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2.xml" ContentType="application/vnd.openxmlformats-officedocument.spreadsheetml.comments+xml"/>
  <Override PartName="/xl/drawings/drawing14.xml" ContentType="application/vnd.openxmlformats-officedocument.drawing+xml"/>
  <Override PartName="/xl/comments3.xml" ContentType="application/vnd.openxmlformats-officedocument.spreadsheetml.comments+xml"/>
  <Override PartName="/xl/drawings/drawing15.xml" ContentType="application/vnd.openxmlformats-officedocument.drawing+xml"/>
  <Override PartName="/xl/comments4.xml" ContentType="application/vnd.openxmlformats-officedocument.spreadsheetml.comments+xml"/>
  <Override PartName="/xl/drawings/drawing16.xml" ContentType="application/vnd.openxmlformats-officedocument.drawing+xml"/>
  <Override PartName="/xl/comments5.xml" ContentType="application/vnd.openxmlformats-officedocument.spreadsheetml.comments+xml"/>
  <Override PartName="/xl/drawings/drawing17.xml" ContentType="application/vnd.openxmlformats-officedocument.drawing+xml"/>
  <Override PartName="/xl/comments6.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codeName="ThisWorkbook" defaultThemeVersion="124226"/>
  <mc:AlternateContent xmlns:mc="http://schemas.openxmlformats.org/markup-compatibility/2006">
    <mc:Choice Requires="x15">
      <x15ac:absPath xmlns:x15ac="http://schemas.microsoft.com/office/spreadsheetml/2010/11/ac" url="E:\Agams\Akoontan Paham Akuntansi\Paham Plus\"/>
    </mc:Choice>
  </mc:AlternateContent>
  <xr:revisionPtr revIDLastSave="0" documentId="13_ncr:1_{EBE8BDCE-E172-4106-A890-5FBD87E12052}" xr6:coauthVersionLast="47" xr6:coauthVersionMax="47" xr10:uidLastSave="{00000000-0000-0000-0000-000000000000}"/>
  <workbookProtection workbookAlgorithmName="SHA-512" workbookHashValue="72S9LPh8cHeS0TbyKADfM2OOlfRfyV8PyrRzrDJTm2He6CpfRSZttZwvaaJOgO1GSzqXl/h4kIP91dFRt31gHQ==" workbookSaltValue="V4vaIDHQZLhTqE1HQq3ZBA==" workbookSpinCount="100000" lockStructure="1"/>
  <bookViews>
    <workbookView xWindow="-120" yWindow="-120" windowWidth="20730" windowHeight="11760" tabRatio="710" xr2:uid="{00000000-000D-0000-FFFF-FFFF00000000}"/>
  </bookViews>
  <sheets>
    <sheet name="Panel" sheetId="43" r:id="rId1"/>
    <sheet name="Info Produk" sheetId="131" r:id="rId2"/>
    <sheet name="Setup" sheetId="11" r:id="rId3"/>
    <sheet name="Kode Akun" sheetId="1" r:id="rId4"/>
    <sheet name="Kode Akun 2" sheetId="110" r:id="rId5"/>
    <sheet name="Customer" sheetId="8" r:id="rId6"/>
    <sheet name="Supplier" sheetId="7" r:id="rId7"/>
    <sheet name="Cabang" sheetId="68" r:id="rId8"/>
    <sheet name="Produk Dagang" sheetId="120" r:id="rId9"/>
    <sheet name="Data Invoice" sheetId="92" r:id="rId10"/>
    <sheet name="Rekap PO" sheetId="125" r:id="rId11"/>
    <sheet name="Rekap Invoice" sheetId="124" r:id="rId12"/>
    <sheet name="Data PO" sheetId="121" r:id="rId13"/>
    <sheet name="Jurnal Umum" sheetId="15" r:id="rId14"/>
    <sheet name="Jurnal Kas" sheetId="128" r:id="rId15"/>
    <sheet name="Jurnal Piutang" sheetId="126" r:id="rId16"/>
    <sheet name="Jurnal Utang" sheetId="127" r:id="rId17"/>
    <sheet name="Jurnal Penyesuaian" sheetId="44" r:id="rId18"/>
    <sheet name="Buku Besar" sheetId="36" r:id="rId19"/>
    <sheet name="Buku Piutang" sheetId="67" r:id="rId20"/>
    <sheet name="Buku Hutang" sheetId="122" r:id="rId21"/>
    <sheet name="Rekap Laba Rugi" sheetId="65" r:id="rId22"/>
    <sheet name="Laporan Laba Rugi | Bulanan 1" sheetId="71" r:id="rId23"/>
    <sheet name="Laporan Laba Rugi | Bulanan 2" sheetId="70" r:id="rId24"/>
    <sheet name="Laporan Laba Rugi | Periode 1" sheetId="69" r:id="rId25"/>
    <sheet name="Laporan Laba Rugi | Periode 2" sheetId="72" r:id="rId26"/>
    <sheet name="Laporan Laba Rugi | Triwulan 1" sheetId="75" r:id="rId27"/>
    <sheet name="Laporan Laba Rugi | Triwulan 2" sheetId="76" r:id="rId28"/>
    <sheet name="Laporan Laba Rugi | Periode Tg1" sheetId="77" r:id="rId29"/>
    <sheet name="Laporan Laba Rugi | Periode Tg2" sheetId="78" r:id="rId30"/>
    <sheet name="Laporan Laba Rugi | YTD" sheetId="105" r:id="rId31"/>
    <sheet name="Laporan Laba Rugi | YTD 2" sheetId="106" r:id="rId32"/>
    <sheet name="Rekap Neraca" sheetId="66" r:id="rId33"/>
    <sheet name="Laporan Neraca | Bulanan" sheetId="79" r:id="rId34"/>
    <sheet name="Laporan Neraca | Periode" sheetId="80" r:id="rId35"/>
    <sheet name="Laporan Neraca | Periode (2)" sheetId="81" r:id="rId36"/>
    <sheet name="Laporan Neraca | YTD" sheetId="107" r:id="rId37"/>
    <sheet name="Laporan Neraca | Triwulan" sheetId="82" r:id="rId38"/>
    <sheet name="Rekap Arus Kas DM" sheetId="19" r:id="rId39"/>
    <sheet name="Laporan Arus Kas DM | Bulan" sheetId="84" r:id="rId40"/>
    <sheet name="Laporan Arus Kas DM | Triwulan" sheetId="87" r:id="rId41"/>
    <sheet name="Laporan Arus Kas DM | Periode" sheetId="86" r:id="rId42"/>
    <sheet name="Laporan Arus Kas DM | Per Tgl" sheetId="88" r:id="rId43"/>
    <sheet name="Rekap Arus Kas IM" sheetId="23" r:id="rId44"/>
    <sheet name="Laporan Arus Kas IM | Tahun" sheetId="89" r:id="rId45"/>
    <sheet name="Rekap Ekuitas" sheetId="16" r:id="rId46"/>
    <sheet name="Laporan Ekuitas | Bulanan" sheetId="90" r:id="rId47"/>
    <sheet name="Laporan Ekuitas | Tahun" sheetId="91" r:id="rId48"/>
    <sheet name="Laporan Laba Rugi | Akun 2 - 1" sheetId="109" r:id="rId49"/>
    <sheet name="Laporan Laba Rugi | Akun 2 - 2" sheetId="111" r:id="rId50"/>
    <sheet name="Laporan Laba Rugi | 2 Akun 1" sheetId="113" r:id="rId51"/>
    <sheet name="Laporan Laba Rugi | 2 Akun 2" sheetId="114" r:id="rId52"/>
    <sheet name="Laporan Neraca | Akun 12" sheetId="115" r:id="rId53"/>
    <sheet name="Laporan Neraca | Akun 2" sheetId="116" r:id="rId54"/>
    <sheet name="Laporan Arus Kas DM | Akun 12" sheetId="117" r:id="rId55"/>
    <sheet name="Laporan Arus Kas DM | Akun 2" sheetId="118" r:id="rId56"/>
    <sheet name="Laporan Ekuitas | Akun 2" sheetId="129" r:id="rId57"/>
    <sheet name="Laporan Ekuitas | Akun 12" sheetId="130" r:id="rId58"/>
    <sheet name="Dashboard" sheetId="56" r:id="rId59"/>
    <sheet name="Tabel Rasio" sheetId="104" r:id="rId60"/>
    <sheet name="Grafik Rasio" sheetId="103" r:id="rId61"/>
    <sheet name="Analisa Horizontal" sheetId="108" r:id="rId62"/>
    <sheet name="Analisa Vertikal" sheetId="119" r:id="rId63"/>
    <sheet name="Laporan Cabang | LR 1 | Periode" sheetId="93" r:id="rId64"/>
    <sheet name="Laporan Cabang | LR 2 | Periode" sheetId="95" r:id="rId65"/>
    <sheet name="Laporan Semua Cabang | LR 1" sheetId="97" r:id="rId66"/>
    <sheet name="Laporan Semua Cabang | LR 2" sheetId="98" r:id="rId67"/>
    <sheet name="Pajak" sheetId="63" r:id="rId68"/>
    <sheet name="Pajak Final" sheetId="64" r:id="rId69"/>
    <sheet name="Pajak Non Final" sheetId="123" r:id="rId70"/>
    <sheet name="About" sheetId="49" r:id="rId71"/>
    <sheet name="Lisensi" sheetId="50" r:id="rId72"/>
    <sheet name="Cara Penggunaan" sheetId="51" r:id="rId73"/>
  </sheets>
  <definedNames>
    <definedName name="About">About!$A$1</definedName>
    <definedName name="Akoontan">Panel!$B$2</definedName>
    <definedName name="AkunAR">'Buku Piutang'!$C$7</definedName>
    <definedName name="AkunARKontrol">'Buku Piutang'!$R$6</definedName>
    <definedName name="AkunBukuBesar">'Buku Besar'!$D$7</definedName>
    <definedName name="AkunInventory">'Grafik Rasio'!#REF!</definedName>
    <definedName name="AkunLaporan2LR">'Kode Akun'!$N$244:$N$375</definedName>
    <definedName name="AkunLaporan2LRName">'Kode Akun'!$O$244:$O$375</definedName>
    <definedName name="AkunLRAkun">'Kode Akun'!$D$244:$D$375</definedName>
    <definedName name="AkunLRCOA">'Kode Akun'!$C$244:$C$375</definedName>
    <definedName name="AkunLRLajurLaporan">'Kode Akun'!$I$244:$I$375</definedName>
    <definedName name="AkunLRLajurSaldo">'Kode Akun'!$H$244:$H$375</definedName>
    <definedName name="AkunLRLaporan2">'Kode Akun'!$K$244:$K$375</definedName>
    <definedName name="AkunLRModel2">'Kode Akun'!$X$9:$X$14</definedName>
    <definedName name="AkunLRNoUrut">'Kode Akun'!$B$244:$B$375</definedName>
    <definedName name="AkunLRPajak">'Kode Akun'!$M$244:$M$375</definedName>
    <definedName name="AkunLRRasio">'Kode Akun'!$L$244:$L$375</definedName>
    <definedName name="AkunLRSaldoAkhir">'Kode Akun'!$F$244:$F$375</definedName>
    <definedName name="AkunLRSaldoAwal">'Kode Akun'!$E$244:$E$375</definedName>
    <definedName name="AkunNeracaAkun">'Kode Akun'!$D$9:$D$242</definedName>
    <definedName name="AkunNeracaAnalisa">'Kode Akun'!$Z$9:$Z$24</definedName>
    <definedName name="AkunNeracaCOA">'Kode Akun'!$C$9:$C$242</definedName>
    <definedName name="AkunNeracaGroup">'Kode Akun'!$V$9:$V$11</definedName>
    <definedName name="AkunNeracaLajurLaporan">'Kode Akun'!$I$9:$I$242</definedName>
    <definedName name="AkunNeracaLajurSaldo">'Kode Akun'!$H$9:$H$242</definedName>
    <definedName name="AkunNeracaLaporan">'Kode Akun'!$J$9:$J$242</definedName>
    <definedName name="AkunNeracaLaporan2">'Kode Akun'!$N$9:$N$242</definedName>
    <definedName name="AkunNeracaLaporan2Nama">'Kode Akun'!$O$9:$O$242</definedName>
    <definedName name="AkunNeracaNoUrut">'Kode Akun'!$B$9:$B$242</definedName>
    <definedName name="AkunNeracaPajak">'Kode Akun'!$M$9:$M$242</definedName>
    <definedName name="AkunNeracaRasio">'Kode Akun'!$L$9:$L$242</definedName>
    <definedName name="AkunNeracaReport">'Kode Akun'!$Y$9:$Y$14</definedName>
    <definedName name="AkunNeracaSaldoAkhir">'Kode Akun'!$F$9:$F$242</definedName>
    <definedName name="AkunNeracaSaldoAwal">'Kode Akun'!$E$9:$E$242</definedName>
    <definedName name="AkunPajak">Pajak!#REF!</definedName>
    <definedName name="AkunSemua">'Kode Akun'!$D$9:$D$375</definedName>
    <definedName name="analisahorizontal">'Analisa Horizontal'!$A$1</definedName>
    <definedName name="analisavertikal">'Analisa Vertikal'!$A$1</definedName>
    <definedName name="APDash">Dashboard!#REF!</definedName>
    <definedName name="APDashInit">Dashboard!#REF!</definedName>
    <definedName name="APJKMax">'Buku Besar'!#REF!</definedName>
    <definedName name="APJUMax">'Buku Besar'!#REF!</definedName>
    <definedName name="ARAPAdjustingJournalList">'Jurnal Penyesuaian'!$A$10:$A$509</definedName>
    <definedName name="ARAPAdjustingJournalTable">'Jurnal Penyesuaian'!$A$10:$R$509</definedName>
    <definedName name="ARAPCodeGeneralJournal">'Jurnal Umum'!$A$7</definedName>
    <definedName name="arapcontrol">'Buku Hutang'!$R$6</definedName>
    <definedName name="ARAPGeneralJournalList">'Jurnal Umum'!$A$10:$A$509</definedName>
    <definedName name="ARAPGeneralJournalTable">'Jurnal Umum'!$A$10:$O$509</definedName>
    <definedName name="arapledgercode">'Buku Hutang'!$C$7</definedName>
    <definedName name="ARDash">Dashboard!#REF!</definedName>
    <definedName name="ARDashInit">Dashboard!#REF!</definedName>
    <definedName name="ARJKMax">'Buku Besar'!#REF!</definedName>
    <definedName name="ARJUMax">'Buku Besar'!#REF!</definedName>
    <definedName name="ArusKasDMBulanan">'Laporan Arus Kas DM | Bulan'!$A$1</definedName>
    <definedName name="ArusKasDMFormat">'Rekap Arus Kas DM'!$A$1</definedName>
    <definedName name="ArusKasDMPeriode">'Laporan Arus Kas DM | Periode'!$A$1</definedName>
    <definedName name="ArusKasDMPeriodeTgl">'Laporan Arus Kas DM | Per Tgl'!$A$1</definedName>
    <definedName name="ArusKasDMTriwulan">'Laporan Arus Kas DM | Triwulan'!$A$1</definedName>
    <definedName name="ArusKasIMFormat">'Rekap Arus Kas IM'!$A$1</definedName>
    <definedName name="ArusKasIMPeriode">'Laporan Arus Kas IM | Tahun'!$A$1</definedName>
    <definedName name="Asset">'Kode Akun'!$V$9</definedName>
    <definedName name="BSAsetL">'Kode Akun'!$Y$9</definedName>
    <definedName name="BSAsetT">'Kode Akun'!$Y$10</definedName>
    <definedName name="BSLiL">'Kode Akun'!$Y$11</definedName>
    <definedName name="BSLJP">'Kode Akun'!$Y$12</definedName>
    <definedName name="BSLTB">'Kode Akun'!$Y$14</definedName>
    <definedName name="BSModal">'Kode Akun'!$Y$13</definedName>
    <definedName name="BukuBesar">'Buku Besar'!$A$1</definedName>
    <definedName name="BukuPiutang">'Buku Piutang'!$A$1</definedName>
    <definedName name="bukuutang">'Buku Hutang'!$A$1</definedName>
    <definedName name="CaraPenggunaan">'Cara Penggunaan'!$A$1</definedName>
    <definedName name="CashAccountDash">Dashboard!#REF!</definedName>
    <definedName name="CashAccountDashInit">Dashboard!#REF!</definedName>
    <definedName name="CashObliAR">'Kode Akun'!$C$9:$C$18</definedName>
    <definedName name="CFCoAList">'Kode Akun'!$C$11:$C$24</definedName>
    <definedName name="ChartofAccounts">'Kode Akun'!$C$9:$C$375</definedName>
    <definedName name="ChartofAccountsTable">'Kode Akun'!$C$9:$D$375</definedName>
    <definedName name="CoABalance">'Kode Akun'!$C$9:$F$375</definedName>
    <definedName name="Copyright">"© akoontan.com"</definedName>
    <definedName name="CustomerCode">Customer!$C$9:$C$108</definedName>
    <definedName name="CustomerTable">Customer!$C$9:$E$108</definedName>
    <definedName name="DaftarCabang">Cabang!$D$7:$D$26</definedName>
    <definedName name="DaftarNoInvoice">'Data Invoice'!$C$8:$C$1007</definedName>
    <definedName name="DaftarNoPo">'Data PO'!$C$8:$C$1007</definedName>
    <definedName name="Dashboard">Dashboard!$A$1</definedName>
    <definedName name="datapo">'Data PO'!$A$1</definedName>
    <definedName name="DataProdukJasa">'Produk Dagang'!$A$1</definedName>
    <definedName name="Debet">'Kode Akun'!$U$9</definedName>
    <definedName name="Ekuitas">'Kode Akun'!$V$11</definedName>
    <definedName name="EkuitasAkun12">'Laporan Ekuitas | Akun 12'!$A$1</definedName>
    <definedName name="EkuitasAkun2">'Laporan Ekuitas | Akun 2'!$A$1</definedName>
    <definedName name="EkuitasBulanan">'Laporan Ekuitas | Bulanan'!$A$1</definedName>
    <definedName name="EkuitasFormat">'Rekap Ekuitas'!$A$1</definedName>
    <definedName name="EkuitasPeriode">'Laporan Ekuitas | Tahun'!$A$1</definedName>
    <definedName name="EndCash">'Rekap Arus Kas DM'!#REF!</definedName>
    <definedName name="EndCashIM">'Rekap Arus Kas IM'!#REF!</definedName>
    <definedName name="FiscalStartDate">Setup!$A$6</definedName>
    <definedName name="GLAdjustingJournalList">'Jurnal Penyesuaian'!$B$10:$B$509</definedName>
    <definedName name="GLAdjustingJournalTable">'Jurnal Penyesuaian'!$B$10:$V$509</definedName>
    <definedName name="GLCodeGeneralJournal">'Jurnal Umum'!$C$7</definedName>
    <definedName name="GLGeneralJournalList">'Jurnal Umum'!$C$10:$C$509</definedName>
    <definedName name="GLGeneralJournalTable">'Jurnal Umum'!$C$10:$V$509</definedName>
    <definedName name="GLJHMax">'Buku Besar'!#REF!</definedName>
    <definedName name="GLJKMax">'Buku Besar'!#REF!</definedName>
    <definedName name="GLJPMax">'Buku Besar'!#REF!</definedName>
    <definedName name="GLJUMax">'Buku Besar'!#REF!</definedName>
    <definedName name="infoproduk">'Info Produk'!$A$1</definedName>
    <definedName name="Jurnal_Penyesuaian">'Jurnal Penyesuaian'!$H$10:$H$509</definedName>
    <definedName name="Jurnal_Penyesuaian_Cabang">'Jurnal Penyesuaian'!$L$10:$L$509</definedName>
    <definedName name="Jurnal_Penyesuaian_Debet">'Jurnal Penyesuaian'!$J$10:$J$509</definedName>
    <definedName name="Jurnal_Penyesuaian_KodeCS">'Jurnal Penyesuaian'!$R$10:$R$509</definedName>
    <definedName name="Jurnal_Penyesuaian_KodeSP">'Jurnal Penyesuaian'!$O$10:$O$509</definedName>
    <definedName name="Jurnal_Penyesuaian_Kredit">'Jurnal Penyesuaian'!$K$10:$K$509</definedName>
    <definedName name="Jurnal_Penyesuaian_maxdate">'Jurnal Penyesuaian'!$F$6</definedName>
    <definedName name="Jurnal_Penyesuaian_Tanggal">'Jurnal Penyesuaian'!$E$10:$E$509</definedName>
    <definedName name="Jurnal_Umum">'Jurnal Umum'!$H$10:$H$509</definedName>
    <definedName name="Jurnal_Umum_Cabang">'Jurnal Umum'!$L$10:$L$509</definedName>
    <definedName name="Jurnal_Umum_Debet">'Jurnal Umum'!$J$10:$J$509</definedName>
    <definedName name="Jurnal_Umum_KodeCS">'Jurnal Umum'!$R$10:$R$509</definedName>
    <definedName name="Jurnal_Umum_KodeSP">'Jurnal Umum'!$L$10:$L$509</definedName>
    <definedName name="Jurnal_Umum_Kredit">'Jurnal Umum'!$K$10:$K$509</definedName>
    <definedName name="Jurnal_Umum_maxdate">'Jurnal Umum'!$F$6</definedName>
    <definedName name="Jurnal_Umum_Tanggal">'Jurnal Umum'!$E$10:$E$509</definedName>
    <definedName name="jurnalkas">'Jurnal Kas'!$A$1</definedName>
    <definedName name="JurnalPenyesuaian">'Jurnal Penyesuaian'!$A$1</definedName>
    <definedName name="jurnalpiutang">'Jurnal Piutang'!$A$1</definedName>
    <definedName name="JurnalUmum">'Jurnal Umum'!$A$1</definedName>
    <definedName name="jurnalutang">'Jurnal Utang'!$A$1</definedName>
    <definedName name="Kredit">'Kode Akun'!$U$10</definedName>
    <definedName name="labarugiakun12">'Laporan Laba Rugi | 2 Akun 2'!$A$1</definedName>
    <definedName name="labarugiakun121">'Laporan Laba Rugi | 2 Akun 1'!$A$1</definedName>
    <definedName name="labarugibulanan">'Laporan Laba Rugi | Bulanan 1'!$A$1</definedName>
    <definedName name="labarugibulanan2">'Laporan Laba Rugi | Bulanan 2'!$A$1</definedName>
    <definedName name="LabaRugiCabangPeriode">'Laporan Cabang | LR 1 | Periode'!$A$1</definedName>
    <definedName name="LabaRugiCabangPeriode2">'Laporan Cabang | LR 2 | Periode'!$A$1</definedName>
    <definedName name="LabaRugiFormat">'Rekap Laba Rugi'!$A$1</definedName>
    <definedName name="labarugiperiode">'Laporan Laba Rugi | Periode 1'!$A$1</definedName>
    <definedName name="labarugiperiode2">'Laporan Laba Rugi | Periode 2'!$A$1</definedName>
    <definedName name="labarugiperiodeakun2">'Laporan Laba Rugi | Akun 2 - 1'!$A$1</definedName>
    <definedName name="labarugiperiodeakun22">'Laporan Laba Rugi | Akun 2 - 2'!$A$1</definedName>
    <definedName name="labarugiperiodetgl">'Laporan Laba Rugi | Periode Tg1'!$A$1</definedName>
    <definedName name="labarugiperiodetgl2">'Laporan Laba Rugi | Periode Tg2'!$A$1</definedName>
    <definedName name="LabaRugiSemuaCabang">'Laporan Semua Cabang | LR 1'!$A$1</definedName>
    <definedName name="LabaRugiSemuaCabang2">'Laporan Semua Cabang | LR 2'!$A$1</definedName>
    <definedName name="labarugitriwulan">'Laporan Laba Rugi | Triwulan 1'!$A$1</definedName>
    <definedName name="labarugitriwulan2">'Laporan Laba Rugi | Triwulan 2'!$E$2</definedName>
    <definedName name="labarugiytd">'Laporan Laba Rugi | YTD'!$A$1</definedName>
    <definedName name="labarugiytd2">'Laporan Laba Rugi | YTD 2'!$A$1</definedName>
    <definedName name="LajurLaporan">'Kode Akun'!$W$9:$W$10</definedName>
    <definedName name="laporanaruskasakun12">'Laporan Arus Kas DM | Akun 12'!$A$1</definedName>
    <definedName name="laporanaruskasakun2">'Laporan Arus Kas DM | Akun 2'!$A$1</definedName>
    <definedName name="Liabilitas">'Kode Akun'!$V$10</definedName>
    <definedName name="Lisensi">Lisensi!$A$1</definedName>
    <definedName name="ListKodeAkun2">'Kode Akun 2'!$C$9:$C$262</definedName>
    <definedName name="ListProdukJasa">'Produk Dagang'!$D$8:$D$207</definedName>
    <definedName name="LR1Pendapatan">'Kode Akun'!$W$9</definedName>
    <definedName name="LR1Pengeluaran">'Kode Akun'!$W$10</definedName>
    <definedName name="LR2Ebit">'Kode Akun'!$X$12</definedName>
    <definedName name="LR2Ebitda">'Kode Akun'!$X$14</definedName>
    <definedName name="LR2EbitdaBunga">'Kode Akun'!$X$13</definedName>
    <definedName name="LR2Hpp">'Kode Akun'!$X$10</definedName>
    <definedName name="LR2Pendapatan">'Kode Akun'!$X$9</definedName>
    <definedName name="LR2Pengeluaran">'Kode Akun'!$X$11</definedName>
    <definedName name="maxi1">'Laporan Neraca | Periode (2)'!#REF!</definedName>
    <definedName name="maxi2">'Laporan Neraca | Periode (2)'!#REF!</definedName>
    <definedName name="Neracaakun12">'Laporan Neraca | Akun 12'!$A$1</definedName>
    <definedName name="Neracaakun2">'Laporan Neraca | Akun 2'!$A$1</definedName>
    <definedName name="neracabulanan">'Laporan Neraca | Bulanan'!$A$1</definedName>
    <definedName name="NeracaFormat">'Rekap Neraca'!$A$1</definedName>
    <definedName name="neracaperiode">'Laporan Neraca | Periode'!$A$1</definedName>
    <definedName name="neracaperiode2">'Laporan Neraca | Periode (2)'!$A$1</definedName>
    <definedName name="neracatriwulan">'Laporan Neraca | Triwulan'!$A$1</definedName>
    <definedName name="neracaytd">'Laporan Neraca | YTD'!$A$1</definedName>
    <definedName name="OwnersEquitiesReport">'Rekap Ekuitas'!#REF!</definedName>
    <definedName name="PajakNonFinal">'Pajak Non Final'!$A$1</definedName>
    <definedName name="_xlnm.Print_Area" localSheetId="61">'Analisa Horizontal'!#REF!</definedName>
    <definedName name="_xlnm.Print_Area" localSheetId="62">'Analisa Vertikal'!#REF!</definedName>
    <definedName name="_xlnm.Print_Area" localSheetId="18">'Buku Besar'!#REF!</definedName>
    <definedName name="_xlnm.Print_Area" localSheetId="20">'Buku Hutang'!#REF!</definedName>
    <definedName name="_xlnm.Print_Area" localSheetId="19">'Buku Piutang'!#REF!</definedName>
    <definedName name="_xlnm.Print_Area" localSheetId="5">Customer!$B$6:$I$108</definedName>
    <definedName name="_xlnm.Print_Area" localSheetId="58">Dashboard!#REF!</definedName>
    <definedName name="_xlnm.Print_Area" localSheetId="60">'Grafik Rasio'!#REF!</definedName>
    <definedName name="_xlnm.Print_Area" localSheetId="3">'Kode Akun'!$C$6:$D$375</definedName>
    <definedName name="_xlnm.Print_Area" localSheetId="54">'Laporan Arus Kas DM | Akun 12'!#REF!</definedName>
    <definedName name="_xlnm.Print_Area" localSheetId="55">'Laporan Arus Kas DM | Akun 2'!#REF!</definedName>
    <definedName name="_xlnm.Print_Area" localSheetId="39">'Laporan Arus Kas DM | Bulan'!#REF!</definedName>
    <definedName name="_xlnm.Print_Area" localSheetId="42">'Laporan Arus Kas DM | Per Tgl'!#REF!</definedName>
    <definedName name="_xlnm.Print_Area" localSheetId="41">'Laporan Arus Kas DM | Periode'!#REF!</definedName>
    <definedName name="_xlnm.Print_Area" localSheetId="40">'Laporan Arus Kas DM | Triwulan'!#REF!</definedName>
    <definedName name="_xlnm.Print_Area" localSheetId="44">'Laporan Arus Kas IM | Tahun'!#REF!</definedName>
    <definedName name="_xlnm.Print_Area" localSheetId="63">'Laporan Cabang | LR 1 | Periode'!#REF!</definedName>
    <definedName name="_xlnm.Print_Area" localSheetId="64">'Laporan Cabang | LR 2 | Periode'!#REF!</definedName>
    <definedName name="_xlnm.Print_Area" localSheetId="57">'Laporan Ekuitas | Akun 12'!#REF!</definedName>
    <definedName name="_xlnm.Print_Area" localSheetId="56">'Laporan Ekuitas | Akun 2'!#REF!</definedName>
    <definedName name="_xlnm.Print_Area" localSheetId="46">'Laporan Ekuitas | Bulanan'!#REF!</definedName>
    <definedName name="_xlnm.Print_Area" localSheetId="47">'Laporan Ekuitas | Tahun'!#REF!</definedName>
    <definedName name="_xlnm.Print_Area" localSheetId="50">'Laporan Laba Rugi | 2 Akun 1'!#REF!</definedName>
    <definedName name="_xlnm.Print_Area" localSheetId="51">'Laporan Laba Rugi | 2 Akun 2'!#REF!</definedName>
    <definedName name="_xlnm.Print_Area" localSheetId="48">'Laporan Laba Rugi | Akun 2 - 1'!#REF!</definedName>
    <definedName name="_xlnm.Print_Area" localSheetId="49">'Laporan Laba Rugi | Akun 2 - 2'!#REF!</definedName>
    <definedName name="_xlnm.Print_Area" localSheetId="22">'Laporan Laba Rugi | Bulanan 1'!#REF!</definedName>
    <definedName name="_xlnm.Print_Area" localSheetId="23">'Laporan Laba Rugi | Bulanan 2'!#REF!</definedName>
    <definedName name="_xlnm.Print_Area" localSheetId="24">'Laporan Laba Rugi | Periode 1'!#REF!</definedName>
    <definedName name="_xlnm.Print_Area" localSheetId="25">'Laporan Laba Rugi | Periode 2'!#REF!</definedName>
    <definedName name="_xlnm.Print_Area" localSheetId="28">'Laporan Laba Rugi | Periode Tg1'!#REF!</definedName>
    <definedName name="_xlnm.Print_Area" localSheetId="29">'Laporan Laba Rugi | Periode Tg2'!#REF!</definedName>
    <definedName name="_xlnm.Print_Area" localSheetId="26">'Laporan Laba Rugi | Triwulan 1'!#REF!</definedName>
    <definedName name="_xlnm.Print_Area" localSheetId="27">'Laporan Laba Rugi | Triwulan 2'!#REF!</definedName>
    <definedName name="_xlnm.Print_Area" localSheetId="30">'Laporan Laba Rugi | YTD'!#REF!</definedName>
    <definedName name="_xlnm.Print_Area" localSheetId="31">'Laporan Laba Rugi | YTD 2'!#REF!</definedName>
    <definedName name="_xlnm.Print_Area" localSheetId="52">'Laporan Neraca | Akun 12'!#REF!</definedName>
    <definedName name="_xlnm.Print_Area" localSheetId="53">'Laporan Neraca | Akun 2'!#REF!</definedName>
    <definedName name="_xlnm.Print_Area" localSheetId="33">'Laporan Neraca | Bulanan'!#REF!</definedName>
    <definedName name="_xlnm.Print_Area" localSheetId="34">'Laporan Neraca | Periode'!#REF!</definedName>
    <definedName name="_xlnm.Print_Area" localSheetId="35">'Laporan Neraca | Periode (2)'!#REF!</definedName>
    <definedName name="_xlnm.Print_Area" localSheetId="37">'Laporan Neraca | Triwulan'!#REF!</definedName>
    <definedName name="_xlnm.Print_Area" localSheetId="36">'Laporan Neraca | YTD'!#REF!</definedName>
    <definedName name="_xlnm.Print_Area" localSheetId="65">'Laporan Semua Cabang | LR 1'!#REF!</definedName>
    <definedName name="_xlnm.Print_Area" localSheetId="66">'Laporan Semua Cabang | LR 2'!#REF!</definedName>
    <definedName name="_xlnm.Print_Area" localSheetId="67">Pajak!#REF!</definedName>
    <definedName name="_xlnm.Print_Area" localSheetId="68">'Pajak Final'!#REF!</definedName>
    <definedName name="_xlnm.Print_Area" localSheetId="69">'Pajak Non Final'!#REF!</definedName>
    <definedName name="_xlnm.Print_Area" localSheetId="11">'Rekap Invoice'!#REF!</definedName>
    <definedName name="_xlnm.Print_Area" localSheetId="10">'Rekap PO'!#REF!</definedName>
    <definedName name="_xlnm.Print_Area" localSheetId="2">Setup!$B$6:$H$43</definedName>
    <definedName name="_xlnm.Print_Area" localSheetId="59">'Tabel Rasio'!#REF!</definedName>
    <definedName name="_xlnm.Print_Titles" localSheetId="54">'Laporan Arus Kas DM | Akun 12'!#REF!</definedName>
    <definedName name="_xlnm.Print_Titles" localSheetId="55">'Laporan Arus Kas DM | Akun 2'!#REF!</definedName>
    <definedName name="_xlnm.Print_Titles" localSheetId="39">'Laporan Arus Kas DM | Bulan'!$B:$B,'Laporan Arus Kas DM | Bulan'!#REF!</definedName>
    <definedName name="_xlnm.Print_Titles" localSheetId="42">'Laporan Arus Kas DM | Per Tgl'!#REF!</definedName>
    <definedName name="_xlnm.Print_Titles" localSheetId="41">'Laporan Arus Kas DM | Periode'!#REF!</definedName>
    <definedName name="_xlnm.Print_Titles" localSheetId="40">'Laporan Arus Kas DM | Triwulan'!#REF!</definedName>
    <definedName name="_xlnm.Print_Titles" localSheetId="44">'Laporan Arus Kas IM | Tahun'!#REF!</definedName>
    <definedName name="_xlnm.Print_Titles" localSheetId="63">'Laporan Cabang | LR 1 | Periode'!#REF!</definedName>
    <definedName name="_xlnm.Print_Titles" localSheetId="64">'Laporan Cabang | LR 2 | Periode'!$C:$C,'Laporan Cabang | LR 2 | Periode'!#REF!</definedName>
    <definedName name="_xlnm.Print_Titles" localSheetId="57">'Laporan Ekuitas | Akun 12'!#REF!</definedName>
    <definedName name="_xlnm.Print_Titles" localSheetId="56">'Laporan Ekuitas | Akun 2'!#REF!</definedName>
    <definedName name="_xlnm.Print_Titles" localSheetId="46">'Laporan Ekuitas | Bulanan'!$B:$B,'Laporan Ekuitas | Bulanan'!#REF!</definedName>
    <definedName name="_xlnm.Print_Titles" localSheetId="47">'Laporan Ekuitas | Tahun'!#REF!</definedName>
    <definedName name="_xlnm.Print_Titles" localSheetId="50">'Laporan Laba Rugi | 2 Akun 1'!#REF!</definedName>
    <definedName name="_xlnm.Print_Titles" localSheetId="51">'Laporan Laba Rugi | 2 Akun 2'!#REF!</definedName>
    <definedName name="_xlnm.Print_Titles" localSheetId="48">'Laporan Laba Rugi | Akun 2 - 1'!#REF!</definedName>
    <definedName name="_xlnm.Print_Titles" localSheetId="49">'Laporan Laba Rugi | Akun 2 - 2'!#REF!</definedName>
    <definedName name="_xlnm.Print_Titles" localSheetId="22">'Laporan Laba Rugi | Bulanan 1'!$B:$B,'Laporan Laba Rugi | Bulanan 1'!#REF!</definedName>
    <definedName name="_xlnm.Print_Titles" localSheetId="23">'Laporan Laba Rugi | Bulanan 2'!$B:$B,'Laporan Laba Rugi | Bulanan 2'!#REF!</definedName>
    <definedName name="_xlnm.Print_Titles" localSheetId="24">'Laporan Laba Rugi | Periode 1'!#REF!</definedName>
    <definedName name="_xlnm.Print_Titles" localSheetId="25">'Laporan Laba Rugi | Periode 2'!#REF!</definedName>
    <definedName name="_xlnm.Print_Titles" localSheetId="28">'Laporan Laba Rugi | Periode Tg1'!#REF!</definedName>
    <definedName name="_xlnm.Print_Titles" localSheetId="29">'Laporan Laba Rugi | Periode Tg2'!#REF!</definedName>
    <definedName name="_xlnm.Print_Titles" localSheetId="26">'Laporan Laba Rugi | Triwulan 1'!#REF!</definedName>
    <definedName name="_xlnm.Print_Titles" localSheetId="27">'Laporan Laba Rugi | Triwulan 2'!#REF!</definedName>
    <definedName name="_xlnm.Print_Titles" localSheetId="30">'Laporan Laba Rugi | YTD'!#REF!</definedName>
    <definedName name="_xlnm.Print_Titles" localSheetId="31">'Laporan Laba Rugi | YTD 2'!#REF!</definedName>
    <definedName name="_xlnm.Print_Titles" localSheetId="52">'Laporan Neraca | Akun 12'!#REF!</definedName>
    <definedName name="_xlnm.Print_Titles" localSheetId="53">'Laporan Neraca | Akun 2'!#REF!</definedName>
    <definedName name="_xlnm.Print_Titles" localSheetId="33">'Laporan Neraca | Bulanan'!$B:$B,'Laporan Neraca | Bulanan'!#REF!</definedName>
    <definedName name="_xlnm.Print_Titles" localSheetId="34">'Laporan Neraca | Periode'!#REF!</definedName>
    <definedName name="_xlnm.Print_Titles" localSheetId="35">'Laporan Neraca | Periode (2)'!#REF!</definedName>
    <definedName name="_xlnm.Print_Titles" localSheetId="37">'Laporan Neraca | Triwulan'!$B:$B,'Laporan Neraca | Triwulan'!#REF!</definedName>
    <definedName name="_xlnm.Print_Titles" localSheetId="36">'Laporan Neraca | YTD'!#REF!</definedName>
    <definedName name="_xlnm.Print_Titles" localSheetId="65">'Laporan Semua Cabang | LR 1'!$C:$C,'Laporan Semua Cabang | LR 1'!#REF!</definedName>
    <definedName name="_xlnm.Print_Titles" localSheetId="66">'Laporan Semua Cabang | LR 2'!$C:$C,'Laporan Semua Cabang | LR 2'!#REF!</definedName>
    <definedName name="_xlnm.Print_Titles" localSheetId="11">'Rekap Invoice'!#REF!</definedName>
    <definedName name="_xlnm.Print_Titles" localSheetId="10">'Rekap PO'!#REF!</definedName>
    <definedName name="Rasio">'Grafik Rasio'!$A$1</definedName>
    <definedName name="RasioAsetLain">'Kode Akun'!$Z$13</definedName>
    <definedName name="RasioAsetTetap">'Kode Akun'!$Z$14</definedName>
    <definedName name="RasioBebanOps">'Kode Akun'!$Z$21</definedName>
    <definedName name="RasioBunga">'Kode Akun'!$Z$23</definedName>
    <definedName name="RasioBungaPajak">'Kode Akun'!$Z$24</definedName>
    <definedName name="RasioEkuitasLaba">'Kode Akun'!$Z$18</definedName>
    <definedName name="RasioEkuitasModal">'Kode Akun'!$Z$17</definedName>
    <definedName name="RasioHPP">'Kode Akun'!$Z$20</definedName>
    <definedName name="RasioKas">'Kode Akun'!$Z$9</definedName>
    <definedName name="RasioPendapatan">'Kode Akun'!$Z$19</definedName>
    <definedName name="RasioPenyusutan">'Kode Akun'!$Z$22</definedName>
    <definedName name="RasioPersediaan">'Kode Akun'!$Z$12</definedName>
    <definedName name="RasioPiutang">'Kode Akun'!$Z$11</definedName>
    <definedName name="RasioSuratBerharga">'Kode Akun'!$Z$10</definedName>
    <definedName name="RasioUtangJP">'Kode Akun'!$Z$16</definedName>
    <definedName name="RasioUtangLancar">'Kode Akun'!$Z$15</definedName>
    <definedName name="RefKodeAkun">'Kode Akun'!$A$9:$A$376</definedName>
    <definedName name="RekapInvoice">'Rekap Invoice'!$A$1</definedName>
    <definedName name="RekapPO">'Rekap PO'!$A$1</definedName>
    <definedName name="SaldoEkuitasAkhir">'Laporan Ekuitas | Tahun'!#REF!</definedName>
    <definedName name="SetupCabang">Cabang!$A$1</definedName>
    <definedName name="SetupKodeAkun">'Kode Akun'!$A$1</definedName>
    <definedName name="SetupKodeAkun2">'Kode Akun 2'!$A$1</definedName>
    <definedName name="SetupNoInvPO">'Data Invoice'!$A$1</definedName>
    <definedName name="SetupPelanggan">Customer!$A$1</definedName>
    <definedName name="SetupSupplier">Supplier!$A$1</definedName>
    <definedName name="SetupUsaha">Setup!$A$1</definedName>
    <definedName name="SheetPajak">Pajak!$A$1</definedName>
    <definedName name="SheetPajakFinal">'Pajak Final'!$A$1</definedName>
    <definedName name="SupplierCode">Supplier!$C$9:$C$108</definedName>
    <definedName name="SupplierTable">Supplier!$C$9:$E$108</definedName>
    <definedName name="TabelforPajak">'Kode Akun'!$C$9:$I$375</definedName>
    <definedName name="tabelrasio">'Tabel Rasio'!$A$1</definedName>
    <definedName name="Tanggal_Akhir">'Jurnal Umum'!$F$6</definedName>
    <definedName name="tglapakhir">'Buku Hutang'!$I$8</definedName>
    <definedName name="tglapawal">'Buku Hutang'!$I$7</definedName>
    <definedName name="tglarakhir">'Buku Piutang'!$I$8</definedName>
    <definedName name="tglarawal">'Buku Piutang'!$I$7</definedName>
    <definedName name="tglbbakhir">'Buku Besar'!$G$8</definedName>
    <definedName name="tglbbawal">'Buku Besar'!$G$7</definedName>
    <definedName name="TransCodeAJ">'Jurnal Penyesuaian'!$F$10:$F$509</definedName>
    <definedName name="TransCodeGJ">'Jurnal Umum'!$F$10:$F$509</definedName>
    <definedName name="WajibPajakAlamat">Setup!$E$47</definedName>
    <definedName name="WajibPajakNama">Setup!$E$45</definedName>
    <definedName name="WajibPajakNPWP">Setup!$E$46</definedName>
    <definedName name="YearOptionSet">YEAR(Setup!$A$6)</definedName>
  </definedNames>
  <calcPr calcId="191029"/>
</workbook>
</file>

<file path=xl/calcChain.xml><?xml version="1.0" encoding="utf-8"?>
<calcChain xmlns="http://schemas.openxmlformats.org/spreadsheetml/2006/main">
  <c r="D9" i="131" l="1"/>
  <c r="E9" i="131"/>
  <c r="F9" i="131"/>
  <c r="G9" i="131"/>
  <c r="H9" i="131"/>
  <c r="I9" i="131"/>
  <c r="J9" i="131"/>
  <c r="C9" i="131"/>
  <c r="A6" i="130" l="1"/>
  <c r="F13" i="43" l="1"/>
  <c r="E13" i="43"/>
  <c r="J1007" i="121" l="1"/>
  <c r="J1006" i="121"/>
  <c r="J1005" i="121"/>
  <c r="J1004" i="121"/>
  <c r="J1003" i="121"/>
  <c r="J1002" i="121"/>
  <c r="J1001" i="121"/>
  <c r="J1000" i="121"/>
  <c r="J999" i="121"/>
  <c r="J998" i="121"/>
  <c r="J997" i="121"/>
  <c r="J996" i="121"/>
  <c r="J995" i="121"/>
  <c r="J994" i="121"/>
  <c r="J993" i="121"/>
  <c r="J992" i="121"/>
  <c r="J991" i="121"/>
  <c r="J990" i="121"/>
  <c r="J989" i="121"/>
  <c r="J988" i="121"/>
  <c r="J987" i="121"/>
  <c r="J986" i="121"/>
  <c r="J985" i="121"/>
  <c r="J984" i="121"/>
  <c r="J983" i="121"/>
  <c r="J982" i="121"/>
  <c r="J981" i="121"/>
  <c r="J980" i="121"/>
  <c r="J979" i="121"/>
  <c r="J978" i="121"/>
  <c r="J977" i="121"/>
  <c r="J976" i="121"/>
  <c r="J975" i="121"/>
  <c r="J974" i="121"/>
  <c r="J973" i="121"/>
  <c r="J972" i="121"/>
  <c r="J971" i="121"/>
  <c r="J970" i="121"/>
  <c r="J969" i="121"/>
  <c r="J968" i="121"/>
  <c r="J967" i="121"/>
  <c r="J966" i="121"/>
  <c r="J965" i="121"/>
  <c r="J964" i="121"/>
  <c r="J963" i="121"/>
  <c r="J962" i="121"/>
  <c r="J961" i="121"/>
  <c r="J960" i="121"/>
  <c r="J959" i="121"/>
  <c r="J958" i="121"/>
  <c r="J957" i="121"/>
  <c r="J956" i="121"/>
  <c r="J955" i="121"/>
  <c r="J954" i="121"/>
  <c r="J953" i="121"/>
  <c r="J952" i="121"/>
  <c r="J951" i="121"/>
  <c r="J950" i="121"/>
  <c r="J949" i="121"/>
  <c r="J948" i="121"/>
  <c r="J947" i="121"/>
  <c r="J946" i="121"/>
  <c r="J945" i="121"/>
  <c r="J944" i="121"/>
  <c r="J943" i="121"/>
  <c r="J942" i="121"/>
  <c r="J941" i="121"/>
  <c r="J940" i="121"/>
  <c r="J939" i="121"/>
  <c r="J938" i="121"/>
  <c r="J937" i="121"/>
  <c r="J936" i="121"/>
  <c r="J935" i="121"/>
  <c r="J934" i="121"/>
  <c r="J933" i="121"/>
  <c r="J932" i="121"/>
  <c r="J931" i="121"/>
  <c r="J930" i="121"/>
  <c r="J929" i="121"/>
  <c r="J928" i="121"/>
  <c r="J927" i="121"/>
  <c r="J926" i="121"/>
  <c r="J925" i="121"/>
  <c r="J924" i="121"/>
  <c r="J923" i="121"/>
  <c r="J922" i="121"/>
  <c r="J921" i="121"/>
  <c r="J920" i="121"/>
  <c r="J919" i="121"/>
  <c r="J918" i="121"/>
  <c r="J917" i="121"/>
  <c r="J916" i="121"/>
  <c r="J915" i="121"/>
  <c r="J914" i="121"/>
  <c r="J913" i="121"/>
  <c r="J912" i="121"/>
  <c r="J911" i="121"/>
  <c r="J910" i="121"/>
  <c r="J909" i="121"/>
  <c r="J908" i="121"/>
  <c r="J907" i="121"/>
  <c r="J906" i="121"/>
  <c r="J905" i="121"/>
  <c r="J904" i="121"/>
  <c r="J903" i="121"/>
  <c r="J902" i="121"/>
  <c r="J901" i="121"/>
  <c r="J900" i="121"/>
  <c r="J899" i="121"/>
  <c r="J898" i="121"/>
  <c r="J897" i="121"/>
  <c r="J896" i="121"/>
  <c r="J895" i="121"/>
  <c r="J894" i="121"/>
  <c r="J893" i="121"/>
  <c r="J892" i="121"/>
  <c r="J891" i="121"/>
  <c r="J890" i="121"/>
  <c r="J889" i="121"/>
  <c r="J888" i="121"/>
  <c r="J887" i="121"/>
  <c r="J886" i="121"/>
  <c r="J885" i="121"/>
  <c r="J884" i="121"/>
  <c r="J883" i="121"/>
  <c r="J882" i="121"/>
  <c r="J881" i="121"/>
  <c r="J880" i="121"/>
  <c r="J879" i="121"/>
  <c r="J878" i="121"/>
  <c r="J877" i="121"/>
  <c r="J876" i="121"/>
  <c r="J875" i="121"/>
  <c r="J874" i="121"/>
  <c r="J873" i="121"/>
  <c r="J872" i="121"/>
  <c r="J871" i="121"/>
  <c r="J870" i="121"/>
  <c r="J869" i="121"/>
  <c r="J868" i="121"/>
  <c r="J867" i="121"/>
  <c r="J866" i="121"/>
  <c r="J865" i="121"/>
  <c r="J864" i="121"/>
  <c r="J863" i="121"/>
  <c r="J862" i="121"/>
  <c r="J861" i="121"/>
  <c r="J860" i="121"/>
  <c r="J859" i="121"/>
  <c r="J858" i="121"/>
  <c r="J857" i="121"/>
  <c r="J856" i="121"/>
  <c r="J855" i="121"/>
  <c r="J854" i="121"/>
  <c r="J853" i="121"/>
  <c r="J852" i="121"/>
  <c r="J851" i="121"/>
  <c r="J850" i="121"/>
  <c r="J849" i="121"/>
  <c r="J848" i="121"/>
  <c r="J847" i="121"/>
  <c r="J846" i="121"/>
  <c r="J845" i="121"/>
  <c r="J844" i="121"/>
  <c r="J843" i="121"/>
  <c r="J842" i="121"/>
  <c r="J841" i="121"/>
  <c r="J840" i="121"/>
  <c r="J839" i="121"/>
  <c r="J838" i="121"/>
  <c r="J837" i="121"/>
  <c r="J836" i="121"/>
  <c r="J835" i="121"/>
  <c r="J834" i="121"/>
  <c r="J833" i="121"/>
  <c r="J832" i="121"/>
  <c r="J831" i="121"/>
  <c r="J830" i="121"/>
  <c r="J829" i="121"/>
  <c r="J828" i="121"/>
  <c r="J827" i="121"/>
  <c r="J826" i="121"/>
  <c r="J825" i="121"/>
  <c r="J824" i="121"/>
  <c r="J823" i="121"/>
  <c r="J822" i="121"/>
  <c r="J821" i="121"/>
  <c r="J820" i="121"/>
  <c r="J819" i="121"/>
  <c r="J818" i="121"/>
  <c r="J817" i="121"/>
  <c r="J816" i="121"/>
  <c r="J815" i="121"/>
  <c r="J814" i="121"/>
  <c r="J813" i="121"/>
  <c r="J812" i="121"/>
  <c r="J811" i="121"/>
  <c r="J810" i="121"/>
  <c r="J809" i="121"/>
  <c r="J808" i="121"/>
  <c r="J807" i="121"/>
  <c r="J806" i="121"/>
  <c r="J805" i="121"/>
  <c r="J804" i="121"/>
  <c r="J803" i="121"/>
  <c r="J802" i="121"/>
  <c r="J801" i="121"/>
  <c r="J800" i="121"/>
  <c r="J799" i="121"/>
  <c r="J798" i="121"/>
  <c r="J797" i="121"/>
  <c r="J796" i="121"/>
  <c r="J795" i="121"/>
  <c r="J794" i="121"/>
  <c r="J793" i="121"/>
  <c r="J792" i="121"/>
  <c r="J791" i="121"/>
  <c r="J790" i="121"/>
  <c r="J789" i="121"/>
  <c r="J788" i="121"/>
  <c r="J787" i="121"/>
  <c r="J786" i="121"/>
  <c r="J785" i="121"/>
  <c r="J784" i="121"/>
  <c r="J783" i="121"/>
  <c r="J782" i="121"/>
  <c r="J781" i="121"/>
  <c r="J780" i="121"/>
  <c r="J779" i="121"/>
  <c r="J778" i="121"/>
  <c r="J777" i="121"/>
  <c r="J776" i="121"/>
  <c r="J775" i="121"/>
  <c r="J774" i="121"/>
  <c r="J773" i="121"/>
  <c r="J772" i="121"/>
  <c r="J771" i="121"/>
  <c r="J770" i="121"/>
  <c r="J769" i="121"/>
  <c r="J768" i="121"/>
  <c r="J767" i="121"/>
  <c r="J766" i="121"/>
  <c r="J765" i="121"/>
  <c r="J764" i="121"/>
  <c r="J763" i="121"/>
  <c r="J762" i="121"/>
  <c r="J761" i="121"/>
  <c r="J760" i="121"/>
  <c r="J759" i="121"/>
  <c r="J758" i="121"/>
  <c r="J757" i="121"/>
  <c r="J756" i="121"/>
  <c r="J755" i="121"/>
  <c r="J754" i="121"/>
  <c r="J753" i="121"/>
  <c r="J752" i="121"/>
  <c r="J751" i="121"/>
  <c r="J750" i="121"/>
  <c r="J749" i="121"/>
  <c r="J748" i="121"/>
  <c r="J747" i="121"/>
  <c r="J746" i="121"/>
  <c r="J745" i="121"/>
  <c r="J744" i="121"/>
  <c r="J743" i="121"/>
  <c r="J742" i="121"/>
  <c r="J741" i="121"/>
  <c r="J740" i="121"/>
  <c r="J739" i="121"/>
  <c r="J738" i="121"/>
  <c r="J737" i="121"/>
  <c r="J736" i="121"/>
  <c r="J735" i="121"/>
  <c r="J734" i="121"/>
  <c r="J733" i="121"/>
  <c r="J732" i="121"/>
  <c r="J731" i="121"/>
  <c r="J730" i="121"/>
  <c r="J729" i="121"/>
  <c r="J728" i="121"/>
  <c r="J727" i="121"/>
  <c r="J726" i="121"/>
  <c r="J725" i="121"/>
  <c r="J724" i="121"/>
  <c r="J723" i="121"/>
  <c r="J722" i="121"/>
  <c r="J721" i="121"/>
  <c r="J720" i="121"/>
  <c r="J719" i="121"/>
  <c r="J718" i="121"/>
  <c r="J717" i="121"/>
  <c r="J716" i="121"/>
  <c r="J715" i="121"/>
  <c r="J714" i="121"/>
  <c r="J713" i="121"/>
  <c r="J712" i="121"/>
  <c r="J711" i="121"/>
  <c r="J710" i="121"/>
  <c r="J709" i="121"/>
  <c r="J708" i="121"/>
  <c r="J707" i="121"/>
  <c r="J706" i="121"/>
  <c r="J705" i="121"/>
  <c r="J704" i="121"/>
  <c r="J703" i="121"/>
  <c r="J702" i="121"/>
  <c r="J701" i="121"/>
  <c r="J700" i="121"/>
  <c r="J699" i="121"/>
  <c r="J698" i="121"/>
  <c r="J697" i="121"/>
  <c r="J696" i="121"/>
  <c r="J695" i="121"/>
  <c r="J694" i="121"/>
  <c r="J693" i="121"/>
  <c r="J692" i="121"/>
  <c r="J691" i="121"/>
  <c r="J690" i="121"/>
  <c r="J689" i="121"/>
  <c r="J688" i="121"/>
  <c r="J687" i="121"/>
  <c r="J686" i="121"/>
  <c r="J685" i="121"/>
  <c r="J684" i="121"/>
  <c r="J683" i="121"/>
  <c r="J682" i="121"/>
  <c r="J681" i="121"/>
  <c r="J680" i="121"/>
  <c r="J679" i="121"/>
  <c r="J678" i="121"/>
  <c r="J677" i="121"/>
  <c r="J676" i="121"/>
  <c r="J675" i="121"/>
  <c r="J674" i="121"/>
  <c r="J673" i="121"/>
  <c r="J672" i="121"/>
  <c r="J671" i="121"/>
  <c r="J670" i="121"/>
  <c r="J669" i="121"/>
  <c r="J668" i="121"/>
  <c r="J667" i="121"/>
  <c r="J666" i="121"/>
  <c r="J665" i="121"/>
  <c r="J664" i="121"/>
  <c r="J663" i="121"/>
  <c r="J662" i="121"/>
  <c r="J661" i="121"/>
  <c r="J660" i="121"/>
  <c r="J659" i="121"/>
  <c r="J658" i="121"/>
  <c r="J657" i="121"/>
  <c r="J656" i="121"/>
  <c r="J655" i="121"/>
  <c r="J654" i="121"/>
  <c r="J653" i="121"/>
  <c r="J652" i="121"/>
  <c r="J651" i="121"/>
  <c r="J650" i="121"/>
  <c r="J649" i="121"/>
  <c r="J648" i="121"/>
  <c r="J647" i="121"/>
  <c r="J646" i="121"/>
  <c r="J645" i="121"/>
  <c r="J644" i="121"/>
  <c r="J643" i="121"/>
  <c r="J642" i="121"/>
  <c r="J641" i="121"/>
  <c r="J640" i="121"/>
  <c r="J639" i="121"/>
  <c r="J638" i="121"/>
  <c r="J637" i="121"/>
  <c r="J636" i="121"/>
  <c r="J635" i="121"/>
  <c r="J634" i="121"/>
  <c r="J633" i="121"/>
  <c r="J632" i="121"/>
  <c r="J631" i="121"/>
  <c r="J630" i="121"/>
  <c r="J629" i="121"/>
  <c r="J628" i="121"/>
  <c r="J627" i="121"/>
  <c r="J626" i="121"/>
  <c r="J625" i="121"/>
  <c r="J624" i="121"/>
  <c r="J623" i="121"/>
  <c r="J622" i="121"/>
  <c r="J621" i="121"/>
  <c r="J620" i="121"/>
  <c r="J619" i="121"/>
  <c r="J618" i="121"/>
  <c r="J617" i="121"/>
  <c r="J616" i="121"/>
  <c r="J615" i="121"/>
  <c r="J614" i="121"/>
  <c r="J613" i="121"/>
  <c r="J612" i="121"/>
  <c r="J611" i="121"/>
  <c r="J610" i="121"/>
  <c r="J609" i="121"/>
  <c r="J608" i="121"/>
  <c r="J607" i="121"/>
  <c r="J606" i="121"/>
  <c r="J605" i="121"/>
  <c r="J604" i="121"/>
  <c r="J603" i="121"/>
  <c r="J602" i="121"/>
  <c r="J601" i="121"/>
  <c r="J600" i="121"/>
  <c r="J599" i="121"/>
  <c r="J598" i="121"/>
  <c r="J597" i="121"/>
  <c r="J596" i="121"/>
  <c r="J595" i="121"/>
  <c r="J594" i="121"/>
  <c r="J593" i="121"/>
  <c r="J592" i="121"/>
  <c r="J591" i="121"/>
  <c r="J590" i="121"/>
  <c r="J589" i="121"/>
  <c r="J588" i="121"/>
  <c r="J587" i="121"/>
  <c r="J586" i="121"/>
  <c r="J585" i="121"/>
  <c r="J584" i="121"/>
  <c r="J583" i="121"/>
  <c r="J582" i="121"/>
  <c r="J581" i="121"/>
  <c r="J580" i="121"/>
  <c r="J579" i="121"/>
  <c r="J578" i="121"/>
  <c r="J577" i="121"/>
  <c r="J576" i="121"/>
  <c r="J575" i="121"/>
  <c r="J574" i="121"/>
  <c r="J573" i="121"/>
  <c r="J572" i="121"/>
  <c r="J571" i="121"/>
  <c r="J570" i="121"/>
  <c r="J569" i="121"/>
  <c r="J568" i="121"/>
  <c r="J567" i="121"/>
  <c r="J566" i="121"/>
  <c r="J565" i="121"/>
  <c r="J564" i="121"/>
  <c r="J563" i="121"/>
  <c r="J562" i="121"/>
  <c r="J561" i="121"/>
  <c r="J560" i="121"/>
  <c r="J559" i="121"/>
  <c r="J558" i="121"/>
  <c r="J557" i="121"/>
  <c r="J556" i="121"/>
  <c r="J555" i="121"/>
  <c r="J554" i="121"/>
  <c r="J553" i="121"/>
  <c r="J552" i="121"/>
  <c r="J551" i="121"/>
  <c r="J550" i="121"/>
  <c r="J549" i="121"/>
  <c r="J548" i="121"/>
  <c r="J547" i="121"/>
  <c r="J546" i="121"/>
  <c r="J545" i="121"/>
  <c r="J544" i="121"/>
  <c r="J543" i="121"/>
  <c r="J542" i="121"/>
  <c r="J541" i="121"/>
  <c r="J540" i="121"/>
  <c r="J539" i="121"/>
  <c r="J538" i="121"/>
  <c r="J537" i="121"/>
  <c r="J536" i="121"/>
  <c r="J535" i="121"/>
  <c r="J534" i="121"/>
  <c r="J533" i="121"/>
  <c r="J532" i="121"/>
  <c r="J531" i="121"/>
  <c r="J530" i="121"/>
  <c r="J529" i="121"/>
  <c r="J528" i="121"/>
  <c r="J527" i="121"/>
  <c r="J526" i="121"/>
  <c r="J525" i="121"/>
  <c r="J524" i="121"/>
  <c r="J523" i="121"/>
  <c r="J522" i="121"/>
  <c r="J521" i="121"/>
  <c r="J520" i="121"/>
  <c r="J519" i="121"/>
  <c r="J518" i="121"/>
  <c r="J517" i="121"/>
  <c r="J516" i="121"/>
  <c r="J515" i="121"/>
  <c r="J514" i="121"/>
  <c r="J513" i="121"/>
  <c r="J512" i="121"/>
  <c r="J511" i="121"/>
  <c r="J510" i="121"/>
  <c r="J509" i="121"/>
  <c r="J508" i="121"/>
  <c r="J507" i="121"/>
  <c r="J506" i="121"/>
  <c r="J505" i="121"/>
  <c r="J504" i="121"/>
  <c r="J503" i="121"/>
  <c r="J502" i="121"/>
  <c r="J501" i="121"/>
  <c r="J500" i="121"/>
  <c r="J499" i="121"/>
  <c r="J498" i="121"/>
  <c r="J497" i="121"/>
  <c r="J496" i="121"/>
  <c r="J495" i="121"/>
  <c r="J494" i="121"/>
  <c r="J493" i="121"/>
  <c r="J492" i="121"/>
  <c r="J491" i="121"/>
  <c r="J490" i="121"/>
  <c r="J489" i="121"/>
  <c r="J488" i="121"/>
  <c r="J487" i="121"/>
  <c r="J486" i="121"/>
  <c r="J485" i="121"/>
  <c r="J484" i="121"/>
  <c r="J483" i="121"/>
  <c r="J482" i="121"/>
  <c r="J481" i="121"/>
  <c r="J480" i="121"/>
  <c r="J479" i="121"/>
  <c r="J478" i="121"/>
  <c r="J477" i="121"/>
  <c r="J476" i="121"/>
  <c r="J475" i="121"/>
  <c r="J474" i="121"/>
  <c r="J473" i="121"/>
  <c r="J472" i="121"/>
  <c r="J471" i="121"/>
  <c r="J470" i="121"/>
  <c r="J469" i="121"/>
  <c r="J468" i="121"/>
  <c r="J467" i="121"/>
  <c r="J466" i="121"/>
  <c r="J465" i="121"/>
  <c r="J464" i="121"/>
  <c r="J463" i="121"/>
  <c r="J462" i="121"/>
  <c r="J461" i="121"/>
  <c r="J460" i="121"/>
  <c r="J459" i="121"/>
  <c r="J458" i="121"/>
  <c r="J457" i="121"/>
  <c r="J456" i="121"/>
  <c r="J455" i="121"/>
  <c r="J454" i="121"/>
  <c r="J453" i="121"/>
  <c r="J452" i="121"/>
  <c r="J451" i="121"/>
  <c r="J450" i="121"/>
  <c r="J449" i="121"/>
  <c r="J448" i="121"/>
  <c r="J447" i="121"/>
  <c r="J446" i="121"/>
  <c r="J445" i="121"/>
  <c r="J444" i="121"/>
  <c r="J443" i="121"/>
  <c r="J442" i="121"/>
  <c r="J441" i="121"/>
  <c r="J440" i="121"/>
  <c r="J439" i="121"/>
  <c r="J438" i="121"/>
  <c r="J437" i="121"/>
  <c r="J436" i="121"/>
  <c r="J435" i="121"/>
  <c r="J434" i="121"/>
  <c r="J433" i="121"/>
  <c r="J432" i="121"/>
  <c r="J431" i="121"/>
  <c r="J430" i="121"/>
  <c r="J429" i="121"/>
  <c r="J428" i="121"/>
  <c r="J427" i="121"/>
  <c r="J426" i="121"/>
  <c r="J425" i="121"/>
  <c r="J424" i="121"/>
  <c r="J423" i="121"/>
  <c r="J422" i="121"/>
  <c r="J421" i="121"/>
  <c r="J420" i="121"/>
  <c r="J419" i="121"/>
  <c r="J418" i="121"/>
  <c r="J417" i="121"/>
  <c r="J416" i="121"/>
  <c r="J415" i="121"/>
  <c r="J414" i="121"/>
  <c r="J413" i="121"/>
  <c r="J412" i="121"/>
  <c r="J411" i="121"/>
  <c r="J410" i="121"/>
  <c r="J409" i="121"/>
  <c r="J408" i="121"/>
  <c r="J407" i="121"/>
  <c r="J406" i="121"/>
  <c r="J405" i="121"/>
  <c r="J404" i="121"/>
  <c r="J403" i="121"/>
  <c r="J402" i="121"/>
  <c r="J401" i="121"/>
  <c r="J400" i="121"/>
  <c r="J399" i="121"/>
  <c r="J398" i="121"/>
  <c r="J397" i="121"/>
  <c r="J396" i="121"/>
  <c r="J395" i="121"/>
  <c r="J394" i="121"/>
  <c r="J393" i="121"/>
  <c r="J392" i="121"/>
  <c r="J391" i="121"/>
  <c r="J390" i="121"/>
  <c r="J389" i="121"/>
  <c r="J388" i="121"/>
  <c r="J387" i="121"/>
  <c r="J386" i="121"/>
  <c r="J385" i="121"/>
  <c r="J384" i="121"/>
  <c r="J383" i="121"/>
  <c r="J382" i="121"/>
  <c r="J381" i="121"/>
  <c r="J380" i="121"/>
  <c r="J379" i="121"/>
  <c r="J378" i="121"/>
  <c r="J377" i="121"/>
  <c r="J376" i="121"/>
  <c r="J375" i="121"/>
  <c r="J374" i="121"/>
  <c r="J373" i="121"/>
  <c r="J372" i="121"/>
  <c r="J371" i="121"/>
  <c r="J370" i="121"/>
  <c r="J369" i="121"/>
  <c r="J368" i="121"/>
  <c r="J367" i="121"/>
  <c r="J366" i="121"/>
  <c r="J365" i="121"/>
  <c r="J364" i="121"/>
  <c r="J363" i="121"/>
  <c r="J362" i="121"/>
  <c r="J361" i="121"/>
  <c r="J360" i="121"/>
  <c r="J359" i="121"/>
  <c r="J358" i="121"/>
  <c r="J357" i="121"/>
  <c r="J356" i="121"/>
  <c r="J355" i="121"/>
  <c r="J354" i="121"/>
  <c r="J353" i="121"/>
  <c r="J352" i="121"/>
  <c r="J351" i="121"/>
  <c r="J350" i="121"/>
  <c r="J349" i="121"/>
  <c r="J348" i="121"/>
  <c r="J347" i="121"/>
  <c r="J346" i="121"/>
  <c r="J345" i="121"/>
  <c r="J344" i="121"/>
  <c r="J343" i="121"/>
  <c r="J342" i="121"/>
  <c r="J341" i="121"/>
  <c r="J340" i="121"/>
  <c r="J339" i="121"/>
  <c r="J338" i="121"/>
  <c r="J337" i="121"/>
  <c r="J336" i="121"/>
  <c r="J335" i="121"/>
  <c r="J334" i="121"/>
  <c r="J333" i="121"/>
  <c r="J332" i="121"/>
  <c r="J331" i="121"/>
  <c r="J330" i="121"/>
  <c r="J329" i="121"/>
  <c r="J328" i="121"/>
  <c r="J327" i="121"/>
  <c r="J326" i="121"/>
  <c r="J325" i="121"/>
  <c r="J324" i="121"/>
  <c r="J323" i="121"/>
  <c r="J322" i="121"/>
  <c r="J321" i="121"/>
  <c r="J320" i="121"/>
  <c r="J319" i="121"/>
  <c r="J318" i="121"/>
  <c r="J317" i="121"/>
  <c r="J316" i="121"/>
  <c r="J315" i="121"/>
  <c r="J314" i="121"/>
  <c r="J313" i="121"/>
  <c r="J312" i="121"/>
  <c r="J311" i="121"/>
  <c r="J310" i="121"/>
  <c r="J309" i="121"/>
  <c r="J308" i="121"/>
  <c r="J307" i="121"/>
  <c r="J306" i="121"/>
  <c r="J305" i="121"/>
  <c r="J304" i="121"/>
  <c r="J303" i="121"/>
  <c r="J302" i="121"/>
  <c r="J301" i="121"/>
  <c r="J300" i="121"/>
  <c r="J299" i="121"/>
  <c r="J298" i="121"/>
  <c r="J297" i="121"/>
  <c r="J296" i="121"/>
  <c r="J295" i="121"/>
  <c r="J294" i="121"/>
  <c r="J293" i="121"/>
  <c r="J292" i="121"/>
  <c r="J291" i="121"/>
  <c r="J290" i="121"/>
  <c r="J289" i="121"/>
  <c r="J288" i="121"/>
  <c r="J287" i="121"/>
  <c r="J286" i="121"/>
  <c r="J285" i="121"/>
  <c r="J284" i="121"/>
  <c r="J283" i="121"/>
  <c r="J282" i="121"/>
  <c r="J281" i="121"/>
  <c r="J280" i="121"/>
  <c r="J279" i="121"/>
  <c r="J278" i="121"/>
  <c r="J277" i="121"/>
  <c r="J276" i="121"/>
  <c r="J275" i="121"/>
  <c r="J274" i="121"/>
  <c r="J273" i="121"/>
  <c r="J272" i="121"/>
  <c r="J271" i="121"/>
  <c r="J270" i="121"/>
  <c r="J269" i="121"/>
  <c r="J268" i="121"/>
  <c r="J267" i="121"/>
  <c r="J266" i="121"/>
  <c r="J265" i="121"/>
  <c r="J264" i="121"/>
  <c r="J263" i="121"/>
  <c r="J262" i="121"/>
  <c r="J261" i="121"/>
  <c r="J260" i="121"/>
  <c r="J259" i="121"/>
  <c r="J258" i="121"/>
  <c r="J257" i="121"/>
  <c r="J256" i="121"/>
  <c r="J255" i="121"/>
  <c r="J254" i="121"/>
  <c r="J253" i="121"/>
  <c r="J252" i="121"/>
  <c r="J251" i="121"/>
  <c r="J250" i="121"/>
  <c r="J249" i="121"/>
  <c r="J248" i="121"/>
  <c r="J247" i="121"/>
  <c r="J246" i="121"/>
  <c r="J245" i="121"/>
  <c r="J244" i="121"/>
  <c r="J243" i="121"/>
  <c r="J242" i="121"/>
  <c r="J241" i="121"/>
  <c r="J240" i="121"/>
  <c r="J239" i="121"/>
  <c r="J238" i="121"/>
  <c r="J237" i="121"/>
  <c r="J236" i="121"/>
  <c r="J235" i="121"/>
  <c r="J234" i="121"/>
  <c r="J233" i="121"/>
  <c r="J232" i="121"/>
  <c r="J231" i="121"/>
  <c r="J230" i="121"/>
  <c r="J229" i="121"/>
  <c r="J228" i="121"/>
  <c r="J227" i="121"/>
  <c r="J226" i="121"/>
  <c r="J225" i="121"/>
  <c r="J224" i="121"/>
  <c r="J223" i="121"/>
  <c r="J222" i="121"/>
  <c r="J221" i="121"/>
  <c r="J220" i="121"/>
  <c r="J219" i="121"/>
  <c r="J218" i="121"/>
  <c r="J217" i="121"/>
  <c r="J216" i="121"/>
  <c r="J215" i="121"/>
  <c r="J214" i="121"/>
  <c r="J213" i="121"/>
  <c r="J212" i="121"/>
  <c r="J211" i="121"/>
  <c r="J210" i="121"/>
  <c r="J209" i="121"/>
  <c r="J208" i="121"/>
  <c r="J207" i="121"/>
  <c r="J206" i="121"/>
  <c r="J205" i="121"/>
  <c r="J204" i="121"/>
  <c r="J203" i="121"/>
  <c r="J202" i="121"/>
  <c r="J201" i="121"/>
  <c r="J200" i="121"/>
  <c r="J199" i="121"/>
  <c r="J198" i="121"/>
  <c r="J197" i="121"/>
  <c r="J196" i="121"/>
  <c r="J195" i="121"/>
  <c r="J194" i="121"/>
  <c r="J193" i="121"/>
  <c r="J192" i="121"/>
  <c r="J191" i="121"/>
  <c r="J190" i="121"/>
  <c r="J189" i="121"/>
  <c r="J188" i="121"/>
  <c r="J187" i="121"/>
  <c r="J186" i="121"/>
  <c r="J185" i="121"/>
  <c r="J184" i="121"/>
  <c r="J183" i="121"/>
  <c r="J182" i="121"/>
  <c r="J181" i="121"/>
  <c r="J180" i="121"/>
  <c r="J179" i="121"/>
  <c r="J178" i="121"/>
  <c r="J177" i="121"/>
  <c r="J176" i="121"/>
  <c r="J175" i="121"/>
  <c r="J174" i="121"/>
  <c r="J173" i="121"/>
  <c r="J172" i="121"/>
  <c r="J171" i="121"/>
  <c r="J170" i="121"/>
  <c r="J169" i="121"/>
  <c r="J168" i="121"/>
  <c r="J167" i="121"/>
  <c r="J166" i="121"/>
  <c r="J165" i="121"/>
  <c r="J164" i="121"/>
  <c r="J163" i="121"/>
  <c r="J162" i="121"/>
  <c r="J161" i="121"/>
  <c r="J160" i="121"/>
  <c r="J159" i="121"/>
  <c r="J158" i="121"/>
  <c r="J157" i="121"/>
  <c r="D1007" i="121"/>
  <c r="D1006" i="121"/>
  <c r="D1005" i="121"/>
  <c r="D1004" i="121"/>
  <c r="D1003" i="121"/>
  <c r="D1002" i="121"/>
  <c r="D1001" i="121"/>
  <c r="D1000" i="121"/>
  <c r="D999" i="121"/>
  <c r="D998" i="121"/>
  <c r="D997" i="121"/>
  <c r="D996" i="121"/>
  <c r="D995" i="121"/>
  <c r="D994" i="121"/>
  <c r="D993" i="121"/>
  <c r="D992" i="121"/>
  <c r="D991" i="121"/>
  <c r="D990" i="121"/>
  <c r="D989" i="121"/>
  <c r="D988" i="121"/>
  <c r="D987" i="121"/>
  <c r="D986" i="121"/>
  <c r="D985" i="121"/>
  <c r="D984" i="121"/>
  <c r="D983" i="121"/>
  <c r="D982" i="121"/>
  <c r="D981" i="121"/>
  <c r="D980" i="121"/>
  <c r="D979" i="121"/>
  <c r="D978" i="121"/>
  <c r="D977" i="121"/>
  <c r="D976" i="121"/>
  <c r="D975" i="121"/>
  <c r="D974" i="121"/>
  <c r="D973" i="121"/>
  <c r="D972" i="121"/>
  <c r="D971" i="121"/>
  <c r="D970" i="121"/>
  <c r="D969" i="121"/>
  <c r="D968" i="121"/>
  <c r="D967" i="121"/>
  <c r="D966" i="121"/>
  <c r="D965" i="121"/>
  <c r="D964" i="121"/>
  <c r="D963" i="121"/>
  <c r="D962" i="121"/>
  <c r="D961" i="121"/>
  <c r="D960" i="121"/>
  <c r="D959" i="121"/>
  <c r="D958" i="121"/>
  <c r="D957" i="121"/>
  <c r="D956" i="121"/>
  <c r="D955" i="121"/>
  <c r="D954" i="121"/>
  <c r="D953" i="121"/>
  <c r="D952" i="121"/>
  <c r="D951" i="121"/>
  <c r="D950" i="121"/>
  <c r="D949" i="121"/>
  <c r="D948" i="121"/>
  <c r="D947" i="121"/>
  <c r="D946" i="121"/>
  <c r="D945" i="121"/>
  <c r="D944" i="121"/>
  <c r="D943" i="121"/>
  <c r="D942" i="121"/>
  <c r="D941" i="121"/>
  <c r="D940" i="121"/>
  <c r="D939" i="121"/>
  <c r="D938" i="121"/>
  <c r="D937" i="121"/>
  <c r="D936" i="121"/>
  <c r="D935" i="121"/>
  <c r="D934" i="121"/>
  <c r="D933" i="121"/>
  <c r="D932" i="121"/>
  <c r="D931" i="121"/>
  <c r="D930" i="121"/>
  <c r="D929" i="121"/>
  <c r="D928" i="121"/>
  <c r="D927" i="121"/>
  <c r="D926" i="121"/>
  <c r="D925" i="121"/>
  <c r="D924" i="121"/>
  <c r="D923" i="121"/>
  <c r="D922" i="121"/>
  <c r="D921" i="121"/>
  <c r="D920" i="121"/>
  <c r="D919" i="121"/>
  <c r="D918" i="121"/>
  <c r="D917" i="121"/>
  <c r="D916" i="121"/>
  <c r="D915" i="121"/>
  <c r="D914" i="121"/>
  <c r="D913" i="121"/>
  <c r="D912" i="121"/>
  <c r="D911" i="121"/>
  <c r="D910" i="121"/>
  <c r="D909" i="121"/>
  <c r="D908" i="121"/>
  <c r="D907" i="121"/>
  <c r="D906" i="121"/>
  <c r="D905" i="121"/>
  <c r="D904" i="121"/>
  <c r="D903" i="121"/>
  <c r="D902" i="121"/>
  <c r="D901" i="121"/>
  <c r="D900" i="121"/>
  <c r="D899" i="121"/>
  <c r="D898" i="121"/>
  <c r="D897" i="121"/>
  <c r="D896" i="121"/>
  <c r="D895" i="121"/>
  <c r="D894" i="121"/>
  <c r="D893" i="121"/>
  <c r="D892" i="121"/>
  <c r="D891" i="121"/>
  <c r="D890" i="121"/>
  <c r="D889" i="121"/>
  <c r="D888" i="121"/>
  <c r="D887" i="121"/>
  <c r="D886" i="121"/>
  <c r="D885" i="121"/>
  <c r="D884" i="121"/>
  <c r="D883" i="121"/>
  <c r="D882" i="121"/>
  <c r="D881" i="121"/>
  <c r="D880" i="121"/>
  <c r="D879" i="121"/>
  <c r="D878" i="121"/>
  <c r="D877" i="121"/>
  <c r="D876" i="121"/>
  <c r="D875" i="121"/>
  <c r="D874" i="121"/>
  <c r="D873" i="121"/>
  <c r="D872" i="121"/>
  <c r="D871" i="121"/>
  <c r="D870" i="121"/>
  <c r="D869" i="121"/>
  <c r="D868" i="121"/>
  <c r="D867" i="121"/>
  <c r="D866" i="121"/>
  <c r="D865" i="121"/>
  <c r="D864" i="121"/>
  <c r="D863" i="121"/>
  <c r="D862" i="121"/>
  <c r="D861" i="121"/>
  <c r="D860" i="121"/>
  <c r="D859" i="121"/>
  <c r="D858" i="121"/>
  <c r="D857" i="121"/>
  <c r="D856" i="121"/>
  <c r="D855" i="121"/>
  <c r="D854" i="121"/>
  <c r="D853" i="121"/>
  <c r="D852" i="121"/>
  <c r="D851" i="121"/>
  <c r="D850" i="121"/>
  <c r="D849" i="121"/>
  <c r="D848" i="121"/>
  <c r="D847" i="121"/>
  <c r="D846" i="121"/>
  <c r="D845" i="121"/>
  <c r="D844" i="121"/>
  <c r="D843" i="121"/>
  <c r="D842" i="121"/>
  <c r="D841" i="121"/>
  <c r="D840" i="121"/>
  <c r="D839" i="121"/>
  <c r="D838" i="121"/>
  <c r="D837" i="121"/>
  <c r="D836" i="121"/>
  <c r="D835" i="121"/>
  <c r="D834" i="121"/>
  <c r="D833" i="121"/>
  <c r="D832" i="121"/>
  <c r="D831" i="121"/>
  <c r="D830" i="121"/>
  <c r="D829" i="121"/>
  <c r="D828" i="121"/>
  <c r="D827" i="121"/>
  <c r="D826" i="121"/>
  <c r="D825" i="121"/>
  <c r="D824" i="121"/>
  <c r="D823" i="121"/>
  <c r="D822" i="121"/>
  <c r="D821" i="121"/>
  <c r="D820" i="121"/>
  <c r="D819" i="121"/>
  <c r="D818" i="121"/>
  <c r="D817" i="121"/>
  <c r="D816" i="121"/>
  <c r="D815" i="121"/>
  <c r="D814" i="121"/>
  <c r="D813" i="121"/>
  <c r="D812" i="121"/>
  <c r="D811" i="121"/>
  <c r="D810" i="121"/>
  <c r="D809" i="121"/>
  <c r="D808" i="121"/>
  <c r="D807" i="121"/>
  <c r="D806" i="121"/>
  <c r="D805" i="121"/>
  <c r="D804" i="121"/>
  <c r="D803" i="121"/>
  <c r="D802" i="121"/>
  <c r="D801" i="121"/>
  <c r="D800" i="121"/>
  <c r="D799" i="121"/>
  <c r="D798" i="121"/>
  <c r="D797" i="121"/>
  <c r="D796" i="121"/>
  <c r="D795" i="121"/>
  <c r="D794" i="121"/>
  <c r="D793" i="121"/>
  <c r="D792" i="121"/>
  <c r="D791" i="121"/>
  <c r="D790" i="121"/>
  <c r="D789" i="121"/>
  <c r="D788" i="121"/>
  <c r="D787" i="121"/>
  <c r="D786" i="121"/>
  <c r="D785" i="121"/>
  <c r="D784" i="121"/>
  <c r="D783" i="121"/>
  <c r="D782" i="121"/>
  <c r="D781" i="121"/>
  <c r="D780" i="121"/>
  <c r="D779" i="121"/>
  <c r="D778" i="121"/>
  <c r="D777" i="121"/>
  <c r="D776" i="121"/>
  <c r="D775" i="121"/>
  <c r="D774" i="121"/>
  <c r="D773" i="121"/>
  <c r="D772" i="121"/>
  <c r="D771" i="121"/>
  <c r="D770" i="121"/>
  <c r="D769" i="121"/>
  <c r="D768" i="121"/>
  <c r="D767" i="121"/>
  <c r="D766" i="121"/>
  <c r="D765" i="121"/>
  <c r="D764" i="121"/>
  <c r="D763" i="121"/>
  <c r="D762" i="121"/>
  <c r="D761" i="121"/>
  <c r="D760" i="121"/>
  <c r="D759" i="121"/>
  <c r="D758" i="121"/>
  <c r="D757" i="121"/>
  <c r="D756" i="121"/>
  <c r="D755" i="121"/>
  <c r="D754" i="121"/>
  <c r="D753" i="121"/>
  <c r="D752" i="121"/>
  <c r="D751" i="121"/>
  <c r="D750" i="121"/>
  <c r="D749" i="121"/>
  <c r="D748" i="121"/>
  <c r="D747" i="121"/>
  <c r="D746" i="121"/>
  <c r="D745" i="121"/>
  <c r="D744" i="121"/>
  <c r="D743" i="121"/>
  <c r="D742" i="121"/>
  <c r="D741" i="121"/>
  <c r="D740" i="121"/>
  <c r="D739" i="121"/>
  <c r="D738" i="121"/>
  <c r="D737" i="121"/>
  <c r="D736" i="121"/>
  <c r="D735" i="121"/>
  <c r="D734" i="121"/>
  <c r="D733" i="121"/>
  <c r="D732" i="121"/>
  <c r="D731" i="121"/>
  <c r="D730" i="121"/>
  <c r="D729" i="121"/>
  <c r="D728" i="121"/>
  <c r="D727" i="121"/>
  <c r="D726" i="121"/>
  <c r="D725" i="121"/>
  <c r="D724" i="121"/>
  <c r="D723" i="121"/>
  <c r="D722" i="121"/>
  <c r="D721" i="121"/>
  <c r="D720" i="121"/>
  <c r="D719" i="121"/>
  <c r="D718" i="121"/>
  <c r="D717" i="121"/>
  <c r="D716" i="121"/>
  <c r="D715" i="121"/>
  <c r="D714" i="121"/>
  <c r="D713" i="121"/>
  <c r="D712" i="121"/>
  <c r="D711" i="121"/>
  <c r="D710" i="121"/>
  <c r="D709" i="121"/>
  <c r="D708" i="121"/>
  <c r="D707" i="121"/>
  <c r="D706" i="121"/>
  <c r="D705" i="121"/>
  <c r="D704" i="121"/>
  <c r="D703" i="121"/>
  <c r="D702" i="121"/>
  <c r="D701" i="121"/>
  <c r="D700" i="121"/>
  <c r="D699" i="121"/>
  <c r="D698" i="121"/>
  <c r="D697" i="121"/>
  <c r="D696" i="121"/>
  <c r="D695" i="121"/>
  <c r="D694" i="121"/>
  <c r="D693" i="121"/>
  <c r="D692" i="121"/>
  <c r="D691" i="121"/>
  <c r="D690" i="121"/>
  <c r="D689" i="121"/>
  <c r="D688" i="121"/>
  <c r="D687" i="121"/>
  <c r="D686" i="121"/>
  <c r="D685" i="121"/>
  <c r="D684" i="121"/>
  <c r="D683" i="121"/>
  <c r="D682" i="121"/>
  <c r="D681" i="121"/>
  <c r="D680" i="121"/>
  <c r="D679" i="121"/>
  <c r="D678" i="121"/>
  <c r="D677" i="121"/>
  <c r="D676" i="121"/>
  <c r="D675" i="121"/>
  <c r="D674" i="121"/>
  <c r="D673" i="121"/>
  <c r="D672" i="121"/>
  <c r="D671" i="121"/>
  <c r="D670" i="121"/>
  <c r="D669" i="121"/>
  <c r="D668" i="121"/>
  <c r="D667" i="121"/>
  <c r="D666" i="121"/>
  <c r="D665" i="121"/>
  <c r="D664" i="121"/>
  <c r="D663" i="121"/>
  <c r="D662" i="121"/>
  <c r="D661" i="121"/>
  <c r="D660" i="121"/>
  <c r="D659" i="121"/>
  <c r="D658" i="121"/>
  <c r="D657" i="121"/>
  <c r="D656" i="121"/>
  <c r="D655" i="121"/>
  <c r="D654" i="121"/>
  <c r="D653" i="121"/>
  <c r="D652" i="121"/>
  <c r="D651" i="121"/>
  <c r="D650" i="121"/>
  <c r="D649" i="121"/>
  <c r="D648" i="121"/>
  <c r="D647" i="121"/>
  <c r="D646" i="121"/>
  <c r="D645" i="121"/>
  <c r="D644" i="121"/>
  <c r="D643" i="121"/>
  <c r="D642" i="121"/>
  <c r="D641" i="121"/>
  <c r="D640" i="121"/>
  <c r="D639" i="121"/>
  <c r="D638" i="121"/>
  <c r="D637" i="121"/>
  <c r="D636" i="121"/>
  <c r="D635" i="121"/>
  <c r="D634" i="121"/>
  <c r="D633" i="121"/>
  <c r="D632" i="121"/>
  <c r="D631" i="121"/>
  <c r="D630" i="121"/>
  <c r="D629" i="121"/>
  <c r="D628" i="121"/>
  <c r="D627" i="121"/>
  <c r="D626" i="121"/>
  <c r="D625" i="121"/>
  <c r="D624" i="121"/>
  <c r="D623" i="121"/>
  <c r="D622" i="121"/>
  <c r="D621" i="121"/>
  <c r="D620" i="121"/>
  <c r="D619" i="121"/>
  <c r="D618" i="121"/>
  <c r="D617" i="121"/>
  <c r="D616" i="121"/>
  <c r="D615" i="121"/>
  <c r="D614" i="121"/>
  <c r="D613" i="121"/>
  <c r="D612" i="121"/>
  <c r="D611" i="121"/>
  <c r="D610" i="121"/>
  <c r="D609" i="121"/>
  <c r="D608" i="121"/>
  <c r="D607" i="121"/>
  <c r="D606" i="121"/>
  <c r="D605" i="121"/>
  <c r="D604" i="121"/>
  <c r="D603" i="121"/>
  <c r="D602" i="121"/>
  <c r="D601" i="121"/>
  <c r="D600" i="121"/>
  <c r="D599" i="121"/>
  <c r="D598" i="121"/>
  <c r="D597" i="121"/>
  <c r="D596" i="121"/>
  <c r="D595" i="121"/>
  <c r="D594" i="121"/>
  <c r="D593" i="121"/>
  <c r="D592" i="121"/>
  <c r="D591" i="121"/>
  <c r="D590" i="121"/>
  <c r="D589" i="121"/>
  <c r="D588" i="121"/>
  <c r="D587" i="121"/>
  <c r="D586" i="121"/>
  <c r="D585" i="121"/>
  <c r="D584" i="121"/>
  <c r="D583" i="121"/>
  <c r="D582" i="121"/>
  <c r="D581" i="121"/>
  <c r="D580" i="121"/>
  <c r="D579" i="121"/>
  <c r="D578" i="121"/>
  <c r="D577" i="121"/>
  <c r="D576" i="121"/>
  <c r="D575" i="121"/>
  <c r="D574" i="121"/>
  <c r="D573" i="121"/>
  <c r="D572" i="121"/>
  <c r="D571" i="121"/>
  <c r="D570" i="121"/>
  <c r="D569" i="121"/>
  <c r="D568" i="121"/>
  <c r="D567" i="121"/>
  <c r="D566" i="121"/>
  <c r="D565" i="121"/>
  <c r="D564" i="121"/>
  <c r="D563" i="121"/>
  <c r="D562" i="121"/>
  <c r="D561" i="121"/>
  <c r="D560" i="121"/>
  <c r="D559" i="121"/>
  <c r="D558" i="121"/>
  <c r="D557" i="121"/>
  <c r="D556" i="121"/>
  <c r="D555" i="121"/>
  <c r="D554" i="121"/>
  <c r="D553" i="121"/>
  <c r="D552" i="121"/>
  <c r="D551" i="121"/>
  <c r="D550" i="121"/>
  <c r="D549" i="121"/>
  <c r="D548" i="121"/>
  <c r="D547" i="121"/>
  <c r="D546" i="121"/>
  <c r="D545" i="121"/>
  <c r="D544" i="121"/>
  <c r="D543" i="121"/>
  <c r="D542" i="121"/>
  <c r="D541" i="121"/>
  <c r="D540" i="121"/>
  <c r="D539" i="121"/>
  <c r="D538" i="121"/>
  <c r="D537" i="121"/>
  <c r="D536" i="121"/>
  <c r="D535" i="121"/>
  <c r="D534" i="121"/>
  <c r="D533" i="121"/>
  <c r="D532" i="121"/>
  <c r="D531" i="121"/>
  <c r="D530" i="121"/>
  <c r="D529" i="121"/>
  <c r="D528" i="121"/>
  <c r="D527" i="121"/>
  <c r="D526" i="121"/>
  <c r="D525" i="121"/>
  <c r="D524" i="121"/>
  <c r="D523" i="121"/>
  <c r="D522" i="121"/>
  <c r="D521" i="121"/>
  <c r="D520" i="121"/>
  <c r="D519" i="121"/>
  <c r="D518" i="121"/>
  <c r="D517" i="121"/>
  <c r="D516" i="121"/>
  <c r="D515" i="121"/>
  <c r="D514" i="121"/>
  <c r="D513" i="121"/>
  <c r="D512" i="121"/>
  <c r="D511" i="121"/>
  <c r="D510" i="121"/>
  <c r="D509" i="121"/>
  <c r="D508" i="121"/>
  <c r="D507" i="121"/>
  <c r="D506" i="121"/>
  <c r="D505" i="121"/>
  <c r="D504" i="121"/>
  <c r="D503" i="121"/>
  <c r="D502" i="121"/>
  <c r="D501" i="121"/>
  <c r="D500" i="121"/>
  <c r="D499" i="121"/>
  <c r="D498" i="121"/>
  <c r="D497" i="121"/>
  <c r="D496" i="121"/>
  <c r="D495" i="121"/>
  <c r="D494" i="121"/>
  <c r="D493" i="121"/>
  <c r="D492" i="121"/>
  <c r="D491" i="121"/>
  <c r="D490" i="121"/>
  <c r="D489" i="121"/>
  <c r="D488" i="121"/>
  <c r="D487" i="121"/>
  <c r="D486" i="121"/>
  <c r="D485" i="121"/>
  <c r="D484" i="121"/>
  <c r="D483" i="121"/>
  <c r="D482" i="121"/>
  <c r="D481" i="121"/>
  <c r="D480" i="121"/>
  <c r="D479" i="121"/>
  <c r="D478" i="121"/>
  <c r="D477" i="121"/>
  <c r="D476" i="121"/>
  <c r="D475" i="121"/>
  <c r="D474" i="121"/>
  <c r="D473" i="121"/>
  <c r="D472" i="121"/>
  <c r="D471" i="121"/>
  <c r="D470" i="121"/>
  <c r="D469" i="121"/>
  <c r="D468" i="121"/>
  <c r="D467" i="121"/>
  <c r="D466" i="121"/>
  <c r="D465" i="121"/>
  <c r="D464" i="121"/>
  <c r="D463" i="121"/>
  <c r="D462" i="121"/>
  <c r="D461" i="121"/>
  <c r="D460" i="121"/>
  <c r="D459" i="121"/>
  <c r="D458" i="121"/>
  <c r="D457" i="121"/>
  <c r="D456" i="121"/>
  <c r="D455" i="121"/>
  <c r="D454" i="121"/>
  <c r="D453" i="121"/>
  <c r="D452" i="121"/>
  <c r="D451" i="121"/>
  <c r="D450" i="121"/>
  <c r="D449" i="121"/>
  <c r="D448" i="121"/>
  <c r="D447" i="121"/>
  <c r="D446" i="121"/>
  <c r="D445" i="121"/>
  <c r="D444" i="121"/>
  <c r="D443" i="121"/>
  <c r="D442" i="121"/>
  <c r="D441" i="121"/>
  <c r="D440" i="121"/>
  <c r="D439" i="121"/>
  <c r="D438" i="121"/>
  <c r="D437" i="121"/>
  <c r="D436" i="121"/>
  <c r="D435" i="121"/>
  <c r="D434" i="121"/>
  <c r="D433" i="121"/>
  <c r="D432" i="121"/>
  <c r="D431" i="121"/>
  <c r="D430" i="121"/>
  <c r="D429" i="121"/>
  <c r="D428" i="121"/>
  <c r="D427" i="121"/>
  <c r="D426" i="121"/>
  <c r="D425" i="121"/>
  <c r="D424" i="121"/>
  <c r="D423" i="121"/>
  <c r="D422" i="121"/>
  <c r="D421" i="121"/>
  <c r="D420" i="121"/>
  <c r="D419" i="121"/>
  <c r="D418" i="121"/>
  <c r="D417" i="121"/>
  <c r="D416" i="121"/>
  <c r="D415" i="121"/>
  <c r="D414" i="121"/>
  <c r="D413" i="121"/>
  <c r="D412" i="121"/>
  <c r="D411" i="121"/>
  <c r="D410" i="121"/>
  <c r="D409" i="121"/>
  <c r="D408" i="121"/>
  <c r="D407" i="121"/>
  <c r="D406" i="121"/>
  <c r="D405" i="121"/>
  <c r="D404" i="121"/>
  <c r="D403" i="121"/>
  <c r="D402" i="121"/>
  <c r="D401" i="121"/>
  <c r="D400" i="121"/>
  <c r="D399" i="121"/>
  <c r="D398" i="121"/>
  <c r="D397" i="121"/>
  <c r="D396" i="121"/>
  <c r="D395" i="121"/>
  <c r="D394" i="121"/>
  <c r="D393" i="121"/>
  <c r="D392" i="121"/>
  <c r="D391" i="121"/>
  <c r="D390" i="121"/>
  <c r="D389" i="121"/>
  <c r="D388" i="121"/>
  <c r="D387" i="121"/>
  <c r="D386" i="121"/>
  <c r="D385" i="121"/>
  <c r="D384" i="121"/>
  <c r="D383" i="121"/>
  <c r="D382" i="121"/>
  <c r="D381" i="121"/>
  <c r="D380" i="121"/>
  <c r="D379" i="121"/>
  <c r="D378" i="121"/>
  <c r="D377" i="121"/>
  <c r="D376" i="121"/>
  <c r="D375" i="121"/>
  <c r="D374" i="121"/>
  <c r="D373" i="121"/>
  <c r="D372" i="121"/>
  <c r="D371" i="121"/>
  <c r="D370" i="121"/>
  <c r="D369" i="121"/>
  <c r="D368" i="121"/>
  <c r="D367" i="121"/>
  <c r="D366" i="121"/>
  <c r="D365" i="121"/>
  <c r="D364" i="121"/>
  <c r="D363" i="121"/>
  <c r="D362" i="121"/>
  <c r="D361" i="121"/>
  <c r="D360" i="121"/>
  <c r="D359" i="121"/>
  <c r="D358" i="121"/>
  <c r="D357" i="121"/>
  <c r="D356" i="121"/>
  <c r="D355" i="121"/>
  <c r="D354" i="121"/>
  <c r="D353" i="121"/>
  <c r="D352" i="121"/>
  <c r="D351" i="121"/>
  <c r="D350" i="121"/>
  <c r="D349" i="121"/>
  <c r="D348" i="121"/>
  <c r="D347" i="121"/>
  <c r="D346" i="121"/>
  <c r="D345" i="121"/>
  <c r="D344" i="121"/>
  <c r="D343" i="121"/>
  <c r="D342" i="121"/>
  <c r="D341" i="121"/>
  <c r="D340" i="121"/>
  <c r="D339" i="121"/>
  <c r="D338" i="121"/>
  <c r="D337" i="121"/>
  <c r="D336" i="121"/>
  <c r="D335" i="121"/>
  <c r="D334" i="121"/>
  <c r="D333" i="121"/>
  <c r="D332" i="121"/>
  <c r="D331" i="121"/>
  <c r="D330" i="121"/>
  <c r="D329" i="121"/>
  <c r="D328" i="121"/>
  <c r="D327" i="121"/>
  <c r="D326" i="121"/>
  <c r="D325" i="121"/>
  <c r="D324" i="121"/>
  <c r="D323" i="121"/>
  <c r="D322" i="121"/>
  <c r="D321" i="121"/>
  <c r="D320" i="121"/>
  <c r="D319" i="121"/>
  <c r="D318" i="121"/>
  <c r="D317" i="121"/>
  <c r="D316" i="121"/>
  <c r="D315" i="121"/>
  <c r="D314" i="121"/>
  <c r="D313" i="121"/>
  <c r="D312" i="121"/>
  <c r="D311" i="121"/>
  <c r="D310" i="121"/>
  <c r="D309" i="121"/>
  <c r="D308" i="121"/>
  <c r="D307" i="121"/>
  <c r="D306" i="121"/>
  <c r="D305" i="121"/>
  <c r="D304" i="121"/>
  <c r="D303" i="121"/>
  <c r="D302" i="121"/>
  <c r="D301" i="121"/>
  <c r="D300" i="121"/>
  <c r="D299" i="121"/>
  <c r="D298" i="121"/>
  <c r="D297" i="121"/>
  <c r="D296" i="121"/>
  <c r="D295" i="121"/>
  <c r="D294" i="121"/>
  <c r="D293" i="121"/>
  <c r="D292" i="121"/>
  <c r="D291" i="121"/>
  <c r="D290" i="121"/>
  <c r="D289" i="121"/>
  <c r="D288" i="121"/>
  <c r="D287" i="121"/>
  <c r="D286" i="121"/>
  <c r="D285" i="121"/>
  <c r="D284" i="121"/>
  <c r="D283" i="121"/>
  <c r="D282" i="121"/>
  <c r="D281" i="121"/>
  <c r="D280" i="121"/>
  <c r="D279" i="121"/>
  <c r="D278" i="121"/>
  <c r="D277" i="121"/>
  <c r="D276" i="121"/>
  <c r="D275" i="121"/>
  <c r="D274" i="121"/>
  <c r="D273" i="121"/>
  <c r="D272" i="121"/>
  <c r="D271" i="121"/>
  <c r="D270" i="121"/>
  <c r="D269" i="121"/>
  <c r="D268" i="121"/>
  <c r="D267" i="121"/>
  <c r="D266" i="121"/>
  <c r="D265" i="121"/>
  <c r="D264" i="121"/>
  <c r="D263" i="121"/>
  <c r="D262" i="121"/>
  <c r="D261" i="121"/>
  <c r="D260" i="121"/>
  <c r="D259" i="121"/>
  <c r="D258" i="121"/>
  <c r="D257" i="121"/>
  <c r="D256" i="121"/>
  <c r="D255" i="121"/>
  <c r="D254" i="121"/>
  <c r="D253" i="121"/>
  <c r="D252" i="121"/>
  <c r="D251" i="121"/>
  <c r="D250" i="121"/>
  <c r="D249" i="121"/>
  <c r="D248" i="121"/>
  <c r="D247" i="121"/>
  <c r="D246" i="121"/>
  <c r="D245" i="121"/>
  <c r="D244" i="121"/>
  <c r="D243" i="121"/>
  <c r="D242" i="121"/>
  <c r="D241" i="121"/>
  <c r="D240" i="121"/>
  <c r="D239" i="121"/>
  <c r="D238" i="121"/>
  <c r="D237" i="121"/>
  <c r="D236" i="121"/>
  <c r="D235" i="121"/>
  <c r="D234" i="121"/>
  <c r="D233" i="121"/>
  <c r="D232" i="121"/>
  <c r="D231" i="121"/>
  <c r="D230" i="121"/>
  <c r="D229" i="121"/>
  <c r="D228" i="121"/>
  <c r="D227" i="121"/>
  <c r="D226" i="121"/>
  <c r="D225" i="121"/>
  <c r="D224" i="121"/>
  <c r="D223" i="121"/>
  <c r="D222" i="121"/>
  <c r="D221" i="121"/>
  <c r="D220" i="121"/>
  <c r="D219" i="121"/>
  <c r="D218" i="121"/>
  <c r="D217" i="121"/>
  <c r="D216" i="121"/>
  <c r="D215" i="121"/>
  <c r="D214" i="121"/>
  <c r="D213" i="121"/>
  <c r="D212" i="121"/>
  <c r="D211" i="121"/>
  <c r="D210" i="121"/>
  <c r="D209" i="121"/>
  <c r="D208" i="121"/>
  <c r="D207" i="121"/>
  <c r="D206" i="121"/>
  <c r="D205" i="121"/>
  <c r="D204" i="121"/>
  <c r="D203" i="121"/>
  <c r="D202" i="121"/>
  <c r="D201" i="121"/>
  <c r="D200" i="121"/>
  <c r="D199" i="121"/>
  <c r="D198" i="121"/>
  <c r="D197" i="121"/>
  <c r="D196" i="121"/>
  <c r="D195" i="121"/>
  <c r="D194" i="121"/>
  <c r="D193" i="121"/>
  <c r="D192" i="121"/>
  <c r="D191" i="121"/>
  <c r="D190" i="121"/>
  <c r="D189" i="121"/>
  <c r="D188" i="121"/>
  <c r="D187" i="121"/>
  <c r="D186" i="121"/>
  <c r="D185" i="121"/>
  <c r="D184" i="121"/>
  <c r="D183" i="121"/>
  <c r="D182" i="121"/>
  <c r="D181" i="121"/>
  <c r="D180" i="121"/>
  <c r="D179" i="121"/>
  <c r="D178" i="121"/>
  <c r="D177" i="121"/>
  <c r="D176" i="121"/>
  <c r="D175" i="121"/>
  <c r="D174" i="121"/>
  <c r="D173" i="121"/>
  <c r="D172" i="121"/>
  <c r="D171" i="121"/>
  <c r="D170" i="121"/>
  <c r="D169" i="121"/>
  <c r="D168" i="121"/>
  <c r="D167" i="121"/>
  <c r="D166" i="121"/>
  <c r="D165" i="121"/>
  <c r="D164" i="121"/>
  <c r="D163" i="121"/>
  <c r="D162" i="121"/>
  <c r="D161" i="121"/>
  <c r="D160" i="121"/>
  <c r="D159" i="121"/>
  <c r="D158" i="121"/>
  <c r="D157" i="121"/>
  <c r="D156" i="121"/>
  <c r="D155" i="121"/>
  <c r="D154" i="121"/>
  <c r="D153" i="121"/>
  <c r="D152" i="121"/>
  <c r="D151" i="121"/>
  <c r="D150" i="121"/>
  <c r="D149" i="121"/>
  <c r="D148" i="121"/>
  <c r="D147" i="121"/>
  <c r="D146" i="121"/>
  <c r="D145" i="121"/>
  <c r="D144" i="121"/>
  <c r="D143" i="121"/>
  <c r="D142" i="121"/>
  <c r="D141" i="121"/>
  <c r="D140" i="121"/>
  <c r="D139" i="121"/>
  <c r="D138" i="121"/>
  <c r="D137" i="121"/>
  <c r="D136" i="121"/>
  <c r="D135" i="121"/>
  <c r="D134" i="121"/>
  <c r="D133" i="121"/>
  <c r="D132" i="121"/>
  <c r="D131" i="121"/>
  <c r="D130" i="121"/>
  <c r="D129" i="121"/>
  <c r="D128" i="121"/>
  <c r="D127" i="121"/>
  <c r="D126" i="121"/>
  <c r="D125" i="121"/>
  <c r="D124" i="121"/>
  <c r="D123" i="121"/>
  <c r="D122" i="121"/>
  <c r="D121" i="121"/>
  <c r="D120" i="121"/>
  <c r="D119" i="121"/>
  <c r="D118" i="121"/>
  <c r="D117" i="121"/>
  <c r="D116" i="121"/>
  <c r="D115" i="121"/>
  <c r="D114" i="121"/>
  <c r="D113" i="121"/>
  <c r="D112" i="121"/>
  <c r="D111" i="121"/>
  <c r="D110" i="121"/>
  <c r="D109" i="121"/>
  <c r="D108" i="121"/>
  <c r="D107" i="121"/>
  <c r="D106" i="121"/>
  <c r="D105" i="121"/>
  <c r="D104" i="121"/>
  <c r="D103" i="121"/>
  <c r="D102" i="121"/>
  <c r="D101" i="121"/>
  <c r="D100" i="121"/>
  <c r="D99" i="121"/>
  <c r="D98" i="121"/>
  <c r="D97" i="121"/>
  <c r="D96" i="121"/>
  <c r="D95" i="121"/>
  <c r="D94" i="121"/>
  <c r="D93" i="121"/>
  <c r="D92" i="121"/>
  <c r="D91" i="121"/>
  <c r="D90" i="121"/>
  <c r="D89" i="121"/>
  <c r="D88" i="121"/>
  <c r="D87" i="121"/>
  <c r="D86" i="121"/>
  <c r="D85" i="121"/>
  <c r="D84" i="121"/>
  <c r="D83" i="121"/>
  <c r="D82" i="121"/>
  <c r="D81" i="121"/>
  <c r="D80" i="121"/>
  <c r="D79" i="121"/>
  <c r="D78" i="121"/>
  <c r="D77" i="121"/>
  <c r="D76" i="121"/>
  <c r="D75" i="121"/>
  <c r="D74" i="121"/>
  <c r="D73" i="121"/>
  <c r="D72" i="121"/>
  <c r="D71" i="121"/>
  <c r="D70" i="121"/>
  <c r="D69" i="121"/>
  <c r="D68" i="121"/>
  <c r="D67" i="121"/>
  <c r="D66" i="121"/>
  <c r="D65" i="121"/>
  <c r="D64" i="121"/>
  <c r="D63" i="121"/>
  <c r="D62" i="121"/>
  <c r="D61" i="121"/>
  <c r="D60" i="121"/>
  <c r="D59" i="121"/>
  <c r="D58" i="121"/>
  <c r="D57" i="121"/>
  <c r="D56" i="121"/>
  <c r="D55" i="121"/>
  <c r="D54" i="121"/>
  <c r="D53" i="121"/>
  <c r="D52" i="121"/>
  <c r="D51" i="121"/>
  <c r="D50" i="121"/>
  <c r="D49" i="121"/>
  <c r="D48" i="121"/>
  <c r="D47" i="121"/>
  <c r="D46" i="121"/>
  <c r="D45" i="121"/>
  <c r="D44" i="121"/>
  <c r="D43" i="121"/>
  <c r="D42" i="121"/>
  <c r="D41" i="121"/>
  <c r="D40" i="121"/>
  <c r="D39" i="121"/>
  <c r="D38" i="121"/>
  <c r="D37" i="121"/>
  <c r="D36" i="121"/>
  <c r="D35" i="121"/>
  <c r="D34" i="121"/>
  <c r="D33" i="121"/>
  <c r="D32" i="121"/>
  <c r="D31" i="121"/>
  <c r="D30" i="121"/>
  <c r="D29" i="121"/>
  <c r="D28" i="121"/>
  <c r="D27" i="121"/>
  <c r="D26" i="121"/>
  <c r="D25" i="121"/>
  <c r="D24" i="121"/>
  <c r="D23" i="121"/>
  <c r="D22" i="121"/>
  <c r="D21" i="121"/>
  <c r="D20" i="121"/>
  <c r="D19" i="121"/>
  <c r="D18" i="121"/>
  <c r="D17" i="121"/>
  <c r="D16" i="121"/>
  <c r="D15" i="121"/>
  <c r="D14" i="121"/>
  <c r="D13" i="121"/>
  <c r="D12" i="121"/>
  <c r="D11" i="121"/>
  <c r="D10" i="121"/>
  <c r="D9" i="121"/>
  <c r="D8" i="121"/>
  <c r="J1007" i="92"/>
  <c r="J1006" i="92"/>
  <c r="J1005" i="92"/>
  <c r="J1004" i="92"/>
  <c r="J1003" i="92"/>
  <c r="J1002" i="92"/>
  <c r="J1001" i="92"/>
  <c r="J1000" i="92"/>
  <c r="J999" i="92"/>
  <c r="J998" i="92"/>
  <c r="J997" i="92"/>
  <c r="J996" i="92"/>
  <c r="J995" i="92"/>
  <c r="J994" i="92"/>
  <c r="J993" i="92"/>
  <c r="J992" i="92"/>
  <c r="J991" i="92"/>
  <c r="J990" i="92"/>
  <c r="J989" i="92"/>
  <c r="J988" i="92"/>
  <c r="J987" i="92"/>
  <c r="J986" i="92"/>
  <c r="J985" i="92"/>
  <c r="J984" i="92"/>
  <c r="J983" i="92"/>
  <c r="J982" i="92"/>
  <c r="J981" i="92"/>
  <c r="J980" i="92"/>
  <c r="J979" i="92"/>
  <c r="J978" i="92"/>
  <c r="J977" i="92"/>
  <c r="J976" i="92"/>
  <c r="J975" i="92"/>
  <c r="J974" i="92"/>
  <c r="J973" i="92"/>
  <c r="J972" i="92"/>
  <c r="J971" i="92"/>
  <c r="J970" i="92"/>
  <c r="J969" i="92"/>
  <c r="J968" i="92"/>
  <c r="J967" i="92"/>
  <c r="J966" i="92"/>
  <c r="J965" i="92"/>
  <c r="J964" i="92"/>
  <c r="J963" i="92"/>
  <c r="J962" i="92"/>
  <c r="J961" i="92"/>
  <c r="J960" i="92"/>
  <c r="J959" i="92"/>
  <c r="J958" i="92"/>
  <c r="J957" i="92"/>
  <c r="J956" i="92"/>
  <c r="J955" i="92"/>
  <c r="J954" i="92"/>
  <c r="J953" i="92"/>
  <c r="J952" i="92"/>
  <c r="J951" i="92"/>
  <c r="J950" i="92"/>
  <c r="J949" i="92"/>
  <c r="J948" i="92"/>
  <c r="J947" i="92"/>
  <c r="J946" i="92"/>
  <c r="J945" i="92"/>
  <c r="J944" i="92"/>
  <c r="J943" i="92"/>
  <c r="J942" i="92"/>
  <c r="J941" i="92"/>
  <c r="J940" i="92"/>
  <c r="J939" i="92"/>
  <c r="J938" i="92"/>
  <c r="J937" i="92"/>
  <c r="J936" i="92"/>
  <c r="J935" i="92"/>
  <c r="J934" i="92"/>
  <c r="J933" i="92"/>
  <c r="J932" i="92"/>
  <c r="J931" i="92"/>
  <c r="J930" i="92"/>
  <c r="J929" i="92"/>
  <c r="J928" i="92"/>
  <c r="J927" i="92"/>
  <c r="J926" i="92"/>
  <c r="J925" i="92"/>
  <c r="J924" i="92"/>
  <c r="J923" i="92"/>
  <c r="J922" i="92"/>
  <c r="J921" i="92"/>
  <c r="J920" i="92"/>
  <c r="J919" i="92"/>
  <c r="J918" i="92"/>
  <c r="J917" i="92"/>
  <c r="J916" i="92"/>
  <c r="J915" i="92"/>
  <c r="J914" i="92"/>
  <c r="J913" i="92"/>
  <c r="J912" i="92"/>
  <c r="J911" i="92"/>
  <c r="J910" i="92"/>
  <c r="J909" i="92"/>
  <c r="J908" i="92"/>
  <c r="J907" i="92"/>
  <c r="J906" i="92"/>
  <c r="J905" i="92"/>
  <c r="J904" i="92"/>
  <c r="J903" i="92"/>
  <c r="J902" i="92"/>
  <c r="J901" i="92"/>
  <c r="J900" i="92"/>
  <c r="J899" i="92"/>
  <c r="J898" i="92"/>
  <c r="J897" i="92"/>
  <c r="J896" i="92"/>
  <c r="J895" i="92"/>
  <c r="J894" i="92"/>
  <c r="J893" i="92"/>
  <c r="J892" i="92"/>
  <c r="J891" i="92"/>
  <c r="J890" i="92"/>
  <c r="J889" i="92"/>
  <c r="J888" i="92"/>
  <c r="J887" i="92"/>
  <c r="J886" i="92"/>
  <c r="J885" i="92"/>
  <c r="J884" i="92"/>
  <c r="J883" i="92"/>
  <c r="J882" i="92"/>
  <c r="J881" i="92"/>
  <c r="J880" i="92"/>
  <c r="J879" i="92"/>
  <c r="J878" i="92"/>
  <c r="J877" i="92"/>
  <c r="J876" i="92"/>
  <c r="J875" i="92"/>
  <c r="J874" i="92"/>
  <c r="J873" i="92"/>
  <c r="J872" i="92"/>
  <c r="J871" i="92"/>
  <c r="J870" i="92"/>
  <c r="J869" i="92"/>
  <c r="J868" i="92"/>
  <c r="J867" i="92"/>
  <c r="J866" i="92"/>
  <c r="J865" i="92"/>
  <c r="J864" i="92"/>
  <c r="J863" i="92"/>
  <c r="J862" i="92"/>
  <c r="J861" i="92"/>
  <c r="J860" i="92"/>
  <c r="J859" i="92"/>
  <c r="J858" i="92"/>
  <c r="J857" i="92"/>
  <c r="J856" i="92"/>
  <c r="J855" i="92"/>
  <c r="J854" i="92"/>
  <c r="J853" i="92"/>
  <c r="J852" i="92"/>
  <c r="J851" i="92"/>
  <c r="J850" i="92"/>
  <c r="J849" i="92"/>
  <c r="J848" i="92"/>
  <c r="J847" i="92"/>
  <c r="J846" i="92"/>
  <c r="J845" i="92"/>
  <c r="J844" i="92"/>
  <c r="J843" i="92"/>
  <c r="J842" i="92"/>
  <c r="J841" i="92"/>
  <c r="J840" i="92"/>
  <c r="J839" i="92"/>
  <c r="J838" i="92"/>
  <c r="J837" i="92"/>
  <c r="J836" i="92"/>
  <c r="J835" i="92"/>
  <c r="J834" i="92"/>
  <c r="J833" i="92"/>
  <c r="J832" i="92"/>
  <c r="J831" i="92"/>
  <c r="J830" i="92"/>
  <c r="J829" i="92"/>
  <c r="J828" i="92"/>
  <c r="J827" i="92"/>
  <c r="J826" i="92"/>
  <c r="J825" i="92"/>
  <c r="J824" i="92"/>
  <c r="J823" i="92"/>
  <c r="J822" i="92"/>
  <c r="J821" i="92"/>
  <c r="J820" i="92"/>
  <c r="J819" i="92"/>
  <c r="J818" i="92"/>
  <c r="J817" i="92"/>
  <c r="J816" i="92"/>
  <c r="J815" i="92"/>
  <c r="J814" i="92"/>
  <c r="J813" i="92"/>
  <c r="J812" i="92"/>
  <c r="J811" i="92"/>
  <c r="J810" i="92"/>
  <c r="J809" i="92"/>
  <c r="J808" i="92"/>
  <c r="J807" i="92"/>
  <c r="J806" i="92"/>
  <c r="J805" i="92"/>
  <c r="J804" i="92"/>
  <c r="J803" i="92"/>
  <c r="J802" i="92"/>
  <c r="J801" i="92"/>
  <c r="J800" i="92"/>
  <c r="J799" i="92"/>
  <c r="J798" i="92"/>
  <c r="J797" i="92"/>
  <c r="J796" i="92"/>
  <c r="J795" i="92"/>
  <c r="J794" i="92"/>
  <c r="J793" i="92"/>
  <c r="J792" i="92"/>
  <c r="J791" i="92"/>
  <c r="J790" i="92"/>
  <c r="J789" i="92"/>
  <c r="J788" i="92"/>
  <c r="J787" i="92"/>
  <c r="J786" i="92"/>
  <c r="J785" i="92"/>
  <c r="J784" i="92"/>
  <c r="J783" i="92"/>
  <c r="J782" i="92"/>
  <c r="J781" i="92"/>
  <c r="J780" i="92"/>
  <c r="J779" i="92"/>
  <c r="J778" i="92"/>
  <c r="J777" i="92"/>
  <c r="J776" i="92"/>
  <c r="J775" i="92"/>
  <c r="J774" i="92"/>
  <c r="J773" i="92"/>
  <c r="J772" i="92"/>
  <c r="J771" i="92"/>
  <c r="J770" i="92"/>
  <c r="J769" i="92"/>
  <c r="J768" i="92"/>
  <c r="J767" i="92"/>
  <c r="J766" i="92"/>
  <c r="J765" i="92"/>
  <c r="J764" i="92"/>
  <c r="J763" i="92"/>
  <c r="J762" i="92"/>
  <c r="J761" i="92"/>
  <c r="J760" i="92"/>
  <c r="J759" i="92"/>
  <c r="J758" i="92"/>
  <c r="J757" i="92"/>
  <c r="J756" i="92"/>
  <c r="J755" i="92"/>
  <c r="J754" i="92"/>
  <c r="J753" i="92"/>
  <c r="J752" i="92"/>
  <c r="J751" i="92"/>
  <c r="J750" i="92"/>
  <c r="J749" i="92"/>
  <c r="J748" i="92"/>
  <c r="J747" i="92"/>
  <c r="J746" i="92"/>
  <c r="J745" i="92"/>
  <c r="J744" i="92"/>
  <c r="J743" i="92"/>
  <c r="J742" i="92"/>
  <c r="J741" i="92"/>
  <c r="J740" i="92"/>
  <c r="J739" i="92"/>
  <c r="J738" i="92"/>
  <c r="J737" i="92"/>
  <c r="J736" i="92"/>
  <c r="J735" i="92"/>
  <c r="J734" i="92"/>
  <c r="J733" i="92"/>
  <c r="J732" i="92"/>
  <c r="J731" i="92"/>
  <c r="J730" i="92"/>
  <c r="J729" i="92"/>
  <c r="J728" i="92"/>
  <c r="J727" i="92"/>
  <c r="J726" i="92"/>
  <c r="J725" i="92"/>
  <c r="J724" i="92"/>
  <c r="J723" i="92"/>
  <c r="J722" i="92"/>
  <c r="J721" i="92"/>
  <c r="J720" i="92"/>
  <c r="J719" i="92"/>
  <c r="J718" i="92"/>
  <c r="J717" i="92"/>
  <c r="J716" i="92"/>
  <c r="J715" i="92"/>
  <c r="J714" i="92"/>
  <c r="J713" i="92"/>
  <c r="J712" i="92"/>
  <c r="J711" i="92"/>
  <c r="J710" i="92"/>
  <c r="J709" i="92"/>
  <c r="J708" i="92"/>
  <c r="J707" i="92"/>
  <c r="J706" i="92"/>
  <c r="J705" i="92"/>
  <c r="J704" i="92"/>
  <c r="J703" i="92"/>
  <c r="J702" i="92"/>
  <c r="J701" i="92"/>
  <c r="J700" i="92"/>
  <c r="J699" i="92"/>
  <c r="J698" i="92"/>
  <c r="J697" i="92"/>
  <c r="J696" i="92"/>
  <c r="J695" i="92"/>
  <c r="J694" i="92"/>
  <c r="J693" i="92"/>
  <c r="J692" i="92"/>
  <c r="J691" i="92"/>
  <c r="J690" i="92"/>
  <c r="J689" i="92"/>
  <c r="J688" i="92"/>
  <c r="J687" i="92"/>
  <c r="J686" i="92"/>
  <c r="J685" i="92"/>
  <c r="J684" i="92"/>
  <c r="J683" i="92"/>
  <c r="J682" i="92"/>
  <c r="J681" i="92"/>
  <c r="J680" i="92"/>
  <c r="J679" i="92"/>
  <c r="J678" i="92"/>
  <c r="J677" i="92"/>
  <c r="J676" i="92"/>
  <c r="J675" i="92"/>
  <c r="J674" i="92"/>
  <c r="J673" i="92"/>
  <c r="J672" i="92"/>
  <c r="J671" i="92"/>
  <c r="J670" i="92"/>
  <c r="J669" i="92"/>
  <c r="J668" i="92"/>
  <c r="J667" i="92"/>
  <c r="J666" i="92"/>
  <c r="J665" i="92"/>
  <c r="J664" i="92"/>
  <c r="J663" i="92"/>
  <c r="J662" i="92"/>
  <c r="J661" i="92"/>
  <c r="J660" i="92"/>
  <c r="J659" i="92"/>
  <c r="J658" i="92"/>
  <c r="J657" i="92"/>
  <c r="J656" i="92"/>
  <c r="J655" i="92"/>
  <c r="J654" i="92"/>
  <c r="J653" i="92"/>
  <c r="J652" i="92"/>
  <c r="J651" i="92"/>
  <c r="J650" i="92"/>
  <c r="J649" i="92"/>
  <c r="J648" i="92"/>
  <c r="J647" i="92"/>
  <c r="J646" i="92"/>
  <c r="J645" i="92"/>
  <c r="J644" i="92"/>
  <c r="J643" i="92"/>
  <c r="J642" i="92"/>
  <c r="J641" i="92"/>
  <c r="J640" i="92"/>
  <c r="J639" i="92"/>
  <c r="J638" i="92"/>
  <c r="J637" i="92"/>
  <c r="J636" i="92"/>
  <c r="J635" i="92"/>
  <c r="J634" i="92"/>
  <c r="J633" i="92"/>
  <c r="J632" i="92"/>
  <c r="J631" i="92"/>
  <c r="J630" i="92"/>
  <c r="J629" i="92"/>
  <c r="J628" i="92"/>
  <c r="J627" i="92"/>
  <c r="J626" i="92"/>
  <c r="J625" i="92"/>
  <c r="J624" i="92"/>
  <c r="J623" i="92"/>
  <c r="J622" i="92"/>
  <c r="J621" i="92"/>
  <c r="J620" i="92"/>
  <c r="J619" i="92"/>
  <c r="J618" i="92"/>
  <c r="J617" i="92"/>
  <c r="J616" i="92"/>
  <c r="J615" i="92"/>
  <c r="J614" i="92"/>
  <c r="J613" i="92"/>
  <c r="J612" i="92"/>
  <c r="J611" i="92"/>
  <c r="J610" i="92"/>
  <c r="J609" i="92"/>
  <c r="J608" i="92"/>
  <c r="J607" i="92"/>
  <c r="J606" i="92"/>
  <c r="J605" i="92"/>
  <c r="J604" i="92"/>
  <c r="J603" i="92"/>
  <c r="J602" i="92"/>
  <c r="J601" i="92"/>
  <c r="J600" i="92"/>
  <c r="J599" i="92"/>
  <c r="J598" i="92"/>
  <c r="J597" i="92"/>
  <c r="J596" i="92"/>
  <c r="J595" i="92"/>
  <c r="J594" i="92"/>
  <c r="J593" i="92"/>
  <c r="J592" i="92"/>
  <c r="J591" i="92"/>
  <c r="J590" i="92"/>
  <c r="J589" i="92"/>
  <c r="J588" i="92"/>
  <c r="J587" i="92"/>
  <c r="J586" i="92"/>
  <c r="J585" i="92"/>
  <c r="J584" i="92"/>
  <c r="J583" i="92"/>
  <c r="J582" i="92"/>
  <c r="J581" i="92"/>
  <c r="J580" i="92"/>
  <c r="J579" i="92"/>
  <c r="J578" i="92"/>
  <c r="J577" i="92"/>
  <c r="J576" i="92"/>
  <c r="J575" i="92"/>
  <c r="J574" i="92"/>
  <c r="J573" i="92"/>
  <c r="J572" i="92"/>
  <c r="J571" i="92"/>
  <c r="J570" i="92"/>
  <c r="J569" i="92"/>
  <c r="J568" i="92"/>
  <c r="J567" i="92"/>
  <c r="J566" i="92"/>
  <c r="J565" i="92"/>
  <c r="J564" i="92"/>
  <c r="J563" i="92"/>
  <c r="J562" i="92"/>
  <c r="J561" i="92"/>
  <c r="J560" i="92"/>
  <c r="J559" i="92"/>
  <c r="J558" i="92"/>
  <c r="J557" i="92"/>
  <c r="J556" i="92"/>
  <c r="J555" i="92"/>
  <c r="J554" i="92"/>
  <c r="J553" i="92"/>
  <c r="J552" i="92"/>
  <c r="J551" i="92"/>
  <c r="J550" i="92"/>
  <c r="J549" i="92"/>
  <c r="J548" i="92"/>
  <c r="J547" i="92"/>
  <c r="J546" i="92"/>
  <c r="J545" i="92"/>
  <c r="J544" i="92"/>
  <c r="J543" i="92"/>
  <c r="J542" i="92"/>
  <c r="J541" i="92"/>
  <c r="J540" i="92"/>
  <c r="J539" i="92"/>
  <c r="J538" i="92"/>
  <c r="J537" i="92"/>
  <c r="J536" i="92"/>
  <c r="J535" i="92"/>
  <c r="J534" i="92"/>
  <c r="J533" i="92"/>
  <c r="J532" i="92"/>
  <c r="J531" i="92"/>
  <c r="J530" i="92"/>
  <c r="J529" i="92"/>
  <c r="J528" i="92"/>
  <c r="J527" i="92"/>
  <c r="J526" i="92"/>
  <c r="J525" i="92"/>
  <c r="J524" i="92"/>
  <c r="J523" i="92"/>
  <c r="J522" i="92"/>
  <c r="J521" i="92"/>
  <c r="J520" i="92"/>
  <c r="J519" i="92"/>
  <c r="J518" i="92"/>
  <c r="J517" i="92"/>
  <c r="J516" i="92"/>
  <c r="J515" i="92"/>
  <c r="J514" i="92"/>
  <c r="J513" i="92"/>
  <c r="J512" i="92"/>
  <c r="J511" i="92"/>
  <c r="J510" i="92"/>
  <c r="J509" i="92"/>
  <c r="J508" i="92"/>
  <c r="J507" i="92"/>
  <c r="J506" i="92"/>
  <c r="J505" i="92"/>
  <c r="J504" i="92"/>
  <c r="J503" i="92"/>
  <c r="J502" i="92"/>
  <c r="J501" i="92"/>
  <c r="J500" i="92"/>
  <c r="J499" i="92"/>
  <c r="J498" i="92"/>
  <c r="J497" i="92"/>
  <c r="J496" i="92"/>
  <c r="J495" i="92"/>
  <c r="J494" i="92"/>
  <c r="J493" i="92"/>
  <c r="J492" i="92"/>
  <c r="J491" i="92"/>
  <c r="J490" i="92"/>
  <c r="J489" i="92"/>
  <c r="J488" i="92"/>
  <c r="J487" i="92"/>
  <c r="J486" i="92"/>
  <c r="J485" i="92"/>
  <c r="J484" i="92"/>
  <c r="J483" i="92"/>
  <c r="J482" i="92"/>
  <c r="J481" i="92"/>
  <c r="J480" i="92"/>
  <c r="J479" i="92"/>
  <c r="J478" i="92"/>
  <c r="J477" i="92"/>
  <c r="J476" i="92"/>
  <c r="J475" i="92"/>
  <c r="J474" i="92"/>
  <c r="J473" i="92"/>
  <c r="J472" i="92"/>
  <c r="J471" i="92"/>
  <c r="J470" i="92"/>
  <c r="J469" i="92"/>
  <c r="J468" i="92"/>
  <c r="J467" i="92"/>
  <c r="J466" i="92"/>
  <c r="J465" i="92"/>
  <c r="J464" i="92"/>
  <c r="J463" i="92"/>
  <c r="J462" i="92"/>
  <c r="J461" i="92"/>
  <c r="J460" i="92"/>
  <c r="J459" i="92"/>
  <c r="J458" i="92"/>
  <c r="J457" i="92"/>
  <c r="J456" i="92"/>
  <c r="J455" i="92"/>
  <c r="J454" i="92"/>
  <c r="J453" i="92"/>
  <c r="J452" i="92"/>
  <c r="J451" i="92"/>
  <c r="J450" i="92"/>
  <c r="J449" i="92"/>
  <c r="J448" i="92"/>
  <c r="J447" i="92"/>
  <c r="J446" i="92"/>
  <c r="J445" i="92"/>
  <c r="J444" i="92"/>
  <c r="J443" i="92"/>
  <c r="J442" i="92"/>
  <c r="J441" i="92"/>
  <c r="J440" i="92"/>
  <c r="J439" i="92"/>
  <c r="J438" i="92"/>
  <c r="J437" i="92"/>
  <c r="J436" i="92"/>
  <c r="J435" i="92"/>
  <c r="J434" i="92"/>
  <c r="J433" i="92"/>
  <c r="J432" i="92"/>
  <c r="J431" i="92"/>
  <c r="J430" i="92"/>
  <c r="J429" i="92"/>
  <c r="J428" i="92"/>
  <c r="J427" i="92"/>
  <c r="J426" i="92"/>
  <c r="J425" i="92"/>
  <c r="J424" i="92"/>
  <c r="J423" i="92"/>
  <c r="J422" i="92"/>
  <c r="J421" i="92"/>
  <c r="J420" i="92"/>
  <c r="J419" i="92"/>
  <c r="J418" i="92"/>
  <c r="J417" i="92"/>
  <c r="J416" i="92"/>
  <c r="J415" i="92"/>
  <c r="J414" i="92"/>
  <c r="J413" i="92"/>
  <c r="J412" i="92"/>
  <c r="J411" i="92"/>
  <c r="J410" i="92"/>
  <c r="J409" i="92"/>
  <c r="J408" i="92"/>
  <c r="J407" i="92"/>
  <c r="J406" i="92"/>
  <c r="J405" i="92"/>
  <c r="J404" i="92"/>
  <c r="J403" i="92"/>
  <c r="J402" i="92"/>
  <c r="J401" i="92"/>
  <c r="J400" i="92"/>
  <c r="J399" i="92"/>
  <c r="J398" i="92"/>
  <c r="J397" i="92"/>
  <c r="J396" i="92"/>
  <c r="J395" i="92"/>
  <c r="J394" i="92"/>
  <c r="J393" i="92"/>
  <c r="J392" i="92"/>
  <c r="J391" i="92"/>
  <c r="J390" i="92"/>
  <c r="J389" i="92"/>
  <c r="J388" i="92"/>
  <c r="J387" i="92"/>
  <c r="J386" i="92"/>
  <c r="J385" i="92"/>
  <c r="J384" i="92"/>
  <c r="J383" i="92"/>
  <c r="J382" i="92"/>
  <c r="J381" i="92"/>
  <c r="J380" i="92"/>
  <c r="J379" i="92"/>
  <c r="J378" i="92"/>
  <c r="J377" i="92"/>
  <c r="J376" i="92"/>
  <c r="J375" i="92"/>
  <c r="J374" i="92"/>
  <c r="J373" i="92"/>
  <c r="J372" i="92"/>
  <c r="J371" i="92"/>
  <c r="J370" i="92"/>
  <c r="J369" i="92"/>
  <c r="J368" i="92"/>
  <c r="J367" i="92"/>
  <c r="J366" i="92"/>
  <c r="J365" i="92"/>
  <c r="J364" i="92"/>
  <c r="J363" i="92"/>
  <c r="J362" i="92"/>
  <c r="J361" i="92"/>
  <c r="J360" i="92"/>
  <c r="J359" i="92"/>
  <c r="J358" i="92"/>
  <c r="J357" i="92"/>
  <c r="J356" i="92"/>
  <c r="J355" i="92"/>
  <c r="J354" i="92"/>
  <c r="J353" i="92"/>
  <c r="J352" i="92"/>
  <c r="J351" i="92"/>
  <c r="J350" i="92"/>
  <c r="J349" i="92"/>
  <c r="J348" i="92"/>
  <c r="J347" i="92"/>
  <c r="J346" i="92"/>
  <c r="J345" i="92"/>
  <c r="J344" i="92"/>
  <c r="J343" i="92"/>
  <c r="J342" i="92"/>
  <c r="J341" i="92"/>
  <c r="J340" i="92"/>
  <c r="J339" i="92"/>
  <c r="J338" i="92"/>
  <c r="J337" i="92"/>
  <c r="J336" i="92"/>
  <c r="J335" i="92"/>
  <c r="J334" i="92"/>
  <c r="J333" i="92"/>
  <c r="J332" i="92"/>
  <c r="J331" i="92"/>
  <c r="J330" i="92"/>
  <c r="J329" i="92"/>
  <c r="J328" i="92"/>
  <c r="J327" i="92"/>
  <c r="J326" i="92"/>
  <c r="J325" i="92"/>
  <c r="J324" i="92"/>
  <c r="J323" i="92"/>
  <c r="J322" i="92"/>
  <c r="J321" i="92"/>
  <c r="J320" i="92"/>
  <c r="J319" i="92"/>
  <c r="J318" i="92"/>
  <c r="J317" i="92"/>
  <c r="J316" i="92"/>
  <c r="J315" i="92"/>
  <c r="J314" i="92"/>
  <c r="J313" i="92"/>
  <c r="J312" i="92"/>
  <c r="J311" i="92"/>
  <c r="J310" i="92"/>
  <c r="J309" i="92"/>
  <c r="J308" i="92"/>
  <c r="J307" i="92"/>
  <c r="J306" i="92"/>
  <c r="J305" i="92"/>
  <c r="J304" i="92"/>
  <c r="J303" i="92"/>
  <c r="J302" i="92"/>
  <c r="J301" i="92"/>
  <c r="J300" i="92"/>
  <c r="J299" i="92"/>
  <c r="J298" i="92"/>
  <c r="J297" i="92"/>
  <c r="J296" i="92"/>
  <c r="J295" i="92"/>
  <c r="J294" i="92"/>
  <c r="J293" i="92"/>
  <c r="J292" i="92"/>
  <c r="J291" i="92"/>
  <c r="J290" i="92"/>
  <c r="J289" i="92"/>
  <c r="J288" i="92"/>
  <c r="J287" i="92"/>
  <c r="J286" i="92"/>
  <c r="J285" i="92"/>
  <c r="J284" i="92"/>
  <c r="J283" i="92"/>
  <c r="J282" i="92"/>
  <c r="J281" i="92"/>
  <c r="J280" i="92"/>
  <c r="J279" i="92"/>
  <c r="J278" i="92"/>
  <c r="J277" i="92"/>
  <c r="J276" i="92"/>
  <c r="J275" i="92"/>
  <c r="J274" i="92"/>
  <c r="J273" i="92"/>
  <c r="J272" i="92"/>
  <c r="J271" i="92"/>
  <c r="J270" i="92"/>
  <c r="J269" i="92"/>
  <c r="J268" i="92"/>
  <c r="J267" i="92"/>
  <c r="J266" i="92"/>
  <c r="J265" i="92"/>
  <c r="J264" i="92"/>
  <c r="J263" i="92"/>
  <c r="J262" i="92"/>
  <c r="J261" i="92"/>
  <c r="J260" i="92"/>
  <c r="J259" i="92"/>
  <c r="J258" i="92"/>
  <c r="J257" i="92"/>
  <c r="J256" i="92"/>
  <c r="J255" i="92"/>
  <c r="J254" i="92"/>
  <c r="J253" i="92"/>
  <c r="J252" i="92"/>
  <c r="J251" i="92"/>
  <c r="J250" i="92"/>
  <c r="J249" i="92"/>
  <c r="J248" i="92"/>
  <c r="J247" i="92"/>
  <c r="J246" i="92"/>
  <c r="J245" i="92"/>
  <c r="J244" i="92"/>
  <c r="J243" i="92"/>
  <c r="J242" i="92"/>
  <c r="J241" i="92"/>
  <c r="J240" i="92"/>
  <c r="J239" i="92"/>
  <c r="J238" i="92"/>
  <c r="J237" i="92"/>
  <c r="J236" i="92"/>
  <c r="J235" i="92"/>
  <c r="J234" i="92"/>
  <c r="J233" i="92"/>
  <c r="J232" i="92"/>
  <c r="J231" i="92"/>
  <c r="J230" i="92"/>
  <c r="J229" i="92"/>
  <c r="J228" i="92"/>
  <c r="J227" i="92"/>
  <c r="J226" i="92"/>
  <c r="J225" i="92"/>
  <c r="J224" i="92"/>
  <c r="J223" i="92"/>
  <c r="J222" i="92"/>
  <c r="J221" i="92"/>
  <c r="J220" i="92"/>
  <c r="J219" i="92"/>
  <c r="J218" i="92"/>
  <c r="J217" i="92"/>
  <c r="J216" i="92"/>
  <c r="J215" i="92"/>
  <c r="J214" i="92"/>
  <c r="J213" i="92"/>
  <c r="J212" i="92"/>
  <c r="J211" i="92"/>
  <c r="J210" i="92"/>
  <c r="J209" i="92"/>
  <c r="J208" i="92"/>
  <c r="J207" i="92"/>
  <c r="J206" i="92"/>
  <c r="J205" i="92"/>
  <c r="J204" i="92"/>
  <c r="J203" i="92"/>
  <c r="J202" i="92"/>
  <c r="J201" i="92"/>
  <c r="J200" i="92"/>
  <c r="J199" i="92"/>
  <c r="J198" i="92"/>
  <c r="J197" i="92"/>
  <c r="J196" i="92"/>
  <c r="J195" i="92"/>
  <c r="J194" i="92"/>
  <c r="J193" i="92"/>
  <c r="J192" i="92"/>
  <c r="J191" i="92"/>
  <c r="J190" i="92"/>
  <c r="J189" i="92"/>
  <c r="J188" i="92"/>
  <c r="J187" i="92"/>
  <c r="J186" i="92"/>
  <c r="J185" i="92"/>
  <c r="J184" i="92"/>
  <c r="J183" i="92"/>
  <c r="J182" i="92"/>
  <c r="J181" i="92"/>
  <c r="J180" i="92"/>
  <c r="J179" i="92"/>
  <c r="J178" i="92"/>
  <c r="J177" i="92"/>
  <c r="J176" i="92"/>
  <c r="J175" i="92"/>
  <c r="J174" i="92"/>
  <c r="J173" i="92"/>
  <c r="J172" i="92"/>
  <c r="J171" i="92"/>
  <c r="J170" i="92"/>
  <c r="J169" i="92"/>
  <c r="J168" i="92"/>
  <c r="J167" i="92"/>
  <c r="J166" i="92"/>
  <c r="J165" i="92"/>
  <c r="J164" i="92"/>
  <c r="J163" i="92"/>
  <c r="J162" i="92"/>
  <c r="J161" i="92"/>
  <c r="J160" i="92"/>
  <c r="J159" i="92"/>
  <c r="J158" i="92"/>
  <c r="J157" i="92"/>
  <c r="D1007" i="92"/>
  <c r="D1006" i="92"/>
  <c r="D1005" i="92"/>
  <c r="D1004" i="92"/>
  <c r="D1003" i="92"/>
  <c r="D1002" i="92"/>
  <c r="D1001" i="92"/>
  <c r="D1000" i="92"/>
  <c r="D999" i="92"/>
  <c r="D998" i="92"/>
  <c r="D997" i="92"/>
  <c r="D996" i="92"/>
  <c r="D995" i="92"/>
  <c r="D994" i="92"/>
  <c r="D993" i="92"/>
  <c r="D992" i="92"/>
  <c r="D991" i="92"/>
  <c r="D990" i="92"/>
  <c r="D989" i="92"/>
  <c r="D988" i="92"/>
  <c r="D987" i="92"/>
  <c r="D986" i="92"/>
  <c r="D985" i="92"/>
  <c r="D984" i="92"/>
  <c r="D983" i="92"/>
  <c r="D982" i="92"/>
  <c r="D981" i="92"/>
  <c r="D980" i="92"/>
  <c r="D979" i="92"/>
  <c r="D978" i="92"/>
  <c r="D977" i="92"/>
  <c r="D976" i="92"/>
  <c r="D975" i="92"/>
  <c r="D974" i="92"/>
  <c r="D973" i="92"/>
  <c r="D972" i="92"/>
  <c r="D971" i="92"/>
  <c r="D970" i="92"/>
  <c r="D969" i="92"/>
  <c r="D968" i="92"/>
  <c r="D967" i="92"/>
  <c r="D966" i="92"/>
  <c r="D965" i="92"/>
  <c r="D964" i="92"/>
  <c r="D963" i="92"/>
  <c r="D962" i="92"/>
  <c r="D961" i="92"/>
  <c r="D960" i="92"/>
  <c r="D959" i="92"/>
  <c r="D958" i="92"/>
  <c r="D957" i="92"/>
  <c r="D956" i="92"/>
  <c r="D955" i="92"/>
  <c r="D954" i="92"/>
  <c r="D953" i="92"/>
  <c r="D952" i="92"/>
  <c r="D951" i="92"/>
  <c r="D950" i="92"/>
  <c r="D949" i="92"/>
  <c r="D948" i="92"/>
  <c r="D947" i="92"/>
  <c r="D946" i="92"/>
  <c r="D945" i="92"/>
  <c r="D944" i="92"/>
  <c r="D943" i="92"/>
  <c r="D942" i="92"/>
  <c r="D941" i="92"/>
  <c r="D940" i="92"/>
  <c r="D939" i="92"/>
  <c r="D938" i="92"/>
  <c r="D937" i="92"/>
  <c r="D936" i="92"/>
  <c r="D935" i="92"/>
  <c r="D934" i="92"/>
  <c r="D933" i="92"/>
  <c r="D932" i="92"/>
  <c r="D931" i="92"/>
  <c r="D930" i="92"/>
  <c r="D929" i="92"/>
  <c r="D928" i="92"/>
  <c r="D927" i="92"/>
  <c r="D926" i="92"/>
  <c r="D925" i="92"/>
  <c r="D924" i="92"/>
  <c r="D923" i="92"/>
  <c r="D922" i="92"/>
  <c r="D921" i="92"/>
  <c r="D920" i="92"/>
  <c r="D919" i="92"/>
  <c r="D918" i="92"/>
  <c r="D917" i="92"/>
  <c r="D916" i="92"/>
  <c r="D915" i="92"/>
  <c r="D914" i="92"/>
  <c r="D913" i="92"/>
  <c r="D912" i="92"/>
  <c r="D911" i="92"/>
  <c r="D910" i="92"/>
  <c r="D909" i="92"/>
  <c r="D908" i="92"/>
  <c r="D907" i="92"/>
  <c r="D906" i="92"/>
  <c r="D905" i="92"/>
  <c r="D904" i="92"/>
  <c r="D903" i="92"/>
  <c r="D902" i="92"/>
  <c r="D901" i="92"/>
  <c r="D900" i="92"/>
  <c r="D899" i="92"/>
  <c r="D898" i="92"/>
  <c r="D897" i="92"/>
  <c r="D896" i="92"/>
  <c r="D895" i="92"/>
  <c r="D894" i="92"/>
  <c r="D893" i="92"/>
  <c r="D892" i="92"/>
  <c r="D891" i="92"/>
  <c r="D890" i="92"/>
  <c r="D889" i="92"/>
  <c r="D888" i="92"/>
  <c r="D887" i="92"/>
  <c r="D886" i="92"/>
  <c r="D885" i="92"/>
  <c r="D884" i="92"/>
  <c r="D883" i="92"/>
  <c r="D882" i="92"/>
  <c r="D881" i="92"/>
  <c r="D880" i="92"/>
  <c r="D879" i="92"/>
  <c r="D878" i="92"/>
  <c r="D877" i="92"/>
  <c r="D876" i="92"/>
  <c r="D875" i="92"/>
  <c r="D874" i="92"/>
  <c r="D873" i="92"/>
  <c r="D872" i="92"/>
  <c r="D871" i="92"/>
  <c r="D870" i="92"/>
  <c r="D869" i="92"/>
  <c r="D868" i="92"/>
  <c r="D867" i="92"/>
  <c r="D866" i="92"/>
  <c r="D865" i="92"/>
  <c r="D864" i="92"/>
  <c r="D863" i="92"/>
  <c r="D862" i="92"/>
  <c r="D861" i="92"/>
  <c r="D860" i="92"/>
  <c r="D859" i="92"/>
  <c r="D858" i="92"/>
  <c r="D857" i="92"/>
  <c r="D856" i="92"/>
  <c r="D855" i="92"/>
  <c r="D854" i="92"/>
  <c r="D853" i="92"/>
  <c r="D852" i="92"/>
  <c r="D851" i="92"/>
  <c r="D850" i="92"/>
  <c r="D849" i="92"/>
  <c r="D848" i="92"/>
  <c r="D847" i="92"/>
  <c r="D846" i="92"/>
  <c r="D845" i="92"/>
  <c r="D844" i="92"/>
  <c r="D843" i="92"/>
  <c r="D842" i="92"/>
  <c r="D841" i="92"/>
  <c r="D840" i="92"/>
  <c r="D839" i="92"/>
  <c r="D838" i="92"/>
  <c r="D837" i="92"/>
  <c r="D836" i="92"/>
  <c r="D835" i="92"/>
  <c r="D834" i="92"/>
  <c r="D833" i="92"/>
  <c r="D832" i="92"/>
  <c r="D831" i="92"/>
  <c r="D830" i="92"/>
  <c r="D829" i="92"/>
  <c r="D828" i="92"/>
  <c r="D827" i="92"/>
  <c r="D826" i="92"/>
  <c r="D825" i="92"/>
  <c r="D824" i="92"/>
  <c r="D823" i="92"/>
  <c r="D822" i="92"/>
  <c r="D821" i="92"/>
  <c r="D820" i="92"/>
  <c r="D819" i="92"/>
  <c r="D818" i="92"/>
  <c r="D817" i="92"/>
  <c r="D816" i="92"/>
  <c r="D815" i="92"/>
  <c r="D814" i="92"/>
  <c r="D813" i="92"/>
  <c r="D812" i="92"/>
  <c r="D811" i="92"/>
  <c r="D810" i="92"/>
  <c r="D809" i="92"/>
  <c r="D808" i="92"/>
  <c r="D807" i="92"/>
  <c r="D806" i="92"/>
  <c r="D805" i="92"/>
  <c r="D804" i="92"/>
  <c r="D803" i="92"/>
  <c r="D802" i="92"/>
  <c r="D801" i="92"/>
  <c r="D800" i="92"/>
  <c r="D799" i="92"/>
  <c r="D798" i="92"/>
  <c r="D797" i="92"/>
  <c r="D796" i="92"/>
  <c r="D795" i="92"/>
  <c r="D794" i="92"/>
  <c r="D793" i="92"/>
  <c r="D792" i="92"/>
  <c r="D791" i="92"/>
  <c r="D790" i="92"/>
  <c r="D789" i="92"/>
  <c r="D788" i="92"/>
  <c r="D787" i="92"/>
  <c r="D786" i="92"/>
  <c r="D785" i="92"/>
  <c r="D784" i="92"/>
  <c r="D783" i="92"/>
  <c r="D782" i="92"/>
  <c r="D781" i="92"/>
  <c r="D780" i="92"/>
  <c r="D779" i="92"/>
  <c r="D778" i="92"/>
  <c r="D777" i="92"/>
  <c r="D776" i="92"/>
  <c r="D775" i="92"/>
  <c r="D774" i="92"/>
  <c r="D773" i="92"/>
  <c r="D772" i="92"/>
  <c r="D771" i="92"/>
  <c r="D770" i="92"/>
  <c r="D769" i="92"/>
  <c r="D768" i="92"/>
  <c r="D767" i="92"/>
  <c r="D766" i="92"/>
  <c r="D765" i="92"/>
  <c r="D764" i="92"/>
  <c r="D763" i="92"/>
  <c r="D762" i="92"/>
  <c r="D761" i="92"/>
  <c r="D760" i="92"/>
  <c r="D759" i="92"/>
  <c r="D758" i="92"/>
  <c r="D757" i="92"/>
  <c r="D756" i="92"/>
  <c r="D755" i="92"/>
  <c r="D754" i="92"/>
  <c r="D753" i="92"/>
  <c r="D752" i="92"/>
  <c r="D751" i="92"/>
  <c r="D750" i="92"/>
  <c r="D749" i="92"/>
  <c r="D748" i="92"/>
  <c r="D747" i="92"/>
  <c r="D746" i="92"/>
  <c r="D745" i="92"/>
  <c r="D744" i="92"/>
  <c r="D743" i="92"/>
  <c r="D742" i="92"/>
  <c r="D741" i="92"/>
  <c r="D740" i="92"/>
  <c r="D739" i="92"/>
  <c r="D738" i="92"/>
  <c r="D737" i="92"/>
  <c r="D736" i="92"/>
  <c r="D735" i="92"/>
  <c r="D734" i="92"/>
  <c r="D733" i="92"/>
  <c r="D732" i="92"/>
  <c r="D731" i="92"/>
  <c r="D730" i="92"/>
  <c r="D729" i="92"/>
  <c r="D728" i="92"/>
  <c r="D727" i="92"/>
  <c r="D726" i="92"/>
  <c r="D725" i="92"/>
  <c r="D724" i="92"/>
  <c r="D723" i="92"/>
  <c r="D722" i="92"/>
  <c r="D721" i="92"/>
  <c r="D720" i="92"/>
  <c r="D719" i="92"/>
  <c r="D718" i="92"/>
  <c r="D717" i="92"/>
  <c r="D716" i="92"/>
  <c r="D715" i="92"/>
  <c r="D714" i="92"/>
  <c r="D713" i="92"/>
  <c r="D712" i="92"/>
  <c r="D711" i="92"/>
  <c r="D710" i="92"/>
  <c r="D709" i="92"/>
  <c r="D708" i="92"/>
  <c r="D707" i="92"/>
  <c r="D706" i="92"/>
  <c r="D705" i="92"/>
  <c r="D704" i="92"/>
  <c r="D703" i="92"/>
  <c r="D702" i="92"/>
  <c r="D701" i="92"/>
  <c r="D700" i="92"/>
  <c r="D699" i="92"/>
  <c r="D698" i="92"/>
  <c r="D697" i="92"/>
  <c r="D696" i="92"/>
  <c r="D695" i="92"/>
  <c r="D694" i="92"/>
  <c r="D693" i="92"/>
  <c r="D692" i="92"/>
  <c r="D691" i="92"/>
  <c r="D690" i="92"/>
  <c r="D689" i="92"/>
  <c r="D688" i="92"/>
  <c r="D687" i="92"/>
  <c r="D686" i="92"/>
  <c r="D685" i="92"/>
  <c r="D684" i="92"/>
  <c r="D683" i="92"/>
  <c r="D682" i="92"/>
  <c r="D681" i="92"/>
  <c r="D680" i="92"/>
  <c r="D679" i="92"/>
  <c r="D678" i="92"/>
  <c r="D677" i="92"/>
  <c r="D676" i="92"/>
  <c r="D675" i="92"/>
  <c r="D674" i="92"/>
  <c r="D673" i="92"/>
  <c r="D672" i="92"/>
  <c r="D671" i="92"/>
  <c r="D670" i="92"/>
  <c r="D669" i="92"/>
  <c r="D668" i="92"/>
  <c r="D667" i="92"/>
  <c r="D666" i="92"/>
  <c r="D665" i="92"/>
  <c r="D664" i="92"/>
  <c r="D663" i="92"/>
  <c r="D662" i="92"/>
  <c r="D661" i="92"/>
  <c r="D660" i="92"/>
  <c r="D659" i="92"/>
  <c r="D658" i="92"/>
  <c r="D657" i="92"/>
  <c r="D656" i="92"/>
  <c r="D655" i="92"/>
  <c r="D654" i="92"/>
  <c r="D653" i="92"/>
  <c r="D652" i="92"/>
  <c r="D651" i="92"/>
  <c r="D650" i="92"/>
  <c r="D649" i="92"/>
  <c r="D648" i="92"/>
  <c r="D647" i="92"/>
  <c r="D646" i="92"/>
  <c r="D645" i="92"/>
  <c r="D644" i="92"/>
  <c r="D643" i="92"/>
  <c r="D642" i="92"/>
  <c r="D641" i="92"/>
  <c r="D640" i="92"/>
  <c r="D639" i="92"/>
  <c r="D638" i="92"/>
  <c r="D637" i="92"/>
  <c r="D636" i="92"/>
  <c r="D635" i="92"/>
  <c r="D634" i="92"/>
  <c r="D633" i="92"/>
  <c r="D632" i="92"/>
  <c r="D631" i="92"/>
  <c r="D630" i="92"/>
  <c r="D629" i="92"/>
  <c r="D628" i="92"/>
  <c r="D627" i="92"/>
  <c r="D626" i="92"/>
  <c r="D625" i="92"/>
  <c r="D624" i="92"/>
  <c r="D623" i="92"/>
  <c r="D622" i="92"/>
  <c r="D621" i="92"/>
  <c r="D620" i="92"/>
  <c r="D619" i="92"/>
  <c r="D618" i="92"/>
  <c r="D617" i="92"/>
  <c r="D616" i="92"/>
  <c r="D615" i="92"/>
  <c r="D614" i="92"/>
  <c r="D613" i="92"/>
  <c r="D612" i="92"/>
  <c r="D611" i="92"/>
  <c r="D610" i="92"/>
  <c r="D609" i="92"/>
  <c r="D608" i="92"/>
  <c r="D607" i="92"/>
  <c r="D606" i="92"/>
  <c r="D605" i="92"/>
  <c r="D604" i="92"/>
  <c r="D603" i="92"/>
  <c r="D602" i="92"/>
  <c r="D601" i="92"/>
  <c r="D600" i="92"/>
  <c r="D599" i="92"/>
  <c r="D598" i="92"/>
  <c r="D597" i="92"/>
  <c r="D596" i="92"/>
  <c r="D595" i="92"/>
  <c r="D594" i="92"/>
  <c r="D593" i="92"/>
  <c r="D592" i="92"/>
  <c r="D591" i="92"/>
  <c r="D590" i="92"/>
  <c r="D589" i="92"/>
  <c r="D588" i="92"/>
  <c r="D587" i="92"/>
  <c r="D586" i="92"/>
  <c r="D585" i="92"/>
  <c r="D584" i="92"/>
  <c r="D583" i="92"/>
  <c r="D582" i="92"/>
  <c r="D581" i="92"/>
  <c r="D580" i="92"/>
  <c r="D579" i="92"/>
  <c r="D578" i="92"/>
  <c r="D577" i="92"/>
  <c r="D576" i="92"/>
  <c r="D575" i="92"/>
  <c r="D574" i="92"/>
  <c r="D573" i="92"/>
  <c r="D572" i="92"/>
  <c r="D571" i="92"/>
  <c r="D570" i="92"/>
  <c r="D569" i="92"/>
  <c r="D568" i="92"/>
  <c r="D567" i="92"/>
  <c r="D566" i="92"/>
  <c r="D565" i="92"/>
  <c r="D564" i="92"/>
  <c r="D563" i="92"/>
  <c r="D562" i="92"/>
  <c r="D561" i="92"/>
  <c r="D560" i="92"/>
  <c r="D559" i="92"/>
  <c r="D558" i="92"/>
  <c r="D557" i="92"/>
  <c r="D556" i="92"/>
  <c r="D555" i="92"/>
  <c r="D554" i="92"/>
  <c r="D553" i="92"/>
  <c r="D552" i="92"/>
  <c r="D551" i="92"/>
  <c r="D550" i="92"/>
  <c r="D549" i="92"/>
  <c r="D548" i="92"/>
  <c r="D547" i="92"/>
  <c r="D546" i="92"/>
  <c r="D545" i="92"/>
  <c r="D544" i="92"/>
  <c r="D543" i="92"/>
  <c r="D542" i="92"/>
  <c r="D541" i="92"/>
  <c r="D540" i="92"/>
  <c r="D539" i="92"/>
  <c r="D538" i="92"/>
  <c r="D537" i="92"/>
  <c r="D536" i="92"/>
  <c r="D535" i="92"/>
  <c r="D534" i="92"/>
  <c r="D533" i="92"/>
  <c r="D532" i="92"/>
  <c r="D531" i="92"/>
  <c r="D530" i="92"/>
  <c r="D529" i="92"/>
  <c r="D528" i="92"/>
  <c r="D527" i="92"/>
  <c r="D526" i="92"/>
  <c r="D525" i="92"/>
  <c r="D524" i="92"/>
  <c r="D523" i="92"/>
  <c r="D522" i="92"/>
  <c r="D521" i="92"/>
  <c r="D520" i="92"/>
  <c r="D519" i="92"/>
  <c r="D518" i="92"/>
  <c r="D517" i="92"/>
  <c r="D516" i="92"/>
  <c r="D515" i="92"/>
  <c r="D514" i="92"/>
  <c r="D513" i="92"/>
  <c r="D512" i="92"/>
  <c r="D511" i="92"/>
  <c r="D510" i="92"/>
  <c r="D509" i="92"/>
  <c r="D508" i="92"/>
  <c r="D507" i="92"/>
  <c r="D506" i="92"/>
  <c r="D505" i="92"/>
  <c r="D504" i="92"/>
  <c r="D503" i="92"/>
  <c r="D502" i="92"/>
  <c r="D501" i="92"/>
  <c r="D500" i="92"/>
  <c r="D499" i="92"/>
  <c r="D498" i="92"/>
  <c r="D497" i="92"/>
  <c r="D496" i="92"/>
  <c r="D495" i="92"/>
  <c r="D494" i="92"/>
  <c r="D493" i="92"/>
  <c r="D492" i="92"/>
  <c r="D491" i="92"/>
  <c r="D490" i="92"/>
  <c r="D489" i="92"/>
  <c r="D488" i="92"/>
  <c r="D487" i="92"/>
  <c r="D486" i="92"/>
  <c r="D485" i="92"/>
  <c r="D484" i="92"/>
  <c r="D483" i="92"/>
  <c r="D482" i="92"/>
  <c r="D481" i="92"/>
  <c r="D480" i="92"/>
  <c r="D479" i="92"/>
  <c r="D478" i="92"/>
  <c r="D477" i="92"/>
  <c r="D476" i="92"/>
  <c r="D475" i="92"/>
  <c r="D474" i="92"/>
  <c r="D473" i="92"/>
  <c r="D472" i="92"/>
  <c r="D471" i="92"/>
  <c r="D470" i="92"/>
  <c r="D469" i="92"/>
  <c r="D468" i="92"/>
  <c r="D467" i="92"/>
  <c r="D466" i="92"/>
  <c r="D465" i="92"/>
  <c r="D464" i="92"/>
  <c r="D463" i="92"/>
  <c r="D462" i="92"/>
  <c r="D461" i="92"/>
  <c r="D460" i="92"/>
  <c r="D459" i="92"/>
  <c r="D458" i="92"/>
  <c r="D457" i="92"/>
  <c r="D456" i="92"/>
  <c r="D455" i="92"/>
  <c r="D454" i="92"/>
  <c r="D453" i="92"/>
  <c r="D452" i="92"/>
  <c r="D451" i="92"/>
  <c r="D450" i="92"/>
  <c r="D449" i="92"/>
  <c r="D448" i="92"/>
  <c r="D447" i="92"/>
  <c r="D446" i="92"/>
  <c r="D445" i="92"/>
  <c r="D444" i="92"/>
  <c r="D443" i="92"/>
  <c r="D442" i="92"/>
  <c r="D441" i="92"/>
  <c r="D440" i="92"/>
  <c r="D439" i="92"/>
  <c r="D438" i="92"/>
  <c r="D437" i="92"/>
  <c r="D436" i="92"/>
  <c r="D435" i="92"/>
  <c r="D434" i="92"/>
  <c r="D433" i="92"/>
  <c r="D432" i="92"/>
  <c r="D431" i="92"/>
  <c r="D430" i="92"/>
  <c r="D429" i="92"/>
  <c r="D428" i="92"/>
  <c r="D427" i="92"/>
  <c r="D426" i="92"/>
  <c r="D425" i="92"/>
  <c r="D424" i="92"/>
  <c r="D423" i="92"/>
  <c r="D422" i="92"/>
  <c r="D421" i="92"/>
  <c r="D420" i="92"/>
  <c r="D419" i="92"/>
  <c r="D418" i="92"/>
  <c r="D417" i="92"/>
  <c r="D416" i="92"/>
  <c r="D415" i="92"/>
  <c r="D414" i="92"/>
  <c r="D413" i="92"/>
  <c r="D412" i="92"/>
  <c r="D411" i="92"/>
  <c r="D410" i="92"/>
  <c r="D409" i="92"/>
  <c r="D408" i="92"/>
  <c r="D407" i="92"/>
  <c r="D406" i="92"/>
  <c r="D405" i="92"/>
  <c r="D404" i="92"/>
  <c r="D403" i="92"/>
  <c r="D402" i="92"/>
  <c r="D401" i="92"/>
  <c r="D400" i="92"/>
  <c r="D399" i="92"/>
  <c r="D398" i="92"/>
  <c r="D397" i="92"/>
  <c r="D396" i="92"/>
  <c r="D395" i="92"/>
  <c r="D394" i="92"/>
  <c r="D393" i="92"/>
  <c r="D392" i="92"/>
  <c r="D391" i="92"/>
  <c r="D390" i="92"/>
  <c r="D389" i="92"/>
  <c r="D388" i="92"/>
  <c r="D387" i="92"/>
  <c r="D386" i="92"/>
  <c r="D385" i="92"/>
  <c r="D384" i="92"/>
  <c r="D383" i="92"/>
  <c r="D382" i="92"/>
  <c r="D381" i="92"/>
  <c r="D380" i="92"/>
  <c r="D379" i="92"/>
  <c r="D378" i="92"/>
  <c r="D377" i="92"/>
  <c r="D376" i="92"/>
  <c r="D375" i="92"/>
  <c r="D374" i="92"/>
  <c r="D373" i="92"/>
  <c r="D372" i="92"/>
  <c r="D371" i="92"/>
  <c r="D370" i="92"/>
  <c r="D369" i="92"/>
  <c r="D368" i="92"/>
  <c r="D367" i="92"/>
  <c r="D366" i="92"/>
  <c r="D365" i="92"/>
  <c r="D364" i="92"/>
  <c r="D363" i="92"/>
  <c r="D362" i="92"/>
  <c r="D361" i="92"/>
  <c r="D360" i="92"/>
  <c r="D359" i="92"/>
  <c r="D358" i="92"/>
  <c r="D357" i="92"/>
  <c r="D356" i="92"/>
  <c r="D355" i="92"/>
  <c r="D354" i="92"/>
  <c r="D353" i="92"/>
  <c r="D352" i="92"/>
  <c r="D351" i="92"/>
  <c r="D350" i="92"/>
  <c r="D349" i="92"/>
  <c r="D348" i="92"/>
  <c r="D347" i="92"/>
  <c r="D346" i="92"/>
  <c r="D345" i="92"/>
  <c r="D344" i="92"/>
  <c r="D343" i="92"/>
  <c r="D342" i="92"/>
  <c r="D341" i="92"/>
  <c r="D340" i="92"/>
  <c r="D339" i="92"/>
  <c r="D338" i="92"/>
  <c r="D337" i="92"/>
  <c r="D336" i="92"/>
  <c r="D335" i="92"/>
  <c r="D334" i="92"/>
  <c r="D333" i="92"/>
  <c r="D332" i="92"/>
  <c r="D331" i="92"/>
  <c r="D330" i="92"/>
  <c r="D329" i="92"/>
  <c r="D328" i="92"/>
  <c r="D327" i="92"/>
  <c r="D326" i="92"/>
  <c r="D325" i="92"/>
  <c r="D324" i="92"/>
  <c r="D323" i="92"/>
  <c r="D322" i="92"/>
  <c r="D321" i="92"/>
  <c r="D320" i="92"/>
  <c r="D319" i="92"/>
  <c r="D318" i="92"/>
  <c r="D317" i="92"/>
  <c r="D316" i="92"/>
  <c r="D315" i="92"/>
  <c r="D314" i="92"/>
  <c r="D313" i="92"/>
  <c r="D312" i="92"/>
  <c r="D311" i="92"/>
  <c r="D310" i="92"/>
  <c r="D309" i="92"/>
  <c r="D308" i="92"/>
  <c r="D307" i="92"/>
  <c r="D306" i="92"/>
  <c r="D305" i="92"/>
  <c r="D304" i="92"/>
  <c r="D303" i="92"/>
  <c r="D302" i="92"/>
  <c r="D301" i="92"/>
  <c r="D300" i="92"/>
  <c r="D299" i="92"/>
  <c r="D298" i="92"/>
  <c r="D297" i="92"/>
  <c r="D296" i="92"/>
  <c r="D295" i="92"/>
  <c r="D294" i="92"/>
  <c r="D293" i="92"/>
  <c r="D292" i="92"/>
  <c r="D291" i="92"/>
  <c r="D290" i="92"/>
  <c r="D289" i="92"/>
  <c r="D288" i="92"/>
  <c r="D287" i="92"/>
  <c r="D286" i="92"/>
  <c r="D285" i="92"/>
  <c r="D284" i="92"/>
  <c r="D283" i="92"/>
  <c r="D282" i="92"/>
  <c r="D281" i="92"/>
  <c r="D280" i="92"/>
  <c r="D279" i="92"/>
  <c r="D278" i="92"/>
  <c r="D277" i="92"/>
  <c r="D276" i="92"/>
  <c r="D275" i="92"/>
  <c r="D274" i="92"/>
  <c r="D273" i="92"/>
  <c r="D272" i="92"/>
  <c r="D271" i="92"/>
  <c r="D270" i="92"/>
  <c r="D269" i="92"/>
  <c r="D268" i="92"/>
  <c r="D267" i="92"/>
  <c r="D266" i="92"/>
  <c r="D265" i="92"/>
  <c r="D264" i="92"/>
  <c r="D263" i="92"/>
  <c r="D262" i="92"/>
  <c r="D261" i="92"/>
  <c r="D260" i="92"/>
  <c r="D259" i="92"/>
  <c r="D258" i="92"/>
  <c r="D257" i="92"/>
  <c r="D256" i="92"/>
  <c r="D255" i="92"/>
  <c r="D254" i="92"/>
  <c r="D253" i="92"/>
  <c r="D252" i="92"/>
  <c r="D251" i="92"/>
  <c r="D250" i="92"/>
  <c r="D249" i="92"/>
  <c r="D248" i="92"/>
  <c r="D247" i="92"/>
  <c r="D246" i="92"/>
  <c r="D245" i="92"/>
  <c r="D244" i="92"/>
  <c r="D243" i="92"/>
  <c r="D242" i="92"/>
  <c r="D241" i="92"/>
  <c r="D240" i="92"/>
  <c r="D239" i="92"/>
  <c r="D238" i="92"/>
  <c r="D237" i="92"/>
  <c r="D236" i="92"/>
  <c r="D235" i="92"/>
  <c r="D234" i="92"/>
  <c r="D233" i="92"/>
  <c r="D232" i="92"/>
  <c r="D231" i="92"/>
  <c r="D230" i="92"/>
  <c r="D229" i="92"/>
  <c r="D228" i="92"/>
  <c r="D227" i="92"/>
  <c r="D226" i="92"/>
  <c r="D225" i="92"/>
  <c r="D224" i="92"/>
  <c r="D223" i="92"/>
  <c r="D222" i="92"/>
  <c r="D221" i="92"/>
  <c r="D220" i="92"/>
  <c r="D219" i="92"/>
  <c r="D218" i="92"/>
  <c r="D217" i="92"/>
  <c r="D216" i="92"/>
  <c r="D215" i="92"/>
  <c r="D214" i="92"/>
  <c r="D213" i="92"/>
  <c r="D212" i="92"/>
  <c r="D211" i="92"/>
  <c r="D210" i="92"/>
  <c r="D209" i="92"/>
  <c r="D208" i="92"/>
  <c r="D207" i="92"/>
  <c r="D206" i="92"/>
  <c r="D205" i="92"/>
  <c r="D204" i="92"/>
  <c r="D203" i="92"/>
  <c r="D202" i="92"/>
  <c r="D201" i="92"/>
  <c r="D200" i="92"/>
  <c r="D199" i="92"/>
  <c r="D198" i="92"/>
  <c r="D197" i="92"/>
  <c r="D196" i="92"/>
  <c r="D195" i="92"/>
  <c r="D194" i="92"/>
  <c r="D193" i="92"/>
  <c r="D192" i="92"/>
  <c r="D191" i="92"/>
  <c r="D190" i="92"/>
  <c r="D189" i="92"/>
  <c r="D188" i="92"/>
  <c r="D187" i="92"/>
  <c r="D186" i="92"/>
  <c r="D185" i="92"/>
  <c r="D184" i="92"/>
  <c r="D183" i="92"/>
  <c r="D182" i="92"/>
  <c r="D181" i="92"/>
  <c r="D180" i="92"/>
  <c r="D179" i="92"/>
  <c r="D178" i="92"/>
  <c r="D177" i="92"/>
  <c r="D176" i="92"/>
  <c r="D175" i="92"/>
  <c r="D174" i="92"/>
  <c r="D173" i="92"/>
  <c r="D172" i="92"/>
  <c r="D171" i="92"/>
  <c r="D170" i="92"/>
  <c r="D169" i="92"/>
  <c r="D168" i="92"/>
  <c r="D167" i="92"/>
  <c r="D166" i="92"/>
  <c r="D165" i="92"/>
  <c r="D164" i="92"/>
  <c r="D163" i="92"/>
  <c r="D162" i="92"/>
  <c r="D161" i="92"/>
  <c r="D160" i="92"/>
  <c r="D159" i="92"/>
  <c r="D158" i="92"/>
  <c r="D157" i="92"/>
  <c r="D156" i="92"/>
  <c r="D155" i="92"/>
  <c r="D154" i="92"/>
  <c r="D153" i="92"/>
  <c r="D152" i="92"/>
  <c r="D151" i="92"/>
  <c r="D150" i="92"/>
  <c r="D149" i="92"/>
  <c r="D148" i="92"/>
  <c r="D147" i="92"/>
  <c r="D146" i="92"/>
  <c r="D145" i="92"/>
  <c r="D144" i="92"/>
  <c r="D143" i="92"/>
  <c r="D142" i="92"/>
  <c r="D141" i="92"/>
  <c r="D140" i="92"/>
  <c r="D139" i="92"/>
  <c r="D138" i="92"/>
  <c r="D137" i="92"/>
  <c r="D136" i="92"/>
  <c r="D135" i="92"/>
  <c r="D134" i="92"/>
  <c r="D133" i="92"/>
  <c r="D132" i="92"/>
  <c r="D131" i="92"/>
  <c r="D130" i="92"/>
  <c r="D129" i="92"/>
  <c r="D128" i="92"/>
  <c r="D127" i="92"/>
  <c r="D126" i="92"/>
  <c r="D125" i="92"/>
  <c r="D124" i="92"/>
  <c r="D123" i="92"/>
  <c r="D122" i="92"/>
  <c r="D121" i="92"/>
  <c r="D120" i="92"/>
  <c r="D119" i="92"/>
  <c r="D118" i="92"/>
  <c r="D117" i="92"/>
  <c r="D116" i="92"/>
  <c r="D115" i="92"/>
  <c r="D114" i="92"/>
  <c r="D113" i="92"/>
  <c r="D112" i="92"/>
  <c r="D111" i="92"/>
  <c r="D110" i="92"/>
  <c r="D109" i="92"/>
  <c r="D108" i="92"/>
  <c r="D107" i="92"/>
  <c r="D106" i="92"/>
  <c r="D105" i="92"/>
  <c r="D104" i="92"/>
  <c r="D103" i="92"/>
  <c r="D102" i="92"/>
  <c r="D101" i="92"/>
  <c r="D100" i="92"/>
  <c r="D99" i="92"/>
  <c r="D98" i="92"/>
  <c r="D97" i="92"/>
  <c r="D96" i="92"/>
  <c r="D95" i="92"/>
  <c r="D94" i="92"/>
  <c r="D93" i="92"/>
  <c r="D92" i="92"/>
  <c r="D91" i="92"/>
  <c r="D90" i="92"/>
  <c r="D89" i="92"/>
  <c r="D88" i="92"/>
  <c r="D87" i="92"/>
  <c r="D86" i="92"/>
  <c r="D85" i="92"/>
  <c r="D84" i="92"/>
  <c r="D83" i="92"/>
  <c r="D82" i="92"/>
  <c r="D81" i="92"/>
  <c r="D80" i="92"/>
  <c r="D79" i="92"/>
  <c r="D78" i="92"/>
  <c r="D77" i="92"/>
  <c r="D76" i="92"/>
  <c r="D75" i="92"/>
  <c r="D74" i="92"/>
  <c r="D73" i="92"/>
  <c r="D72" i="92"/>
  <c r="D71" i="92"/>
  <c r="D70" i="92"/>
  <c r="D69" i="92"/>
  <c r="D68" i="92"/>
  <c r="D67" i="92"/>
  <c r="D66" i="92"/>
  <c r="D65" i="92"/>
  <c r="D64" i="92"/>
  <c r="D63" i="92"/>
  <c r="D62" i="92"/>
  <c r="D61" i="92"/>
  <c r="D60" i="92"/>
  <c r="D59" i="92"/>
  <c r="D58" i="92"/>
  <c r="D57" i="92"/>
  <c r="D56" i="92"/>
  <c r="D55" i="92"/>
  <c r="D54" i="92"/>
  <c r="D53" i="92"/>
  <c r="D52" i="92"/>
  <c r="D51" i="92"/>
  <c r="D50" i="92"/>
  <c r="D49" i="92"/>
  <c r="D48" i="92"/>
  <c r="D47" i="92"/>
  <c r="D46" i="92"/>
  <c r="D45" i="92"/>
  <c r="D44" i="92"/>
  <c r="D43" i="92"/>
  <c r="D42" i="92"/>
  <c r="D41" i="92"/>
  <c r="D40" i="92"/>
  <c r="D39" i="92"/>
  <c r="D38" i="92"/>
  <c r="D37" i="92"/>
  <c r="D36" i="92"/>
  <c r="D35" i="92"/>
  <c r="D34" i="92"/>
  <c r="D33" i="92"/>
  <c r="D32" i="92"/>
  <c r="D31" i="92"/>
  <c r="D30" i="92"/>
  <c r="D29" i="92"/>
  <c r="D28" i="92"/>
  <c r="D27" i="92"/>
  <c r="D26" i="92"/>
  <c r="D25" i="92"/>
  <c r="D24" i="92"/>
  <c r="D23" i="92"/>
  <c r="D22" i="92"/>
  <c r="D21" i="92"/>
  <c r="D20" i="92"/>
  <c r="D19" i="92"/>
  <c r="D18" i="92"/>
  <c r="D17" i="92"/>
  <c r="D16" i="92"/>
  <c r="D15" i="92"/>
  <c r="D14" i="92"/>
  <c r="D13" i="92"/>
  <c r="D12" i="92"/>
  <c r="D11" i="92"/>
  <c r="D10" i="92"/>
  <c r="D9" i="92"/>
  <c r="D8" i="92"/>
  <c r="G207" i="120"/>
  <c r="G206" i="120"/>
  <c r="G205" i="120"/>
  <c r="G204" i="120"/>
  <c r="G203" i="120"/>
  <c r="G202" i="120"/>
  <c r="G201" i="120"/>
  <c r="G200" i="120"/>
  <c r="G199" i="120"/>
  <c r="G198" i="120"/>
  <c r="G197" i="120"/>
  <c r="G196" i="120"/>
  <c r="G195" i="120"/>
  <c r="G194" i="120"/>
  <c r="G193" i="120"/>
  <c r="G192" i="120"/>
  <c r="G191" i="120"/>
  <c r="G190" i="120"/>
  <c r="G189" i="120"/>
  <c r="G188" i="120"/>
  <c r="G187" i="120"/>
  <c r="G186" i="120"/>
  <c r="G185" i="120"/>
  <c r="G184" i="120"/>
  <c r="G183" i="120"/>
  <c r="G182" i="120"/>
  <c r="G181" i="120"/>
  <c r="G180" i="120"/>
  <c r="G179" i="120"/>
  <c r="G178" i="120"/>
  <c r="G177" i="120"/>
  <c r="G176" i="120"/>
  <c r="G175" i="120"/>
  <c r="G174" i="120"/>
  <c r="G173" i="120"/>
  <c r="G172" i="120"/>
  <c r="G171" i="120"/>
  <c r="G170" i="120"/>
  <c r="G169" i="120"/>
  <c r="G168" i="120"/>
  <c r="G167" i="120"/>
  <c r="G166" i="120"/>
  <c r="G165" i="120"/>
  <c r="G164" i="120"/>
  <c r="G163" i="120"/>
  <c r="G162" i="120"/>
  <c r="G161" i="120"/>
  <c r="G160" i="120"/>
  <c r="G159" i="120"/>
  <c r="G158" i="120"/>
  <c r="G157" i="120"/>
  <c r="G156" i="120"/>
  <c r="G155" i="120"/>
  <c r="G154" i="120"/>
  <c r="G153" i="120"/>
  <c r="G152" i="120"/>
  <c r="G151" i="120"/>
  <c r="G150" i="120"/>
  <c r="G149" i="120"/>
  <c r="G148" i="120"/>
  <c r="G147" i="120"/>
  <c r="G146" i="120"/>
  <c r="G145" i="120"/>
  <c r="G144" i="120"/>
  <c r="G143" i="120"/>
  <c r="G142" i="120"/>
  <c r="G141" i="120"/>
  <c r="G140" i="120"/>
  <c r="G139" i="120"/>
  <c r="G138" i="120"/>
  <c r="G137" i="120"/>
  <c r="G136" i="120"/>
  <c r="G135" i="120"/>
  <c r="G134" i="120"/>
  <c r="G133" i="120"/>
  <c r="G132" i="120"/>
  <c r="G131" i="120"/>
  <c r="G130" i="120"/>
  <c r="G129" i="120"/>
  <c r="G128" i="120"/>
  <c r="G127" i="120"/>
  <c r="G126" i="120"/>
  <c r="G125" i="120"/>
  <c r="G124" i="120"/>
  <c r="G123" i="120"/>
  <c r="G122" i="120"/>
  <c r="G121" i="120"/>
  <c r="G120" i="120"/>
  <c r="G119" i="120"/>
  <c r="G118" i="120"/>
  <c r="G117" i="120"/>
  <c r="G116" i="120"/>
  <c r="G115" i="120"/>
  <c r="G114" i="120"/>
  <c r="G113" i="120"/>
  <c r="G112" i="120"/>
  <c r="G111" i="120"/>
  <c r="G110" i="120"/>
  <c r="G109" i="120"/>
  <c r="G108" i="120"/>
  <c r="G107" i="120"/>
  <c r="G106" i="120"/>
  <c r="G105" i="120"/>
  <c r="G104" i="120"/>
  <c r="G103" i="120"/>
  <c r="G102" i="120"/>
  <c r="G101" i="120"/>
  <c r="G100" i="120"/>
  <c r="G99" i="120"/>
  <c r="G98" i="120"/>
  <c r="G97" i="120"/>
  <c r="G96" i="120"/>
  <c r="G95" i="120"/>
  <c r="G94" i="120"/>
  <c r="G93" i="120"/>
  <c r="G92" i="120"/>
  <c r="G91" i="120"/>
  <c r="G90" i="120"/>
  <c r="G89" i="120"/>
  <c r="G88" i="120"/>
  <c r="G87" i="120"/>
  <c r="G86" i="120"/>
  <c r="G85" i="120"/>
  <c r="G84" i="120"/>
  <c r="G83" i="120"/>
  <c r="G82" i="120"/>
  <c r="G81" i="120"/>
  <c r="G80" i="120"/>
  <c r="G79" i="120"/>
  <c r="G78" i="120"/>
  <c r="G77" i="120"/>
  <c r="G76" i="120"/>
  <c r="G75" i="120"/>
  <c r="G74" i="120"/>
  <c r="G73" i="120"/>
  <c r="G72" i="120"/>
  <c r="G71" i="120"/>
  <c r="G70" i="120"/>
  <c r="G69" i="120"/>
  <c r="G68" i="120"/>
  <c r="G67" i="120"/>
  <c r="G66" i="120"/>
  <c r="G65" i="120"/>
  <c r="G64" i="120"/>
  <c r="G63" i="120"/>
  <c r="G62" i="120"/>
  <c r="G61" i="120"/>
  <c r="G60" i="120"/>
  <c r="G59" i="120"/>
  <c r="G58" i="120"/>
  <c r="G57" i="120"/>
  <c r="G56" i="120"/>
  <c r="G55" i="120"/>
  <c r="G54" i="120"/>
  <c r="G53" i="120"/>
  <c r="G52" i="120"/>
  <c r="G51" i="120"/>
  <c r="G50" i="120"/>
  <c r="G49" i="120"/>
  <c r="G48" i="120"/>
  <c r="G47" i="120"/>
  <c r="G46" i="120"/>
  <c r="G45" i="120"/>
  <c r="G44" i="120"/>
  <c r="G43" i="120"/>
  <c r="G42" i="120"/>
  <c r="G41" i="120"/>
  <c r="G40" i="120"/>
  <c r="G39" i="120"/>
  <c r="G38" i="120"/>
  <c r="G37" i="120"/>
  <c r="G36" i="120"/>
  <c r="G35" i="120"/>
  <c r="G34" i="120"/>
  <c r="G33" i="120"/>
  <c r="G32" i="120"/>
  <c r="G31" i="120"/>
  <c r="G30" i="120"/>
  <c r="G29" i="120"/>
  <c r="G28" i="120"/>
  <c r="G27" i="120"/>
  <c r="G26" i="120"/>
  <c r="G25" i="120"/>
  <c r="G24" i="120"/>
  <c r="G23" i="120"/>
  <c r="G22" i="120"/>
  <c r="G21" i="120"/>
  <c r="G20" i="120"/>
  <c r="G19" i="120"/>
  <c r="G18" i="120"/>
  <c r="G17" i="120"/>
  <c r="G16" i="120"/>
  <c r="G15" i="120"/>
  <c r="G14" i="120"/>
  <c r="G13" i="120"/>
  <c r="G12" i="120"/>
  <c r="G11" i="120"/>
  <c r="G10" i="120"/>
  <c r="G9" i="120"/>
  <c r="G8" i="120"/>
  <c r="H208" i="7"/>
  <c r="H207" i="7"/>
  <c r="H206" i="7"/>
  <c r="H205" i="7"/>
  <c r="H204" i="7"/>
  <c r="H203" i="7"/>
  <c r="H202" i="7"/>
  <c r="H201" i="7"/>
  <c r="H200" i="7"/>
  <c r="H199" i="7"/>
  <c r="H198" i="7"/>
  <c r="H197" i="7"/>
  <c r="H196" i="7"/>
  <c r="H195" i="7"/>
  <c r="H194" i="7"/>
  <c r="H193" i="7"/>
  <c r="H192" i="7"/>
  <c r="H191" i="7"/>
  <c r="H190" i="7"/>
  <c r="H189" i="7"/>
  <c r="H188" i="7"/>
  <c r="H187" i="7"/>
  <c r="H186" i="7"/>
  <c r="H185" i="7"/>
  <c r="H184" i="7"/>
  <c r="H183" i="7"/>
  <c r="H182" i="7"/>
  <c r="H181" i="7"/>
  <c r="H180" i="7"/>
  <c r="H179" i="7"/>
  <c r="H178" i="7"/>
  <c r="H177" i="7"/>
  <c r="H176" i="7"/>
  <c r="H175" i="7"/>
  <c r="H174" i="7"/>
  <c r="H173" i="7"/>
  <c r="H172" i="7"/>
  <c r="H171" i="7"/>
  <c r="H170" i="7"/>
  <c r="H169" i="7"/>
  <c r="H168" i="7"/>
  <c r="H167" i="7"/>
  <c r="H166" i="7"/>
  <c r="H165" i="7"/>
  <c r="H164" i="7"/>
  <c r="H163" i="7"/>
  <c r="H162" i="7"/>
  <c r="H161" i="7"/>
  <c r="H160" i="7"/>
  <c r="H159" i="7"/>
  <c r="H158" i="7"/>
  <c r="H157" i="7"/>
  <c r="H156" i="7"/>
  <c r="H155" i="7"/>
  <c r="H154" i="7"/>
  <c r="H153" i="7"/>
  <c r="H152" i="7"/>
  <c r="H151" i="7"/>
  <c r="H150" i="7"/>
  <c r="H149" i="7"/>
  <c r="H148" i="7"/>
  <c r="H147" i="7"/>
  <c r="H146" i="7"/>
  <c r="H145" i="7"/>
  <c r="H144" i="7"/>
  <c r="H143" i="7"/>
  <c r="H142" i="7"/>
  <c r="H141" i="7"/>
  <c r="H140" i="7"/>
  <c r="H139" i="7"/>
  <c r="H138" i="7"/>
  <c r="H137" i="7"/>
  <c r="H136" i="7"/>
  <c r="H135" i="7"/>
  <c r="H134" i="7"/>
  <c r="H133" i="7"/>
  <c r="H132" i="7"/>
  <c r="H131" i="7"/>
  <c r="H130" i="7"/>
  <c r="H129" i="7"/>
  <c r="H128" i="7"/>
  <c r="H127" i="7"/>
  <c r="H126" i="7"/>
  <c r="H125" i="7"/>
  <c r="H124" i="7"/>
  <c r="H123" i="7"/>
  <c r="H122" i="7"/>
  <c r="H121" i="7"/>
  <c r="H120" i="7"/>
  <c r="H119" i="7"/>
  <c r="H118" i="7"/>
  <c r="H117" i="7"/>
  <c r="H116" i="7"/>
  <c r="H115" i="7"/>
  <c r="H114" i="7"/>
  <c r="H113" i="7"/>
  <c r="H112" i="7"/>
  <c r="H111" i="7"/>
  <c r="H110" i="7"/>
  <c r="H109" i="7"/>
  <c r="H108" i="7"/>
  <c r="H107" i="7"/>
  <c r="H106" i="7"/>
  <c r="H105" i="7"/>
  <c r="H104" i="7"/>
  <c r="H103" i="7"/>
  <c r="H102" i="7"/>
  <c r="H101" i="7"/>
  <c r="H100" i="7"/>
  <c r="H99" i="7"/>
  <c r="H98" i="7"/>
  <c r="H97" i="7"/>
  <c r="H96" i="7"/>
  <c r="H95" i="7"/>
  <c r="H94" i="7"/>
  <c r="H93" i="7"/>
  <c r="H92" i="7"/>
  <c r="H91" i="7"/>
  <c r="H90" i="7"/>
  <c r="H89" i="7"/>
  <c r="H88" i="7"/>
  <c r="H87" i="7"/>
  <c r="H86" i="7"/>
  <c r="H85" i="7"/>
  <c r="H84" i="7"/>
  <c r="H83" i="7"/>
  <c r="H82" i="7"/>
  <c r="H81" i="7"/>
  <c r="H80" i="7"/>
  <c r="H79" i="7"/>
  <c r="H78" i="7"/>
  <c r="H77" i="7"/>
  <c r="H76" i="7"/>
  <c r="H75" i="7"/>
  <c r="H74" i="7"/>
  <c r="H73" i="7"/>
  <c r="H72" i="7"/>
  <c r="H71" i="7"/>
  <c r="H70" i="7"/>
  <c r="H69" i="7"/>
  <c r="H68" i="7"/>
  <c r="H67" i="7"/>
  <c r="H66" i="7"/>
  <c r="H65" i="7"/>
  <c r="H64" i="7"/>
  <c r="H63" i="7"/>
  <c r="H62" i="7"/>
  <c r="H61" i="7"/>
  <c r="H60" i="7"/>
  <c r="H59" i="7"/>
  <c r="H58" i="7"/>
  <c r="H57" i="7"/>
  <c r="H56" i="7"/>
  <c r="H55" i="7"/>
  <c r="H54" i="7"/>
  <c r="H53" i="7"/>
  <c r="H52" i="7"/>
  <c r="H51" i="7"/>
  <c r="H50" i="7"/>
  <c r="H49" i="7"/>
  <c r="H48" i="7"/>
  <c r="H47" i="7"/>
  <c r="H46" i="7"/>
  <c r="H45" i="7"/>
  <c r="H44" i="7"/>
  <c r="H43" i="7"/>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11" i="7"/>
  <c r="H10" i="7"/>
  <c r="H9" i="7"/>
  <c r="H208" i="8"/>
  <c r="G208" i="8"/>
  <c r="H207" i="8"/>
  <c r="G207" i="8"/>
  <c r="H206" i="8"/>
  <c r="G206" i="8"/>
  <c r="H205" i="8"/>
  <c r="G205" i="8"/>
  <c r="H204" i="8"/>
  <c r="G204" i="8"/>
  <c r="H203" i="8"/>
  <c r="G203" i="8"/>
  <c r="H202" i="8"/>
  <c r="G202" i="8"/>
  <c r="H201" i="8"/>
  <c r="G201" i="8"/>
  <c r="H200" i="8"/>
  <c r="G200" i="8"/>
  <c r="H199" i="8"/>
  <c r="G199" i="8"/>
  <c r="H198" i="8"/>
  <c r="G198" i="8"/>
  <c r="H197" i="8"/>
  <c r="G197" i="8"/>
  <c r="H196" i="8"/>
  <c r="G196" i="8"/>
  <c r="H195" i="8"/>
  <c r="G195" i="8"/>
  <c r="H194" i="8"/>
  <c r="G194" i="8"/>
  <c r="H193" i="8"/>
  <c r="G193" i="8"/>
  <c r="H192" i="8"/>
  <c r="G192" i="8"/>
  <c r="H191" i="8"/>
  <c r="G191" i="8"/>
  <c r="H190" i="8"/>
  <c r="G190" i="8"/>
  <c r="H189" i="8"/>
  <c r="G189" i="8"/>
  <c r="H188" i="8"/>
  <c r="G188" i="8"/>
  <c r="H187" i="8"/>
  <c r="G187" i="8"/>
  <c r="H186" i="8"/>
  <c r="G186" i="8"/>
  <c r="H185" i="8"/>
  <c r="G185" i="8"/>
  <c r="H184" i="8"/>
  <c r="G184" i="8"/>
  <c r="H183" i="8"/>
  <c r="G183" i="8"/>
  <c r="H182" i="8"/>
  <c r="G182" i="8"/>
  <c r="H181" i="8"/>
  <c r="G181" i="8"/>
  <c r="H180" i="8"/>
  <c r="G180" i="8"/>
  <c r="H179" i="8"/>
  <c r="G179" i="8"/>
  <c r="H178" i="8"/>
  <c r="G178" i="8"/>
  <c r="H177" i="8"/>
  <c r="G177" i="8"/>
  <c r="H176" i="8"/>
  <c r="G176" i="8"/>
  <c r="H175" i="8"/>
  <c r="G175" i="8"/>
  <c r="H174" i="8"/>
  <c r="G174" i="8"/>
  <c r="H173" i="8"/>
  <c r="G173" i="8"/>
  <c r="H172" i="8"/>
  <c r="G172" i="8"/>
  <c r="H171" i="8"/>
  <c r="G171" i="8"/>
  <c r="H170" i="8"/>
  <c r="G170" i="8"/>
  <c r="H169" i="8"/>
  <c r="G169" i="8"/>
  <c r="H168" i="8"/>
  <c r="G168" i="8"/>
  <c r="H167" i="8"/>
  <c r="G167" i="8"/>
  <c r="H166" i="8"/>
  <c r="G166" i="8"/>
  <c r="H165" i="8"/>
  <c r="G165" i="8"/>
  <c r="H164" i="8"/>
  <c r="G164" i="8"/>
  <c r="H163" i="8"/>
  <c r="G163" i="8"/>
  <c r="H162" i="8"/>
  <c r="G162" i="8"/>
  <c r="H161" i="8"/>
  <c r="G161" i="8"/>
  <c r="H160" i="8"/>
  <c r="G160" i="8"/>
  <c r="H159" i="8"/>
  <c r="G159" i="8"/>
  <c r="H158" i="8"/>
  <c r="G158" i="8"/>
  <c r="H157" i="8"/>
  <c r="G157" i="8"/>
  <c r="H156" i="8"/>
  <c r="G156" i="8"/>
  <c r="H155" i="8"/>
  <c r="G155" i="8"/>
  <c r="H154" i="8"/>
  <c r="G154" i="8"/>
  <c r="H153" i="8"/>
  <c r="G153" i="8"/>
  <c r="H152" i="8"/>
  <c r="G152" i="8"/>
  <c r="H151" i="8"/>
  <c r="G151" i="8"/>
  <c r="H150" i="8"/>
  <c r="G150" i="8"/>
  <c r="H149" i="8"/>
  <c r="G149" i="8"/>
  <c r="H148" i="8"/>
  <c r="G148" i="8"/>
  <c r="H147" i="8"/>
  <c r="G147" i="8"/>
  <c r="H146" i="8"/>
  <c r="G146" i="8"/>
  <c r="H145" i="8"/>
  <c r="G145" i="8"/>
  <c r="H144" i="8"/>
  <c r="G144" i="8"/>
  <c r="H143" i="8"/>
  <c r="G143" i="8"/>
  <c r="H142" i="8"/>
  <c r="G142" i="8"/>
  <c r="H141" i="8"/>
  <c r="G141" i="8"/>
  <c r="H140" i="8"/>
  <c r="G140" i="8"/>
  <c r="H139" i="8"/>
  <c r="G139" i="8"/>
  <c r="H138" i="8"/>
  <c r="G138" i="8"/>
  <c r="H137" i="8"/>
  <c r="G137" i="8"/>
  <c r="H136" i="8"/>
  <c r="G136" i="8"/>
  <c r="H135" i="8"/>
  <c r="G135" i="8"/>
  <c r="H134" i="8"/>
  <c r="G134" i="8"/>
  <c r="H133" i="8"/>
  <c r="G133" i="8"/>
  <c r="H132" i="8"/>
  <c r="G132" i="8"/>
  <c r="H131" i="8"/>
  <c r="G131" i="8"/>
  <c r="H130" i="8"/>
  <c r="G130" i="8"/>
  <c r="H129" i="8"/>
  <c r="G129" i="8"/>
  <c r="H128" i="8"/>
  <c r="G128" i="8"/>
  <c r="H127" i="8"/>
  <c r="G127" i="8"/>
  <c r="H126" i="8"/>
  <c r="G126" i="8"/>
  <c r="H125" i="8"/>
  <c r="G125" i="8"/>
  <c r="H124" i="8"/>
  <c r="G124" i="8"/>
  <c r="H123" i="8"/>
  <c r="G123" i="8"/>
  <c r="H122" i="8"/>
  <c r="G122" i="8"/>
  <c r="H121" i="8"/>
  <c r="G121" i="8"/>
  <c r="H120" i="8"/>
  <c r="G120" i="8"/>
  <c r="H119" i="8"/>
  <c r="G119" i="8"/>
  <c r="H118" i="8"/>
  <c r="G118" i="8"/>
  <c r="H117" i="8"/>
  <c r="G117" i="8"/>
  <c r="H116" i="8"/>
  <c r="G116" i="8"/>
  <c r="H115" i="8"/>
  <c r="G115" i="8"/>
  <c r="H114" i="8"/>
  <c r="G114" i="8"/>
  <c r="H113" i="8"/>
  <c r="G113" i="8"/>
  <c r="H112" i="8"/>
  <c r="G112" i="8"/>
  <c r="H111" i="8"/>
  <c r="G111" i="8"/>
  <c r="H110" i="8"/>
  <c r="G110" i="8"/>
  <c r="H109" i="8"/>
  <c r="G109" i="8"/>
  <c r="H108" i="8"/>
  <c r="G108" i="8"/>
  <c r="H107" i="8"/>
  <c r="G107" i="8"/>
  <c r="H106" i="8"/>
  <c r="G106" i="8"/>
  <c r="H105" i="8"/>
  <c r="G105" i="8"/>
  <c r="H104" i="8"/>
  <c r="G104" i="8"/>
  <c r="H103" i="8"/>
  <c r="G103" i="8"/>
  <c r="H102" i="8"/>
  <c r="G102" i="8"/>
  <c r="H101" i="8"/>
  <c r="G101" i="8"/>
  <c r="H100" i="8"/>
  <c r="G100" i="8"/>
  <c r="H99" i="8"/>
  <c r="G99" i="8"/>
  <c r="H98" i="8"/>
  <c r="G98" i="8"/>
  <c r="H97" i="8"/>
  <c r="G97" i="8"/>
  <c r="H96" i="8"/>
  <c r="G96" i="8"/>
  <c r="H95" i="8"/>
  <c r="G95" i="8"/>
  <c r="H94" i="8"/>
  <c r="G94" i="8"/>
  <c r="H93" i="8"/>
  <c r="G93" i="8"/>
  <c r="H92" i="8"/>
  <c r="G92" i="8"/>
  <c r="H91" i="8"/>
  <c r="G91" i="8"/>
  <c r="H90" i="8"/>
  <c r="G90" i="8"/>
  <c r="H89" i="8"/>
  <c r="G89" i="8"/>
  <c r="H88" i="8"/>
  <c r="G88" i="8"/>
  <c r="H87" i="8"/>
  <c r="G87" i="8"/>
  <c r="H86" i="8"/>
  <c r="G86" i="8"/>
  <c r="H85" i="8"/>
  <c r="G85" i="8"/>
  <c r="H84" i="8"/>
  <c r="G84" i="8"/>
  <c r="H83" i="8"/>
  <c r="G83" i="8"/>
  <c r="H82" i="8"/>
  <c r="G82" i="8"/>
  <c r="H81" i="8"/>
  <c r="G81" i="8"/>
  <c r="H80" i="8"/>
  <c r="G80" i="8"/>
  <c r="H79" i="8"/>
  <c r="G79" i="8"/>
  <c r="H78" i="8"/>
  <c r="G78" i="8"/>
  <c r="H77" i="8"/>
  <c r="G77" i="8"/>
  <c r="H76" i="8"/>
  <c r="G76" i="8"/>
  <c r="H75" i="8"/>
  <c r="G75" i="8"/>
  <c r="H74" i="8"/>
  <c r="G74" i="8"/>
  <c r="H73" i="8"/>
  <c r="G73" i="8"/>
  <c r="H72" i="8"/>
  <c r="G72" i="8"/>
  <c r="H71" i="8"/>
  <c r="G71" i="8"/>
  <c r="H70" i="8"/>
  <c r="G70" i="8"/>
  <c r="H69" i="8"/>
  <c r="G69" i="8"/>
  <c r="H68" i="8"/>
  <c r="G68" i="8"/>
  <c r="H67" i="8"/>
  <c r="G67" i="8"/>
  <c r="H66" i="8"/>
  <c r="G66" i="8"/>
  <c r="H65" i="8"/>
  <c r="G65" i="8"/>
  <c r="H64" i="8"/>
  <c r="G64" i="8"/>
  <c r="H63" i="8"/>
  <c r="G63" i="8"/>
  <c r="H62" i="8"/>
  <c r="G62" i="8"/>
  <c r="H61" i="8"/>
  <c r="G61" i="8"/>
  <c r="H60" i="8"/>
  <c r="G60" i="8"/>
  <c r="H59" i="8"/>
  <c r="G59" i="8"/>
  <c r="H58" i="8"/>
  <c r="G58" i="8"/>
  <c r="H57" i="8"/>
  <c r="G57" i="8"/>
  <c r="H56" i="8"/>
  <c r="G56" i="8"/>
  <c r="H55" i="8"/>
  <c r="G55" i="8"/>
  <c r="H54" i="8"/>
  <c r="G54" i="8"/>
  <c r="H53" i="8"/>
  <c r="G53" i="8"/>
  <c r="H52" i="8"/>
  <c r="G52" i="8"/>
  <c r="H51" i="8"/>
  <c r="G51" i="8"/>
  <c r="H50" i="8"/>
  <c r="G50" i="8"/>
  <c r="H49" i="8"/>
  <c r="G49" i="8"/>
  <c r="H48" i="8"/>
  <c r="G48" i="8"/>
  <c r="H47" i="8"/>
  <c r="G47" i="8"/>
  <c r="H46" i="8"/>
  <c r="G46" i="8"/>
  <c r="H45" i="8"/>
  <c r="G45" i="8"/>
  <c r="H44" i="8"/>
  <c r="G44" i="8"/>
  <c r="H43" i="8"/>
  <c r="G43" i="8"/>
  <c r="H42" i="8"/>
  <c r="G42" i="8"/>
  <c r="H41" i="8"/>
  <c r="G41" i="8"/>
  <c r="H40" i="8"/>
  <c r="G40" i="8"/>
  <c r="H39" i="8"/>
  <c r="G39" i="8"/>
  <c r="H38" i="8"/>
  <c r="G38" i="8"/>
  <c r="H37" i="8"/>
  <c r="G37" i="8"/>
  <c r="H36" i="8"/>
  <c r="G36" i="8"/>
  <c r="H35" i="8"/>
  <c r="G35" i="8"/>
  <c r="H34" i="8"/>
  <c r="G34" i="8"/>
  <c r="H33" i="8"/>
  <c r="G33" i="8"/>
  <c r="H32" i="8"/>
  <c r="G32" i="8"/>
  <c r="H31" i="8"/>
  <c r="G31" i="8"/>
  <c r="H30" i="8"/>
  <c r="G30" i="8"/>
  <c r="H29" i="8"/>
  <c r="G29" i="8"/>
  <c r="H28" i="8"/>
  <c r="G28" i="8"/>
  <c r="H27" i="8"/>
  <c r="G27" i="8"/>
  <c r="H26" i="8"/>
  <c r="G26" i="8"/>
  <c r="H25" i="8"/>
  <c r="G25" i="8"/>
  <c r="H24" i="8"/>
  <c r="G24" i="8"/>
  <c r="H23" i="8"/>
  <c r="G23" i="8"/>
  <c r="H22" i="8"/>
  <c r="G22" i="8"/>
  <c r="H21" i="8"/>
  <c r="G21" i="8"/>
  <c r="H20" i="8"/>
  <c r="G20" i="8"/>
  <c r="H19" i="8"/>
  <c r="G19" i="8"/>
  <c r="H18" i="8"/>
  <c r="G18" i="8"/>
  <c r="H17" i="8"/>
  <c r="G17" i="8"/>
  <c r="H16" i="8"/>
  <c r="G16" i="8"/>
  <c r="H15" i="8"/>
  <c r="G15" i="8"/>
  <c r="H14" i="8"/>
  <c r="G14" i="8"/>
  <c r="H13" i="8"/>
  <c r="G13" i="8"/>
  <c r="H12" i="8"/>
  <c r="G12" i="8"/>
  <c r="H11" i="8"/>
  <c r="G11" i="8"/>
  <c r="H10" i="8"/>
  <c r="G10" i="8"/>
  <c r="H9" i="8"/>
  <c r="A6" i="113"/>
  <c r="A6" i="93"/>
  <c r="C10" i="44" l="1"/>
  <c r="C10" i="127"/>
  <c r="C11" i="127" s="1"/>
  <c r="C12" i="127" s="1"/>
  <c r="C13" i="127" s="1"/>
  <c r="C14" i="127" s="1"/>
  <c r="C15" i="127" s="1"/>
  <c r="C16" i="127" s="1"/>
  <c r="C17" i="127" s="1"/>
  <c r="C18" i="127" s="1"/>
  <c r="C19" i="127" s="1"/>
  <c r="C20" i="127" s="1"/>
  <c r="C21" i="127" s="1"/>
  <c r="C22" i="127" s="1"/>
  <c r="C23" i="127" s="1"/>
  <c r="C24" i="127" s="1"/>
  <c r="C25" i="127" s="1"/>
  <c r="C26" i="127" s="1"/>
  <c r="C27" i="127" s="1"/>
  <c r="C28" i="127" s="1"/>
  <c r="C29" i="127" s="1"/>
  <c r="C30" i="127" s="1"/>
  <c r="C31" i="127" s="1"/>
  <c r="C32" i="127" s="1"/>
  <c r="C33" i="127" s="1"/>
  <c r="C34" i="127" s="1"/>
  <c r="C35" i="127" s="1"/>
  <c r="C36" i="127" s="1"/>
  <c r="C37" i="127" s="1"/>
  <c r="C38" i="127" s="1"/>
  <c r="C39" i="127" s="1"/>
  <c r="C40" i="127" s="1"/>
  <c r="C41" i="127" s="1"/>
  <c r="C42" i="127" s="1"/>
  <c r="C43" i="127" s="1"/>
  <c r="C44" i="127" s="1"/>
  <c r="C45" i="127" s="1"/>
  <c r="C46" i="127" s="1"/>
  <c r="C47" i="127" s="1"/>
  <c r="C48" i="127" s="1"/>
  <c r="C49" i="127" s="1"/>
  <c r="C50" i="127" s="1"/>
  <c r="C51" i="127" s="1"/>
  <c r="C52" i="127" s="1"/>
  <c r="C53" i="127" s="1"/>
  <c r="C54" i="127" s="1"/>
  <c r="C55" i="127" s="1"/>
  <c r="C56" i="127" s="1"/>
  <c r="C57" i="127" s="1"/>
  <c r="C58" i="127" s="1"/>
  <c r="C59" i="127" s="1"/>
  <c r="C60" i="127" s="1"/>
  <c r="C61" i="127" s="1"/>
  <c r="C62" i="127" s="1"/>
  <c r="C63" i="127" s="1"/>
  <c r="C64" i="127" s="1"/>
  <c r="C65" i="127" s="1"/>
  <c r="C66" i="127" s="1"/>
  <c r="C67" i="127" s="1"/>
  <c r="C68" i="127" s="1"/>
  <c r="C69" i="127" s="1"/>
  <c r="C70" i="127" s="1"/>
  <c r="C71" i="127" s="1"/>
  <c r="C72" i="127" s="1"/>
  <c r="C73" i="127" s="1"/>
  <c r="C74" i="127" s="1"/>
  <c r="C75" i="127" s="1"/>
  <c r="C76" i="127" s="1"/>
  <c r="C77" i="127" s="1"/>
  <c r="C78" i="127" s="1"/>
  <c r="C79" i="127" s="1"/>
  <c r="C80" i="127" s="1"/>
  <c r="C81" i="127" s="1"/>
  <c r="C82" i="127" s="1"/>
  <c r="C83" i="127" s="1"/>
  <c r="C84" i="127" s="1"/>
  <c r="C85" i="127" s="1"/>
  <c r="C86" i="127" s="1"/>
  <c r="C87" i="127" s="1"/>
  <c r="C88" i="127" s="1"/>
  <c r="C89" i="127" s="1"/>
  <c r="C90" i="127" s="1"/>
  <c r="C91" i="127" s="1"/>
  <c r="C92" i="127" s="1"/>
  <c r="C93" i="127" s="1"/>
  <c r="C94" i="127" s="1"/>
  <c r="C95" i="127" s="1"/>
  <c r="C96" i="127" s="1"/>
  <c r="C97" i="127" s="1"/>
  <c r="C98" i="127" s="1"/>
  <c r="C99" i="127" s="1"/>
  <c r="C100" i="127" s="1"/>
  <c r="C101" i="127" s="1"/>
  <c r="C102" i="127" s="1"/>
  <c r="C103" i="127" s="1"/>
  <c r="C104" i="127" s="1"/>
  <c r="C105" i="127" s="1"/>
  <c r="C106" i="127" s="1"/>
  <c r="C107" i="127" s="1"/>
  <c r="C108" i="127" s="1"/>
  <c r="C109" i="127" s="1"/>
  <c r="C110" i="127" s="1"/>
  <c r="C111" i="127" s="1"/>
  <c r="C112" i="127" s="1"/>
  <c r="C113" i="127" s="1"/>
  <c r="C114" i="127" s="1"/>
  <c r="C115" i="127" s="1"/>
  <c r="C116" i="127" s="1"/>
  <c r="C117" i="127" s="1"/>
  <c r="C118" i="127" s="1"/>
  <c r="C119" i="127" s="1"/>
  <c r="C120" i="127" s="1"/>
  <c r="C121" i="127" s="1"/>
  <c r="C122" i="127" s="1"/>
  <c r="C123" i="127" s="1"/>
  <c r="C124" i="127" s="1"/>
  <c r="C125" i="127" s="1"/>
  <c r="C126" i="127" s="1"/>
  <c r="C127" i="127" s="1"/>
  <c r="C128" i="127" s="1"/>
  <c r="C129" i="127" s="1"/>
  <c r="C130" i="127" s="1"/>
  <c r="C131" i="127" s="1"/>
  <c r="C132" i="127" s="1"/>
  <c r="C133" i="127" s="1"/>
  <c r="C134" i="127" s="1"/>
  <c r="C135" i="127" s="1"/>
  <c r="C136" i="127" s="1"/>
  <c r="C137" i="127" s="1"/>
  <c r="C138" i="127" s="1"/>
  <c r="C139" i="127" s="1"/>
  <c r="C140" i="127" s="1"/>
  <c r="C141" i="127" s="1"/>
  <c r="C142" i="127" s="1"/>
  <c r="C143" i="127" s="1"/>
  <c r="C144" i="127" s="1"/>
  <c r="C145" i="127" s="1"/>
  <c r="C146" i="127" s="1"/>
  <c r="C147" i="127" s="1"/>
  <c r="C148" i="127" s="1"/>
  <c r="C149" i="127" s="1"/>
  <c r="C150" i="127" s="1"/>
  <c r="C151" i="127" s="1"/>
  <c r="C152" i="127" s="1"/>
  <c r="C153" i="127" s="1"/>
  <c r="C154" i="127" s="1"/>
  <c r="C155" i="127" s="1"/>
  <c r="C156" i="127" s="1"/>
  <c r="C157" i="127" s="1"/>
  <c r="C158" i="127" s="1"/>
  <c r="C159" i="127" s="1"/>
  <c r="C160" i="127" s="1"/>
  <c r="C161" i="127" s="1"/>
  <c r="C162" i="127" s="1"/>
  <c r="C163" i="127" s="1"/>
  <c r="C164" i="127" s="1"/>
  <c r="C165" i="127" s="1"/>
  <c r="C166" i="127" s="1"/>
  <c r="C167" i="127" s="1"/>
  <c r="C168" i="127" s="1"/>
  <c r="C169" i="127" s="1"/>
  <c r="C170" i="127" s="1"/>
  <c r="C171" i="127" s="1"/>
  <c r="C172" i="127" s="1"/>
  <c r="C173" i="127" s="1"/>
  <c r="C174" i="127" s="1"/>
  <c r="C175" i="127" s="1"/>
  <c r="C176" i="127" s="1"/>
  <c r="C177" i="127" s="1"/>
  <c r="C178" i="127" s="1"/>
  <c r="C179" i="127" s="1"/>
  <c r="C180" i="127" s="1"/>
  <c r="C181" i="127" s="1"/>
  <c r="C182" i="127" s="1"/>
  <c r="C183" i="127" s="1"/>
  <c r="C184" i="127" s="1"/>
  <c r="C185" i="127" s="1"/>
  <c r="C186" i="127" s="1"/>
  <c r="C187" i="127" s="1"/>
  <c r="C188" i="127" s="1"/>
  <c r="C189" i="127" s="1"/>
  <c r="C190" i="127" s="1"/>
  <c r="C191" i="127" s="1"/>
  <c r="C192" i="127" s="1"/>
  <c r="C193" i="127" s="1"/>
  <c r="C194" i="127" s="1"/>
  <c r="C195" i="127" s="1"/>
  <c r="C196" i="127" s="1"/>
  <c r="C197" i="127" s="1"/>
  <c r="C198" i="127" s="1"/>
  <c r="C199" i="127" s="1"/>
  <c r="C200" i="127" s="1"/>
  <c r="C201" i="127" s="1"/>
  <c r="C202" i="127" s="1"/>
  <c r="C203" i="127" s="1"/>
  <c r="C204" i="127" s="1"/>
  <c r="C205" i="127" s="1"/>
  <c r="C206" i="127" s="1"/>
  <c r="C207" i="127" s="1"/>
  <c r="C208" i="127" s="1"/>
  <c r="C209" i="127" s="1"/>
  <c r="C210" i="127" s="1"/>
  <c r="C211" i="127" s="1"/>
  <c r="C212" i="127" s="1"/>
  <c r="C213" i="127" s="1"/>
  <c r="C214" i="127" s="1"/>
  <c r="C215" i="127" s="1"/>
  <c r="C216" i="127" s="1"/>
  <c r="C217" i="127" s="1"/>
  <c r="C218" i="127" s="1"/>
  <c r="C219" i="127" s="1"/>
  <c r="C220" i="127" s="1"/>
  <c r="C221" i="127" s="1"/>
  <c r="C222" i="127" s="1"/>
  <c r="C10" i="126"/>
  <c r="C11" i="126" s="1"/>
  <c r="C12" i="126" s="1"/>
  <c r="C13" i="126" s="1"/>
  <c r="C14" i="126" s="1"/>
  <c r="C15" i="126" s="1"/>
  <c r="C16" i="126" s="1"/>
  <c r="C17" i="126" s="1"/>
  <c r="C18" i="126" s="1"/>
  <c r="C19" i="126" s="1"/>
  <c r="C20" i="126" s="1"/>
  <c r="C21" i="126" s="1"/>
  <c r="C22" i="126" s="1"/>
  <c r="C23" i="126" s="1"/>
  <c r="C24" i="126" s="1"/>
  <c r="C25" i="126" s="1"/>
  <c r="C26" i="126" s="1"/>
  <c r="C27" i="126" s="1"/>
  <c r="C28" i="126" s="1"/>
  <c r="C29" i="126" s="1"/>
  <c r="C30" i="126" s="1"/>
  <c r="C31" i="126" s="1"/>
  <c r="C32" i="126" s="1"/>
  <c r="C33" i="126" s="1"/>
  <c r="C34" i="126" s="1"/>
  <c r="C35" i="126" s="1"/>
  <c r="C36" i="126" s="1"/>
  <c r="C37" i="126" s="1"/>
  <c r="C38" i="126" s="1"/>
  <c r="C39" i="126" s="1"/>
  <c r="C40" i="126" s="1"/>
  <c r="C41" i="126" s="1"/>
  <c r="C42" i="126" s="1"/>
  <c r="C43" i="126" s="1"/>
  <c r="C44" i="126" s="1"/>
  <c r="C45" i="126" s="1"/>
  <c r="C46" i="126" s="1"/>
  <c r="C47" i="126" s="1"/>
  <c r="C48" i="126" s="1"/>
  <c r="C49" i="126" s="1"/>
  <c r="C50" i="126" s="1"/>
  <c r="C51" i="126" s="1"/>
  <c r="C52" i="126" s="1"/>
  <c r="C53" i="126" s="1"/>
  <c r="C54" i="126" s="1"/>
  <c r="C55" i="126" s="1"/>
  <c r="C56" i="126" s="1"/>
  <c r="C57" i="126" s="1"/>
  <c r="C58" i="126" s="1"/>
  <c r="C59" i="126" s="1"/>
  <c r="C60" i="126" s="1"/>
  <c r="C61" i="126" s="1"/>
  <c r="C62" i="126" s="1"/>
  <c r="C63" i="126" s="1"/>
  <c r="C64" i="126" s="1"/>
  <c r="C65" i="126" s="1"/>
  <c r="C66" i="126" s="1"/>
  <c r="C67" i="126" s="1"/>
  <c r="C68" i="126" s="1"/>
  <c r="C69" i="126" s="1"/>
  <c r="C70" i="126" s="1"/>
  <c r="C71" i="126" s="1"/>
  <c r="C72" i="126" s="1"/>
  <c r="C73" i="126" s="1"/>
  <c r="C74" i="126" s="1"/>
  <c r="C75" i="126" s="1"/>
  <c r="C76" i="126" s="1"/>
  <c r="C77" i="126" s="1"/>
  <c r="C78" i="126" s="1"/>
  <c r="C79" i="126" s="1"/>
  <c r="C80" i="126" s="1"/>
  <c r="C81" i="126" s="1"/>
  <c r="C82" i="126" s="1"/>
  <c r="C83" i="126" s="1"/>
  <c r="C84" i="126" s="1"/>
  <c r="C85" i="126" s="1"/>
  <c r="C86" i="126" s="1"/>
  <c r="C87" i="126" s="1"/>
  <c r="C88" i="126" s="1"/>
  <c r="C89" i="126" s="1"/>
  <c r="C90" i="126" s="1"/>
  <c r="C91" i="126" s="1"/>
  <c r="C92" i="126" s="1"/>
  <c r="C93" i="126" s="1"/>
  <c r="C94" i="126" s="1"/>
  <c r="C95" i="126" s="1"/>
  <c r="C96" i="126" s="1"/>
  <c r="C97" i="126" s="1"/>
  <c r="C98" i="126" s="1"/>
  <c r="C99" i="126" s="1"/>
  <c r="C100" i="126" s="1"/>
  <c r="C101" i="126" s="1"/>
  <c r="C102" i="126" s="1"/>
  <c r="C103" i="126" s="1"/>
  <c r="C104" i="126" s="1"/>
  <c r="C105" i="126" s="1"/>
  <c r="C106" i="126" s="1"/>
  <c r="C107" i="126" s="1"/>
  <c r="C108" i="126" s="1"/>
  <c r="C109" i="126" s="1"/>
  <c r="C110" i="126" s="1"/>
  <c r="C111" i="126" s="1"/>
  <c r="C112" i="126" s="1"/>
  <c r="C113" i="126" s="1"/>
  <c r="C114" i="126" s="1"/>
  <c r="C115" i="126" s="1"/>
  <c r="C116" i="126" s="1"/>
  <c r="C117" i="126" s="1"/>
  <c r="C118" i="126" s="1"/>
  <c r="C119" i="126" s="1"/>
  <c r="C120" i="126" s="1"/>
  <c r="C121" i="126" s="1"/>
  <c r="C122" i="126" s="1"/>
  <c r="C123" i="126" s="1"/>
  <c r="C124" i="126" s="1"/>
  <c r="C125" i="126" s="1"/>
  <c r="C126" i="126" s="1"/>
  <c r="C127" i="126" s="1"/>
  <c r="C128" i="126" s="1"/>
  <c r="C129" i="126" s="1"/>
  <c r="C130" i="126" s="1"/>
  <c r="C131" i="126" s="1"/>
  <c r="C132" i="126" s="1"/>
  <c r="C133" i="126" s="1"/>
  <c r="C134" i="126" s="1"/>
  <c r="C135" i="126" s="1"/>
  <c r="C136" i="126" s="1"/>
  <c r="C137" i="126" s="1"/>
  <c r="C138" i="126" s="1"/>
  <c r="C139" i="126" s="1"/>
  <c r="C140" i="126" s="1"/>
  <c r="C141" i="126" s="1"/>
  <c r="C142" i="126" s="1"/>
  <c r="C143" i="126" s="1"/>
  <c r="C144" i="126" s="1"/>
  <c r="C145" i="126" s="1"/>
  <c r="C146" i="126" s="1"/>
  <c r="C147" i="126" s="1"/>
  <c r="C148" i="126" s="1"/>
  <c r="C149" i="126" s="1"/>
  <c r="C150" i="126" s="1"/>
  <c r="C151" i="126" s="1"/>
  <c r="C152" i="126" s="1"/>
  <c r="C153" i="126" s="1"/>
  <c r="C154" i="126" s="1"/>
  <c r="C155" i="126" s="1"/>
  <c r="C156" i="126" s="1"/>
  <c r="C157" i="126" s="1"/>
  <c r="C158" i="126" s="1"/>
  <c r="C159" i="126" s="1"/>
  <c r="C160" i="126" s="1"/>
  <c r="C161" i="126" s="1"/>
  <c r="C162" i="126" s="1"/>
  <c r="C163" i="126" s="1"/>
  <c r="C164" i="126" s="1"/>
  <c r="C165" i="126" s="1"/>
  <c r="C166" i="126" s="1"/>
  <c r="C167" i="126" s="1"/>
  <c r="C168" i="126" s="1"/>
  <c r="C169" i="126" s="1"/>
  <c r="C170" i="126" s="1"/>
  <c r="C171" i="126" s="1"/>
  <c r="C172" i="126" s="1"/>
  <c r="C173" i="126" s="1"/>
  <c r="C174" i="126" s="1"/>
  <c r="C175" i="126" s="1"/>
  <c r="C176" i="126" s="1"/>
  <c r="C177" i="126" s="1"/>
  <c r="C178" i="126" s="1"/>
  <c r="C179" i="126" s="1"/>
  <c r="C180" i="126" s="1"/>
  <c r="C181" i="126" s="1"/>
  <c r="C182" i="126" s="1"/>
  <c r="C183" i="126" s="1"/>
  <c r="C184" i="126" s="1"/>
  <c r="C185" i="126" s="1"/>
  <c r="C186" i="126" s="1"/>
  <c r="C187" i="126" s="1"/>
  <c r="C188" i="126" s="1"/>
  <c r="C189" i="126" s="1"/>
  <c r="C190" i="126" s="1"/>
  <c r="C191" i="126" s="1"/>
  <c r="C192" i="126" s="1"/>
  <c r="C193" i="126" s="1"/>
  <c r="C194" i="126" s="1"/>
  <c r="C195" i="126" s="1"/>
  <c r="C196" i="126" s="1"/>
  <c r="C197" i="126" s="1"/>
  <c r="C198" i="126" s="1"/>
  <c r="C199" i="126" s="1"/>
  <c r="C200" i="126" s="1"/>
  <c r="C201" i="126" s="1"/>
  <c r="C202" i="126" s="1"/>
  <c r="C203" i="126" s="1"/>
  <c r="C204" i="126" s="1"/>
  <c r="C205" i="126" s="1"/>
  <c r="C206" i="126" s="1"/>
  <c r="C207" i="126" s="1"/>
  <c r="C208" i="126" s="1"/>
  <c r="C209" i="126" s="1"/>
  <c r="C210" i="126" s="1"/>
  <c r="C211" i="126" s="1"/>
  <c r="C212" i="126" s="1"/>
  <c r="C213" i="126" s="1"/>
  <c r="C214" i="126" s="1"/>
  <c r="C215" i="126" s="1"/>
  <c r="C216" i="126" s="1"/>
  <c r="C217" i="126" s="1"/>
  <c r="C218" i="126" s="1"/>
  <c r="C219" i="126" s="1"/>
  <c r="C220" i="126" s="1"/>
  <c r="C221" i="126" s="1"/>
  <c r="C222" i="126" s="1"/>
  <c r="C11" i="44" l="1"/>
  <c r="C12" i="44" s="1"/>
  <c r="C13" i="44" s="1"/>
  <c r="C14" i="44" s="1"/>
  <c r="C15" i="44" s="1"/>
  <c r="C16" i="44" s="1"/>
  <c r="A6" i="69" l="1"/>
  <c r="U509" i="128" l="1"/>
  <c r="T509" i="128"/>
  <c r="S509" i="128"/>
  <c r="P509" i="128"/>
  <c r="I509" i="128"/>
  <c r="U508" i="128"/>
  <c r="T508" i="128"/>
  <c r="S508" i="128"/>
  <c r="P508" i="128"/>
  <c r="I508" i="128"/>
  <c r="U507" i="128"/>
  <c r="T507" i="128"/>
  <c r="S507" i="128"/>
  <c r="P507" i="128"/>
  <c r="I507" i="128"/>
  <c r="U506" i="128"/>
  <c r="T506" i="128"/>
  <c r="S506" i="128"/>
  <c r="P506" i="128"/>
  <c r="I506" i="128"/>
  <c r="U505" i="128"/>
  <c r="T505" i="128"/>
  <c r="S505" i="128"/>
  <c r="P505" i="128"/>
  <c r="I505" i="128"/>
  <c r="U504" i="128"/>
  <c r="T504" i="128"/>
  <c r="S504" i="128"/>
  <c r="P504" i="128"/>
  <c r="I504" i="128"/>
  <c r="U503" i="128"/>
  <c r="T503" i="128"/>
  <c r="S503" i="128"/>
  <c r="P503" i="128"/>
  <c r="I503" i="128"/>
  <c r="U502" i="128"/>
  <c r="T502" i="128"/>
  <c r="S502" i="128"/>
  <c r="P502" i="128"/>
  <c r="I502" i="128"/>
  <c r="U501" i="128"/>
  <c r="T501" i="128"/>
  <c r="S501" i="128"/>
  <c r="P501" i="128"/>
  <c r="I501" i="128"/>
  <c r="U500" i="128"/>
  <c r="T500" i="128"/>
  <c r="S500" i="128"/>
  <c r="P500" i="128"/>
  <c r="I500" i="128"/>
  <c r="U499" i="128"/>
  <c r="T499" i="128"/>
  <c r="S499" i="128"/>
  <c r="P499" i="128"/>
  <c r="I499" i="128"/>
  <c r="U498" i="128"/>
  <c r="T498" i="128"/>
  <c r="S498" i="128"/>
  <c r="P498" i="128"/>
  <c r="I498" i="128"/>
  <c r="U497" i="128"/>
  <c r="T497" i="128"/>
  <c r="S497" i="128"/>
  <c r="P497" i="128"/>
  <c r="I497" i="128"/>
  <c r="U496" i="128"/>
  <c r="T496" i="128"/>
  <c r="S496" i="128"/>
  <c r="P496" i="128"/>
  <c r="I496" i="128"/>
  <c r="U495" i="128"/>
  <c r="T495" i="128"/>
  <c r="S495" i="128"/>
  <c r="P495" i="128"/>
  <c r="I495" i="128"/>
  <c r="U494" i="128"/>
  <c r="T494" i="128"/>
  <c r="S494" i="128"/>
  <c r="P494" i="128"/>
  <c r="I494" i="128"/>
  <c r="U493" i="128"/>
  <c r="T493" i="128"/>
  <c r="S493" i="128"/>
  <c r="P493" i="128"/>
  <c r="I493" i="128"/>
  <c r="U492" i="128"/>
  <c r="T492" i="128"/>
  <c r="S492" i="128"/>
  <c r="P492" i="128"/>
  <c r="I492" i="128"/>
  <c r="U491" i="128"/>
  <c r="T491" i="128"/>
  <c r="S491" i="128"/>
  <c r="P491" i="128"/>
  <c r="I491" i="128"/>
  <c r="U490" i="128"/>
  <c r="T490" i="128"/>
  <c r="S490" i="128"/>
  <c r="P490" i="128"/>
  <c r="I490" i="128"/>
  <c r="U489" i="128"/>
  <c r="T489" i="128"/>
  <c r="S489" i="128"/>
  <c r="P489" i="128"/>
  <c r="I489" i="128"/>
  <c r="U488" i="128"/>
  <c r="T488" i="128"/>
  <c r="S488" i="128"/>
  <c r="P488" i="128"/>
  <c r="I488" i="128"/>
  <c r="U487" i="128"/>
  <c r="T487" i="128"/>
  <c r="S487" i="128"/>
  <c r="P487" i="128"/>
  <c r="I487" i="128"/>
  <c r="U486" i="128"/>
  <c r="T486" i="128"/>
  <c r="S486" i="128"/>
  <c r="P486" i="128"/>
  <c r="I486" i="128"/>
  <c r="U485" i="128"/>
  <c r="T485" i="128"/>
  <c r="S485" i="128"/>
  <c r="P485" i="128"/>
  <c r="I485" i="128"/>
  <c r="U484" i="128"/>
  <c r="T484" i="128"/>
  <c r="S484" i="128"/>
  <c r="P484" i="128"/>
  <c r="I484" i="128"/>
  <c r="U483" i="128"/>
  <c r="T483" i="128"/>
  <c r="S483" i="128"/>
  <c r="P483" i="128"/>
  <c r="I483" i="128"/>
  <c r="U482" i="128"/>
  <c r="T482" i="128"/>
  <c r="S482" i="128"/>
  <c r="P482" i="128"/>
  <c r="I482" i="128"/>
  <c r="U481" i="128"/>
  <c r="T481" i="128"/>
  <c r="S481" i="128"/>
  <c r="P481" i="128"/>
  <c r="I481" i="128"/>
  <c r="U480" i="128"/>
  <c r="T480" i="128"/>
  <c r="S480" i="128"/>
  <c r="P480" i="128"/>
  <c r="I480" i="128"/>
  <c r="U479" i="128"/>
  <c r="T479" i="128"/>
  <c r="S479" i="128"/>
  <c r="P479" i="128"/>
  <c r="I479" i="128"/>
  <c r="U478" i="128"/>
  <c r="T478" i="128"/>
  <c r="S478" i="128"/>
  <c r="P478" i="128"/>
  <c r="I478" i="128"/>
  <c r="U477" i="128"/>
  <c r="T477" i="128"/>
  <c r="S477" i="128"/>
  <c r="P477" i="128"/>
  <c r="I477" i="128"/>
  <c r="U476" i="128"/>
  <c r="T476" i="128"/>
  <c r="S476" i="128"/>
  <c r="P476" i="128"/>
  <c r="I476" i="128"/>
  <c r="U475" i="128"/>
  <c r="T475" i="128"/>
  <c r="S475" i="128"/>
  <c r="P475" i="128"/>
  <c r="I475" i="128"/>
  <c r="U474" i="128"/>
  <c r="T474" i="128"/>
  <c r="S474" i="128"/>
  <c r="P474" i="128"/>
  <c r="I474" i="128"/>
  <c r="U473" i="128"/>
  <c r="T473" i="128"/>
  <c r="S473" i="128"/>
  <c r="P473" i="128"/>
  <c r="I473" i="128"/>
  <c r="U472" i="128"/>
  <c r="T472" i="128"/>
  <c r="S472" i="128"/>
  <c r="P472" i="128"/>
  <c r="I472" i="128"/>
  <c r="U471" i="128"/>
  <c r="T471" i="128"/>
  <c r="S471" i="128"/>
  <c r="P471" i="128"/>
  <c r="I471" i="128"/>
  <c r="U470" i="128"/>
  <c r="T470" i="128"/>
  <c r="S470" i="128"/>
  <c r="P470" i="128"/>
  <c r="I470" i="128"/>
  <c r="U469" i="128"/>
  <c r="T469" i="128"/>
  <c r="S469" i="128"/>
  <c r="P469" i="128"/>
  <c r="I469" i="128"/>
  <c r="U468" i="128"/>
  <c r="T468" i="128"/>
  <c r="S468" i="128"/>
  <c r="P468" i="128"/>
  <c r="I468" i="128"/>
  <c r="U467" i="128"/>
  <c r="T467" i="128"/>
  <c r="S467" i="128"/>
  <c r="P467" i="128"/>
  <c r="I467" i="128"/>
  <c r="U466" i="128"/>
  <c r="T466" i="128"/>
  <c r="S466" i="128"/>
  <c r="P466" i="128"/>
  <c r="I466" i="128"/>
  <c r="U465" i="128"/>
  <c r="T465" i="128"/>
  <c r="S465" i="128"/>
  <c r="P465" i="128"/>
  <c r="I465" i="128"/>
  <c r="U464" i="128"/>
  <c r="T464" i="128"/>
  <c r="S464" i="128"/>
  <c r="P464" i="128"/>
  <c r="I464" i="128"/>
  <c r="U463" i="128"/>
  <c r="T463" i="128"/>
  <c r="S463" i="128"/>
  <c r="P463" i="128"/>
  <c r="I463" i="128"/>
  <c r="U462" i="128"/>
  <c r="T462" i="128"/>
  <c r="S462" i="128"/>
  <c r="P462" i="128"/>
  <c r="I462" i="128"/>
  <c r="U461" i="128"/>
  <c r="T461" i="128"/>
  <c r="S461" i="128"/>
  <c r="P461" i="128"/>
  <c r="I461" i="128"/>
  <c r="U460" i="128"/>
  <c r="T460" i="128"/>
  <c r="S460" i="128"/>
  <c r="P460" i="128"/>
  <c r="I460" i="128"/>
  <c r="U459" i="128"/>
  <c r="T459" i="128"/>
  <c r="S459" i="128"/>
  <c r="P459" i="128"/>
  <c r="I459" i="128"/>
  <c r="U458" i="128"/>
  <c r="T458" i="128"/>
  <c r="S458" i="128"/>
  <c r="P458" i="128"/>
  <c r="I458" i="128"/>
  <c r="U457" i="128"/>
  <c r="T457" i="128"/>
  <c r="S457" i="128"/>
  <c r="P457" i="128"/>
  <c r="I457" i="128"/>
  <c r="U456" i="128"/>
  <c r="T456" i="128"/>
  <c r="S456" i="128"/>
  <c r="P456" i="128"/>
  <c r="I456" i="128"/>
  <c r="U455" i="128"/>
  <c r="T455" i="128"/>
  <c r="S455" i="128"/>
  <c r="P455" i="128"/>
  <c r="I455" i="128"/>
  <c r="U454" i="128"/>
  <c r="T454" i="128"/>
  <c r="S454" i="128"/>
  <c r="P454" i="128"/>
  <c r="I454" i="128"/>
  <c r="U453" i="128"/>
  <c r="T453" i="128"/>
  <c r="S453" i="128"/>
  <c r="P453" i="128"/>
  <c r="I453" i="128"/>
  <c r="U452" i="128"/>
  <c r="T452" i="128"/>
  <c r="S452" i="128"/>
  <c r="P452" i="128"/>
  <c r="I452" i="128"/>
  <c r="U451" i="128"/>
  <c r="T451" i="128"/>
  <c r="S451" i="128"/>
  <c r="P451" i="128"/>
  <c r="I451" i="128"/>
  <c r="U450" i="128"/>
  <c r="T450" i="128"/>
  <c r="S450" i="128"/>
  <c r="P450" i="128"/>
  <c r="I450" i="128"/>
  <c r="U449" i="128"/>
  <c r="T449" i="128"/>
  <c r="S449" i="128"/>
  <c r="P449" i="128"/>
  <c r="I449" i="128"/>
  <c r="U448" i="128"/>
  <c r="T448" i="128"/>
  <c r="S448" i="128"/>
  <c r="P448" i="128"/>
  <c r="I448" i="128"/>
  <c r="U447" i="128"/>
  <c r="T447" i="128"/>
  <c r="S447" i="128"/>
  <c r="P447" i="128"/>
  <c r="I447" i="128"/>
  <c r="U446" i="128"/>
  <c r="T446" i="128"/>
  <c r="S446" i="128"/>
  <c r="P446" i="128"/>
  <c r="I446" i="128"/>
  <c r="U445" i="128"/>
  <c r="T445" i="128"/>
  <c r="S445" i="128"/>
  <c r="P445" i="128"/>
  <c r="I445" i="128"/>
  <c r="U444" i="128"/>
  <c r="T444" i="128"/>
  <c r="S444" i="128"/>
  <c r="P444" i="128"/>
  <c r="I444" i="128"/>
  <c r="U443" i="128"/>
  <c r="T443" i="128"/>
  <c r="S443" i="128"/>
  <c r="P443" i="128"/>
  <c r="I443" i="128"/>
  <c r="U442" i="128"/>
  <c r="T442" i="128"/>
  <c r="S442" i="128"/>
  <c r="P442" i="128"/>
  <c r="I442" i="128"/>
  <c r="U441" i="128"/>
  <c r="T441" i="128"/>
  <c r="S441" i="128"/>
  <c r="P441" i="128"/>
  <c r="I441" i="128"/>
  <c r="U440" i="128"/>
  <c r="T440" i="128"/>
  <c r="S440" i="128"/>
  <c r="P440" i="128"/>
  <c r="I440" i="128"/>
  <c r="U439" i="128"/>
  <c r="T439" i="128"/>
  <c r="S439" i="128"/>
  <c r="P439" i="128"/>
  <c r="I439" i="128"/>
  <c r="U438" i="128"/>
  <c r="T438" i="128"/>
  <c r="S438" i="128"/>
  <c r="P438" i="128"/>
  <c r="I438" i="128"/>
  <c r="U437" i="128"/>
  <c r="T437" i="128"/>
  <c r="S437" i="128"/>
  <c r="P437" i="128"/>
  <c r="I437" i="128"/>
  <c r="U436" i="128"/>
  <c r="T436" i="128"/>
  <c r="S436" i="128"/>
  <c r="P436" i="128"/>
  <c r="I436" i="128"/>
  <c r="U435" i="128"/>
  <c r="T435" i="128"/>
  <c r="S435" i="128"/>
  <c r="P435" i="128"/>
  <c r="I435" i="128"/>
  <c r="U434" i="128"/>
  <c r="T434" i="128"/>
  <c r="S434" i="128"/>
  <c r="P434" i="128"/>
  <c r="I434" i="128"/>
  <c r="U433" i="128"/>
  <c r="T433" i="128"/>
  <c r="S433" i="128"/>
  <c r="P433" i="128"/>
  <c r="I433" i="128"/>
  <c r="U432" i="128"/>
  <c r="T432" i="128"/>
  <c r="S432" i="128"/>
  <c r="P432" i="128"/>
  <c r="I432" i="128"/>
  <c r="U431" i="128"/>
  <c r="T431" i="128"/>
  <c r="S431" i="128"/>
  <c r="P431" i="128"/>
  <c r="I431" i="128"/>
  <c r="U430" i="128"/>
  <c r="T430" i="128"/>
  <c r="S430" i="128"/>
  <c r="P430" i="128"/>
  <c r="I430" i="128"/>
  <c r="U429" i="128"/>
  <c r="T429" i="128"/>
  <c r="S429" i="128"/>
  <c r="P429" i="128"/>
  <c r="I429" i="128"/>
  <c r="U428" i="128"/>
  <c r="T428" i="128"/>
  <c r="S428" i="128"/>
  <c r="P428" i="128"/>
  <c r="I428" i="128"/>
  <c r="U427" i="128"/>
  <c r="T427" i="128"/>
  <c r="S427" i="128"/>
  <c r="P427" i="128"/>
  <c r="I427" i="128"/>
  <c r="U426" i="128"/>
  <c r="T426" i="128"/>
  <c r="S426" i="128"/>
  <c r="P426" i="128"/>
  <c r="I426" i="128"/>
  <c r="U425" i="128"/>
  <c r="T425" i="128"/>
  <c r="S425" i="128"/>
  <c r="P425" i="128"/>
  <c r="I425" i="128"/>
  <c r="U424" i="128"/>
  <c r="T424" i="128"/>
  <c r="S424" i="128"/>
  <c r="P424" i="128"/>
  <c r="I424" i="128"/>
  <c r="U423" i="128"/>
  <c r="T423" i="128"/>
  <c r="S423" i="128"/>
  <c r="P423" i="128"/>
  <c r="I423" i="128"/>
  <c r="U422" i="128"/>
  <c r="T422" i="128"/>
  <c r="S422" i="128"/>
  <c r="P422" i="128"/>
  <c r="I422" i="128"/>
  <c r="U421" i="128"/>
  <c r="T421" i="128"/>
  <c r="S421" i="128"/>
  <c r="P421" i="128"/>
  <c r="I421" i="128"/>
  <c r="U420" i="128"/>
  <c r="T420" i="128"/>
  <c r="S420" i="128"/>
  <c r="P420" i="128"/>
  <c r="I420" i="128"/>
  <c r="T419" i="128"/>
  <c r="S419" i="128"/>
  <c r="P419" i="128"/>
  <c r="I419" i="128"/>
  <c r="T418" i="128"/>
  <c r="S418" i="128"/>
  <c r="P418" i="128"/>
  <c r="I418" i="128"/>
  <c r="T417" i="128"/>
  <c r="S417" i="128"/>
  <c r="P417" i="128"/>
  <c r="I417" i="128"/>
  <c r="T416" i="128"/>
  <c r="S416" i="128"/>
  <c r="P416" i="128"/>
  <c r="I416" i="128"/>
  <c r="T415" i="128"/>
  <c r="S415" i="128"/>
  <c r="P415" i="128"/>
  <c r="I415" i="128"/>
  <c r="T414" i="128"/>
  <c r="S414" i="128"/>
  <c r="P414" i="128"/>
  <c r="I414" i="128"/>
  <c r="T413" i="128"/>
  <c r="S413" i="128"/>
  <c r="P413" i="128"/>
  <c r="I413" i="128"/>
  <c r="T412" i="128"/>
  <c r="S412" i="128"/>
  <c r="P412" i="128"/>
  <c r="I412" i="128"/>
  <c r="T411" i="128"/>
  <c r="S411" i="128"/>
  <c r="P411" i="128"/>
  <c r="I411" i="128"/>
  <c r="T410" i="128"/>
  <c r="S410" i="128"/>
  <c r="P410" i="128"/>
  <c r="I410" i="128"/>
  <c r="T409" i="128"/>
  <c r="S409" i="128"/>
  <c r="P409" i="128"/>
  <c r="I409" i="128"/>
  <c r="T408" i="128"/>
  <c r="S408" i="128"/>
  <c r="P408" i="128"/>
  <c r="I408" i="128"/>
  <c r="T407" i="128"/>
  <c r="S407" i="128"/>
  <c r="P407" i="128"/>
  <c r="I407" i="128"/>
  <c r="T406" i="128"/>
  <c r="S406" i="128"/>
  <c r="P406" i="128"/>
  <c r="I406" i="128"/>
  <c r="T405" i="128"/>
  <c r="S405" i="128"/>
  <c r="P405" i="128"/>
  <c r="I405" i="128"/>
  <c r="T404" i="128"/>
  <c r="S404" i="128"/>
  <c r="P404" i="128"/>
  <c r="I404" i="128"/>
  <c r="T403" i="128"/>
  <c r="S403" i="128"/>
  <c r="P403" i="128"/>
  <c r="I403" i="128"/>
  <c r="T402" i="128"/>
  <c r="S402" i="128"/>
  <c r="P402" i="128"/>
  <c r="I402" i="128"/>
  <c r="T401" i="128"/>
  <c r="S401" i="128"/>
  <c r="P401" i="128"/>
  <c r="I401" i="128"/>
  <c r="T400" i="128"/>
  <c r="S400" i="128"/>
  <c r="P400" i="128"/>
  <c r="I400" i="128"/>
  <c r="T399" i="128"/>
  <c r="S399" i="128"/>
  <c r="P399" i="128"/>
  <c r="I399" i="128"/>
  <c r="T398" i="128"/>
  <c r="S398" i="128"/>
  <c r="P398" i="128"/>
  <c r="I398" i="128"/>
  <c r="T397" i="128"/>
  <c r="S397" i="128"/>
  <c r="P397" i="128"/>
  <c r="I397" i="128"/>
  <c r="T396" i="128"/>
  <c r="S396" i="128"/>
  <c r="P396" i="128"/>
  <c r="I396" i="128"/>
  <c r="T395" i="128"/>
  <c r="S395" i="128"/>
  <c r="P395" i="128"/>
  <c r="I395" i="128"/>
  <c r="T394" i="128"/>
  <c r="S394" i="128"/>
  <c r="P394" i="128"/>
  <c r="I394" i="128"/>
  <c r="T393" i="128"/>
  <c r="S393" i="128"/>
  <c r="P393" i="128"/>
  <c r="I393" i="128"/>
  <c r="T392" i="128"/>
  <c r="S392" i="128"/>
  <c r="P392" i="128"/>
  <c r="I392" i="128"/>
  <c r="T391" i="128"/>
  <c r="S391" i="128"/>
  <c r="P391" i="128"/>
  <c r="I391" i="128"/>
  <c r="T390" i="128"/>
  <c r="S390" i="128"/>
  <c r="P390" i="128"/>
  <c r="I390" i="128"/>
  <c r="T389" i="128"/>
  <c r="S389" i="128"/>
  <c r="P389" i="128"/>
  <c r="I389" i="128"/>
  <c r="T388" i="128"/>
  <c r="S388" i="128"/>
  <c r="P388" i="128"/>
  <c r="I388" i="128"/>
  <c r="T387" i="128"/>
  <c r="S387" i="128"/>
  <c r="P387" i="128"/>
  <c r="I387" i="128"/>
  <c r="T386" i="128"/>
  <c r="S386" i="128"/>
  <c r="P386" i="128"/>
  <c r="I386" i="128"/>
  <c r="T385" i="128"/>
  <c r="S385" i="128"/>
  <c r="P385" i="128"/>
  <c r="I385" i="128"/>
  <c r="T384" i="128"/>
  <c r="S384" i="128"/>
  <c r="P384" i="128"/>
  <c r="I384" i="128"/>
  <c r="T383" i="128"/>
  <c r="S383" i="128"/>
  <c r="P383" i="128"/>
  <c r="I383" i="128"/>
  <c r="T382" i="128"/>
  <c r="S382" i="128"/>
  <c r="P382" i="128"/>
  <c r="I382" i="128"/>
  <c r="T381" i="128"/>
  <c r="S381" i="128"/>
  <c r="P381" i="128"/>
  <c r="I381" i="128"/>
  <c r="T380" i="128"/>
  <c r="S380" i="128"/>
  <c r="P380" i="128"/>
  <c r="I380" i="128"/>
  <c r="T379" i="128"/>
  <c r="S379" i="128"/>
  <c r="P379" i="128"/>
  <c r="I379" i="128"/>
  <c r="T378" i="128"/>
  <c r="S378" i="128"/>
  <c r="P378" i="128"/>
  <c r="I378" i="128"/>
  <c r="T377" i="128"/>
  <c r="S377" i="128"/>
  <c r="P377" i="128"/>
  <c r="I377" i="128"/>
  <c r="T376" i="128"/>
  <c r="S376" i="128"/>
  <c r="P376" i="128"/>
  <c r="I376" i="128"/>
  <c r="T375" i="128"/>
  <c r="S375" i="128"/>
  <c r="P375" i="128"/>
  <c r="I375" i="128"/>
  <c r="T374" i="128"/>
  <c r="S374" i="128"/>
  <c r="P374" i="128"/>
  <c r="I374" i="128"/>
  <c r="T373" i="128"/>
  <c r="S373" i="128"/>
  <c r="P373" i="128"/>
  <c r="I373" i="128"/>
  <c r="T372" i="128"/>
  <c r="S372" i="128"/>
  <c r="P372" i="128"/>
  <c r="I372" i="128"/>
  <c r="T371" i="128"/>
  <c r="S371" i="128"/>
  <c r="P371" i="128"/>
  <c r="I371" i="128"/>
  <c r="T370" i="128"/>
  <c r="S370" i="128"/>
  <c r="P370" i="128"/>
  <c r="I370" i="128"/>
  <c r="T369" i="128"/>
  <c r="S369" i="128"/>
  <c r="P369" i="128"/>
  <c r="I369" i="128"/>
  <c r="T368" i="128"/>
  <c r="S368" i="128"/>
  <c r="P368" i="128"/>
  <c r="I368" i="128"/>
  <c r="T367" i="128"/>
  <c r="S367" i="128"/>
  <c r="P367" i="128"/>
  <c r="I367" i="128"/>
  <c r="T366" i="128"/>
  <c r="S366" i="128"/>
  <c r="P366" i="128"/>
  <c r="I366" i="128"/>
  <c r="T365" i="128"/>
  <c r="S365" i="128"/>
  <c r="P365" i="128"/>
  <c r="I365" i="128"/>
  <c r="T364" i="128"/>
  <c r="S364" i="128"/>
  <c r="P364" i="128"/>
  <c r="I364" i="128"/>
  <c r="T363" i="128"/>
  <c r="S363" i="128"/>
  <c r="P363" i="128"/>
  <c r="I363" i="128"/>
  <c r="T362" i="128"/>
  <c r="S362" i="128"/>
  <c r="P362" i="128"/>
  <c r="I362" i="128"/>
  <c r="T361" i="128"/>
  <c r="S361" i="128"/>
  <c r="P361" i="128"/>
  <c r="I361" i="128"/>
  <c r="T360" i="128"/>
  <c r="S360" i="128"/>
  <c r="P360" i="128"/>
  <c r="I360" i="128"/>
  <c r="T359" i="128"/>
  <c r="S359" i="128"/>
  <c r="P359" i="128"/>
  <c r="I359" i="128"/>
  <c r="T358" i="128"/>
  <c r="S358" i="128"/>
  <c r="P358" i="128"/>
  <c r="I358" i="128"/>
  <c r="T357" i="128"/>
  <c r="S357" i="128"/>
  <c r="P357" i="128"/>
  <c r="I357" i="128"/>
  <c r="T356" i="128"/>
  <c r="S356" i="128"/>
  <c r="P356" i="128"/>
  <c r="I356" i="128"/>
  <c r="T355" i="128"/>
  <c r="S355" i="128"/>
  <c r="P355" i="128"/>
  <c r="I355" i="128"/>
  <c r="T354" i="128"/>
  <c r="S354" i="128"/>
  <c r="P354" i="128"/>
  <c r="I354" i="128"/>
  <c r="T353" i="128"/>
  <c r="S353" i="128"/>
  <c r="P353" i="128"/>
  <c r="I353" i="128"/>
  <c r="T352" i="128"/>
  <c r="S352" i="128"/>
  <c r="P352" i="128"/>
  <c r="I352" i="128"/>
  <c r="T351" i="128"/>
  <c r="S351" i="128"/>
  <c r="P351" i="128"/>
  <c r="I351" i="128"/>
  <c r="T350" i="128"/>
  <c r="S350" i="128"/>
  <c r="P350" i="128"/>
  <c r="I350" i="128"/>
  <c r="T349" i="128"/>
  <c r="S349" i="128"/>
  <c r="P349" i="128"/>
  <c r="I349" i="128"/>
  <c r="T348" i="128"/>
  <c r="S348" i="128"/>
  <c r="P348" i="128"/>
  <c r="I348" i="128"/>
  <c r="T347" i="128"/>
  <c r="S347" i="128"/>
  <c r="P347" i="128"/>
  <c r="I347" i="128"/>
  <c r="T346" i="128"/>
  <c r="S346" i="128"/>
  <c r="P346" i="128"/>
  <c r="I346" i="128"/>
  <c r="T345" i="128"/>
  <c r="S345" i="128"/>
  <c r="P345" i="128"/>
  <c r="I345" i="128"/>
  <c r="T344" i="128"/>
  <c r="S344" i="128"/>
  <c r="P344" i="128"/>
  <c r="I344" i="128"/>
  <c r="T343" i="128"/>
  <c r="S343" i="128"/>
  <c r="P343" i="128"/>
  <c r="I343" i="128"/>
  <c r="T342" i="128"/>
  <c r="S342" i="128"/>
  <c r="P342" i="128"/>
  <c r="I342" i="128"/>
  <c r="T341" i="128"/>
  <c r="S341" i="128"/>
  <c r="P341" i="128"/>
  <c r="I341" i="128"/>
  <c r="T340" i="128"/>
  <c r="S340" i="128"/>
  <c r="P340" i="128"/>
  <c r="I340" i="128"/>
  <c r="T339" i="128"/>
  <c r="S339" i="128"/>
  <c r="P339" i="128"/>
  <c r="I339" i="128"/>
  <c r="T338" i="128"/>
  <c r="S338" i="128"/>
  <c r="P338" i="128"/>
  <c r="I338" i="128"/>
  <c r="T337" i="128"/>
  <c r="S337" i="128"/>
  <c r="P337" i="128"/>
  <c r="I337" i="128"/>
  <c r="T336" i="128"/>
  <c r="S336" i="128"/>
  <c r="P336" i="128"/>
  <c r="I336" i="128"/>
  <c r="T335" i="128"/>
  <c r="S335" i="128"/>
  <c r="P335" i="128"/>
  <c r="I335" i="128"/>
  <c r="T334" i="128"/>
  <c r="S334" i="128"/>
  <c r="P334" i="128"/>
  <c r="I334" i="128"/>
  <c r="T333" i="128"/>
  <c r="S333" i="128"/>
  <c r="P333" i="128"/>
  <c r="I333" i="128"/>
  <c r="T332" i="128"/>
  <c r="S332" i="128"/>
  <c r="P332" i="128"/>
  <c r="I332" i="128"/>
  <c r="T331" i="128"/>
  <c r="S331" i="128"/>
  <c r="P331" i="128"/>
  <c r="I331" i="128"/>
  <c r="T330" i="128"/>
  <c r="S330" i="128"/>
  <c r="P330" i="128"/>
  <c r="I330" i="128"/>
  <c r="T329" i="128"/>
  <c r="S329" i="128"/>
  <c r="P329" i="128"/>
  <c r="I329" i="128"/>
  <c r="T328" i="128"/>
  <c r="S328" i="128"/>
  <c r="P328" i="128"/>
  <c r="I328" i="128"/>
  <c r="T327" i="128"/>
  <c r="S327" i="128"/>
  <c r="P327" i="128"/>
  <c r="I327" i="128"/>
  <c r="T326" i="128"/>
  <c r="S326" i="128"/>
  <c r="P326" i="128"/>
  <c r="I326" i="128"/>
  <c r="T325" i="128"/>
  <c r="S325" i="128"/>
  <c r="P325" i="128"/>
  <c r="I325" i="128"/>
  <c r="T324" i="128"/>
  <c r="S324" i="128"/>
  <c r="P324" i="128"/>
  <c r="I324" i="128"/>
  <c r="T323" i="128"/>
  <c r="S323" i="128"/>
  <c r="P323" i="128"/>
  <c r="I323" i="128"/>
  <c r="T322" i="128"/>
  <c r="S322" i="128"/>
  <c r="P322" i="128"/>
  <c r="I322" i="128"/>
  <c r="T321" i="128"/>
  <c r="S321" i="128"/>
  <c r="P321" i="128"/>
  <c r="I321" i="128"/>
  <c r="T320" i="128"/>
  <c r="S320" i="128"/>
  <c r="P320" i="128"/>
  <c r="I320" i="128"/>
  <c r="T319" i="128"/>
  <c r="S319" i="128"/>
  <c r="P319" i="128"/>
  <c r="I319" i="128"/>
  <c r="T318" i="128"/>
  <c r="S318" i="128"/>
  <c r="P318" i="128"/>
  <c r="I318" i="128"/>
  <c r="T317" i="128"/>
  <c r="S317" i="128"/>
  <c r="P317" i="128"/>
  <c r="I317" i="128"/>
  <c r="T316" i="128"/>
  <c r="S316" i="128"/>
  <c r="P316" i="128"/>
  <c r="I316" i="128"/>
  <c r="T315" i="128"/>
  <c r="S315" i="128"/>
  <c r="P315" i="128"/>
  <c r="I315" i="128"/>
  <c r="T314" i="128"/>
  <c r="S314" i="128"/>
  <c r="P314" i="128"/>
  <c r="I314" i="128"/>
  <c r="T313" i="128"/>
  <c r="S313" i="128"/>
  <c r="P313" i="128"/>
  <c r="I313" i="128"/>
  <c r="T312" i="128"/>
  <c r="S312" i="128"/>
  <c r="P312" i="128"/>
  <c r="I312" i="128"/>
  <c r="T311" i="128"/>
  <c r="S311" i="128"/>
  <c r="P311" i="128"/>
  <c r="I311" i="128"/>
  <c r="T310" i="128"/>
  <c r="S310" i="128"/>
  <c r="P310" i="128"/>
  <c r="I310" i="128"/>
  <c r="T309" i="128"/>
  <c r="S309" i="128"/>
  <c r="P309" i="128"/>
  <c r="I309" i="128"/>
  <c r="T308" i="128"/>
  <c r="S308" i="128"/>
  <c r="P308" i="128"/>
  <c r="I308" i="128"/>
  <c r="T307" i="128"/>
  <c r="S307" i="128"/>
  <c r="P307" i="128"/>
  <c r="I307" i="128"/>
  <c r="T306" i="128"/>
  <c r="S306" i="128"/>
  <c r="P306" i="128"/>
  <c r="I306" i="128"/>
  <c r="T305" i="128"/>
  <c r="S305" i="128"/>
  <c r="P305" i="128"/>
  <c r="I305" i="128"/>
  <c r="T304" i="128"/>
  <c r="S304" i="128"/>
  <c r="P304" i="128"/>
  <c r="I304" i="128"/>
  <c r="T303" i="128"/>
  <c r="S303" i="128"/>
  <c r="P303" i="128"/>
  <c r="I303" i="128"/>
  <c r="T302" i="128"/>
  <c r="S302" i="128"/>
  <c r="P302" i="128"/>
  <c r="I302" i="128"/>
  <c r="T301" i="128"/>
  <c r="S301" i="128"/>
  <c r="P301" i="128"/>
  <c r="I301" i="128"/>
  <c r="T300" i="128"/>
  <c r="S300" i="128"/>
  <c r="P300" i="128"/>
  <c r="I300" i="128"/>
  <c r="T299" i="128"/>
  <c r="S299" i="128"/>
  <c r="P299" i="128"/>
  <c r="I299" i="128"/>
  <c r="T298" i="128"/>
  <c r="S298" i="128"/>
  <c r="P298" i="128"/>
  <c r="I298" i="128"/>
  <c r="T297" i="128"/>
  <c r="S297" i="128"/>
  <c r="P297" i="128"/>
  <c r="I297" i="128"/>
  <c r="T296" i="128"/>
  <c r="S296" i="128"/>
  <c r="P296" i="128"/>
  <c r="I296" i="128"/>
  <c r="T295" i="128"/>
  <c r="S295" i="128"/>
  <c r="P295" i="128"/>
  <c r="I295" i="128"/>
  <c r="T294" i="128"/>
  <c r="S294" i="128"/>
  <c r="P294" i="128"/>
  <c r="I294" i="128"/>
  <c r="T293" i="128"/>
  <c r="S293" i="128"/>
  <c r="P293" i="128"/>
  <c r="I293" i="128"/>
  <c r="T292" i="128"/>
  <c r="S292" i="128"/>
  <c r="P292" i="128"/>
  <c r="I292" i="128"/>
  <c r="T291" i="128"/>
  <c r="S291" i="128"/>
  <c r="P291" i="128"/>
  <c r="I291" i="128"/>
  <c r="T290" i="128"/>
  <c r="S290" i="128"/>
  <c r="P290" i="128"/>
  <c r="I290" i="128"/>
  <c r="T289" i="128"/>
  <c r="S289" i="128"/>
  <c r="P289" i="128"/>
  <c r="I289" i="128"/>
  <c r="T288" i="128"/>
  <c r="S288" i="128"/>
  <c r="P288" i="128"/>
  <c r="I288" i="128"/>
  <c r="T287" i="128"/>
  <c r="S287" i="128"/>
  <c r="P287" i="128"/>
  <c r="I287" i="128"/>
  <c r="T286" i="128"/>
  <c r="S286" i="128"/>
  <c r="P286" i="128"/>
  <c r="I286" i="128"/>
  <c r="T285" i="128"/>
  <c r="S285" i="128"/>
  <c r="P285" i="128"/>
  <c r="I285" i="128"/>
  <c r="T284" i="128"/>
  <c r="S284" i="128"/>
  <c r="P284" i="128"/>
  <c r="I284" i="128"/>
  <c r="T283" i="128"/>
  <c r="S283" i="128"/>
  <c r="P283" i="128"/>
  <c r="I283" i="128"/>
  <c r="T282" i="128"/>
  <c r="S282" i="128"/>
  <c r="P282" i="128"/>
  <c r="I282" i="128"/>
  <c r="T281" i="128"/>
  <c r="S281" i="128"/>
  <c r="P281" i="128"/>
  <c r="I281" i="128"/>
  <c r="T280" i="128"/>
  <c r="S280" i="128"/>
  <c r="P280" i="128"/>
  <c r="I280" i="128"/>
  <c r="T279" i="128"/>
  <c r="S279" i="128"/>
  <c r="P279" i="128"/>
  <c r="I279" i="128"/>
  <c r="T278" i="128"/>
  <c r="S278" i="128"/>
  <c r="P278" i="128"/>
  <c r="I278" i="128"/>
  <c r="T277" i="128"/>
  <c r="S277" i="128"/>
  <c r="P277" i="128"/>
  <c r="I277" i="128"/>
  <c r="T276" i="128"/>
  <c r="S276" i="128"/>
  <c r="P276" i="128"/>
  <c r="I276" i="128"/>
  <c r="T275" i="128"/>
  <c r="S275" i="128"/>
  <c r="P275" i="128"/>
  <c r="I275" i="128"/>
  <c r="T274" i="128"/>
  <c r="S274" i="128"/>
  <c r="P274" i="128"/>
  <c r="I274" i="128"/>
  <c r="T273" i="128"/>
  <c r="S273" i="128"/>
  <c r="P273" i="128"/>
  <c r="I273" i="128"/>
  <c r="T272" i="128"/>
  <c r="S272" i="128"/>
  <c r="P272" i="128"/>
  <c r="I272" i="128"/>
  <c r="T271" i="128"/>
  <c r="S271" i="128"/>
  <c r="P271" i="128"/>
  <c r="I271" i="128"/>
  <c r="T270" i="128"/>
  <c r="S270" i="128"/>
  <c r="P270" i="128"/>
  <c r="I270" i="128"/>
  <c r="T269" i="128"/>
  <c r="S269" i="128"/>
  <c r="P269" i="128"/>
  <c r="I269" i="128"/>
  <c r="T268" i="128"/>
  <c r="S268" i="128"/>
  <c r="P268" i="128"/>
  <c r="I268" i="128"/>
  <c r="T267" i="128"/>
  <c r="S267" i="128"/>
  <c r="P267" i="128"/>
  <c r="I267" i="128"/>
  <c r="T266" i="128"/>
  <c r="S266" i="128"/>
  <c r="P266" i="128"/>
  <c r="I266" i="128"/>
  <c r="T265" i="128"/>
  <c r="S265" i="128"/>
  <c r="P265" i="128"/>
  <c r="I265" i="128"/>
  <c r="T264" i="128"/>
  <c r="S264" i="128"/>
  <c r="P264" i="128"/>
  <c r="I264" i="128"/>
  <c r="T263" i="128"/>
  <c r="S263" i="128"/>
  <c r="P263" i="128"/>
  <c r="I263" i="128"/>
  <c r="T262" i="128"/>
  <c r="S262" i="128"/>
  <c r="P262" i="128"/>
  <c r="I262" i="128"/>
  <c r="T261" i="128"/>
  <c r="S261" i="128"/>
  <c r="P261" i="128"/>
  <c r="I261" i="128"/>
  <c r="T260" i="128"/>
  <c r="S260" i="128"/>
  <c r="P260" i="128"/>
  <c r="I260" i="128"/>
  <c r="T259" i="128"/>
  <c r="S259" i="128"/>
  <c r="P259" i="128"/>
  <c r="I259" i="128"/>
  <c r="T258" i="128"/>
  <c r="S258" i="128"/>
  <c r="P258" i="128"/>
  <c r="I258" i="128"/>
  <c r="T257" i="128"/>
  <c r="S257" i="128"/>
  <c r="P257" i="128"/>
  <c r="I257" i="128"/>
  <c r="T256" i="128"/>
  <c r="S256" i="128"/>
  <c r="P256" i="128"/>
  <c r="I256" i="128"/>
  <c r="T255" i="128"/>
  <c r="S255" i="128"/>
  <c r="P255" i="128"/>
  <c r="I255" i="128"/>
  <c r="T254" i="128"/>
  <c r="S254" i="128"/>
  <c r="P254" i="128"/>
  <c r="I254" i="128"/>
  <c r="T253" i="128"/>
  <c r="S253" i="128"/>
  <c r="P253" i="128"/>
  <c r="I253" i="128"/>
  <c r="T252" i="128"/>
  <c r="S252" i="128"/>
  <c r="P252" i="128"/>
  <c r="I252" i="128"/>
  <c r="T251" i="128"/>
  <c r="S251" i="128"/>
  <c r="P251" i="128"/>
  <c r="I251" i="128"/>
  <c r="T250" i="128"/>
  <c r="S250" i="128"/>
  <c r="P250" i="128"/>
  <c r="I250" i="128"/>
  <c r="T249" i="128"/>
  <c r="S249" i="128"/>
  <c r="P249" i="128"/>
  <c r="I249" i="128"/>
  <c r="T248" i="128"/>
  <c r="S248" i="128"/>
  <c r="P248" i="128"/>
  <c r="I248" i="128"/>
  <c r="T247" i="128"/>
  <c r="S247" i="128"/>
  <c r="P247" i="128"/>
  <c r="I247" i="128"/>
  <c r="T246" i="128"/>
  <c r="S246" i="128"/>
  <c r="P246" i="128"/>
  <c r="I246" i="128"/>
  <c r="T245" i="128"/>
  <c r="S245" i="128"/>
  <c r="P245" i="128"/>
  <c r="I245" i="128"/>
  <c r="T244" i="128"/>
  <c r="S244" i="128"/>
  <c r="P244" i="128"/>
  <c r="I244" i="128"/>
  <c r="T243" i="128"/>
  <c r="S243" i="128"/>
  <c r="P243" i="128"/>
  <c r="I243" i="128"/>
  <c r="T242" i="128"/>
  <c r="S242" i="128"/>
  <c r="P242" i="128"/>
  <c r="I242" i="128"/>
  <c r="T241" i="128"/>
  <c r="S241" i="128"/>
  <c r="P241" i="128"/>
  <c r="I241" i="128"/>
  <c r="T240" i="128"/>
  <c r="S240" i="128"/>
  <c r="P240" i="128"/>
  <c r="I240" i="128"/>
  <c r="T239" i="128"/>
  <c r="S239" i="128"/>
  <c r="P239" i="128"/>
  <c r="I239" i="128"/>
  <c r="T238" i="128"/>
  <c r="S238" i="128"/>
  <c r="P238" i="128"/>
  <c r="I238" i="128"/>
  <c r="T237" i="128"/>
  <c r="S237" i="128"/>
  <c r="P237" i="128"/>
  <c r="I237" i="128"/>
  <c r="T236" i="128"/>
  <c r="S236" i="128"/>
  <c r="P236" i="128"/>
  <c r="I236" i="128"/>
  <c r="T235" i="128"/>
  <c r="S235" i="128"/>
  <c r="P235" i="128"/>
  <c r="I235" i="128"/>
  <c r="T234" i="128"/>
  <c r="S234" i="128"/>
  <c r="P234" i="128"/>
  <c r="I234" i="128"/>
  <c r="T233" i="128"/>
  <c r="S233" i="128"/>
  <c r="P233" i="128"/>
  <c r="I233" i="128"/>
  <c r="T232" i="128"/>
  <c r="S232" i="128"/>
  <c r="P232" i="128"/>
  <c r="I232" i="128"/>
  <c r="T231" i="128"/>
  <c r="S231" i="128"/>
  <c r="P231" i="128"/>
  <c r="I231" i="128"/>
  <c r="T230" i="128"/>
  <c r="S230" i="128"/>
  <c r="P230" i="128"/>
  <c r="I230" i="128"/>
  <c r="T229" i="128"/>
  <c r="S229" i="128"/>
  <c r="P229" i="128"/>
  <c r="I229" i="128"/>
  <c r="T228" i="128"/>
  <c r="S228" i="128"/>
  <c r="P228" i="128"/>
  <c r="I228" i="128"/>
  <c r="T227" i="128"/>
  <c r="S227" i="128"/>
  <c r="P227" i="128"/>
  <c r="I227" i="128"/>
  <c r="T226" i="128"/>
  <c r="S226" i="128"/>
  <c r="P226" i="128"/>
  <c r="I226" i="128"/>
  <c r="T225" i="128"/>
  <c r="S225" i="128"/>
  <c r="P225" i="128"/>
  <c r="I225" i="128"/>
  <c r="T224" i="128"/>
  <c r="S224" i="128"/>
  <c r="P224" i="128"/>
  <c r="I224" i="128"/>
  <c r="T223" i="128"/>
  <c r="S223" i="128"/>
  <c r="P223" i="128"/>
  <c r="I223" i="128"/>
  <c r="T222" i="128"/>
  <c r="S222" i="128"/>
  <c r="P222" i="128"/>
  <c r="I222" i="128"/>
  <c r="T221" i="128"/>
  <c r="S221" i="128"/>
  <c r="P221" i="128"/>
  <c r="I221" i="128"/>
  <c r="T220" i="128"/>
  <c r="S220" i="128"/>
  <c r="P220" i="128"/>
  <c r="I220" i="128"/>
  <c r="T219" i="128"/>
  <c r="S219" i="128"/>
  <c r="P219" i="128"/>
  <c r="I219" i="128"/>
  <c r="T218" i="128"/>
  <c r="S218" i="128"/>
  <c r="P218" i="128"/>
  <c r="I218" i="128"/>
  <c r="T217" i="128"/>
  <c r="S217" i="128"/>
  <c r="P217" i="128"/>
  <c r="I217" i="128"/>
  <c r="T216" i="128"/>
  <c r="S216" i="128"/>
  <c r="P216" i="128"/>
  <c r="I216" i="128"/>
  <c r="T215" i="128"/>
  <c r="S215" i="128"/>
  <c r="P215" i="128"/>
  <c r="I215" i="128"/>
  <c r="T214" i="128"/>
  <c r="S214" i="128"/>
  <c r="P214" i="128"/>
  <c r="I214" i="128"/>
  <c r="T213" i="128"/>
  <c r="S213" i="128"/>
  <c r="P213" i="128"/>
  <c r="I213" i="128"/>
  <c r="T212" i="128"/>
  <c r="S212" i="128"/>
  <c r="P212" i="128"/>
  <c r="I212" i="128"/>
  <c r="T211" i="128"/>
  <c r="S211" i="128"/>
  <c r="P211" i="128"/>
  <c r="I211" i="128"/>
  <c r="T210" i="128"/>
  <c r="S210" i="128"/>
  <c r="P210" i="128"/>
  <c r="I210" i="128"/>
  <c r="T209" i="128"/>
  <c r="S209" i="128"/>
  <c r="P209" i="128"/>
  <c r="I209" i="128"/>
  <c r="T208" i="128"/>
  <c r="S208" i="128"/>
  <c r="P208" i="128"/>
  <c r="I208" i="128"/>
  <c r="T207" i="128"/>
  <c r="S207" i="128"/>
  <c r="P207" i="128"/>
  <c r="I207" i="128"/>
  <c r="T206" i="128"/>
  <c r="S206" i="128"/>
  <c r="P206" i="128"/>
  <c r="I206" i="128"/>
  <c r="T205" i="128"/>
  <c r="S205" i="128"/>
  <c r="P205" i="128"/>
  <c r="I205" i="128"/>
  <c r="T204" i="128"/>
  <c r="S204" i="128"/>
  <c r="P204" i="128"/>
  <c r="I204" i="128"/>
  <c r="T203" i="128"/>
  <c r="S203" i="128"/>
  <c r="P203" i="128"/>
  <c r="I203" i="128"/>
  <c r="T202" i="128"/>
  <c r="S202" i="128"/>
  <c r="P202" i="128"/>
  <c r="I202" i="128"/>
  <c r="T201" i="128"/>
  <c r="S201" i="128"/>
  <c r="P201" i="128"/>
  <c r="I201" i="128"/>
  <c r="T200" i="128"/>
  <c r="S200" i="128"/>
  <c r="P200" i="128"/>
  <c r="I200" i="128"/>
  <c r="T199" i="128"/>
  <c r="S199" i="128"/>
  <c r="P199" i="128"/>
  <c r="I199" i="128"/>
  <c r="T198" i="128"/>
  <c r="S198" i="128"/>
  <c r="P198" i="128"/>
  <c r="I198" i="128"/>
  <c r="T197" i="128"/>
  <c r="S197" i="128"/>
  <c r="P197" i="128"/>
  <c r="I197" i="128"/>
  <c r="T196" i="128"/>
  <c r="S196" i="128"/>
  <c r="P196" i="128"/>
  <c r="I196" i="128"/>
  <c r="T195" i="128"/>
  <c r="S195" i="128"/>
  <c r="P195" i="128"/>
  <c r="I195" i="128"/>
  <c r="T194" i="128"/>
  <c r="S194" i="128"/>
  <c r="P194" i="128"/>
  <c r="I194" i="128"/>
  <c r="T193" i="128"/>
  <c r="S193" i="128"/>
  <c r="P193" i="128"/>
  <c r="I193" i="128"/>
  <c r="T192" i="128"/>
  <c r="S192" i="128"/>
  <c r="P192" i="128"/>
  <c r="I192" i="128"/>
  <c r="T191" i="128"/>
  <c r="S191" i="128"/>
  <c r="P191" i="128"/>
  <c r="I191" i="128"/>
  <c r="T190" i="128"/>
  <c r="S190" i="128"/>
  <c r="P190" i="128"/>
  <c r="I190" i="128"/>
  <c r="T189" i="128"/>
  <c r="S189" i="128"/>
  <c r="P189" i="128"/>
  <c r="I189" i="128"/>
  <c r="T188" i="128"/>
  <c r="S188" i="128"/>
  <c r="P188" i="128"/>
  <c r="I188" i="128"/>
  <c r="T187" i="128"/>
  <c r="S187" i="128"/>
  <c r="P187" i="128"/>
  <c r="I187" i="128"/>
  <c r="T186" i="128"/>
  <c r="S186" i="128"/>
  <c r="P186" i="128"/>
  <c r="I186" i="128"/>
  <c r="T185" i="128"/>
  <c r="S185" i="128"/>
  <c r="P185" i="128"/>
  <c r="I185" i="128"/>
  <c r="T184" i="128"/>
  <c r="S184" i="128"/>
  <c r="P184" i="128"/>
  <c r="I184" i="128"/>
  <c r="T183" i="128"/>
  <c r="S183" i="128"/>
  <c r="P183" i="128"/>
  <c r="I183" i="128"/>
  <c r="T182" i="128"/>
  <c r="S182" i="128"/>
  <c r="P182" i="128"/>
  <c r="I182" i="128"/>
  <c r="T181" i="128"/>
  <c r="S181" i="128"/>
  <c r="P181" i="128"/>
  <c r="I181" i="128"/>
  <c r="T180" i="128"/>
  <c r="S180" i="128"/>
  <c r="P180" i="128"/>
  <c r="I180" i="128"/>
  <c r="T179" i="128"/>
  <c r="S179" i="128"/>
  <c r="P179" i="128"/>
  <c r="I179" i="128"/>
  <c r="T178" i="128"/>
  <c r="S178" i="128"/>
  <c r="P178" i="128"/>
  <c r="I178" i="128"/>
  <c r="T177" i="128"/>
  <c r="S177" i="128"/>
  <c r="P177" i="128"/>
  <c r="I177" i="128"/>
  <c r="T176" i="128"/>
  <c r="S176" i="128"/>
  <c r="P176" i="128"/>
  <c r="I176" i="128"/>
  <c r="T175" i="128"/>
  <c r="S175" i="128"/>
  <c r="P175" i="128"/>
  <c r="I175" i="128"/>
  <c r="T174" i="128"/>
  <c r="S174" i="128"/>
  <c r="P174" i="128"/>
  <c r="I174" i="128"/>
  <c r="T173" i="128"/>
  <c r="S173" i="128"/>
  <c r="P173" i="128"/>
  <c r="I173" i="128"/>
  <c r="T172" i="128"/>
  <c r="S172" i="128"/>
  <c r="P172" i="128"/>
  <c r="I172" i="128"/>
  <c r="T171" i="128"/>
  <c r="S171" i="128"/>
  <c r="P171" i="128"/>
  <c r="I171" i="128"/>
  <c r="T170" i="128"/>
  <c r="S170" i="128"/>
  <c r="P170" i="128"/>
  <c r="I170" i="128"/>
  <c r="T169" i="128"/>
  <c r="S169" i="128"/>
  <c r="P169" i="128"/>
  <c r="I169" i="128"/>
  <c r="T168" i="128"/>
  <c r="S168" i="128"/>
  <c r="P168" i="128"/>
  <c r="I168" i="128"/>
  <c r="T167" i="128"/>
  <c r="S167" i="128"/>
  <c r="P167" i="128"/>
  <c r="I167" i="128"/>
  <c r="T166" i="128"/>
  <c r="S166" i="128"/>
  <c r="P166" i="128"/>
  <c r="I166" i="128"/>
  <c r="T165" i="128"/>
  <c r="S165" i="128"/>
  <c r="P165" i="128"/>
  <c r="I165" i="128"/>
  <c r="T164" i="128"/>
  <c r="S164" i="128"/>
  <c r="P164" i="128"/>
  <c r="I164" i="128"/>
  <c r="T163" i="128"/>
  <c r="S163" i="128"/>
  <c r="P163" i="128"/>
  <c r="I163" i="128"/>
  <c r="T162" i="128"/>
  <c r="S162" i="128"/>
  <c r="P162" i="128"/>
  <c r="I162" i="128"/>
  <c r="T161" i="128"/>
  <c r="S161" i="128"/>
  <c r="P161" i="128"/>
  <c r="I161" i="128"/>
  <c r="T160" i="128"/>
  <c r="S160" i="128"/>
  <c r="P160" i="128"/>
  <c r="I160" i="128"/>
  <c r="T159" i="128"/>
  <c r="S159" i="128"/>
  <c r="P159" i="128"/>
  <c r="I159" i="128"/>
  <c r="T158" i="128"/>
  <c r="S158" i="128"/>
  <c r="P158" i="128"/>
  <c r="I158" i="128"/>
  <c r="T157" i="128"/>
  <c r="S157" i="128"/>
  <c r="P157" i="128"/>
  <c r="I157" i="128"/>
  <c r="T156" i="128"/>
  <c r="S156" i="128"/>
  <c r="P156" i="128"/>
  <c r="I156" i="128"/>
  <c r="T155" i="128"/>
  <c r="S155" i="128"/>
  <c r="P155" i="128"/>
  <c r="I155" i="128"/>
  <c r="T154" i="128"/>
  <c r="S154" i="128"/>
  <c r="P154" i="128"/>
  <c r="I154" i="128"/>
  <c r="T153" i="128"/>
  <c r="S153" i="128"/>
  <c r="P153" i="128"/>
  <c r="I153" i="128"/>
  <c r="T152" i="128"/>
  <c r="S152" i="128"/>
  <c r="P152" i="128"/>
  <c r="I152" i="128"/>
  <c r="T151" i="128"/>
  <c r="S151" i="128"/>
  <c r="P151" i="128"/>
  <c r="I151" i="128"/>
  <c r="T150" i="128"/>
  <c r="S150" i="128"/>
  <c r="P150" i="128"/>
  <c r="I150" i="128"/>
  <c r="T149" i="128"/>
  <c r="S149" i="128"/>
  <c r="P149" i="128"/>
  <c r="I149" i="128"/>
  <c r="T148" i="128"/>
  <c r="S148" i="128"/>
  <c r="P148" i="128"/>
  <c r="I148" i="128"/>
  <c r="T147" i="128"/>
  <c r="S147" i="128"/>
  <c r="P147" i="128"/>
  <c r="I147" i="128"/>
  <c r="T146" i="128"/>
  <c r="S146" i="128"/>
  <c r="P146" i="128"/>
  <c r="I146" i="128"/>
  <c r="T145" i="128"/>
  <c r="S145" i="128"/>
  <c r="P145" i="128"/>
  <c r="I145" i="128"/>
  <c r="T144" i="128"/>
  <c r="S144" i="128"/>
  <c r="P144" i="128"/>
  <c r="I144" i="128"/>
  <c r="T143" i="128"/>
  <c r="S143" i="128"/>
  <c r="P143" i="128"/>
  <c r="I143" i="128"/>
  <c r="T142" i="128"/>
  <c r="S142" i="128"/>
  <c r="P142" i="128"/>
  <c r="I142" i="128"/>
  <c r="T141" i="128"/>
  <c r="S141" i="128"/>
  <c r="P141" i="128"/>
  <c r="I141" i="128"/>
  <c r="T140" i="128"/>
  <c r="S140" i="128"/>
  <c r="P140" i="128"/>
  <c r="I140" i="128"/>
  <c r="T139" i="128"/>
  <c r="S139" i="128"/>
  <c r="P139" i="128"/>
  <c r="I139" i="128"/>
  <c r="T138" i="128"/>
  <c r="S138" i="128"/>
  <c r="P138" i="128"/>
  <c r="I138" i="128"/>
  <c r="T137" i="128"/>
  <c r="S137" i="128"/>
  <c r="P137" i="128"/>
  <c r="I137" i="128"/>
  <c r="T136" i="128"/>
  <c r="S136" i="128"/>
  <c r="P136" i="128"/>
  <c r="I136" i="128"/>
  <c r="T135" i="128"/>
  <c r="S135" i="128"/>
  <c r="P135" i="128"/>
  <c r="I135" i="128"/>
  <c r="T134" i="128"/>
  <c r="S134" i="128"/>
  <c r="P134" i="128"/>
  <c r="I134" i="128"/>
  <c r="T133" i="128"/>
  <c r="S133" i="128"/>
  <c r="P133" i="128"/>
  <c r="I133" i="128"/>
  <c r="T132" i="128"/>
  <c r="S132" i="128"/>
  <c r="P132" i="128"/>
  <c r="I132" i="128"/>
  <c r="T131" i="128"/>
  <c r="S131" i="128"/>
  <c r="P131" i="128"/>
  <c r="I131" i="128"/>
  <c r="T130" i="128"/>
  <c r="S130" i="128"/>
  <c r="P130" i="128"/>
  <c r="I130" i="128"/>
  <c r="T129" i="128"/>
  <c r="S129" i="128"/>
  <c r="P129" i="128"/>
  <c r="I129" i="128"/>
  <c r="T128" i="128"/>
  <c r="S128" i="128"/>
  <c r="P128" i="128"/>
  <c r="I128" i="128"/>
  <c r="T127" i="128"/>
  <c r="S127" i="128"/>
  <c r="P127" i="128"/>
  <c r="I127" i="128"/>
  <c r="T126" i="128"/>
  <c r="S126" i="128"/>
  <c r="P126" i="128"/>
  <c r="I126" i="128"/>
  <c r="T125" i="128"/>
  <c r="S125" i="128"/>
  <c r="P125" i="128"/>
  <c r="I125" i="128"/>
  <c r="T124" i="128"/>
  <c r="S124" i="128"/>
  <c r="P124" i="128"/>
  <c r="I124" i="128"/>
  <c r="T123" i="128"/>
  <c r="S123" i="128"/>
  <c r="P123" i="128"/>
  <c r="I123" i="128"/>
  <c r="T122" i="128"/>
  <c r="S122" i="128"/>
  <c r="P122" i="128"/>
  <c r="I122" i="128"/>
  <c r="T121" i="128"/>
  <c r="S121" i="128"/>
  <c r="P121" i="128"/>
  <c r="I121" i="128"/>
  <c r="T120" i="128"/>
  <c r="S120" i="128"/>
  <c r="P120" i="128"/>
  <c r="I120" i="128"/>
  <c r="T119" i="128"/>
  <c r="S119" i="128"/>
  <c r="P119" i="128"/>
  <c r="I119" i="128"/>
  <c r="T118" i="128"/>
  <c r="S118" i="128"/>
  <c r="P118" i="128"/>
  <c r="I118" i="128"/>
  <c r="T117" i="128"/>
  <c r="S117" i="128"/>
  <c r="P117" i="128"/>
  <c r="I117" i="128"/>
  <c r="T116" i="128"/>
  <c r="S116" i="128"/>
  <c r="P116" i="128"/>
  <c r="I116" i="128"/>
  <c r="T115" i="128"/>
  <c r="S115" i="128"/>
  <c r="P115" i="128"/>
  <c r="I115" i="128"/>
  <c r="T114" i="128"/>
  <c r="S114" i="128"/>
  <c r="P114" i="128"/>
  <c r="I114" i="128"/>
  <c r="T113" i="128"/>
  <c r="S113" i="128"/>
  <c r="P113" i="128"/>
  <c r="I113" i="128"/>
  <c r="T112" i="128"/>
  <c r="S112" i="128"/>
  <c r="P112" i="128"/>
  <c r="I112" i="128"/>
  <c r="T111" i="128"/>
  <c r="S111" i="128"/>
  <c r="P111" i="128"/>
  <c r="I111" i="128"/>
  <c r="T110" i="128"/>
  <c r="S110" i="128"/>
  <c r="P110" i="128"/>
  <c r="I110" i="128"/>
  <c r="T109" i="128"/>
  <c r="S109" i="128"/>
  <c r="P109" i="128"/>
  <c r="I109" i="128"/>
  <c r="T108" i="128"/>
  <c r="S108" i="128"/>
  <c r="P108" i="128"/>
  <c r="I108" i="128"/>
  <c r="T107" i="128"/>
  <c r="S107" i="128"/>
  <c r="P107" i="128"/>
  <c r="I107" i="128"/>
  <c r="T106" i="128"/>
  <c r="S106" i="128"/>
  <c r="P106" i="128"/>
  <c r="I106" i="128"/>
  <c r="T105" i="128"/>
  <c r="S105" i="128"/>
  <c r="P105" i="128"/>
  <c r="I105" i="128"/>
  <c r="T104" i="128"/>
  <c r="S104" i="128"/>
  <c r="P104" i="128"/>
  <c r="I104" i="128"/>
  <c r="T103" i="128"/>
  <c r="S103" i="128"/>
  <c r="P103" i="128"/>
  <c r="I103" i="128"/>
  <c r="T102" i="128"/>
  <c r="S102" i="128"/>
  <c r="P102" i="128"/>
  <c r="I102" i="128"/>
  <c r="T101" i="128"/>
  <c r="S101" i="128"/>
  <c r="P101" i="128"/>
  <c r="I101" i="128"/>
  <c r="T100" i="128"/>
  <c r="S100" i="128"/>
  <c r="P100" i="128"/>
  <c r="I100" i="128"/>
  <c r="T99" i="128"/>
  <c r="S99" i="128"/>
  <c r="P99" i="128"/>
  <c r="I99" i="128"/>
  <c r="T98" i="128"/>
  <c r="S98" i="128"/>
  <c r="P98" i="128"/>
  <c r="I98" i="128"/>
  <c r="T97" i="128"/>
  <c r="S97" i="128"/>
  <c r="P97" i="128"/>
  <c r="I97" i="128"/>
  <c r="T96" i="128"/>
  <c r="S96" i="128"/>
  <c r="P96" i="128"/>
  <c r="I96" i="128"/>
  <c r="T95" i="128"/>
  <c r="S95" i="128"/>
  <c r="P95" i="128"/>
  <c r="I95" i="128"/>
  <c r="T94" i="128"/>
  <c r="S94" i="128"/>
  <c r="P94" i="128"/>
  <c r="I94" i="128"/>
  <c r="T93" i="128"/>
  <c r="S93" i="128"/>
  <c r="P93" i="128"/>
  <c r="I93" i="128"/>
  <c r="T92" i="128"/>
  <c r="S92" i="128"/>
  <c r="P92" i="128"/>
  <c r="I92" i="128"/>
  <c r="T91" i="128"/>
  <c r="S91" i="128"/>
  <c r="P91" i="128"/>
  <c r="I91" i="128"/>
  <c r="T90" i="128"/>
  <c r="S90" i="128"/>
  <c r="P90" i="128"/>
  <c r="I90" i="128"/>
  <c r="T89" i="128"/>
  <c r="S89" i="128"/>
  <c r="P89" i="128"/>
  <c r="I89" i="128"/>
  <c r="T88" i="128"/>
  <c r="S88" i="128"/>
  <c r="P88" i="128"/>
  <c r="I88" i="128"/>
  <c r="T87" i="128"/>
  <c r="S87" i="128"/>
  <c r="P87" i="128"/>
  <c r="I87" i="128"/>
  <c r="T86" i="128"/>
  <c r="S86" i="128"/>
  <c r="P86" i="128"/>
  <c r="I86" i="128"/>
  <c r="T85" i="128"/>
  <c r="S85" i="128"/>
  <c r="P85" i="128"/>
  <c r="I85" i="128"/>
  <c r="T84" i="128"/>
  <c r="S84" i="128"/>
  <c r="P84" i="128"/>
  <c r="I84" i="128"/>
  <c r="T83" i="128"/>
  <c r="S83" i="128"/>
  <c r="P83" i="128"/>
  <c r="I83" i="128"/>
  <c r="T82" i="128"/>
  <c r="S82" i="128"/>
  <c r="P82" i="128"/>
  <c r="I82" i="128"/>
  <c r="T81" i="128"/>
  <c r="S81" i="128"/>
  <c r="P81" i="128"/>
  <c r="I81" i="128"/>
  <c r="T80" i="128"/>
  <c r="S80" i="128"/>
  <c r="P80" i="128"/>
  <c r="I80" i="128"/>
  <c r="T79" i="128"/>
  <c r="S79" i="128"/>
  <c r="P79" i="128"/>
  <c r="I79" i="128"/>
  <c r="T78" i="128"/>
  <c r="S78" i="128"/>
  <c r="P78" i="128"/>
  <c r="I78" i="128"/>
  <c r="T77" i="128"/>
  <c r="S77" i="128"/>
  <c r="P77" i="128"/>
  <c r="I77" i="128"/>
  <c r="T76" i="128"/>
  <c r="S76" i="128"/>
  <c r="P76" i="128"/>
  <c r="I76" i="128"/>
  <c r="T75" i="128"/>
  <c r="S75" i="128"/>
  <c r="P75" i="128"/>
  <c r="I75" i="128"/>
  <c r="T74" i="128"/>
  <c r="S74" i="128"/>
  <c r="P74" i="128"/>
  <c r="I74" i="128"/>
  <c r="T73" i="128"/>
  <c r="S73" i="128"/>
  <c r="P73" i="128"/>
  <c r="I73" i="128"/>
  <c r="T72" i="128"/>
  <c r="S72" i="128"/>
  <c r="P72" i="128"/>
  <c r="I72" i="128"/>
  <c r="T71" i="128"/>
  <c r="S71" i="128"/>
  <c r="P71" i="128"/>
  <c r="I71" i="128"/>
  <c r="T70" i="128"/>
  <c r="S70" i="128"/>
  <c r="P70" i="128"/>
  <c r="I70" i="128"/>
  <c r="T69" i="128"/>
  <c r="S69" i="128"/>
  <c r="P69" i="128"/>
  <c r="I69" i="128"/>
  <c r="T68" i="128"/>
  <c r="S68" i="128"/>
  <c r="P68" i="128"/>
  <c r="I68" i="128"/>
  <c r="T67" i="128"/>
  <c r="S67" i="128"/>
  <c r="P67" i="128"/>
  <c r="I67" i="128"/>
  <c r="T66" i="128"/>
  <c r="S66" i="128"/>
  <c r="P66" i="128"/>
  <c r="I66" i="128"/>
  <c r="T65" i="128"/>
  <c r="S65" i="128"/>
  <c r="P65" i="128"/>
  <c r="I65" i="128"/>
  <c r="T64" i="128"/>
  <c r="S64" i="128"/>
  <c r="P64" i="128"/>
  <c r="I64" i="128"/>
  <c r="T63" i="128"/>
  <c r="S63" i="128"/>
  <c r="P63" i="128"/>
  <c r="I63" i="128"/>
  <c r="T62" i="128"/>
  <c r="S62" i="128"/>
  <c r="P62" i="128"/>
  <c r="I62" i="128"/>
  <c r="T61" i="128"/>
  <c r="S61" i="128"/>
  <c r="P61" i="128"/>
  <c r="I61" i="128"/>
  <c r="T60" i="128"/>
  <c r="S60" i="128"/>
  <c r="P60" i="128"/>
  <c r="I60" i="128"/>
  <c r="T59" i="128"/>
  <c r="S59" i="128"/>
  <c r="P59" i="128"/>
  <c r="I59" i="128"/>
  <c r="T58" i="128"/>
  <c r="S58" i="128"/>
  <c r="P58" i="128"/>
  <c r="I58" i="128"/>
  <c r="T57" i="128"/>
  <c r="S57" i="128"/>
  <c r="P57" i="128"/>
  <c r="I57" i="128"/>
  <c r="T56" i="128"/>
  <c r="S56" i="128"/>
  <c r="P56" i="128"/>
  <c r="I56" i="128"/>
  <c r="T55" i="128"/>
  <c r="S55" i="128"/>
  <c r="P55" i="128"/>
  <c r="I55" i="128"/>
  <c r="T54" i="128"/>
  <c r="S54" i="128"/>
  <c r="P54" i="128"/>
  <c r="I54" i="128"/>
  <c r="T53" i="128"/>
  <c r="S53" i="128"/>
  <c r="P53" i="128"/>
  <c r="I53" i="128"/>
  <c r="T52" i="128"/>
  <c r="S52" i="128"/>
  <c r="P52" i="128"/>
  <c r="I52" i="128"/>
  <c r="T51" i="128"/>
  <c r="S51" i="128"/>
  <c r="P51" i="128"/>
  <c r="I51" i="128"/>
  <c r="T50" i="128"/>
  <c r="S50" i="128"/>
  <c r="P50" i="128"/>
  <c r="I50" i="128"/>
  <c r="T49" i="128"/>
  <c r="S49" i="128"/>
  <c r="P49" i="128"/>
  <c r="I49" i="128"/>
  <c r="T48" i="128"/>
  <c r="S48" i="128"/>
  <c r="P48" i="128"/>
  <c r="I48" i="128"/>
  <c r="T47" i="128"/>
  <c r="S47" i="128"/>
  <c r="P47" i="128"/>
  <c r="I47" i="128"/>
  <c r="T46" i="128"/>
  <c r="S46" i="128"/>
  <c r="P46" i="128"/>
  <c r="I46" i="128"/>
  <c r="T45" i="128"/>
  <c r="S45" i="128"/>
  <c r="P45" i="128"/>
  <c r="I45" i="128"/>
  <c r="T44" i="128"/>
  <c r="S44" i="128"/>
  <c r="P44" i="128"/>
  <c r="I44" i="128"/>
  <c r="T43" i="128"/>
  <c r="S43" i="128"/>
  <c r="P43" i="128"/>
  <c r="I43" i="128"/>
  <c r="T42" i="128"/>
  <c r="S42" i="128"/>
  <c r="P42" i="128"/>
  <c r="I42" i="128"/>
  <c r="T41" i="128"/>
  <c r="S41" i="128"/>
  <c r="P41" i="128"/>
  <c r="I41" i="128"/>
  <c r="T40" i="128"/>
  <c r="S40" i="128"/>
  <c r="P40" i="128"/>
  <c r="I40" i="128"/>
  <c r="T39" i="128"/>
  <c r="S39" i="128"/>
  <c r="P39" i="128"/>
  <c r="I39" i="128"/>
  <c r="T38" i="128"/>
  <c r="S38" i="128"/>
  <c r="P38" i="128"/>
  <c r="I38" i="128"/>
  <c r="T37" i="128"/>
  <c r="S37" i="128"/>
  <c r="P37" i="128"/>
  <c r="I37" i="128"/>
  <c r="T36" i="128"/>
  <c r="S36" i="128"/>
  <c r="P36" i="128"/>
  <c r="I36" i="128"/>
  <c r="T35" i="128"/>
  <c r="S35" i="128"/>
  <c r="P35" i="128"/>
  <c r="I35" i="128"/>
  <c r="T34" i="128"/>
  <c r="S34" i="128"/>
  <c r="P34" i="128"/>
  <c r="I34" i="128"/>
  <c r="T33" i="128"/>
  <c r="S33" i="128"/>
  <c r="P33" i="128"/>
  <c r="I33" i="128"/>
  <c r="T32" i="128"/>
  <c r="S32" i="128"/>
  <c r="P32" i="128"/>
  <c r="I32" i="128"/>
  <c r="T31" i="128"/>
  <c r="S31" i="128"/>
  <c r="P31" i="128"/>
  <c r="I31" i="128"/>
  <c r="T30" i="128"/>
  <c r="S30" i="128"/>
  <c r="P30" i="128"/>
  <c r="I30" i="128"/>
  <c r="T29" i="128"/>
  <c r="S29" i="128"/>
  <c r="P29" i="128"/>
  <c r="I29" i="128"/>
  <c r="T28" i="128"/>
  <c r="S28" i="128"/>
  <c r="P28" i="128"/>
  <c r="I28" i="128"/>
  <c r="T27" i="128"/>
  <c r="S27" i="128"/>
  <c r="P27" i="128"/>
  <c r="I27" i="128"/>
  <c r="T26" i="128"/>
  <c r="S26" i="128"/>
  <c r="P26" i="128"/>
  <c r="I26" i="128"/>
  <c r="T25" i="128"/>
  <c r="S25" i="128"/>
  <c r="P25" i="128"/>
  <c r="I25" i="128"/>
  <c r="T24" i="128"/>
  <c r="S24" i="128"/>
  <c r="P24" i="128"/>
  <c r="I24" i="128"/>
  <c r="T23" i="128"/>
  <c r="S23" i="128"/>
  <c r="P23" i="128"/>
  <c r="I23" i="128"/>
  <c r="T22" i="128"/>
  <c r="S22" i="128"/>
  <c r="P22" i="128"/>
  <c r="I22" i="128"/>
  <c r="T21" i="128"/>
  <c r="S21" i="128"/>
  <c r="P21" i="128"/>
  <c r="I21" i="128"/>
  <c r="T20" i="128"/>
  <c r="S20" i="128"/>
  <c r="P20" i="128"/>
  <c r="I20" i="128"/>
  <c r="T19" i="128"/>
  <c r="S19" i="128"/>
  <c r="P19" i="128"/>
  <c r="I19" i="128"/>
  <c r="T18" i="128"/>
  <c r="S18" i="128"/>
  <c r="P18" i="128"/>
  <c r="I18" i="128"/>
  <c r="T17" i="128"/>
  <c r="S17" i="128"/>
  <c r="P17" i="128"/>
  <c r="I17" i="128"/>
  <c r="T16" i="128"/>
  <c r="S16" i="128"/>
  <c r="P16" i="128"/>
  <c r="I16" i="128"/>
  <c r="T15" i="128"/>
  <c r="S15" i="128"/>
  <c r="P15" i="128"/>
  <c r="I15" i="128"/>
  <c r="T14" i="128"/>
  <c r="S14" i="128"/>
  <c r="P14" i="128"/>
  <c r="I14" i="128"/>
  <c r="T13" i="128"/>
  <c r="S13" i="128"/>
  <c r="P13" i="128"/>
  <c r="I13" i="128"/>
  <c r="T12" i="128"/>
  <c r="S12" i="128"/>
  <c r="P12" i="128"/>
  <c r="I12" i="128"/>
  <c r="T11" i="128"/>
  <c r="S11" i="128"/>
  <c r="P11" i="128"/>
  <c r="I11" i="128"/>
  <c r="T10" i="128"/>
  <c r="S10" i="128"/>
  <c r="P10" i="128"/>
  <c r="I10" i="128"/>
  <c r="J9" i="128"/>
  <c r="F6" i="128"/>
  <c r="U509" i="127"/>
  <c r="T509" i="127"/>
  <c r="P509" i="127"/>
  <c r="I509" i="127"/>
  <c r="U508" i="127"/>
  <c r="T508" i="127"/>
  <c r="P508" i="127"/>
  <c r="I508" i="127"/>
  <c r="U507" i="127"/>
  <c r="T507" i="127"/>
  <c r="P507" i="127"/>
  <c r="I507" i="127"/>
  <c r="U506" i="127"/>
  <c r="T506" i="127"/>
  <c r="P506" i="127"/>
  <c r="I506" i="127"/>
  <c r="U505" i="127"/>
  <c r="T505" i="127"/>
  <c r="P505" i="127"/>
  <c r="I505" i="127"/>
  <c r="U504" i="127"/>
  <c r="T504" i="127"/>
  <c r="P504" i="127"/>
  <c r="I504" i="127"/>
  <c r="U503" i="127"/>
  <c r="T503" i="127"/>
  <c r="P503" i="127"/>
  <c r="I503" i="127"/>
  <c r="U502" i="127"/>
  <c r="T502" i="127"/>
  <c r="P502" i="127"/>
  <c r="I502" i="127"/>
  <c r="U501" i="127"/>
  <c r="T501" i="127"/>
  <c r="P501" i="127"/>
  <c r="I501" i="127"/>
  <c r="U500" i="127"/>
  <c r="T500" i="127"/>
  <c r="P500" i="127"/>
  <c r="I500" i="127"/>
  <c r="U499" i="127"/>
  <c r="T499" i="127"/>
  <c r="P499" i="127"/>
  <c r="I499" i="127"/>
  <c r="U498" i="127"/>
  <c r="T498" i="127"/>
  <c r="P498" i="127"/>
  <c r="I498" i="127"/>
  <c r="U497" i="127"/>
  <c r="T497" i="127"/>
  <c r="P497" i="127"/>
  <c r="I497" i="127"/>
  <c r="U496" i="127"/>
  <c r="T496" i="127"/>
  <c r="P496" i="127"/>
  <c r="I496" i="127"/>
  <c r="U495" i="127"/>
  <c r="T495" i="127"/>
  <c r="P495" i="127"/>
  <c r="I495" i="127"/>
  <c r="U494" i="127"/>
  <c r="T494" i="127"/>
  <c r="P494" i="127"/>
  <c r="I494" i="127"/>
  <c r="U493" i="127"/>
  <c r="T493" i="127"/>
  <c r="P493" i="127"/>
  <c r="I493" i="127"/>
  <c r="U492" i="127"/>
  <c r="T492" i="127"/>
  <c r="P492" i="127"/>
  <c r="I492" i="127"/>
  <c r="U491" i="127"/>
  <c r="T491" i="127"/>
  <c r="P491" i="127"/>
  <c r="I491" i="127"/>
  <c r="U490" i="127"/>
  <c r="T490" i="127"/>
  <c r="P490" i="127"/>
  <c r="I490" i="127"/>
  <c r="U489" i="127"/>
  <c r="T489" i="127"/>
  <c r="P489" i="127"/>
  <c r="I489" i="127"/>
  <c r="U488" i="127"/>
  <c r="T488" i="127"/>
  <c r="P488" i="127"/>
  <c r="I488" i="127"/>
  <c r="U487" i="127"/>
  <c r="T487" i="127"/>
  <c r="P487" i="127"/>
  <c r="I487" i="127"/>
  <c r="U486" i="127"/>
  <c r="T486" i="127"/>
  <c r="P486" i="127"/>
  <c r="I486" i="127"/>
  <c r="U485" i="127"/>
  <c r="T485" i="127"/>
  <c r="P485" i="127"/>
  <c r="I485" i="127"/>
  <c r="U484" i="127"/>
  <c r="T484" i="127"/>
  <c r="P484" i="127"/>
  <c r="I484" i="127"/>
  <c r="U483" i="127"/>
  <c r="T483" i="127"/>
  <c r="P483" i="127"/>
  <c r="I483" i="127"/>
  <c r="U482" i="127"/>
  <c r="T482" i="127"/>
  <c r="P482" i="127"/>
  <c r="I482" i="127"/>
  <c r="U481" i="127"/>
  <c r="T481" i="127"/>
  <c r="P481" i="127"/>
  <c r="I481" i="127"/>
  <c r="U480" i="127"/>
  <c r="T480" i="127"/>
  <c r="P480" i="127"/>
  <c r="I480" i="127"/>
  <c r="U479" i="127"/>
  <c r="T479" i="127"/>
  <c r="P479" i="127"/>
  <c r="I479" i="127"/>
  <c r="U478" i="127"/>
  <c r="T478" i="127"/>
  <c r="P478" i="127"/>
  <c r="I478" i="127"/>
  <c r="U477" i="127"/>
  <c r="T477" i="127"/>
  <c r="P477" i="127"/>
  <c r="I477" i="127"/>
  <c r="U476" i="127"/>
  <c r="T476" i="127"/>
  <c r="P476" i="127"/>
  <c r="I476" i="127"/>
  <c r="U475" i="127"/>
  <c r="T475" i="127"/>
  <c r="P475" i="127"/>
  <c r="I475" i="127"/>
  <c r="U474" i="127"/>
  <c r="T474" i="127"/>
  <c r="P474" i="127"/>
  <c r="I474" i="127"/>
  <c r="U473" i="127"/>
  <c r="T473" i="127"/>
  <c r="P473" i="127"/>
  <c r="I473" i="127"/>
  <c r="U472" i="127"/>
  <c r="T472" i="127"/>
  <c r="P472" i="127"/>
  <c r="I472" i="127"/>
  <c r="U471" i="127"/>
  <c r="T471" i="127"/>
  <c r="P471" i="127"/>
  <c r="I471" i="127"/>
  <c r="U470" i="127"/>
  <c r="T470" i="127"/>
  <c r="P470" i="127"/>
  <c r="I470" i="127"/>
  <c r="U469" i="127"/>
  <c r="T469" i="127"/>
  <c r="P469" i="127"/>
  <c r="I469" i="127"/>
  <c r="U468" i="127"/>
  <c r="T468" i="127"/>
  <c r="P468" i="127"/>
  <c r="I468" i="127"/>
  <c r="U467" i="127"/>
  <c r="T467" i="127"/>
  <c r="P467" i="127"/>
  <c r="I467" i="127"/>
  <c r="U466" i="127"/>
  <c r="T466" i="127"/>
  <c r="P466" i="127"/>
  <c r="I466" i="127"/>
  <c r="U465" i="127"/>
  <c r="T465" i="127"/>
  <c r="P465" i="127"/>
  <c r="I465" i="127"/>
  <c r="U464" i="127"/>
  <c r="T464" i="127"/>
  <c r="P464" i="127"/>
  <c r="I464" i="127"/>
  <c r="U463" i="127"/>
  <c r="T463" i="127"/>
  <c r="P463" i="127"/>
  <c r="I463" i="127"/>
  <c r="U462" i="127"/>
  <c r="T462" i="127"/>
  <c r="P462" i="127"/>
  <c r="I462" i="127"/>
  <c r="U461" i="127"/>
  <c r="T461" i="127"/>
  <c r="P461" i="127"/>
  <c r="I461" i="127"/>
  <c r="U460" i="127"/>
  <c r="T460" i="127"/>
  <c r="P460" i="127"/>
  <c r="I460" i="127"/>
  <c r="U459" i="127"/>
  <c r="T459" i="127"/>
  <c r="P459" i="127"/>
  <c r="I459" i="127"/>
  <c r="U458" i="127"/>
  <c r="T458" i="127"/>
  <c r="P458" i="127"/>
  <c r="I458" i="127"/>
  <c r="U457" i="127"/>
  <c r="T457" i="127"/>
  <c r="P457" i="127"/>
  <c r="I457" i="127"/>
  <c r="U456" i="127"/>
  <c r="T456" i="127"/>
  <c r="P456" i="127"/>
  <c r="I456" i="127"/>
  <c r="U455" i="127"/>
  <c r="T455" i="127"/>
  <c r="P455" i="127"/>
  <c r="I455" i="127"/>
  <c r="U454" i="127"/>
  <c r="T454" i="127"/>
  <c r="P454" i="127"/>
  <c r="I454" i="127"/>
  <c r="U453" i="127"/>
  <c r="T453" i="127"/>
  <c r="P453" i="127"/>
  <c r="I453" i="127"/>
  <c r="U452" i="127"/>
  <c r="T452" i="127"/>
  <c r="P452" i="127"/>
  <c r="I452" i="127"/>
  <c r="U451" i="127"/>
  <c r="T451" i="127"/>
  <c r="P451" i="127"/>
  <c r="I451" i="127"/>
  <c r="U450" i="127"/>
  <c r="T450" i="127"/>
  <c r="P450" i="127"/>
  <c r="I450" i="127"/>
  <c r="U449" i="127"/>
  <c r="T449" i="127"/>
  <c r="P449" i="127"/>
  <c r="I449" i="127"/>
  <c r="U448" i="127"/>
  <c r="T448" i="127"/>
  <c r="P448" i="127"/>
  <c r="I448" i="127"/>
  <c r="U447" i="127"/>
  <c r="T447" i="127"/>
  <c r="P447" i="127"/>
  <c r="I447" i="127"/>
  <c r="U446" i="127"/>
  <c r="T446" i="127"/>
  <c r="P446" i="127"/>
  <c r="I446" i="127"/>
  <c r="U445" i="127"/>
  <c r="T445" i="127"/>
  <c r="P445" i="127"/>
  <c r="I445" i="127"/>
  <c r="U444" i="127"/>
  <c r="T444" i="127"/>
  <c r="P444" i="127"/>
  <c r="I444" i="127"/>
  <c r="U443" i="127"/>
  <c r="T443" i="127"/>
  <c r="P443" i="127"/>
  <c r="I443" i="127"/>
  <c r="U442" i="127"/>
  <c r="T442" i="127"/>
  <c r="P442" i="127"/>
  <c r="I442" i="127"/>
  <c r="U441" i="127"/>
  <c r="T441" i="127"/>
  <c r="P441" i="127"/>
  <c r="I441" i="127"/>
  <c r="U440" i="127"/>
  <c r="T440" i="127"/>
  <c r="P440" i="127"/>
  <c r="I440" i="127"/>
  <c r="U439" i="127"/>
  <c r="T439" i="127"/>
  <c r="P439" i="127"/>
  <c r="I439" i="127"/>
  <c r="U438" i="127"/>
  <c r="T438" i="127"/>
  <c r="P438" i="127"/>
  <c r="I438" i="127"/>
  <c r="U437" i="127"/>
  <c r="T437" i="127"/>
  <c r="P437" i="127"/>
  <c r="I437" i="127"/>
  <c r="U436" i="127"/>
  <c r="T436" i="127"/>
  <c r="P436" i="127"/>
  <c r="I436" i="127"/>
  <c r="U435" i="127"/>
  <c r="T435" i="127"/>
  <c r="P435" i="127"/>
  <c r="I435" i="127"/>
  <c r="U434" i="127"/>
  <c r="T434" i="127"/>
  <c r="P434" i="127"/>
  <c r="I434" i="127"/>
  <c r="U433" i="127"/>
  <c r="T433" i="127"/>
  <c r="P433" i="127"/>
  <c r="I433" i="127"/>
  <c r="U432" i="127"/>
  <c r="T432" i="127"/>
  <c r="P432" i="127"/>
  <c r="I432" i="127"/>
  <c r="U431" i="127"/>
  <c r="T431" i="127"/>
  <c r="P431" i="127"/>
  <c r="I431" i="127"/>
  <c r="U430" i="127"/>
  <c r="T430" i="127"/>
  <c r="P430" i="127"/>
  <c r="I430" i="127"/>
  <c r="U429" i="127"/>
  <c r="T429" i="127"/>
  <c r="P429" i="127"/>
  <c r="I429" i="127"/>
  <c r="U428" i="127"/>
  <c r="T428" i="127"/>
  <c r="P428" i="127"/>
  <c r="I428" i="127"/>
  <c r="U427" i="127"/>
  <c r="T427" i="127"/>
  <c r="P427" i="127"/>
  <c r="I427" i="127"/>
  <c r="U426" i="127"/>
  <c r="T426" i="127"/>
  <c r="P426" i="127"/>
  <c r="I426" i="127"/>
  <c r="U425" i="127"/>
  <c r="T425" i="127"/>
  <c r="P425" i="127"/>
  <c r="I425" i="127"/>
  <c r="U424" i="127"/>
  <c r="T424" i="127"/>
  <c r="P424" i="127"/>
  <c r="I424" i="127"/>
  <c r="U423" i="127"/>
  <c r="T423" i="127"/>
  <c r="P423" i="127"/>
  <c r="I423" i="127"/>
  <c r="U422" i="127"/>
  <c r="T422" i="127"/>
  <c r="P422" i="127"/>
  <c r="I422" i="127"/>
  <c r="U421" i="127"/>
  <c r="T421" i="127"/>
  <c r="P421" i="127"/>
  <c r="I421" i="127"/>
  <c r="U420" i="127"/>
  <c r="T420" i="127"/>
  <c r="P420" i="127"/>
  <c r="I420" i="127"/>
  <c r="T419" i="127"/>
  <c r="P419" i="127"/>
  <c r="I419" i="127"/>
  <c r="T418" i="127"/>
  <c r="P418" i="127"/>
  <c r="I418" i="127"/>
  <c r="T417" i="127"/>
  <c r="P417" i="127"/>
  <c r="I417" i="127"/>
  <c r="T416" i="127"/>
  <c r="P416" i="127"/>
  <c r="I416" i="127"/>
  <c r="T415" i="127"/>
  <c r="P415" i="127"/>
  <c r="I415" i="127"/>
  <c r="T414" i="127"/>
  <c r="P414" i="127"/>
  <c r="I414" i="127"/>
  <c r="T413" i="127"/>
  <c r="P413" i="127"/>
  <c r="I413" i="127"/>
  <c r="T412" i="127"/>
  <c r="P412" i="127"/>
  <c r="I412" i="127"/>
  <c r="T411" i="127"/>
  <c r="P411" i="127"/>
  <c r="I411" i="127"/>
  <c r="T410" i="127"/>
  <c r="P410" i="127"/>
  <c r="I410" i="127"/>
  <c r="T409" i="127"/>
  <c r="P409" i="127"/>
  <c r="I409" i="127"/>
  <c r="T408" i="127"/>
  <c r="P408" i="127"/>
  <c r="I408" i="127"/>
  <c r="T407" i="127"/>
  <c r="P407" i="127"/>
  <c r="I407" i="127"/>
  <c r="T406" i="127"/>
  <c r="P406" i="127"/>
  <c r="I406" i="127"/>
  <c r="T405" i="127"/>
  <c r="P405" i="127"/>
  <c r="I405" i="127"/>
  <c r="T404" i="127"/>
  <c r="P404" i="127"/>
  <c r="I404" i="127"/>
  <c r="T403" i="127"/>
  <c r="P403" i="127"/>
  <c r="I403" i="127"/>
  <c r="T402" i="127"/>
  <c r="P402" i="127"/>
  <c r="I402" i="127"/>
  <c r="T401" i="127"/>
  <c r="P401" i="127"/>
  <c r="I401" i="127"/>
  <c r="T400" i="127"/>
  <c r="P400" i="127"/>
  <c r="I400" i="127"/>
  <c r="T399" i="127"/>
  <c r="P399" i="127"/>
  <c r="I399" i="127"/>
  <c r="T398" i="127"/>
  <c r="P398" i="127"/>
  <c r="I398" i="127"/>
  <c r="T397" i="127"/>
  <c r="P397" i="127"/>
  <c r="I397" i="127"/>
  <c r="T396" i="127"/>
  <c r="P396" i="127"/>
  <c r="I396" i="127"/>
  <c r="T395" i="127"/>
  <c r="P395" i="127"/>
  <c r="I395" i="127"/>
  <c r="T394" i="127"/>
  <c r="P394" i="127"/>
  <c r="I394" i="127"/>
  <c r="T393" i="127"/>
  <c r="P393" i="127"/>
  <c r="I393" i="127"/>
  <c r="T392" i="127"/>
  <c r="P392" i="127"/>
  <c r="I392" i="127"/>
  <c r="T391" i="127"/>
  <c r="P391" i="127"/>
  <c r="I391" i="127"/>
  <c r="T390" i="127"/>
  <c r="P390" i="127"/>
  <c r="I390" i="127"/>
  <c r="T389" i="127"/>
  <c r="P389" i="127"/>
  <c r="I389" i="127"/>
  <c r="T388" i="127"/>
  <c r="P388" i="127"/>
  <c r="I388" i="127"/>
  <c r="T387" i="127"/>
  <c r="P387" i="127"/>
  <c r="I387" i="127"/>
  <c r="T386" i="127"/>
  <c r="P386" i="127"/>
  <c r="I386" i="127"/>
  <c r="T385" i="127"/>
  <c r="P385" i="127"/>
  <c r="I385" i="127"/>
  <c r="T384" i="127"/>
  <c r="P384" i="127"/>
  <c r="I384" i="127"/>
  <c r="T383" i="127"/>
  <c r="P383" i="127"/>
  <c r="I383" i="127"/>
  <c r="T382" i="127"/>
  <c r="P382" i="127"/>
  <c r="I382" i="127"/>
  <c r="T381" i="127"/>
  <c r="P381" i="127"/>
  <c r="I381" i="127"/>
  <c r="T380" i="127"/>
  <c r="P380" i="127"/>
  <c r="I380" i="127"/>
  <c r="T379" i="127"/>
  <c r="P379" i="127"/>
  <c r="I379" i="127"/>
  <c r="T378" i="127"/>
  <c r="P378" i="127"/>
  <c r="I378" i="127"/>
  <c r="T377" i="127"/>
  <c r="P377" i="127"/>
  <c r="I377" i="127"/>
  <c r="T376" i="127"/>
  <c r="P376" i="127"/>
  <c r="I376" i="127"/>
  <c r="T375" i="127"/>
  <c r="P375" i="127"/>
  <c r="I375" i="127"/>
  <c r="T374" i="127"/>
  <c r="P374" i="127"/>
  <c r="I374" i="127"/>
  <c r="T373" i="127"/>
  <c r="P373" i="127"/>
  <c r="I373" i="127"/>
  <c r="T372" i="127"/>
  <c r="P372" i="127"/>
  <c r="I372" i="127"/>
  <c r="T371" i="127"/>
  <c r="P371" i="127"/>
  <c r="I371" i="127"/>
  <c r="T370" i="127"/>
  <c r="P370" i="127"/>
  <c r="I370" i="127"/>
  <c r="T369" i="127"/>
  <c r="P369" i="127"/>
  <c r="I369" i="127"/>
  <c r="T368" i="127"/>
  <c r="P368" i="127"/>
  <c r="I368" i="127"/>
  <c r="T367" i="127"/>
  <c r="P367" i="127"/>
  <c r="I367" i="127"/>
  <c r="T366" i="127"/>
  <c r="P366" i="127"/>
  <c r="I366" i="127"/>
  <c r="T365" i="127"/>
  <c r="P365" i="127"/>
  <c r="I365" i="127"/>
  <c r="T364" i="127"/>
  <c r="P364" i="127"/>
  <c r="I364" i="127"/>
  <c r="T363" i="127"/>
  <c r="P363" i="127"/>
  <c r="I363" i="127"/>
  <c r="T362" i="127"/>
  <c r="P362" i="127"/>
  <c r="I362" i="127"/>
  <c r="T361" i="127"/>
  <c r="P361" i="127"/>
  <c r="I361" i="127"/>
  <c r="T360" i="127"/>
  <c r="P360" i="127"/>
  <c r="I360" i="127"/>
  <c r="T359" i="127"/>
  <c r="P359" i="127"/>
  <c r="I359" i="127"/>
  <c r="T358" i="127"/>
  <c r="P358" i="127"/>
  <c r="I358" i="127"/>
  <c r="T357" i="127"/>
  <c r="P357" i="127"/>
  <c r="I357" i="127"/>
  <c r="T356" i="127"/>
  <c r="P356" i="127"/>
  <c r="I356" i="127"/>
  <c r="T355" i="127"/>
  <c r="P355" i="127"/>
  <c r="I355" i="127"/>
  <c r="T354" i="127"/>
  <c r="P354" i="127"/>
  <c r="I354" i="127"/>
  <c r="T353" i="127"/>
  <c r="P353" i="127"/>
  <c r="I353" i="127"/>
  <c r="T352" i="127"/>
  <c r="P352" i="127"/>
  <c r="I352" i="127"/>
  <c r="T351" i="127"/>
  <c r="P351" i="127"/>
  <c r="I351" i="127"/>
  <c r="T350" i="127"/>
  <c r="P350" i="127"/>
  <c r="I350" i="127"/>
  <c r="T349" i="127"/>
  <c r="P349" i="127"/>
  <c r="I349" i="127"/>
  <c r="T348" i="127"/>
  <c r="P348" i="127"/>
  <c r="I348" i="127"/>
  <c r="T347" i="127"/>
  <c r="P347" i="127"/>
  <c r="I347" i="127"/>
  <c r="T346" i="127"/>
  <c r="P346" i="127"/>
  <c r="I346" i="127"/>
  <c r="T345" i="127"/>
  <c r="P345" i="127"/>
  <c r="I345" i="127"/>
  <c r="T344" i="127"/>
  <c r="P344" i="127"/>
  <c r="I344" i="127"/>
  <c r="T343" i="127"/>
  <c r="P343" i="127"/>
  <c r="I343" i="127"/>
  <c r="T342" i="127"/>
  <c r="P342" i="127"/>
  <c r="I342" i="127"/>
  <c r="T341" i="127"/>
  <c r="P341" i="127"/>
  <c r="I341" i="127"/>
  <c r="T340" i="127"/>
  <c r="P340" i="127"/>
  <c r="I340" i="127"/>
  <c r="T339" i="127"/>
  <c r="P339" i="127"/>
  <c r="I339" i="127"/>
  <c r="T338" i="127"/>
  <c r="P338" i="127"/>
  <c r="I338" i="127"/>
  <c r="T337" i="127"/>
  <c r="P337" i="127"/>
  <c r="I337" i="127"/>
  <c r="T336" i="127"/>
  <c r="P336" i="127"/>
  <c r="I336" i="127"/>
  <c r="T335" i="127"/>
  <c r="P335" i="127"/>
  <c r="I335" i="127"/>
  <c r="T334" i="127"/>
  <c r="P334" i="127"/>
  <c r="I334" i="127"/>
  <c r="T333" i="127"/>
  <c r="P333" i="127"/>
  <c r="I333" i="127"/>
  <c r="T332" i="127"/>
  <c r="P332" i="127"/>
  <c r="I332" i="127"/>
  <c r="T331" i="127"/>
  <c r="P331" i="127"/>
  <c r="I331" i="127"/>
  <c r="T330" i="127"/>
  <c r="P330" i="127"/>
  <c r="I330" i="127"/>
  <c r="T329" i="127"/>
  <c r="P329" i="127"/>
  <c r="I329" i="127"/>
  <c r="T328" i="127"/>
  <c r="P328" i="127"/>
  <c r="I328" i="127"/>
  <c r="T327" i="127"/>
  <c r="P327" i="127"/>
  <c r="I327" i="127"/>
  <c r="T326" i="127"/>
  <c r="P326" i="127"/>
  <c r="I326" i="127"/>
  <c r="T325" i="127"/>
  <c r="P325" i="127"/>
  <c r="I325" i="127"/>
  <c r="T324" i="127"/>
  <c r="P324" i="127"/>
  <c r="I324" i="127"/>
  <c r="T323" i="127"/>
  <c r="P323" i="127"/>
  <c r="I323" i="127"/>
  <c r="T322" i="127"/>
  <c r="P322" i="127"/>
  <c r="I322" i="127"/>
  <c r="T321" i="127"/>
  <c r="P321" i="127"/>
  <c r="I321" i="127"/>
  <c r="T320" i="127"/>
  <c r="P320" i="127"/>
  <c r="I320" i="127"/>
  <c r="T319" i="127"/>
  <c r="P319" i="127"/>
  <c r="I319" i="127"/>
  <c r="T318" i="127"/>
  <c r="P318" i="127"/>
  <c r="I318" i="127"/>
  <c r="T317" i="127"/>
  <c r="P317" i="127"/>
  <c r="I317" i="127"/>
  <c r="T316" i="127"/>
  <c r="P316" i="127"/>
  <c r="I316" i="127"/>
  <c r="T315" i="127"/>
  <c r="P315" i="127"/>
  <c r="I315" i="127"/>
  <c r="T314" i="127"/>
  <c r="P314" i="127"/>
  <c r="I314" i="127"/>
  <c r="T313" i="127"/>
  <c r="P313" i="127"/>
  <c r="I313" i="127"/>
  <c r="T312" i="127"/>
  <c r="P312" i="127"/>
  <c r="I312" i="127"/>
  <c r="T311" i="127"/>
  <c r="P311" i="127"/>
  <c r="I311" i="127"/>
  <c r="T310" i="127"/>
  <c r="P310" i="127"/>
  <c r="I310" i="127"/>
  <c r="T309" i="127"/>
  <c r="P309" i="127"/>
  <c r="I309" i="127"/>
  <c r="T308" i="127"/>
  <c r="P308" i="127"/>
  <c r="I308" i="127"/>
  <c r="T307" i="127"/>
  <c r="P307" i="127"/>
  <c r="I307" i="127"/>
  <c r="T306" i="127"/>
  <c r="P306" i="127"/>
  <c r="I306" i="127"/>
  <c r="T305" i="127"/>
  <c r="P305" i="127"/>
  <c r="I305" i="127"/>
  <c r="T304" i="127"/>
  <c r="P304" i="127"/>
  <c r="I304" i="127"/>
  <c r="T303" i="127"/>
  <c r="P303" i="127"/>
  <c r="I303" i="127"/>
  <c r="T302" i="127"/>
  <c r="P302" i="127"/>
  <c r="I302" i="127"/>
  <c r="T301" i="127"/>
  <c r="P301" i="127"/>
  <c r="I301" i="127"/>
  <c r="T300" i="127"/>
  <c r="P300" i="127"/>
  <c r="I300" i="127"/>
  <c r="T299" i="127"/>
  <c r="P299" i="127"/>
  <c r="I299" i="127"/>
  <c r="T298" i="127"/>
  <c r="P298" i="127"/>
  <c r="I298" i="127"/>
  <c r="T297" i="127"/>
  <c r="P297" i="127"/>
  <c r="I297" i="127"/>
  <c r="T296" i="127"/>
  <c r="P296" i="127"/>
  <c r="I296" i="127"/>
  <c r="T295" i="127"/>
  <c r="P295" i="127"/>
  <c r="I295" i="127"/>
  <c r="T294" i="127"/>
  <c r="P294" i="127"/>
  <c r="I294" i="127"/>
  <c r="T293" i="127"/>
  <c r="P293" i="127"/>
  <c r="I293" i="127"/>
  <c r="T292" i="127"/>
  <c r="P292" i="127"/>
  <c r="I292" i="127"/>
  <c r="T291" i="127"/>
  <c r="P291" i="127"/>
  <c r="I291" i="127"/>
  <c r="T290" i="127"/>
  <c r="P290" i="127"/>
  <c r="I290" i="127"/>
  <c r="T289" i="127"/>
  <c r="P289" i="127"/>
  <c r="I289" i="127"/>
  <c r="T288" i="127"/>
  <c r="P288" i="127"/>
  <c r="I288" i="127"/>
  <c r="T287" i="127"/>
  <c r="P287" i="127"/>
  <c r="I287" i="127"/>
  <c r="T286" i="127"/>
  <c r="P286" i="127"/>
  <c r="I286" i="127"/>
  <c r="T285" i="127"/>
  <c r="P285" i="127"/>
  <c r="I285" i="127"/>
  <c r="T284" i="127"/>
  <c r="P284" i="127"/>
  <c r="I284" i="127"/>
  <c r="T283" i="127"/>
  <c r="P283" i="127"/>
  <c r="I283" i="127"/>
  <c r="T282" i="127"/>
  <c r="P282" i="127"/>
  <c r="I282" i="127"/>
  <c r="T281" i="127"/>
  <c r="P281" i="127"/>
  <c r="I281" i="127"/>
  <c r="T280" i="127"/>
  <c r="P280" i="127"/>
  <c r="I280" i="127"/>
  <c r="T279" i="127"/>
  <c r="P279" i="127"/>
  <c r="I279" i="127"/>
  <c r="T278" i="127"/>
  <c r="P278" i="127"/>
  <c r="I278" i="127"/>
  <c r="T277" i="127"/>
  <c r="P277" i="127"/>
  <c r="I277" i="127"/>
  <c r="T276" i="127"/>
  <c r="P276" i="127"/>
  <c r="I276" i="127"/>
  <c r="T275" i="127"/>
  <c r="P275" i="127"/>
  <c r="I275" i="127"/>
  <c r="T274" i="127"/>
  <c r="P274" i="127"/>
  <c r="I274" i="127"/>
  <c r="T273" i="127"/>
  <c r="P273" i="127"/>
  <c r="I273" i="127"/>
  <c r="T272" i="127"/>
  <c r="P272" i="127"/>
  <c r="I272" i="127"/>
  <c r="T271" i="127"/>
  <c r="P271" i="127"/>
  <c r="I271" i="127"/>
  <c r="T270" i="127"/>
  <c r="P270" i="127"/>
  <c r="I270" i="127"/>
  <c r="T269" i="127"/>
  <c r="P269" i="127"/>
  <c r="I269" i="127"/>
  <c r="T268" i="127"/>
  <c r="P268" i="127"/>
  <c r="I268" i="127"/>
  <c r="T267" i="127"/>
  <c r="P267" i="127"/>
  <c r="I267" i="127"/>
  <c r="T266" i="127"/>
  <c r="P266" i="127"/>
  <c r="I266" i="127"/>
  <c r="T265" i="127"/>
  <c r="P265" i="127"/>
  <c r="I265" i="127"/>
  <c r="T264" i="127"/>
  <c r="P264" i="127"/>
  <c r="I264" i="127"/>
  <c r="T263" i="127"/>
  <c r="P263" i="127"/>
  <c r="I263" i="127"/>
  <c r="T262" i="127"/>
  <c r="P262" i="127"/>
  <c r="I262" i="127"/>
  <c r="T261" i="127"/>
  <c r="P261" i="127"/>
  <c r="I261" i="127"/>
  <c r="T260" i="127"/>
  <c r="P260" i="127"/>
  <c r="I260" i="127"/>
  <c r="T259" i="127"/>
  <c r="P259" i="127"/>
  <c r="I259" i="127"/>
  <c r="T258" i="127"/>
  <c r="P258" i="127"/>
  <c r="I258" i="127"/>
  <c r="T257" i="127"/>
  <c r="P257" i="127"/>
  <c r="I257" i="127"/>
  <c r="T256" i="127"/>
  <c r="P256" i="127"/>
  <c r="I256" i="127"/>
  <c r="T255" i="127"/>
  <c r="P255" i="127"/>
  <c r="I255" i="127"/>
  <c r="T254" i="127"/>
  <c r="P254" i="127"/>
  <c r="I254" i="127"/>
  <c r="T253" i="127"/>
  <c r="P253" i="127"/>
  <c r="I253" i="127"/>
  <c r="T252" i="127"/>
  <c r="P252" i="127"/>
  <c r="I252" i="127"/>
  <c r="T251" i="127"/>
  <c r="P251" i="127"/>
  <c r="I251" i="127"/>
  <c r="T250" i="127"/>
  <c r="P250" i="127"/>
  <c r="I250" i="127"/>
  <c r="T249" i="127"/>
  <c r="P249" i="127"/>
  <c r="I249" i="127"/>
  <c r="T248" i="127"/>
  <c r="P248" i="127"/>
  <c r="I248" i="127"/>
  <c r="T247" i="127"/>
  <c r="P247" i="127"/>
  <c r="I247" i="127"/>
  <c r="T246" i="127"/>
  <c r="P246" i="127"/>
  <c r="I246" i="127"/>
  <c r="T245" i="127"/>
  <c r="P245" i="127"/>
  <c r="I245" i="127"/>
  <c r="T244" i="127"/>
  <c r="P244" i="127"/>
  <c r="I244" i="127"/>
  <c r="T243" i="127"/>
  <c r="P243" i="127"/>
  <c r="I243" i="127"/>
  <c r="T242" i="127"/>
  <c r="P242" i="127"/>
  <c r="I242" i="127"/>
  <c r="T241" i="127"/>
  <c r="P241" i="127"/>
  <c r="I241" i="127"/>
  <c r="T240" i="127"/>
  <c r="P240" i="127"/>
  <c r="I240" i="127"/>
  <c r="T239" i="127"/>
  <c r="P239" i="127"/>
  <c r="I239" i="127"/>
  <c r="T238" i="127"/>
  <c r="P238" i="127"/>
  <c r="I238" i="127"/>
  <c r="T237" i="127"/>
  <c r="P237" i="127"/>
  <c r="I237" i="127"/>
  <c r="T236" i="127"/>
  <c r="P236" i="127"/>
  <c r="I236" i="127"/>
  <c r="T235" i="127"/>
  <c r="P235" i="127"/>
  <c r="I235" i="127"/>
  <c r="T234" i="127"/>
  <c r="P234" i="127"/>
  <c r="I234" i="127"/>
  <c r="T233" i="127"/>
  <c r="P233" i="127"/>
  <c r="I233" i="127"/>
  <c r="T232" i="127"/>
  <c r="P232" i="127"/>
  <c r="I232" i="127"/>
  <c r="T231" i="127"/>
  <c r="P231" i="127"/>
  <c r="I231" i="127"/>
  <c r="T230" i="127"/>
  <c r="P230" i="127"/>
  <c r="I230" i="127"/>
  <c r="T229" i="127"/>
  <c r="P229" i="127"/>
  <c r="I229" i="127"/>
  <c r="T228" i="127"/>
  <c r="P228" i="127"/>
  <c r="I228" i="127"/>
  <c r="T227" i="127"/>
  <c r="P227" i="127"/>
  <c r="I227" i="127"/>
  <c r="T226" i="127"/>
  <c r="P226" i="127"/>
  <c r="I226" i="127"/>
  <c r="T225" i="127"/>
  <c r="P225" i="127"/>
  <c r="I225" i="127"/>
  <c r="T224" i="127"/>
  <c r="P224" i="127"/>
  <c r="I224" i="127"/>
  <c r="T223" i="127"/>
  <c r="P223" i="127"/>
  <c r="I223" i="127"/>
  <c r="T222" i="127"/>
  <c r="P222" i="127"/>
  <c r="I222" i="127"/>
  <c r="T221" i="127"/>
  <c r="P221" i="127"/>
  <c r="I221" i="127"/>
  <c r="T220" i="127"/>
  <c r="P220" i="127"/>
  <c r="I220" i="127"/>
  <c r="T219" i="127"/>
  <c r="P219" i="127"/>
  <c r="I219" i="127"/>
  <c r="T218" i="127"/>
  <c r="P218" i="127"/>
  <c r="I218" i="127"/>
  <c r="T217" i="127"/>
  <c r="P217" i="127"/>
  <c r="I217" i="127"/>
  <c r="T216" i="127"/>
  <c r="P216" i="127"/>
  <c r="I216" i="127"/>
  <c r="T215" i="127"/>
  <c r="P215" i="127"/>
  <c r="I215" i="127"/>
  <c r="T214" i="127"/>
  <c r="P214" i="127"/>
  <c r="I214" i="127"/>
  <c r="T213" i="127"/>
  <c r="P213" i="127"/>
  <c r="I213" i="127"/>
  <c r="T212" i="127"/>
  <c r="P212" i="127"/>
  <c r="I212" i="127"/>
  <c r="T211" i="127"/>
  <c r="P211" i="127"/>
  <c r="I211" i="127"/>
  <c r="T210" i="127"/>
  <c r="P210" i="127"/>
  <c r="I210" i="127"/>
  <c r="T209" i="127"/>
  <c r="P209" i="127"/>
  <c r="I209" i="127"/>
  <c r="T208" i="127"/>
  <c r="P208" i="127"/>
  <c r="I208" i="127"/>
  <c r="T207" i="127"/>
  <c r="P207" i="127"/>
  <c r="I207" i="127"/>
  <c r="T206" i="127"/>
  <c r="P206" i="127"/>
  <c r="I206" i="127"/>
  <c r="T205" i="127"/>
  <c r="P205" i="127"/>
  <c r="I205" i="127"/>
  <c r="T204" i="127"/>
  <c r="P204" i="127"/>
  <c r="I204" i="127"/>
  <c r="T203" i="127"/>
  <c r="P203" i="127"/>
  <c r="I203" i="127"/>
  <c r="T202" i="127"/>
  <c r="P202" i="127"/>
  <c r="I202" i="127"/>
  <c r="T201" i="127"/>
  <c r="P201" i="127"/>
  <c r="I201" i="127"/>
  <c r="T200" i="127"/>
  <c r="P200" i="127"/>
  <c r="I200" i="127"/>
  <c r="T199" i="127"/>
  <c r="P199" i="127"/>
  <c r="I199" i="127"/>
  <c r="T198" i="127"/>
  <c r="P198" i="127"/>
  <c r="I198" i="127"/>
  <c r="T197" i="127"/>
  <c r="P197" i="127"/>
  <c r="I197" i="127"/>
  <c r="T196" i="127"/>
  <c r="P196" i="127"/>
  <c r="I196" i="127"/>
  <c r="T195" i="127"/>
  <c r="P195" i="127"/>
  <c r="I195" i="127"/>
  <c r="T194" i="127"/>
  <c r="P194" i="127"/>
  <c r="I194" i="127"/>
  <c r="T193" i="127"/>
  <c r="P193" i="127"/>
  <c r="I193" i="127"/>
  <c r="T192" i="127"/>
  <c r="P192" i="127"/>
  <c r="I192" i="127"/>
  <c r="T191" i="127"/>
  <c r="P191" i="127"/>
  <c r="I191" i="127"/>
  <c r="T190" i="127"/>
  <c r="P190" i="127"/>
  <c r="I190" i="127"/>
  <c r="T189" i="127"/>
  <c r="P189" i="127"/>
  <c r="I189" i="127"/>
  <c r="T188" i="127"/>
  <c r="P188" i="127"/>
  <c r="I188" i="127"/>
  <c r="T187" i="127"/>
  <c r="P187" i="127"/>
  <c r="I187" i="127"/>
  <c r="T186" i="127"/>
  <c r="P186" i="127"/>
  <c r="I186" i="127"/>
  <c r="T185" i="127"/>
  <c r="P185" i="127"/>
  <c r="I185" i="127"/>
  <c r="T184" i="127"/>
  <c r="P184" i="127"/>
  <c r="I184" i="127"/>
  <c r="T183" i="127"/>
  <c r="P183" i="127"/>
  <c r="I183" i="127"/>
  <c r="T182" i="127"/>
  <c r="P182" i="127"/>
  <c r="I182" i="127"/>
  <c r="T181" i="127"/>
  <c r="P181" i="127"/>
  <c r="I181" i="127"/>
  <c r="T180" i="127"/>
  <c r="P180" i="127"/>
  <c r="I180" i="127"/>
  <c r="T179" i="127"/>
  <c r="P179" i="127"/>
  <c r="I179" i="127"/>
  <c r="T178" i="127"/>
  <c r="P178" i="127"/>
  <c r="I178" i="127"/>
  <c r="T177" i="127"/>
  <c r="P177" i="127"/>
  <c r="I177" i="127"/>
  <c r="T176" i="127"/>
  <c r="P176" i="127"/>
  <c r="I176" i="127"/>
  <c r="T175" i="127"/>
  <c r="P175" i="127"/>
  <c r="I175" i="127"/>
  <c r="T174" i="127"/>
  <c r="P174" i="127"/>
  <c r="I174" i="127"/>
  <c r="T173" i="127"/>
  <c r="P173" i="127"/>
  <c r="I173" i="127"/>
  <c r="T172" i="127"/>
  <c r="P172" i="127"/>
  <c r="I172" i="127"/>
  <c r="T171" i="127"/>
  <c r="P171" i="127"/>
  <c r="I171" i="127"/>
  <c r="T170" i="127"/>
  <c r="P170" i="127"/>
  <c r="I170" i="127"/>
  <c r="T169" i="127"/>
  <c r="P169" i="127"/>
  <c r="I169" i="127"/>
  <c r="T168" i="127"/>
  <c r="P168" i="127"/>
  <c r="I168" i="127"/>
  <c r="T167" i="127"/>
  <c r="P167" i="127"/>
  <c r="I167" i="127"/>
  <c r="T166" i="127"/>
  <c r="P166" i="127"/>
  <c r="I166" i="127"/>
  <c r="T165" i="127"/>
  <c r="P165" i="127"/>
  <c r="I165" i="127"/>
  <c r="T164" i="127"/>
  <c r="P164" i="127"/>
  <c r="I164" i="127"/>
  <c r="T163" i="127"/>
  <c r="P163" i="127"/>
  <c r="I163" i="127"/>
  <c r="T162" i="127"/>
  <c r="P162" i="127"/>
  <c r="I162" i="127"/>
  <c r="T161" i="127"/>
  <c r="P161" i="127"/>
  <c r="I161" i="127"/>
  <c r="T160" i="127"/>
  <c r="P160" i="127"/>
  <c r="I160" i="127"/>
  <c r="T159" i="127"/>
  <c r="P159" i="127"/>
  <c r="I159" i="127"/>
  <c r="T158" i="127"/>
  <c r="P158" i="127"/>
  <c r="I158" i="127"/>
  <c r="T157" i="127"/>
  <c r="P157" i="127"/>
  <c r="I157" i="127"/>
  <c r="T156" i="127"/>
  <c r="P156" i="127"/>
  <c r="I156" i="127"/>
  <c r="T155" i="127"/>
  <c r="P155" i="127"/>
  <c r="I155" i="127"/>
  <c r="T154" i="127"/>
  <c r="P154" i="127"/>
  <c r="I154" i="127"/>
  <c r="T153" i="127"/>
  <c r="P153" i="127"/>
  <c r="I153" i="127"/>
  <c r="T152" i="127"/>
  <c r="P152" i="127"/>
  <c r="I152" i="127"/>
  <c r="T151" i="127"/>
  <c r="P151" i="127"/>
  <c r="I151" i="127"/>
  <c r="T150" i="127"/>
  <c r="P150" i="127"/>
  <c r="I150" i="127"/>
  <c r="T149" i="127"/>
  <c r="P149" i="127"/>
  <c r="I149" i="127"/>
  <c r="T148" i="127"/>
  <c r="P148" i="127"/>
  <c r="I148" i="127"/>
  <c r="T147" i="127"/>
  <c r="P147" i="127"/>
  <c r="I147" i="127"/>
  <c r="T146" i="127"/>
  <c r="P146" i="127"/>
  <c r="I146" i="127"/>
  <c r="T145" i="127"/>
  <c r="P145" i="127"/>
  <c r="I145" i="127"/>
  <c r="T144" i="127"/>
  <c r="P144" i="127"/>
  <c r="I144" i="127"/>
  <c r="T143" i="127"/>
  <c r="P143" i="127"/>
  <c r="I143" i="127"/>
  <c r="T142" i="127"/>
  <c r="P142" i="127"/>
  <c r="I142" i="127"/>
  <c r="T141" i="127"/>
  <c r="P141" i="127"/>
  <c r="I141" i="127"/>
  <c r="T140" i="127"/>
  <c r="P140" i="127"/>
  <c r="I140" i="127"/>
  <c r="T139" i="127"/>
  <c r="P139" i="127"/>
  <c r="I139" i="127"/>
  <c r="T138" i="127"/>
  <c r="P138" i="127"/>
  <c r="I138" i="127"/>
  <c r="T137" i="127"/>
  <c r="P137" i="127"/>
  <c r="I137" i="127"/>
  <c r="T136" i="127"/>
  <c r="P136" i="127"/>
  <c r="I136" i="127"/>
  <c r="T135" i="127"/>
  <c r="P135" i="127"/>
  <c r="I135" i="127"/>
  <c r="T134" i="127"/>
  <c r="P134" i="127"/>
  <c r="I134" i="127"/>
  <c r="T133" i="127"/>
  <c r="P133" i="127"/>
  <c r="I133" i="127"/>
  <c r="T132" i="127"/>
  <c r="P132" i="127"/>
  <c r="I132" i="127"/>
  <c r="T131" i="127"/>
  <c r="P131" i="127"/>
  <c r="I131" i="127"/>
  <c r="T130" i="127"/>
  <c r="P130" i="127"/>
  <c r="I130" i="127"/>
  <c r="T129" i="127"/>
  <c r="P129" i="127"/>
  <c r="I129" i="127"/>
  <c r="T128" i="127"/>
  <c r="P128" i="127"/>
  <c r="I128" i="127"/>
  <c r="T127" i="127"/>
  <c r="P127" i="127"/>
  <c r="I127" i="127"/>
  <c r="T126" i="127"/>
  <c r="P126" i="127"/>
  <c r="I126" i="127"/>
  <c r="T125" i="127"/>
  <c r="P125" i="127"/>
  <c r="I125" i="127"/>
  <c r="T124" i="127"/>
  <c r="P124" i="127"/>
  <c r="I124" i="127"/>
  <c r="T123" i="127"/>
  <c r="P123" i="127"/>
  <c r="I123" i="127"/>
  <c r="T122" i="127"/>
  <c r="P122" i="127"/>
  <c r="I122" i="127"/>
  <c r="T121" i="127"/>
  <c r="P121" i="127"/>
  <c r="I121" i="127"/>
  <c r="T120" i="127"/>
  <c r="P120" i="127"/>
  <c r="I120" i="127"/>
  <c r="T119" i="127"/>
  <c r="P119" i="127"/>
  <c r="I119" i="127"/>
  <c r="T118" i="127"/>
  <c r="P118" i="127"/>
  <c r="I118" i="127"/>
  <c r="T117" i="127"/>
  <c r="P117" i="127"/>
  <c r="I117" i="127"/>
  <c r="T116" i="127"/>
  <c r="P116" i="127"/>
  <c r="I116" i="127"/>
  <c r="T115" i="127"/>
  <c r="P115" i="127"/>
  <c r="I115" i="127"/>
  <c r="T114" i="127"/>
  <c r="P114" i="127"/>
  <c r="I114" i="127"/>
  <c r="T113" i="127"/>
  <c r="P113" i="127"/>
  <c r="I113" i="127"/>
  <c r="T112" i="127"/>
  <c r="P112" i="127"/>
  <c r="I112" i="127"/>
  <c r="T111" i="127"/>
  <c r="P111" i="127"/>
  <c r="I111" i="127"/>
  <c r="T110" i="127"/>
  <c r="P110" i="127"/>
  <c r="I110" i="127"/>
  <c r="T109" i="127"/>
  <c r="P109" i="127"/>
  <c r="I109" i="127"/>
  <c r="T108" i="127"/>
  <c r="P108" i="127"/>
  <c r="I108" i="127"/>
  <c r="T107" i="127"/>
  <c r="P107" i="127"/>
  <c r="I107" i="127"/>
  <c r="T106" i="127"/>
  <c r="P106" i="127"/>
  <c r="I106" i="127"/>
  <c r="T105" i="127"/>
  <c r="P105" i="127"/>
  <c r="I105" i="127"/>
  <c r="T104" i="127"/>
  <c r="P104" i="127"/>
  <c r="I104" i="127"/>
  <c r="T103" i="127"/>
  <c r="P103" i="127"/>
  <c r="I103" i="127"/>
  <c r="T102" i="127"/>
  <c r="P102" i="127"/>
  <c r="I102" i="127"/>
  <c r="T101" i="127"/>
  <c r="P101" i="127"/>
  <c r="I101" i="127"/>
  <c r="T100" i="127"/>
  <c r="P100" i="127"/>
  <c r="I100" i="127"/>
  <c r="T99" i="127"/>
  <c r="P99" i="127"/>
  <c r="I99" i="127"/>
  <c r="T98" i="127"/>
  <c r="P98" i="127"/>
  <c r="I98" i="127"/>
  <c r="T97" i="127"/>
  <c r="P97" i="127"/>
  <c r="I97" i="127"/>
  <c r="T96" i="127"/>
  <c r="P96" i="127"/>
  <c r="I96" i="127"/>
  <c r="T95" i="127"/>
  <c r="P95" i="127"/>
  <c r="I95" i="127"/>
  <c r="T94" i="127"/>
  <c r="P94" i="127"/>
  <c r="I94" i="127"/>
  <c r="T93" i="127"/>
  <c r="P93" i="127"/>
  <c r="I93" i="127"/>
  <c r="T92" i="127"/>
  <c r="P92" i="127"/>
  <c r="I92" i="127"/>
  <c r="T91" i="127"/>
  <c r="P91" i="127"/>
  <c r="I91" i="127"/>
  <c r="T90" i="127"/>
  <c r="P90" i="127"/>
  <c r="I90" i="127"/>
  <c r="T89" i="127"/>
  <c r="P89" i="127"/>
  <c r="I89" i="127"/>
  <c r="T88" i="127"/>
  <c r="P88" i="127"/>
  <c r="I88" i="127"/>
  <c r="T87" i="127"/>
  <c r="P87" i="127"/>
  <c r="I87" i="127"/>
  <c r="T86" i="127"/>
  <c r="P86" i="127"/>
  <c r="I86" i="127"/>
  <c r="T85" i="127"/>
  <c r="P85" i="127"/>
  <c r="I85" i="127"/>
  <c r="T84" i="127"/>
  <c r="P84" i="127"/>
  <c r="I84" i="127"/>
  <c r="T83" i="127"/>
  <c r="P83" i="127"/>
  <c r="I83" i="127"/>
  <c r="T82" i="127"/>
  <c r="P82" i="127"/>
  <c r="I82" i="127"/>
  <c r="T81" i="127"/>
  <c r="P81" i="127"/>
  <c r="I81" i="127"/>
  <c r="T80" i="127"/>
  <c r="P80" i="127"/>
  <c r="I80" i="127"/>
  <c r="T79" i="127"/>
  <c r="P79" i="127"/>
  <c r="I79" i="127"/>
  <c r="T78" i="127"/>
  <c r="P78" i="127"/>
  <c r="I78" i="127"/>
  <c r="T77" i="127"/>
  <c r="P77" i="127"/>
  <c r="I77" i="127"/>
  <c r="T76" i="127"/>
  <c r="P76" i="127"/>
  <c r="I76" i="127"/>
  <c r="T75" i="127"/>
  <c r="P75" i="127"/>
  <c r="I75" i="127"/>
  <c r="T74" i="127"/>
  <c r="P74" i="127"/>
  <c r="I74" i="127"/>
  <c r="T73" i="127"/>
  <c r="P73" i="127"/>
  <c r="I73" i="127"/>
  <c r="T72" i="127"/>
  <c r="P72" i="127"/>
  <c r="I72" i="127"/>
  <c r="T71" i="127"/>
  <c r="P71" i="127"/>
  <c r="I71" i="127"/>
  <c r="T70" i="127"/>
  <c r="P70" i="127"/>
  <c r="I70" i="127"/>
  <c r="T69" i="127"/>
  <c r="P69" i="127"/>
  <c r="I69" i="127"/>
  <c r="T68" i="127"/>
  <c r="P68" i="127"/>
  <c r="I68" i="127"/>
  <c r="T67" i="127"/>
  <c r="P67" i="127"/>
  <c r="I67" i="127"/>
  <c r="T66" i="127"/>
  <c r="P66" i="127"/>
  <c r="I66" i="127"/>
  <c r="T65" i="127"/>
  <c r="P65" i="127"/>
  <c r="I65" i="127"/>
  <c r="T64" i="127"/>
  <c r="P64" i="127"/>
  <c r="I64" i="127"/>
  <c r="T63" i="127"/>
  <c r="P63" i="127"/>
  <c r="I63" i="127"/>
  <c r="T62" i="127"/>
  <c r="P62" i="127"/>
  <c r="I62" i="127"/>
  <c r="T61" i="127"/>
  <c r="P61" i="127"/>
  <c r="I61" i="127"/>
  <c r="T60" i="127"/>
  <c r="P60" i="127"/>
  <c r="I60" i="127"/>
  <c r="T59" i="127"/>
  <c r="P59" i="127"/>
  <c r="I59" i="127"/>
  <c r="T58" i="127"/>
  <c r="P58" i="127"/>
  <c r="I58" i="127"/>
  <c r="T57" i="127"/>
  <c r="P57" i="127"/>
  <c r="I57" i="127"/>
  <c r="T56" i="127"/>
  <c r="P56" i="127"/>
  <c r="I56" i="127"/>
  <c r="T55" i="127"/>
  <c r="P55" i="127"/>
  <c r="I55" i="127"/>
  <c r="T54" i="127"/>
  <c r="P54" i="127"/>
  <c r="I54" i="127"/>
  <c r="T53" i="127"/>
  <c r="P53" i="127"/>
  <c r="I53" i="127"/>
  <c r="T52" i="127"/>
  <c r="P52" i="127"/>
  <c r="I52" i="127"/>
  <c r="T51" i="127"/>
  <c r="P51" i="127"/>
  <c r="I51" i="127"/>
  <c r="T50" i="127"/>
  <c r="P50" i="127"/>
  <c r="I50" i="127"/>
  <c r="T49" i="127"/>
  <c r="P49" i="127"/>
  <c r="I49" i="127"/>
  <c r="T48" i="127"/>
  <c r="P48" i="127"/>
  <c r="I48" i="127"/>
  <c r="T47" i="127"/>
  <c r="P47" i="127"/>
  <c r="I47" i="127"/>
  <c r="T46" i="127"/>
  <c r="P46" i="127"/>
  <c r="I46" i="127"/>
  <c r="T45" i="127"/>
  <c r="P45" i="127"/>
  <c r="I45" i="127"/>
  <c r="T44" i="127"/>
  <c r="P44" i="127"/>
  <c r="I44" i="127"/>
  <c r="T43" i="127"/>
  <c r="P43" i="127"/>
  <c r="I43" i="127"/>
  <c r="T42" i="127"/>
  <c r="P42" i="127"/>
  <c r="I42" i="127"/>
  <c r="T41" i="127"/>
  <c r="P41" i="127"/>
  <c r="I41" i="127"/>
  <c r="T40" i="127"/>
  <c r="P40" i="127"/>
  <c r="I40" i="127"/>
  <c r="T39" i="127"/>
  <c r="P39" i="127"/>
  <c r="I39" i="127"/>
  <c r="T38" i="127"/>
  <c r="P38" i="127"/>
  <c r="I38" i="127"/>
  <c r="T37" i="127"/>
  <c r="P37" i="127"/>
  <c r="I37" i="127"/>
  <c r="T36" i="127"/>
  <c r="P36" i="127"/>
  <c r="I36" i="127"/>
  <c r="T35" i="127"/>
  <c r="P35" i="127"/>
  <c r="I35" i="127"/>
  <c r="T34" i="127"/>
  <c r="P34" i="127"/>
  <c r="I34" i="127"/>
  <c r="T33" i="127"/>
  <c r="P33" i="127"/>
  <c r="I33" i="127"/>
  <c r="T32" i="127"/>
  <c r="P32" i="127"/>
  <c r="I32" i="127"/>
  <c r="T31" i="127"/>
  <c r="P31" i="127"/>
  <c r="I31" i="127"/>
  <c r="T30" i="127"/>
  <c r="P30" i="127"/>
  <c r="I30" i="127"/>
  <c r="T29" i="127"/>
  <c r="P29" i="127"/>
  <c r="I29" i="127"/>
  <c r="T28" i="127"/>
  <c r="P28" i="127"/>
  <c r="I28" i="127"/>
  <c r="T27" i="127"/>
  <c r="P27" i="127"/>
  <c r="I27" i="127"/>
  <c r="T26" i="127"/>
  <c r="P26" i="127"/>
  <c r="I26" i="127"/>
  <c r="T25" i="127"/>
  <c r="P25" i="127"/>
  <c r="I25" i="127"/>
  <c r="T24" i="127"/>
  <c r="P24" i="127"/>
  <c r="I24" i="127"/>
  <c r="T23" i="127"/>
  <c r="P23" i="127"/>
  <c r="I23" i="127"/>
  <c r="T22" i="127"/>
  <c r="P22" i="127"/>
  <c r="I22" i="127"/>
  <c r="T21" i="127"/>
  <c r="P21" i="127"/>
  <c r="I21" i="127"/>
  <c r="T20" i="127"/>
  <c r="P20" i="127"/>
  <c r="I20" i="127"/>
  <c r="T19" i="127"/>
  <c r="P19" i="127"/>
  <c r="I19" i="127"/>
  <c r="T18" i="127"/>
  <c r="P18" i="127"/>
  <c r="I18" i="127"/>
  <c r="T17" i="127"/>
  <c r="P17" i="127"/>
  <c r="I17" i="127"/>
  <c r="T16" i="127"/>
  <c r="P16" i="127"/>
  <c r="I16" i="127"/>
  <c r="T15" i="127"/>
  <c r="P15" i="127"/>
  <c r="I15" i="127"/>
  <c r="T14" i="127"/>
  <c r="P14" i="127"/>
  <c r="I14" i="127"/>
  <c r="T13" i="127"/>
  <c r="P13" i="127"/>
  <c r="I13" i="127"/>
  <c r="T12" i="127"/>
  <c r="P12" i="127"/>
  <c r="I12" i="127"/>
  <c r="T11" i="127"/>
  <c r="P11" i="127"/>
  <c r="I11" i="127"/>
  <c r="T10" i="127"/>
  <c r="P10" i="127"/>
  <c r="I10" i="127"/>
  <c r="J9" i="127"/>
  <c r="F6" i="127"/>
  <c r="U509" i="126"/>
  <c r="T509" i="126"/>
  <c r="S509" i="126"/>
  <c r="I509" i="126"/>
  <c r="U508" i="126"/>
  <c r="T508" i="126"/>
  <c r="S508" i="126"/>
  <c r="I508" i="126"/>
  <c r="U507" i="126"/>
  <c r="T507" i="126"/>
  <c r="S507" i="126"/>
  <c r="I507" i="126"/>
  <c r="U506" i="126"/>
  <c r="T506" i="126"/>
  <c r="S506" i="126"/>
  <c r="I506" i="126"/>
  <c r="U505" i="126"/>
  <c r="T505" i="126"/>
  <c r="S505" i="126"/>
  <c r="I505" i="126"/>
  <c r="U504" i="126"/>
  <c r="T504" i="126"/>
  <c r="S504" i="126"/>
  <c r="I504" i="126"/>
  <c r="U503" i="126"/>
  <c r="T503" i="126"/>
  <c r="S503" i="126"/>
  <c r="I503" i="126"/>
  <c r="U502" i="126"/>
  <c r="T502" i="126"/>
  <c r="S502" i="126"/>
  <c r="I502" i="126"/>
  <c r="U501" i="126"/>
  <c r="T501" i="126"/>
  <c r="S501" i="126"/>
  <c r="I501" i="126"/>
  <c r="U500" i="126"/>
  <c r="T500" i="126"/>
  <c r="S500" i="126"/>
  <c r="I500" i="126"/>
  <c r="U499" i="126"/>
  <c r="T499" i="126"/>
  <c r="S499" i="126"/>
  <c r="I499" i="126"/>
  <c r="U498" i="126"/>
  <c r="T498" i="126"/>
  <c r="S498" i="126"/>
  <c r="I498" i="126"/>
  <c r="U497" i="126"/>
  <c r="T497" i="126"/>
  <c r="S497" i="126"/>
  <c r="I497" i="126"/>
  <c r="U496" i="126"/>
  <c r="T496" i="126"/>
  <c r="S496" i="126"/>
  <c r="I496" i="126"/>
  <c r="U495" i="126"/>
  <c r="T495" i="126"/>
  <c r="S495" i="126"/>
  <c r="I495" i="126"/>
  <c r="U494" i="126"/>
  <c r="T494" i="126"/>
  <c r="S494" i="126"/>
  <c r="I494" i="126"/>
  <c r="U493" i="126"/>
  <c r="T493" i="126"/>
  <c r="S493" i="126"/>
  <c r="I493" i="126"/>
  <c r="U492" i="126"/>
  <c r="T492" i="126"/>
  <c r="S492" i="126"/>
  <c r="I492" i="126"/>
  <c r="U491" i="126"/>
  <c r="T491" i="126"/>
  <c r="S491" i="126"/>
  <c r="I491" i="126"/>
  <c r="U490" i="126"/>
  <c r="T490" i="126"/>
  <c r="S490" i="126"/>
  <c r="I490" i="126"/>
  <c r="U489" i="126"/>
  <c r="T489" i="126"/>
  <c r="S489" i="126"/>
  <c r="I489" i="126"/>
  <c r="U488" i="126"/>
  <c r="T488" i="126"/>
  <c r="S488" i="126"/>
  <c r="I488" i="126"/>
  <c r="U487" i="126"/>
  <c r="T487" i="126"/>
  <c r="S487" i="126"/>
  <c r="I487" i="126"/>
  <c r="U486" i="126"/>
  <c r="T486" i="126"/>
  <c r="S486" i="126"/>
  <c r="I486" i="126"/>
  <c r="U485" i="126"/>
  <c r="T485" i="126"/>
  <c r="S485" i="126"/>
  <c r="I485" i="126"/>
  <c r="U484" i="126"/>
  <c r="T484" i="126"/>
  <c r="S484" i="126"/>
  <c r="I484" i="126"/>
  <c r="U483" i="126"/>
  <c r="T483" i="126"/>
  <c r="S483" i="126"/>
  <c r="I483" i="126"/>
  <c r="U482" i="126"/>
  <c r="T482" i="126"/>
  <c r="S482" i="126"/>
  <c r="I482" i="126"/>
  <c r="U481" i="126"/>
  <c r="T481" i="126"/>
  <c r="S481" i="126"/>
  <c r="I481" i="126"/>
  <c r="U480" i="126"/>
  <c r="T480" i="126"/>
  <c r="S480" i="126"/>
  <c r="I480" i="126"/>
  <c r="U479" i="126"/>
  <c r="T479" i="126"/>
  <c r="S479" i="126"/>
  <c r="I479" i="126"/>
  <c r="U478" i="126"/>
  <c r="T478" i="126"/>
  <c r="S478" i="126"/>
  <c r="I478" i="126"/>
  <c r="U477" i="126"/>
  <c r="T477" i="126"/>
  <c r="S477" i="126"/>
  <c r="I477" i="126"/>
  <c r="U476" i="126"/>
  <c r="T476" i="126"/>
  <c r="S476" i="126"/>
  <c r="I476" i="126"/>
  <c r="U475" i="126"/>
  <c r="T475" i="126"/>
  <c r="S475" i="126"/>
  <c r="I475" i="126"/>
  <c r="U474" i="126"/>
  <c r="T474" i="126"/>
  <c r="S474" i="126"/>
  <c r="I474" i="126"/>
  <c r="U473" i="126"/>
  <c r="T473" i="126"/>
  <c r="S473" i="126"/>
  <c r="I473" i="126"/>
  <c r="U472" i="126"/>
  <c r="T472" i="126"/>
  <c r="S472" i="126"/>
  <c r="I472" i="126"/>
  <c r="U471" i="126"/>
  <c r="T471" i="126"/>
  <c r="S471" i="126"/>
  <c r="I471" i="126"/>
  <c r="U470" i="126"/>
  <c r="T470" i="126"/>
  <c r="S470" i="126"/>
  <c r="I470" i="126"/>
  <c r="U469" i="126"/>
  <c r="T469" i="126"/>
  <c r="S469" i="126"/>
  <c r="I469" i="126"/>
  <c r="U468" i="126"/>
  <c r="T468" i="126"/>
  <c r="S468" i="126"/>
  <c r="I468" i="126"/>
  <c r="U467" i="126"/>
  <c r="T467" i="126"/>
  <c r="S467" i="126"/>
  <c r="I467" i="126"/>
  <c r="U466" i="126"/>
  <c r="T466" i="126"/>
  <c r="S466" i="126"/>
  <c r="I466" i="126"/>
  <c r="U465" i="126"/>
  <c r="T465" i="126"/>
  <c r="S465" i="126"/>
  <c r="I465" i="126"/>
  <c r="U464" i="126"/>
  <c r="T464" i="126"/>
  <c r="S464" i="126"/>
  <c r="I464" i="126"/>
  <c r="U463" i="126"/>
  <c r="T463" i="126"/>
  <c r="S463" i="126"/>
  <c r="I463" i="126"/>
  <c r="U462" i="126"/>
  <c r="T462" i="126"/>
  <c r="S462" i="126"/>
  <c r="I462" i="126"/>
  <c r="U461" i="126"/>
  <c r="T461" i="126"/>
  <c r="S461" i="126"/>
  <c r="I461" i="126"/>
  <c r="U460" i="126"/>
  <c r="T460" i="126"/>
  <c r="S460" i="126"/>
  <c r="I460" i="126"/>
  <c r="U459" i="126"/>
  <c r="T459" i="126"/>
  <c r="S459" i="126"/>
  <c r="I459" i="126"/>
  <c r="U458" i="126"/>
  <c r="T458" i="126"/>
  <c r="S458" i="126"/>
  <c r="I458" i="126"/>
  <c r="U457" i="126"/>
  <c r="T457" i="126"/>
  <c r="S457" i="126"/>
  <c r="I457" i="126"/>
  <c r="U456" i="126"/>
  <c r="T456" i="126"/>
  <c r="S456" i="126"/>
  <c r="I456" i="126"/>
  <c r="U455" i="126"/>
  <c r="T455" i="126"/>
  <c r="S455" i="126"/>
  <c r="I455" i="126"/>
  <c r="U454" i="126"/>
  <c r="T454" i="126"/>
  <c r="S454" i="126"/>
  <c r="I454" i="126"/>
  <c r="U453" i="126"/>
  <c r="T453" i="126"/>
  <c r="S453" i="126"/>
  <c r="I453" i="126"/>
  <c r="U452" i="126"/>
  <c r="T452" i="126"/>
  <c r="S452" i="126"/>
  <c r="I452" i="126"/>
  <c r="U451" i="126"/>
  <c r="T451" i="126"/>
  <c r="S451" i="126"/>
  <c r="I451" i="126"/>
  <c r="U450" i="126"/>
  <c r="T450" i="126"/>
  <c r="S450" i="126"/>
  <c r="I450" i="126"/>
  <c r="U449" i="126"/>
  <c r="T449" i="126"/>
  <c r="S449" i="126"/>
  <c r="I449" i="126"/>
  <c r="U448" i="126"/>
  <c r="T448" i="126"/>
  <c r="S448" i="126"/>
  <c r="I448" i="126"/>
  <c r="U447" i="126"/>
  <c r="T447" i="126"/>
  <c r="S447" i="126"/>
  <c r="I447" i="126"/>
  <c r="U446" i="126"/>
  <c r="T446" i="126"/>
  <c r="S446" i="126"/>
  <c r="I446" i="126"/>
  <c r="U445" i="126"/>
  <c r="T445" i="126"/>
  <c r="S445" i="126"/>
  <c r="I445" i="126"/>
  <c r="U444" i="126"/>
  <c r="T444" i="126"/>
  <c r="S444" i="126"/>
  <c r="I444" i="126"/>
  <c r="U443" i="126"/>
  <c r="T443" i="126"/>
  <c r="S443" i="126"/>
  <c r="I443" i="126"/>
  <c r="U442" i="126"/>
  <c r="T442" i="126"/>
  <c r="S442" i="126"/>
  <c r="I442" i="126"/>
  <c r="U441" i="126"/>
  <c r="T441" i="126"/>
  <c r="S441" i="126"/>
  <c r="I441" i="126"/>
  <c r="U440" i="126"/>
  <c r="T440" i="126"/>
  <c r="S440" i="126"/>
  <c r="I440" i="126"/>
  <c r="U439" i="126"/>
  <c r="T439" i="126"/>
  <c r="S439" i="126"/>
  <c r="I439" i="126"/>
  <c r="U438" i="126"/>
  <c r="T438" i="126"/>
  <c r="S438" i="126"/>
  <c r="I438" i="126"/>
  <c r="U437" i="126"/>
  <c r="T437" i="126"/>
  <c r="S437" i="126"/>
  <c r="I437" i="126"/>
  <c r="U436" i="126"/>
  <c r="T436" i="126"/>
  <c r="S436" i="126"/>
  <c r="I436" i="126"/>
  <c r="U435" i="126"/>
  <c r="T435" i="126"/>
  <c r="S435" i="126"/>
  <c r="I435" i="126"/>
  <c r="U434" i="126"/>
  <c r="T434" i="126"/>
  <c r="S434" i="126"/>
  <c r="I434" i="126"/>
  <c r="U433" i="126"/>
  <c r="T433" i="126"/>
  <c r="S433" i="126"/>
  <c r="I433" i="126"/>
  <c r="U432" i="126"/>
  <c r="T432" i="126"/>
  <c r="S432" i="126"/>
  <c r="I432" i="126"/>
  <c r="U431" i="126"/>
  <c r="T431" i="126"/>
  <c r="S431" i="126"/>
  <c r="I431" i="126"/>
  <c r="U430" i="126"/>
  <c r="T430" i="126"/>
  <c r="S430" i="126"/>
  <c r="I430" i="126"/>
  <c r="U429" i="126"/>
  <c r="T429" i="126"/>
  <c r="S429" i="126"/>
  <c r="I429" i="126"/>
  <c r="U428" i="126"/>
  <c r="T428" i="126"/>
  <c r="S428" i="126"/>
  <c r="I428" i="126"/>
  <c r="U427" i="126"/>
  <c r="T427" i="126"/>
  <c r="S427" i="126"/>
  <c r="I427" i="126"/>
  <c r="U426" i="126"/>
  <c r="T426" i="126"/>
  <c r="S426" i="126"/>
  <c r="I426" i="126"/>
  <c r="U425" i="126"/>
  <c r="T425" i="126"/>
  <c r="S425" i="126"/>
  <c r="I425" i="126"/>
  <c r="U424" i="126"/>
  <c r="T424" i="126"/>
  <c r="S424" i="126"/>
  <c r="I424" i="126"/>
  <c r="U423" i="126"/>
  <c r="T423" i="126"/>
  <c r="S423" i="126"/>
  <c r="I423" i="126"/>
  <c r="U422" i="126"/>
  <c r="T422" i="126"/>
  <c r="S422" i="126"/>
  <c r="I422" i="126"/>
  <c r="U421" i="126"/>
  <c r="T421" i="126"/>
  <c r="S421" i="126"/>
  <c r="I421" i="126"/>
  <c r="U420" i="126"/>
  <c r="T420" i="126"/>
  <c r="S420" i="126"/>
  <c r="I420" i="126"/>
  <c r="T419" i="126"/>
  <c r="S419" i="126"/>
  <c r="I419" i="126"/>
  <c r="T418" i="126"/>
  <c r="S418" i="126"/>
  <c r="I418" i="126"/>
  <c r="T417" i="126"/>
  <c r="S417" i="126"/>
  <c r="I417" i="126"/>
  <c r="T416" i="126"/>
  <c r="S416" i="126"/>
  <c r="I416" i="126"/>
  <c r="T415" i="126"/>
  <c r="S415" i="126"/>
  <c r="I415" i="126"/>
  <c r="T414" i="126"/>
  <c r="S414" i="126"/>
  <c r="I414" i="126"/>
  <c r="T413" i="126"/>
  <c r="S413" i="126"/>
  <c r="I413" i="126"/>
  <c r="T412" i="126"/>
  <c r="S412" i="126"/>
  <c r="I412" i="126"/>
  <c r="T411" i="126"/>
  <c r="S411" i="126"/>
  <c r="I411" i="126"/>
  <c r="T410" i="126"/>
  <c r="S410" i="126"/>
  <c r="I410" i="126"/>
  <c r="T409" i="126"/>
  <c r="S409" i="126"/>
  <c r="I409" i="126"/>
  <c r="T408" i="126"/>
  <c r="S408" i="126"/>
  <c r="I408" i="126"/>
  <c r="T407" i="126"/>
  <c r="S407" i="126"/>
  <c r="I407" i="126"/>
  <c r="T406" i="126"/>
  <c r="S406" i="126"/>
  <c r="I406" i="126"/>
  <c r="T405" i="126"/>
  <c r="S405" i="126"/>
  <c r="I405" i="126"/>
  <c r="T404" i="126"/>
  <c r="S404" i="126"/>
  <c r="I404" i="126"/>
  <c r="T403" i="126"/>
  <c r="S403" i="126"/>
  <c r="I403" i="126"/>
  <c r="T402" i="126"/>
  <c r="S402" i="126"/>
  <c r="I402" i="126"/>
  <c r="T401" i="126"/>
  <c r="S401" i="126"/>
  <c r="I401" i="126"/>
  <c r="T400" i="126"/>
  <c r="S400" i="126"/>
  <c r="I400" i="126"/>
  <c r="T399" i="126"/>
  <c r="S399" i="126"/>
  <c r="I399" i="126"/>
  <c r="T398" i="126"/>
  <c r="S398" i="126"/>
  <c r="I398" i="126"/>
  <c r="T397" i="126"/>
  <c r="S397" i="126"/>
  <c r="I397" i="126"/>
  <c r="T396" i="126"/>
  <c r="S396" i="126"/>
  <c r="I396" i="126"/>
  <c r="T395" i="126"/>
  <c r="S395" i="126"/>
  <c r="I395" i="126"/>
  <c r="T394" i="126"/>
  <c r="S394" i="126"/>
  <c r="I394" i="126"/>
  <c r="T393" i="126"/>
  <c r="S393" i="126"/>
  <c r="I393" i="126"/>
  <c r="T392" i="126"/>
  <c r="S392" i="126"/>
  <c r="I392" i="126"/>
  <c r="T391" i="126"/>
  <c r="S391" i="126"/>
  <c r="I391" i="126"/>
  <c r="T390" i="126"/>
  <c r="S390" i="126"/>
  <c r="I390" i="126"/>
  <c r="T389" i="126"/>
  <c r="S389" i="126"/>
  <c r="I389" i="126"/>
  <c r="T388" i="126"/>
  <c r="S388" i="126"/>
  <c r="I388" i="126"/>
  <c r="T387" i="126"/>
  <c r="S387" i="126"/>
  <c r="I387" i="126"/>
  <c r="T386" i="126"/>
  <c r="S386" i="126"/>
  <c r="I386" i="126"/>
  <c r="T385" i="126"/>
  <c r="S385" i="126"/>
  <c r="I385" i="126"/>
  <c r="T384" i="126"/>
  <c r="S384" i="126"/>
  <c r="I384" i="126"/>
  <c r="T383" i="126"/>
  <c r="S383" i="126"/>
  <c r="I383" i="126"/>
  <c r="T382" i="126"/>
  <c r="S382" i="126"/>
  <c r="I382" i="126"/>
  <c r="T381" i="126"/>
  <c r="S381" i="126"/>
  <c r="I381" i="126"/>
  <c r="T380" i="126"/>
  <c r="S380" i="126"/>
  <c r="I380" i="126"/>
  <c r="T379" i="126"/>
  <c r="S379" i="126"/>
  <c r="I379" i="126"/>
  <c r="T378" i="126"/>
  <c r="S378" i="126"/>
  <c r="I378" i="126"/>
  <c r="T377" i="126"/>
  <c r="S377" i="126"/>
  <c r="I377" i="126"/>
  <c r="T376" i="126"/>
  <c r="S376" i="126"/>
  <c r="I376" i="126"/>
  <c r="T375" i="126"/>
  <c r="S375" i="126"/>
  <c r="I375" i="126"/>
  <c r="T374" i="126"/>
  <c r="S374" i="126"/>
  <c r="I374" i="126"/>
  <c r="T373" i="126"/>
  <c r="S373" i="126"/>
  <c r="I373" i="126"/>
  <c r="T372" i="126"/>
  <c r="S372" i="126"/>
  <c r="I372" i="126"/>
  <c r="T371" i="126"/>
  <c r="S371" i="126"/>
  <c r="I371" i="126"/>
  <c r="T370" i="126"/>
  <c r="S370" i="126"/>
  <c r="I370" i="126"/>
  <c r="T369" i="126"/>
  <c r="S369" i="126"/>
  <c r="I369" i="126"/>
  <c r="T368" i="126"/>
  <c r="S368" i="126"/>
  <c r="I368" i="126"/>
  <c r="T367" i="126"/>
  <c r="S367" i="126"/>
  <c r="I367" i="126"/>
  <c r="T366" i="126"/>
  <c r="S366" i="126"/>
  <c r="I366" i="126"/>
  <c r="T365" i="126"/>
  <c r="S365" i="126"/>
  <c r="I365" i="126"/>
  <c r="T364" i="126"/>
  <c r="S364" i="126"/>
  <c r="I364" i="126"/>
  <c r="T363" i="126"/>
  <c r="S363" i="126"/>
  <c r="I363" i="126"/>
  <c r="T362" i="126"/>
  <c r="S362" i="126"/>
  <c r="I362" i="126"/>
  <c r="T361" i="126"/>
  <c r="S361" i="126"/>
  <c r="I361" i="126"/>
  <c r="T360" i="126"/>
  <c r="S360" i="126"/>
  <c r="I360" i="126"/>
  <c r="T359" i="126"/>
  <c r="S359" i="126"/>
  <c r="I359" i="126"/>
  <c r="T358" i="126"/>
  <c r="S358" i="126"/>
  <c r="I358" i="126"/>
  <c r="T357" i="126"/>
  <c r="S357" i="126"/>
  <c r="I357" i="126"/>
  <c r="T356" i="126"/>
  <c r="S356" i="126"/>
  <c r="I356" i="126"/>
  <c r="T355" i="126"/>
  <c r="S355" i="126"/>
  <c r="I355" i="126"/>
  <c r="T354" i="126"/>
  <c r="S354" i="126"/>
  <c r="I354" i="126"/>
  <c r="T353" i="126"/>
  <c r="S353" i="126"/>
  <c r="I353" i="126"/>
  <c r="T352" i="126"/>
  <c r="S352" i="126"/>
  <c r="I352" i="126"/>
  <c r="T351" i="126"/>
  <c r="S351" i="126"/>
  <c r="I351" i="126"/>
  <c r="T350" i="126"/>
  <c r="S350" i="126"/>
  <c r="I350" i="126"/>
  <c r="T349" i="126"/>
  <c r="S349" i="126"/>
  <c r="I349" i="126"/>
  <c r="T348" i="126"/>
  <c r="S348" i="126"/>
  <c r="I348" i="126"/>
  <c r="T347" i="126"/>
  <c r="S347" i="126"/>
  <c r="I347" i="126"/>
  <c r="T346" i="126"/>
  <c r="S346" i="126"/>
  <c r="I346" i="126"/>
  <c r="T345" i="126"/>
  <c r="S345" i="126"/>
  <c r="I345" i="126"/>
  <c r="T344" i="126"/>
  <c r="S344" i="126"/>
  <c r="I344" i="126"/>
  <c r="T343" i="126"/>
  <c r="S343" i="126"/>
  <c r="I343" i="126"/>
  <c r="T342" i="126"/>
  <c r="S342" i="126"/>
  <c r="I342" i="126"/>
  <c r="T341" i="126"/>
  <c r="S341" i="126"/>
  <c r="I341" i="126"/>
  <c r="T340" i="126"/>
  <c r="S340" i="126"/>
  <c r="I340" i="126"/>
  <c r="T339" i="126"/>
  <c r="S339" i="126"/>
  <c r="I339" i="126"/>
  <c r="T338" i="126"/>
  <c r="S338" i="126"/>
  <c r="I338" i="126"/>
  <c r="T337" i="126"/>
  <c r="S337" i="126"/>
  <c r="I337" i="126"/>
  <c r="T336" i="126"/>
  <c r="S336" i="126"/>
  <c r="I336" i="126"/>
  <c r="T335" i="126"/>
  <c r="S335" i="126"/>
  <c r="I335" i="126"/>
  <c r="T334" i="126"/>
  <c r="S334" i="126"/>
  <c r="I334" i="126"/>
  <c r="T333" i="126"/>
  <c r="S333" i="126"/>
  <c r="I333" i="126"/>
  <c r="T332" i="126"/>
  <c r="S332" i="126"/>
  <c r="I332" i="126"/>
  <c r="T331" i="126"/>
  <c r="S331" i="126"/>
  <c r="I331" i="126"/>
  <c r="T330" i="126"/>
  <c r="S330" i="126"/>
  <c r="I330" i="126"/>
  <c r="T329" i="126"/>
  <c r="S329" i="126"/>
  <c r="I329" i="126"/>
  <c r="T328" i="126"/>
  <c r="S328" i="126"/>
  <c r="I328" i="126"/>
  <c r="T327" i="126"/>
  <c r="S327" i="126"/>
  <c r="I327" i="126"/>
  <c r="T326" i="126"/>
  <c r="S326" i="126"/>
  <c r="I326" i="126"/>
  <c r="T325" i="126"/>
  <c r="S325" i="126"/>
  <c r="I325" i="126"/>
  <c r="T324" i="126"/>
  <c r="S324" i="126"/>
  <c r="I324" i="126"/>
  <c r="T323" i="126"/>
  <c r="S323" i="126"/>
  <c r="I323" i="126"/>
  <c r="T322" i="126"/>
  <c r="S322" i="126"/>
  <c r="I322" i="126"/>
  <c r="T321" i="126"/>
  <c r="S321" i="126"/>
  <c r="I321" i="126"/>
  <c r="T320" i="126"/>
  <c r="S320" i="126"/>
  <c r="I320" i="126"/>
  <c r="T319" i="126"/>
  <c r="S319" i="126"/>
  <c r="I319" i="126"/>
  <c r="T318" i="126"/>
  <c r="S318" i="126"/>
  <c r="I318" i="126"/>
  <c r="T317" i="126"/>
  <c r="S317" i="126"/>
  <c r="I317" i="126"/>
  <c r="T316" i="126"/>
  <c r="S316" i="126"/>
  <c r="I316" i="126"/>
  <c r="T315" i="126"/>
  <c r="S315" i="126"/>
  <c r="I315" i="126"/>
  <c r="T314" i="126"/>
  <c r="S314" i="126"/>
  <c r="I314" i="126"/>
  <c r="T313" i="126"/>
  <c r="S313" i="126"/>
  <c r="I313" i="126"/>
  <c r="T312" i="126"/>
  <c r="S312" i="126"/>
  <c r="I312" i="126"/>
  <c r="T311" i="126"/>
  <c r="S311" i="126"/>
  <c r="I311" i="126"/>
  <c r="T310" i="126"/>
  <c r="S310" i="126"/>
  <c r="I310" i="126"/>
  <c r="T309" i="126"/>
  <c r="S309" i="126"/>
  <c r="I309" i="126"/>
  <c r="T308" i="126"/>
  <c r="S308" i="126"/>
  <c r="I308" i="126"/>
  <c r="T307" i="126"/>
  <c r="S307" i="126"/>
  <c r="I307" i="126"/>
  <c r="T306" i="126"/>
  <c r="S306" i="126"/>
  <c r="I306" i="126"/>
  <c r="T305" i="126"/>
  <c r="S305" i="126"/>
  <c r="I305" i="126"/>
  <c r="T304" i="126"/>
  <c r="S304" i="126"/>
  <c r="I304" i="126"/>
  <c r="T303" i="126"/>
  <c r="S303" i="126"/>
  <c r="I303" i="126"/>
  <c r="T302" i="126"/>
  <c r="S302" i="126"/>
  <c r="I302" i="126"/>
  <c r="T301" i="126"/>
  <c r="S301" i="126"/>
  <c r="I301" i="126"/>
  <c r="T300" i="126"/>
  <c r="S300" i="126"/>
  <c r="I300" i="126"/>
  <c r="T299" i="126"/>
  <c r="S299" i="126"/>
  <c r="I299" i="126"/>
  <c r="T298" i="126"/>
  <c r="S298" i="126"/>
  <c r="I298" i="126"/>
  <c r="T297" i="126"/>
  <c r="S297" i="126"/>
  <c r="I297" i="126"/>
  <c r="T296" i="126"/>
  <c r="S296" i="126"/>
  <c r="I296" i="126"/>
  <c r="T295" i="126"/>
  <c r="S295" i="126"/>
  <c r="I295" i="126"/>
  <c r="T294" i="126"/>
  <c r="S294" i="126"/>
  <c r="I294" i="126"/>
  <c r="T293" i="126"/>
  <c r="S293" i="126"/>
  <c r="I293" i="126"/>
  <c r="T292" i="126"/>
  <c r="S292" i="126"/>
  <c r="I292" i="126"/>
  <c r="T291" i="126"/>
  <c r="S291" i="126"/>
  <c r="I291" i="126"/>
  <c r="T290" i="126"/>
  <c r="S290" i="126"/>
  <c r="I290" i="126"/>
  <c r="T289" i="126"/>
  <c r="S289" i="126"/>
  <c r="I289" i="126"/>
  <c r="T288" i="126"/>
  <c r="S288" i="126"/>
  <c r="I288" i="126"/>
  <c r="T287" i="126"/>
  <c r="S287" i="126"/>
  <c r="I287" i="126"/>
  <c r="T286" i="126"/>
  <c r="S286" i="126"/>
  <c r="I286" i="126"/>
  <c r="T285" i="126"/>
  <c r="S285" i="126"/>
  <c r="I285" i="126"/>
  <c r="T284" i="126"/>
  <c r="S284" i="126"/>
  <c r="I284" i="126"/>
  <c r="T283" i="126"/>
  <c r="S283" i="126"/>
  <c r="I283" i="126"/>
  <c r="T282" i="126"/>
  <c r="S282" i="126"/>
  <c r="I282" i="126"/>
  <c r="T281" i="126"/>
  <c r="S281" i="126"/>
  <c r="I281" i="126"/>
  <c r="T280" i="126"/>
  <c r="S280" i="126"/>
  <c r="I280" i="126"/>
  <c r="T279" i="126"/>
  <c r="S279" i="126"/>
  <c r="I279" i="126"/>
  <c r="T278" i="126"/>
  <c r="S278" i="126"/>
  <c r="I278" i="126"/>
  <c r="T277" i="126"/>
  <c r="S277" i="126"/>
  <c r="I277" i="126"/>
  <c r="T276" i="126"/>
  <c r="S276" i="126"/>
  <c r="I276" i="126"/>
  <c r="T275" i="126"/>
  <c r="S275" i="126"/>
  <c r="I275" i="126"/>
  <c r="T274" i="126"/>
  <c r="S274" i="126"/>
  <c r="I274" i="126"/>
  <c r="T273" i="126"/>
  <c r="S273" i="126"/>
  <c r="I273" i="126"/>
  <c r="T272" i="126"/>
  <c r="S272" i="126"/>
  <c r="I272" i="126"/>
  <c r="T271" i="126"/>
  <c r="S271" i="126"/>
  <c r="I271" i="126"/>
  <c r="T270" i="126"/>
  <c r="S270" i="126"/>
  <c r="I270" i="126"/>
  <c r="T269" i="126"/>
  <c r="S269" i="126"/>
  <c r="I269" i="126"/>
  <c r="T268" i="126"/>
  <c r="S268" i="126"/>
  <c r="I268" i="126"/>
  <c r="T267" i="126"/>
  <c r="S267" i="126"/>
  <c r="I267" i="126"/>
  <c r="T266" i="126"/>
  <c r="S266" i="126"/>
  <c r="I266" i="126"/>
  <c r="T265" i="126"/>
  <c r="S265" i="126"/>
  <c r="I265" i="126"/>
  <c r="T264" i="126"/>
  <c r="S264" i="126"/>
  <c r="I264" i="126"/>
  <c r="T263" i="126"/>
  <c r="S263" i="126"/>
  <c r="I263" i="126"/>
  <c r="T262" i="126"/>
  <c r="S262" i="126"/>
  <c r="I262" i="126"/>
  <c r="T261" i="126"/>
  <c r="S261" i="126"/>
  <c r="I261" i="126"/>
  <c r="T260" i="126"/>
  <c r="S260" i="126"/>
  <c r="I260" i="126"/>
  <c r="T259" i="126"/>
  <c r="S259" i="126"/>
  <c r="I259" i="126"/>
  <c r="T258" i="126"/>
  <c r="S258" i="126"/>
  <c r="I258" i="126"/>
  <c r="T257" i="126"/>
  <c r="S257" i="126"/>
  <c r="I257" i="126"/>
  <c r="T256" i="126"/>
  <c r="S256" i="126"/>
  <c r="I256" i="126"/>
  <c r="T255" i="126"/>
  <c r="S255" i="126"/>
  <c r="I255" i="126"/>
  <c r="T254" i="126"/>
  <c r="S254" i="126"/>
  <c r="I254" i="126"/>
  <c r="T253" i="126"/>
  <c r="S253" i="126"/>
  <c r="I253" i="126"/>
  <c r="T252" i="126"/>
  <c r="S252" i="126"/>
  <c r="I252" i="126"/>
  <c r="T251" i="126"/>
  <c r="S251" i="126"/>
  <c r="I251" i="126"/>
  <c r="T250" i="126"/>
  <c r="S250" i="126"/>
  <c r="I250" i="126"/>
  <c r="T249" i="126"/>
  <c r="S249" i="126"/>
  <c r="I249" i="126"/>
  <c r="T248" i="126"/>
  <c r="S248" i="126"/>
  <c r="I248" i="126"/>
  <c r="T247" i="126"/>
  <c r="S247" i="126"/>
  <c r="I247" i="126"/>
  <c r="T246" i="126"/>
  <c r="S246" i="126"/>
  <c r="I246" i="126"/>
  <c r="T245" i="126"/>
  <c r="S245" i="126"/>
  <c r="I245" i="126"/>
  <c r="T244" i="126"/>
  <c r="S244" i="126"/>
  <c r="I244" i="126"/>
  <c r="T243" i="126"/>
  <c r="S243" i="126"/>
  <c r="I243" i="126"/>
  <c r="T242" i="126"/>
  <c r="S242" i="126"/>
  <c r="I242" i="126"/>
  <c r="T241" i="126"/>
  <c r="S241" i="126"/>
  <c r="I241" i="126"/>
  <c r="T240" i="126"/>
  <c r="S240" i="126"/>
  <c r="I240" i="126"/>
  <c r="T239" i="126"/>
  <c r="S239" i="126"/>
  <c r="I239" i="126"/>
  <c r="T238" i="126"/>
  <c r="S238" i="126"/>
  <c r="I238" i="126"/>
  <c r="T237" i="126"/>
  <c r="S237" i="126"/>
  <c r="I237" i="126"/>
  <c r="T236" i="126"/>
  <c r="S236" i="126"/>
  <c r="I236" i="126"/>
  <c r="T235" i="126"/>
  <c r="S235" i="126"/>
  <c r="I235" i="126"/>
  <c r="T234" i="126"/>
  <c r="S234" i="126"/>
  <c r="I234" i="126"/>
  <c r="T233" i="126"/>
  <c r="S233" i="126"/>
  <c r="I233" i="126"/>
  <c r="T232" i="126"/>
  <c r="S232" i="126"/>
  <c r="I232" i="126"/>
  <c r="T231" i="126"/>
  <c r="S231" i="126"/>
  <c r="I231" i="126"/>
  <c r="T230" i="126"/>
  <c r="S230" i="126"/>
  <c r="I230" i="126"/>
  <c r="T229" i="126"/>
  <c r="S229" i="126"/>
  <c r="I229" i="126"/>
  <c r="T228" i="126"/>
  <c r="S228" i="126"/>
  <c r="I228" i="126"/>
  <c r="T227" i="126"/>
  <c r="S227" i="126"/>
  <c r="I227" i="126"/>
  <c r="T226" i="126"/>
  <c r="S226" i="126"/>
  <c r="I226" i="126"/>
  <c r="T225" i="126"/>
  <c r="S225" i="126"/>
  <c r="I225" i="126"/>
  <c r="T224" i="126"/>
  <c r="S224" i="126"/>
  <c r="I224" i="126"/>
  <c r="T223" i="126"/>
  <c r="S223" i="126"/>
  <c r="I223" i="126"/>
  <c r="T222" i="126"/>
  <c r="S222" i="126"/>
  <c r="I222" i="126"/>
  <c r="T221" i="126"/>
  <c r="S221" i="126"/>
  <c r="I221" i="126"/>
  <c r="T220" i="126"/>
  <c r="S220" i="126"/>
  <c r="I220" i="126"/>
  <c r="T219" i="126"/>
  <c r="S219" i="126"/>
  <c r="I219" i="126"/>
  <c r="T218" i="126"/>
  <c r="S218" i="126"/>
  <c r="I218" i="126"/>
  <c r="T217" i="126"/>
  <c r="S217" i="126"/>
  <c r="I217" i="126"/>
  <c r="T216" i="126"/>
  <c r="S216" i="126"/>
  <c r="I216" i="126"/>
  <c r="T215" i="126"/>
  <c r="S215" i="126"/>
  <c r="I215" i="126"/>
  <c r="T214" i="126"/>
  <c r="S214" i="126"/>
  <c r="I214" i="126"/>
  <c r="T213" i="126"/>
  <c r="S213" i="126"/>
  <c r="I213" i="126"/>
  <c r="T212" i="126"/>
  <c r="S212" i="126"/>
  <c r="I212" i="126"/>
  <c r="T211" i="126"/>
  <c r="S211" i="126"/>
  <c r="I211" i="126"/>
  <c r="T210" i="126"/>
  <c r="S210" i="126"/>
  <c r="I210" i="126"/>
  <c r="T209" i="126"/>
  <c r="S209" i="126"/>
  <c r="I209" i="126"/>
  <c r="T208" i="126"/>
  <c r="S208" i="126"/>
  <c r="I208" i="126"/>
  <c r="T207" i="126"/>
  <c r="S207" i="126"/>
  <c r="I207" i="126"/>
  <c r="T206" i="126"/>
  <c r="S206" i="126"/>
  <c r="I206" i="126"/>
  <c r="T205" i="126"/>
  <c r="S205" i="126"/>
  <c r="I205" i="126"/>
  <c r="T204" i="126"/>
  <c r="S204" i="126"/>
  <c r="I204" i="126"/>
  <c r="T203" i="126"/>
  <c r="S203" i="126"/>
  <c r="I203" i="126"/>
  <c r="T202" i="126"/>
  <c r="S202" i="126"/>
  <c r="I202" i="126"/>
  <c r="T201" i="126"/>
  <c r="S201" i="126"/>
  <c r="I201" i="126"/>
  <c r="T200" i="126"/>
  <c r="S200" i="126"/>
  <c r="I200" i="126"/>
  <c r="T199" i="126"/>
  <c r="S199" i="126"/>
  <c r="I199" i="126"/>
  <c r="T198" i="126"/>
  <c r="S198" i="126"/>
  <c r="I198" i="126"/>
  <c r="T197" i="126"/>
  <c r="S197" i="126"/>
  <c r="I197" i="126"/>
  <c r="T196" i="126"/>
  <c r="S196" i="126"/>
  <c r="I196" i="126"/>
  <c r="T195" i="126"/>
  <c r="S195" i="126"/>
  <c r="I195" i="126"/>
  <c r="T194" i="126"/>
  <c r="S194" i="126"/>
  <c r="I194" i="126"/>
  <c r="T193" i="126"/>
  <c r="S193" i="126"/>
  <c r="I193" i="126"/>
  <c r="T192" i="126"/>
  <c r="S192" i="126"/>
  <c r="I192" i="126"/>
  <c r="T191" i="126"/>
  <c r="S191" i="126"/>
  <c r="I191" i="126"/>
  <c r="T190" i="126"/>
  <c r="S190" i="126"/>
  <c r="I190" i="126"/>
  <c r="T189" i="126"/>
  <c r="S189" i="126"/>
  <c r="I189" i="126"/>
  <c r="T188" i="126"/>
  <c r="S188" i="126"/>
  <c r="I188" i="126"/>
  <c r="T187" i="126"/>
  <c r="S187" i="126"/>
  <c r="I187" i="126"/>
  <c r="T186" i="126"/>
  <c r="S186" i="126"/>
  <c r="I186" i="126"/>
  <c r="T185" i="126"/>
  <c r="S185" i="126"/>
  <c r="I185" i="126"/>
  <c r="T184" i="126"/>
  <c r="S184" i="126"/>
  <c r="I184" i="126"/>
  <c r="T183" i="126"/>
  <c r="S183" i="126"/>
  <c r="I183" i="126"/>
  <c r="T182" i="126"/>
  <c r="S182" i="126"/>
  <c r="I182" i="126"/>
  <c r="T181" i="126"/>
  <c r="S181" i="126"/>
  <c r="I181" i="126"/>
  <c r="T180" i="126"/>
  <c r="S180" i="126"/>
  <c r="I180" i="126"/>
  <c r="T179" i="126"/>
  <c r="S179" i="126"/>
  <c r="I179" i="126"/>
  <c r="T178" i="126"/>
  <c r="S178" i="126"/>
  <c r="I178" i="126"/>
  <c r="T177" i="126"/>
  <c r="S177" i="126"/>
  <c r="I177" i="126"/>
  <c r="T176" i="126"/>
  <c r="S176" i="126"/>
  <c r="I176" i="126"/>
  <c r="T175" i="126"/>
  <c r="S175" i="126"/>
  <c r="I175" i="126"/>
  <c r="T174" i="126"/>
  <c r="S174" i="126"/>
  <c r="I174" i="126"/>
  <c r="T173" i="126"/>
  <c r="S173" i="126"/>
  <c r="I173" i="126"/>
  <c r="T172" i="126"/>
  <c r="S172" i="126"/>
  <c r="I172" i="126"/>
  <c r="T171" i="126"/>
  <c r="S171" i="126"/>
  <c r="I171" i="126"/>
  <c r="T170" i="126"/>
  <c r="S170" i="126"/>
  <c r="I170" i="126"/>
  <c r="T169" i="126"/>
  <c r="S169" i="126"/>
  <c r="I169" i="126"/>
  <c r="T168" i="126"/>
  <c r="S168" i="126"/>
  <c r="I168" i="126"/>
  <c r="T167" i="126"/>
  <c r="S167" i="126"/>
  <c r="I167" i="126"/>
  <c r="T166" i="126"/>
  <c r="S166" i="126"/>
  <c r="I166" i="126"/>
  <c r="T165" i="126"/>
  <c r="S165" i="126"/>
  <c r="I165" i="126"/>
  <c r="T164" i="126"/>
  <c r="S164" i="126"/>
  <c r="I164" i="126"/>
  <c r="T163" i="126"/>
  <c r="S163" i="126"/>
  <c r="I163" i="126"/>
  <c r="T162" i="126"/>
  <c r="S162" i="126"/>
  <c r="I162" i="126"/>
  <c r="T161" i="126"/>
  <c r="S161" i="126"/>
  <c r="I161" i="126"/>
  <c r="T160" i="126"/>
  <c r="S160" i="126"/>
  <c r="I160" i="126"/>
  <c r="T159" i="126"/>
  <c r="S159" i="126"/>
  <c r="I159" i="126"/>
  <c r="T158" i="126"/>
  <c r="S158" i="126"/>
  <c r="I158" i="126"/>
  <c r="T157" i="126"/>
  <c r="S157" i="126"/>
  <c r="I157" i="126"/>
  <c r="T156" i="126"/>
  <c r="S156" i="126"/>
  <c r="I156" i="126"/>
  <c r="T155" i="126"/>
  <c r="S155" i="126"/>
  <c r="I155" i="126"/>
  <c r="T154" i="126"/>
  <c r="S154" i="126"/>
  <c r="I154" i="126"/>
  <c r="T153" i="126"/>
  <c r="S153" i="126"/>
  <c r="I153" i="126"/>
  <c r="T152" i="126"/>
  <c r="S152" i="126"/>
  <c r="I152" i="126"/>
  <c r="T151" i="126"/>
  <c r="S151" i="126"/>
  <c r="I151" i="126"/>
  <c r="T150" i="126"/>
  <c r="S150" i="126"/>
  <c r="I150" i="126"/>
  <c r="T149" i="126"/>
  <c r="S149" i="126"/>
  <c r="I149" i="126"/>
  <c r="T148" i="126"/>
  <c r="S148" i="126"/>
  <c r="I148" i="126"/>
  <c r="T147" i="126"/>
  <c r="S147" i="126"/>
  <c r="I147" i="126"/>
  <c r="T146" i="126"/>
  <c r="S146" i="126"/>
  <c r="I146" i="126"/>
  <c r="T145" i="126"/>
  <c r="S145" i="126"/>
  <c r="I145" i="126"/>
  <c r="T144" i="126"/>
  <c r="S144" i="126"/>
  <c r="I144" i="126"/>
  <c r="T143" i="126"/>
  <c r="S143" i="126"/>
  <c r="I143" i="126"/>
  <c r="T142" i="126"/>
  <c r="S142" i="126"/>
  <c r="I142" i="126"/>
  <c r="T141" i="126"/>
  <c r="S141" i="126"/>
  <c r="I141" i="126"/>
  <c r="T140" i="126"/>
  <c r="S140" i="126"/>
  <c r="I140" i="126"/>
  <c r="T139" i="126"/>
  <c r="S139" i="126"/>
  <c r="I139" i="126"/>
  <c r="T138" i="126"/>
  <c r="S138" i="126"/>
  <c r="I138" i="126"/>
  <c r="T137" i="126"/>
  <c r="S137" i="126"/>
  <c r="I137" i="126"/>
  <c r="T136" i="126"/>
  <c r="S136" i="126"/>
  <c r="I136" i="126"/>
  <c r="T135" i="126"/>
  <c r="S135" i="126"/>
  <c r="I135" i="126"/>
  <c r="T134" i="126"/>
  <c r="S134" i="126"/>
  <c r="I134" i="126"/>
  <c r="T133" i="126"/>
  <c r="S133" i="126"/>
  <c r="I133" i="126"/>
  <c r="T132" i="126"/>
  <c r="S132" i="126"/>
  <c r="I132" i="126"/>
  <c r="T131" i="126"/>
  <c r="S131" i="126"/>
  <c r="I131" i="126"/>
  <c r="T130" i="126"/>
  <c r="S130" i="126"/>
  <c r="I130" i="126"/>
  <c r="T129" i="126"/>
  <c r="S129" i="126"/>
  <c r="I129" i="126"/>
  <c r="T128" i="126"/>
  <c r="S128" i="126"/>
  <c r="I128" i="126"/>
  <c r="T127" i="126"/>
  <c r="S127" i="126"/>
  <c r="I127" i="126"/>
  <c r="T126" i="126"/>
  <c r="S126" i="126"/>
  <c r="I126" i="126"/>
  <c r="T125" i="126"/>
  <c r="S125" i="126"/>
  <c r="I125" i="126"/>
  <c r="T124" i="126"/>
  <c r="S124" i="126"/>
  <c r="I124" i="126"/>
  <c r="T123" i="126"/>
  <c r="S123" i="126"/>
  <c r="I123" i="126"/>
  <c r="T122" i="126"/>
  <c r="S122" i="126"/>
  <c r="I122" i="126"/>
  <c r="T121" i="126"/>
  <c r="S121" i="126"/>
  <c r="I121" i="126"/>
  <c r="T120" i="126"/>
  <c r="S120" i="126"/>
  <c r="I120" i="126"/>
  <c r="T119" i="126"/>
  <c r="S119" i="126"/>
  <c r="I119" i="126"/>
  <c r="T118" i="126"/>
  <c r="S118" i="126"/>
  <c r="I118" i="126"/>
  <c r="T117" i="126"/>
  <c r="S117" i="126"/>
  <c r="I117" i="126"/>
  <c r="T116" i="126"/>
  <c r="S116" i="126"/>
  <c r="I116" i="126"/>
  <c r="T115" i="126"/>
  <c r="S115" i="126"/>
  <c r="I115" i="126"/>
  <c r="T114" i="126"/>
  <c r="S114" i="126"/>
  <c r="I114" i="126"/>
  <c r="T113" i="126"/>
  <c r="S113" i="126"/>
  <c r="I113" i="126"/>
  <c r="T112" i="126"/>
  <c r="S112" i="126"/>
  <c r="I112" i="126"/>
  <c r="T111" i="126"/>
  <c r="S111" i="126"/>
  <c r="I111" i="126"/>
  <c r="T110" i="126"/>
  <c r="S110" i="126"/>
  <c r="I110" i="126"/>
  <c r="T109" i="126"/>
  <c r="S109" i="126"/>
  <c r="I109" i="126"/>
  <c r="T108" i="126"/>
  <c r="S108" i="126"/>
  <c r="I108" i="126"/>
  <c r="T107" i="126"/>
  <c r="S107" i="126"/>
  <c r="I107" i="126"/>
  <c r="T106" i="126"/>
  <c r="S106" i="126"/>
  <c r="I106" i="126"/>
  <c r="T105" i="126"/>
  <c r="S105" i="126"/>
  <c r="I105" i="126"/>
  <c r="T104" i="126"/>
  <c r="S104" i="126"/>
  <c r="I104" i="126"/>
  <c r="T103" i="126"/>
  <c r="S103" i="126"/>
  <c r="I103" i="126"/>
  <c r="T102" i="126"/>
  <c r="S102" i="126"/>
  <c r="I102" i="126"/>
  <c r="T101" i="126"/>
  <c r="S101" i="126"/>
  <c r="I101" i="126"/>
  <c r="T100" i="126"/>
  <c r="S100" i="126"/>
  <c r="I100" i="126"/>
  <c r="T99" i="126"/>
  <c r="S99" i="126"/>
  <c r="I99" i="126"/>
  <c r="T98" i="126"/>
  <c r="S98" i="126"/>
  <c r="I98" i="126"/>
  <c r="T97" i="126"/>
  <c r="S97" i="126"/>
  <c r="I97" i="126"/>
  <c r="T96" i="126"/>
  <c r="S96" i="126"/>
  <c r="I96" i="126"/>
  <c r="T95" i="126"/>
  <c r="S95" i="126"/>
  <c r="I95" i="126"/>
  <c r="T94" i="126"/>
  <c r="S94" i="126"/>
  <c r="I94" i="126"/>
  <c r="T93" i="126"/>
  <c r="S93" i="126"/>
  <c r="I93" i="126"/>
  <c r="T92" i="126"/>
  <c r="S92" i="126"/>
  <c r="I92" i="126"/>
  <c r="T91" i="126"/>
  <c r="S91" i="126"/>
  <c r="I91" i="126"/>
  <c r="T90" i="126"/>
  <c r="S90" i="126"/>
  <c r="I90" i="126"/>
  <c r="T89" i="126"/>
  <c r="S89" i="126"/>
  <c r="I89" i="126"/>
  <c r="T88" i="126"/>
  <c r="S88" i="126"/>
  <c r="I88" i="126"/>
  <c r="T87" i="126"/>
  <c r="S87" i="126"/>
  <c r="I87" i="126"/>
  <c r="T86" i="126"/>
  <c r="S86" i="126"/>
  <c r="I86" i="126"/>
  <c r="T85" i="126"/>
  <c r="S85" i="126"/>
  <c r="I85" i="126"/>
  <c r="T84" i="126"/>
  <c r="S84" i="126"/>
  <c r="I84" i="126"/>
  <c r="T83" i="126"/>
  <c r="S83" i="126"/>
  <c r="I83" i="126"/>
  <c r="T82" i="126"/>
  <c r="S82" i="126"/>
  <c r="I82" i="126"/>
  <c r="T81" i="126"/>
  <c r="S81" i="126"/>
  <c r="I81" i="126"/>
  <c r="T80" i="126"/>
  <c r="S80" i="126"/>
  <c r="I80" i="126"/>
  <c r="T79" i="126"/>
  <c r="S79" i="126"/>
  <c r="I79" i="126"/>
  <c r="T78" i="126"/>
  <c r="S78" i="126"/>
  <c r="I78" i="126"/>
  <c r="T77" i="126"/>
  <c r="S77" i="126"/>
  <c r="I77" i="126"/>
  <c r="T76" i="126"/>
  <c r="S76" i="126"/>
  <c r="I76" i="126"/>
  <c r="T75" i="126"/>
  <c r="S75" i="126"/>
  <c r="I75" i="126"/>
  <c r="T74" i="126"/>
  <c r="S74" i="126"/>
  <c r="I74" i="126"/>
  <c r="T73" i="126"/>
  <c r="S73" i="126"/>
  <c r="I73" i="126"/>
  <c r="T72" i="126"/>
  <c r="S72" i="126"/>
  <c r="I72" i="126"/>
  <c r="T71" i="126"/>
  <c r="S71" i="126"/>
  <c r="I71" i="126"/>
  <c r="T70" i="126"/>
  <c r="S70" i="126"/>
  <c r="I70" i="126"/>
  <c r="T69" i="126"/>
  <c r="S69" i="126"/>
  <c r="I69" i="126"/>
  <c r="T68" i="126"/>
  <c r="S68" i="126"/>
  <c r="I68" i="126"/>
  <c r="T67" i="126"/>
  <c r="S67" i="126"/>
  <c r="I67" i="126"/>
  <c r="T66" i="126"/>
  <c r="S66" i="126"/>
  <c r="I66" i="126"/>
  <c r="T65" i="126"/>
  <c r="S65" i="126"/>
  <c r="I65" i="126"/>
  <c r="T64" i="126"/>
  <c r="S64" i="126"/>
  <c r="I64" i="126"/>
  <c r="T63" i="126"/>
  <c r="S63" i="126"/>
  <c r="I63" i="126"/>
  <c r="T62" i="126"/>
  <c r="S62" i="126"/>
  <c r="I62" i="126"/>
  <c r="T61" i="126"/>
  <c r="S61" i="126"/>
  <c r="I61" i="126"/>
  <c r="T60" i="126"/>
  <c r="S60" i="126"/>
  <c r="I60" i="126"/>
  <c r="T59" i="126"/>
  <c r="S59" i="126"/>
  <c r="I59" i="126"/>
  <c r="T58" i="126"/>
  <c r="S58" i="126"/>
  <c r="I58" i="126"/>
  <c r="T57" i="126"/>
  <c r="S57" i="126"/>
  <c r="I57" i="126"/>
  <c r="T56" i="126"/>
  <c r="S56" i="126"/>
  <c r="I56" i="126"/>
  <c r="T55" i="126"/>
  <c r="S55" i="126"/>
  <c r="I55" i="126"/>
  <c r="T54" i="126"/>
  <c r="S54" i="126"/>
  <c r="I54" i="126"/>
  <c r="T53" i="126"/>
  <c r="S53" i="126"/>
  <c r="I53" i="126"/>
  <c r="T52" i="126"/>
  <c r="S52" i="126"/>
  <c r="I52" i="126"/>
  <c r="T51" i="126"/>
  <c r="S51" i="126"/>
  <c r="I51" i="126"/>
  <c r="T50" i="126"/>
  <c r="S50" i="126"/>
  <c r="I50" i="126"/>
  <c r="T49" i="126"/>
  <c r="S49" i="126"/>
  <c r="I49" i="126"/>
  <c r="T48" i="126"/>
  <c r="S48" i="126"/>
  <c r="I48" i="126"/>
  <c r="T47" i="126"/>
  <c r="S47" i="126"/>
  <c r="I47" i="126"/>
  <c r="T46" i="126"/>
  <c r="S46" i="126"/>
  <c r="I46" i="126"/>
  <c r="T45" i="126"/>
  <c r="S45" i="126"/>
  <c r="I45" i="126"/>
  <c r="T44" i="126"/>
  <c r="S44" i="126"/>
  <c r="I44" i="126"/>
  <c r="T43" i="126"/>
  <c r="S43" i="126"/>
  <c r="I43" i="126"/>
  <c r="T42" i="126"/>
  <c r="S42" i="126"/>
  <c r="I42" i="126"/>
  <c r="T41" i="126"/>
  <c r="S41" i="126"/>
  <c r="I41" i="126"/>
  <c r="T40" i="126"/>
  <c r="S40" i="126"/>
  <c r="I40" i="126"/>
  <c r="T39" i="126"/>
  <c r="S39" i="126"/>
  <c r="I39" i="126"/>
  <c r="T38" i="126"/>
  <c r="S38" i="126"/>
  <c r="I38" i="126"/>
  <c r="T37" i="126"/>
  <c r="S37" i="126"/>
  <c r="I37" i="126"/>
  <c r="T36" i="126"/>
  <c r="S36" i="126"/>
  <c r="I36" i="126"/>
  <c r="T35" i="126"/>
  <c r="S35" i="126"/>
  <c r="I35" i="126"/>
  <c r="T34" i="126"/>
  <c r="S34" i="126"/>
  <c r="I34" i="126"/>
  <c r="T33" i="126"/>
  <c r="S33" i="126"/>
  <c r="I33" i="126"/>
  <c r="T32" i="126"/>
  <c r="S32" i="126"/>
  <c r="I32" i="126"/>
  <c r="T31" i="126"/>
  <c r="S31" i="126"/>
  <c r="I31" i="126"/>
  <c r="T30" i="126"/>
  <c r="S30" i="126"/>
  <c r="I30" i="126"/>
  <c r="T29" i="126"/>
  <c r="S29" i="126"/>
  <c r="I29" i="126"/>
  <c r="T28" i="126"/>
  <c r="S28" i="126"/>
  <c r="I28" i="126"/>
  <c r="T27" i="126"/>
  <c r="S27" i="126"/>
  <c r="I27" i="126"/>
  <c r="T26" i="126"/>
  <c r="S26" i="126"/>
  <c r="I26" i="126"/>
  <c r="T25" i="126"/>
  <c r="S25" i="126"/>
  <c r="I25" i="126"/>
  <c r="T24" i="126"/>
  <c r="S24" i="126"/>
  <c r="I24" i="126"/>
  <c r="T23" i="126"/>
  <c r="S23" i="126"/>
  <c r="I23" i="126"/>
  <c r="T22" i="126"/>
  <c r="S22" i="126"/>
  <c r="I22" i="126"/>
  <c r="T21" i="126"/>
  <c r="S21" i="126"/>
  <c r="I21" i="126"/>
  <c r="T20" i="126"/>
  <c r="S20" i="126"/>
  <c r="I20" i="126"/>
  <c r="T19" i="126"/>
  <c r="S19" i="126"/>
  <c r="I19" i="126"/>
  <c r="T18" i="126"/>
  <c r="S18" i="126"/>
  <c r="I18" i="126"/>
  <c r="T17" i="126"/>
  <c r="S17" i="126"/>
  <c r="I17" i="126"/>
  <c r="T16" i="126"/>
  <c r="S16" i="126"/>
  <c r="I16" i="126"/>
  <c r="T15" i="126"/>
  <c r="S15" i="126"/>
  <c r="I15" i="126"/>
  <c r="T14" i="126"/>
  <c r="S14" i="126"/>
  <c r="I14" i="126"/>
  <c r="T13" i="126"/>
  <c r="S13" i="126"/>
  <c r="I13" i="126"/>
  <c r="T12" i="126"/>
  <c r="S12" i="126"/>
  <c r="I12" i="126"/>
  <c r="T11" i="126"/>
  <c r="S11" i="126"/>
  <c r="I11" i="126"/>
  <c r="T10" i="126"/>
  <c r="S10" i="126"/>
  <c r="I10" i="126"/>
  <c r="J9" i="126"/>
  <c r="F6" i="126"/>
  <c r="M796" i="125"/>
  <c r="K796" i="125"/>
  <c r="N796" i="125" s="1"/>
  <c r="M795" i="125"/>
  <c r="K795" i="125"/>
  <c r="N795" i="125" s="1"/>
  <c r="M794" i="125"/>
  <c r="K794" i="125"/>
  <c r="N794" i="125" s="1"/>
  <c r="M793" i="125"/>
  <c r="K793" i="125"/>
  <c r="N793" i="125" s="1"/>
  <c r="M792" i="125"/>
  <c r="K792" i="125"/>
  <c r="N792" i="125" s="1"/>
  <c r="M791" i="125"/>
  <c r="K791" i="125"/>
  <c r="N791" i="125" s="1"/>
  <c r="M790" i="125"/>
  <c r="K790" i="125"/>
  <c r="N790" i="125" s="1"/>
  <c r="M789" i="125"/>
  <c r="K789" i="125"/>
  <c r="N789" i="125" s="1"/>
  <c r="M788" i="125"/>
  <c r="K788" i="125"/>
  <c r="N788" i="125" s="1"/>
  <c r="M787" i="125"/>
  <c r="K787" i="125"/>
  <c r="N787" i="125" s="1"/>
  <c r="M786" i="125"/>
  <c r="K786" i="125"/>
  <c r="N786" i="125" s="1"/>
  <c r="M785" i="125"/>
  <c r="K785" i="125"/>
  <c r="N785" i="125" s="1"/>
  <c r="M784" i="125"/>
  <c r="K784" i="125"/>
  <c r="N784" i="125" s="1"/>
  <c r="M783" i="125"/>
  <c r="K783" i="125"/>
  <c r="N783" i="125" s="1"/>
  <c r="M782" i="125"/>
  <c r="K782" i="125"/>
  <c r="N782" i="125" s="1"/>
  <c r="M781" i="125"/>
  <c r="K781" i="125"/>
  <c r="N781" i="125" s="1"/>
  <c r="M780" i="125"/>
  <c r="K780" i="125"/>
  <c r="N780" i="125" s="1"/>
  <c r="M779" i="125"/>
  <c r="K779" i="125"/>
  <c r="N779" i="125" s="1"/>
  <c r="M778" i="125"/>
  <c r="K778" i="125"/>
  <c r="N778" i="125" s="1"/>
  <c r="M777" i="125"/>
  <c r="K777" i="125"/>
  <c r="N777" i="125" s="1"/>
  <c r="M776" i="125"/>
  <c r="K776" i="125"/>
  <c r="N776" i="125" s="1"/>
  <c r="M775" i="125"/>
  <c r="K775" i="125"/>
  <c r="N775" i="125" s="1"/>
  <c r="M774" i="125"/>
  <c r="K774" i="125"/>
  <c r="N774" i="125" s="1"/>
  <c r="O773" i="125"/>
  <c r="P773" i="125" s="1"/>
  <c r="M773" i="125"/>
  <c r="L773" i="125"/>
  <c r="K773" i="125"/>
  <c r="N773" i="125" s="1"/>
  <c r="M772" i="125"/>
  <c r="K772" i="125"/>
  <c r="N772" i="125" s="1"/>
  <c r="M771" i="125"/>
  <c r="K771" i="125"/>
  <c r="N771" i="125" s="1"/>
  <c r="M770" i="125"/>
  <c r="K770" i="125"/>
  <c r="N770" i="125" s="1"/>
  <c r="M769" i="125"/>
  <c r="K769" i="125"/>
  <c r="N769" i="125" s="1"/>
  <c r="M768" i="125"/>
  <c r="K768" i="125"/>
  <c r="N768" i="125" s="1"/>
  <c r="M767" i="125"/>
  <c r="K767" i="125"/>
  <c r="N767" i="125" s="1"/>
  <c r="M766" i="125"/>
  <c r="K766" i="125"/>
  <c r="N766" i="125" s="1"/>
  <c r="M765" i="125"/>
  <c r="K765" i="125"/>
  <c r="N765" i="125" s="1"/>
  <c r="M764" i="125"/>
  <c r="K764" i="125"/>
  <c r="N764" i="125" s="1"/>
  <c r="M763" i="125"/>
  <c r="K763" i="125"/>
  <c r="N763" i="125" s="1"/>
  <c r="M762" i="125"/>
  <c r="K762" i="125"/>
  <c r="N762" i="125" s="1"/>
  <c r="M761" i="125"/>
  <c r="K761" i="125"/>
  <c r="N761" i="125" s="1"/>
  <c r="M760" i="125"/>
  <c r="K760" i="125"/>
  <c r="N760" i="125" s="1"/>
  <c r="M759" i="125"/>
  <c r="K759" i="125"/>
  <c r="N759" i="125" s="1"/>
  <c r="M758" i="125"/>
  <c r="K758" i="125"/>
  <c r="N758" i="125" s="1"/>
  <c r="M757" i="125"/>
  <c r="K757" i="125"/>
  <c r="N757" i="125" s="1"/>
  <c r="M756" i="125"/>
  <c r="K756" i="125"/>
  <c r="N756" i="125" s="1"/>
  <c r="M755" i="125"/>
  <c r="K755" i="125"/>
  <c r="N755" i="125" s="1"/>
  <c r="M754" i="125"/>
  <c r="K754" i="125"/>
  <c r="N754" i="125" s="1"/>
  <c r="M753" i="125"/>
  <c r="K753" i="125"/>
  <c r="N753" i="125" s="1"/>
  <c r="M752" i="125"/>
  <c r="K752" i="125"/>
  <c r="N752" i="125" s="1"/>
  <c r="M751" i="125"/>
  <c r="K751" i="125"/>
  <c r="N751" i="125" s="1"/>
  <c r="M750" i="125"/>
  <c r="K750" i="125"/>
  <c r="N750" i="125" s="1"/>
  <c r="M749" i="125"/>
  <c r="K749" i="125"/>
  <c r="N749" i="125" s="1"/>
  <c r="M748" i="125"/>
  <c r="K748" i="125"/>
  <c r="N748" i="125" s="1"/>
  <c r="M747" i="125"/>
  <c r="K747" i="125"/>
  <c r="N747" i="125" s="1"/>
  <c r="M746" i="125"/>
  <c r="K746" i="125"/>
  <c r="N746" i="125" s="1"/>
  <c r="M745" i="125"/>
  <c r="K745" i="125"/>
  <c r="N745" i="125" s="1"/>
  <c r="M744" i="125"/>
  <c r="K744" i="125"/>
  <c r="N744" i="125" s="1"/>
  <c r="M743" i="125"/>
  <c r="K743" i="125"/>
  <c r="N743" i="125" s="1"/>
  <c r="M742" i="125"/>
  <c r="K742" i="125"/>
  <c r="N742" i="125" s="1"/>
  <c r="M741" i="125"/>
  <c r="K741" i="125"/>
  <c r="N741" i="125" s="1"/>
  <c r="M740" i="125"/>
  <c r="K740" i="125"/>
  <c r="N740" i="125" s="1"/>
  <c r="M739" i="125"/>
  <c r="K739" i="125"/>
  <c r="N739" i="125" s="1"/>
  <c r="M738" i="125"/>
  <c r="K738" i="125"/>
  <c r="N738" i="125" s="1"/>
  <c r="M737" i="125"/>
  <c r="K737" i="125"/>
  <c r="N737" i="125" s="1"/>
  <c r="M736" i="125"/>
  <c r="K736" i="125"/>
  <c r="N736" i="125" s="1"/>
  <c r="M735" i="125"/>
  <c r="K735" i="125"/>
  <c r="N735" i="125" s="1"/>
  <c r="M734" i="125"/>
  <c r="K734" i="125"/>
  <c r="N734" i="125" s="1"/>
  <c r="M733" i="125"/>
  <c r="K733" i="125"/>
  <c r="N733" i="125" s="1"/>
  <c r="M732" i="125"/>
  <c r="K732" i="125"/>
  <c r="N732" i="125" s="1"/>
  <c r="M731" i="125"/>
  <c r="K731" i="125"/>
  <c r="N731" i="125" s="1"/>
  <c r="M730" i="125"/>
  <c r="K730" i="125"/>
  <c r="N730" i="125" s="1"/>
  <c r="M729" i="125"/>
  <c r="K729" i="125"/>
  <c r="N729" i="125" s="1"/>
  <c r="M728" i="125"/>
  <c r="K728" i="125"/>
  <c r="N728" i="125" s="1"/>
  <c r="M727" i="125"/>
  <c r="K727" i="125"/>
  <c r="N727" i="125" s="1"/>
  <c r="M726" i="125"/>
  <c r="K726" i="125"/>
  <c r="N726" i="125" s="1"/>
  <c r="M725" i="125"/>
  <c r="K725" i="125"/>
  <c r="N725" i="125" s="1"/>
  <c r="M724" i="125"/>
  <c r="K724" i="125"/>
  <c r="N724" i="125" s="1"/>
  <c r="M723" i="125"/>
  <c r="K723" i="125"/>
  <c r="N723" i="125" s="1"/>
  <c r="M722" i="125"/>
  <c r="K722" i="125"/>
  <c r="N722" i="125" s="1"/>
  <c r="M721" i="125"/>
  <c r="K721" i="125"/>
  <c r="N721" i="125" s="1"/>
  <c r="M720" i="125"/>
  <c r="K720" i="125"/>
  <c r="N720" i="125" s="1"/>
  <c r="M719" i="125"/>
  <c r="K719" i="125"/>
  <c r="N719" i="125" s="1"/>
  <c r="M718" i="125"/>
  <c r="K718" i="125"/>
  <c r="N718" i="125" s="1"/>
  <c r="M717" i="125"/>
  <c r="K717" i="125"/>
  <c r="N717" i="125" s="1"/>
  <c r="M716" i="125"/>
  <c r="K716" i="125"/>
  <c r="N716" i="125" s="1"/>
  <c r="M715" i="125"/>
  <c r="K715" i="125"/>
  <c r="N715" i="125" s="1"/>
  <c r="M714" i="125"/>
  <c r="K714" i="125"/>
  <c r="N714" i="125" s="1"/>
  <c r="M713" i="125"/>
  <c r="K713" i="125"/>
  <c r="N713" i="125" s="1"/>
  <c r="M712" i="125"/>
  <c r="K712" i="125"/>
  <c r="N712" i="125" s="1"/>
  <c r="M711" i="125"/>
  <c r="K711" i="125"/>
  <c r="N711" i="125" s="1"/>
  <c r="M710" i="125"/>
  <c r="K710" i="125"/>
  <c r="N710" i="125" s="1"/>
  <c r="M709" i="125"/>
  <c r="K709" i="125"/>
  <c r="N709" i="125" s="1"/>
  <c r="M708" i="125"/>
  <c r="K708" i="125"/>
  <c r="N708" i="125" s="1"/>
  <c r="M707" i="125"/>
  <c r="K707" i="125"/>
  <c r="N707" i="125" s="1"/>
  <c r="M706" i="125"/>
  <c r="K706" i="125"/>
  <c r="N706" i="125" s="1"/>
  <c r="M705" i="125"/>
  <c r="K705" i="125"/>
  <c r="N705" i="125" s="1"/>
  <c r="M704" i="125"/>
  <c r="K704" i="125"/>
  <c r="N704" i="125" s="1"/>
  <c r="M703" i="125"/>
  <c r="K703" i="125"/>
  <c r="N703" i="125" s="1"/>
  <c r="M702" i="125"/>
  <c r="K702" i="125"/>
  <c r="N702" i="125" s="1"/>
  <c r="M701" i="125"/>
  <c r="K701" i="125"/>
  <c r="N701" i="125" s="1"/>
  <c r="M700" i="125"/>
  <c r="K700" i="125"/>
  <c r="N700" i="125" s="1"/>
  <c r="M699" i="125"/>
  <c r="K699" i="125"/>
  <c r="N699" i="125" s="1"/>
  <c r="M698" i="125"/>
  <c r="K698" i="125"/>
  <c r="N698" i="125" s="1"/>
  <c r="M697" i="125"/>
  <c r="K697" i="125"/>
  <c r="N697" i="125" s="1"/>
  <c r="M696" i="125"/>
  <c r="K696" i="125"/>
  <c r="N696" i="125" s="1"/>
  <c r="M695" i="125"/>
  <c r="K695" i="125"/>
  <c r="N695" i="125" s="1"/>
  <c r="M694" i="125"/>
  <c r="K694" i="125"/>
  <c r="N694" i="125" s="1"/>
  <c r="M693" i="125"/>
  <c r="K693" i="125"/>
  <c r="N693" i="125" s="1"/>
  <c r="M692" i="125"/>
  <c r="K692" i="125"/>
  <c r="N692" i="125" s="1"/>
  <c r="M691" i="125"/>
  <c r="K691" i="125"/>
  <c r="N691" i="125" s="1"/>
  <c r="M690" i="125"/>
  <c r="K690" i="125"/>
  <c r="N690" i="125" s="1"/>
  <c r="M689" i="125"/>
  <c r="K689" i="125"/>
  <c r="N689" i="125" s="1"/>
  <c r="M688" i="125"/>
  <c r="K688" i="125"/>
  <c r="N688" i="125" s="1"/>
  <c r="M687" i="125"/>
  <c r="K687" i="125"/>
  <c r="N687" i="125" s="1"/>
  <c r="M686" i="125"/>
  <c r="K686" i="125"/>
  <c r="N686" i="125" s="1"/>
  <c r="M685" i="125"/>
  <c r="K685" i="125"/>
  <c r="N685" i="125" s="1"/>
  <c r="M684" i="125"/>
  <c r="K684" i="125"/>
  <c r="N684" i="125" s="1"/>
  <c r="M683" i="125"/>
  <c r="K683" i="125"/>
  <c r="N683" i="125" s="1"/>
  <c r="M682" i="125"/>
  <c r="K682" i="125"/>
  <c r="N682" i="125" s="1"/>
  <c r="M681" i="125"/>
  <c r="K681" i="125"/>
  <c r="N681" i="125" s="1"/>
  <c r="M680" i="125"/>
  <c r="K680" i="125"/>
  <c r="N680" i="125" s="1"/>
  <c r="M679" i="125"/>
  <c r="K679" i="125"/>
  <c r="N679" i="125" s="1"/>
  <c r="M678" i="125"/>
  <c r="K678" i="125"/>
  <c r="N678" i="125" s="1"/>
  <c r="M677" i="125"/>
  <c r="K677" i="125"/>
  <c r="N677" i="125" s="1"/>
  <c r="M676" i="125"/>
  <c r="K676" i="125"/>
  <c r="N676" i="125" s="1"/>
  <c r="M675" i="125"/>
  <c r="K675" i="125"/>
  <c r="N675" i="125" s="1"/>
  <c r="M674" i="125"/>
  <c r="K674" i="125"/>
  <c r="N674" i="125" s="1"/>
  <c r="M673" i="125"/>
  <c r="K673" i="125"/>
  <c r="N673" i="125" s="1"/>
  <c r="M672" i="125"/>
  <c r="K672" i="125"/>
  <c r="N672" i="125" s="1"/>
  <c r="M671" i="125"/>
  <c r="K671" i="125"/>
  <c r="N671" i="125" s="1"/>
  <c r="M670" i="125"/>
  <c r="K670" i="125"/>
  <c r="N670" i="125" s="1"/>
  <c r="M669" i="125"/>
  <c r="K669" i="125"/>
  <c r="N669" i="125" s="1"/>
  <c r="M668" i="125"/>
  <c r="K668" i="125"/>
  <c r="N668" i="125" s="1"/>
  <c r="M667" i="125"/>
  <c r="K667" i="125"/>
  <c r="N667" i="125" s="1"/>
  <c r="M666" i="125"/>
  <c r="K666" i="125"/>
  <c r="N666" i="125" s="1"/>
  <c r="M665" i="125"/>
  <c r="K665" i="125"/>
  <c r="N665" i="125" s="1"/>
  <c r="M664" i="125"/>
  <c r="K664" i="125"/>
  <c r="N664" i="125" s="1"/>
  <c r="M663" i="125"/>
  <c r="K663" i="125"/>
  <c r="N663" i="125" s="1"/>
  <c r="M662" i="125"/>
  <c r="K662" i="125"/>
  <c r="N662" i="125" s="1"/>
  <c r="M661" i="125"/>
  <c r="K661" i="125"/>
  <c r="N661" i="125" s="1"/>
  <c r="M660" i="125"/>
  <c r="K660" i="125"/>
  <c r="N660" i="125" s="1"/>
  <c r="M659" i="125"/>
  <c r="K659" i="125"/>
  <c r="N659" i="125" s="1"/>
  <c r="M658" i="125"/>
  <c r="K658" i="125"/>
  <c r="N658" i="125" s="1"/>
  <c r="M657" i="125"/>
  <c r="K657" i="125"/>
  <c r="N657" i="125" s="1"/>
  <c r="M656" i="125"/>
  <c r="K656" i="125"/>
  <c r="N656" i="125" s="1"/>
  <c r="M655" i="125"/>
  <c r="K655" i="125"/>
  <c r="N655" i="125" s="1"/>
  <c r="M654" i="125"/>
  <c r="K654" i="125"/>
  <c r="N654" i="125" s="1"/>
  <c r="M653" i="125"/>
  <c r="K653" i="125"/>
  <c r="N653" i="125" s="1"/>
  <c r="M652" i="125"/>
  <c r="K652" i="125"/>
  <c r="N652" i="125" s="1"/>
  <c r="M651" i="125"/>
  <c r="K651" i="125"/>
  <c r="N651" i="125" s="1"/>
  <c r="M650" i="125"/>
  <c r="K650" i="125"/>
  <c r="N650" i="125" s="1"/>
  <c r="M649" i="125"/>
  <c r="K649" i="125"/>
  <c r="N649" i="125" s="1"/>
  <c r="M648" i="125"/>
  <c r="K648" i="125"/>
  <c r="N648" i="125" s="1"/>
  <c r="M647" i="125"/>
  <c r="K647" i="125"/>
  <c r="N647" i="125" s="1"/>
  <c r="M646" i="125"/>
  <c r="K646" i="125"/>
  <c r="N646" i="125" s="1"/>
  <c r="M645" i="125"/>
  <c r="K645" i="125"/>
  <c r="N645" i="125" s="1"/>
  <c r="M644" i="125"/>
  <c r="K644" i="125"/>
  <c r="N644" i="125" s="1"/>
  <c r="M643" i="125"/>
  <c r="K643" i="125"/>
  <c r="N643" i="125" s="1"/>
  <c r="M642" i="125"/>
  <c r="K642" i="125"/>
  <c r="N642" i="125" s="1"/>
  <c r="M641" i="125"/>
  <c r="K641" i="125"/>
  <c r="N641" i="125" s="1"/>
  <c r="M640" i="125"/>
  <c r="K640" i="125"/>
  <c r="N640" i="125" s="1"/>
  <c r="M639" i="125"/>
  <c r="K639" i="125"/>
  <c r="N639" i="125" s="1"/>
  <c r="M638" i="125"/>
  <c r="K638" i="125"/>
  <c r="N638" i="125" s="1"/>
  <c r="M637" i="125"/>
  <c r="K637" i="125"/>
  <c r="N637" i="125" s="1"/>
  <c r="M636" i="125"/>
  <c r="K636" i="125"/>
  <c r="N636" i="125" s="1"/>
  <c r="M635" i="125"/>
  <c r="K635" i="125"/>
  <c r="N635" i="125" s="1"/>
  <c r="M634" i="125"/>
  <c r="K634" i="125"/>
  <c r="N634" i="125" s="1"/>
  <c r="M633" i="125"/>
  <c r="K633" i="125"/>
  <c r="N633" i="125" s="1"/>
  <c r="M632" i="125"/>
  <c r="K632" i="125"/>
  <c r="N632" i="125" s="1"/>
  <c r="M631" i="125"/>
  <c r="K631" i="125"/>
  <c r="N631" i="125" s="1"/>
  <c r="M630" i="125"/>
  <c r="K630" i="125"/>
  <c r="N630" i="125" s="1"/>
  <c r="M629" i="125"/>
  <c r="K629" i="125"/>
  <c r="N629" i="125" s="1"/>
  <c r="M628" i="125"/>
  <c r="K628" i="125"/>
  <c r="N628" i="125" s="1"/>
  <c r="M627" i="125"/>
  <c r="K627" i="125"/>
  <c r="N627" i="125" s="1"/>
  <c r="M626" i="125"/>
  <c r="K626" i="125"/>
  <c r="N626" i="125" s="1"/>
  <c r="M625" i="125"/>
  <c r="K625" i="125"/>
  <c r="N625" i="125" s="1"/>
  <c r="M624" i="125"/>
  <c r="K624" i="125"/>
  <c r="N624" i="125" s="1"/>
  <c r="M623" i="125"/>
  <c r="K623" i="125"/>
  <c r="N623" i="125" s="1"/>
  <c r="M622" i="125"/>
  <c r="K622" i="125"/>
  <c r="N622" i="125" s="1"/>
  <c r="M621" i="125"/>
  <c r="K621" i="125"/>
  <c r="N621" i="125" s="1"/>
  <c r="M620" i="125"/>
  <c r="K620" i="125"/>
  <c r="N620" i="125" s="1"/>
  <c r="M619" i="125"/>
  <c r="K619" i="125"/>
  <c r="N619" i="125" s="1"/>
  <c r="M618" i="125"/>
  <c r="K618" i="125"/>
  <c r="N618" i="125" s="1"/>
  <c r="M617" i="125"/>
  <c r="K617" i="125"/>
  <c r="N617" i="125" s="1"/>
  <c r="M616" i="125"/>
  <c r="K616" i="125"/>
  <c r="N616" i="125" s="1"/>
  <c r="M615" i="125"/>
  <c r="K615" i="125"/>
  <c r="N615" i="125" s="1"/>
  <c r="M614" i="125"/>
  <c r="K614" i="125"/>
  <c r="N614" i="125" s="1"/>
  <c r="M613" i="125"/>
  <c r="K613" i="125"/>
  <c r="N613" i="125" s="1"/>
  <c r="M612" i="125"/>
  <c r="K612" i="125"/>
  <c r="N612" i="125" s="1"/>
  <c r="M611" i="125"/>
  <c r="K611" i="125"/>
  <c r="N611" i="125" s="1"/>
  <c r="M610" i="125"/>
  <c r="K610" i="125"/>
  <c r="N610" i="125" s="1"/>
  <c r="M609" i="125"/>
  <c r="K609" i="125"/>
  <c r="N609" i="125" s="1"/>
  <c r="M608" i="125"/>
  <c r="K608" i="125"/>
  <c r="N608" i="125" s="1"/>
  <c r="M607" i="125"/>
  <c r="K607" i="125"/>
  <c r="N607" i="125" s="1"/>
  <c r="M606" i="125"/>
  <c r="K606" i="125"/>
  <c r="N606" i="125" s="1"/>
  <c r="M605" i="125"/>
  <c r="K605" i="125"/>
  <c r="N605" i="125" s="1"/>
  <c r="M604" i="125"/>
  <c r="K604" i="125"/>
  <c r="N604" i="125" s="1"/>
  <c r="M603" i="125"/>
  <c r="K603" i="125"/>
  <c r="N603" i="125" s="1"/>
  <c r="M602" i="125"/>
  <c r="K602" i="125"/>
  <c r="N602" i="125" s="1"/>
  <c r="M601" i="125"/>
  <c r="K601" i="125"/>
  <c r="N601" i="125" s="1"/>
  <c r="M600" i="125"/>
  <c r="K600" i="125"/>
  <c r="N600" i="125" s="1"/>
  <c r="M599" i="125"/>
  <c r="K599" i="125"/>
  <c r="N599" i="125" s="1"/>
  <c r="M598" i="125"/>
  <c r="K598" i="125"/>
  <c r="N598" i="125" s="1"/>
  <c r="M597" i="125"/>
  <c r="K597" i="125"/>
  <c r="N597" i="125" s="1"/>
  <c r="M596" i="125"/>
  <c r="K596" i="125"/>
  <c r="N596" i="125" s="1"/>
  <c r="M595" i="125"/>
  <c r="K595" i="125"/>
  <c r="N595" i="125" s="1"/>
  <c r="M594" i="125"/>
  <c r="K594" i="125"/>
  <c r="N594" i="125" s="1"/>
  <c r="M593" i="125"/>
  <c r="K593" i="125"/>
  <c r="N593" i="125" s="1"/>
  <c r="M592" i="125"/>
  <c r="K592" i="125"/>
  <c r="N592" i="125" s="1"/>
  <c r="M591" i="125"/>
  <c r="K591" i="125"/>
  <c r="N591" i="125" s="1"/>
  <c r="M590" i="125"/>
  <c r="K590" i="125"/>
  <c r="N590" i="125" s="1"/>
  <c r="M589" i="125"/>
  <c r="K589" i="125"/>
  <c r="N589" i="125" s="1"/>
  <c r="M588" i="125"/>
  <c r="K588" i="125"/>
  <c r="N588" i="125" s="1"/>
  <c r="M587" i="125"/>
  <c r="K587" i="125"/>
  <c r="N587" i="125" s="1"/>
  <c r="M586" i="125"/>
  <c r="K586" i="125"/>
  <c r="N586" i="125" s="1"/>
  <c r="M585" i="125"/>
  <c r="K585" i="125"/>
  <c r="N585" i="125" s="1"/>
  <c r="M584" i="125"/>
  <c r="K584" i="125"/>
  <c r="N584" i="125" s="1"/>
  <c r="M583" i="125"/>
  <c r="K583" i="125"/>
  <c r="N583" i="125" s="1"/>
  <c r="M582" i="125"/>
  <c r="K582" i="125"/>
  <c r="N582" i="125" s="1"/>
  <c r="M581" i="125"/>
  <c r="K581" i="125"/>
  <c r="N581" i="125" s="1"/>
  <c r="M580" i="125"/>
  <c r="K580" i="125"/>
  <c r="N580" i="125" s="1"/>
  <c r="M579" i="125"/>
  <c r="K579" i="125"/>
  <c r="N579" i="125" s="1"/>
  <c r="M578" i="125"/>
  <c r="K578" i="125"/>
  <c r="N578" i="125" s="1"/>
  <c r="M577" i="125"/>
  <c r="K577" i="125"/>
  <c r="N577" i="125" s="1"/>
  <c r="M576" i="125"/>
  <c r="K576" i="125"/>
  <c r="N576" i="125" s="1"/>
  <c r="M575" i="125"/>
  <c r="K575" i="125"/>
  <c r="N575" i="125" s="1"/>
  <c r="M574" i="125"/>
  <c r="K574" i="125"/>
  <c r="N574" i="125" s="1"/>
  <c r="M573" i="125"/>
  <c r="K573" i="125"/>
  <c r="N573" i="125" s="1"/>
  <c r="M572" i="125"/>
  <c r="K572" i="125"/>
  <c r="N572" i="125" s="1"/>
  <c r="M571" i="125"/>
  <c r="K571" i="125"/>
  <c r="N571" i="125" s="1"/>
  <c r="M570" i="125"/>
  <c r="K570" i="125"/>
  <c r="N570" i="125" s="1"/>
  <c r="M569" i="125"/>
  <c r="K569" i="125"/>
  <c r="N569" i="125" s="1"/>
  <c r="M568" i="125"/>
  <c r="K568" i="125"/>
  <c r="N568" i="125" s="1"/>
  <c r="M567" i="125"/>
  <c r="K567" i="125"/>
  <c r="N567" i="125" s="1"/>
  <c r="M566" i="125"/>
  <c r="K566" i="125"/>
  <c r="N566" i="125" s="1"/>
  <c r="M565" i="125"/>
  <c r="K565" i="125"/>
  <c r="N565" i="125" s="1"/>
  <c r="M564" i="125"/>
  <c r="K564" i="125"/>
  <c r="N564" i="125" s="1"/>
  <c r="M563" i="125"/>
  <c r="K563" i="125"/>
  <c r="N563" i="125" s="1"/>
  <c r="M562" i="125"/>
  <c r="K562" i="125"/>
  <c r="N562" i="125" s="1"/>
  <c r="M561" i="125"/>
  <c r="K561" i="125"/>
  <c r="N561" i="125" s="1"/>
  <c r="M560" i="125"/>
  <c r="K560" i="125"/>
  <c r="N560" i="125" s="1"/>
  <c r="M559" i="125"/>
  <c r="K559" i="125"/>
  <c r="N559" i="125" s="1"/>
  <c r="M558" i="125"/>
  <c r="K558" i="125"/>
  <c r="N558" i="125" s="1"/>
  <c r="M557" i="125"/>
  <c r="K557" i="125"/>
  <c r="N557" i="125" s="1"/>
  <c r="M556" i="125"/>
  <c r="K556" i="125"/>
  <c r="N556" i="125" s="1"/>
  <c r="M555" i="125"/>
  <c r="K555" i="125"/>
  <c r="N555" i="125" s="1"/>
  <c r="M554" i="125"/>
  <c r="K554" i="125"/>
  <c r="N554" i="125" s="1"/>
  <c r="M553" i="125"/>
  <c r="K553" i="125"/>
  <c r="N553" i="125" s="1"/>
  <c r="M552" i="125"/>
  <c r="K552" i="125"/>
  <c r="N552" i="125" s="1"/>
  <c r="M551" i="125"/>
  <c r="K551" i="125"/>
  <c r="N551" i="125" s="1"/>
  <c r="M550" i="125"/>
  <c r="K550" i="125"/>
  <c r="N550" i="125" s="1"/>
  <c r="M549" i="125"/>
  <c r="K549" i="125"/>
  <c r="N549" i="125" s="1"/>
  <c r="M548" i="125"/>
  <c r="K548" i="125"/>
  <c r="N548" i="125" s="1"/>
  <c r="M547" i="125"/>
  <c r="K547" i="125"/>
  <c r="N547" i="125" s="1"/>
  <c r="M546" i="125"/>
  <c r="K546" i="125"/>
  <c r="N546" i="125" s="1"/>
  <c r="M545" i="125"/>
  <c r="K545" i="125"/>
  <c r="N545" i="125" s="1"/>
  <c r="M544" i="125"/>
  <c r="K544" i="125"/>
  <c r="N544" i="125" s="1"/>
  <c r="M543" i="125"/>
  <c r="K543" i="125"/>
  <c r="N543" i="125" s="1"/>
  <c r="M542" i="125"/>
  <c r="K542" i="125"/>
  <c r="N542" i="125" s="1"/>
  <c r="M541" i="125"/>
  <c r="K541" i="125"/>
  <c r="N541" i="125" s="1"/>
  <c r="M540" i="125"/>
  <c r="K540" i="125"/>
  <c r="N540" i="125" s="1"/>
  <c r="M539" i="125"/>
  <c r="K539" i="125"/>
  <c r="N539" i="125" s="1"/>
  <c r="M538" i="125"/>
  <c r="K538" i="125"/>
  <c r="N538" i="125" s="1"/>
  <c r="M537" i="125"/>
  <c r="K537" i="125"/>
  <c r="N537" i="125" s="1"/>
  <c r="M536" i="125"/>
  <c r="K536" i="125"/>
  <c r="N536" i="125" s="1"/>
  <c r="M535" i="125"/>
  <c r="K535" i="125"/>
  <c r="N535" i="125" s="1"/>
  <c r="M534" i="125"/>
  <c r="K534" i="125"/>
  <c r="N534" i="125" s="1"/>
  <c r="M533" i="125"/>
  <c r="K533" i="125"/>
  <c r="N533" i="125" s="1"/>
  <c r="M532" i="125"/>
  <c r="K532" i="125"/>
  <c r="N532" i="125" s="1"/>
  <c r="M531" i="125"/>
  <c r="K531" i="125"/>
  <c r="N531" i="125" s="1"/>
  <c r="M530" i="125"/>
  <c r="K530" i="125"/>
  <c r="N530" i="125" s="1"/>
  <c r="M529" i="125"/>
  <c r="K529" i="125"/>
  <c r="N529" i="125" s="1"/>
  <c r="M528" i="125"/>
  <c r="K528" i="125"/>
  <c r="N528" i="125" s="1"/>
  <c r="M527" i="125"/>
  <c r="K527" i="125"/>
  <c r="N527" i="125" s="1"/>
  <c r="M526" i="125"/>
  <c r="K526" i="125"/>
  <c r="N526" i="125" s="1"/>
  <c r="M525" i="125"/>
  <c r="K525" i="125"/>
  <c r="N525" i="125" s="1"/>
  <c r="M524" i="125"/>
  <c r="K524" i="125"/>
  <c r="N524" i="125" s="1"/>
  <c r="M523" i="125"/>
  <c r="K523" i="125"/>
  <c r="N523" i="125" s="1"/>
  <c r="M522" i="125"/>
  <c r="K522" i="125"/>
  <c r="N522" i="125" s="1"/>
  <c r="M521" i="125"/>
  <c r="K521" i="125"/>
  <c r="N521" i="125" s="1"/>
  <c r="M520" i="125"/>
  <c r="K520" i="125"/>
  <c r="N520" i="125" s="1"/>
  <c r="M519" i="125"/>
  <c r="K519" i="125"/>
  <c r="N519" i="125" s="1"/>
  <c r="M518" i="125"/>
  <c r="K518" i="125"/>
  <c r="N518" i="125" s="1"/>
  <c r="M517" i="125"/>
  <c r="K517" i="125"/>
  <c r="N517" i="125" s="1"/>
  <c r="M516" i="125"/>
  <c r="K516" i="125"/>
  <c r="N516" i="125" s="1"/>
  <c r="M515" i="125"/>
  <c r="K515" i="125"/>
  <c r="N515" i="125" s="1"/>
  <c r="M514" i="125"/>
  <c r="K514" i="125"/>
  <c r="N514" i="125" s="1"/>
  <c r="M513" i="125"/>
  <c r="K513" i="125"/>
  <c r="N513" i="125" s="1"/>
  <c r="M512" i="125"/>
  <c r="K512" i="125"/>
  <c r="N512" i="125" s="1"/>
  <c r="M511" i="125"/>
  <c r="K511" i="125"/>
  <c r="N511" i="125" s="1"/>
  <c r="M510" i="125"/>
  <c r="K510" i="125"/>
  <c r="N510" i="125" s="1"/>
  <c r="M509" i="125"/>
  <c r="K509" i="125"/>
  <c r="N509" i="125" s="1"/>
  <c r="M508" i="125"/>
  <c r="K508" i="125"/>
  <c r="N508" i="125" s="1"/>
  <c r="M507" i="125"/>
  <c r="K507" i="125"/>
  <c r="N507" i="125" s="1"/>
  <c r="M506" i="125"/>
  <c r="K506" i="125"/>
  <c r="N506" i="125" s="1"/>
  <c r="M505" i="125"/>
  <c r="K505" i="125"/>
  <c r="N505" i="125" s="1"/>
  <c r="M504" i="125"/>
  <c r="K504" i="125"/>
  <c r="N504" i="125" s="1"/>
  <c r="M503" i="125"/>
  <c r="K503" i="125"/>
  <c r="N503" i="125" s="1"/>
  <c r="M502" i="125"/>
  <c r="K502" i="125"/>
  <c r="N502" i="125" s="1"/>
  <c r="M501" i="125"/>
  <c r="K501" i="125"/>
  <c r="N501" i="125" s="1"/>
  <c r="M500" i="125"/>
  <c r="K500" i="125"/>
  <c r="N500" i="125" s="1"/>
  <c r="M499" i="125"/>
  <c r="K499" i="125"/>
  <c r="N499" i="125" s="1"/>
  <c r="M498" i="125"/>
  <c r="K498" i="125"/>
  <c r="N498" i="125" s="1"/>
  <c r="M497" i="125"/>
  <c r="K497" i="125"/>
  <c r="N497" i="125" s="1"/>
  <c r="M496" i="125"/>
  <c r="K496" i="125"/>
  <c r="N496" i="125" s="1"/>
  <c r="M495" i="125"/>
  <c r="K495" i="125"/>
  <c r="N495" i="125" s="1"/>
  <c r="M494" i="125"/>
  <c r="K494" i="125"/>
  <c r="N494" i="125" s="1"/>
  <c r="M493" i="125"/>
  <c r="K493" i="125"/>
  <c r="N493" i="125" s="1"/>
  <c r="M492" i="125"/>
  <c r="K492" i="125"/>
  <c r="N492" i="125" s="1"/>
  <c r="M491" i="125"/>
  <c r="K491" i="125"/>
  <c r="N491" i="125" s="1"/>
  <c r="M490" i="125"/>
  <c r="K490" i="125"/>
  <c r="N490" i="125" s="1"/>
  <c r="M489" i="125"/>
  <c r="K489" i="125"/>
  <c r="N489" i="125" s="1"/>
  <c r="M488" i="125"/>
  <c r="K488" i="125"/>
  <c r="N488" i="125" s="1"/>
  <c r="M487" i="125"/>
  <c r="K487" i="125"/>
  <c r="N487" i="125" s="1"/>
  <c r="M486" i="125"/>
  <c r="K486" i="125"/>
  <c r="N486" i="125" s="1"/>
  <c r="M485" i="125"/>
  <c r="K485" i="125"/>
  <c r="N485" i="125" s="1"/>
  <c r="M484" i="125"/>
  <c r="K484" i="125"/>
  <c r="N484" i="125" s="1"/>
  <c r="M483" i="125"/>
  <c r="K483" i="125"/>
  <c r="N483" i="125" s="1"/>
  <c r="M482" i="125"/>
  <c r="K482" i="125"/>
  <c r="N482" i="125" s="1"/>
  <c r="M481" i="125"/>
  <c r="K481" i="125"/>
  <c r="N481" i="125" s="1"/>
  <c r="M480" i="125"/>
  <c r="K480" i="125"/>
  <c r="N480" i="125" s="1"/>
  <c r="M479" i="125"/>
  <c r="K479" i="125"/>
  <c r="N479" i="125" s="1"/>
  <c r="M478" i="125"/>
  <c r="K478" i="125"/>
  <c r="N478" i="125" s="1"/>
  <c r="M477" i="125"/>
  <c r="K477" i="125"/>
  <c r="N477" i="125" s="1"/>
  <c r="M476" i="125"/>
  <c r="K476" i="125"/>
  <c r="N476" i="125" s="1"/>
  <c r="M475" i="125"/>
  <c r="K475" i="125"/>
  <c r="N475" i="125" s="1"/>
  <c r="M474" i="125"/>
  <c r="K474" i="125"/>
  <c r="N474" i="125" s="1"/>
  <c r="M473" i="125"/>
  <c r="K473" i="125"/>
  <c r="N473" i="125" s="1"/>
  <c r="M472" i="125"/>
  <c r="K472" i="125"/>
  <c r="N472" i="125" s="1"/>
  <c r="M471" i="125"/>
  <c r="K471" i="125"/>
  <c r="N471" i="125" s="1"/>
  <c r="M470" i="125"/>
  <c r="K470" i="125"/>
  <c r="N470" i="125" s="1"/>
  <c r="M469" i="125"/>
  <c r="K469" i="125"/>
  <c r="N469" i="125" s="1"/>
  <c r="M468" i="125"/>
  <c r="K468" i="125"/>
  <c r="N468" i="125" s="1"/>
  <c r="M467" i="125"/>
  <c r="K467" i="125"/>
  <c r="N467" i="125" s="1"/>
  <c r="M466" i="125"/>
  <c r="K466" i="125"/>
  <c r="N466" i="125" s="1"/>
  <c r="M465" i="125"/>
  <c r="K465" i="125"/>
  <c r="N465" i="125" s="1"/>
  <c r="M464" i="125"/>
  <c r="K464" i="125"/>
  <c r="N464" i="125" s="1"/>
  <c r="M463" i="125"/>
  <c r="K463" i="125"/>
  <c r="N463" i="125" s="1"/>
  <c r="M462" i="125"/>
  <c r="K462" i="125"/>
  <c r="N462" i="125" s="1"/>
  <c r="M461" i="125"/>
  <c r="K461" i="125"/>
  <c r="N461" i="125" s="1"/>
  <c r="M460" i="125"/>
  <c r="K460" i="125"/>
  <c r="N460" i="125" s="1"/>
  <c r="M459" i="125"/>
  <c r="K459" i="125"/>
  <c r="N459" i="125" s="1"/>
  <c r="M458" i="125"/>
  <c r="K458" i="125"/>
  <c r="N458" i="125" s="1"/>
  <c r="M457" i="125"/>
  <c r="K457" i="125"/>
  <c r="N457" i="125" s="1"/>
  <c r="M456" i="125"/>
  <c r="K456" i="125"/>
  <c r="N456" i="125" s="1"/>
  <c r="M455" i="125"/>
  <c r="K455" i="125"/>
  <c r="N455" i="125" s="1"/>
  <c r="M454" i="125"/>
  <c r="K454" i="125"/>
  <c r="N454" i="125" s="1"/>
  <c r="M453" i="125"/>
  <c r="K453" i="125"/>
  <c r="N453" i="125" s="1"/>
  <c r="M452" i="125"/>
  <c r="K452" i="125"/>
  <c r="N452" i="125" s="1"/>
  <c r="M451" i="125"/>
  <c r="K451" i="125"/>
  <c r="N451" i="125" s="1"/>
  <c r="M450" i="125"/>
  <c r="K450" i="125"/>
  <c r="N450" i="125" s="1"/>
  <c r="M449" i="125"/>
  <c r="K449" i="125"/>
  <c r="N449" i="125" s="1"/>
  <c r="M448" i="125"/>
  <c r="K448" i="125"/>
  <c r="N448" i="125" s="1"/>
  <c r="M447" i="125"/>
  <c r="K447" i="125"/>
  <c r="N447" i="125" s="1"/>
  <c r="M446" i="125"/>
  <c r="K446" i="125"/>
  <c r="N446" i="125" s="1"/>
  <c r="M445" i="125"/>
  <c r="K445" i="125"/>
  <c r="N445" i="125" s="1"/>
  <c r="M444" i="125"/>
  <c r="K444" i="125"/>
  <c r="N444" i="125" s="1"/>
  <c r="M443" i="125"/>
  <c r="K443" i="125"/>
  <c r="N443" i="125" s="1"/>
  <c r="M442" i="125"/>
  <c r="K442" i="125"/>
  <c r="N442" i="125" s="1"/>
  <c r="M441" i="125"/>
  <c r="K441" i="125"/>
  <c r="N441" i="125" s="1"/>
  <c r="M440" i="125"/>
  <c r="K440" i="125"/>
  <c r="N440" i="125" s="1"/>
  <c r="M439" i="125"/>
  <c r="K439" i="125"/>
  <c r="N439" i="125" s="1"/>
  <c r="M438" i="125"/>
  <c r="K438" i="125"/>
  <c r="N438" i="125" s="1"/>
  <c r="M437" i="125"/>
  <c r="K437" i="125"/>
  <c r="N437" i="125" s="1"/>
  <c r="M436" i="125"/>
  <c r="K436" i="125"/>
  <c r="N436" i="125" s="1"/>
  <c r="M435" i="125"/>
  <c r="K435" i="125"/>
  <c r="N435" i="125" s="1"/>
  <c r="M434" i="125"/>
  <c r="K434" i="125"/>
  <c r="N434" i="125" s="1"/>
  <c r="M433" i="125"/>
  <c r="K433" i="125"/>
  <c r="N433" i="125" s="1"/>
  <c r="M432" i="125"/>
  <c r="K432" i="125"/>
  <c r="N432" i="125" s="1"/>
  <c r="M431" i="125"/>
  <c r="K431" i="125"/>
  <c r="N431" i="125" s="1"/>
  <c r="M430" i="125"/>
  <c r="K430" i="125"/>
  <c r="N430" i="125" s="1"/>
  <c r="M429" i="125"/>
  <c r="K429" i="125"/>
  <c r="N429" i="125" s="1"/>
  <c r="M428" i="125"/>
  <c r="K428" i="125"/>
  <c r="N428" i="125" s="1"/>
  <c r="M427" i="125"/>
  <c r="K427" i="125"/>
  <c r="N427" i="125" s="1"/>
  <c r="M426" i="125"/>
  <c r="K426" i="125"/>
  <c r="N426" i="125" s="1"/>
  <c r="M425" i="125"/>
  <c r="K425" i="125"/>
  <c r="N425" i="125" s="1"/>
  <c r="M424" i="125"/>
  <c r="K424" i="125"/>
  <c r="N424" i="125" s="1"/>
  <c r="M423" i="125"/>
  <c r="K423" i="125"/>
  <c r="N423" i="125" s="1"/>
  <c r="M422" i="125"/>
  <c r="K422" i="125"/>
  <c r="N422" i="125" s="1"/>
  <c r="M421" i="125"/>
  <c r="K421" i="125"/>
  <c r="N421" i="125" s="1"/>
  <c r="M420" i="125"/>
  <c r="K420" i="125"/>
  <c r="N420" i="125" s="1"/>
  <c r="M419" i="125"/>
  <c r="K419" i="125"/>
  <c r="N419" i="125" s="1"/>
  <c r="M418" i="125"/>
  <c r="K418" i="125"/>
  <c r="N418" i="125" s="1"/>
  <c r="M417" i="125"/>
  <c r="K417" i="125"/>
  <c r="N417" i="125" s="1"/>
  <c r="M416" i="125"/>
  <c r="K416" i="125"/>
  <c r="N416" i="125" s="1"/>
  <c r="M415" i="125"/>
  <c r="K415" i="125"/>
  <c r="N415" i="125" s="1"/>
  <c r="M414" i="125"/>
  <c r="K414" i="125"/>
  <c r="N414" i="125" s="1"/>
  <c r="M413" i="125"/>
  <c r="K413" i="125"/>
  <c r="N413" i="125" s="1"/>
  <c r="M412" i="125"/>
  <c r="K412" i="125"/>
  <c r="N412" i="125" s="1"/>
  <c r="M411" i="125"/>
  <c r="K411" i="125"/>
  <c r="N411" i="125" s="1"/>
  <c r="M410" i="125"/>
  <c r="K410" i="125"/>
  <c r="N410" i="125" s="1"/>
  <c r="M409" i="125"/>
  <c r="K409" i="125"/>
  <c r="N409" i="125" s="1"/>
  <c r="M408" i="125"/>
  <c r="K408" i="125"/>
  <c r="N408" i="125" s="1"/>
  <c r="M407" i="125"/>
  <c r="K407" i="125"/>
  <c r="N407" i="125" s="1"/>
  <c r="M406" i="125"/>
  <c r="K406" i="125"/>
  <c r="N406" i="125" s="1"/>
  <c r="M405" i="125"/>
  <c r="K405" i="125"/>
  <c r="N405" i="125" s="1"/>
  <c r="M404" i="125"/>
  <c r="K404" i="125"/>
  <c r="N404" i="125" s="1"/>
  <c r="M403" i="125"/>
  <c r="K403" i="125"/>
  <c r="N403" i="125" s="1"/>
  <c r="M402" i="125"/>
  <c r="K402" i="125"/>
  <c r="N402" i="125" s="1"/>
  <c r="M401" i="125"/>
  <c r="K401" i="125"/>
  <c r="N401" i="125" s="1"/>
  <c r="M400" i="125"/>
  <c r="K400" i="125"/>
  <c r="N400" i="125" s="1"/>
  <c r="M399" i="125"/>
  <c r="K399" i="125"/>
  <c r="N399" i="125" s="1"/>
  <c r="M398" i="125"/>
  <c r="K398" i="125"/>
  <c r="N398" i="125" s="1"/>
  <c r="M397" i="125"/>
  <c r="K397" i="125"/>
  <c r="N397" i="125" s="1"/>
  <c r="M396" i="125"/>
  <c r="K396" i="125"/>
  <c r="N396" i="125" s="1"/>
  <c r="M395" i="125"/>
  <c r="K395" i="125"/>
  <c r="N395" i="125" s="1"/>
  <c r="M394" i="125"/>
  <c r="K394" i="125"/>
  <c r="N394" i="125" s="1"/>
  <c r="M393" i="125"/>
  <c r="K393" i="125"/>
  <c r="N393" i="125" s="1"/>
  <c r="M392" i="125"/>
  <c r="K392" i="125"/>
  <c r="N392" i="125" s="1"/>
  <c r="M391" i="125"/>
  <c r="K391" i="125"/>
  <c r="N391" i="125" s="1"/>
  <c r="M390" i="125"/>
  <c r="K390" i="125"/>
  <c r="N390" i="125" s="1"/>
  <c r="M389" i="125"/>
  <c r="K389" i="125"/>
  <c r="N389" i="125" s="1"/>
  <c r="M388" i="125"/>
  <c r="K388" i="125"/>
  <c r="N388" i="125" s="1"/>
  <c r="M387" i="125"/>
  <c r="K387" i="125"/>
  <c r="N387" i="125" s="1"/>
  <c r="M386" i="125"/>
  <c r="K386" i="125"/>
  <c r="N386" i="125" s="1"/>
  <c r="M385" i="125"/>
  <c r="K385" i="125"/>
  <c r="N385" i="125" s="1"/>
  <c r="M384" i="125"/>
  <c r="K384" i="125"/>
  <c r="N384" i="125" s="1"/>
  <c r="M383" i="125"/>
  <c r="K383" i="125"/>
  <c r="N383" i="125" s="1"/>
  <c r="M382" i="125"/>
  <c r="K382" i="125"/>
  <c r="N382" i="125" s="1"/>
  <c r="M381" i="125"/>
  <c r="K381" i="125"/>
  <c r="N381" i="125" s="1"/>
  <c r="M380" i="125"/>
  <c r="K380" i="125"/>
  <c r="N380" i="125" s="1"/>
  <c r="M379" i="125"/>
  <c r="K379" i="125"/>
  <c r="N379" i="125" s="1"/>
  <c r="M378" i="125"/>
  <c r="K378" i="125"/>
  <c r="N378" i="125" s="1"/>
  <c r="M377" i="125"/>
  <c r="K377" i="125"/>
  <c r="N377" i="125" s="1"/>
  <c r="M376" i="125"/>
  <c r="K376" i="125"/>
  <c r="N376" i="125" s="1"/>
  <c r="M375" i="125"/>
  <c r="K375" i="125"/>
  <c r="N375" i="125" s="1"/>
  <c r="M374" i="125"/>
  <c r="K374" i="125"/>
  <c r="N374" i="125" s="1"/>
  <c r="M373" i="125"/>
  <c r="K373" i="125"/>
  <c r="N373" i="125" s="1"/>
  <c r="M372" i="125"/>
  <c r="K372" i="125"/>
  <c r="N372" i="125" s="1"/>
  <c r="M371" i="125"/>
  <c r="K371" i="125"/>
  <c r="N371" i="125" s="1"/>
  <c r="M370" i="125"/>
  <c r="K370" i="125"/>
  <c r="N370" i="125" s="1"/>
  <c r="M369" i="125"/>
  <c r="K369" i="125"/>
  <c r="N369" i="125" s="1"/>
  <c r="M368" i="125"/>
  <c r="K368" i="125"/>
  <c r="N368" i="125" s="1"/>
  <c r="M367" i="125"/>
  <c r="K367" i="125"/>
  <c r="N367" i="125" s="1"/>
  <c r="M366" i="125"/>
  <c r="K366" i="125"/>
  <c r="N366" i="125" s="1"/>
  <c r="M365" i="125"/>
  <c r="K365" i="125"/>
  <c r="N365" i="125" s="1"/>
  <c r="M364" i="125"/>
  <c r="K364" i="125"/>
  <c r="N364" i="125" s="1"/>
  <c r="M363" i="125"/>
  <c r="K363" i="125"/>
  <c r="N363" i="125" s="1"/>
  <c r="M362" i="125"/>
  <c r="K362" i="125"/>
  <c r="N362" i="125" s="1"/>
  <c r="M361" i="125"/>
  <c r="K361" i="125"/>
  <c r="N361" i="125" s="1"/>
  <c r="M360" i="125"/>
  <c r="K360" i="125"/>
  <c r="N360" i="125" s="1"/>
  <c r="M359" i="125"/>
  <c r="K359" i="125"/>
  <c r="N359" i="125" s="1"/>
  <c r="M358" i="125"/>
  <c r="K358" i="125"/>
  <c r="N358" i="125" s="1"/>
  <c r="M357" i="125"/>
  <c r="K357" i="125"/>
  <c r="N357" i="125" s="1"/>
  <c r="M356" i="125"/>
  <c r="K356" i="125"/>
  <c r="N356" i="125" s="1"/>
  <c r="M355" i="125"/>
  <c r="K355" i="125"/>
  <c r="N355" i="125" s="1"/>
  <c r="M354" i="125"/>
  <c r="K354" i="125"/>
  <c r="N354" i="125" s="1"/>
  <c r="M353" i="125"/>
  <c r="K353" i="125"/>
  <c r="N353" i="125" s="1"/>
  <c r="M352" i="125"/>
  <c r="K352" i="125"/>
  <c r="N352" i="125" s="1"/>
  <c r="M351" i="125"/>
  <c r="K351" i="125"/>
  <c r="N351" i="125" s="1"/>
  <c r="M350" i="125"/>
  <c r="K350" i="125"/>
  <c r="N350" i="125" s="1"/>
  <c r="M349" i="125"/>
  <c r="K349" i="125"/>
  <c r="N349" i="125" s="1"/>
  <c r="M348" i="125"/>
  <c r="K348" i="125"/>
  <c r="N348" i="125" s="1"/>
  <c r="M347" i="125"/>
  <c r="K347" i="125"/>
  <c r="N347" i="125" s="1"/>
  <c r="M346" i="125"/>
  <c r="K346" i="125"/>
  <c r="N346" i="125" s="1"/>
  <c r="M345" i="125"/>
  <c r="K345" i="125"/>
  <c r="N345" i="125" s="1"/>
  <c r="M344" i="125"/>
  <c r="K344" i="125"/>
  <c r="N344" i="125" s="1"/>
  <c r="M343" i="125"/>
  <c r="K343" i="125"/>
  <c r="N343" i="125" s="1"/>
  <c r="M342" i="125"/>
  <c r="K342" i="125"/>
  <c r="N342" i="125" s="1"/>
  <c r="M341" i="125"/>
  <c r="K341" i="125"/>
  <c r="N341" i="125" s="1"/>
  <c r="M340" i="125"/>
  <c r="K340" i="125"/>
  <c r="N340" i="125" s="1"/>
  <c r="M339" i="125"/>
  <c r="K339" i="125"/>
  <c r="N339" i="125" s="1"/>
  <c r="M338" i="125"/>
  <c r="K338" i="125"/>
  <c r="N338" i="125" s="1"/>
  <c r="M337" i="125"/>
  <c r="K337" i="125"/>
  <c r="N337" i="125" s="1"/>
  <c r="M336" i="125"/>
  <c r="K336" i="125"/>
  <c r="N336" i="125" s="1"/>
  <c r="M335" i="125"/>
  <c r="K335" i="125"/>
  <c r="N335" i="125" s="1"/>
  <c r="M334" i="125"/>
  <c r="K334" i="125"/>
  <c r="N334" i="125" s="1"/>
  <c r="M333" i="125"/>
  <c r="K333" i="125"/>
  <c r="N333" i="125" s="1"/>
  <c r="M332" i="125"/>
  <c r="K332" i="125"/>
  <c r="N332" i="125" s="1"/>
  <c r="M331" i="125"/>
  <c r="K331" i="125"/>
  <c r="N331" i="125" s="1"/>
  <c r="M330" i="125"/>
  <c r="K330" i="125"/>
  <c r="N330" i="125" s="1"/>
  <c r="M329" i="125"/>
  <c r="K329" i="125"/>
  <c r="N329" i="125" s="1"/>
  <c r="M328" i="125"/>
  <c r="K328" i="125"/>
  <c r="N328" i="125" s="1"/>
  <c r="M327" i="125"/>
  <c r="K327" i="125"/>
  <c r="N327" i="125" s="1"/>
  <c r="M326" i="125"/>
  <c r="K326" i="125"/>
  <c r="N326" i="125" s="1"/>
  <c r="M325" i="125"/>
  <c r="K325" i="125"/>
  <c r="N325" i="125" s="1"/>
  <c r="M324" i="125"/>
  <c r="K324" i="125"/>
  <c r="N324" i="125" s="1"/>
  <c r="M323" i="125"/>
  <c r="K323" i="125"/>
  <c r="N323" i="125" s="1"/>
  <c r="M322" i="125"/>
  <c r="K322" i="125"/>
  <c r="N322" i="125" s="1"/>
  <c r="M321" i="125"/>
  <c r="K321" i="125"/>
  <c r="N321" i="125" s="1"/>
  <c r="M320" i="125"/>
  <c r="K320" i="125"/>
  <c r="N320" i="125" s="1"/>
  <c r="M319" i="125"/>
  <c r="K319" i="125"/>
  <c r="N319" i="125" s="1"/>
  <c r="M318" i="125"/>
  <c r="K318" i="125"/>
  <c r="N318" i="125" s="1"/>
  <c r="M317" i="125"/>
  <c r="K317" i="125"/>
  <c r="N317" i="125" s="1"/>
  <c r="M316" i="125"/>
  <c r="K316" i="125"/>
  <c r="N316" i="125" s="1"/>
  <c r="M315" i="125"/>
  <c r="K315" i="125"/>
  <c r="N315" i="125" s="1"/>
  <c r="M314" i="125"/>
  <c r="K314" i="125"/>
  <c r="N314" i="125" s="1"/>
  <c r="M313" i="125"/>
  <c r="K313" i="125"/>
  <c r="N313" i="125" s="1"/>
  <c r="M312" i="125"/>
  <c r="K312" i="125"/>
  <c r="N312" i="125" s="1"/>
  <c r="M311" i="125"/>
  <c r="K311" i="125"/>
  <c r="N311" i="125" s="1"/>
  <c r="M310" i="125"/>
  <c r="K310" i="125"/>
  <c r="N310" i="125" s="1"/>
  <c r="M309" i="125"/>
  <c r="K309" i="125"/>
  <c r="N309" i="125" s="1"/>
  <c r="M308" i="125"/>
  <c r="K308" i="125"/>
  <c r="N308" i="125" s="1"/>
  <c r="M307" i="125"/>
  <c r="K307" i="125"/>
  <c r="N307" i="125" s="1"/>
  <c r="M306" i="125"/>
  <c r="K306" i="125"/>
  <c r="N306" i="125" s="1"/>
  <c r="M305" i="125"/>
  <c r="K305" i="125"/>
  <c r="N305" i="125" s="1"/>
  <c r="M304" i="125"/>
  <c r="K304" i="125"/>
  <c r="N304" i="125" s="1"/>
  <c r="M303" i="125"/>
  <c r="K303" i="125"/>
  <c r="N303" i="125" s="1"/>
  <c r="M302" i="125"/>
  <c r="K302" i="125"/>
  <c r="N302" i="125" s="1"/>
  <c r="M301" i="125"/>
  <c r="K301" i="125"/>
  <c r="N301" i="125" s="1"/>
  <c r="M300" i="125"/>
  <c r="K300" i="125"/>
  <c r="N300" i="125" s="1"/>
  <c r="M299" i="125"/>
  <c r="K299" i="125"/>
  <c r="N299" i="125" s="1"/>
  <c r="M298" i="125"/>
  <c r="K298" i="125"/>
  <c r="N298" i="125" s="1"/>
  <c r="M297" i="125"/>
  <c r="K297" i="125"/>
  <c r="N297" i="125" s="1"/>
  <c r="M296" i="125"/>
  <c r="K296" i="125"/>
  <c r="N296" i="125" s="1"/>
  <c r="M295" i="125"/>
  <c r="K295" i="125"/>
  <c r="N295" i="125" s="1"/>
  <c r="M294" i="125"/>
  <c r="K294" i="125"/>
  <c r="N294" i="125" s="1"/>
  <c r="M293" i="125"/>
  <c r="K293" i="125"/>
  <c r="N293" i="125" s="1"/>
  <c r="M292" i="125"/>
  <c r="K292" i="125"/>
  <c r="N292" i="125" s="1"/>
  <c r="M291" i="125"/>
  <c r="K291" i="125"/>
  <c r="N291" i="125" s="1"/>
  <c r="M290" i="125"/>
  <c r="K290" i="125"/>
  <c r="N290" i="125" s="1"/>
  <c r="M289" i="125"/>
  <c r="K289" i="125"/>
  <c r="N289" i="125" s="1"/>
  <c r="M288" i="125"/>
  <c r="K288" i="125"/>
  <c r="N288" i="125" s="1"/>
  <c r="M287" i="125"/>
  <c r="K287" i="125"/>
  <c r="N287" i="125" s="1"/>
  <c r="M286" i="125"/>
  <c r="K286" i="125"/>
  <c r="N286" i="125" s="1"/>
  <c r="M285" i="125"/>
  <c r="K285" i="125"/>
  <c r="N285" i="125" s="1"/>
  <c r="M284" i="125"/>
  <c r="K284" i="125"/>
  <c r="N284" i="125" s="1"/>
  <c r="M283" i="125"/>
  <c r="K283" i="125"/>
  <c r="N283" i="125" s="1"/>
  <c r="M282" i="125"/>
  <c r="K282" i="125"/>
  <c r="N282" i="125" s="1"/>
  <c r="M281" i="125"/>
  <c r="K281" i="125"/>
  <c r="N281" i="125" s="1"/>
  <c r="M280" i="125"/>
  <c r="K280" i="125"/>
  <c r="N280" i="125" s="1"/>
  <c r="M279" i="125"/>
  <c r="K279" i="125"/>
  <c r="N279" i="125" s="1"/>
  <c r="M278" i="125"/>
  <c r="K278" i="125"/>
  <c r="N278" i="125" s="1"/>
  <c r="M277" i="125"/>
  <c r="K277" i="125"/>
  <c r="N277" i="125" s="1"/>
  <c r="M276" i="125"/>
  <c r="K276" i="125"/>
  <c r="N276" i="125" s="1"/>
  <c r="M275" i="125"/>
  <c r="K275" i="125"/>
  <c r="N275" i="125" s="1"/>
  <c r="M274" i="125"/>
  <c r="K274" i="125"/>
  <c r="N274" i="125" s="1"/>
  <c r="M273" i="125"/>
  <c r="K273" i="125"/>
  <c r="N273" i="125" s="1"/>
  <c r="M272" i="125"/>
  <c r="K272" i="125"/>
  <c r="N272" i="125" s="1"/>
  <c r="M271" i="125"/>
  <c r="K271" i="125"/>
  <c r="N271" i="125" s="1"/>
  <c r="M270" i="125"/>
  <c r="K270" i="125"/>
  <c r="N270" i="125" s="1"/>
  <c r="M269" i="125"/>
  <c r="K269" i="125"/>
  <c r="N269" i="125" s="1"/>
  <c r="M268" i="125"/>
  <c r="K268" i="125"/>
  <c r="N268" i="125" s="1"/>
  <c r="M267" i="125"/>
  <c r="K267" i="125"/>
  <c r="N267" i="125" s="1"/>
  <c r="M266" i="125"/>
  <c r="K266" i="125"/>
  <c r="N266" i="125" s="1"/>
  <c r="M265" i="125"/>
  <c r="K265" i="125"/>
  <c r="N265" i="125" s="1"/>
  <c r="M264" i="125"/>
  <c r="K264" i="125"/>
  <c r="N264" i="125" s="1"/>
  <c r="M263" i="125"/>
  <c r="K263" i="125"/>
  <c r="N263" i="125" s="1"/>
  <c r="M262" i="125"/>
  <c r="K262" i="125"/>
  <c r="N262" i="125" s="1"/>
  <c r="M261" i="125"/>
  <c r="K261" i="125"/>
  <c r="N261" i="125" s="1"/>
  <c r="M260" i="125"/>
  <c r="K260" i="125"/>
  <c r="N260" i="125" s="1"/>
  <c r="M259" i="125"/>
  <c r="K259" i="125"/>
  <c r="N259" i="125" s="1"/>
  <c r="M258" i="125"/>
  <c r="K258" i="125"/>
  <c r="N258" i="125" s="1"/>
  <c r="M257" i="125"/>
  <c r="K257" i="125"/>
  <c r="N257" i="125" s="1"/>
  <c r="M256" i="125"/>
  <c r="K256" i="125"/>
  <c r="N256" i="125" s="1"/>
  <c r="M255" i="125"/>
  <c r="K255" i="125"/>
  <c r="N255" i="125" s="1"/>
  <c r="M254" i="125"/>
  <c r="K254" i="125"/>
  <c r="N254" i="125" s="1"/>
  <c r="M253" i="125"/>
  <c r="K253" i="125"/>
  <c r="N253" i="125" s="1"/>
  <c r="M252" i="125"/>
  <c r="K252" i="125"/>
  <c r="N252" i="125" s="1"/>
  <c r="M251" i="125"/>
  <c r="K251" i="125"/>
  <c r="N251" i="125" s="1"/>
  <c r="M250" i="125"/>
  <c r="K250" i="125"/>
  <c r="N250" i="125" s="1"/>
  <c r="M249" i="125"/>
  <c r="K249" i="125"/>
  <c r="N249" i="125" s="1"/>
  <c r="M248" i="125"/>
  <c r="K248" i="125"/>
  <c r="N248" i="125" s="1"/>
  <c r="M247" i="125"/>
  <c r="K247" i="125"/>
  <c r="N247" i="125" s="1"/>
  <c r="M246" i="125"/>
  <c r="K246" i="125"/>
  <c r="N246" i="125" s="1"/>
  <c r="M245" i="125"/>
  <c r="K245" i="125"/>
  <c r="N245" i="125" s="1"/>
  <c r="M244" i="125"/>
  <c r="K244" i="125"/>
  <c r="N244" i="125" s="1"/>
  <c r="M243" i="125"/>
  <c r="K243" i="125"/>
  <c r="N243" i="125" s="1"/>
  <c r="M242" i="125"/>
  <c r="K242" i="125"/>
  <c r="N242" i="125" s="1"/>
  <c r="M241" i="125"/>
  <c r="K241" i="125"/>
  <c r="N241" i="125" s="1"/>
  <c r="M240" i="125"/>
  <c r="K240" i="125"/>
  <c r="N240" i="125" s="1"/>
  <c r="M239" i="125"/>
  <c r="K239" i="125"/>
  <c r="N239" i="125" s="1"/>
  <c r="M238" i="125"/>
  <c r="K238" i="125"/>
  <c r="N238" i="125" s="1"/>
  <c r="M237" i="125"/>
  <c r="K237" i="125"/>
  <c r="N237" i="125" s="1"/>
  <c r="M236" i="125"/>
  <c r="K236" i="125"/>
  <c r="N236" i="125" s="1"/>
  <c r="M235" i="125"/>
  <c r="K235" i="125"/>
  <c r="N235" i="125" s="1"/>
  <c r="M234" i="125"/>
  <c r="K234" i="125"/>
  <c r="N234" i="125" s="1"/>
  <c r="M233" i="125"/>
  <c r="K233" i="125"/>
  <c r="N233" i="125" s="1"/>
  <c r="M232" i="125"/>
  <c r="K232" i="125"/>
  <c r="N232" i="125" s="1"/>
  <c r="M231" i="125"/>
  <c r="K231" i="125"/>
  <c r="N231" i="125" s="1"/>
  <c r="M230" i="125"/>
  <c r="K230" i="125"/>
  <c r="N230" i="125" s="1"/>
  <c r="M229" i="125"/>
  <c r="K229" i="125"/>
  <c r="N229" i="125" s="1"/>
  <c r="M228" i="125"/>
  <c r="K228" i="125"/>
  <c r="N228" i="125" s="1"/>
  <c r="M227" i="125"/>
  <c r="K227" i="125"/>
  <c r="N227" i="125" s="1"/>
  <c r="M226" i="125"/>
  <c r="K226" i="125"/>
  <c r="N226" i="125" s="1"/>
  <c r="M225" i="125"/>
  <c r="K225" i="125"/>
  <c r="N225" i="125" s="1"/>
  <c r="M224" i="125"/>
  <c r="K224" i="125"/>
  <c r="N224" i="125" s="1"/>
  <c r="M223" i="125"/>
  <c r="K223" i="125"/>
  <c r="N223" i="125" s="1"/>
  <c r="M222" i="125"/>
  <c r="K222" i="125"/>
  <c r="N222" i="125" s="1"/>
  <c r="M221" i="125"/>
  <c r="K221" i="125"/>
  <c r="N221" i="125" s="1"/>
  <c r="M220" i="125"/>
  <c r="K220" i="125"/>
  <c r="N220" i="125" s="1"/>
  <c r="M219" i="125"/>
  <c r="K219" i="125"/>
  <c r="N219" i="125" s="1"/>
  <c r="M218" i="125"/>
  <c r="K218" i="125"/>
  <c r="N218" i="125" s="1"/>
  <c r="M217" i="125"/>
  <c r="K217" i="125"/>
  <c r="N217" i="125" s="1"/>
  <c r="M216" i="125"/>
  <c r="K216" i="125"/>
  <c r="N216" i="125" s="1"/>
  <c r="M215" i="125"/>
  <c r="K215" i="125"/>
  <c r="N215" i="125" s="1"/>
  <c r="M214" i="125"/>
  <c r="K214" i="125"/>
  <c r="N214" i="125" s="1"/>
  <c r="M213" i="125"/>
  <c r="K213" i="125"/>
  <c r="N213" i="125" s="1"/>
  <c r="M212" i="125"/>
  <c r="K212" i="125"/>
  <c r="N212" i="125" s="1"/>
  <c r="M211" i="125"/>
  <c r="K211" i="125"/>
  <c r="N211" i="125" s="1"/>
  <c r="M210" i="125"/>
  <c r="K210" i="125"/>
  <c r="N210" i="125" s="1"/>
  <c r="M209" i="125"/>
  <c r="K209" i="125"/>
  <c r="N209" i="125" s="1"/>
  <c r="M208" i="125"/>
  <c r="K208" i="125"/>
  <c r="N208" i="125" s="1"/>
  <c r="M207" i="125"/>
  <c r="K207" i="125"/>
  <c r="N207" i="125" s="1"/>
  <c r="M206" i="125"/>
  <c r="K206" i="125"/>
  <c r="N206" i="125" s="1"/>
  <c r="M205" i="125"/>
  <c r="K205" i="125"/>
  <c r="N205" i="125" s="1"/>
  <c r="M204" i="125"/>
  <c r="K204" i="125"/>
  <c r="N204" i="125" s="1"/>
  <c r="M203" i="125"/>
  <c r="K203" i="125"/>
  <c r="N203" i="125" s="1"/>
  <c r="M202" i="125"/>
  <c r="K202" i="125"/>
  <c r="N202" i="125" s="1"/>
  <c r="M201" i="125"/>
  <c r="K201" i="125"/>
  <c r="N201" i="125" s="1"/>
  <c r="M200" i="125"/>
  <c r="K200" i="125"/>
  <c r="N200" i="125" s="1"/>
  <c r="M199" i="125"/>
  <c r="K199" i="125"/>
  <c r="N199" i="125" s="1"/>
  <c r="M198" i="125"/>
  <c r="K198" i="125"/>
  <c r="N198" i="125" s="1"/>
  <c r="M197" i="125"/>
  <c r="K197" i="125"/>
  <c r="N197" i="125" s="1"/>
  <c r="M196" i="125"/>
  <c r="K196" i="125"/>
  <c r="N196" i="125" s="1"/>
  <c r="M195" i="125"/>
  <c r="K195" i="125"/>
  <c r="N195" i="125" s="1"/>
  <c r="M194" i="125"/>
  <c r="K194" i="125"/>
  <c r="N194" i="125" s="1"/>
  <c r="M193" i="125"/>
  <c r="K193" i="125"/>
  <c r="N193" i="125" s="1"/>
  <c r="M192" i="125"/>
  <c r="K192" i="125"/>
  <c r="N192" i="125" s="1"/>
  <c r="M191" i="125"/>
  <c r="K191" i="125"/>
  <c r="N191" i="125" s="1"/>
  <c r="M190" i="125"/>
  <c r="K190" i="125"/>
  <c r="N190" i="125" s="1"/>
  <c r="M189" i="125"/>
  <c r="K189" i="125"/>
  <c r="N189" i="125" s="1"/>
  <c r="M188" i="125"/>
  <c r="K188" i="125"/>
  <c r="N188" i="125" s="1"/>
  <c r="M187" i="125"/>
  <c r="K187" i="125"/>
  <c r="N187" i="125" s="1"/>
  <c r="M186" i="125"/>
  <c r="K186" i="125"/>
  <c r="N186" i="125" s="1"/>
  <c r="M185" i="125"/>
  <c r="K185" i="125"/>
  <c r="N185" i="125" s="1"/>
  <c r="M184" i="125"/>
  <c r="K184" i="125"/>
  <c r="N184" i="125" s="1"/>
  <c r="M183" i="125"/>
  <c r="K183" i="125"/>
  <c r="N183" i="125" s="1"/>
  <c r="M182" i="125"/>
  <c r="K182" i="125"/>
  <c r="N182" i="125" s="1"/>
  <c r="M181" i="125"/>
  <c r="K181" i="125"/>
  <c r="N181" i="125" s="1"/>
  <c r="M180" i="125"/>
  <c r="K180" i="125"/>
  <c r="N180" i="125" s="1"/>
  <c r="M179" i="125"/>
  <c r="K179" i="125"/>
  <c r="N179" i="125" s="1"/>
  <c r="M178" i="125"/>
  <c r="K178" i="125"/>
  <c r="N178" i="125" s="1"/>
  <c r="M177" i="125"/>
  <c r="K177" i="125"/>
  <c r="N177" i="125" s="1"/>
  <c r="M176" i="125"/>
  <c r="K176" i="125"/>
  <c r="N176" i="125" s="1"/>
  <c r="M175" i="125"/>
  <c r="K175" i="125"/>
  <c r="N175" i="125" s="1"/>
  <c r="M174" i="125"/>
  <c r="K174" i="125"/>
  <c r="N174" i="125" s="1"/>
  <c r="M173" i="125"/>
  <c r="K173" i="125"/>
  <c r="N173" i="125" s="1"/>
  <c r="M172" i="125"/>
  <c r="K172" i="125"/>
  <c r="N172" i="125" s="1"/>
  <c r="M171" i="125"/>
  <c r="K171" i="125"/>
  <c r="N171" i="125" s="1"/>
  <c r="M170" i="125"/>
  <c r="K170" i="125"/>
  <c r="N170" i="125" s="1"/>
  <c r="M169" i="125"/>
  <c r="K169" i="125"/>
  <c r="N169" i="125" s="1"/>
  <c r="M168" i="125"/>
  <c r="K168" i="125"/>
  <c r="N168" i="125" s="1"/>
  <c r="M167" i="125"/>
  <c r="K167" i="125"/>
  <c r="N167" i="125" s="1"/>
  <c r="M166" i="125"/>
  <c r="K166" i="125"/>
  <c r="N166" i="125" s="1"/>
  <c r="M165" i="125"/>
  <c r="K165" i="125"/>
  <c r="N165" i="125" s="1"/>
  <c r="M164" i="125"/>
  <c r="K164" i="125"/>
  <c r="N164" i="125" s="1"/>
  <c r="M163" i="125"/>
  <c r="K163" i="125"/>
  <c r="N163" i="125" s="1"/>
  <c r="M162" i="125"/>
  <c r="K162" i="125"/>
  <c r="N162" i="125" s="1"/>
  <c r="M161" i="125"/>
  <c r="K161" i="125"/>
  <c r="N161" i="125" s="1"/>
  <c r="M160" i="125"/>
  <c r="K160" i="125"/>
  <c r="N160" i="125" s="1"/>
  <c r="M159" i="125"/>
  <c r="K159" i="125"/>
  <c r="N159" i="125" s="1"/>
  <c r="M158" i="125"/>
  <c r="K158" i="125"/>
  <c r="N158" i="125" s="1"/>
  <c r="M157" i="125"/>
  <c r="K157" i="125"/>
  <c r="N157" i="125" s="1"/>
  <c r="M156" i="125"/>
  <c r="K156" i="125"/>
  <c r="N156" i="125" s="1"/>
  <c r="M155" i="125"/>
  <c r="K155" i="125"/>
  <c r="N155" i="125" s="1"/>
  <c r="M154" i="125"/>
  <c r="K154" i="125"/>
  <c r="N154" i="125" s="1"/>
  <c r="M153" i="125"/>
  <c r="K153" i="125"/>
  <c r="N153" i="125" s="1"/>
  <c r="M152" i="125"/>
  <c r="K152" i="125"/>
  <c r="N152" i="125" s="1"/>
  <c r="M151" i="125"/>
  <c r="K151" i="125"/>
  <c r="N151" i="125" s="1"/>
  <c r="M150" i="125"/>
  <c r="K150" i="125"/>
  <c r="N150" i="125" s="1"/>
  <c r="M149" i="125"/>
  <c r="K149" i="125"/>
  <c r="N149" i="125" s="1"/>
  <c r="M148" i="125"/>
  <c r="K148" i="125"/>
  <c r="N148" i="125" s="1"/>
  <c r="M147" i="125"/>
  <c r="K147" i="125"/>
  <c r="N147" i="125" s="1"/>
  <c r="M146" i="125"/>
  <c r="K146" i="125"/>
  <c r="N146" i="125" s="1"/>
  <c r="M145" i="125"/>
  <c r="K145" i="125"/>
  <c r="N145" i="125" s="1"/>
  <c r="M144" i="125"/>
  <c r="K144" i="125"/>
  <c r="N144" i="125" s="1"/>
  <c r="M143" i="125"/>
  <c r="K143" i="125"/>
  <c r="N143" i="125" s="1"/>
  <c r="M142" i="125"/>
  <c r="K142" i="125"/>
  <c r="N142" i="125" s="1"/>
  <c r="M141" i="125"/>
  <c r="K141" i="125"/>
  <c r="N141" i="125" s="1"/>
  <c r="M140" i="125"/>
  <c r="K140" i="125"/>
  <c r="N140" i="125" s="1"/>
  <c r="M139" i="125"/>
  <c r="K139" i="125"/>
  <c r="N139" i="125" s="1"/>
  <c r="M138" i="125"/>
  <c r="K138" i="125"/>
  <c r="N138" i="125" s="1"/>
  <c r="M137" i="125"/>
  <c r="K137" i="125"/>
  <c r="N137" i="125" s="1"/>
  <c r="M136" i="125"/>
  <c r="K136" i="125"/>
  <c r="N136" i="125" s="1"/>
  <c r="M135" i="125"/>
  <c r="K135" i="125"/>
  <c r="N135" i="125" s="1"/>
  <c r="M134" i="125"/>
  <c r="K134" i="125"/>
  <c r="N134" i="125" s="1"/>
  <c r="M133" i="125"/>
  <c r="K133" i="125"/>
  <c r="N133" i="125" s="1"/>
  <c r="M132" i="125"/>
  <c r="K132" i="125"/>
  <c r="N132" i="125" s="1"/>
  <c r="M131" i="125"/>
  <c r="K131" i="125"/>
  <c r="N131" i="125" s="1"/>
  <c r="M130" i="125"/>
  <c r="K130" i="125"/>
  <c r="N130" i="125" s="1"/>
  <c r="M129" i="125"/>
  <c r="K129" i="125"/>
  <c r="N129" i="125" s="1"/>
  <c r="M128" i="125"/>
  <c r="K128" i="125"/>
  <c r="N128" i="125" s="1"/>
  <c r="M127" i="125"/>
  <c r="K127" i="125"/>
  <c r="N127" i="125" s="1"/>
  <c r="M126" i="125"/>
  <c r="K126" i="125"/>
  <c r="N126" i="125" s="1"/>
  <c r="M125" i="125"/>
  <c r="K125" i="125"/>
  <c r="N125" i="125" s="1"/>
  <c r="M124" i="125"/>
  <c r="K124" i="125"/>
  <c r="N124" i="125" s="1"/>
  <c r="M123" i="125"/>
  <c r="K123" i="125"/>
  <c r="N123" i="125" s="1"/>
  <c r="M122" i="125"/>
  <c r="K122" i="125"/>
  <c r="N122" i="125" s="1"/>
  <c r="M121" i="125"/>
  <c r="K121" i="125"/>
  <c r="N121" i="125" s="1"/>
  <c r="M120" i="125"/>
  <c r="K120" i="125"/>
  <c r="N120" i="125" s="1"/>
  <c r="M119" i="125"/>
  <c r="K119" i="125"/>
  <c r="N119" i="125" s="1"/>
  <c r="M118" i="125"/>
  <c r="K118" i="125"/>
  <c r="N118" i="125" s="1"/>
  <c r="M117" i="125"/>
  <c r="K117" i="125"/>
  <c r="N117" i="125" s="1"/>
  <c r="M116" i="125"/>
  <c r="K116" i="125"/>
  <c r="N116" i="125" s="1"/>
  <c r="M115" i="125"/>
  <c r="K115" i="125"/>
  <c r="N115" i="125" s="1"/>
  <c r="M114" i="125"/>
  <c r="K114" i="125"/>
  <c r="N114" i="125" s="1"/>
  <c r="M113" i="125"/>
  <c r="K113" i="125"/>
  <c r="N113" i="125" s="1"/>
  <c r="M112" i="125"/>
  <c r="K112" i="125"/>
  <c r="N112" i="125" s="1"/>
  <c r="M111" i="125"/>
  <c r="K111" i="125"/>
  <c r="N111" i="125" s="1"/>
  <c r="M110" i="125"/>
  <c r="K110" i="125"/>
  <c r="N110" i="125" s="1"/>
  <c r="M109" i="125"/>
  <c r="K109" i="125"/>
  <c r="N109" i="125" s="1"/>
  <c r="M108" i="125"/>
  <c r="K108" i="125"/>
  <c r="N108" i="125" s="1"/>
  <c r="M107" i="125"/>
  <c r="K107" i="125"/>
  <c r="N107" i="125" s="1"/>
  <c r="M106" i="125"/>
  <c r="K106" i="125"/>
  <c r="N106" i="125" s="1"/>
  <c r="M105" i="125"/>
  <c r="K105" i="125"/>
  <c r="N105" i="125" s="1"/>
  <c r="M104" i="125"/>
  <c r="K104" i="125"/>
  <c r="N104" i="125" s="1"/>
  <c r="M103" i="125"/>
  <c r="K103" i="125"/>
  <c r="N103" i="125" s="1"/>
  <c r="M102" i="125"/>
  <c r="K102" i="125"/>
  <c r="N102" i="125" s="1"/>
  <c r="M101" i="125"/>
  <c r="K101" i="125"/>
  <c r="N101" i="125" s="1"/>
  <c r="M100" i="125"/>
  <c r="K100" i="125"/>
  <c r="N100" i="125" s="1"/>
  <c r="M99" i="125"/>
  <c r="K99" i="125"/>
  <c r="N99" i="125" s="1"/>
  <c r="M98" i="125"/>
  <c r="K98" i="125"/>
  <c r="N98" i="125" s="1"/>
  <c r="M97" i="125"/>
  <c r="K97" i="125"/>
  <c r="N97" i="125" s="1"/>
  <c r="M96" i="125"/>
  <c r="K96" i="125"/>
  <c r="N96" i="125" s="1"/>
  <c r="M95" i="125"/>
  <c r="K95" i="125"/>
  <c r="N95" i="125" s="1"/>
  <c r="M94" i="125"/>
  <c r="K94" i="125"/>
  <c r="N94" i="125" s="1"/>
  <c r="M93" i="125"/>
  <c r="K93" i="125"/>
  <c r="N93" i="125" s="1"/>
  <c r="M92" i="125"/>
  <c r="K92" i="125"/>
  <c r="N92" i="125" s="1"/>
  <c r="M91" i="125"/>
  <c r="K91" i="125"/>
  <c r="N91" i="125" s="1"/>
  <c r="M90" i="125"/>
  <c r="K90" i="125"/>
  <c r="N90" i="125" s="1"/>
  <c r="M89" i="125"/>
  <c r="K89" i="125"/>
  <c r="N89" i="125" s="1"/>
  <c r="M88" i="125"/>
  <c r="K88" i="125"/>
  <c r="N88" i="125" s="1"/>
  <c r="M87" i="125"/>
  <c r="K87" i="125"/>
  <c r="N87" i="125" s="1"/>
  <c r="M86" i="125"/>
  <c r="K86" i="125"/>
  <c r="N86" i="125" s="1"/>
  <c r="M85" i="125"/>
  <c r="K85" i="125"/>
  <c r="N85" i="125" s="1"/>
  <c r="M84" i="125"/>
  <c r="K84" i="125"/>
  <c r="N84" i="125" s="1"/>
  <c r="M83" i="125"/>
  <c r="K83" i="125"/>
  <c r="N83" i="125" s="1"/>
  <c r="M82" i="125"/>
  <c r="K82" i="125"/>
  <c r="N82" i="125" s="1"/>
  <c r="M81" i="125"/>
  <c r="K81" i="125"/>
  <c r="N81" i="125" s="1"/>
  <c r="M80" i="125"/>
  <c r="K80" i="125"/>
  <c r="N80" i="125" s="1"/>
  <c r="M79" i="125"/>
  <c r="K79" i="125"/>
  <c r="N79" i="125" s="1"/>
  <c r="M78" i="125"/>
  <c r="K78" i="125"/>
  <c r="N78" i="125" s="1"/>
  <c r="M77" i="125"/>
  <c r="K77" i="125"/>
  <c r="N77" i="125" s="1"/>
  <c r="M76" i="125"/>
  <c r="K76" i="125"/>
  <c r="N76" i="125" s="1"/>
  <c r="M75" i="125"/>
  <c r="K75" i="125"/>
  <c r="N75" i="125" s="1"/>
  <c r="M74" i="125"/>
  <c r="K74" i="125"/>
  <c r="N74" i="125" s="1"/>
  <c r="M73" i="125"/>
  <c r="K73" i="125"/>
  <c r="N73" i="125" s="1"/>
  <c r="M72" i="125"/>
  <c r="K72" i="125"/>
  <c r="N72" i="125" s="1"/>
  <c r="M71" i="125"/>
  <c r="K71" i="125"/>
  <c r="N71" i="125" s="1"/>
  <c r="M70" i="125"/>
  <c r="K70" i="125"/>
  <c r="N70" i="125" s="1"/>
  <c r="M69" i="125"/>
  <c r="K69" i="125"/>
  <c r="N69" i="125" s="1"/>
  <c r="M68" i="125"/>
  <c r="K68" i="125"/>
  <c r="N68" i="125" s="1"/>
  <c r="M67" i="125"/>
  <c r="K67" i="125"/>
  <c r="N67" i="125" s="1"/>
  <c r="M66" i="125"/>
  <c r="K66" i="125"/>
  <c r="N66" i="125" s="1"/>
  <c r="M65" i="125"/>
  <c r="K65" i="125"/>
  <c r="N65" i="125" s="1"/>
  <c r="M64" i="125"/>
  <c r="K64" i="125"/>
  <c r="N64" i="125" s="1"/>
  <c r="M63" i="125"/>
  <c r="K63" i="125"/>
  <c r="N63" i="125" s="1"/>
  <c r="M62" i="125"/>
  <c r="K62" i="125"/>
  <c r="N62" i="125" s="1"/>
  <c r="M61" i="125"/>
  <c r="K61" i="125"/>
  <c r="N61" i="125" s="1"/>
  <c r="M60" i="125"/>
  <c r="K60" i="125"/>
  <c r="N60" i="125" s="1"/>
  <c r="M59" i="125"/>
  <c r="K59" i="125"/>
  <c r="N59" i="125" s="1"/>
  <c r="M58" i="125"/>
  <c r="K58" i="125"/>
  <c r="N58" i="125" s="1"/>
  <c r="M57" i="125"/>
  <c r="K57" i="125"/>
  <c r="N57" i="125" s="1"/>
  <c r="M56" i="125"/>
  <c r="K56" i="125"/>
  <c r="N56" i="125" s="1"/>
  <c r="M55" i="125"/>
  <c r="K55" i="125"/>
  <c r="N55" i="125" s="1"/>
  <c r="M54" i="125"/>
  <c r="K54" i="125"/>
  <c r="N54" i="125" s="1"/>
  <c r="M53" i="125"/>
  <c r="K53" i="125"/>
  <c r="N53" i="125" s="1"/>
  <c r="M52" i="125"/>
  <c r="K52" i="125"/>
  <c r="N52" i="125" s="1"/>
  <c r="M51" i="125"/>
  <c r="K51" i="125"/>
  <c r="N51" i="125" s="1"/>
  <c r="M50" i="125"/>
  <c r="K50" i="125"/>
  <c r="N50" i="125" s="1"/>
  <c r="M49" i="125"/>
  <c r="K49" i="125"/>
  <c r="N49" i="125" s="1"/>
  <c r="M48" i="125"/>
  <c r="K48" i="125"/>
  <c r="N48" i="125" s="1"/>
  <c r="M47" i="125"/>
  <c r="K47" i="125"/>
  <c r="N47" i="125" s="1"/>
  <c r="M46" i="125"/>
  <c r="K46" i="125"/>
  <c r="N46" i="125" s="1"/>
  <c r="M45" i="125"/>
  <c r="K45" i="125"/>
  <c r="N45" i="125" s="1"/>
  <c r="M44" i="125"/>
  <c r="K44" i="125"/>
  <c r="N44" i="125" s="1"/>
  <c r="M43" i="125"/>
  <c r="K43" i="125"/>
  <c r="N43" i="125" s="1"/>
  <c r="M42" i="125"/>
  <c r="K42" i="125"/>
  <c r="N42" i="125" s="1"/>
  <c r="M41" i="125"/>
  <c r="K41" i="125"/>
  <c r="N41" i="125" s="1"/>
  <c r="M40" i="125"/>
  <c r="K40" i="125"/>
  <c r="N40" i="125" s="1"/>
  <c r="M39" i="125"/>
  <c r="K39" i="125"/>
  <c r="N39" i="125" s="1"/>
  <c r="M38" i="125"/>
  <c r="K38" i="125"/>
  <c r="N38" i="125" s="1"/>
  <c r="M37" i="125"/>
  <c r="K37" i="125"/>
  <c r="N37" i="125" s="1"/>
  <c r="M36" i="125"/>
  <c r="K36" i="125"/>
  <c r="N36" i="125" s="1"/>
  <c r="M35" i="125"/>
  <c r="K35" i="125"/>
  <c r="N35" i="125" s="1"/>
  <c r="M34" i="125"/>
  <c r="K34" i="125"/>
  <c r="N34" i="125" s="1"/>
  <c r="M33" i="125"/>
  <c r="K33" i="125"/>
  <c r="N33" i="125" s="1"/>
  <c r="M32" i="125"/>
  <c r="K32" i="125"/>
  <c r="N32" i="125" s="1"/>
  <c r="M31" i="125"/>
  <c r="K31" i="125"/>
  <c r="N31" i="125" s="1"/>
  <c r="M30" i="125"/>
  <c r="K30" i="125"/>
  <c r="N30" i="125" s="1"/>
  <c r="M29" i="125"/>
  <c r="K29" i="125"/>
  <c r="N29" i="125" s="1"/>
  <c r="M28" i="125"/>
  <c r="K28" i="125"/>
  <c r="N28" i="125" s="1"/>
  <c r="M27" i="125"/>
  <c r="K27" i="125"/>
  <c r="N27" i="125" s="1"/>
  <c r="M26" i="125"/>
  <c r="K26" i="125"/>
  <c r="N26" i="125" s="1"/>
  <c r="M25" i="125"/>
  <c r="K25" i="125"/>
  <c r="N25" i="125" s="1"/>
  <c r="M24" i="125"/>
  <c r="K24" i="125"/>
  <c r="N24" i="125" s="1"/>
  <c r="M23" i="125"/>
  <c r="K23" i="125"/>
  <c r="N23" i="125" s="1"/>
  <c r="M22" i="125"/>
  <c r="K22" i="125"/>
  <c r="N22" i="125" s="1"/>
  <c r="M21" i="125"/>
  <c r="K21" i="125"/>
  <c r="N21" i="125" s="1"/>
  <c r="M20" i="125"/>
  <c r="K20" i="125"/>
  <c r="N20" i="125" s="1"/>
  <c r="M19" i="125"/>
  <c r="K19" i="125"/>
  <c r="N19" i="125" s="1"/>
  <c r="M18" i="125"/>
  <c r="K18" i="125"/>
  <c r="N18" i="125" s="1"/>
  <c r="M17" i="125"/>
  <c r="K17" i="125"/>
  <c r="N17" i="125" s="1"/>
  <c r="M16" i="125"/>
  <c r="K16" i="125"/>
  <c r="N16" i="125" s="1"/>
  <c r="M15" i="125"/>
  <c r="K15" i="125"/>
  <c r="N15" i="125" s="1"/>
  <c r="M14" i="125"/>
  <c r="K14" i="125"/>
  <c r="N14" i="125" s="1"/>
  <c r="M13" i="125"/>
  <c r="K13" i="125"/>
  <c r="N13" i="125" s="1"/>
  <c r="M12" i="125"/>
  <c r="K12" i="125"/>
  <c r="N12" i="125" s="1"/>
  <c r="M11" i="125"/>
  <c r="K11" i="125"/>
  <c r="N11" i="125" s="1"/>
  <c r="M10" i="125"/>
  <c r="K10" i="125"/>
  <c r="N10" i="125" s="1"/>
  <c r="M9" i="125"/>
  <c r="K9" i="125"/>
  <c r="N9" i="125" s="1"/>
  <c r="M8" i="125"/>
  <c r="K8" i="125"/>
  <c r="N8" i="125" s="1"/>
  <c r="M7" i="125"/>
  <c r="K7" i="125"/>
  <c r="N7" i="125" s="1"/>
  <c r="M6" i="125"/>
  <c r="K6" i="125"/>
  <c r="N6" i="125" s="1"/>
  <c r="K6" i="124"/>
  <c r="N6" i="124" s="1"/>
  <c r="M6" i="124"/>
  <c r="K7" i="124"/>
  <c r="N7" i="124" s="1"/>
  <c r="M7" i="124"/>
  <c r="K8" i="124"/>
  <c r="N8" i="124" s="1"/>
  <c r="M8" i="124"/>
  <c r="K9" i="124"/>
  <c r="N9" i="124" s="1"/>
  <c r="M9" i="124"/>
  <c r="K10" i="124"/>
  <c r="N10" i="124" s="1"/>
  <c r="M10" i="124"/>
  <c r="K11" i="124"/>
  <c r="N11" i="124" s="1"/>
  <c r="M11" i="124"/>
  <c r="K12" i="124"/>
  <c r="N12" i="124" s="1"/>
  <c r="M12" i="124"/>
  <c r="K13" i="124"/>
  <c r="N13" i="124" s="1"/>
  <c r="M13" i="124"/>
  <c r="K14" i="124"/>
  <c r="N14" i="124" s="1"/>
  <c r="M14" i="124"/>
  <c r="K15" i="124"/>
  <c r="N15" i="124" s="1"/>
  <c r="M15" i="124"/>
  <c r="K16" i="124"/>
  <c r="N16" i="124" s="1"/>
  <c r="M16" i="124"/>
  <c r="I509" i="44"/>
  <c r="I508" i="44"/>
  <c r="I507" i="44"/>
  <c r="I506" i="44"/>
  <c r="I505" i="44"/>
  <c r="I504" i="44"/>
  <c r="I503" i="44"/>
  <c r="I502" i="44"/>
  <c r="I501" i="44"/>
  <c r="I500" i="44"/>
  <c r="I499" i="44"/>
  <c r="I498" i="44"/>
  <c r="I497" i="44"/>
  <c r="I496" i="44"/>
  <c r="I495" i="44"/>
  <c r="I494" i="44"/>
  <c r="I493" i="44"/>
  <c r="I492" i="44"/>
  <c r="I491" i="44"/>
  <c r="I490" i="44"/>
  <c r="I489" i="44"/>
  <c r="I488" i="44"/>
  <c r="I487" i="44"/>
  <c r="I486" i="44"/>
  <c r="I485" i="44"/>
  <c r="I484" i="44"/>
  <c r="I483" i="44"/>
  <c r="I482" i="44"/>
  <c r="I481" i="44"/>
  <c r="I480" i="44"/>
  <c r="I479" i="44"/>
  <c r="I478" i="44"/>
  <c r="I477" i="44"/>
  <c r="I476" i="44"/>
  <c r="I475" i="44"/>
  <c r="I474" i="44"/>
  <c r="I473" i="44"/>
  <c r="I472" i="44"/>
  <c r="I471" i="44"/>
  <c r="I470" i="44"/>
  <c r="I469" i="44"/>
  <c r="I468" i="44"/>
  <c r="I467" i="44"/>
  <c r="I466" i="44"/>
  <c r="I465" i="44"/>
  <c r="I464" i="44"/>
  <c r="I463" i="44"/>
  <c r="I462" i="44"/>
  <c r="I461" i="44"/>
  <c r="I460" i="44"/>
  <c r="I459" i="44"/>
  <c r="I458" i="44"/>
  <c r="I457" i="44"/>
  <c r="I456" i="44"/>
  <c r="I455" i="44"/>
  <c r="I454" i="44"/>
  <c r="I453" i="44"/>
  <c r="I452" i="44"/>
  <c r="I451" i="44"/>
  <c r="I450" i="44"/>
  <c r="I449" i="44"/>
  <c r="I448" i="44"/>
  <c r="I447" i="44"/>
  <c r="I446" i="44"/>
  <c r="I445" i="44"/>
  <c r="I444" i="44"/>
  <c r="I443" i="44"/>
  <c r="I442" i="44"/>
  <c r="I441" i="44"/>
  <c r="I440" i="44"/>
  <c r="I439" i="44"/>
  <c r="I438" i="44"/>
  <c r="I437" i="44"/>
  <c r="I436" i="44"/>
  <c r="I435" i="44"/>
  <c r="I434" i="44"/>
  <c r="I433" i="44"/>
  <c r="I432" i="44"/>
  <c r="I431" i="44"/>
  <c r="I430" i="44"/>
  <c r="I429" i="44"/>
  <c r="I428" i="44"/>
  <c r="I427" i="44"/>
  <c r="I426" i="44"/>
  <c r="I425" i="44"/>
  <c r="I424" i="44"/>
  <c r="I423" i="44"/>
  <c r="I422" i="44"/>
  <c r="I421" i="44"/>
  <c r="I420" i="44"/>
  <c r="I419" i="44"/>
  <c r="I418" i="44"/>
  <c r="I417" i="44"/>
  <c r="I416" i="44"/>
  <c r="I415" i="44"/>
  <c r="I414" i="44"/>
  <c r="I413" i="44"/>
  <c r="I412" i="44"/>
  <c r="I411" i="44"/>
  <c r="I410" i="44"/>
  <c r="I409" i="44"/>
  <c r="I408" i="44"/>
  <c r="I407" i="44"/>
  <c r="I406" i="44"/>
  <c r="I405" i="44"/>
  <c r="I404" i="44"/>
  <c r="I403" i="44"/>
  <c r="I402" i="44"/>
  <c r="I401" i="44"/>
  <c r="I400" i="44"/>
  <c r="I399" i="44"/>
  <c r="I398" i="44"/>
  <c r="I397" i="44"/>
  <c r="I396" i="44"/>
  <c r="I395" i="44"/>
  <c r="I394" i="44"/>
  <c r="I393" i="44"/>
  <c r="I392" i="44"/>
  <c r="I391" i="44"/>
  <c r="I390" i="44"/>
  <c r="I389" i="44"/>
  <c r="I388" i="44"/>
  <c r="I387" i="44"/>
  <c r="I386" i="44"/>
  <c r="I385" i="44"/>
  <c r="I384" i="44"/>
  <c r="I383" i="44"/>
  <c r="I382" i="44"/>
  <c r="I381" i="44"/>
  <c r="I380" i="44"/>
  <c r="I379" i="44"/>
  <c r="I378" i="44"/>
  <c r="I377" i="44"/>
  <c r="I376" i="44"/>
  <c r="I375" i="44"/>
  <c r="I374" i="44"/>
  <c r="I373" i="44"/>
  <c r="I372" i="44"/>
  <c r="I371" i="44"/>
  <c r="I370" i="44"/>
  <c r="I369" i="44"/>
  <c r="I368" i="44"/>
  <c r="I367" i="44"/>
  <c r="I366" i="44"/>
  <c r="I365" i="44"/>
  <c r="I364" i="44"/>
  <c r="I363" i="44"/>
  <c r="I362" i="44"/>
  <c r="I361" i="44"/>
  <c r="I360" i="44"/>
  <c r="I359" i="44"/>
  <c r="I358" i="44"/>
  <c r="I357" i="44"/>
  <c r="I356" i="44"/>
  <c r="I355" i="44"/>
  <c r="I354" i="44"/>
  <c r="I353" i="44"/>
  <c r="I352" i="44"/>
  <c r="I351" i="44"/>
  <c r="I350" i="44"/>
  <c r="I349" i="44"/>
  <c r="I348" i="44"/>
  <c r="I347" i="44"/>
  <c r="I346" i="44"/>
  <c r="I345" i="44"/>
  <c r="I344" i="44"/>
  <c r="I343" i="44"/>
  <c r="I342" i="44"/>
  <c r="I341" i="44"/>
  <c r="I340" i="44"/>
  <c r="I339" i="44"/>
  <c r="I338" i="44"/>
  <c r="I337" i="44"/>
  <c r="I336" i="44"/>
  <c r="I335" i="44"/>
  <c r="I334" i="44"/>
  <c r="I333" i="44"/>
  <c r="I332" i="44"/>
  <c r="I331" i="44"/>
  <c r="I330" i="44"/>
  <c r="I329" i="44"/>
  <c r="I328" i="44"/>
  <c r="I327" i="44"/>
  <c r="I326" i="44"/>
  <c r="I325" i="44"/>
  <c r="I324" i="44"/>
  <c r="I323" i="44"/>
  <c r="I322" i="44"/>
  <c r="I321" i="44"/>
  <c r="I320" i="44"/>
  <c r="I319" i="44"/>
  <c r="I318" i="44"/>
  <c r="I317" i="44"/>
  <c r="I316" i="44"/>
  <c r="I315" i="44"/>
  <c r="I314" i="44"/>
  <c r="I313" i="44"/>
  <c r="I312" i="44"/>
  <c r="I311" i="44"/>
  <c r="I310" i="44"/>
  <c r="I309" i="44"/>
  <c r="I308" i="44"/>
  <c r="I307" i="44"/>
  <c r="I306" i="44"/>
  <c r="I305" i="44"/>
  <c r="I304" i="44"/>
  <c r="I303" i="44"/>
  <c r="I302" i="44"/>
  <c r="I301" i="44"/>
  <c r="I300" i="44"/>
  <c r="I299" i="44"/>
  <c r="I298" i="44"/>
  <c r="I297" i="44"/>
  <c r="I296" i="44"/>
  <c r="I295" i="44"/>
  <c r="I294" i="44"/>
  <c r="I293" i="44"/>
  <c r="I292" i="44"/>
  <c r="I291" i="44"/>
  <c r="I290" i="44"/>
  <c r="I289" i="44"/>
  <c r="I288" i="44"/>
  <c r="I287" i="44"/>
  <c r="I286" i="44"/>
  <c r="I285" i="44"/>
  <c r="I284" i="44"/>
  <c r="I283" i="44"/>
  <c r="I282" i="44"/>
  <c r="I281" i="44"/>
  <c r="I280" i="44"/>
  <c r="I279" i="44"/>
  <c r="I278" i="44"/>
  <c r="I277" i="44"/>
  <c r="I276" i="44"/>
  <c r="I275" i="44"/>
  <c r="I274" i="44"/>
  <c r="I273" i="44"/>
  <c r="I272" i="44"/>
  <c r="I271" i="44"/>
  <c r="I270" i="44"/>
  <c r="I269" i="44"/>
  <c r="I268" i="44"/>
  <c r="I267" i="44"/>
  <c r="I266" i="44"/>
  <c r="I265" i="44"/>
  <c r="I264" i="44"/>
  <c r="I263" i="44"/>
  <c r="I262" i="44"/>
  <c r="I261" i="44"/>
  <c r="I260" i="44"/>
  <c r="I259" i="44"/>
  <c r="I258" i="44"/>
  <c r="I257" i="44"/>
  <c r="I256" i="44"/>
  <c r="I255" i="44"/>
  <c r="I254" i="44"/>
  <c r="I253" i="44"/>
  <c r="I252" i="44"/>
  <c r="I251" i="44"/>
  <c r="I250" i="44"/>
  <c r="I249" i="44"/>
  <c r="I248" i="44"/>
  <c r="I247" i="44"/>
  <c r="I246" i="44"/>
  <c r="I245" i="44"/>
  <c r="I244" i="44"/>
  <c r="I243" i="44"/>
  <c r="I242" i="44"/>
  <c r="I241" i="44"/>
  <c r="I240" i="44"/>
  <c r="I239" i="44"/>
  <c r="I238" i="44"/>
  <c r="I237" i="44"/>
  <c r="I236" i="44"/>
  <c r="I235" i="44"/>
  <c r="I234" i="44"/>
  <c r="I233" i="44"/>
  <c r="I232" i="44"/>
  <c r="I231" i="44"/>
  <c r="I230" i="44"/>
  <c r="I229" i="44"/>
  <c r="I228" i="44"/>
  <c r="I227" i="44"/>
  <c r="I226" i="44"/>
  <c r="I225" i="44"/>
  <c r="I224" i="44"/>
  <c r="I223" i="44"/>
  <c r="I222" i="44"/>
  <c r="I221" i="44"/>
  <c r="I220" i="44"/>
  <c r="I219" i="44"/>
  <c r="I218" i="44"/>
  <c r="I217" i="44"/>
  <c r="I216" i="44"/>
  <c r="I215" i="44"/>
  <c r="I214" i="44"/>
  <c r="I213" i="44"/>
  <c r="I212" i="44"/>
  <c r="I211" i="44"/>
  <c r="I210" i="44"/>
  <c r="I209" i="44"/>
  <c r="I208" i="44"/>
  <c r="I207" i="44"/>
  <c r="I206" i="44"/>
  <c r="I205" i="44"/>
  <c r="I204" i="44"/>
  <c r="I203" i="44"/>
  <c r="I202" i="44"/>
  <c r="I201" i="44"/>
  <c r="I200" i="44"/>
  <c r="I199" i="44"/>
  <c r="I198" i="44"/>
  <c r="I197" i="44"/>
  <c r="I196" i="44"/>
  <c r="I195" i="44"/>
  <c r="I194" i="44"/>
  <c r="I193" i="44"/>
  <c r="I192" i="44"/>
  <c r="I191" i="44"/>
  <c r="I190" i="44"/>
  <c r="I189" i="44"/>
  <c r="I188" i="44"/>
  <c r="I187" i="44"/>
  <c r="I186" i="44"/>
  <c r="I185" i="44"/>
  <c r="I184" i="44"/>
  <c r="I183" i="44"/>
  <c r="I182" i="44"/>
  <c r="I181" i="44"/>
  <c r="I180" i="44"/>
  <c r="I179" i="44"/>
  <c r="I178" i="44"/>
  <c r="I177" i="44"/>
  <c r="I176" i="44"/>
  <c r="I175" i="44"/>
  <c r="I174" i="44"/>
  <c r="I173" i="44"/>
  <c r="I172" i="44"/>
  <c r="I171" i="44"/>
  <c r="I170" i="44"/>
  <c r="I169" i="44"/>
  <c r="I168" i="44"/>
  <c r="I167" i="44"/>
  <c r="I166" i="44"/>
  <c r="I165" i="44"/>
  <c r="I164" i="44"/>
  <c r="I163" i="44"/>
  <c r="I162" i="44"/>
  <c r="I161" i="44"/>
  <c r="I160" i="44"/>
  <c r="I159" i="44"/>
  <c r="I158" i="44"/>
  <c r="I157" i="44"/>
  <c r="I156" i="44"/>
  <c r="I155" i="44"/>
  <c r="I154" i="44"/>
  <c r="I153" i="44"/>
  <c r="I152" i="44"/>
  <c r="I151" i="44"/>
  <c r="I150" i="44"/>
  <c r="I149" i="44"/>
  <c r="I148" i="44"/>
  <c r="I147" i="44"/>
  <c r="I146" i="44"/>
  <c r="I145" i="44"/>
  <c r="I144" i="44"/>
  <c r="I143" i="44"/>
  <c r="I142" i="44"/>
  <c r="I141" i="44"/>
  <c r="I140" i="44"/>
  <c r="I139" i="44"/>
  <c r="I138" i="44"/>
  <c r="I137" i="44"/>
  <c r="I136" i="44"/>
  <c r="I135" i="44"/>
  <c r="I134" i="44"/>
  <c r="I133" i="44"/>
  <c r="I132" i="44"/>
  <c r="I131" i="44"/>
  <c r="I130" i="44"/>
  <c r="I129" i="44"/>
  <c r="I128" i="44"/>
  <c r="I127" i="44"/>
  <c r="I126" i="44"/>
  <c r="I125" i="44"/>
  <c r="I124" i="44"/>
  <c r="I123" i="44"/>
  <c r="I122" i="44"/>
  <c r="I121" i="44"/>
  <c r="I120" i="44"/>
  <c r="I119" i="44"/>
  <c r="I118" i="44"/>
  <c r="I117" i="44"/>
  <c r="I116" i="44"/>
  <c r="I115" i="44"/>
  <c r="I114" i="44"/>
  <c r="I113" i="44"/>
  <c r="I112" i="44"/>
  <c r="I111" i="44"/>
  <c r="I110" i="44"/>
  <c r="I109" i="44"/>
  <c r="I108" i="44"/>
  <c r="I107" i="44"/>
  <c r="I106" i="44"/>
  <c r="I105" i="44"/>
  <c r="I104" i="44"/>
  <c r="I103" i="44"/>
  <c r="I102" i="44"/>
  <c r="I101" i="44"/>
  <c r="I100" i="44"/>
  <c r="I99" i="44"/>
  <c r="I98" i="44"/>
  <c r="I97" i="44"/>
  <c r="I96" i="44"/>
  <c r="I95" i="44"/>
  <c r="I94" i="44"/>
  <c r="I93" i="44"/>
  <c r="I92" i="44"/>
  <c r="I91" i="44"/>
  <c r="I90" i="44"/>
  <c r="I89" i="44"/>
  <c r="I88" i="44"/>
  <c r="I87" i="44"/>
  <c r="I86" i="44"/>
  <c r="I85" i="44"/>
  <c r="I84" i="44"/>
  <c r="I83" i="44"/>
  <c r="I82" i="44"/>
  <c r="I81" i="44"/>
  <c r="I80" i="44"/>
  <c r="I79" i="44"/>
  <c r="I78" i="44"/>
  <c r="I77" i="44"/>
  <c r="I76" i="44"/>
  <c r="I75" i="44"/>
  <c r="I74" i="44"/>
  <c r="I73" i="44"/>
  <c r="I72" i="44"/>
  <c r="I71" i="44"/>
  <c r="I70" i="44"/>
  <c r="I69" i="44"/>
  <c r="I68" i="44"/>
  <c r="I67" i="44"/>
  <c r="I66" i="44"/>
  <c r="I65" i="44"/>
  <c r="I64" i="44"/>
  <c r="I63" i="44"/>
  <c r="I62" i="44"/>
  <c r="I61" i="44"/>
  <c r="I60" i="44"/>
  <c r="I59" i="44"/>
  <c r="I58" i="44"/>
  <c r="I57" i="44"/>
  <c r="I56" i="44"/>
  <c r="I55" i="44"/>
  <c r="I54" i="44"/>
  <c r="I53" i="44"/>
  <c r="I52" i="44"/>
  <c r="I51" i="44"/>
  <c r="I50" i="44"/>
  <c r="I49" i="44"/>
  <c r="I48" i="44"/>
  <c r="I47" i="44"/>
  <c r="I46" i="44"/>
  <c r="I45" i="44"/>
  <c r="I44" i="44"/>
  <c r="I43" i="44"/>
  <c r="I42" i="44"/>
  <c r="I41" i="44"/>
  <c r="I40" i="44"/>
  <c r="I39" i="44"/>
  <c r="I38" i="44"/>
  <c r="I37" i="44"/>
  <c r="I36" i="44"/>
  <c r="I35" i="44"/>
  <c r="I34" i="44"/>
  <c r="I33" i="44"/>
  <c r="I32" i="44"/>
  <c r="I31" i="44"/>
  <c r="I30" i="44"/>
  <c r="I29" i="44"/>
  <c r="I28" i="44"/>
  <c r="I27" i="44"/>
  <c r="I26" i="44"/>
  <c r="I25" i="44"/>
  <c r="I24" i="44"/>
  <c r="I23" i="44"/>
  <c r="I22" i="44"/>
  <c r="I21" i="44"/>
  <c r="I20" i="44"/>
  <c r="I19" i="44"/>
  <c r="I18" i="44"/>
  <c r="I17" i="44"/>
  <c r="I16" i="44"/>
  <c r="I15" i="44"/>
  <c r="I14" i="44"/>
  <c r="I13" i="44"/>
  <c r="I12" i="44"/>
  <c r="I11" i="44"/>
  <c r="I10" i="44"/>
  <c r="I509" i="15"/>
  <c r="I508" i="15"/>
  <c r="I507" i="15"/>
  <c r="I506" i="15"/>
  <c r="I505" i="15"/>
  <c r="I504" i="15"/>
  <c r="I503" i="15"/>
  <c r="I502" i="15"/>
  <c r="I501" i="15"/>
  <c r="I500" i="15"/>
  <c r="I499" i="15"/>
  <c r="I498" i="15"/>
  <c r="I497" i="15"/>
  <c r="I496" i="15"/>
  <c r="I495" i="15"/>
  <c r="I494" i="15"/>
  <c r="I493" i="15"/>
  <c r="I492" i="15"/>
  <c r="I491" i="15"/>
  <c r="I490" i="15"/>
  <c r="I489" i="15"/>
  <c r="I488" i="15"/>
  <c r="I487" i="15"/>
  <c r="I486" i="15"/>
  <c r="I485" i="15"/>
  <c r="I484" i="15"/>
  <c r="I483" i="15"/>
  <c r="I482" i="15"/>
  <c r="I481" i="15"/>
  <c r="I480" i="15"/>
  <c r="I479" i="15"/>
  <c r="I478" i="15"/>
  <c r="I477" i="15"/>
  <c r="I476" i="15"/>
  <c r="I475" i="15"/>
  <c r="I474" i="15"/>
  <c r="I473" i="15"/>
  <c r="I472" i="15"/>
  <c r="I471" i="15"/>
  <c r="I470" i="15"/>
  <c r="I469" i="15"/>
  <c r="I468" i="15"/>
  <c r="I467" i="15"/>
  <c r="I466" i="15"/>
  <c r="I465" i="15"/>
  <c r="I464" i="15"/>
  <c r="I463" i="15"/>
  <c r="I462" i="15"/>
  <c r="I461" i="15"/>
  <c r="I460" i="15"/>
  <c r="I459" i="15"/>
  <c r="I458" i="15"/>
  <c r="I457" i="15"/>
  <c r="I456" i="15"/>
  <c r="I455" i="15"/>
  <c r="I454" i="15"/>
  <c r="I453" i="15"/>
  <c r="I452" i="15"/>
  <c r="I451" i="15"/>
  <c r="I450" i="15"/>
  <c r="I449" i="15"/>
  <c r="I448" i="15"/>
  <c r="I447" i="15"/>
  <c r="I446" i="15"/>
  <c r="I445" i="15"/>
  <c r="I444" i="15"/>
  <c r="I443" i="15"/>
  <c r="I442" i="15"/>
  <c r="I441" i="15"/>
  <c r="I440" i="15"/>
  <c r="I439" i="15"/>
  <c r="I438" i="15"/>
  <c r="I437" i="15"/>
  <c r="I436" i="15"/>
  <c r="I435" i="15"/>
  <c r="I434" i="15"/>
  <c r="I433" i="15"/>
  <c r="I432" i="15"/>
  <c r="I431" i="15"/>
  <c r="I430" i="15"/>
  <c r="I429" i="15"/>
  <c r="I428" i="15"/>
  <c r="I427" i="15"/>
  <c r="I426" i="15"/>
  <c r="I425" i="15"/>
  <c r="I424" i="15"/>
  <c r="I423" i="15"/>
  <c r="I422" i="15"/>
  <c r="I421" i="15"/>
  <c r="I420" i="15"/>
  <c r="I419" i="15"/>
  <c r="I418" i="15"/>
  <c r="I417" i="15"/>
  <c r="I416" i="15"/>
  <c r="I415" i="15"/>
  <c r="I414" i="15"/>
  <c r="I413" i="15"/>
  <c r="I412" i="15"/>
  <c r="I411" i="15"/>
  <c r="I410" i="15"/>
  <c r="I409" i="15"/>
  <c r="I408" i="15"/>
  <c r="I407" i="15"/>
  <c r="I406" i="15"/>
  <c r="I405" i="15"/>
  <c r="I404" i="15"/>
  <c r="I403" i="15"/>
  <c r="I402" i="15"/>
  <c r="I401" i="15"/>
  <c r="I400" i="15"/>
  <c r="I399" i="15"/>
  <c r="I398" i="15"/>
  <c r="I397" i="15"/>
  <c r="I396" i="15"/>
  <c r="I395" i="15"/>
  <c r="I394" i="15"/>
  <c r="I393" i="15"/>
  <c r="I392" i="15"/>
  <c r="I391" i="15"/>
  <c r="I390" i="15"/>
  <c r="I389" i="15"/>
  <c r="I388" i="15"/>
  <c r="I387" i="15"/>
  <c r="I386" i="15"/>
  <c r="I385" i="15"/>
  <c r="I384" i="15"/>
  <c r="I383" i="15"/>
  <c r="I382" i="15"/>
  <c r="I381" i="15"/>
  <c r="I380" i="15"/>
  <c r="I379" i="15"/>
  <c r="I378" i="15"/>
  <c r="I377" i="15"/>
  <c r="I376" i="15"/>
  <c r="I375" i="15"/>
  <c r="I374" i="15"/>
  <c r="I373" i="15"/>
  <c r="I372" i="15"/>
  <c r="I371" i="15"/>
  <c r="I370" i="15"/>
  <c r="I369" i="15"/>
  <c r="I368" i="15"/>
  <c r="I367" i="15"/>
  <c r="I366" i="15"/>
  <c r="I365" i="15"/>
  <c r="I364" i="15"/>
  <c r="I363" i="15"/>
  <c r="I362" i="15"/>
  <c r="I361" i="15"/>
  <c r="I360" i="15"/>
  <c r="I359" i="15"/>
  <c r="I358" i="15"/>
  <c r="I357" i="15"/>
  <c r="I356" i="15"/>
  <c r="I355" i="15"/>
  <c r="I354" i="15"/>
  <c r="I353" i="15"/>
  <c r="I352" i="15"/>
  <c r="I351" i="15"/>
  <c r="I350" i="15"/>
  <c r="I349" i="15"/>
  <c r="I348" i="15"/>
  <c r="I347" i="15"/>
  <c r="I346" i="15"/>
  <c r="I345" i="15"/>
  <c r="I344" i="15"/>
  <c r="I343" i="15"/>
  <c r="I342" i="15"/>
  <c r="I341" i="15"/>
  <c r="I340" i="15"/>
  <c r="I339" i="15"/>
  <c r="I338" i="15"/>
  <c r="I337" i="15"/>
  <c r="I336" i="15"/>
  <c r="I335" i="15"/>
  <c r="I334" i="15"/>
  <c r="I333" i="15"/>
  <c r="I332" i="15"/>
  <c r="I331" i="15"/>
  <c r="I330" i="15"/>
  <c r="I329" i="15"/>
  <c r="I328" i="15"/>
  <c r="I327" i="15"/>
  <c r="I326" i="15"/>
  <c r="I325" i="15"/>
  <c r="I324" i="15"/>
  <c r="I323" i="15"/>
  <c r="I322" i="15"/>
  <c r="I321" i="15"/>
  <c r="I320" i="15"/>
  <c r="I319" i="15"/>
  <c r="I318" i="15"/>
  <c r="I317" i="15"/>
  <c r="I316" i="15"/>
  <c r="I315" i="15"/>
  <c r="I314" i="15"/>
  <c r="I313" i="15"/>
  <c r="I312" i="15"/>
  <c r="I311" i="15"/>
  <c r="I310" i="15"/>
  <c r="I309" i="15"/>
  <c r="I308" i="15"/>
  <c r="I307" i="15"/>
  <c r="I306" i="15"/>
  <c r="I305" i="15"/>
  <c r="I304" i="15"/>
  <c r="I303" i="15"/>
  <c r="I302" i="15"/>
  <c r="I301" i="15"/>
  <c r="I300" i="15"/>
  <c r="I299" i="15"/>
  <c r="I298" i="15"/>
  <c r="I297" i="15"/>
  <c r="I296" i="15"/>
  <c r="I295" i="15"/>
  <c r="I294" i="15"/>
  <c r="I293" i="15"/>
  <c r="I292" i="15"/>
  <c r="I291" i="15"/>
  <c r="I290" i="15"/>
  <c r="I289" i="15"/>
  <c r="I288" i="15"/>
  <c r="I287" i="15"/>
  <c r="I286" i="15"/>
  <c r="I285" i="15"/>
  <c r="I284" i="15"/>
  <c r="I283" i="15"/>
  <c r="I282" i="15"/>
  <c r="I281" i="15"/>
  <c r="I280" i="15"/>
  <c r="I279" i="15"/>
  <c r="I278" i="15"/>
  <c r="I277" i="15"/>
  <c r="I276" i="15"/>
  <c r="I275" i="15"/>
  <c r="I274" i="15"/>
  <c r="I273" i="15"/>
  <c r="I272" i="15"/>
  <c r="I271" i="15"/>
  <c r="I270" i="15"/>
  <c r="I269" i="15"/>
  <c r="I268" i="15"/>
  <c r="I267" i="15"/>
  <c r="I266" i="15"/>
  <c r="I265" i="15"/>
  <c r="I264" i="15"/>
  <c r="I263" i="15"/>
  <c r="I262" i="15"/>
  <c r="I261" i="15"/>
  <c r="I260" i="15"/>
  <c r="I259" i="15"/>
  <c r="I258" i="15"/>
  <c r="I257" i="15"/>
  <c r="I256" i="15"/>
  <c r="I255" i="15"/>
  <c r="I254" i="15"/>
  <c r="I253" i="15"/>
  <c r="I252" i="15"/>
  <c r="I251" i="15"/>
  <c r="I250" i="15"/>
  <c r="I249" i="15"/>
  <c r="I248" i="15"/>
  <c r="I247" i="15"/>
  <c r="I246" i="15"/>
  <c r="I245" i="15"/>
  <c r="I244" i="15"/>
  <c r="I243" i="15"/>
  <c r="I242" i="15"/>
  <c r="I241" i="15"/>
  <c r="I240" i="15"/>
  <c r="I239" i="15"/>
  <c r="I238" i="15"/>
  <c r="I237" i="15"/>
  <c r="I236" i="15"/>
  <c r="I235" i="15"/>
  <c r="I234" i="15"/>
  <c r="I233" i="15"/>
  <c r="I232" i="15"/>
  <c r="I231" i="15"/>
  <c r="I230" i="15"/>
  <c r="I229" i="15"/>
  <c r="I228" i="15"/>
  <c r="I227" i="15"/>
  <c r="I226" i="15"/>
  <c r="I225" i="15"/>
  <c r="I224" i="15"/>
  <c r="I223" i="15"/>
  <c r="I222" i="15"/>
  <c r="I221" i="15"/>
  <c r="I220" i="15"/>
  <c r="I219" i="15"/>
  <c r="I218" i="15"/>
  <c r="I217" i="15"/>
  <c r="I216" i="15"/>
  <c r="I215" i="15"/>
  <c r="I214" i="15"/>
  <c r="I213" i="15"/>
  <c r="I212" i="15"/>
  <c r="I211" i="15"/>
  <c r="I210" i="15"/>
  <c r="I209" i="15"/>
  <c r="I208" i="15"/>
  <c r="I207" i="15"/>
  <c r="I206" i="15"/>
  <c r="I205" i="15"/>
  <c r="I204" i="15"/>
  <c r="I203" i="15"/>
  <c r="I202" i="15"/>
  <c r="I201" i="15"/>
  <c r="I200" i="15"/>
  <c r="I199" i="15"/>
  <c r="I198" i="15"/>
  <c r="I197" i="15"/>
  <c r="I196" i="15"/>
  <c r="I195" i="15"/>
  <c r="I194" i="15"/>
  <c r="I193" i="15"/>
  <c r="I192" i="15"/>
  <c r="I191" i="15"/>
  <c r="I190" i="15"/>
  <c r="I189" i="15"/>
  <c r="I188" i="15"/>
  <c r="I187" i="15"/>
  <c r="I186" i="15"/>
  <c r="I185" i="15"/>
  <c r="I184" i="15"/>
  <c r="I183" i="15"/>
  <c r="I182" i="15"/>
  <c r="I181" i="15"/>
  <c r="I180" i="15"/>
  <c r="I179" i="15"/>
  <c r="I178" i="15"/>
  <c r="I177" i="15"/>
  <c r="I176" i="15"/>
  <c r="I175" i="15"/>
  <c r="I174" i="15"/>
  <c r="I173" i="15"/>
  <c r="I172" i="15"/>
  <c r="I171" i="15"/>
  <c r="I170" i="15"/>
  <c r="I169" i="15"/>
  <c r="I168" i="15"/>
  <c r="I167" i="15"/>
  <c r="I166" i="15"/>
  <c r="I165" i="15"/>
  <c r="I164" i="15"/>
  <c r="I163" i="15"/>
  <c r="I162" i="15"/>
  <c r="I161" i="15"/>
  <c r="I160" i="15"/>
  <c r="I159" i="15"/>
  <c r="I158" i="15"/>
  <c r="I157" i="15"/>
  <c r="I156" i="15"/>
  <c r="I155" i="15"/>
  <c r="I154" i="15"/>
  <c r="I153" i="15"/>
  <c r="I152" i="15"/>
  <c r="I151" i="15"/>
  <c r="I150" i="15"/>
  <c r="I149" i="15"/>
  <c r="I148" i="15"/>
  <c r="I147" i="15"/>
  <c r="I146" i="15"/>
  <c r="I145" i="15"/>
  <c r="I144" i="15"/>
  <c r="I143" i="15"/>
  <c r="I142" i="15"/>
  <c r="I141" i="15"/>
  <c r="I140" i="15"/>
  <c r="I139" i="15"/>
  <c r="I138" i="15"/>
  <c r="I137" i="15"/>
  <c r="I136" i="15"/>
  <c r="I135" i="15"/>
  <c r="I134" i="15"/>
  <c r="I133" i="15"/>
  <c r="I132" i="15"/>
  <c r="I131" i="15"/>
  <c r="I130" i="15"/>
  <c r="I129" i="15"/>
  <c r="I128" i="15"/>
  <c r="I127" i="15"/>
  <c r="I126" i="15"/>
  <c r="I125" i="15"/>
  <c r="I124" i="15"/>
  <c r="I123" i="15"/>
  <c r="I122" i="15"/>
  <c r="I121" i="15"/>
  <c r="I120" i="15"/>
  <c r="I119" i="15"/>
  <c r="I118" i="15"/>
  <c r="I117" i="15"/>
  <c r="I116" i="15"/>
  <c r="I115" i="15"/>
  <c r="I114" i="15"/>
  <c r="I113" i="15"/>
  <c r="I112" i="15"/>
  <c r="I111" i="15"/>
  <c r="I110" i="15"/>
  <c r="I109" i="15"/>
  <c r="I108" i="15"/>
  <c r="I107" i="15"/>
  <c r="I106" i="15"/>
  <c r="I105" i="15"/>
  <c r="I104" i="15"/>
  <c r="I103" i="15"/>
  <c r="I102" i="15"/>
  <c r="I101" i="15"/>
  <c r="I100" i="15"/>
  <c r="I99" i="15"/>
  <c r="I98" i="15"/>
  <c r="I97" i="15"/>
  <c r="I96" i="15"/>
  <c r="I95" i="15"/>
  <c r="I94" i="15"/>
  <c r="I93" i="15"/>
  <c r="I92" i="15"/>
  <c r="I91" i="15"/>
  <c r="I90" i="15"/>
  <c r="I89" i="15"/>
  <c r="I88" i="15"/>
  <c r="I87" i="15"/>
  <c r="I86" i="15"/>
  <c r="I85" i="15"/>
  <c r="I84" i="15"/>
  <c r="I83" i="15"/>
  <c r="I82" i="15"/>
  <c r="I81" i="15"/>
  <c r="I80" i="15"/>
  <c r="I79" i="15"/>
  <c r="I78" i="15"/>
  <c r="I77" i="15"/>
  <c r="I76" i="15"/>
  <c r="I75" i="15"/>
  <c r="I74" i="15"/>
  <c r="I73" i="15"/>
  <c r="I72" i="15"/>
  <c r="I71" i="15"/>
  <c r="I70" i="15"/>
  <c r="I69" i="15"/>
  <c r="I68" i="15"/>
  <c r="I67" i="15"/>
  <c r="I66" i="15"/>
  <c r="I65" i="15"/>
  <c r="I64" i="15"/>
  <c r="I63" i="15"/>
  <c r="I62" i="15"/>
  <c r="I61" i="15"/>
  <c r="I60" i="15"/>
  <c r="I59" i="15"/>
  <c r="I58" i="15"/>
  <c r="I57" i="15"/>
  <c r="I56" i="15"/>
  <c r="I55" i="15"/>
  <c r="I54" i="15"/>
  <c r="I53" i="15"/>
  <c r="I52" i="15"/>
  <c r="I51" i="15"/>
  <c r="I50" i="15"/>
  <c r="I49" i="15"/>
  <c r="I48" i="15"/>
  <c r="I47" i="15"/>
  <c r="I46" i="15"/>
  <c r="I45" i="15"/>
  <c r="I44" i="15"/>
  <c r="I43" i="15"/>
  <c r="I42" i="15"/>
  <c r="I41" i="15"/>
  <c r="I40" i="15"/>
  <c r="I39" i="15"/>
  <c r="I38" i="15"/>
  <c r="I37" i="15"/>
  <c r="I36" i="15"/>
  <c r="I35" i="15"/>
  <c r="I34" i="15"/>
  <c r="I33" i="15"/>
  <c r="I32" i="15"/>
  <c r="I31" i="15"/>
  <c r="I30" i="15"/>
  <c r="I29" i="15"/>
  <c r="I28" i="15"/>
  <c r="I27" i="15"/>
  <c r="I26" i="15"/>
  <c r="I25" i="15"/>
  <c r="I24" i="15"/>
  <c r="I23" i="15"/>
  <c r="I22" i="15"/>
  <c r="I21" i="15"/>
  <c r="I20" i="15"/>
  <c r="I19" i="15"/>
  <c r="I18" i="15"/>
  <c r="I17" i="15"/>
  <c r="I16" i="15"/>
  <c r="I15" i="15"/>
  <c r="I14" i="15"/>
  <c r="I13" i="15"/>
  <c r="I12" i="15"/>
  <c r="I11" i="15"/>
  <c r="I10" i="15"/>
  <c r="R6" i="122" l="1"/>
  <c r="S7" i="122"/>
  <c r="D7" i="122"/>
  <c r="A10" i="44" l="1"/>
  <c r="A11" i="44" s="1"/>
  <c r="A12" i="44" s="1"/>
  <c r="A13" i="44" s="1"/>
  <c r="A14" i="44" s="1"/>
  <c r="A15" i="44" s="1"/>
  <c r="A16" i="44" s="1"/>
  <c r="A17" i="44" s="1"/>
  <c r="A18" i="44" s="1"/>
  <c r="A19" i="44" s="1"/>
  <c r="A20" i="44" s="1"/>
  <c r="A21" i="44" s="1"/>
  <c r="A22" i="44" s="1"/>
  <c r="A23" i="44" s="1"/>
  <c r="A24" i="44" s="1"/>
  <c r="A25" i="44" s="1"/>
  <c r="A26" i="44" s="1"/>
  <c r="A27" i="44" s="1"/>
  <c r="A28" i="44" s="1"/>
  <c r="A29" i="44" s="1"/>
  <c r="A30" i="44" s="1"/>
  <c r="A31" i="44" s="1"/>
  <c r="A32" i="44" s="1"/>
  <c r="A33" i="44" s="1"/>
  <c r="A34" i="44" s="1"/>
  <c r="A35" i="44" s="1"/>
  <c r="A36" i="44" s="1"/>
  <c r="A37" i="44" s="1"/>
  <c r="A38" i="44" s="1"/>
  <c r="A39" i="44" s="1"/>
  <c r="A40" i="44" s="1"/>
  <c r="A41" i="44" s="1"/>
  <c r="A42" i="44" s="1"/>
  <c r="A43" i="44" s="1"/>
  <c r="A44" i="44" s="1"/>
  <c r="A45" i="44" s="1"/>
  <c r="A46" i="44" s="1"/>
  <c r="A47" i="44" s="1"/>
  <c r="A48" i="44" s="1"/>
  <c r="A49" i="44" s="1"/>
  <c r="A50" i="44" s="1"/>
  <c r="A51" i="44" s="1"/>
  <c r="A52" i="44" s="1"/>
  <c r="A53" i="44" s="1"/>
  <c r="A54" i="44" s="1"/>
  <c r="A55" i="44" s="1"/>
  <c r="A56" i="44" s="1"/>
  <c r="A57" i="44" s="1"/>
  <c r="A58" i="44" s="1"/>
  <c r="A59" i="44" s="1"/>
  <c r="A60" i="44" s="1"/>
  <c r="A61" i="44" s="1"/>
  <c r="A62" i="44" s="1"/>
  <c r="A63" i="44" s="1"/>
  <c r="A64" i="44" s="1"/>
  <c r="A65" i="44" s="1"/>
  <c r="A66" i="44" s="1"/>
  <c r="A67" i="44" s="1"/>
  <c r="A68" i="44" s="1"/>
  <c r="A69" i="44" s="1"/>
  <c r="A70" i="44" s="1"/>
  <c r="A71" i="44" s="1"/>
  <c r="A72" i="44" s="1"/>
  <c r="A73" i="44" s="1"/>
  <c r="A74" i="44" s="1"/>
  <c r="A75" i="44" s="1"/>
  <c r="A76" i="44" s="1"/>
  <c r="A77" i="44" s="1"/>
  <c r="A78" i="44" s="1"/>
  <c r="A79" i="44" s="1"/>
  <c r="A80" i="44" s="1"/>
  <c r="A81" i="44" s="1"/>
  <c r="A82" i="44" s="1"/>
  <c r="A83" i="44" s="1"/>
  <c r="A84" i="44" s="1"/>
  <c r="A85" i="44" s="1"/>
  <c r="A86" i="44" s="1"/>
  <c r="A87" i="44" s="1"/>
  <c r="A88" i="44" s="1"/>
  <c r="A89" i="44" s="1"/>
  <c r="A90" i="44" s="1"/>
  <c r="A91" i="44" s="1"/>
  <c r="A92" i="44" s="1"/>
  <c r="A93" i="44" s="1"/>
  <c r="A94" i="44" s="1"/>
  <c r="A95" i="44" s="1"/>
  <c r="A96" i="44" s="1"/>
  <c r="A97" i="44" s="1"/>
  <c r="A98" i="44" s="1"/>
  <c r="A99" i="44" s="1"/>
  <c r="A100" i="44" s="1"/>
  <c r="A101" i="44" s="1"/>
  <c r="A102" i="44" s="1"/>
  <c r="A103" i="44" s="1"/>
  <c r="A104" i="44" s="1"/>
  <c r="A105" i="44" s="1"/>
  <c r="A106" i="44" s="1"/>
  <c r="A107" i="44" s="1"/>
  <c r="A108" i="44" s="1"/>
  <c r="A109" i="44" s="1"/>
  <c r="A110" i="44" s="1"/>
  <c r="A111" i="44" s="1"/>
  <c r="A112" i="44" s="1"/>
  <c r="A113" i="44" s="1"/>
  <c r="A114" i="44" s="1"/>
  <c r="A115" i="44" s="1"/>
  <c r="A116" i="44" s="1"/>
  <c r="A117" i="44" s="1"/>
  <c r="A118" i="44" s="1"/>
  <c r="A119" i="44" s="1"/>
  <c r="A120" i="44" s="1"/>
  <c r="A121" i="44" s="1"/>
  <c r="A122" i="44" s="1"/>
  <c r="A123" i="44" s="1"/>
  <c r="A124" i="44" s="1"/>
  <c r="A125" i="44" s="1"/>
  <c r="A126" i="44" s="1"/>
  <c r="A127" i="44" s="1"/>
  <c r="A128" i="44" s="1"/>
  <c r="A129" i="44" s="1"/>
  <c r="A130" i="44" s="1"/>
  <c r="A131" i="44" s="1"/>
  <c r="A132" i="44" s="1"/>
  <c r="A133" i="44" s="1"/>
  <c r="A134" i="44" s="1"/>
  <c r="A135" i="44" s="1"/>
  <c r="A136" i="44" s="1"/>
  <c r="A137" i="44" s="1"/>
  <c r="A138" i="44" s="1"/>
  <c r="A139" i="44" s="1"/>
  <c r="A140" i="44" s="1"/>
  <c r="A141" i="44" s="1"/>
  <c r="A142" i="44" s="1"/>
  <c r="A143" i="44" s="1"/>
  <c r="A144" i="44" s="1"/>
  <c r="A145" i="44" s="1"/>
  <c r="A146" i="44" s="1"/>
  <c r="A147" i="44" s="1"/>
  <c r="A148" i="44" s="1"/>
  <c r="A149" i="44" s="1"/>
  <c r="A150" i="44" s="1"/>
  <c r="A151" i="44" s="1"/>
  <c r="A152" i="44" s="1"/>
  <c r="A153" i="44" s="1"/>
  <c r="A154" i="44" s="1"/>
  <c r="A155" i="44" s="1"/>
  <c r="A156" i="44" s="1"/>
  <c r="A157" i="44" s="1"/>
  <c r="A158" i="44" s="1"/>
  <c r="A159" i="44" s="1"/>
  <c r="A160" i="44" s="1"/>
  <c r="A161" i="44" s="1"/>
  <c r="A162" i="44" s="1"/>
  <c r="A163" i="44" s="1"/>
  <c r="A164" i="44" s="1"/>
  <c r="A165" i="44" s="1"/>
  <c r="A166" i="44" s="1"/>
  <c r="A167" i="44" s="1"/>
  <c r="A168" i="44" s="1"/>
  <c r="A169" i="44" s="1"/>
  <c r="A170" i="44" s="1"/>
  <c r="A171" i="44" s="1"/>
  <c r="A172" i="44" s="1"/>
  <c r="A173" i="44" s="1"/>
  <c r="A174" i="44" s="1"/>
  <c r="A175" i="44" s="1"/>
  <c r="A176" i="44" s="1"/>
  <c r="A177" i="44" s="1"/>
  <c r="A178" i="44" s="1"/>
  <c r="A179" i="44" s="1"/>
  <c r="A180" i="44" s="1"/>
  <c r="A181" i="44" s="1"/>
  <c r="A182" i="44" s="1"/>
  <c r="A183" i="44" s="1"/>
  <c r="A184" i="44" s="1"/>
  <c r="A185" i="44" s="1"/>
  <c r="A186" i="44" s="1"/>
  <c r="A187" i="44" s="1"/>
  <c r="A188" i="44" s="1"/>
  <c r="A189" i="44" s="1"/>
  <c r="A190" i="44" s="1"/>
  <c r="A191" i="44" s="1"/>
  <c r="A192" i="44" s="1"/>
  <c r="A193" i="44" s="1"/>
  <c r="A194" i="44" s="1"/>
  <c r="A195" i="44" s="1"/>
  <c r="A196" i="44" s="1"/>
  <c r="A197" i="44" s="1"/>
  <c r="A198" i="44" s="1"/>
  <c r="A199" i="44" s="1"/>
  <c r="A200" i="44" s="1"/>
  <c r="A201" i="44" s="1"/>
  <c r="A202" i="44" s="1"/>
  <c r="A203" i="44" s="1"/>
  <c r="A204" i="44" s="1"/>
  <c r="A205" i="44" s="1"/>
  <c r="A206" i="44" s="1"/>
  <c r="A207" i="44" s="1"/>
  <c r="A208" i="44" s="1"/>
  <c r="A209" i="44" s="1"/>
  <c r="A210" i="44" s="1"/>
  <c r="A211" i="44" s="1"/>
  <c r="A212" i="44" s="1"/>
  <c r="A213" i="44" s="1"/>
  <c r="A214" i="44" s="1"/>
  <c r="A215" i="44" s="1"/>
  <c r="A216" i="44" s="1"/>
  <c r="A217" i="44" s="1"/>
  <c r="A218" i="44" s="1"/>
  <c r="A219" i="44" s="1"/>
  <c r="A220" i="44" s="1"/>
  <c r="A221" i="44" s="1"/>
  <c r="A222" i="44" s="1"/>
  <c r="A223" i="44" s="1"/>
  <c r="A224" i="44" s="1"/>
  <c r="A225" i="44" s="1"/>
  <c r="A226" i="44" s="1"/>
  <c r="A227" i="44" s="1"/>
  <c r="A228" i="44" s="1"/>
  <c r="A229" i="44" s="1"/>
  <c r="A230" i="44" s="1"/>
  <c r="A231" i="44" s="1"/>
  <c r="A232" i="44" s="1"/>
  <c r="A233" i="44" s="1"/>
  <c r="A234" i="44" s="1"/>
  <c r="A235" i="44" s="1"/>
  <c r="A236" i="44" s="1"/>
  <c r="A237" i="44" s="1"/>
  <c r="A238" i="44" s="1"/>
  <c r="A239" i="44" s="1"/>
  <c r="A240" i="44" s="1"/>
  <c r="A241" i="44" s="1"/>
  <c r="A242" i="44" s="1"/>
  <c r="A243" i="44" s="1"/>
  <c r="A244" i="44" s="1"/>
  <c r="A245" i="44" s="1"/>
  <c r="A246" i="44" s="1"/>
  <c r="A247" i="44" s="1"/>
  <c r="A248" i="44" s="1"/>
  <c r="A249" i="44" s="1"/>
  <c r="A250" i="44" s="1"/>
  <c r="A251" i="44" s="1"/>
  <c r="A252" i="44" s="1"/>
  <c r="A253" i="44" s="1"/>
  <c r="A254" i="44" s="1"/>
  <c r="A255" i="44" s="1"/>
  <c r="A256" i="44" s="1"/>
  <c r="A257" i="44" s="1"/>
  <c r="A258" i="44" s="1"/>
  <c r="A259" i="44" s="1"/>
  <c r="A260" i="44" s="1"/>
  <c r="A261" i="44" s="1"/>
  <c r="A262" i="44" s="1"/>
  <c r="A263" i="44" s="1"/>
  <c r="A264" i="44" s="1"/>
  <c r="A265" i="44" s="1"/>
  <c r="A266" i="44" s="1"/>
  <c r="A267" i="44" s="1"/>
  <c r="A268" i="44" s="1"/>
  <c r="A269" i="44" s="1"/>
  <c r="A270" i="44" s="1"/>
  <c r="A271" i="44" s="1"/>
  <c r="A272" i="44" s="1"/>
  <c r="A273" i="44" s="1"/>
  <c r="A274" i="44" s="1"/>
  <c r="A275" i="44" s="1"/>
  <c r="A276" i="44" s="1"/>
  <c r="A277" i="44" s="1"/>
  <c r="A278" i="44" s="1"/>
  <c r="A279" i="44" s="1"/>
  <c r="A280" i="44" s="1"/>
  <c r="A281" i="44" s="1"/>
  <c r="A282" i="44" s="1"/>
  <c r="A283" i="44" s="1"/>
  <c r="A284" i="44" s="1"/>
  <c r="A285" i="44" s="1"/>
  <c r="A286" i="44" s="1"/>
  <c r="A287" i="44" s="1"/>
  <c r="A288" i="44" s="1"/>
  <c r="A289" i="44" s="1"/>
  <c r="A290" i="44" s="1"/>
  <c r="A291" i="44" s="1"/>
  <c r="A292" i="44" s="1"/>
  <c r="A293" i="44" s="1"/>
  <c r="A294" i="44" s="1"/>
  <c r="A295" i="44" s="1"/>
  <c r="A296" i="44" s="1"/>
  <c r="A297" i="44" s="1"/>
  <c r="A298" i="44" s="1"/>
  <c r="A299" i="44" s="1"/>
  <c r="A300" i="44" s="1"/>
  <c r="A301" i="44" s="1"/>
  <c r="A302" i="44" s="1"/>
  <c r="A303" i="44" s="1"/>
  <c r="A304" i="44" s="1"/>
  <c r="A305" i="44" s="1"/>
  <c r="A306" i="44" s="1"/>
  <c r="A307" i="44" s="1"/>
  <c r="A308" i="44" s="1"/>
  <c r="A309" i="44" s="1"/>
  <c r="A310" i="44" s="1"/>
  <c r="A311" i="44" s="1"/>
  <c r="A312" i="44" s="1"/>
  <c r="A313" i="44" s="1"/>
  <c r="A314" i="44" s="1"/>
  <c r="A315" i="44" s="1"/>
  <c r="A316" i="44" s="1"/>
  <c r="A317" i="44" s="1"/>
  <c r="A318" i="44" s="1"/>
  <c r="A319" i="44" s="1"/>
  <c r="A320" i="44" s="1"/>
  <c r="A321" i="44" s="1"/>
  <c r="A322" i="44" s="1"/>
  <c r="A323" i="44" s="1"/>
  <c r="A324" i="44" s="1"/>
  <c r="A325" i="44" s="1"/>
  <c r="A326" i="44" s="1"/>
  <c r="A327" i="44" s="1"/>
  <c r="A328" i="44" s="1"/>
  <c r="A329" i="44" s="1"/>
  <c r="A330" i="44" s="1"/>
  <c r="A331" i="44" s="1"/>
  <c r="A332" i="44" s="1"/>
  <c r="A333" i="44" s="1"/>
  <c r="A334" i="44" s="1"/>
  <c r="A335" i="44" s="1"/>
  <c r="A336" i="44" s="1"/>
  <c r="A337" i="44" s="1"/>
  <c r="A338" i="44" s="1"/>
  <c r="A339" i="44" s="1"/>
  <c r="A340" i="44" s="1"/>
  <c r="A341" i="44" s="1"/>
  <c r="A342" i="44" s="1"/>
  <c r="A343" i="44" s="1"/>
  <c r="A344" i="44" s="1"/>
  <c r="A345" i="44" s="1"/>
  <c r="A346" i="44" s="1"/>
  <c r="A347" i="44" s="1"/>
  <c r="A348" i="44" s="1"/>
  <c r="A349" i="44" s="1"/>
  <c r="A350" i="44" s="1"/>
  <c r="A351" i="44" s="1"/>
  <c r="A352" i="44" s="1"/>
  <c r="A353" i="44" s="1"/>
  <c r="A354" i="44" s="1"/>
  <c r="A355" i="44" s="1"/>
  <c r="A356" i="44" s="1"/>
  <c r="A357" i="44" s="1"/>
  <c r="A358" i="44" s="1"/>
  <c r="A359" i="44" s="1"/>
  <c r="A360" i="44" s="1"/>
  <c r="A361" i="44" s="1"/>
  <c r="A362" i="44" s="1"/>
  <c r="A363" i="44" s="1"/>
  <c r="A364" i="44" s="1"/>
  <c r="A365" i="44" s="1"/>
  <c r="A366" i="44" s="1"/>
  <c r="A367" i="44" s="1"/>
  <c r="A368" i="44" s="1"/>
  <c r="A369" i="44" s="1"/>
  <c r="A370" i="44" s="1"/>
  <c r="A371" i="44" s="1"/>
  <c r="A372" i="44" s="1"/>
  <c r="A373" i="44" s="1"/>
  <c r="A374" i="44" s="1"/>
  <c r="A375" i="44" s="1"/>
  <c r="A376" i="44" s="1"/>
  <c r="A377" i="44" s="1"/>
  <c r="A378" i="44" s="1"/>
  <c r="A379" i="44" s="1"/>
  <c r="A380" i="44" s="1"/>
  <c r="A381" i="44" s="1"/>
  <c r="A382" i="44" s="1"/>
  <c r="A383" i="44" s="1"/>
  <c r="A384" i="44" s="1"/>
  <c r="A385" i="44" s="1"/>
  <c r="A386" i="44" s="1"/>
  <c r="A387" i="44" s="1"/>
  <c r="A388" i="44" s="1"/>
  <c r="A389" i="44" s="1"/>
  <c r="A390" i="44" s="1"/>
  <c r="A391" i="44" s="1"/>
  <c r="A392" i="44" s="1"/>
  <c r="A393" i="44" s="1"/>
  <c r="A394" i="44" s="1"/>
  <c r="A395" i="44" s="1"/>
  <c r="A396" i="44" s="1"/>
  <c r="A397" i="44" s="1"/>
  <c r="A398" i="44" s="1"/>
  <c r="A399" i="44" s="1"/>
  <c r="A400" i="44" s="1"/>
  <c r="A401" i="44" s="1"/>
  <c r="A402" i="44" s="1"/>
  <c r="A403" i="44" s="1"/>
  <c r="A404" i="44" s="1"/>
  <c r="A405" i="44" s="1"/>
  <c r="A406" i="44" s="1"/>
  <c r="A407" i="44" s="1"/>
  <c r="A408" i="44" s="1"/>
  <c r="A409" i="44" s="1"/>
  <c r="A410" i="44" s="1"/>
  <c r="A411" i="44" s="1"/>
  <c r="A412" i="44" s="1"/>
  <c r="A413" i="44" s="1"/>
  <c r="A414" i="44" s="1"/>
  <c r="A415" i="44" s="1"/>
  <c r="A416" i="44" s="1"/>
  <c r="A417" i="44" s="1"/>
  <c r="A418" i="44" s="1"/>
  <c r="A419" i="44" s="1"/>
  <c r="A420" i="44" s="1"/>
  <c r="A421" i="44" s="1"/>
  <c r="A422" i="44" s="1"/>
  <c r="A423" i="44" s="1"/>
  <c r="A424" i="44" s="1"/>
  <c r="A425" i="44" s="1"/>
  <c r="A426" i="44" s="1"/>
  <c r="A427" i="44" s="1"/>
  <c r="A428" i="44" s="1"/>
  <c r="A429" i="44" s="1"/>
  <c r="A430" i="44" s="1"/>
  <c r="A431" i="44" s="1"/>
  <c r="A432" i="44" s="1"/>
  <c r="A433" i="44" s="1"/>
  <c r="A434" i="44" s="1"/>
  <c r="A435" i="44" s="1"/>
  <c r="A436" i="44" s="1"/>
  <c r="A437" i="44" s="1"/>
  <c r="A438" i="44" s="1"/>
  <c r="A439" i="44" s="1"/>
  <c r="A440" i="44" s="1"/>
  <c r="A441" i="44" s="1"/>
  <c r="A442" i="44" s="1"/>
  <c r="A443" i="44" s="1"/>
  <c r="A444" i="44" s="1"/>
  <c r="A445" i="44" s="1"/>
  <c r="A446" i="44" s="1"/>
  <c r="A447" i="44" s="1"/>
  <c r="A448" i="44" s="1"/>
  <c r="A449" i="44" s="1"/>
  <c r="A450" i="44" s="1"/>
  <c r="A451" i="44" s="1"/>
  <c r="A452" i="44" s="1"/>
  <c r="A453" i="44" s="1"/>
  <c r="A454" i="44" s="1"/>
  <c r="A455" i="44" s="1"/>
  <c r="A456" i="44" s="1"/>
  <c r="A457" i="44" s="1"/>
  <c r="A458" i="44" s="1"/>
  <c r="A459" i="44" s="1"/>
  <c r="A460" i="44" s="1"/>
  <c r="A461" i="44" s="1"/>
  <c r="A462" i="44" s="1"/>
  <c r="A463" i="44" s="1"/>
  <c r="A464" i="44" s="1"/>
  <c r="A465" i="44" s="1"/>
  <c r="A466" i="44" s="1"/>
  <c r="A467" i="44" s="1"/>
  <c r="A468" i="44" s="1"/>
  <c r="A469" i="44" s="1"/>
  <c r="A470" i="44" s="1"/>
  <c r="A471" i="44" s="1"/>
  <c r="A472" i="44" s="1"/>
  <c r="A473" i="44" s="1"/>
  <c r="A474" i="44" s="1"/>
  <c r="A475" i="44" s="1"/>
  <c r="A476" i="44" s="1"/>
  <c r="A477" i="44" s="1"/>
  <c r="A478" i="44" s="1"/>
  <c r="A479" i="44" s="1"/>
  <c r="A480" i="44" s="1"/>
  <c r="A481" i="44" s="1"/>
  <c r="A482" i="44" s="1"/>
  <c r="A483" i="44" s="1"/>
  <c r="A484" i="44" s="1"/>
  <c r="A485" i="44" s="1"/>
  <c r="A486" i="44" s="1"/>
  <c r="A487" i="44" s="1"/>
  <c r="A488" i="44" s="1"/>
  <c r="A489" i="44" s="1"/>
  <c r="A490" i="44" s="1"/>
  <c r="A491" i="44" s="1"/>
  <c r="A492" i="44" s="1"/>
  <c r="A493" i="44" s="1"/>
  <c r="A494" i="44" s="1"/>
  <c r="A495" i="44" s="1"/>
  <c r="A496" i="44" s="1"/>
  <c r="A497" i="44" s="1"/>
  <c r="A498" i="44" s="1"/>
  <c r="A499" i="44" s="1"/>
  <c r="A500" i="44" s="1"/>
  <c r="A501" i="44" s="1"/>
  <c r="A502" i="44" s="1"/>
  <c r="A503" i="44" s="1"/>
  <c r="A504" i="44" s="1"/>
  <c r="A505" i="44" s="1"/>
  <c r="A506" i="44" s="1"/>
  <c r="A507" i="44" s="1"/>
  <c r="A508" i="44" s="1"/>
  <c r="A509" i="44" s="1"/>
  <c r="A10" i="128"/>
  <c r="A10" i="126"/>
  <c r="A11" i="126" s="1"/>
  <c r="A12" i="126" s="1"/>
  <c r="A13" i="126" s="1"/>
  <c r="A14" i="126" s="1"/>
  <c r="A15" i="126" s="1"/>
  <c r="A16" i="126" s="1"/>
  <c r="A17" i="126" s="1"/>
  <c r="A18" i="126" s="1"/>
  <c r="A19" i="126" s="1"/>
  <c r="A20" i="126" s="1"/>
  <c r="A21" i="126" s="1"/>
  <c r="A22" i="126" s="1"/>
  <c r="A23" i="126" s="1"/>
  <c r="A24" i="126" s="1"/>
  <c r="A25" i="126" s="1"/>
  <c r="A26" i="126" s="1"/>
  <c r="A27" i="126" s="1"/>
  <c r="A28" i="126" s="1"/>
  <c r="A29" i="126" s="1"/>
  <c r="A30" i="126" s="1"/>
  <c r="A31" i="126" s="1"/>
  <c r="A32" i="126" s="1"/>
  <c r="A33" i="126" s="1"/>
  <c r="A34" i="126" s="1"/>
  <c r="A35" i="126" s="1"/>
  <c r="A36" i="126" s="1"/>
  <c r="A37" i="126" s="1"/>
  <c r="A38" i="126" s="1"/>
  <c r="A39" i="126" s="1"/>
  <c r="A40" i="126" s="1"/>
  <c r="A41" i="126" s="1"/>
  <c r="A42" i="126" s="1"/>
  <c r="A43" i="126" s="1"/>
  <c r="A44" i="126" s="1"/>
  <c r="A45" i="126" s="1"/>
  <c r="A46" i="126" s="1"/>
  <c r="A47" i="126" s="1"/>
  <c r="A48" i="126" s="1"/>
  <c r="A49" i="126" s="1"/>
  <c r="A50" i="126" s="1"/>
  <c r="A51" i="126" s="1"/>
  <c r="A52" i="126" s="1"/>
  <c r="A53" i="126" s="1"/>
  <c r="A54" i="126" s="1"/>
  <c r="A55" i="126" s="1"/>
  <c r="A56" i="126" s="1"/>
  <c r="A57" i="126" s="1"/>
  <c r="A58" i="126" s="1"/>
  <c r="A59" i="126" s="1"/>
  <c r="A60" i="126" s="1"/>
  <c r="A61" i="126" s="1"/>
  <c r="A62" i="126" s="1"/>
  <c r="A63" i="126" s="1"/>
  <c r="A64" i="126" s="1"/>
  <c r="A65" i="126" s="1"/>
  <c r="A66" i="126" s="1"/>
  <c r="A67" i="126" s="1"/>
  <c r="A68" i="126" s="1"/>
  <c r="A69" i="126" s="1"/>
  <c r="A70" i="126" s="1"/>
  <c r="A71" i="126" s="1"/>
  <c r="A72" i="126" s="1"/>
  <c r="A73" i="126" s="1"/>
  <c r="A74" i="126" s="1"/>
  <c r="A75" i="126" s="1"/>
  <c r="A76" i="126" s="1"/>
  <c r="A77" i="126" s="1"/>
  <c r="A78" i="126" s="1"/>
  <c r="A79" i="126" s="1"/>
  <c r="A80" i="126" s="1"/>
  <c r="A81" i="126" s="1"/>
  <c r="A82" i="126" s="1"/>
  <c r="A83" i="126" s="1"/>
  <c r="A84" i="126" s="1"/>
  <c r="A85" i="126" s="1"/>
  <c r="A86" i="126" s="1"/>
  <c r="A87" i="126" s="1"/>
  <c r="A88" i="126" s="1"/>
  <c r="A89" i="126" s="1"/>
  <c r="A90" i="126" s="1"/>
  <c r="A91" i="126" s="1"/>
  <c r="A92" i="126" s="1"/>
  <c r="A93" i="126" s="1"/>
  <c r="A94" i="126" s="1"/>
  <c r="A95" i="126" s="1"/>
  <c r="A96" i="126" s="1"/>
  <c r="A97" i="126" s="1"/>
  <c r="A98" i="126" s="1"/>
  <c r="A99" i="126" s="1"/>
  <c r="A100" i="126" s="1"/>
  <c r="A101" i="126" s="1"/>
  <c r="A102" i="126" s="1"/>
  <c r="A103" i="126" s="1"/>
  <c r="A104" i="126" s="1"/>
  <c r="A105" i="126" s="1"/>
  <c r="A106" i="126" s="1"/>
  <c r="A107" i="126" s="1"/>
  <c r="A108" i="126" s="1"/>
  <c r="A109" i="126" s="1"/>
  <c r="A110" i="126" s="1"/>
  <c r="A111" i="126" s="1"/>
  <c r="A112" i="126" s="1"/>
  <c r="A113" i="126" s="1"/>
  <c r="A114" i="126" s="1"/>
  <c r="A115" i="126" s="1"/>
  <c r="A116" i="126" s="1"/>
  <c r="A117" i="126" s="1"/>
  <c r="A118" i="126" s="1"/>
  <c r="A119" i="126" s="1"/>
  <c r="A120" i="126" s="1"/>
  <c r="A121" i="126" s="1"/>
  <c r="A122" i="126" s="1"/>
  <c r="A123" i="126" s="1"/>
  <c r="A124" i="126" s="1"/>
  <c r="A125" i="126" s="1"/>
  <c r="A126" i="126" s="1"/>
  <c r="A127" i="126" s="1"/>
  <c r="A128" i="126" s="1"/>
  <c r="A129" i="126" s="1"/>
  <c r="A130" i="126" s="1"/>
  <c r="A131" i="126" s="1"/>
  <c r="A132" i="126" s="1"/>
  <c r="A133" i="126" s="1"/>
  <c r="A134" i="126" s="1"/>
  <c r="A135" i="126" s="1"/>
  <c r="A136" i="126" s="1"/>
  <c r="A137" i="126" s="1"/>
  <c r="A138" i="126" s="1"/>
  <c r="A139" i="126" s="1"/>
  <c r="A140" i="126" s="1"/>
  <c r="A141" i="126" s="1"/>
  <c r="A142" i="126" s="1"/>
  <c r="A143" i="126" s="1"/>
  <c r="A144" i="126" s="1"/>
  <c r="A145" i="126" s="1"/>
  <c r="A146" i="126" s="1"/>
  <c r="A147" i="126" s="1"/>
  <c r="A148" i="126" s="1"/>
  <c r="A149" i="126" s="1"/>
  <c r="A150" i="126" s="1"/>
  <c r="A151" i="126" s="1"/>
  <c r="A152" i="126" s="1"/>
  <c r="A153" i="126" s="1"/>
  <c r="A154" i="126" s="1"/>
  <c r="A155" i="126" s="1"/>
  <c r="A156" i="126" s="1"/>
  <c r="A157" i="126" s="1"/>
  <c r="A158" i="126" s="1"/>
  <c r="A159" i="126" s="1"/>
  <c r="A160" i="126" s="1"/>
  <c r="A161" i="126" s="1"/>
  <c r="A162" i="126" s="1"/>
  <c r="A163" i="126" s="1"/>
  <c r="A164" i="126" s="1"/>
  <c r="A165" i="126" s="1"/>
  <c r="A166" i="126" s="1"/>
  <c r="A167" i="126" s="1"/>
  <c r="A168" i="126" s="1"/>
  <c r="A169" i="126" s="1"/>
  <c r="A170" i="126" s="1"/>
  <c r="A171" i="126" s="1"/>
  <c r="A172" i="126" s="1"/>
  <c r="A173" i="126" s="1"/>
  <c r="A174" i="126" s="1"/>
  <c r="A175" i="126" s="1"/>
  <c r="A176" i="126" s="1"/>
  <c r="A177" i="126" s="1"/>
  <c r="A178" i="126" s="1"/>
  <c r="A179" i="126" s="1"/>
  <c r="A180" i="126" s="1"/>
  <c r="A181" i="126" s="1"/>
  <c r="A182" i="126" s="1"/>
  <c r="A183" i="126" s="1"/>
  <c r="A184" i="126" s="1"/>
  <c r="A185" i="126" s="1"/>
  <c r="A186" i="126" s="1"/>
  <c r="A187" i="126" s="1"/>
  <c r="A188" i="126" s="1"/>
  <c r="A189" i="126" s="1"/>
  <c r="A190" i="126" s="1"/>
  <c r="A191" i="126" s="1"/>
  <c r="A192" i="126" s="1"/>
  <c r="A193" i="126" s="1"/>
  <c r="A194" i="126" s="1"/>
  <c r="A195" i="126" s="1"/>
  <c r="A196" i="126" s="1"/>
  <c r="A197" i="126" s="1"/>
  <c r="A198" i="126" s="1"/>
  <c r="A199" i="126" s="1"/>
  <c r="A200" i="126" s="1"/>
  <c r="A201" i="126" s="1"/>
  <c r="A202" i="126" s="1"/>
  <c r="A203" i="126" s="1"/>
  <c r="A204" i="126" s="1"/>
  <c r="A205" i="126" s="1"/>
  <c r="A206" i="126" s="1"/>
  <c r="A207" i="126" s="1"/>
  <c r="A208" i="126" s="1"/>
  <c r="A209" i="126" s="1"/>
  <c r="A210" i="126" s="1"/>
  <c r="A211" i="126" s="1"/>
  <c r="A212" i="126" s="1"/>
  <c r="A213" i="126" s="1"/>
  <c r="A214" i="126" s="1"/>
  <c r="A215" i="126" s="1"/>
  <c r="A216" i="126" s="1"/>
  <c r="A217" i="126" s="1"/>
  <c r="A218" i="126" s="1"/>
  <c r="A219" i="126" s="1"/>
  <c r="A220" i="126" s="1"/>
  <c r="A221" i="126" s="1"/>
  <c r="A222" i="126" s="1"/>
  <c r="A223" i="126" s="1"/>
  <c r="A224" i="126" s="1"/>
  <c r="A225" i="126" s="1"/>
  <c r="A226" i="126" s="1"/>
  <c r="A227" i="126" s="1"/>
  <c r="A228" i="126" s="1"/>
  <c r="A229" i="126" s="1"/>
  <c r="A230" i="126" s="1"/>
  <c r="A231" i="126" s="1"/>
  <c r="A232" i="126" s="1"/>
  <c r="A233" i="126" s="1"/>
  <c r="A234" i="126" s="1"/>
  <c r="A235" i="126" s="1"/>
  <c r="A236" i="126" s="1"/>
  <c r="A237" i="126" s="1"/>
  <c r="A238" i="126" s="1"/>
  <c r="A239" i="126" s="1"/>
  <c r="A240" i="126" s="1"/>
  <c r="A241" i="126" s="1"/>
  <c r="A242" i="126" s="1"/>
  <c r="A243" i="126" s="1"/>
  <c r="A244" i="126" s="1"/>
  <c r="A245" i="126" s="1"/>
  <c r="A246" i="126" s="1"/>
  <c r="A247" i="126" s="1"/>
  <c r="A248" i="126" s="1"/>
  <c r="A249" i="126" s="1"/>
  <c r="A250" i="126" s="1"/>
  <c r="A251" i="126" s="1"/>
  <c r="A252" i="126" s="1"/>
  <c r="A253" i="126" s="1"/>
  <c r="A254" i="126" s="1"/>
  <c r="A255" i="126" s="1"/>
  <c r="A256" i="126" s="1"/>
  <c r="A257" i="126" s="1"/>
  <c r="A258" i="126" s="1"/>
  <c r="A259" i="126" s="1"/>
  <c r="A260" i="126" s="1"/>
  <c r="A261" i="126" s="1"/>
  <c r="A262" i="126" s="1"/>
  <c r="A263" i="126" s="1"/>
  <c r="A264" i="126" s="1"/>
  <c r="A265" i="126" s="1"/>
  <c r="A266" i="126" s="1"/>
  <c r="A267" i="126" s="1"/>
  <c r="A268" i="126" s="1"/>
  <c r="A269" i="126" s="1"/>
  <c r="A270" i="126" s="1"/>
  <c r="A271" i="126" s="1"/>
  <c r="A272" i="126" s="1"/>
  <c r="A273" i="126" s="1"/>
  <c r="A274" i="126" s="1"/>
  <c r="A275" i="126" s="1"/>
  <c r="A276" i="126" s="1"/>
  <c r="A277" i="126" s="1"/>
  <c r="A278" i="126" s="1"/>
  <c r="A279" i="126" s="1"/>
  <c r="A280" i="126" s="1"/>
  <c r="A281" i="126" s="1"/>
  <c r="A282" i="126" s="1"/>
  <c r="A283" i="126" s="1"/>
  <c r="A284" i="126" s="1"/>
  <c r="A285" i="126" s="1"/>
  <c r="A286" i="126" s="1"/>
  <c r="A287" i="126" s="1"/>
  <c r="A288" i="126" s="1"/>
  <c r="A289" i="126" s="1"/>
  <c r="A290" i="126" s="1"/>
  <c r="A291" i="126" s="1"/>
  <c r="A292" i="126" s="1"/>
  <c r="A293" i="126" s="1"/>
  <c r="A294" i="126" s="1"/>
  <c r="A295" i="126" s="1"/>
  <c r="A296" i="126" s="1"/>
  <c r="A297" i="126" s="1"/>
  <c r="A298" i="126" s="1"/>
  <c r="A299" i="126" s="1"/>
  <c r="A300" i="126" s="1"/>
  <c r="A301" i="126" s="1"/>
  <c r="A302" i="126" s="1"/>
  <c r="A303" i="126" s="1"/>
  <c r="A304" i="126" s="1"/>
  <c r="A305" i="126" s="1"/>
  <c r="A306" i="126" s="1"/>
  <c r="A307" i="126" s="1"/>
  <c r="A308" i="126" s="1"/>
  <c r="A309" i="126" s="1"/>
  <c r="A310" i="126" s="1"/>
  <c r="A311" i="126" s="1"/>
  <c r="A312" i="126" s="1"/>
  <c r="A313" i="126" s="1"/>
  <c r="A314" i="126" s="1"/>
  <c r="A315" i="126" s="1"/>
  <c r="A316" i="126" s="1"/>
  <c r="A317" i="126" s="1"/>
  <c r="A318" i="126" s="1"/>
  <c r="A319" i="126" s="1"/>
  <c r="A320" i="126" s="1"/>
  <c r="A321" i="126" s="1"/>
  <c r="A322" i="126" s="1"/>
  <c r="A323" i="126" s="1"/>
  <c r="A324" i="126" s="1"/>
  <c r="A325" i="126" s="1"/>
  <c r="A326" i="126" s="1"/>
  <c r="A327" i="126" s="1"/>
  <c r="A328" i="126" s="1"/>
  <c r="A329" i="126" s="1"/>
  <c r="A330" i="126" s="1"/>
  <c r="A331" i="126" s="1"/>
  <c r="A332" i="126" s="1"/>
  <c r="A333" i="126" s="1"/>
  <c r="A334" i="126" s="1"/>
  <c r="A335" i="126" s="1"/>
  <c r="A336" i="126" s="1"/>
  <c r="A337" i="126" s="1"/>
  <c r="A338" i="126" s="1"/>
  <c r="A339" i="126" s="1"/>
  <c r="A340" i="126" s="1"/>
  <c r="A341" i="126" s="1"/>
  <c r="A342" i="126" s="1"/>
  <c r="A343" i="126" s="1"/>
  <c r="A344" i="126" s="1"/>
  <c r="A345" i="126" s="1"/>
  <c r="A346" i="126" s="1"/>
  <c r="A347" i="126" s="1"/>
  <c r="A348" i="126" s="1"/>
  <c r="A349" i="126" s="1"/>
  <c r="A350" i="126" s="1"/>
  <c r="A351" i="126" s="1"/>
  <c r="A352" i="126" s="1"/>
  <c r="A353" i="126" s="1"/>
  <c r="A354" i="126" s="1"/>
  <c r="A355" i="126" s="1"/>
  <c r="A356" i="126" s="1"/>
  <c r="A357" i="126" s="1"/>
  <c r="A358" i="126" s="1"/>
  <c r="A359" i="126" s="1"/>
  <c r="A360" i="126" s="1"/>
  <c r="A361" i="126" s="1"/>
  <c r="A362" i="126" s="1"/>
  <c r="A363" i="126" s="1"/>
  <c r="A364" i="126" s="1"/>
  <c r="A365" i="126" s="1"/>
  <c r="A366" i="126" s="1"/>
  <c r="A367" i="126" s="1"/>
  <c r="A368" i="126" s="1"/>
  <c r="A369" i="126" s="1"/>
  <c r="A370" i="126" s="1"/>
  <c r="A371" i="126" s="1"/>
  <c r="A372" i="126" s="1"/>
  <c r="A373" i="126" s="1"/>
  <c r="A374" i="126" s="1"/>
  <c r="A375" i="126" s="1"/>
  <c r="A376" i="126" s="1"/>
  <c r="A377" i="126" s="1"/>
  <c r="A378" i="126" s="1"/>
  <c r="A379" i="126" s="1"/>
  <c r="A380" i="126" s="1"/>
  <c r="A381" i="126" s="1"/>
  <c r="A382" i="126" s="1"/>
  <c r="A383" i="126" s="1"/>
  <c r="A384" i="126" s="1"/>
  <c r="A385" i="126" s="1"/>
  <c r="A386" i="126" s="1"/>
  <c r="A387" i="126" s="1"/>
  <c r="A388" i="126" s="1"/>
  <c r="A389" i="126" s="1"/>
  <c r="A390" i="126" s="1"/>
  <c r="A391" i="126" s="1"/>
  <c r="A392" i="126" s="1"/>
  <c r="A393" i="126" s="1"/>
  <c r="A394" i="126" s="1"/>
  <c r="A395" i="126" s="1"/>
  <c r="A396" i="126" s="1"/>
  <c r="A397" i="126" s="1"/>
  <c r="A398" i="126" s="1"/>
  <c r="A399" i="126" s="1"/>
  <c r="A400" i="126" s="1"/>
  <c r="A401" i="126" s="1"/>
  <c r="A402" i="126" s="1"/>
  <c r="A403" i="126" s="1"/>
  <c r="A404" i="126" s="1"/>
  <c r="A405" i="126" s="1"/>
  <c r="A406" i="126" s="1"/>
  <c r="A407" i="126" s="1"/>
  <c r="A408" i="126" s="1"/>
  <c r="A409" i="126" s="1"/>
  <c r="A410" i="126" s="1"/>
  <c r="A411" i="126" s="1"/>
  <c r="A412" i="126" s="1"/>
  <c r="A413" i="126" s="1"/>
  <c r="A414" i="126" s="1"/>
  <c r="A415" i="126" s="1"/>
  <c r="A416" i="126" s="1"/>
  <c r="A417" i="126" s="1"/>
  <c r="A418" i="126" s="1"/>
  <c r="A419" i="126" s="1"/>
  <c r="A420" i="126" s="1"/>
  <c r="A421" i="126" s="1"/>
  <c r="A422" i="126" s="1"/>
  <c r="A423" i="126" s="1"/>
  <c r="A424" i="126" s="1"/>
  <c r="A425" i="126" s="1"/>
  <c r="A426" i="126" s="1"/>
  <c r="A427" i="126" s="1"/>
  <c r="A428" i="126" s="1"/>
  <c r="A429" i="126" s="1"/>
  <c r="A430" i="126" s="1"/>
  <c r="A431" i="126" s="1"/>
  <c r="A432" i="126" s="1"/>
  <c r="A433" i="126" s="1"/>
  <c r="A434" i="126" s="1"/>
  <c r="A435" i="126" s="1"/>
  <c r="A436" i="126" s="1"/>
  <c r="A437" i="126" s="1"/>
  <c r="A438" i="126" s="1"/>
  <c r="A439" i="126" s="1"/>
  <c r="A440" i="126" s="1"/>
  <c r="A441" i="126" s="1"/>
  <c r="A442" i="126" s="1"/>
  <c r="A443" i="126" s="1"/>
  <c r="A444" i="126" s="1"/>
  <c r="A445" i="126" s="1"/>
  <c r="A446" i="126" s="1"/>
  <c r="A447" i="126" s="1"/>
  <c r="A448" i="126" s="1"/>
  <c r="A449" i="126" s="1"/>
  <c r="A450" i="126" s="1"/>
  <c r="A451" i="126" s="1"/>
  <c r="A452" i="126" s="1"/>
  <c r="A453" i="126" s="1"/>
  <c r="A454" i="126" s="1"/>
  <c r="A455" i="126" s="1"/>
  <c r="A456" i="126" s="1"/>
  <c r="A457" i="126" s="1"/>
  <c r="A458" i="126" s="1"/>
  <c r="A459" i="126" s="1"/>
  <c r="A460" i="126" s="1"/>
  <c r="A461" i="126" s="1"/>
  <c r="A462" i="126" s="1"/>
  <c r="A463" i="126" s="1"/>
  <c r="A464" i="126" s="1"/>
  <c r="A465" i="126" s="1"/>
  <c r="A466" i="126" s="1"/>
  <c r="A467" i="126" s="1"/>
  <c r="A468" i="126" s="1"/>
  <c r="A469" i="126" s="1"/>
  <c r="A470" i="126" s="1"/>
  <c r="A471" i="126" s="1"/>
  <c r="A472" i="126" s="1"/>
  <c r="A473" i="126" s="1"/>
  <c r="A474" i="126" s="1"/>
  <c r="A475" i="126" s="1"/>
  <c r="A476" i="126" s="1"/>
  <c r="A477" i="126" s="1"/>
  <c r="A478" i="126" s="1"/>
  <c r="A479" i="126" s="1"/>
  <c r="A480" i="126" s="1"/>
  <c r="A481" i="126" s="1"/>
  <c r="A482" i="126" s="1"/>
  <c r="A483" i="126" s="1"/>
  <c r="A484" i="126" s="1"/>
  <c r="A485" i="126" s="1"/>
  <c r="A486" i="126" s="1"/>
  <c r="A487" i="126" s="1"/>
  <c r="A488" i="126" s="1"/>
  <c r="A489" i="126" s="1"/>
  <c r="A490" i="126" s="1"/>
  <c r="A491" i="126" s="1"/>
  <c r="A492" i="126" s="1"/>
  <c r="A493" i="126" s="1"/>
  <c r="A494" i="126" s="1"/>
  <c r="A495" i="126" s="1"/>
  <c r="A496" i="126" s="1"/>
  <c r="A497" i="126" s="1"/>
  <c r="A498" i="126" s="1"/>
  <c r="A499" i="126" s="1"/>
  <c r="A500" i="126" s="1"/>
  <c r="A501" i="126" s="1"/>
  <c r="A502" i="126" s="1"/>
  <c r="A503" i="126" s="1"/>
  <c r="A504" i="126" s="1"/>
  <c r="A505" i="126" s="1"/>
  <c r="A506" i="126" s="1"/>
  <c r="A507" i="126" s="1"/>
  <c r="A508" i="126" s="1"/>
  <c r="A509" i="126" s="1"/>
  <c r="A10" i="127"/>
  <c r="A11" i="127"/>
  <c r="A12" i="127" s="1"/>
  <c r="A13" i="127" s="1"/>
  <c r="A14" i="127" s="1"/>
  <c r="A15" i="127" s="1"/>
  <c r="A16" i="127" s="1"/>
  <c r="A17" i="127" s="1"/>
  <c r="A18" i="127" s="1"/>
  <c r="A19" i="127" s="1"/>
  <c r="A20" i="127" s="1"/>
  <c r="A21" i="127" s="1"/>
  <c r="A22" i="127" s="1"/>
  <c r="A23" i="127" s="1"/>
  <c r="A24" i="127" s="1"/>
  <c r="A25" i="127" s="1"/>
  <c r="A26" i="127" s="1"/>
  <c r="A27" i="127" s="1"/>
  <c r="A28" i="127" s="1"/>
  <c r="A29" i="127" s="1"/>
  <c r="A30" i="127" s="1"/>
  <c r="A31" i="127" s="1"/>
  <c r="A32" i="127" s="1"/>
  <c r="A33" i="127" s="1"/>
  <c r="A34" i="127" s="1"/>
  <c r="A35" i="127" s="1"/>
  <c r="A36" i="127" s="1"/>
  <c r="A37" i="127" s="1"/>
  <c r="A38" i="127" s="1"/>
  <c r="A39" i="127" s="1"/>
  <c r="A40" i="127" s="1"/>
  <c r="A41" i="127" s="1"/>
  <c r="A42" i="127" s="1"/>
  <c r="A43" i="127" s="1"/>
  <c r="A44" i="127" s="1"/>
  <c r="A45" i="127" s="1"/>
  <c r="A46" i="127" s="1"/>
  <c r="A47" i="127" s="1"/>
  <c r="A48" i="127" s="1"/>
  <c r="A49" i="127" s="1"/>
  <c r="A50" i="127" s="1"/>
  <c r="A51" i="127" s="1"/>
  <c r="A52" i="127" s="1"/>
  <c r="A53" i="127" s="1"/>
  <c r="A54" i="127" s="1"/>
  <c r="A55" i="127" s="1"/>
  <c r="A56" i="127" s="1"/>
  <c r="A57" i="127" s="1"/>
  <c r="A58" i="127" s="1"/>
  <c r="A59" i="127" s="1"/>
  <c r="A60" i="127" s="1"/>
  <c r="A61" i="127" s="1"/>
  <c r="A62" i="127" s="1"/>
  <c r="A63" i="127" s="1"/>
  <c r="A64" i="127" s="1"/>
  <c r="A65" i="127" s="1"/>
  <c r="A66" i="127" s="1"/>
  <c r="A67" i="127" s="1"/>
  <c r="A68" i="127" s="1"/>
  <c r="A69" i="127" s="1"/>
  <c r="A70" i="127" s="1"/>
  <c r="A71" i="127" s="1"/>
  <c r="A72" i="127" s="1"/>
  <c r="A73" i="127" s="1"/>
  <c r="A74" i="127" s="1"/>
  <c r="A75" i="127" s="1"/>
  <c r="A76" i="127" s="1"/>
  <c r="A77" i="127" s="1"/>
  <c r="A78" i="127" s="1"/>
  <c r="A79" i="127" s="1"/>
  <c r="A80" i="127" s="1"/>
  <c r="A81" i="127" s="1"/>
  <c r="A82" i="127" s="1"/>
  <c r="A83" i="127" s="1"/>
  <c r="A84" i="127" s="1"/>
  <c r="A85" i="127" s="1"/>
  <c r="A86" i="127" s="1"/>
  <c r="A87" i="127" s="1"/>
  <c r="A88" i="127" s="1"/>
  <c r="A89" i="127" s="1"/>
  <c r="A90" i="127" s="1"/>
  <c r="A91" i="127" s="1"/>
  <c r="A92" i="127" s="1"/>
  <c r="A93" i="127" s="1"/>
  <c r="A94" i="127" s="1"/>
  <c r="A95" i="127" s="1"/>
  <c r="A96" i="127" s="1"/>
  <c r="A97" i="127" s="1"/>
  <c r="A98" i="127" s="1"/>
  <c r="A99" i="127" s="1"/>
  <c r="A100" i="127" s="1"/>
  <c r="A101" i="127" s="1"/>
  <c r="A102" i="127" s="1"/>
  <c r="A103" i="127" s="1"/>
  <c r="A104" i="127" s="1"/>
  <c r="A105" i="127" s="1"/>
  <c r="A106" i="127" s="1"/>
  <c r="A107" i="127" s="1"/>
  <c r="A108" i="127" s="1"/>
  <c r="A109" i="127" s="1"/>
  <c r="A110" i="127" s="1"/>
  <c r="A111" i="127" s="1"/>
  <c r="A112" i="127" s="1"/>
  <c r="A113" i="127" s="1"/>
  <c r="A114" i="127" s="1"/>
  <c r="A115" i="127" s="1"/>
  <c r="A116" i="127" s="1"/>
  <c r="A117" i="127" s="1"/>
  <c r="A118" i="127" s="1"/>
  <c r="A119" i="127" s="1"/>
  <c r="A120" i="127" s="1"/>
  <c r="A121" i="127" s="1"/>
  <c r="A122" i="127" s="1"/>
  <c r="A123" i="127" s="1"/>
  <c r="A124" i="127" s="1"/>
  <c r="A125" i="127" s="1"/>
  <c r="A126" i="127" s="1"/>
  <c r="A127" i="127" s="1"/>
  <c r="A128" i="127" s="1"/>
  <c r="A129" i="127" s="1"/>
  <c r="A130" i="127" s="1"/>
  <c r="A131" i="127" s="1"/>
  <c r="A132" i="127" s="1"/>
  <c r="A133" i="127" s="1"/>
  <c r="A134" i="127" s="1"/>
  <c r="A135" i="127" s="1"/>
  <c r="A136" i="127" s="1"/>
  <c r="A137" i="127" s="1"/>
  <c r="A138" i="127" s="1"/>
  <c r="A139" i="127" s="1"/>
  <c r="A140" i="127" s="1"/>
  <c r="A141" i="127" s="1"/>
  <c r="A142" i="127" s="1"/>
  <c r="A143" i="127" s="1"/>
  <c r="A144" i="127" s="1"/>
  <c r="A145" i="127" s="1"/>
  <c r="A146" i="127" s="1"/>
  <c r="A147" i="127" s="1"/>
  <c r="A148" i="127" s="1"/>
  <c r="A149" i="127" s="1"/>
  <c r="A150" i="127" s="1"/>
  <c r="A151" i="127" s="1"/>
  <c r="A152" i="127" s="1"/>
  <c r="A153" i="127" s="1"/>
  <c r="A154" i="127" s="1"/>
  <c r="A155" i="127" s="1"/>
  <c r="A156" i="127" s="1"/>
  <c r="A157" i="127" s="1"/>
  <c r="A158" i="127" s="1"/>
  <c r="A159" i="127" s="1"/>
  <c r="A160" i="127" s="1"/>
  <c r="A161" i="127" s="1"/>
  <c r="A162" i="127" s="1"/>
  <c r="A163" i="127" s="1"/>
  <c r="A164" i="127" s="1"/>
  <c r="A165" i="127" s="1"/>
  <c r="A166" i="127" s="1"/>
  <c r="A167" i="127" s="1"/>
  <c r="A168" i="127" s="1"/>
  <c r="A169" i="127" s="1"/>
  <c r="A170" i="127" s="1"/>
  <c r="A171" i="127" s="1"/>
  <c r="A172" i="127" s="1"/>
  <c r="A173" i="127" s="1"/>
  <c r="A174" i="127" s="1"/>
  <c r="A175" i="127" s="1"/>
  <c r="A176" i="127" s="1"/>
  <c r="A177" i="127" s="1"/>
  <c r="A178" i="127" s="1"/>
  <c r="A179" i="127" s="1"/>
  <c r="A180" i="127" s="1"/>
  <c r="A181" i="127" s="1"/>
  <c r="A182" i="127" s="1"/>
  <c r="A183" i="127" s="1"/>
  <c r="A184" i="127" s="1"/>
  <c r="A185" i="127" s="1"/>
  <c r="A186" i="127" s="1"/>
  <c r="A187" i="127" s="1"/>
  <c r="A188" i="127" s="1"/>
  <c r="A189" i="127" s="1"/>
  <c r="A190" i="127" s="1"/>
  <c r="A191" i="127" s="1"/>
  <c r="A192" i="127" s="1"/>
  <c r="A193" i="127" s="1"/>
  <c r="A194" i="127" s="1"/>
  <c r="A195" i="127" s="1"/>
  <c r="A196" i="127" s="1"/>
  <c r="A197" i="127" s="1"/>
  <c r="A198" i="127" s="1"/>
  <c r="A199" i="127" s="1"/>
  <c r="A200" i="127" s="1"/>
  <c r="A201" i="127" s="1"/>
  <c r="A202" i="127" s="1"/>
  <c r="A203" i="127" s="1"/>
  <c r="A204" i="127" s="1"/>
  <c r="A205" i="127" s="1"/>
  <c r="A206" i="127" s="1"/>
  <c r="A207" i="127" s="1"/>
  <c r="A208" i="127" s="1"/>
  <c r="A209" i="127" s="1"/>
  <c r="A210" i="127" s="1"/>
  <c r="A211" i="127" s="1"/>
  <c r="A212" i="127" s="1"/>
  <c r="A213" i="127" s="1"/>
  <c r="A214" i="127" s="1"/>
  <c r="A215" i="127" s="1"/>
  <c r="A216" i="127" s="1"/>
  <c r="A217" i="127" s="1"/>
  <c r="A218" i="127" s="1"/>
  <c r="A219" i="127" s="1"/>
  <c r="A220" i="127" s="1"/>
  <c r="A221" i="127" s="1"/>
  <c r="A222" i="127" s="1"/>
  <c r="A223" i="127" s="1"/>
  <c r="A224" i="127" s="1"/>
  <c r="A225" i="127" s="1"/>
  <c r="A226" i="127" s="1"/>
  <c r="A227" i="127" s="1"/>
  <c r="A228" i="127" s="1"/>
  <c r="A229" i="127" s="1"/>
  <c r="A230" i="127" s="1"/>
  <c r="A231" i="127" s="1"/>
  <c r="A232" i="127" s="1"/>
  <c r="A233" i="127" s="1"/>
  <c r="A234" i="127" s="1"/>
  <c r="A235" i="127" s="1"/>
  <c r="A236" i="127" s="1"/>
  <c r="A237" i="127" s="1"/>
  <c r="A238" i="127" s="1"/>
  <c r="A239" i="127" s="1"/>
  <c r="A240" i="127" s="1"/>
  <c r="A241" i="127" s="1"/>
  <c r="A242" i="127" s="1"/>
  <c r="A243" i="127" s="1"/>
  <c r="A244" i="127" s="1"/>
  <c r="A245" i="127" s="1"/>
  <c r="A246" i="127" s="1"/>
  <c r="A247" i="127" s="1"/>
  <c r="A248" i="127" s="1"/>
  <c r="A249" i="127" s="1"/>
  <c r="A250" i="127" s="1"/>
  <c r="A251" i="127" s="1"/>
  <c r="A252" i="127" s="1"/>
  <c r="A253" i="127" s="1"/>
  <c r="A254" i="127" s="1"/>
  <c r="A255" i="127" s="1"/>
  <c r="A256" i="127" s="1"/>
  <c r="A257" i="127" s="1"/>
  <c r="A258" i="127" s="1"/>
  <c r="A259" i="127" s="1"/>
  <c r="A260" i="127" s="1"/>
  <c r="A261" i="127" s="1"/>
  <c r="A262" i="127" s="1"/>
  <c r="A263" i="127" s="1"/>
  <c r="A264" i="127" s="1"/>
  <c r="A265" i="127" s="1"/>
  <c r="A266" i="127" s="1"/>
  <c r="A267" i="127" s="1"/>
  <c r="A268" i="127" s="1"/>
  <c r="A269" i="127" s="1"/>
  <c r="A270" i="127" s="1"/>
  <c r="A271" i="127" s="1"/>
  <c r="A272" i="127" s="1"/>
  <c r="A273" i="127" s="1"/>
  <c r="A274" i="127" s="1"/>
  <c r="A275" i="127" s="1"/>
  <c r="A276" i="127" s="1"/>
  <c r="A277" i="127" s="1"/>
  <c r="A278" i="127" s="1"/>
  <c r="A279" i="127" s="1"/>
  <c r="A280" i="127" s="1"/>
  <c r="A281" i="127" s="1"/>
  <c r="A282" i="127" s="1"/>
  <c r="A283" i="127" s="1"/>
  <c r="A284" i="127" s="1"/>
  <c r="A285" i="127" s="1"/>
  <c r="A286" i="127" s="1"/>
  <c r="A287" i="127" s="1"/>
  <c r="A288" i="127" s="1"/>
  <c r="A289" i="127" s="1"/>
  <c r="A290" i="127" s="1"/>
  <c r="A291" i="127" s="1"/>
  <c r="A292" i="127" s="1"/>
  <c r="A293" i="127" s="1"/>
  <c r="A294" i="127" s="1"/>
  <c r="A295" i="127" s="1"/>
  <c r="A296" i="127" s="1"/>
  <c r="A297" i="127" s="1"/>
  <c r="A298" i="127" s="1"/>
  <c r="A299" i="127" s="1"/>
  <c r="A300" i="127" s="1"/>
  <c r="A301" i="127" s="1"/>
  <c r="A302" i="127" s="1"/>
  <c r="A303" i="127" s="1"/>
  <c r="A304" i="127" s="1"/>
  <c r="A305" i="127" s="1"/>
  <c r="A306" i="127" s="1"/>
  <c r="A307" i="127" s="1"/>
  <c r="A308" i="127" s="1"/>
  <c r="A309" i="127" s="1"/>
  <c r="A310" i="127" s="1"/>
  <c r="A311" i="127" s="1"/>
  <c r="A312" i="127" s="1"/>
  <c r="A313" i="127" s="1"/>
  <c r="A314" i="127" s="1"/>
  <c r="A315" i="127" s="1"/>
  <c r="A316" i="127" s="1"/>
  <c r="A317" i="127" s="1"/>
  <c r="A318" i="127" s="1"/>
  <c r="A319" i="127" s="1"/>
  <c r="A320" i="127" s="1"/>
  <c r="A321" i="127" s="1"/>
  <c r="A322" i="127" s="1"/>
  <c r="A323" i="127" s="1"/>
  <c r="A324" i="127" s="1"/>
  <c r="A325" i="127" s="1"/>
  <c r="A326" i="127" s="1"/>
  <c r="A327" i="127" s="1"/>
  <c r="A328" i="127" s="1"/>
  <c r="A329" i="127" s="1"/>
  <c r="A330" i="127" s="1"/>
  <c r="A331" i="127" s="1"/>
  <c r="A332" i="127" s="1"/>
  <c r="A333" i="127" s="1"/>
  <c r="A334" i="127" s="1"/>
  <c r="A335" i="127" s="1"/>
  <c r="A336" i="127" s="1"/>
  <c r="A337" i="127" s="1"/>
  <c r="A338" i="127" s="1"/>
  <c r="A339" i="127" s="1"/>
  <c r="A340" i="127" s="1"/>
  <c r="A341" i="127" s="1"/>
  <c r="A342" i="127" s="1"/>
  <c r="A343" i="127" s="1"/>
  <c r="A344" i="127" s="1"/>
  <c r="A345" i="127" s="1"/>
  <c r="A346" i="127" s="1"/>
  <c r="A347" i="127" s="1"/>
  <c r="A348" i="127" s="1"/>
  <c r="A349" i="127" s="1"/>
  <c r="A350" i="127" s="1"/>
  <c r="A351" i="127" s="1"/>
  <c r="A352" i="127" s="1"/>
  <c r="A353" i="127" s="1"/>
  <c r="A354" i="127" s="1"/>
  <c r="A355" i="127" s="1"/>
  <c r="A356" i="127" s="1"/>
  <c r="A357" i="127" s="1"/>
  <c r="A358" i="127" s="1"/>
  <c r="A359" i="127" s="1"/>
  <c r="A360" i="127" s="1"/>
  <c r="A361" i="127" s="1"/>
  <c r="A362" i="127" s="1"/>
  <c r="A363" i="127" s="1"/>
  <c r="A364" i="127" s="1"/>
  <c r="A365" i="127" s="1"/>
  <c r="A366" i="127" s="1"/>
  <c r="A367" i="127" s="1"/>
  <c r="A368" i="127" s="1"/>
  <c r="A369" i="127" s="1"/>
  <c r="A370" i="127" s="1"/>
  <c r="A371" i="127" s="1"/>
  <c r="A372" i="127" s="1"/>
  <c r="A373" i="127" s="1"/>
  <c r="A374" i="127" s="1"/>
  <c r="A375" i="127" s="1"/>
  <c r="A376" i="127" s="1"/>
  <c r="A377" i="127" s="1"/>
  <c r="A378" i="127" s="1"/>
  <c r="A379" i="127" s="1"/>
  <c r="A380" i="127" s="1"/>
  <c r="A381" i="127" s="1"/>
  <c r="A382" i="127" s="1"/>
  <c r="A383" i="127" s="1"/>
  <c r="A384" i="127" s="1"/>
  <c r="A385" i="127" s="1"/>
  <c r="A386" i="127" s="1"/>
  <c r="A387" i="127" s="1"/>
  <c r="A388" i="127" s="1"/>
  <c r="A389" i="127" s="1"/>
  <c r="A390" i="127" s="1"/>
  <c r="A391" i="127" s="1"/>
  <c r="A392" i="127" s="1"/>
  <c r="A393" i="127" s="1"/>
  <c r="A394" i="127" s="1"/>
  <c r="A395" i="127" s="1"/>
  <c r="A396" i="127" s="1"/>
  <c r="A397" i="127" s="1"/>
  <c r="A398" i="127" s="1"/>
  <c r="A399" i="127" s="1"/>
  <c r="A400" i="127" s="1"/>
  <c r="A401" i="127" s="1"/>
  <c r="A402" i="127" s="1"/>
  <c r="A403" i="127" s="1"/>
  <c r="A404" i="127" s="1"/>
  <c r="A405" i="127" s="1"/>
  <c r="A406" i="127" s="1"/>
  <c r="A407" i="127" s="1"/>
  <c r="A408" i="127" s="1"/>
  <c r="A409" i="127" s="1"/>
  <c r="A410" i="127" s="1"/>
  <c r="A411" i="127" s="1"/>
  <c r="A412" i="127" s="1"/>
  <c r="A413" i="127" s="1"/>
  <c r="A414" i="127" s="1"/>
  <c r="A415" i="127" s="1"/>
  <c r="A416" i="127" s="1"/>
  <c r="A417" i="127" s="1"/>
  <c r="A418" i="127" s="1"/>
  <c r="A419" i="127" s="1"/>
  <c r="A420" i="127" s="1"/>
  <c r="A421" i="127" s="1"/>
  <c r="A422" i="127" s="1"/>
  <c r="A423" i="127" s="1"/>
  <c r="A424" i="127" s="1"/>
  <c r="A425" i="127" s="1"/>
  <c r="A426" i="127" s="1"/>
  <c r="A427" i="127" s="1"/>
  <c r="A428" i="127" s="1"/>
  <c r="A429" i="127" s="1"/>
  <c r="A430" i="127" s="1"/>
  <c r="A431" i="127" s="1"/>
  <c r="A432" i="127" s="1"/>
  <c r="A433" i="127" s="1"/>
  <c r="A434" i="127" s="1"/>
  <c r="A435" i="127" s="1"/>
  <c r="A436" i="127" s="1"/>
  <c r="A437" i="127" s="1"/>
  <c r="A438" i="127" s="1"/>
  <c r="A439" i="127" s="1"/>
  <c r="A440" i="127" s="1"/>
  <c r="A441" i="127" s="1"/>
  <c r="A442" i="127" s="1"/>
  <c r="A443" i="127" s="1"/>
  <c r="A444" i="127" s="1"/>
  <c r="A445" i="127" s="1"/>
  <c r="A446" i="127" s="1"/>
  <c r="A447" i="127" s="1"/>
  <c r="A448" i="127" s="1"/>
  <c r="A449" i="127" s="1"/>
  <c r="A450" i="127" s="1"/>
  <c r="A451" i="127" s="1"/>
  <c r="A452" i="127" s="1"/>
  <c r="A453" i="127" s="1"/>
  <c r="A454" i="127" s="1"/>
  <c r="A455" i="127" s="1"/>
  <c r="A456" i="127" s="1"/>
  <c r="A457" i="127" s="1"/>
  <c r="A458" i="127" s="1"/>
  <c r="A459" i="127" s="1"/>
  <c r="A460" i="127" s="1"/>
  <c r="A461" i="127" s="1"/>
  <c r="A462" i="127" s="1"/>
  <c r="A463" i="127" s="1"/>
  <c r="A464" i="127" s="1"/>
  <c r="A465" i="127" s="1"/>
  <c r="A466" i="127" s="1"/>
  <c r="A467" i="127" s="1"/>
  <c r="A468" i="127" s="1"/>
  <c r="A469" i="127" s="1"/>
  <c r="A470" i="127" s="1"/>
  <c r="A471" i="127" s="1"/>
  <c r="A472" i="127" s="1"/>
  <c r="A473" i="127" s="1"/>
  <c r="A474" i="127" s="1"/>
  <c r="A475" i="127" s="1"/>
  <c r="A476" i="127" s="1"/>
  <c r="A477" i="127" s="1"/>
  <c r="A478" i="127" s="1"/>
  <c r="A479" i="127" s="1"/>
  <c r="A480" i="127" s="1"/>
  <c r="A481" i="127" s="1"/>
  <c r="A482" i="127" s="1"/>
  <c r="A483" i="127" s="1"/>
  <c r="A484" i="127" s="1"/>
  <c r="A485" i="127" s="1"/>
  <c r="A486" i="127" s="1"/>
  <c r="A487" i="127" s="1"/>
  <c r="A488" i="127" s="1"/>
  <c r="A489" i="127" s="1"/>
  <c r="A490" i="127" s="1"/>
  <c r="A491" i="127" s="1"/>
  <c r="A492" i="127" s="1"/>
  <c r="A493" i="127" s="1"/>
  <c r="A494" i="127" s="1"/>
  <c r="A495" i="127" s="1"/>
  <c r="A496" i="127" s="1"/>
  <c r="A497" i="127" s="1"/>
  <c r="A498" i="127" s="1"/>
  <c r="A499" i="127" s="1"/>
  <c r="A500" i="127" s="1"/>
  <c r="A501" i="127" s="1"/>
  <c r="A502" i="127" s="1"/>
  <c r="A503" i="127" s="1"/>
  <c r="A504" i="127" s="1"/>
  <c r="A505" i="127" s="1"/>
  <c r="A506" i="127" s="1"/>
  <c r="A507" i="127" s="1"/>
  <c r="A508" i="127" s="1"/>
  <c r="A509" i="127" s="1"/>
  <c r="A10" i="15"/>
  <c r="C10" i="15"/>
  <c r="R6" i="67"/>
  <c r="G7" i="120"/>
  <c r="F7" i="120" s="1"/>
  <c r="O6" i="124"/>
  <c r="P6" i="124" s="1"/>
  <c r="O7" i="124"/>
  <c r="P7" i="124" s="1"/>
  <c r="O8" i="124"/>
  <c r="P8" i="124" s="1"/>
  <c r="O9" i="124"/>
  <c r="P9" i="124" s="1"/>
  <c r="O10" i="124"/>
  <c r="P10" i="124" s="1"/>
  <c r="O11" i="124"/>
  <c r="P11" i="124" s="1"/>
  <c r="O12" i="124"/>
  <c r="P12" i="124" s="1"/>
  <c r="O13" i="124"/>
  <c r="P13" i="124" s="1"/>
  <c r="O14" i="124"/>
  <c r="P14" i="124" s="1"/>
  <c r="O15" i="124"/>
  <c r="P15" i="124" s="1"/>
  <c r="O16" i="124"/>
  <c r="P16" i="124" s="1"/>
  <c r="E9" i="121"/>
  <c r="E10" i="121"/>
  <c r="E11" i="121"/>
  <c r="E12" i="121"/>
  <c r="E13" i="121"/>
  <c r="G13" i="121"/>
  <c r="E14" i="121"/>
  <c r="E15" i="121"/>
  <c r="E16" i="121"/>
  <c r="E17" i="121"/>
  <c r="E18" i="121"/>
  <c r="F18" i="121"/>
  <c r="G19" i="121"/>
  <c r="E20" i="121"/>
  <c r="E21" i="121"/>
  <c r="E22" i="121"/>
  <c r="E23" i="121"/>
  <c r="E24" i="121"/>
  <c r="E25" i="121"/>
  <c r="G25" i="121"/>
  <c r="E26" i="121"/>
  <c r="G27" i="121"/>
  <c r="E28" i="121"/>
  <c r="E29" i="121"/>
  <c r="G29" i="121"/>
  <c r="E30" i="121"/>
  <c r="E31" i="121"/>
  <c r="E33" i="121"/>
  <c r="E34" i="121"/>
  <c r="F34" i="121"/>
  <c r="G35" i="121"/>
  <c r="E37" i="121"/>
  <c r="E38" i="121"/>
  <c r="E39" i="121"/>
  <c r="G41" i="121"/>
  <c r="E42" i="121"/>
  <c r="G43" i="121"/>
  <c r="E44" i="121"/>
  <c r="E46" i="121"/>
  <c r="E47" i="121"/>
  <c r="G49" i="121"/>
  <c r="E50" i="121"/>
  <c r="F50" i="121"/>
  <c r="G51" i="121"/>
  <c r="E52" i="121"/>
  <c r="E54" i="121"/>
  <c r="F54" i="121"/>
  <c r="E55" i="121"/>
  <c r="G57" i="121"/>
  <c r="E58" i="121"/>
  <c r="G59" i="121"/>
  <c r="E60" i="121"/>
  <c r="E62" i="121"/>
  <c r="G65" i="121"/>
  <c r="E66" i="121"/>
  <c r="G67" i="121"/>
  <c r="E68" i="121"/>
  <c r="E70" i="121"/>
  <c r="E71" i="121"/>
  <c r="F71" i="121"/>
  <c r="G71" i="121"/>
  <c r="G72" i="121"/>
  <c r="F73" i="121"/>
  <c r="E74" i="121"/>
  <c r="E75" i="121"/>
  <c r="F75" i="121"/>
  <c r="G75" i="121"/>
  <c r="G76" i="121"/>
  <c r="F77" i="121"/>
  <c r="E78" i="121"/>
  <c r="F79" i="121"/>
  <c r="G79" i="121"/>
  <c r="G80" i="121"/>
  <c r="F81" i="121"/>
  <c r="E82" i="121"/>
  <c r="G84" i="121"/>
  <c r="F85" i="121"/>
  <c r="E86" i="121"/>
  <c r="F87" i="121"/>
  <c r="G88" i="121"/>
  <c r="F89" i="121"/>
  <c r="E90" i="121"/>
  <c r="F91" i="121"/>
  <c r="E91" i="121"/>
  <c r="G92" i="121"/>
  <c r="F93" i="121"/>
  <c r="G109" i="121"/>
  <c r="E112" i="121"/>
  <c r="E114" i="121"/>
  <c r="F114" i="121"/>
  <c r="G114" i="121"/>
  <c r="F115" i="121"/>
  <c r="F116" i="121"/>
  <c r="E117" i="121"/>
  <c r="F118" i="121"/>
  <c r="F122" i="121"/>
  <c r="G123" i="121"/>
  <c r="F124" i="121"/>
  <c r="F125" i="121"/>
  <c r="E126" i="121"/>
  <c r="F128" i="121"/>
  <c r="F131" i="121"/>
  <c r="E132" i="121"/>
  <c r="F136" i="121"/>
  <c r="E136" i="121"/>
  <c r="G136" i="121"/>
  <c r="F142" i="121"/>
  <c r="E142" i="121"/>
  <c r="G142" i="121"/>
  <c r="E143" i="121"/>
  <c r="F145" i="121"/>
  <c r="E147" i="121"/>
  <c r="E150" i="121"/>
  <c r="E151" i="121"/>
  <c r="F153" i="121"/>
  <c r="F154" i="121"/>
  <c r="E156" i="121"/>
  <c r="G157" i="121"/>
  <c r="E159" i="121"/>
  <c r="E160" i="121"/>
  <c r="F161" i="121"/>
  <c r="F163" i="121"/>
  <c r="G165" i="121"/>
  <c r="F167" i="121"/>
  <c r="G169" i="121"/>
  <c r="G174" i="121"/>
  <c r="E175" i="121"/>
  <c r="F177" i="121"/>
  <c r="F179" i="121"/>
  <c r="G180" i="121"/>
  <c r="G181" i="121"/>
  <c r="E182" i="121"/>
  <c r="E183" i="121"/>
  <c r="F185" i="121"/>
  <c r="G186" i="121"/>
  <c r="G188" i="121"/>
  <c r="E191" i="121"/>
  <c r="E192" i="121"/>
  <c r="F193" i="121"/>
  <c r="F195" i="121"/>
  <c r="G197" i="121"/>
  <c r="G198" i="121"/>
  <c r="G200" i="121"/>
  <c r="F206" i="121"/>
  <c r="E206" i="121"/>
  <c r="G206" i="121"/>
  <c r="E207" i="121"/>
  <c r="F209" i="121"/>
  <c r="F211" i="121"/>
  <c r="G212" i="121"/>
  <c r="G213" i="121"/>
  <c r="F214" i="121"/>
  <c r="G216" i="121"/>
  <c r="O6" i="125"/>
  <c r="P6" i="125" s="1"/>
  <c r="O7" i="125"/>
  <c r="P7" i="125" s="1"/>
  <c r="O8" i="125"/>
  <c r="P8" i="125" s="1"/>
  <c r="O9" i="125"/>
  <c r="P9" i="125" s="1"/>
  <c r="O10" i="125"/>
  <c r="P10" i="125" s="1"/>
  <c r="O11" i="125"/>
  <c r="P11" i="125" s="1"/>
  <c r="E223" i="121"/>
  <c r="L12" i="125" s="1"/>
  <c r="O12" i="125"/>
  <c r="P12" i="125" s="1"/>
  <c r="E224" i="121"/>
  <c r="L13" i="125" s="1"/>
  <c r="O13" i="125"/>
  <c r="P13" i="125" s="1"/>
  <c r="F225" i="121"/>
  <c r="O14" i="125"/>
  <c r="P14" i="125" s="1"/>
  <c r="G226" i="121"/>
  <c r="O15" i="125"/>
  <c r="P15" i="125" s="1"/>
  <c r="F227" i="121"/>
  <c r="O16" i="125"/>
  <c r="P16" i="125" s="1"/>
  <c r="O17" i="125"/>
  <c r="P17" i="125" s="1"/>
  <c r="G229" i="121"/>
  <c r="O18" i="125"/>
  <c r="P18" i="125" s="1"/>
  <c r="F230" i="121"/>
  <c r="O19" i="125"/>
  <c r="P19" i="125" s="1"/>
  <c r="E231" i="121"/>
  <c r="L20" i="125" s="1"/>
  <c r="O20" i="125"/>
  <c r="P20" i="125" s="1"/>
  <c r="E232" i="121"/>
  <c r="L21" i="125" s="1"/>
  <c r="O21" i="125"/>
  <c r="P21" i="125" s="1"/>
  <c r="F233" i="121"/>
  <c r="O22" i="125"/>
  <c r="P22" i="125" s="1"/>
  <c r="O23" i="125"/>
  <c r="P23" i="125" s="1"/>
  <c r="O24" i="125"/>
  <c r="P24" i="125" s="1"/>
  <c r="O25" i="125"/>
  <c r="P25" i="125" s="1"/>
  <c r="O26" i="125"/>
  <c r="P26" i="125" s="1"/>
  <c r="F238" i="121"/>
  <c r="O27" i="125"/>
  <c r="P27" i="125" s="1"/>
  <c r="E239" i="121"/>
  <c r="L28" i="125" s="1"/>
  <c r="O28" i="125"/>
  <c r="P28" i="125" s="1"/>
  <c r="O29" i="125"/>
  <c r="P29" i="125" s="1"/>
  <c r="F241" i="121"/>
  <c r="O30" i="125"/>
  <c r="P30" i="125" s="1"/>
  <c r="O31" i="125"/>
  <c r="P31" i="125" s="1"/>
  <c r="F243" i="121"/>
  <c r="O32" i="125"/>
  <c r="P32" i="125" s="1"/>
  <c r="G244" i="121"/>
  <c r="O33" i="125"/>
  <c r="P33" i="125" s="1"/>
  <c r="G245" i="121"/>
  <c r="O34" i="125"/>
  <c r="P34" i="125" s="1"/>
  <c r="O35" i="125"/>
  <c r="P35" i="125" s="1"/>
  <c r="F247" i="121"/>
  <c r="O36" i="125"/>
  <c r="P36" i="125" s="1"/>
  <c r="O37" i="125"/>
  <c r="P37" i="125" s="1"/>
  <c r="G249" i="121"/>
  <c r="O38" i="125"/>
  <c r="P38" i="125" s="1"/>
  <c r="O39" i="125"/>
  <c r="P39" i="125" s="1"/>
  <c r="F251" i="121"/>
  <c r="O40" i="125"/>
  <c r="P40" i="125" s="1"/>
  <c r="G252" i="121"/>
  <c r="O41" i="125"/>
  <c r="P41" i="125" s="1"/>
  <c r="G253" i="121"/>
  <c r="O42" i="125"/>
  <c r="P42" i="125" s="1"/>
  <c r="O43" i="125"/>
  <c r="P43" i="125" s="1"/>
  <c r="E255" i="121"/>
  <c r="L44" i="125" s="1"/>
  <c r="O44" i="125"/>
  <c r="P44" i="125" s="1"/>
  <c r="E256" i="121"/>
  <c r="L45" i="125" s="1"/>
  <c r="O45" i="125"/>
  <c r="P45" i="125" s="1"/>
  <c r="F257" i="121"/>
  <c r="O46" i="125"/>
  <c r="P46" i="125" s="1"/>
  <c r="E258" i="121"/>
  <c r="L47" i="125" s="1"/>
  <c r="O47" i="125"/>
  <c r="P47" i="125" s="1"/>
  <c r="F259" i="121"/>
  <c r="O48" i="125"/>
  <c r="P48" i="125" s="1"/>
  <c r="O49" i="125"/>
  <c r="P49" i="125" s="1"/>
  <c r="G261" i="121"/>
  <c r="O50" i="125"/>
  <c r="P50" i="125" s="1"/>
  <c r="O51" i="125"/>
  <c r="P51" i="125" s="1"/>
  <c r="O52" i="125"/>
  <c r="P52" i="125" s="1"/>
  <c r="O53" i="125"/>
  <c r="P53" i="125" s="1"/>
  <c r="O54" i="125"/>
  <c r="P54" i="125" s="1"/>
  <c r="O55" i="125"/>
  <c r="P55" i="125" s="1"/>
  <c r="O56" i="125"/>
  <c r="P56" i="125" s="1"/>
  <c r="O57" i="125"/>
  <c r="P57" i="125" s="1"/>
  <c r="O58" i="125"/>
  <c r="P58" i="125" s="1"/>
  <c r="F270" i="121"/>
  <c r="O59" i="125"/>
  <c r="P59" i="125" s="1"/>
  <c r="E271" i="121"/>
  <c r="L60" i="125" s="1"/>
  <c r="O60" i="125"/>
  <c r="P60" i="125" s="1"/>
  <c r="O61" i="125"/>
  <c r="P61" i="125" s="1"/>
  <c r="F273" i="121"/>
  <c r="O62" i="125"/>
  <c r="P62" i="125" s="1"/>
  <c r="E274" i="121"/>
  <c r="L63" i="125" s="1"/>
  <c r="O63" i="125"/>
  <c r="P63" i="125" s="1"/>
  <c r="F275" i="121"/>
  <c r="O64" i="125"/>
  <c r="P64" i="125" s="1"/>
  <c r="G276" i="121"/>
  <c r="O65" i="125"/>
  <c r="P65" i="125" s="1"/>
  <c r="G277" i="121"/>
  <c r="O66" i="125"/>
  <c r="P66" i="125" s="1"/>
  <c r="O67" i="125"/>
  <c r="P67" i="125" s="1"/>
  <c r="O68" i="125"/>
  <c r="P68" i="125" s="1"/>
  <c r="O69" i="125"/>
  <c r="P69" i="125" s="1"/>
  <c r="O70" i="125"/>
  <c r="P70" i="125" s="1"/>
  <c r="F282" i="121"/>
  <c r="O71" i="125"/>
  <c r="P71" i="125" s="1"/>
  <c r="E283" i="121"/>
  <c r="L72" i="125" s="1"/>
  <c r="O72" i="125"/>
  <c r="P72" i="125" s="1"/>
  <c r="O73" i="125"/>
  <c r="P73" i="125" s="1"/>
  <c r="F285" i="121"/>
  <c r="O74" i="125"/>
  <c r="P74" i="125" s="1"/>
  <c r="E286" i="121"/>
  <c r="L75" i="125" s="1"/>
  <c r="O75" i="125"/>
  <c r="P75" i="125" s="1"/>
  <c r="E287" i="121"/>
  <c r="L76" i="125" s="1"/>
  <c r="O76" i="125"/>
  <c r="P76" i="125" s="1"/>
  <c r="E288" i="121"/>
  <c r="L77" i="125" s="1"/>
  <c r="O77" i="125"/>
  <c r="P77" i="125" s="1"/>
  <c r="F289" i="121"/>
  <c r="O78" i="125"/>
  <c r="P78" i="125" s="1"/>
  <c r="O79" i="125"/>
  <c r="P79" i="125" s="1"/>
  <c r="F291" i="121"/>
  <c r="O80" i="125"/>
  <c r="P80" i="125" s="1"/>
  <c r="O81" i="125"/>
  <c r="P81" i="125" s="1"/>
  <c r="G293" i="121"/>
  <c r="O82" i="125"/>
  <c r="P82" i="125" s="1"/>
  <c r="G294" i="121"/>
  <c r="O83" i="125"/>
  <c r="P83" i="125" s="1"/>
  <c r="F295" i="121"/>
  <c r="O84" i="125"/>
  <c r="P84" i="125" s="1"/>
  <c r="O85" i="125"/>
  <c r="P85" i="125" s="1"/>
  <c r="G297" i="121"/>
  <c r="O86" i="125"/>
  <c r="P86" i="125" s="1"/>
  <c r="E298" i="121"/>
  <c r="L87" i="125" s="1"/>
  <c r="F298" i="121"/>
  <c r="G298" i="121"/>
  <c r="O87" i="125"/>
  <c r="P87" i="125" s="1"/>
  <c r="O88" i="125"/>
  <c r="P88" i="125" s="1"/>
  <c r="O89" i="125"/>
  <c r="P89" i="125" s="1"/>
  <c r="O90" i="125"/>
  <c r="P90" i="125" s="1"/>
  <c r="G302" i="121"/>
  <c r="O91" i="125"/>
  <c r="P91" i="125" s="1"/>
  <c r="E303" i="121"/>
  <c r="L92" i="125" s="1"/>
  <c r="O92" i="125"/>
  <c r="P92" i="125" s="1"/>
  <c r="E304" i="121"/>
  <c r="L93" i="125" s="1"/>
  <c r="O93" i="125"/>
  <c r="P93" i="125" s="1"/>
  <c r="F305" i="121"/>
  <c r="O94" i="125"/>
  <c r="P94" i="125" s="1"/>
  <c r="E306" i="121"/>
  <c r="L95" i="125" s="1"/>
  <c r="O95" i="125"/>
  <c r="P95" i="125" s="1"/>
  <c r="E307" i="121"/>
  <c r="L96" i="125" s="1"/>
  <c r="O96" i="125"/>
  <c r="P96" i="125" s="1"/>
  <c r="E308" i="121"/>
  <c r="L97" i="125" s="1"/>
  <c r="O97" i="125"/>
  <c r="P97" i="125" s="1"/>
  <c r="F309" i="121"/>
  <c r="O98" i="125"/>
  <c r="P98" i="125" s="1"/>
  <c r="O99" i="125"/>
  <c r="P99" i="125" s="1"/>
  <c r="E311" i="121"/>
  <c r="L100" i="125" s="1"/>
  <c r="O100" i="125"/>
  <c r="P100" i="125" s="1"/>
  <c r="E312" i="121"/>
  <c r="L101" i="125" s="1"/>
  <c r="O101" i="125"/>
  <c r="P101" i="125" s="1"/>
  <c r="F313" i="121"/>
  <c r="O102" i="125"/>
  <c r="P102" i="125" s="1"/>
  <c r="O103" i="125"/>
  <c r="P103" i="125" s="1"/>
  <c r="O104" i="125"/>
  <c r="P104" i="125" s="1"/>
  <c r="O105" i="125"/>
  <c r="P105" i="125" s="1"/>
  <c r="O106" i="125"/>
  <c r="P106" i="125" s="1"/>
  <c r="G318" i="121"/>
  <c r="E318" i="121"/>
  <c r="L107" i="125" s="1"/>
  <c r="F318" i="121"/>
  <c r="O107" i="125"/>
  <c r="P107" i="125" s="1"/>
  <c r="E319" i="121"/>
  <c r="L108" i="125" s="1"/>
  <c r="O108" i="125"/>
  <c r="P108" i="125" s="1"/>
  <c r="E320" i="121"/>
  <c r="L109" i="125" s="1"/>
  <c r="O109" i="125"/>
  <c r="P109" i="125" s="1"/>
  <c r="O110" i="125"/>
  <c r="P110" i="125" s="1"/>
  <c r="E322" i="121"/>
  <c r="L111" i="125" s="1"/>
  <c r="O111" i="125"/>
  <c r="P111" i="125" s="1"/>
  <c r="O112" i="125"/>
  <c r="P112" i="125" s="1"/>
  <c r="O113" i="125"/>
  <c r="P113" i="125" s="1"/>
  <c r="G325" i="121"/>
  <c r="O114" i="125"/>
  <c r="P114" i="125" s="1"/>
  <c r="G326" i="121"/>
  <c r="O115" i="125"/>
  <c r="P115" i="125" s="1"/>
  <c r="E327" i="121"/>
  <c r="L116" i="125" s="1"/>
  <c r="O116" i="125"/>
  <c r="P116" i="125" s="1"/>
  <c r="E328" i="121"/>
  <c r="L117" i="125" s="1"/>
  <c r="O117" i="125"/>
  <c r="P117" i="125" s="1"/>
  <c r="F329" i="121"/>
  <c r="O118" i="125"/>
  <c r="P118" i="125" s="1"/>
  <c r="O119" i="125"/>
  <c r="P119" i="125" s="1"/>
  <c r="O120" i="125"/>
  <c r="P120" i="125" s="1"/>
  <c r="O121" i="125"/>
  <c r="P121" i="125" s="1"/>
  <c r="O122" i="125"/>
  <c r="P122" i="125" s="1"/>
  <c r="F334" i="121"/>
  <c r="E334" i="121"/>
  <c r="L123" i="125" s="1"/>
  <c r="G334" i="121"/>
  <c r="O123" i="125"/>
  <c r="P123" i="125" s="1"/>
  <c r="E335" i="121"/>
  <c r="L124" i="125" s="1"/>
  <c r="O124" i="125"/>
  <c r="P124" i="125" s="1"/>
  <c r="E336" i="121"/>
  <c r="L125" i="125" s="1"/>
  <c r="O125" i="125"/>
  <c r="P125" i="125" s="1"/>
  <c r="O126" i="125"/>
  <c r="P126" i="125" s="1"/>
  <c r="E338" i="121"/>
  <c r="L127" i="125" s="1"/>
  <c r="O127" i="125"/>
  <c r="P127" i="125" s="1"/>
  <c r="E339" i="121"/>
  <c r="L128" i="125" s="1"/>
  <c r="O128" i="125"/>
  <c r="P128" i="125" s="1"/>
  <c r="E340" i="121"/>
  <c r="L129" i="125" s="1"/>
  <c r="O129" i="125"/>
  <c r="P129" i="125" s="1"/>
  <c r="F341" i="121"/>
  <c r="O130" i="125"/>
  <c r="P130" i="125" s="1"/>
  <c r="G342" i="121"/>
  <c r="O131" i="125"/>
  <c r="P131" i="125" s="1"/>
  <c r="E343" i="121"/>
  <c r="L132" i="125" s="1"/>
  <c r="O132" i="125"/>
  <c r="P132" i="125" s="1"/>
  <c r="E344" i="121"/>
  <c r="L133" i="125" s="1"/>
  <c r="O133" i="125"/>
  <c r="P133" i="125" s="1"/>
  <c r="F345" i="121"/>
  <c r="O134" i="125"/>
  <c r="P134" i="125" s="1"/>
  <c r="F346" i="121"/>
  <c r="O135" i="125"/>
  <c r="P135" i="125" s="1"/>
  <c r="O136" i="125"/>
  <c r="P136" i="125" s="1"/>
  <c r="O137" i="125"/>
  <c r="P137" i="125" s="1"/>
  <c r="O138" i="125"/>
  <c r="P138" i="125" s="1"/>
  <c r="O139" i="125"/>
  <c r="P139" i="125" s="1"/>
  <c r="F351" i="121"/>
  <c r="O140" i="125"/>
  <c r="P140" i="125" s="1"/>
  <c r="O141" i="125"/>
  <c r="P141" i="125" s="1"/>
  <c r="G353" i="121"/>
  <c r="O142" i="125"/>
  <c r="P142" i="125" s="1"/>
  <c r="O143" i="125"/>
  <c r="P143" i="125" s="1"/>
  <c r="O144" i="125"/>
  <c r="P144" i="125" s="1"/>
  <c r="E356" i="121"/>
  <c r="L145" i="125" s="1"/>
  <c r="O145" i="125"/>
  <c r="P145" i="125" s="1"/>
  <c r="O146" i="125"/>
  <c r="P146" i="125" s="1"/>
  <c r="O147" i="125"/>
  <c r="P147" i="125" s="1"/>
  <c r="E359" i="121"/>
  <c r="L148" i="125" s="1"/>
  <c r="O148" i="125"/>
  <c r="P148" i="125" s="1"/>
  <c r="E360" i="121"/>
  <c r="L149" i="125" s="1"/>
  <c r="O149" i="125"/>
  <c r="P149" i="125" s="1"/>
  <c r="F361" i="121"/>
  <c r="O150" i="125"/>
  <c r="P150" i="125" s="1"/>
  <c r="O151" i="125"/>
  <c r="P151" i="125" s="1"/>
  <c r="O152" i="125"/>
  <c r="P152" i="125" s="1"/>
  <c r="O153" i="125"/>
  <c r="P153" i="125" s="1"/>
  <c r="O154" i="125"/>
  <c r="P154" i="125" s="1"/>
  <c r="O155" i="125"/>
  <c r="P155" i="125" s="1"/>
  <c r="O156" i="125"/>
  <c r="P156" i="125" s="1"/>
  <c r="G368" i="121"/>
  <c r="O157" i="125"/>
  <c r="P157" i="125" s="1"/>
  <c r="O158" i="125"/>
  <c r="P158" i="125" s="1"/>
  <c r="F370" i="121"/>
  <c r="O159" i="125"/>
  <c r="P159" i="125" s="1"/>
  <c r="E371" i="121"/>
  <c r="L160" i="125" s="1"/>
  <c r="O160" i="125"/>
  <c r="P160" i="125" s="1"/>
  <c r="E372" i="121"/>
  <c r="L161" i="125" s="1"/>
  <c r="O161" i="125"/>
  <c r="P161" i="125" s="1"/>
  <c r="F373" i="121"/>
  <c r="O162" i="125"/>
  <c r="P162" i="125" s="1"/>
  <c r="E374" i="121"/>
  <c r="L163" i="125" s="1"/>
  <c r="O163" i="125"/>
  <c r="P163" i="125" s="1"/>
  <c r="E375" i="121"/>
  <c r="L164" i="125" s="1"/>
  <c r="O164" i="125"/>
  <c r="P164" i="125" s="1"/>
  <c r="E376" i="121"/>
  <c r="L165" i="125" s="1"/>
  <c r="O165" i="125"/>
  <c r="P165" i="125" s="1"/>
  <c r="F377" i="121"/>
  <c r="O166" i="125"/>
  <c r="P166" i="125" s="1"/>
  <c r="G378" i="121"/>
  <c r="E378" i="121"/>
  <c r="L167" i="125" s="1"/>
  <c r="F378" i="121"/>
  <c r="O167" i="125"/>
  <c r="P167" i="125" s="1"/>
  <c r="O168" i="125"/>
  <c r="P168" i="125" s="1"/>
  <c r="O169" i="125"/>
  <c r="P169" i="125" s="1"/>
  <c r="O170" i="125"/>
  <c r="P170" i="125" s="1"/>
  <c r="E382" i="121"/>
  <c r="L171" i="125" s="1"/>
  <c r="O171" i="125"/>
  <c r="P171" i="125" s="1"/>
  <c r="O172" i="125"/>
  <c r="P172" i="125" s="1"/>
  <c r="G384" i="121"/>
  <c r="O173" i="125"/>
  <c r="P173" i="125" s="1"/>
  <c r="O174" i="125"/>
  <c r="P174" i="125" s="1"/>
  <c r="O175" i="125"/>
  <c r="P175" i="125" s="1"/>
  <c r="O176" i="125"/>
  <c r="P176" i="125" s="1"/>
  <c r="O177" i="125"/>
  <c r="P177" i="125" s="1"/>
  <c r="F389" i="121"/>
  <c r="O178" i="125"/>
  <c r="P178" i="125" s="1"/>
  <c r="G390" i="121"/>
  <c r="O179" i="125"/>
  <c r="P179" i="125" s="1"/>
  <c r="E391" i="121"/>
  <c r="L180" i="125" s="1"/>
  <c r="O180" i="125"/>
  <c r="P180" i="125" s="1"/>
  <c r="E392" i="121"/>
  <c r="L181" i="125" s="1"/>
  <c r="O181" i="125"/>
  <c r="P181" i="125" s="1"/>
  <c r="F393" i="121"/>
  <c r="O182" i="125"/>
  <c r="P182" i="125" s="1"/>
  <c r="O183" i="125"/>
  <c r="P183" i="125" s="1"/>
  <c r="O184" i="125"/>
  <c r="P184" i="125" s="1"/>
  <c r="O185" i="125"/>
  <c r="P185" i="125" s="1"/>
  <c r="O186" i="125"/>
  <c r="P186" i="125" s="1"/>
  <c r="G398" i="121"/>
  <c r="O187" i="125"/>
  <c r="P187" i="125" s="1"/>
  <c r="G399" i="121"/>
  <c r="E399" i="121"/>
  <c r="L188" i="125" s="1"/>
  <c r="F399" i="121"/>
  <c r="O188" i="125"/>
  <c r="P188" i="125" s="1"/>
  <c r="F400" i="121"/>
  <c r="E400" i="121"/>
  <c r="L189" i="125" s="1"/>
  <c r="G400" i="121"/>
  <c r="O189" i="125"/>
  <c r="P189" i="125" s="1"/>
  <c r="E401" i="121"/>
  <c r="L190" i="125" s="1"/>
  <c r="F401" i="121"/>
  <c r="G401" i="121"/>
  <c r="O190" i="125"/>
  <c r="P190" i="125" s="1"/>
  <c r="G402" i="121"/>
  <c r="E402" i="121"/>
  <c r="L191" i="125" s="1"/>
  <c r="F402" i="121"/>
  <c r="O191" i="125"/>
  <c r="P191" i="125" s="1"/>
  <c r="E403" i="121"/>
  <c r="L192" i="125" s="1"/>
  <c r="O192" i="125"/>
  <c r="P192" i="125" s="1"/>
  <c r="E404" i="121"/>
  <c r="L193" i="125" s="1"/>
  <c r="O193" i="125"/>
  <c r="P193" i="125" s="1"/>
  <c r="F405" i="121"/>
  <c r="O194" i="125"/>
  <c r="P194" i="125" s="1"/>
  <c r="E406" i="121"/>
  <c r="L195" i="125" s="1"/>
  <c r="O195" i="125"/>
  <c r="P195" i="125" s="1"/>
  <c r="E407" i="121"/>
  <c r="L196" i="125" s="1"/>
  <c r="O196" i="125"/>
  <c r="P196" i="125" s="1"/>
  <c r="E408" i="121"/>
  <c r="L197" i="125" s="1"/>
  <c r="O197" i="125"/>
  <c r="P197" i="125" s="1"/>
  <c r="F409" i="121"/>
  <c r="O198" i="125"/>
  <c r="P198" i="125" s="1"/>
  <c r="F410" i="121"/>
  <c r="E410" i="121"/>
  <c r="L199" i="125" s="1"/>
  <c r="G410" i="121"/>
  <c r="O199" i="125"/>
  <c r="P199" i="125" s="1"/>
  <c r="O200" i="125"/>
  <c r="P200" i="125" s="1"/>
  <c r="O201" i="125"/>
  <c r="P201" i="125" s="1"/>
  <c r="O202" i="125"/>
  <c r="P202" i="125" s="1"/>
  <c r="E414" i="121"/>
  <c r="L203" i="125" s="1"/>
  <c r="O203" i="125"/>
  <c r="P203" i="125" s="1"/>
  <c r="E415" i="121"/>
  <c r="L204" i="125" s="1"/>
  <c r="O204" i="125"/>
  <c r="P204" i="125" s="1"/>
  <c r="O205" i="125"/>
  <c r="P205" i="125" s="1"/>
  <c r="F417" i="121"/>
  <c r="O206" i="125"/>
  <c r="P206" i="125" s="1"/>
  <c r="O207" i="125"/>
  <c r="P207" i="125" s="1"/>
  <c r="O208" i="125"/>
  <c r="P208" i="125" s="1"/>
  <c r="G420" i="121"/>
  <c r="O209" i="125"/>
  <c r="P209" i="125" s="1"/>
  <c r="O210" i="125"/>
  <c r="P210" i="125" s="1"/>
  <c r="F422" i="121"/>
  <c r="O211" i="125"/>
  <c r="P211" i="125" s="1"/>
  <c r="E423" i="121"/>
  <c r="L212" i="125" s="1"/>
  <c r="O212" i="125"/>
  <c r="P212" i="125" s="1"/>
  <c r="E424" i="121"/>
  <c r="L213" i="125" s="1"/>
  <c r="O213" i="125"/>
  <c r="P213" i="125" s="1"/>
  <c r="F425" i="121"/>
  <c r="O214" i="125"/>
  <c r="P214" i="125" s="1"/>
  <c r="E426" i="121"/>
  <c r="L215" i="125" s="1"/>
  <c r="O215" i="125"/>
  <c r="P215" i="125" s="1"/>
  <c r="O216" i="125"/>
  <c r="P216" i="125" s="1"/>
  <c r="O217" i="125"/>
  <c r="P217" i="125" s="1"/>
  <c r="O218" i="125"/>
  <c r="P218" i="125" s="1"/>
  <c r="O219" i="125"/>
  <c r="P219" i="125" s="1"/>
  <c r="E431" i="121"/>
  <c r="L220" i="125" s="1"/>
  <c r="O220" i="125"/>
  <c r="P220" i="125" s="1"/>
  <c r="O221" i="125"/>
  <c r="P221" i="125" s="1"/>
  <c r="F433" i="121"/>
  <c r="O222" i="125"/>
  <c r="P222" i="125" s="1"/>
  <c r="E434" i="121"/>
  <c r="L223" i="125" s="1"/>
  <c r="O223" i="125"/>
  <c r="P223" i="125" s="1"/>
  <c r="F435" i="121"/>
  <c r="O224" i="125"/>
  <c r="P224" i="125" s="1"/>
  <c r="G436" i="121"/>
  <c r="O225" i="125"/>
  <c r="P225" i="125" s="1"/>
  <c r="O226" i="125"/>
  <c r="P226" i="125" s="1"/>
  <c r="O227" i="125"/>
  <c r="P227" i="125" s="1"/>
  <c r="E439" i="121"/>
  <c r="L228" i="125" s="1"/>
  <c r="O228" i="125"/>
  <c r="P228" i="125" s="1"/>
  <c r="E440" i="121"/>
  <c r="L229" i="125" s="1"/>
  <c r="O229" i="125"/>
  <c r="P229" i="125" s="1"/>
  <c r="F441" i="121"/>
  <c r="O230" i="125"/>
  <c r="P230" i="125" s="1"/>
  <c r="O231" i="125"/>
  <c r="P231" i="125" s="1"/>
  <c r="O232" i="125"/>
  <c r="P232" i="125" s="1"/>
  <c r="O233" i="125"/>
  <c r="P233" i="125" s="1"/>
  <c r="O234" i="125"/>
  <c r="P234" i="125" s="1"/>
  <c r="F446" i="121"/>
  <c r="O235" i="125"/>
  <c r="P235" i="125" s="1"/>
  <c r="O236" i="125"/>
  <c r="P236" i="125" s="1"/>
  <c r="E448" i="121"/>
  <c r="L237" i="125" s="1"/>
  <c r="O237" i="125"/>
  <c r="P237" i="125" s="1"/>
  <c r="O238" i="125"/>
  <c r="P238" i="125" s="1"/>
  <c r="O239" i="125"/>
  <c r="P239" i="125" s="1"/>
  <c r="F451" i="121"/>
  <c r="O240" i="125"/>
  <c r="P240" i="125" s="1"/>
  <c r="O241" i="125"/>
  <c r="P241" i="125" s="1"/>
  <c r="G453" i="121"/>
  <c r="O242" i="125"/>
  <c r="P242" i="125" s="1"/>
  <c r="O243" i="125"/>
  <c r="P243" i="125" s="1"/>
  <c r="E455" i="121"/>
  <c r="L244" i="125" s="1"/>
  <c r="O244" i="125"/>
  <c r="P244" i="125" s="1"/>
  <c r="E456" i="121"/>
  <c r="L245" i="125" s="1"/>
  <c r="O245" i="125"/>
  <c r="P245" i="125" s="1"/>
  <c r="F457" i="121"/>
  <c r="O246" i="125"/>
  <c r="P246" i="125" s="1"/>
  <c r="O247" i="125"/>
  <c r="P247" i="125" s="1"/>
  <c r="O248" i="125"/>
  <c r="P248" i="125" s="1"/>
  <c r="O249" i="125"/>
  <c r="P249" i="125" s="1"/>
  <c r="O250" i="125"/>
  <c r="P250" i="125" s="1"/>
  <c r="G462" i="121"/>
  <c r="O251" i="125"/>
  <c r="P251" i="125" s="1"/>
  <c r="E463" i="121"/>
  <c r="L252" i="125" s="1"/>
  <c r="O252" i="125"/>
  <c r="P252" i="125" s="1"/>
  <c r="O253" i="125"/>
  <c r="P253" i="125" s="1"/>
  <c r="F465" i="121"/>
  <c r="O254" i="125"/>
  <c r="P254" i="125" s="1"/>
  <c r="E466" i="121"/>
  <c r="L255" i="125" s="1"/>
  <c r="O255" i="125"/>
  <c r="P255" i="125" s="1"/>
  <c r="E467" i="121"/>
  <c r="L256" i="125" s="1"/>
  <c r="O256" i="125"/>
  <c r="P256" i="125" s="1"/>
  <c r="O257" i="125"/>
  <c r="P257" i="125" s="1"/>
  <c r="F469" i="121"/>
  <c r="O258" i="125"/>
  <c r="P258" i="125" s="1"/>
  <c r="G470" i="121"/>
  <c r="O259" i="125"/>
  <c r="P259" i="125" s="1"/>
  <c r="E471" i="121"/>
  <c r="L260" i="125" s="1"/>
  <c r="O260" i="125"/>
  <c r="P260" i="125" s="1"/>
  <c r="E472" i="121"/>
  <c r="L261" i="125" s="1"/>
  <c r="O261" i="125"/>
  <c r="P261" i="125" s="1"/>
  <c r="F473" i="121"/>
  <c r="O262" i="125"/>
  <c r="P262" i="125" s="1"/>
  <c r="O263" i="125"/>
  <c r="P263" i="125" s="1"/>
  <c r="O264" i="125"/>
  <c r="P264" i="125" s="1"/>
  <c r="O265" i="125"/>
  <c r="P265" i="125" s="1"/>
  <c r="O266" i="125"/>
  <c r="P266" i="125" s="1"/>
  <c r="E478" i="121"/>
  <c r="L267" i="125" s="1"/>
  <c r="O267" i="125"/>
  <c r="P267" i="125" s="1"/>
  <c r="F479" i="121"/>
  <c r="O268" i="125"/>
  <c r="P268" i="125" s="1"/>
  <c r="O269" i="125"/>
  <c r="P269" i="125" s="1"/>
  <c r="O270" i="125"/>
  <c r="P270" i="125" s="1"/>
  <c r="F482" i="121"/>
  <c r="O271" i="125"/>
  <c r="P271" i="125" s="1"/>
  <c r="E483" i="121"/>
  <c r="L272" i="125" s="1"/>
  <c r="O272" i="125"/>
  <c r="P272" i="125" s="1"/>
  <c r="E484" i="121"/>
  <c r="L273" i="125" s="1"/>
  <c r="O273" i="125"/>
  <c r="P273" i="125" s="1"/>
  <c r="F485" i="121"/>
  <c r="O274" i="125"/>
  <c r="P274" i="125" s="1"/>
  <c r="E486" i="121"/>
  <c r="L275" i="125" s="1"/>
  <c r="O275" i="125"/>
  <c r="P275" i="125" s="1"/>
  <c r="E487" i="121"/>
  <c r="L276" i="125" s="1"/>
  <c r="O276" i="125"/>
  <c r="P276" i="125" s="1"/>
  <c r="E488" i="121"/>
  <c r="L277" i="125" s="1"/>
  <c r="O277" i="125"/>
  <c r="P277" i="125" s="1"/>
  <c r="F489" i="121"/>
  <c r="O278" i="125"/>
  <c r="P278" i="125" s="1"/>
  <c r="E490" i="121"/>
  <c r="L279" i="125" s="1"/>
  <c r="O279" i="125"/>
  <c r="P279" i="125" s="1"/>
  <c r="O280" i="125"/>
  <c r="P280" i="125" s="1"/>
  <c r="O281" i="125"/>
  <c r="P281" i="125" s="1"/>
  <c r="O282" i="125"/>
  <c r="P282" i="125" s="1"/>
  <c r="G494" i="121"/>
  <c r="E494" i="121"/>
  <c r="L283" i="125" s="1"/>
  <c r="F494" i="121"/>
  <c r="O283" i="125"/>
  <c r="P283" i="125" s="1"/>
  <c r="E495" i="121"/>
  <c r="L284" i="125" s="1"/>
  <c r="O284" i="125"/>
  <c r="P284" i="125" s="1"/>
  <c r="O285" i="125"/>
  <c r="P285" i="125" s="1"/>
  <c r="F497" i="121"/>
  <c r="O286" i="125"/>
  <c r="P286" i="125" s="1"/>
  <c r="E498" i="121"/>
  <c r="L287" i="125" s="1"/>
  <c r="O287" i="125"/>
  <c r="P287" i="125" s="1"/>
  <c r="E499" i="121"/>
  <c r="L288" i="125" s="1"/>
  <c r="O288" i="125"/>
  <c r="P288" i="125" s="1"/>
  <c r="E500" i="121"/>
  <c r="L289" i="125" s="1"/>
  <c r="O289" i="125"/>
  <c r="P289" i="125" s="1"/>
  <c r="O290" i="125"/>
  <c r="P290" i="125" s="1"/>
  <c r="E502" i="121"/>
  <c r="L291" i="125" s="1"/>
  <c r="O291" i="125"/>
  <c r="P291" i="125" s="1"/>
  <c r="E503" i="121"/>
  <c r="L292" i="125" s="1"/>
  <c r="O292" i="125"/>
  <c r="P292" i="125" s="1"/>
  <c r="E504" i="121"/>
  <c r="L293" i="125" s="1"/>
  <c r="O293" i="125"/>
  <c r="P293" i="125" s="1"/>
  <c r="F505" i="121"/>
  <c r="O294" i="125"/>
  <c r="P294" i="125" s="1"/>
  <c r="O295" i="125"/>
  <c r="P295" i="125" s="1"/>
  <c r="O296" i="125"/>
  <c r="P296" i="125" s="1"/>
  <c r="O297" i="125"/>
  <c r="P297" i="125" s="1"/>
  <c r="O298" i="125"/>
  <c r="P298" i="125" s="1"/>
  <c r="E510" i="121"/>
  <c r="L299" i="125" s="1"/>
  <c r="O299" i="125"/>
  <c r="P299" i="125" s="1"/>
  <c r="F511" i="121"/>
  <c r="O300" i="125"/>
  <c r="P300" i="125" s="1"/>
  <c r="O301" i="125"/>
  <c r="P301" i="125" s="1"/>
  <c r="O302" i="125"/>
  <c r="P302" i="125" s="1"/>
  <c r="O303" i="125"/>
  <c r="P303" i="125" s="1"/>
  <c r="O304" i="125"/>
  <c r="P304" i="125" s="1"/>
  <c r="O305" i="125"/>
  <c r="P305" i="125" s="1"/>
  <c r="O306" i="125"/>
  <c r="P306" i="125" s="1"/>
  <c r="O307" i="125"/>
  <c r="P307" i="125" s="1"/>
  <c r="E519" i="121"/>
  <c r="L308" i="125" s="1"/>
  <c r="O308" i="125"/>
  <c r="P308" i="125" s="1"/>
  <c r="E520" i="121"/>
  <c r="L309" i="125" s="1"/>
  <c r="O309" i="125"/>
  <c r="P309" i="125" s="1"/>
  <c r="F521" i="121"/>
  <c r="O310" i="125"/>
  <c r="P310" i="125" s="1"/>
  <c r="O311" i="125"/>
  <c r="P311" i="125" s="1"/>
  <c r="O312" i="125"/>
  <c r="P312" i="125" s="1"/>
  <c r="O313" i="125"/>
  <c r="P313" i="125" s="1"/>
  <c r="O314" i="125"/>
  <c r="P314" i="125" s="1"/>
  <c r="E526" i="121"/>
  <c r="L315" i="125" s="1"/>
  <c r="O315" i="125"/>
  <c r="P315" i="125" s="1"/>
  <c r="E527" i="121"/>
  <c r="L316" i="125" s="1"/>
  <c r="O316" i="125"/>
  <c r="P316" i="125" s="1"/>
  <c r="O317" i="125"/>
  <c r="P317" i="125" s="1"/>
  <c r="O318" i="125"/>
  <c r="P318" i="125" s="1"/>
  <c r="F530" i="121"/>
  <c r="E530" i="121"/>
  <c r="L319" i="125" s="1"/>
  <c r="G530" i="121"/>
  <c r="O319" i="125"/>
  <c r="P319" i="125" s="1"/>
  <c r="F531" i="121"/>
  <c r="O320" i="125"/>
  <c r="P320" i="125" s="1"/>
  <c r="G532" i="121"/>
  <c r="O321" i="125"/>
  <c r="P321" i="125" s="1"/>
  <c r="O322" i="125"/>
  <c r="P322" i="125" s="1"/>
  <c r="F534" i="121"/>
  <c r="O323" i="125"/>
  <c r="P323" i="125" s="1"/>
  <c r="E535" i="121"/>
  <c r="L324" i="125" s="1"/>
  <c r="O324" i="125"/>
  <c r="P324" i="125" s="1"/>
  <c r="E536" i="121"/>
  <c r="L325" i="125" s="1"/>
  <c r="O325" i="125"/>
  <c r="P325" i="125" s="1"/>
  <c r="F537" i="121"/>
  <c r="O326" i="125"/>
  <c r="P326" i="125" s="1"/>
  <c r="E538" i="121"/>
  <c r="L327" i="125" s="1"/>
  <c r="O327" i="125"/>
  <c r="P327" i="125" s="1"/>
  <c r="O328" i="125"/>
  <c r="P328" i="125" s="1"/>
  <c r="O329" i="125"/>
  <c r="P329" i="125" s="1"/>
  <c r="O330" i="125"/>
  <c r="P330" i="125" s="1"/>
  <c r="F542" i="121"/>
  <c r="O331" i="125"/>
  <c r="P331" i="125" s="1"/>
  <c r="E543" i="121"/>
  <c r="L332" i="125" s="1"/>
  <c r="O332" i="125"/>
  <c r="P332" i="125" s="1"/>
  <c r="E544" i="121"/>
  <c r="L333" i="125" s="1"/>
  <c r="O333" i="125"/>
  <c r="P333" i="125" s="1"/>
  <c r="F545" i="121"/>
  <c r="O334" i="125"/>
  <c r="P334" i="125" s="1"/>
  <c r="E546" i="121"/>
  <c r="L335" i="125" s="1"/>
  <c r="O335" i="125"/>
  <c r="P335" i="125" s="1"/>
  <c r="E547" i="121"/>
  <c r="L336" i="125" s="1"/>
  <c r="O336" i="125"/>
  <c r="P336" i="125" s="1"/>
  <c r="O337" i="125"/>
  <c r="P337" i="125" s="1"/>
  <c r="F549" i="121"/>
  <c r="O338" i="125"/>
  <c r="P338" i="125" s="1"/>
  <c r="E550" i="121"/>
  <c r="L339" i="125" s="1"/>
  <c r="O339" i="125"/>
  <c r="P339" i="125" s="1"/>
  <c r="E551" i="121"/>
  <c r="L340" i="125" s="1"/>
  <c r="O340" i="125"/>
  <c r="P340" i="125" s="1"/>
  <c r="E552" i="121"/>
  <c r="L341" i="125" s="1"/>
  <c r="O341" i="125"/>
  <c r="P341" i="125" s="1"/>
  <c r="F553" i="121"/>
  <c r="O342" i="125"/>
  <c r="P342" i="125" s="1"/>
  <c r="O343" i="125"/>
  <c r="P343" i="125" s="1"/>
  <c r="O344" i="125"/>
  <c r="P344" i="125" s="1"/>
  <c r="O345" i="125"/>
  <c r="P345" i="125" s="1"/>
  <c r="O346" i="125"/>
  <c r="P346" i="125" s="1"/>
  <c r="O347" i="125"/>
  <c r="P347" i="125" s="1"/>
  <c r="O348" i="125"/>
  <c r="P348" i="125" s="1"/>
  <c r="E560" i="121"/>
  <c r="L349" i="125" s="1"/>
  <c r="O349" i="125"/>
  <c r="P349" i="125" s="1"/>
  <c r="F561" i="121"/>
  <c r="O350" i="125"/>
  <c r="P350" i="125" s="1"/>
  <c r="O351" i="125"/>
  <c r="P351" i="125" s="1"/>
  <c r="O352" i="125"/>
  <c r="P352" i="125" s="1"/>
  <c r="G564" i="121"/>
  <c r="O353" i="125"/>
  <c r="P353" i="125" s="1"/>
  <c r="O354" i="125"/>
  <c r="P354" i="125" s="1"/>
  <c r="E566" i="121"/>
  <c r="L355" i="125" s="1"/>
  <c r="F566" i="121"/>
  <c r="G566" i="121"/>
  <c r="O355" i="125"/>
  <c r="P355" i="125" s="1"/>
  <c r="E567" i="121"/>
  <c r="L356" i="125" s="1"/>
  <c r="O356" i="125"/>
  <c r="P356" i="125" s="1"/>
  <c r="E568" i="121"/>
  <c r="L357" i="125" s="1"/>
  <c r="O357" i="125"/>
  <c r="P357" i="125" s="1"/>
  <c r="F569" i="121"/>
  <c r="O358" i="125"/>
  <c r="P358" i="125" s="1"/>
  <c r="E570" i="121"/>
  <c r="L359" i="125" s="1"/>
  <c r="O359" i="125"/>
  <c r="P359" i="125" s="1"/>
  <c r="O360" i="125"/>
  <c r="P360" i="125" s="1"/>
  <c r="O361" i="125"/>
  <c r="P361" i="125" s="1"/>
  <c r="O362" i="125"/>
  <c r="P362" i="125" s="1"/>
  <c r="O363" i="125"/>
  <c r="P363" i="125" s="1"/>
  <c r="O364" i="125"/>
  <c r="P364" i="125" s="1"/>
  <c r="O365" i="125"/>
  <c r="P365" i="125" s="1"/>
  <c r="O366" i="125"/>
  <c r="P366" i="125" s="1"/>
  <c r="O367" i="125"/>
  <c r="P367" i="125" s="1"/>
  <c r="E579" i="121"/>
  <c r="L368" i="125" s="1"/>
  <c r="O368" i="125"/>
  <c r="P368" i="125" s="1"/>
  <c r="E580" i="121"/>
  <c r="L369" i="125" s="1"/>
  <c r="O369" i="125"/>
  <c r="P369" i="125" s="1"/>
  <c r="F581" i="121"/>
  <c r="O370" i="125"/>
  <c r="P370" i="125" s="1"/>
  <c r="E582" i="121"/>
  <c r="L371" i="125" s="1"/>
  <c r="O371" i="125"/>
  <c r="P371" i="125" s="1"/>
  <c r="E583" i="121"/>
  <c r="L372" i="125" s="1"/>
  <c r="O372" i="125"/>
  <c r="P372" i="125" s="1"/>
  <c r="E584" i="121"/>
  <c r="L373" i="125" s="1"/>
  <c r="O373" i="125"/>
  <c r="P373" i="125" s="1"/>
  <c r="F585" i="121"/>
  <c r="O374" i="125"/>
  <c r="P374" i="125" s="1"/>
  <c r="E586" i="121"/>
  <c r="L375" i="125" s="1"/>
  <c r="O375" i="125"/>
  <c r="P375" i="125" s="1"/>
  <c r="O376" i="125"/>
  <c r="P376" i="125" s="1"/>
  <c r="O377" i="125"/>
  <c r="P377" i="125" s="1"/>
  <c r="O378" i="125"/>
  <c r="P378" i="125" s="1"/>
  <c r="O379" i="125"/>
  <c r="P379" i="125" s="1"/>
  <c r="O380" i="125"/>
  <c r="P380" i="125" s="1"/>
  <c r="G592" i="121"/>
  <c r="O381" i="125"/>
  <c r="P381" i="125" s="1"/>
  <c r="O382" i="125"/>
  <c r="P382" i="125" s="1"/>
  <c r="O383" i="125"/>
  <c r="P383" i="125" s="1"/>
  <c r="O384" i="125"/>
  <c r="P384" i="125" s="1"/>
  <c r="O385" i="125"/>
  <c r="P385" i="125" s="1"/>
  <c r="O386" i="125"/>
  <c r="P386" i="125" s="1"/>
  <c r="G598" i="121"/>
  <c r="O387" i="125"/>
  <c r="P387" i="125" s="1"/>
  <c r="E599" i="121"/>
  <c r="L388" i="125" s="1"/>
  <c r="O388" i="125"/>
  <c r="P388" i="125" s="1"/>
  <c r="E600" i="121"/>
  <c r="L389" i="125" s="1"/>
  <c r="O389" i="125"/>
  <c r="P389" i="125" s="1"/>
  <c r="F601" i="121"/>
  <c r="O390" i="125"/>
  <c r="P390" i="125" s="1"/>
  <c r="F602" i="121"/>
  <c r="O391" i="125"/>
  <c r="P391" i="125" s="1"/>
  <c r="O392" i="125"/>
  <c r="P392" i="125" s="1"/>
  <c r="O393" i="125"/>
  <c r="P393" i="125" s="1"/>
  <c r="O394" i="125"/>
  <c r="P394" i="125" s="1"/>
  <c r="E606" i="121"/>
  <c r="L395" i="125" s="1"/>
  <c r="O395" i="125"/>
  <c r="P395" i="125" s="1"/>
  <c r="O396" i="125"/>
  <c r="P396" i="125" s="1"/>
  <c r="O397" i="125"/>
  <c r="P397" i="125" s="1"/>
  <c r="O398" i="125"/>
  <c r="P398" i="125" s="1"/>
  <c r="O399" i="125"/>
  <c r="P399" i="125" s="1"/>
  <c r="E611" i="121"/>
  <c r="L400" i="125" s="1"/>
  <c r="O400" i="125"/>
  <c r="P400" i="125" s="1"/>
  <c r="O401" i="125"/>
  <c r="P401" i="125" s="1"/>
  <c r="O402" i="125"/>
  <c r="P402" i="125" s="1"/>
  <c r="O403" i="125"/>
  <c r="P403" i="125" s="1"/>
  <c r="E615" i="121"/>
  <c r="L404" i="125" s="1"/>
  <c r="O404" i="125"/>
  <c r="P404" i="125" s="1"/>
  <c r="E616" i="121"/>
  <c r="L405" i="125" s="1"/>
  <c r="O405" i="125"/>
  <c r="P405" i="125" s="1"/>
  <c r="F617" i="121"/>
  <c r="O406" i="125"/>
  <c r="P406" i="125" s="1"/>
  <c r="F618" i="121"/>
  <c r="O407" i="125"/>
  <c r="P407" i="125" s="1"/>
  <c r="O408" i="125"/>
  <c r="P408" i="125" s="1"/>
  <c r="O409" i="125"/>
  <c r="P409" i="125" s="1"/>
  <c r="O410" i="125"/>
  <c r="P410" i="125" s="1"/>
  <c r="O411" i="125"/>
  <c r="P411" i="125" s="1"/>
  <c r="F623" i="121"/>
  <c r="O412" i="125"/>
  <c r="P412" i="125" s="1"/>
  <c r="G624" i="121"/>
  <c r="O413" i="125"/>
  <c r="P413" i="125" s="1"/>
  <c r="G625" i="121"/>
  <c r="O414" i="125"/>
  <c r="P414" i="125" s="1"/>
  <c r="O415" i="125"/>
  <c r="P415" i="125" s="1"/>
  <c r="G627" i="121"/>
  <c r="E627" i="121"/>
  <c r="L416" i="125" s="1"/>
  <c r="F627" i="121"/>
  <c r="O416" i="125"/>
  <c r="P416" i="125" s="1"/>
  <c r="F628" i="121"/>
  <c r="E628" i="121"/>
  <c r="L417" i="125" s="1"/>
  <c r="G628" i="121"/>
  <c r="O417" i="125"/>
  <c r="P417" i="125" s="1"/>
  <c r="E629" i="121"/>
  <c r="L418" i="125" s="1"/>
  <c r="F629" i="121"/>
  <c r="G629" i="121"/>
  <c r="O418" i="125"/>
  <c r="P418" i="125" s="1"/>
  <c r="E630" i="121"/>
  <c r="L419" i="125" s="1"/>
  <c r="F630" i="121"/>
  <c r="G630" i="121"/>
  <c r="O419" i="125"/>
  <c r="P419" i="125" s="1"/>
  <c r="E631" i="121"/>
  <c r="L420" i="125" s="1"/>
  <c r="O420" i="125"/>
  <c r="P420" i="125" s="1"/>
  <c r="E632" i="121"/>
  <c r="L421" i="125" s="1"/>
  <c r="O421" i="125"/>
  <c r="P421" i="125" s="1"/>
  <c r="G633" i="121"/>
  <c r="O422" i="125"/>
  <c r="P422" i="125" s="1"/>
  <c r="F634" i="121"/>
  <c r="O423" i="125"/>
  <c r="P423" i="125" s="1"/>
  <c r="O424" i="125"/>
  <c r="P424" i="125" s="1"/>
  <c r="E636" i="121"/>
  <c r="L425" i="125" s="1"/>
  <c r="O425" i="125"/>
  <c r="P425" i="125" s="1"/>
  <c r="G637" i="121"/>
  <c r="O426" i="125"/>
  <c r="P426" i="125" s="1"/>
  <c r="G638" i="121"/>
  <c r="E638" i="121"/>
  <c r="L427" i="125" s="1"/>
  <c r="F638" i="121"/>
  <c r="O427" i="125"/>
  <c r="P427" i="125" s="1"/>
  <c r="O428" i="125"/>
  <c r="P428" i="125" s="1"/>
  <c r="E640" i="121"/>
  <c r="L429" i="125" s="1"/>
  <c r="O429" i="125"/>
  <c r="P429" i="125" s="1"/>
  <c r="G641" i="121"/>
  <c r="O430" i="125"/>
  <c r="P430" i="125" s="1"/>
  <c r="O431" i="125"/>
  <c r="P431" i="125" s="1"/>
  <c r="F643" i="121"/>
  <c r="O432" i="125"/>
  <c r="P432" i="125" s="1"/>
  <c r="E644" i="121"/>
  <c r="L433" i="125" s="1"/>
  <c r="O433" i="125"/>
  <c r="P433" i="125" s="1"/>
  <c r="G645" i="121"/>
  <c r="O434" i="125"/>
  <c r="P434" i="125" s="1"/>
  <c r="E646" i="121"/>
  <c r="L435" i="125" s="1"/>
  <c r="O435" i="125"/>
  <c r="P435" i="125" s="1"/>
  <c r="F647" i="121"/>
  <c r="O436" i="125"/>
  <c r="P436" i="125" s="1"/>
  <c r="E648" i="121"/>
  <c r="L437" i="125" s="1"/>
  <c r="O437" i="125"/>
  <c r="P437" i="125" s="1"/>
  <c r="G649" i="121"/>
  <c r="O438" i="125"/>
  <c r="P438" i="125" s="1"/>
  <c r="F650" i="121"/>
  <c r="O439" i="125"/>
  <c r="P439" i="125" s="1"/>
  <c r="E651" i="121"/>
  <c r="L440" i="125" s="1"/>
  <c r="O440" i="125"/>
  <c r="P440" i="125" s="1"/>
  <c r="E652" i="121"/>
  <c r="L441" i="125" s="1"/>
  <c r="O441" i="125"/>
  <c r="P441" i="125" s="1"/>
  <c r="G653" i="121"/>
  <c r="O442" i="125"/>
  <c r="P442" i="125" s="1"/>
  <c r="O443" i="125"/>
  <c r="P443" i="125" s="1"/>
  <c r="O444" i="125"/>
  <c r="P444" i="125" s="1"/>
  <c r="E656" i="121"/>
  <c r="L445" i="125" s="1"/>
  <c r="O445" i="125"/>
  <c r="P445" i="125" s="1"/>
  <c r="G657" i="121"/>
  <c r="O446" i="125"/>
  <c r="P446" i="125" s="1"/>
  <c r="G658" i="121"/>
  <c r="O447" i="125"/>
  <c r="P447" i="125" s="1"/>
  <c r="O448" i="125"/>
  <c r="P448" i="125" s="1"/>
  <c r="E660" i="121"/>
  <c r="L449" i="125" s="1"/>
  <c r="O449" i="125"/>
  <c r="P449" i="125" s="1"/>
  <c r="G661" i="121"/>
  <c r="O450" i="125"/>
  <c r="P450" i="125" s="1"/>
  <c r="E662" i="121"/>
  <c r="L451" i="125" s="1"/>
  <c r="O451" i="125"/>
  <c r="P451" i="125" s="1"/>
  <c r="F663" i="121"/>
  <c r="O452" i="125"/>
  <c r="P452" i="125" s="1"/>
  <c r="E664" i="121"/>
  <c r="L453" i="125" s="1"/>
  <c r="O453" i="125"/>
  <c r="P453" i="125" s="1"/>
  <c r="G665" i="121"/>
  <c r="O454" i="125"/>
  <c r="P454" i="125" s="1"/>
  <c r="O455" i="125"/>
  <c r="P455" i="125" s="1"/>
  <c r="E667" i="121"/>
  <c r="L456" i="125" s="1"/>
  <c r="O456" i="125"/>
  <c r="P456" i="125" s="1"/>
  <c r="E668" i="121"/>
  <c r="L457" i="125" s="1"/>
  <c r="O457" i="125"/>
  <c r="P457" i="125" s="1"/>
  <c r="G669" i="121"/>
  <c r="O458" i="125"/>
  <c r="P458" i="125" s="1"/>
  <c r="O459" i="125"/>
  <c r="P459" i="125" s="1"/>
  <c r="G671" i="121"/>
  <c r="O460" i="125"/>
  <c r="P460" i="125" s="1"/>
  <c r="E672" i="121"/>
  <c r="L461" i="125" s="1"/>
  <c r="O461" i="125"/>
  <c r="P461" i="125" s="1"/>
  <c r="G673" i="121"/>
  <c r="O462" i="125"/>
  <c r="P462" i="125" s="1"/>
  <c r="F674" i="121"/>
  <c r="E674" i="121"/>
  <c r="L463" i="125" s="1"/>
  <c r="G674" i="121"/>
  <c r="O463" i="125"/>
  <c r="P463" i="125" s="1"/>
  <c r="F675" i="121"/>
  <c r="O464" i="125"/>
  <c r="P464" i="125" s="1"/>
  <c r="E676" i="121"/>
  <c r="L465" i="125" s="1"/>
  <c r="O465" i="125"/>
  <c r="P465" i="125" s="1"/>
  <c r="G677" i="121"/>
  <c r="O466" i="125"/>
  <c r="P466" i="125" s="1"/>
  <c r="G678" i="121"/>
  <c r="E678" i="121"/>
  <c r="L467" i="125" s="1"/>
  <c r="F678" i="121"/>
  <c r="O467" i="125"/>
  <c r="P467" i="125" s="1"/>
  <c r="E679" i="121"/>
  <c r="L468" i="125" s="1"/>
  <c r="O468" i="125"/>
  <c r="P468" i="125" s="1"/>
  <c r="E680" i="121"/>
  <c r="L469" i="125" s="1"/>
  <c r="O469" i="125"/>
  <c r="P469" i="125" s="1"/>
  <c r="G681" i="121"/>
  <c r="O470" i="125"/>
  <c r="P470" i="125" s="1"/>
  <c r="E682" i="121"/>
  <c r="L471" i="125" s="1"/>
  <c r="O471" i="125"/>
  <c r="P471" i="125" s="1"/>
  <c r="E683" i="121"/>
  <c r="L472" i="125" s="1"/>
  <c r="O472" i="125"/>
  <c r="P472" i="125" s="1"/>
  <c r="E684" i="121"/>
  <c r="L473" i="125" s="1"/>
  <c r="O473" i="125"/>
  <c r="P473" i="125" s="1"/>
  <c r="G685" i="121"/>
  <c r="O474" i="125"/>
  <c r="P474" i="125" s="1"/>
  <c r="E686" i="121"/>
  <c r="L475" i="125" s="1"/>
  <c r="O475" i="125"/>
  <c r="P475" i="125" s="1"/>
  <c r="F687" i="121"/>
  <c r="O476" i="125"/>
  <c r="P476" i="125" s="1"/>
  <c r="E688" i="121"/>
  <c r="L477" i="125" s="1"/>
  <c r="O477" i="125"/>
  <c r="P477" i="125" s="1"/>
  <c r="G689" i="121"/>
  <c r="O478" i="125"/>
  <c r="P478" i="125" s="1"/>
  <c r="G690" i="121"/>
  <c r="E690" i="121"/>
  <c r="L479" i="125" s="1"/>
  <c r="F690" i="121"/>
  <c r="O479" i="125"/>
  <c r="P479" i="125" s="1"/>
  <c r="E691" i="121"/>
  <c r="L480" i="125" s="1"/>
  <c r="O480" i="125"/>
  <c r="P480" i="125" s="1"/>
  <c r="E692" i="121"/>
  <c r="L481" i="125" s="1"/>
  <c r="O481" i="125"/>
  <c r="P481" i="125" s="1"/>
  <c r="G693" i="121"/>
  <c r="O482" i="125"/>
  <c r="P482" i="125" s="1"/>
  <c r="E694" i="121"/>
  <c r="L483" i="125" s="1"/>
  <c r="O483" i="125"/>
  <c r="P483" i="125" s="1"/>
  <c r="F695" i="121"/>
  <c r="O484" i="125"/>
  <c r="P484" i="125" s="1"/>
  <c r="E696" i="121"/>
  <c r="L485" i="125" s="1"/>
  <c r="O485" i="125"/>
  <c r="P485" i="125" s="1"/>
  <c r="G697" i="121"/>
  <c r="O486" i="125"/>
  <c r="P486" i="125" s="1"/>
  <c r="E698" i="121"/>
  <c r="L487" i="125" s="1"/>
  <c r="O487" i="125"/>
  <c r="P487" i="125" s="1"/>
  <c r="E699" i="121"/>
  <c r="L488" i="125" s="1"/>
  <c r="O488" i="125"/>
  <c r="P488" i="125" s="1"/>
  <c r="E700" i="121"/>
  <c r="L489" i="125" s="1"/>
  <c r="O489" i="125"/>
  <c r="P489" i="125" s="1"/>
  <c r="G701" i="121"/>
  <c r="O490" i="125"/>
  <c r="P490" i="125" s="1"/>
  <c r="E702" i="121"/>
  <c r="L491" i="125" s="1"/>
  <c r="O491" i="125"/>
  <c r="P491" i="125" s="1"/>
  <c r="O492" i="125"/>
  <c r="P492" i="125" s="1"/>
  <c r="E704" i="121"/>
  <c r="L493" i="125" s="1"/>
  <c r="O493" i="125"/>
  <c r="P493" i="125" s="1"/>
  <c r="G705" i="121"/>
  <c r="O494" i="125"/>
  <c r="P494" i="125" s="1"/>
  <c r="F706" i="121"/>
  <c r="O495" i="125"/>
  <c r="P495" i="125" s="1"/>
  <c r="O496" i="125"/>
  <c r="P496" i="125" s="1"/>
  <c r="E708" i="121"/>
  <c r="L497" i="125" s="1"/>
  <c r="O497" i="125"/>
  <c r="P497" i="125" s="1"/>
  <c r="G709" i="121"/>
  <c r="O498" i="125"/>
  <c r="P498" i="125" s="1"/>
  <c r="G710" i="121"/>
  <c r="E710" i="121"/>
  <c r="L499" i="125" s="1"/>
  <c r="F710" i="121"/>
  <c r="O499" i="125"/>
  <c r="P499" i="125" s="1"/>
  <c r="E711" i="121"/>
  <c r="L500" i="125" s="1"/>
  <c r="O500" i="125"/>
  <c r="P500" i="125" s="1"/>
  <c r="E712" i="121"/>
  <c r="L501" i="125" s="1"/>
  <c r="O501" i="125"/>
  <c r="P501" i="125" s="1"/>
  <c r="G713" i="121"/>
  <c r="O502" i="125"/>
  <c r="P502" i="125" s="1"/>
  <c r="O503" i="125"/>
  <c r="P503" i="125" s="1"/>
  <c r="E715" i="121"/>
  <c r="L504" i="125" s="1"/>
  <c r="O504" i="125"/>
  <c r="P504" i="125" s="1"/>
  <c r="E716" i="121"/>
  <c r="L505" i="125" s="1"/>
  <c r="O505" i="125"/>
  <c r="P505" i="125" s="1"/>
  <c r="G717" i="121"/>
  <c r="O506" i="125"/>
  <c r="P506" i="125" s="1"/>
  <c r="F718" i="121"/>
  <c r="O507" i="125"/>
  <c r="P507" i="125" s="1"/>
  <c r="O508" i="125"/>
  <c r="P508" i="125" s="1"/>
  <c r="E720" i="121"/>
  <c r="L509" i="125" s="1"/>
  <c r="O509" i="125"/>
  <c r="P509" i="125" s="1"/>
  <c r="G721" i="121"/>
  <c r="O510" i="125"/>
  <c r="P510" i="125" s="1"/>
  <c r="G722" i="121"/>
  <c r="O511" i="125"/>
  <c r="P511" i="125" s="1"/>
  <c r="G723" i="121"/>
  <c r="O512" i="125"/>
  <c r="P512" i="125" s="1"/>
  <c r="E724" i="121"/>
  <c r="L513" i="125" s="1"/>
  <c r="O513" i="125"/>
  <c r="P513" i="125" s="1"/>
  <c r="G725" i="121"/>
  <c r="O514" i="125"/>
  <c r="P514" i="125" s="1"/>
  <c r="F726" i="121"/>
  <c r="O515" i="125"/>
  <c r="P515" i="125" s="1"/>
  <c r="O516" i="125"/>
  <c r="P516" i="125" s="1"/>
  <c r="E728" i="121"/>
  <c r="L517" i="125" s="1"/>
  <c r="O517" i="125"/>
  <c r="P517" i="125" s="1"/>
  <c r="G729" i="121"/>
  <c r="O518" i="125"/>
  <c r="P518" i="125" s="1"/>
  <c r="G730" i="121"/>
  <c r="O519" i="125"/>
  <c r="P519" i="125" s="1"/>
  <c r="O520" i="125"/>
  <c r="P520" i="125" s="1"/>
  <c r="E732" i="121"/>
  <c r="L521" i="125" s="1"/>
  <c r="O521" i="125"/>
  <c r="P521" i="125" s="1"/>
  <c r="G733" i="121"/>
  <c r="O522" i="125"/>
  <c r="P522" i="125" s="1"/>
  <c r="G734" i="121"/>
  <c r="E734" i="121"/>
  <c r="L523" i="125" s="1"/>
  <c r="F734" i="121"/>
  <c r="O523" i="125"/>
  <c r="P523" i="125" s="1"/>
  <c r="E735" i="121"/>
  <c r="L524" i="125" s="1"/>
  <c r="O524" i="125"/>
  <c r="P524" i="125" s="1"/>
  <c r="E736" i="121"/>
  <c r="L525" i="125" s="1"/>
  <c r="O525" i="125"/>
  <c r="P525" i="125" s="1"/>
  <c r="G737" i="121"/>
  <c r="O526" i="125"/>
  <c r="P526" i="125" s="1"/>
  <c r="O527" i="125"/>
  <c r="P527" i="125" s="1"/>
  <c r="F739" i="121"/>
  <c r="O528" i="125"/>
  <c r="P528" i="125" s="1"/>
  <c r="E740" i="121"/>
  <c r="L529" i="125" s="1"/>
  <c r="O529" i="125"/>
  <c r="P529" i="125" s="1"/>
  <c r="G741" i="121"/>
  <c r="O530" i="125"/>
  <c r="P530" i="125" s="1"/>
  <c r="G742" i="121"/>
  <c r="E742" i="121"/>
  <c r="L531" i="125" s="1"/>
  <c r="F742" i="121"/>
  <c r="O531" i="125"/>
  <c r="P531" i="125" s="1"/>
  <c r="G743" i="121"/>
  <c r="O532" i="125"/>
  <c r="P532" i="125" s="1"/>
  <c r="E744" i="121"/>
  <c r="L533" i="125" s="1"/>
  <c r="O533" i="125"/>
  <c r="P533" i="125" s="1"/>
  <c r="G745" i="121"/>
  <c r="O534" i="125"/>
  <c r="P534" i="125" s="1"/>
  <c r="E746" i="121"/>
  <c r="L535" i="125" s="1"/>
  <c r="F746" i="121"/>
  <c r="G746" i="121"/>
  <c r="O535" i="125"/>
  <c r="P535" i="125" s="1"/>
  <c r="G747" i="121"/>
  <c r="E747" i="121"/>
  <c r="L536" i="125" s="1"/>
  <c r="F747" i="121"/>
  <c r="O536" i="125"/>
  <c r="P536" i="125" s="1"/>
  <c r="E748" i="121"/>
  <c r="L537" i="125" s="1"/>
  <c r="O537" i="125"/>
  <c r="P537" i="125" s="1"/>
  <c r="G749" i="121"/>
  <c r="O538" i="125"/>
  <c r="P538" i="125" s="1"/>
  <c r="F750" i="121"/>
  <c r="E750" i="121"/>
  <c r="L539" i="125" s="1"/>
  <c r="O539" i="125"/>
  <c r="P539" i="125" s="1"/>
  <c r="F751" i="121"/>
  <c r="O540" i="125"/>
  <c r="P540" i="125" s="1"/>
  <c r="E752" i="121"/>
  <c r="L541" i="125" s="1"/>
  <c r="O541" i="125"/>
  <c r="P541" i="125" s="1"/>
  <c r="G753" i="121"/>
  <c r="O542" i="125"/>
  <c r="P542" i="125" s="1"/>
  <c r="G754" i="121"/>
  <c r="O543" i="125"/>
  <c r="P543" i="125" s="1"/>
  <c r="G755" i="121"/>
  <c r="E755" i="121"/>
  <c r="L544" i="125" s="1"/>
  <c r="O544" i="125"/>
  <c r="P544" i="125" s="1"/>
  <c r="E756" i="121"/>
  <c r="L545" i="125" s="1"/>
  <c r="O545" i="125"/>
  <c r="P545" i="125" s="1"/>
  <c r="G757" i="121"/>
  <c r="O546" i="125"/>
  <c r="P546" i="125" s="1"/>
  <c r="O547" i="125"/>
  <c r="P547" i="125" s="1"/>
  <c r="F759" i="121"/>
  <c r="O548" i="125"/>
  <c r="P548" i="125" s="1"/>
  <c r="E760" i="121"/>
  <c r="L549" i="125" s="1"/>
  <c r="O549" i="125"/>
  <c r="P549" i="125" s="1"/>
  <c r="G761" i="121"/>
  <c r="O550" i="125"/>
  <c r="P550" i="125" s="1"/>
  <c r="G762" i="121"/>
  <c r="E762" i="121"/>
  <c r="L551" i="125" s="1"/>
  <c r="O551" i="125"/>
  <c r="P551" i="125" s="1"/>
  <c r="E763" i="121"/>
  <c r="L552" i="125" s="1"/>
  <c r="O552" i="125"/>
  <c r="P552" i="125" s="1"/>
  <c r="E764" i="121"/>
  <c r="L553" i="125" s="1"/>
  <c r="O553" i="125"/>
  <c r="P553" i="125" s="1"/>
  <c r="O554" i="125"/>
  <c r="P554" i="125" s="1"/>
  <c r="O555" i="125"/>
  <c r="P555" i="125" s="1"/>
  <c r="E767" i="121"/>
  <c r="L556" i="125" s="1"/>
  <c r="O556" i="125"/>
  <c r="P556" i="125" s="1"/>
  <c r="O557" i="125"/>
  <c r="P557" i="125" s="1"/>
  <c r="F769" i="121"/>
  <c r="O558" i="125"/>
  <c r="P558" i="125" s="1"/>
  <c r="O559" i="125"/>
  <c r="P559" i="125" s="1"/>
  <c r="O560" i="125"/>
  <c r="P560" i="125" s="1"/>
  <c r="F772" i="121"/>
  <c r="O561" i="125"/>
  <c r="P561" i="125" s="1"/>
  <c r="O562" i="125"/>
  <c r="P562" i="125" s="1"/>
  <c r="E774" i="121"/>
  <c r="L563" i="125" s="1"/>
  <c r="O563" i="125"/>
  <c r="P563" i="125" s="1"/>
  <c r="G775" i="121"/>
  <c r="O564" i="125"/>
  <c r="P564" i="125" s="1"/>
  <c r="F776" i="121"/>
  <c r="O565" i="125"/>
  <c r="P565" i="125" s="1"/>
  <c r="E777" i="121"/>
  <c r="L566" i="125" s="1"/>
  <c r="O566" i="125"/>
  <c r="P566" i="125" s="1"/>
  <c r="E778" i="121"/>
  <c r="L567" i="125" s="1"/>
  <c r="F778" i="121"/>
  <c r="G778" i="121"/>
  <c r="O567" i="125"/>
  <c r="P567" i="125" s="1"/>
  <c r="G779" i="121"/>
  <c r="E779" i="121"/>
  <c r="L568" i="125" s="1"/>
  <c r="F779" i="121"/>
  <c r="O568" i="125"/>
  <c r="P568" i="125" s="1"/>
  <c r="F780" i="121"/>
  <c r="E780" i="121"/>
  <c r="L569" i="125" s="1"/>
  <c r="G780" i="121"/>
  <c r="O569" i="125"/>
  <c r="P569" i="125" s="1"/>
  <c r="E781" i="121"/>
  <c r="L570" i="125" s="1"/>
  <c r="F781" i="121"/>
  <c r="G781" i="121"/>
  <c r="O570" i="125"/>
  <c r="P570" i="125" s="1"/>
  <c r="G782" i="121"/>
  <c r="E782" i="121"/>
  <c r="L571" i="125" s="1"/>
  <c r="F782" i="121"/>
  <c r="O571" i="125"/>
  <c r="P571" i="125" s="1"/>
  <c r="E783" i="121"/>
  <c r="L572" i="125" s="1"/>
  <c r="O572" i="125"/>
  <c r="P572" i="125" s="1"/>
  <c r="E784" i="121"/>
  <c r="L573" i="125" s="1"/>
  <c r="O573" i="125"/>
  <c r="P573" i="125" s="1"/>
  <c r="F785" i="121"/>
  <c r="O574" i="125"/>
  <c r="P574" i="125" s="1"/>
  <c r="E786" i="121"/>
  <c r="L575" i="125" s="1"/>
  <c r="O575" i="125"/>
  <c r="P575" i="125" s="1"/>
  <c r="G787" i="121"/>
  <c r="E787" i="121"/>
  <c r="L576" i="125" s="1"/>
  <c r="O576" i="125"/>
  <c r="P576" i="125" s="1"/>
  <c r="O577" i="125"/>
  <c r="P577" i="125" s="1"/>
  <c r="E789" i="121"/>
  <c r="L578" i="125" s="1"/>
  <c r="F789" i="121"/>
  <c r="O578" i="125"/>
  <c r="P578" i="125" s="1"/>
  <c r="O579" i="125"/>
  <c r="P579" i="125" s="1"/>
  <c r="G791" i="121"/>
  <c r="O580" i="125"/>
  <c r="P580" i="125" s="1"/>
  <c r="F792" i="121"/>
  <c r="O581" i="125"/>
  <c r="P581" i="125" s="1"/>
  <c r="E793" i="121"/>
  <c r="L582" i="125" s="1"/>
  <c r="O582" i="125"/>
  <c r="P582" i="125" s="1"/>
  <c r="F794" i="121"/>
  <c r="E794" i="121"/>
  <c r="L583" i="125" s="1"/>
  <c r="G794" i="121"/>
  <c r="O583" i="125"/>
  <c r="P583" i="125" s="1"/>
  <c r="F795" i="121"/>
  <c r="O584" i="125"/>
  <c r="P584" i="125" s="1"/>
  <c r="O585" i="125"/>
  <c r="P585" i="125" s="1"/>
  <c r="G797" i="121"/>
  <c r="O586" i="125"/>
  <c r="P586" i="125" s="1"/>
  <c r="E798" i="121"/>
  <c r="L587" i="125" s="1"/>
  <c r="F798" i="121"/>
  <c r="G798" i="121"/>
  <c r="O587" i="125"/>
  <c r="P587" i="125" s="1"/>
  <c r="G799" i="121"/>
  <c r="E799" i="121"/>
  <c r="L588" i="125" s="1"/>
  <c r="F799" i="121"/>
  <c r="O588" i="125"/>
  <c r="P588" i="125" s="1"/>
  <c r="F800" i="121"/>
  <c r="E800" i="121"/>
  <c r="L589" i="125" s="1"/>
  <c r="G800" i="121"/>
  <c r="O589" i="125"/>
  <c r="P589" i="125" s="1"/>
  <c r="E801" i="121"/>
  <c r="L590" i="125" s="1"/>
  <c r="F801" i="121"/>
  <c r="G801" i="121"/>
  <c r="O590" i="125"/>
  <c r="P590" i="125" s="1"/>
  <c r="G802" i="121"/>
  <c r="E802" i="121"/>
  <c r="L591" i="125" s="1"/>
  <c r="F802" i="121"/>
  <c r="O591" i="125"/>
  <c r="P591" i="125" s="1"/>
  <c r="G803" i="121"/>
  <c r="O592" i="125"/>
  <c r="P592" i="125" s="1"/>
  <c r="F804" i="121"/>
  <c r="E804" i="121"/>
  <c r="L593" i="125" s="1"/>
  <c r="O593" i="125"/>
  <c r="P593" i="125" s="1"/>
  <c r="O594" i="125"/>
  <c r="P594" i="125" s="1"/>
  <c r="F806" i="121"/>
  <c r="O595" i="125"/>
  <c r="P595" i="125" s="1"/>
  <c r="G807" i="121"/>
  <c r="O596" i="125"/>
  <c r="P596" i="125" s="1"/>
  <c r="F808" i="121"/>
  <c r="O597" i="125"/>
  <c r="P597" i="125" s="1"/>
  <c r="E809" i="121"/>
  <c r="L598" i="125" s="1"/>
  <c r="O598" i="125"/>
  <c r="P598" i="125" s="1"/>
  <c r="E810" i="121"/>
  <c r="L599" i="125" s="1"/>
  <c r="O599" i="125"/>
  <c r="P599" i="125" s="1"/>
  <c r="E811" i="121"/>
  <c r="L600" i="125" s="1"/>
  <c r="O600" i="125"/>
  <c r="P600" i="125" s="1"/>
  <c r="O601" i="125"/>
  <c r="P601" i="125" s="1"/>
  <c r="F813" i="121"/>
  <c r="O602" i="125"/>
  <c r="P602" i="125" s="1"/>
  <c r="E814" i="121"/>
  <c r="L603" i="125" s="1"/>
  <c r="O603" i="125"/>
  <c r="P603" i="125" s="1"/>
  <c r="F815" i="121"/>
  <c r="O604" i="125"/>
  <c r="P604" i="125" s="1"/>
  <c r="G816" i="121"/>
  <c r="O605" i="125"/>
  <c r="P605" i="125" s="1"/>
  <c r="O606" i="125"/>
  <c r="P606" i="125" s="1"/>
  <c r="O607" i="125"/>
  <c r="P607" i="125" s="1"/>
  <c r="G819" i="121"/>
  <c r="E819" i="121"/>
  <c r="L608" i="125" s="1"/>
  <c r="O608" i="125"/>
  <c r="P608" i="125" s="1"/>
  <c r="O609" i="125"/>
  <c r="P609" i="125" s="1"/>
  <c r="E821" i="121"/>
  <c r="L610" i="125" s="1"/>
  <c r="O610" i="125"/>
  <c r="P610" i="125" s="1"/>
  <c r="G822" i="121"/>
  <c r="E822" i="121"/>
  <c r="L611" i="125" s="1"/>
  <c r="O611" i="125"/>
  <c r="P611" i="125" s="1"/>
  <c r="G823" i="121"/>
  <c r="O612" i="125"/>
  <c r="P612" i="125" s="1"/>
  <c r="F824" i="121"/>
  <c r="O613" i="125"/>
  <c r="P613" i="125" s="1"/>
  <c r="E825" i="121"/>
  <c r="L614" i="125" s="1"/>
  <c r="O614" i="125"/>
  <c r="P614" i="125" s="1"/>
  <c r="E826" i="121"/>
  <c r="L615" i="125" s="1"/>
  <c r="O615" i="125"/>
  <c r="P615" i="125" s="1"/>
  <c r="E827" i="121"/>
  <c r="L616" i="125" s="1"/>
  <c r="O616" i="125"/>
  <c r="P616" i="125" s="1"/>
  <c r="E828" i="121"/>
  <c r="L617" i="125" s="1"/>
  <c r="O617" i="125"/>
  <c r="P617" i="125" s="1"/>
  <c r="F829" i="121"/>
  <c r="O618" i="125"/>
  <c r="P618" i="125" s="1"/>
  <c r="E830" i="121"/>
  <c r="L619" i="125" s="1"/>
  <c r="O619" i="125"/>
  <c r="P619" i="125" s="1"/>
  <c r="E831" i="121"/>
  <c r="L620" i="125" s="1"/>
  <c r="O620" i="125"/>
  <c r="P620" i="125" s="1"/>
  <c r="E832" i="121"/>
  <c r="L621" i="125" s="1"/>
  <c r="O621" i="125"/>
  <c r="P621" i="125" s="1"/>
  <c r="O622" i="125"/>
  <c r="P622" i="125" s="1"/>
  <c r="F834" i="121"/>
  <c r="E834" i="121"/>
  <c r="L623" i="125" s="1"/>
  <c r="O623" i="125"/>
  <c r="P623" i="125" s="1"/>
  <c r="O624" i="125"/>
  <c r="P624" i="125" s="1"/>
  <c r="O625" i="125"/>
  <c r="P625" i="125" s="1"/>
  <c r="E837" i="121"/>
  <c r="L626" i="125" s="1"/>
  <c r="O626" i="125"/>
  <c r="P626" i="125" s="1"/>
  <c r="E838" i="121"/>
  <c r="L627" i="125" s="1"/>
  <c r="O627" i="125"/>
  <c r="P627" i="125" s="1"/>
  <c r="G839" i="121"/>
  <c r="O628" i="125"/>
  <c r="P628" i="125" s="1"/>
  <c r="F840" i="121"/>
  <c r="O629" i="125"/>
  <c r="P629" i="125" s="1"/>
  <c r="E841" i="121"/>
  <c r="L630" i="125" s="1"/>
  <c r="O630" i="125"/>
  <c r="P630" i="125" s="1"/>
  <c r="O631" i="125"/>
  <c r="P631" i="125" s="1"/>
  <c r="O632" i="125"/>
  <c r="P632" i="125" s="1"/>
  <c r="O633" i="125"/>
  <c r="P633" i="125" s="1"/>
  <c r="O634" i="125"/>
  <c r="P634" i="125" s="1"/>
  <c r="G846" i="121"/>
  <c r="O635" i="125"/>
  <c r="P635" i="125" s="1"/>
  <c r="G847" i="121"/>
  <c r="E847" i="121"/>
  <c r="L636" i="125" s="1"/>
  <c r="O636" i="125"/>
  <c r="P636" i="125" s="1"/>
  <c r="O637" i="125"/>
  <c r="P637" i="125" s="1"/>
  <c r="E849" i="121"/>
  <c r="L638" i="125" s="1"/>
  <c r="F849" i="121"/>
  <c r="O638" i="125"/>
  <c r="P638" i="125" s="1"/>
  <c r="G850" i="121"/>
  <c r="E850" i="121"/>
  <c r="L639" i="125" s="1"/>
  <c r="O639" i="125"/>
  <c r="P639" i="125" s="1"/>
  <c r="O640" i="125"/>
  <c r="P640" i="125" s="1"/>
  <c r="O641" i="125"/>
  <c r="P641" i="125" s="1"/>
  <c r="E853" i="121"/>
  <c r="L642" i="125" s="1"/>
  <c r="O642" i="125"/>
  <c r="P642" i="125" s="1"/>
  <c r="E854" i="121"/>
  <c r="L643" i="125" s="1"/>
  <c r="O643" i="125"/>
  <c r="P643" i="125" s="1"/>
  <c r="G855" i="121"/>
  <c r="O644" i="125"/>
  <c r="P644" i="125" s="1"/>
  <c r="F856" i="121"/>
  <c r="O645" i="125"/>
  <c r="P645" i="125" s="1"/>
  <c r="E857" i="121"/>
  <c r="L646" i="125" s="1"/>
  <c r="O646" i="125"/>
  <c r="P646" i="125" s="1"/>
  <c r="E858" i="121"/>
  <c r="L647" i="125" s="1"/>
  <c r="O647" i="125"/>
  <c r="P647" i="125" s="1"/>
  <c r="F859" i="121"/>
  <c r="O648" i="125"/>
  <c r="P648" i="125" s="1"/>
  <c r="G860" i="121"/>
  <c r="O649" i="125"/>
  <c r="P649" i="125" s="1"/>
  <c r="O650" i="125"/>
  <c r="P650" i="125" s="1"/>
  <c r="E862" i="121"/>
  <c r="L651" i="125" s="1"/>
  <c r="F862" i="121"/>
  <c r="O651" i="125"/>
  <c r="P651" i="125" s="1"/>
  <c r="G863" i="121"/>
  <c r="E863" i="121"/>
  <c r="L652" i="125" s="1"/>
  <c r="F863" i="121"/>
  <c r="O652" i="125"/>
  <c r="P652" i="125" s="1"/>
  <c r="F864" i="121"/>
  <c r="E864" i="121"/>
  <c r="L653" i="125" s="1"/>
  <c r="G864" i="121"/>
  <c r="O653" i="125"/>
  <c r="P653" i="125" s="1"/>
  <c r="E865" i="121"/>
  <c r="L654" i="125" s="1"/>
  <c r="F865" i="121"/>
  <c r="G865" i="121"/>
  <c r="O654" i="125"/>
  <c r="P654" i="125" s="1"/>
  <c r="G866" i="121"/>
  <c r="E866" i="121"/>
  <c r="L655" i="125" s="1"/>
  <c r="F866" i="121"/>
  <c r="O655" i="125"/>
  <c r="P655" i="125" s="1"/>
  <c r="G867" i="121"/>
  <c r="O656" i="125"/>
  <c r="P656" i="125" s="1"/>
  <c r="O657" i="125"/>
  <c r="P657" i="125" s="1"/>
  <c r="O658" i="125"/>
  <c r="P658" i="125" s="1"/>
  <c r="F870" i="121"/>
  <c r="O659" i="125"/>
  <c r="P659" i="125" s="1"/>
  <c r="G871" i="121"/>
  <c r="O660" i="125"/>
  <c r="P660" i="125" s="1"/>
  <c r="F872" i="121"/>
  <c r="O661" i="125"/>
  <c r="P661" i="125" s="1"/>
  <c r="E873" i="121"/>
  <c r="L662" i="125" s="1"/>
  <c r="O662" i="125"/>
  <c r="P662" i="125" s="1"/>
  <c r="G874" i="121"/>
  <c r="E874" i="121"/>
  <c r="L663" i="125" s="1"/>
  <c r="F874" i="121"/>
  <c r="O663" i="125"/>
  <c r="P663" i="125" s="1"/>
  <c r="E875" i="121"/>
  <c r="L664" i="125" s="1"/>
  <c r="O664" i="125"/>
  <c r="P664" i="125" s="1"/>
  <c r="E876" i="121"/>
  <c r="L665" i="125" s="1"/>
  <c r="O665" i="125"/>
  <c r="P665" i="125" s="1"/>
  <c r="O666" i="125"/>
  <c r="P666" i="125" s="1"/>
  <c r="O667" i="125"/>
  <c r="P667" i="125" s="1"/>
  <c r="F879" i="121"/>
  <c r="O668" i="125"/>
  <c r="P668" i="125" s="1"/>
  <c r="G880" i="121"/>
  <c r="O669" i="125"/>
  <c r="P669" i="125" s="1"/>
  <c r="G881" i="121"/>
  <c r="O670" i="125"/>
  <c r="P670" i="125" s="1"/>
  <c r="E882" i="121"/>
  <c r="L671" i="125" s="1"/>
  <c r="O671" i="125"/>
  <c r="P671" i="125" s="1"/>
  <c r="G883" i="121"/>
  <c r="E883" i="121"/>
  <c r="L672" i="125" s="1"/>
  <c r="O672" i="125"/>
  <c r="P672" i="125" s="1"/>
  <c r="O673" i="125"/>
  <c r="P673" i="125" s="1"/>
  <c r="O674" i="125"/>
  <c r="P674" i="125" s="1"/>
  <c r="G886" i="121"/>
  <c r="O675" i="125"/>
  <c r="P675" i="125" s="1"/>
  <c r="G887" i="121"/>
  <c r="O676" i="125"/>
  <c r="P676" i="125" s="1"/>
  <c r="F888" i="121"/>
  <c r="O677" i="125"/>
  <c r="P677" i="125" s="1"/>
  <c r="E889" i="121"/>
  <c r="L678" i="125" s="1"/>
  <c r="O678" i="125"/>
  <c r="P678" i="125" s="1"/>
  <c r="E890" i="121"/>
  <c r="L679" i="125" s="1"/>
  <c r="O679" i="125"/>
  <c r="P679" i="125" s="1"/>
  <c r="O680" i="125"/>
  <c r="P680" i="125" s="1"/>
  <c r="O681" i="125"/>
  <c r="P681" i="125" s="1"/>
  <c r="E893" i="121"/>
  <c r="L682" i="125" s="1"/>
  <c r="F893" i="121"/>
  <c r="O682" i="125"/>
  <c r="P682" i="125" s="1"/>
  <c r="G894" i="121"/>
  <c r="E894" i="121"/>
  <c r="L683" i="125" s="1"/>
  <c r="O683" i="125"/>
  <c r="P683" i="125" s="1"/>
  <c r="E895" i="121"/>
  <c r="L684" i="125" s="1"/>
  <c r="O684" i="125"/>
  <c r="P684" i="125" s="1"/>
  <c r="E896" i="121"/>
  <c r="L685" i="125" s="1"/>
  <c r="O685" i="125"/>
  <c r="P685" i="125" s="1"/>
  <c r="F897" i="121"/>
  <c r="O686" i="125"/>
  <c r="P686" i="125" s="1"/>
  <c r="F898" i="121"/>
  <c r="O687" i="125"/>
  <c r="P687" i="125" s="1"/>
  <c r="O688" i="125"/>
  <c r="P688" i="125" s="1"/>
  <c r="O689" i="125"/>
  <c r="P689" i="125" s="1"/>
  <c r="O690" i="125"/>
  <c r="P690" i="125" s="1"/>
  <c r="E902" i="121"/>
  <c r="L691" i="125" s="1"/>
  <c r="O691" i="125"/>
  <c r="P691" i="125" s="1"/>
  <c r="G903" i="121"/>
  <c r="O692" i="125"/>
  <c r="P692" i="125" s="1"/>
  <c r="F904" i="121"/>
  <c r="O693" i="125"/>
  <c r="P693" i="125" s="1"/>
  <c r="E905" i="121"/>
  <c r="L694" i="125" s="1"/>
  <c r="O694" i="125"/>
  <c r="P694" i="125" s="1"/>
  <c r="E906" i="121"/>
  <c r="L695" i="125" s="1"/>
  <c r="F906" i="121"/>
  <c r="O695" i="125"/>
  <c r="P695" i="125" s="1"/>
  <c r="G907" i="121"/>
  <c r="E907" i="121"/>
  <c r="L696" i="125" s="1"/>
  <c r="F907" i="121"/>
  <c r="O696" i="125"/>
  <c r="P696" i="125" s="1"/>
  <c r="F908" i="121"/>
  <c r="E908" i="121"/>
  <c r="L697" i="125" s="1"/>
  <c r="G908" i="121"/>
  <c r="O697" i="125"/>
  <c r="P697" i="125" s="1"/>
  <c r="E909" i="121"/>
  <c r="L698" i="125" s="1"/>
  <c r="F909" i="121"/>
  <c r="G909" i="121"/>
  <c r="O698" i="125"/>
  <c r="P698" i="125" s="1"/>
  <c r="E910" i="121"/>
  <c r="L699" i="125" s="1"/>
  <c r="F910" i="121"/>
  <c r="G910" i="121"/>
  <c r="O699" i="125"/>
  <c r="P699" i="125" s="1"/>
  <c r="G911" i="121"/>
  <c r="O700" i="125"/>
  <c r="P700" i="125" s="1"/>
  <c r="F912" i="121"/>
  <c r="O701" i="125"/>
  <c r="P701" i="125" s="1"/>
  <c r="E913" i="121"/>
  <c r="L702" i="125" s="1"/>
  <c r="O702" i="125"/>
  <c r="P702" i="125" s="1"/>
  <c r="G914" i="121"/>
  <c r="O703" i="125"/>
  <c r="P703" i="125" s="1"/>
  <c r="G915" i="121"/>
  <c r="O704" i="125"/>
  <c r="P704" i="125" s="1"/>
  <c r="O705" i="125"/>
  <c r="P705" i="125" s="1"/>
  <c r="E917" i="121"/>
  <c r="L706" i="125" s="1"/>
  <c r="O706" i="125"/>
  <c r="P706" i="125" s="1"/>
  <c r="O707" i="125"/>
  <c r="P707" i="125" s="1"/>
  <c r="G919" i="121"/>
  <c r="O708" i="125"/>
  <c r="P708" i="125" s="1"/>
  <c r="F920" i="121"/>
  <c r="O709" i="125"/>
  <c r="P709" i="125" s="1"/>
  <c r="E921" i="121"/>
  <c r="L710" i="125" s="1"/>
  <c r="O710" i="125"/>
  <c r="P710" i="125" s="1"/>
  <c r="O711" i="125"/>
  <c r="P711" i="125" s="1"/>
  <c r="F923" i="121"/>
  <c r="O712" i="125"/>
  <c r="P712" i="125" s="1"/>
  <c r="G924" i="121"/>
  <c r="O713" i="125"/>
  <c r="P713" i="125" s="1"/>
  <c r="E925" i="121"/>
  <c r="L714" i="125" s="1"/>
  <c r="F925" i="121"/>
  <c r="G925" i="121"/>
  <c r="O714" i="125"/>
  <c r="P714" i="125" s="1"/>
  <c r="G926" i="121"/>
  <c r="E926" i="121"/>
  <c r="L715" i="125" s="1"/>
  <c r="F926" i="121"/>
  <c r="O715" i="125"/>
  <c r="P715" i="125" s="1"/>
  <c r="E927" i="121"/>
  <c r="L716" i="125" s="1"/>
  <c r="O716" i="125"/>
  <c r="P716" i="125" s="1"/>
  <c r="E928" i="121"/>
  <c r="L717" i="125" s="1"/>
  <c r="O717" i="125"/>
  <c r="P717" i="125" s="1"/>
  <c r="F929" i="121"/>
  <c r="O718" i="125"/>
  <c r="P718" i="125" s="1"/>
  <c r="E930" i="121"/>
  <c r="L719" i="125" s="1"/>
  <c r="O719" i="125"/>
  <c r="P719" i="125" s="1"/>
  <c r="G931" i="121"/>
  <c r="O720" i="125"/>
  <c r="P720" i="125" s="1"/>
  <c r="F932" i="121"/>
  <c r="E932" i="121"/>
  <c r="L721" i="125" s="1"/>
  <c r="O721" i="125"/>
  <c r="P721" i="125" s="1"/>
  <c r="O722" i="125"/>
  <c r="P722" i="125" s="1"/>
  <c r="E934" i="121"/>
  <c r="L723" i="125" s="1"/>
  <c r="O723" i="125"/>
  <c r="P723" i="125" s="1"/>
  <c r="G935" i="121"/>
  <c r="O724" i="125"/>
  <c r="P724" i="125" s="1"/>
  <c r="F936" i="121"/>
  <c r="O725" i="125"/>
  <c r="P725" i="125" s="1"/>
  <c r="E937" i="121"/>
  <c r="L726" i="125" s="1"/>
  <c r="O726" i="125"/>
  <c r="P726" i="125" s="1"/>
  <c r="F938" i="121"/>
  <c r="O727" i="125"/>
  <c r="P727" i="125" s="1"/>
  <c r="G939" i="121"/>
  <c r="O728" i="125"/>
  <c r="P728" i="125" s="1"/>
  <c r="F940" i="121"/>
  <c r="O729" i="125"/>
  <c r="P729" i="125" s="1"/>
  <c r="E941" i="121"/>
  <c r="L730" i="125" s="1"/>
  <c r="O730" i="125"/>
  <c r="P730" i="125" s="1"/>
  <c r="E942" i="121"/>
  <c r="L731" i="125" s="1"/>
  <c r="O731" i="125"/>
  <c r="P731" i="125" s="1"/>
  <c r="G943" i="121"/>
  <c r="E943" i="121"/>
  <c r="L732" i="125" s="1"/>
  <c r="F943" i="121"/>
  <c r="O732" i="125"/>
  <c r="P732" i="125" s="1"/>
  <c r="F944" i="121"/>
  <c r="E944" i="121"/>
  <c r="L733" i="125" s="1"/>
  <c r="G944" i="121"/>
  <c r="O733" i="125"/>
  <c r="P733" i="125" s="1"/>
  <c r="E945" i="121"/>
  <c r="L734" i="125" s="1"/>
  <c r="F945" i="121"/>
  <c r="G945" i="121"/>
  <c r="O734" i="125"/>
  <c r="P734" i="125" s="1"/>
  <c r="G946" i="121"/>
  <c r="E946" i="121"/>
  <c r="L735" i="125" s="1"/>
  <c r="F946" i="121"/>
  <c r="O735" i="125"/>
  <c r="P735" i="125" s="1"/>
  <c r="G947" i="121"/>
  <c r="E947" i="121"/>
  <c r="L736" i="125" s="1"/>
  <c r="O736" i="125"/>
  <c r="P736" i="125" s="1"/>
  <c r="F948" i="121"/>
  <c r="E948" i="121"/>
  <c r="L737" i="125" s="1"/>
  <c r="O737" i="125"/>
  <c r="P737" i="125" s="1"/>
  <c r="E949" i="121"/>
  <c r="L738" i="125" s="1"/>
  <c r="O738" i="125"/>
  <c r="P738" i="125" s="1"/>
  <c r="F950" i="121"/>
  <c r="E950" i="121"/>
  <c r="L739" i="125" s="1"/>
  <c r="O739" i="125"/>
  <c r="P739" i="125" s="1"/>
  <c r="G951" i="121"/>
  <c r="O740" i="125"/>
  <c r="P740" i="125" s="1"/>
  <c r="F952" i="121"/>
  <c r="O741" i="125"/>
  <c r="P741" i="125" s="1"/>
  <c r="E953" i="121"/>
  <c r="L742" i="125" s="1"/>
  <c r="O742" i="125"/>
  <c r="P742" i="125" s="1"/>
  <c r="O743" i="125"/>
  <c r="P743" i="125" s="1"/>
  <c r="O744" i="125"/>
  <c r="P744" i="125" s="1"/>
  <c r="F956" i="121"/>
  <c r="O745" i="125"/>
  <c r="P745" i="125" s="1"/>
  <c r="E957" i="121"/>
  <c r="L746" i="125" s="1"/>
  <c r="F957" i="121"/>
  <c r="O746" i="125"/>
  <c r="P746" i="125" s="1"/>
  <c r="F958" i="121"/>
  <c r="E958" i="121"/>
  <c r="L747" i="125" s="1"/>
  <c r="O747" i="125"/>
  <c r="P747" i="125" s="1"/>
  <c r="G959" i="121"/>
  <c r="O748" i="125"/>
  <c r="P748" i="125" s="1"/>
  <c r="F960" i="121"/>
  <c r="O749" i="125"/>
  <c r="P749" i="125" s="1"/>
  <c r="E961" i="121"/>
  <c r="L750" i="125" s="1"/>
  <c r="O750" i="125"/>
  <c r="P750" i="125" s="1"/>
  <c r="E962" i="121"/>
  <c r="L751" i="125" s="1"/>
  <c r="O751" i="125"/>
  <c r="P751" i="125" s="1"/>
  <c r="O752" i="125"/>
  <c r="P752" i="125" s="1"/>
  <c r="F964" i="121"/>
  <c r="O753" i="125"/>
  <c r="P753" i="125" s="1"/>
  <c r="O754" i="125"/>
  <c r="P754" i="125" s="1"/>
  <c r="O755" i="125"/>
  <c r="P755" i="125" s="1"/>
  <c r="G967" i="121"/>
  <c r="O756" i="125"/>
  <c r="P756" i="125" s="1"/>
  <c r="F968" i="121"/>
  <c r="O757" i="125"/>
  <c r="P757" i="125" s="1"/>
  <c r="E969" i="121"/>
  <c r="L758" i="125" s="1"/>
  <c r="O758" i="125"/>
  <c r="P758" i="125" s="1"/>
  <c r="E970" i="121"/>
  <c r="L759" i="125" s="1"/>
  <c r="O759" i="125"/>
  <c r="P759" i="125" s="1"/>
  <c r="E971" i="121"/>
  <c r="L760" i="125" s="1"/>
  <c r="O760" i="125"/>
  <c r="P760" i="125" s="1"/>
  <c r="E972" i="121"/>
  <c r="L761" i="125" s="1"/>
  <c r="O761" i="125"/>
  <c r="P761" i="125" s="1"/>
  <c r="F973" i="121"/>
  <c r="O762" i="125"/>
  <c r="P762" i="125" s="1"/>
  <c r="E974" i="121"/>
  <c r="L763" i="125" s="1"/>
  <c r="O763" i="125"/>
  <c r="P763" i="125" s="1"/>
  <c r="G975" i="121"/>
  <c r="E975" i="121"/>
  <c r="L764" i="125" s="1"/>
  <c r="O764" i="125"/>
  <c r="P764" i="125" s="1"/>
  <c r="F976" i="121"/>
  <c r="E976" i="121"/>
  <c r="L765" i="125" s="1"/>
  <c r="O765" i="125"/>
  <c r="P765" i="125" s="1"/>
  <c r="O766" i="125"/>
  <c r="P766" i="125" s="1"/>
  <c r="O767" i="125"/>
  <c r="P767" i="125" s="1"/>
  <c r="G979" i="121"/>
  <c r="O768" i="125"/>
  <c r="P768" i="125" s="1"/>
  <c r="F980" i="121"/>
  <c r="E980" i="121"/>
  <c r="L769" i="125" s="1"/>
  <c r="O769" i="125"/>
  <c r="P769" i="125" s="1"/>
  <c r="O770" i="125"/>
  <c r="P770" i="125" s="1"/>
  <c r="E982" i="121"/>
  <c r="L771" i="125" s="1"/>
  <c r="O771" i="125"/>
  <c r="P771" i="125" s="1"/>
  <c r="G983" i="121"/>
  <c r="O772" i="125"/>
  <c r="P772" i="125" s="1"/>
  <c r="F984" i="121"/>
  <c r="E985" i="121"/>
  <c r="L774" i="125" s="1"/>
  <c r="O774" i="125"/>
  <c r="P774" i="125" s="1"/>
  <c r="E986" i="121"/>
  <c r="L775" i="125" s="1"/>
  <c r="O775" i="125"/>
  <c r="P775" i="125" s="1"/>
  <c r="O776" i="125"/>
  <c r="P776" i="125" s="1"/>
  <c r="O777" i="125"/>
  <c r="P777" i="125" s="1"/>
  <c r="O778" i="125"/>
  <c r="P778" i="125" s="1"/>
  <c r="G990" i="121"/>
  <c r="O779" i="125"/>
  <c r="P779" i="125" s="1"/>
  <c r="E991" i="121"/>
  <c r="L780" i="125" s="1"/>
  <c r="O780" i="125"/>
  <c r="P780" i="125" s="1"/>
  <c r="E992" i="121"/>
  <c r="L781" i="125" s="1"/>
  <c r="O781" i="125"/>
  <c r="P781" i="125" s="1"/>
  <c r="F993" i="121"/>
  <c r="O782" i="125"/>
  <c r="P782" i="125" s="1"/>
  <c r="E994" i="121"/>
  <c r="L783" i="125" s="1"/>
  <c r="O783" i="125"/>
  <c r="P783" i="125" s="1"/>
  <c r="G995" i="121"/>
  <c r="O784" i="125"/>
  <c r="P784" i="125" s="1"/>
  <c r="O785" i="125"/>
  <c r="P785" i="125" s="1"/>
  <c r="O786" i="125"/>
  <c r="P786" i="125" s="1"/>
  <c r="E998" i="121"/>
  <c r="L787" i="125" s="1"/>
  <c r="O787" i="125"/>
  <c r="P787" i="125" s="1"/>
  <c r="G999" i="121"/>
  <c r="O788" i="125"/>
  <c r="P788" i="125" s="1"/>
  <c r="F1000" i="121"/>
  <c r="O789" i="125"/>
  <c r="P789" i="125" s="1"/>
  <c r="E1001" i="121"/>
  <c r="L790" i="125" s="1"/>
  <c r="O790" i="125"/>
  <c r="P790" i="125" s="1"/>
  <c r="F1002" i="121"/>
  <c r="E1002" i="121"/>
  <c r="L791" i="125" s="1"/>
  <c r="O791" i="125"/>
  <c r="P791" i="125" s="1"/>
  <c r="G1003" i="121"/>
  <c r="O792" i="125"/>
  <c r="P792" i="125" s="1"/>
  <c r="F1004" i="121"/>
  <c r="O793" i="125"/>
  <c r="P793" i="125" s="1"/>
  <c r="E1005" i="121"/>
  <c r="L794" i="125" s="1"/>
  <c r="O794" i="125"/>
  <c r="P794" i="125" s="1"/>
  <c r="E1006" i="121"/>
  <c r="L795" i="125" s="1"/>
  <c r="O795" i="125"/>
  <c r="P795" i="125" s="1"/>
  <c r="G1007" i="121"/>
  <c r="O796" i="125"/>
  <c r="P796" i="125" s="1"/>
  <c r="G8" i="121"/>
  <c r="J7" i="121"/>
  <c r="I7" i="121" s="1"/>
  <c r="G944" i="92"/>
  <c r="G940" i="92"/>
  <c r="G936" i="92"/>
  <c r="G932" i="92"/>
  <c r="G928" i="92"/>
  <c r="G924" i="92"/>
  <c r="G920" i="92"/>
  <c r="G916" i="92"/>
  <c r="G912" i="92"/>
  <c r="G908" i="92"/>
  <c r="G904" i="92"/>
  <c r="G900" i="92"/>
  <c r="G896" i="92"/>
  <c r="G892" i="92"/>
  <c r="G888" i="92"/>
  <c r="G884" i="92"/>
  <c r="G880" i="92"/>
  <c r="G876" i="92"/>
  <c r="G872" i="92"/>
  <c r="G868" i="92"/>
  <c r="G864" i="92"/>
  <c r="G860" i="92"/>
  <c r="G857" i="92"/>
  <c r="F856" i="92"/>
  <c r="F855" i="92"/>
  <c r="G853" i="92"/>
  <c r="G852" i="92"/>
  <c r="G851" i="92"/>
  <c r="G849" i="92"/>
  <c r="F847" i="92"/>
  <c r="G845" i="92"/>
  <c r="G844" i="92"/>
  <c r="G841" i="92"/>
  <c r="F840" i="92"/>
  <c r="F839" i="92"/>
  <c r="G837" i="92"/>
  <c r="G836" i="92"/>
  <c r="G833" i="92"/>
  <c r="F832" i="92"/>
  <c r="G831" i="92"/>
  <c r="G829" i="92"/>
  <c r="F828" i="92"/>
  <c r="G825" i="92"/>
  <c r="G824" i="92"/>
  <c r="G822" i="92"/>
  <c r="G821" i="92"/>
  <c r="F820" i="92"/>
  <c r="G817" i="92"/>
  <c r="G816" i="92"/>
  <c r="F815" i="92"/>
  <c r="G814" i="92"/>
  <c r="G813" i="92"/>
  <c r="F811" i="92"/>
  <c r="G810" i="92"/>
  <c r="G809" i="92"/>
  <c r="G808" i="92"/>
  <c r="G806" i="92"/>
  <c r="G805" i="92"/>
  <c r="F804" i="92"/>
  <c r="G803" i="92"/>
  <c r="F802" i="92"/>
  <c r="G801" i="92"/>
  <c r="G800" i="92"/>
  <c r="G798" i="92"/>
  <c r="G797" i="92"/>
  <c r="F796" i="92"/>
  <c r="G795" i="92"/>
  <c r="G793" i="92"/>
  <c r="G792" i="92"/>
  <c r="G791" i="92"/>
  <c r="G790" i="92"/>
  <c r="G789" i="92"/>
  <c r="F788" i="92"/>
  <c r="G785" i="92"/>
  <c r="G784" i="92"/>
  <c r="F783" i="92"/>
  <c r="G782" i="92"/>
  <c r="G781" i="92"/>
  <c r="F779" i="92"/>
  <c r="G778" i="92"/>
  <c r="G777" i="92"/>
  <c r="G776" i="92"/>
  <c r="G774" i="92"/>
  <c r="G773" i="92"/>
  <c r="G771" i="92"/>
  <c r="F770" i="92"/>
  <c r="G769" i="92"/>
  <c r="G768" i="92"/>
  <c r="G766" i="92"/>
  <c r="G765" i="92"/>
  <c r="F764" i="92"/>
  <c r="F760" i="92"/>
  <c r="F756" i="92"/>
  <c r="F752" i="92"/>
  <c r="F748" i="92"/>
  <c r="F744" i="92"/>
  <c r="F740" i="92"/>
  <c r="F736" i="92"/>
  <c r="F732" i="92"/>
  <c r="F728" i="92"/>
  <c r="F724" i="92"/>
  <c r="F720" i="92"/>
  <c r="F716" i="92"/>
  <c r="F712" i="92"/>
  <c r="F708" i="92"/>
  <c r="F704" i="92"/>
  <c r="F700" i="92"/>
  <c r="F696" i="92"/>
  <c r="F692" i="92"/>
  <c r="F688" i="92"/>
  <c r="F684" i="92"/>
  <c r="F680" i="92"/>
  <c r="F676" i="92"/>
  <c r="F672" i="92"/>
  <c r="F668" i="92"/>
  <c r="F664" i="92"/>
  <c r="F660" i="92"/>
  <c r="F656" i="92"/>
  <c r="F652" i="92"/>
  <c r="F648" i="92"/>
  <c r="F644" i="92"/>
  <c r="F640" i="92"/>
  <c r="F636" i="92"/>
  <c r="F632" i="92"/>
  <c r="F628" i="92"/>
  <c r="F624" i="92"/>
  <c r="F620" i="92"/>
  <c r="F616" i="92"/>
  <c r="F612" i="92"/>
  <c r="F608" i="92"/>
  <c r="F604" i="92"/>
  <c r="F600" i="92"/>
  <c r="F596" i="92"/>
  <c r="F592" i="92"/>
  <c r="F588" i="92"/>
  <c r="F585" i="92"/>
  <c r="F581" i="92"/>
  <c r="F577" i="92"/>
  <c r="G576" i="92"/>
  <c r="F573" i="92"/>
  <c r="F572" i="92"/>
  <c r="F569" i="92"/>
  <c r="F565" i="92"/>
  <c r="F561" i="92"/>
  <c r="G560" i="92"/>
  <c r="F557" i="92"/>
  <c r="F556" i="92"/>
  <c r="F553" i="92"/>
  <c r="F549" i="92"/>
  <c r="F545" i="92"/>
  <c r="G544" i="92"/>
  <c r="F541" i="92"/>
  <c r="F540" i="92"/>
  <c r="F537" i="92"/>
  <c r="F533" i="92"/>
  <c r="F529" i="92"/>
  <c r="G528" i="92"/>
  <c r="F525" i="92"/>
  <c r="F524" i="92"/>
  <c r="F521" i="92"/>
  <c r="F517" i="92"/>
  <c r="F513" i="92"/>
  <c r="G512" i="92"/>
  <c r="F509" i="92"/>
  <c r="F508" i="92"/>
  <c r="F505" i="92"/>
  <c r="F501" i="92"/>
  <c r="F497" i="92"/>
  <c r="G496" i="92"/>
  <c r="F493" i="92"/>
  <c r="F492" i="92"/>
  <c r="F489" i="92"/>
  <c r="F485" i="92"/>
  <c r="F481" i="92"/>
  <c r="G480" i="92"/>
  <c r="F477" i="92"/>
  <c r="F476" i="92"/>
  <c r="F473" i="92"/>
  <c r="F469" i="92"/>
  <c r="F468" i="92"/>
  <c r="F465" i="92"/>
  <c r="F461" i="92"/>
  <c r="F460" i="92"/>
  <c r="G457" i="92"/>
  <c r="F456" i="92"/>
  <c r="F453" i="92"/>
  <c r="F452" i="92"/>
  <c r="G449" i="92"/>
  <c r="F444" i="92"/>
  <c r="G441" i="92"/>
  <c r="F440" i="92"/>
  <c r="F437" i="92"/>
  <c r="F436" i="92"/>
  <c r="F429" i="92"/>
  <c r="F428" i="92"/>
  <c r="G425" i="92"/>
  <c r="F424" i="92"/>
  <c r="F421" i="92"/>
  <c r="F420" i="92"/>
  <c r="G417" i="92"/>
  <c r="G413" i="92"/>
  <c r="F412" i="92"/>
  <c r="G409" i="92"/>
  <c r="F408" i="92"/>
  <c r="F405" i="92"/>
  <c r="F404" i="92"/>
  <c r="F401" i="92"/>
  <c r="G397" i="92"/>
  <c r="F396" i="92"/>
  <c r="G393" i="92"/>
  <c r="F392" i="92"/>
  <c r="F389" i="92"/>
  <c r="F388" i="92"/>
  <c r="G385" i="92"/>
  <c r="F381" i="92"/>
  <c r="F380" i="92"/>
  <c r="G377" i="92"/>
  <c r="F376" i="92"/>
  <c r="F373" i="92"/>
  <c r="F372" i="92"/>
  <c r="G369" i="92"/>
  <c r="F365" i="92"/>
  <c r="F364" i="92"/>
  <c r="G361" i="92"/>
  <c r="F360" i="92"/>
  <c r="F357" i="92"/>
  <c r="F356" i="92"/>
  <c r="F353" i="92"/>
  <c r="G349" i="92"/>
  <c r="F348" i="92"/>
  <c r="G345" i="92"/>
  <c r="F344" i="92"/>
  <c r="F341" i="92"/>
  <c r="F340" i="92"/>
  <c r="F337" i="92"/>
  <c r="F333" i="92"/>
  <c r="F332" i="92"/>
  <c r="G329" i="92"/>
  <c r="F328" i="92"/>
  <c r="F325" i="92"/>
  <c r="F324" i="92"/>
  <c r="F321" i="92"/>
  <c r="F316" i="92"/>
  <c r="G313" i="92"/>
  <c r="F312" i="92"/>
  <c r="F309" i="92"/>
  <c r="F308" i="92"/>
  <c r="G305" i="92"/>
  <c r="F301" i="92"/>
  <c r="F300" i="92"/>
  <c r="G297" i="92"/>
  <c r="F296" i="92"/>
  <c r="F293" i="92"/>
  <c r="F292" i="92"/>
  <c r="G289" i="92"/>
  <c r="F288" i="92"/>
  <c r="G285" i="92"/>
  <c r="F284" i="92"/>
  <c r="F281" i="92"/>
  <c r="F280" i="92"/>
  <c r="F277" i="92"/>
  <c r="F276" i="92"/>
  <c r="G273" i="92"/>
  <c r="F272" i="92"/>
  <c r="F269" i="92"/>
  <c r="F268" i="92"/>
  <c r="G265" i="92"/>
  <c r="F264" i="92"/>
  <c r="G261" i="92"/>
  <c r="F260" i="92"/>
  <c r="G257" i="92"/>
  <c r="G253" i="92"/>
  <c r="G252" i="92"/>
  <c r="G249" i="92"/>
  <c r="G248" i="92"/>
  <c r="F244" i="92"/>
  <c r="G241" i="92"/>
  <c r="F240" i="92"/>
  <c r="G237" i="92"/>
  <c r="G233" i="92"/>
  <c r="F232" i="92"/>
  <c r="G229" i="92"/>
  <c r="F228" i="92"/>
  <c r="G225" i="92"/>
  <c r="G224" i="92"/>
  <c r="G221" i="92"/>
  <c r="F220" i="92"/>
  <c r="G217" i="92"/>
  <c r="F216" i="92"/>
  <c r="G213" i="92"/>
  <c r="F212" i="92"/>
  <c r="E209" i="92"/>
  <c r="F208" i="92"/>
  <c r="G205" i="92"/>
  <c r="G204" i="92"/>
  <c r="G201" i="92"/>
  <c r="G200" i="92"/>
  <c r="G197" i="92"/>
  <c r="G196" i="92"/>
  <c r="G193" i="92"/>
  <c r="F192" i="92"/>
  <c r="G189" i="92"/>
  <c r="G185" i="92"/>
  <c r="F184" i="92"/>
  <c r="G181" i="92"/>
  <c r="G180" i="92"/>
  <c r="G177" i="92"/>
  <c r="G176" i="92"/>
  <c r="G173" i="92"/>
  <c r="G172" i="92"/>
  <c r="G169" i="92"/>
  <c r="G168" i="92"/>
  <c r="G165" i="92"/>
  <c r="F164" i="92"/>
  <c r="E161" i="92"/>
  <c r="F160" i="92"/>
  <c r="G157" i="92"/>
  <c r="F156" i="92"/>
  <c r="G153" i="92"/>
  <c r="F152" i="92"/>
  <c r="G149" i="92"/>
  <c r="F148" i="92"/>
  <c r="G145" i="92"/>
  <c r="F144" i="92"/>
  <c r="G141" i="92"/>
  <c r="G140" i="92"/>
  <c r="G137" i="92"/>
  <c r="E136" i="92"/>
  <c r="G133" i="92"/>
  <c r="G132" i="92"/>
  <c r="G129" i="92"/>
  <c r="F128" i="92"/>
  <c r="G125" i="92"/>
  <c r="F124" i="92"/>
  <c r="G121" i="92"/>
  <c r="F120" i="92"/>
  <c r="G117" i="92"/>
  <c r="G116" i="92"/>
  <c r="E113" i="92"/>
  <c r="G112" i="92"/>
  <c r="G109" i="92"/>
  <c r="G108" i="92"/>
  <c r="G105" i="92"/>
  <c r="G104" i="92"/>
  <c r="G101" i="92"/>
  <c r="F100" i="92"/>
  <c r="G97" i="92"/>
  <c r="F96" i="92"/>
  <c r="G93" i="92"/>
  <c r="F92" i="92"/>
  <c r="G89" i="92"/>
  <c r="F88" i="92"/>
  <c r="F87" i="92"/>
  <c r="G85" i="92"/>
  <c r="F84" i="92"/>
  <c r="F83" i="92"/>
  <c r="E81" i="92"/>
  <c r="F80" i="92"/>
  <c r="F79" i="92"/>
  <c r="G77" i="92"/>
  <c r="G76" i="92"/>
  <c r="F75" i="92"/>
  <c r="G73" i="92"/>
  <c r="G72" i="92"/>
  <c r="F71" i="92"/>
  <c r="G69" i="92"/>
  <c r="G68" i="92"/>
  <c r="F67" i="92"/>
  <c r="G65" i="92"/>
  <c r="F64" i="92"/>
  <c r="F63" i="92"/>
  <c r="G61" i="92"/>
  <c r="E60" i="92"/>
  <c r="F59" i="92"/>
  <c r="G57" i="92"/>
  <c r="F56" i="92"/>
  <c r="F55" i="92"/>
  <c r="G53" i="92"/>
  <c r="G52" i="92"/>
  <c r="F51" i="92"/>
  <c r="G49" i="92"/>
  <c r="G48" i="92"/>
  <c r="F47" i="92"/>
  <c r="G45" i="92"/>
  <c r="G44" i="92"/>
  <c r="F43" i="92"/>
  <c r="G41" i="92"/>
  <c r="G40" i="92"/>
  <c r="F39" i="92"/>
  <c r="G37" i="92"/>
  <c r="F36" i="92"/>
  <c r="F35" i="92"/>
  <c r="E33" i="92"/>
  <c r="F32" i="92"/>
  <c r="F31" i="92"/>
  <c r="G29" i="92"/>
  <c r="F28" i="92"/>
  <c r="F27" i="92"/>
  <c r="G25" i="92"/>
  <c r="F24" i="92"/>
  <c r="F23" i="92"/>
  <c r="G21" i="92"/>
  <c r="F20" i="92"/>
  <c r="F19" i="92"/>
  <c r="G17" i="92"/>
  <c r="F16" i="92"/>
  <c r="G15" i="92"/>
  <c r="G13" i="92"/>
  <c r="G12" i="92"/>
  <c r="G11" i="92"/>
  <c r="H8" i="8"/>
  <c r="F766" i="92"/>
  <c r="F767" i="92"/>
  <c r="G767" i="92"/>
  <c r="G770" i="92"/>
  <c r="F778" i="92"/>
  <c r="F782" i="92"/>
  <c r="F786" i="92"/>
  <c r="G786" i="92"/>
  <c r="F790" i="92"/>
  <c r="F791" i="92"/>
  <c r="F794" i="92"/>
  <c r="G794" i="92"/>
  <c r="F795" i="92"/>
  <c r="F798" i="92"/>
  <c r="G802" i="92"/>
  <c r="G804" i="92"/>
  <c r="F808" i="92"/>
  <c r="F810" i="92"/>
  <c r="F814" i="92"/>
  <c r="G815" i="92"/>
  <c r="F816" i="92"/>
  <c r="F818" i="92"/>
  <c r="G818" i="92"/>
  <c r="F819" i="92"/>
  <c r="G819" i="92"/>
  <c r="F822" i="92"/>
  <c r="F823" i="92"/>
  <c r="G823" i="92"/>
  <c r="F826" i="92"/>
  <c r="G826" i="92"/>
  <c r="F827" i="92"/>
  <c r="G827" i="92"/>
  <c r="G828" i="92"/>
  <c r="F830" i="92"/>
  <c r="G830" i="92"/>
  <c r="F831" i="92"/>
  <c r="F834" i="92"/>
  <c r="G834" i="92"/>
  <c r="F836" i="92"/>
  <c r="F837" i="92"/>
  <c r="F838" i="92"/>
  <c r="G838" i="92"/>
  <c r="G839" i="92"/>
  <c r="G840" i="92"/>
  <c r="F841" i="92"/>
  <c r="F842" i="92"/>
  <c r="G842" i="92"/>
  <c r="F843" i="92"/>
  <c r="G843" i="92"/>
  <c r="F845" i="92"/>
  <c r="F846" i="92"/>
  <c r="G846" i="92"/>
  <c r="F848" i="92"/>
  <c r="G848" i="92"/>
  <c r="F849" i="92"/>
  <c r="F850" i="92"/>
  <c r="G850" i="92"/>
  <c r="F851" i="92"/>
  <c r="F852" i="92"/>
  <c r="F853" i="92"/>
  <c r="F854" i="92"/>
  <c r="G854" i="92"/>
  <c r="G855" i="92"/>
  <c r="G856" i="92"/>
  <c r="F857" i="92"/>
  <c r="F858" i="92"/>
  <c r="G858" i="92"/>
  <c r="F859" i="92"/>
  <c r="G859" i="92"/>
  <c r="F861" i="92"/>
  <c r="G861" i="92"/>
  <c r="F862" i="92"/>
  <c r="G862" i="92"/>
  <c r="F863" i="92"/>
  <c r="G863" i="92"/>
  <c r="F864" i="92"/>
  <c r="F865" i="92"/>
  <c r="G865" i="92"/>
  <c r="F866" i="92"/>
  <c r="G866" i="92"/>
  <c r="F867" i="92"/>
  <c r="G867" i="92"/>
  <c r="F868" i="92"/>
  <c r="F869" i="92"/>
  <c r="G869" i="92"/>
  <c r="F870" i="92"/>
  <c r="G870" i="92"/>
  <c r="F871" i="92"/>
  <c r="G871" i="92"/>
  <c r="F872" i="92"/>
  <c r="F873" i="92"/>
  <c r="G873" i="92"/>
  <c r="F874" i="92"/>
  <c r="G874" i="92"/>
  <c r="F875" i="92"/>
  <c r="G875" i="92"/>
  <c r="F876" i="92"/>
  <c r="F877" i="92"/>
  <c r="G877" i="92"/>
  <c r="F878" i="92"/>
  <c r="G878" i="92"/>
  <c r="F879" i="92"/>
  <c r="G879" i="92"/>
  <c r="F880" i="92"/>
  <c r="F881" i="92"/>
  <c r="G881" i="92"/>
  <c r="F882" i="92"/>
  <c r="G882" i="92"/>
  <c r="F883" i="92"/>
  <c r="G883" i="92"/>
  <c r="F884" i="92"/>
  <c r="F885" i="92"/>
  <c r="G885" i="92"/>
  <c r="F886" i="92"/>
  <c r="G886" i="92"/>
  <c r="F887" i="92"/>
  <c r="G887" i="92"/>
  <c r="F888" i="92"/>
  <c r="F889" i="92"/>
  <c r="G889" i="92"/>
  <c r="F890" i="92"/>
  <c r="G890" i="92"/>
  <c r="F891" i="92"/>
  <c r="G891" i="92"/>
  <c r="F892" i="92"/>
  <c r="F893" i="92"/>
  <c r="G893" i="92"/>
  <c r="F894" i="92"/>
  <c r="G894" i="92"/>
  <c r="F895" i="92"/>
  <c r="G895" i="92"/>
  <c r="F896" i="92"/>
  <c r="F897" i="92"/>
  <c r="G897" i="92"/>
  <c r="F898" i="92"/>
  <c r="G898" i="92"/>
  <c r="F899" i="92"/>
  <c r="G899" i="92"/>
  <c r="F900" i="92"/>
  <c r="F901" i="92"/>
  <c r="G901" i="92"/>
  <c r="F902" i="92"/>
  <c r="G902" i="92"/>
  <c r="F903" i="92"/>
  <c r="G903" i="92"/>
  <c r="F904" i="92"/>
  <c r="F905" i="92"/>
  <c r="G905" i="92"/>
  <c r="F906" i="92"/>
  <c r="G906" i="92"/>
  <c r="F907" i="92"/>
  <c r="G907" i="92"/>
  <c r="F908" i="92"/>
  <c r="F909" i="92"/>
  <c r="G909" i="92"/>
  <c r="F910" i="92"/>
  <c r="G910" i="92"/>
  <c r="F911" i="92"/>
  <c r="G911" i="92"/>
  <c r="F912" i="92"/>
  <c r="F913" i="92"/>
  <c r="G913" i="92"/>
  <c r="F914" i="92"/>
  <c r="G914" i="92"/>
  <c r="F915" i="92"/>
  <c r="G915" i="92"/>
  <c r="F916" i="92"/>
  <c r="F917" i="92"/>
  <c r="G917" i="92"/>
  <c r="F918" i="92"/>
  <c r="G918" i="92"/>
  <c r="F919" i="92"/>
  <c r="G919" i="92"/>
  <c r="F920" i="92"/>
  <c r="F921" i="92"/>
  <c r="G921" i="92"/>
  <c r="F922" i="92"/>
  <c r="G922" i="92"/>
  <c r="F923" i="92"/>
  <c r="G923" i="92"/>
  <c r="F924" i="92"/>
  <c r="F925" i="92"/>
  <c r="G925" i="92"/>
  <c r="F926" i="92"/>
  <c r="G926" i="92"/>
  <c r="F927" i="92"/>
  <c r="G927" i="92"/>
  <c r="F928" i="92"/>
  <c r="F929" i="92"/>
  <c r="G929" i="92"/>
  <c r="F930" i="92"/>
  <c r="G930" i="92"/>
  <c r="F931" i="92"/>
  <c r="G931" i="92"/>
  <c r="F932" i="92"/>
  <c r="F933" i="92"/>
  <c r="G933" i="92"/>
  <c r="F934" i="92"/>
  <c r="G934" i="92"/>
  <c r="F935" i="92"/>
  <c r="G935" i="92"/>
  <c r="F936" i="92"/>
  <c r="F937" i="92"/>
  <c r="G937" i="92"/>
  <c r="F938" i="92"/>
  <c r="G938" i="92"/>
  <c r="F939" i="92"/>
  <c r="G939" i="92"/>
  <c r="F940" i="92"/>
  <c r="F941" i="92"/>
  <c r="G941" i="92"/>
  <c r="F942" i="92"/>
  <c r="G942" i="92"/>
  <c r="F943" i="92"/>
  <c r="G943" i="92"/>
  <c r="F944" i="92"/>
  <c r="F945" i="92"/>
  <c r="G945" i="92"/>
  <c r="F946" i="92"/>
  <c r="G946" i="92"/>
  <c r="F947" i="92"/>
  <c r="G947" i="92"/>
  <c r="F948" i="92"/>
  <c r="G948" i="92"/>
  <c r="F949" i="92"/>
  <c r="G949" i="92"/>
  <c r="F950" i="92"/>
  <c r="G950" i="92"/>
  <c r="F951" i="92"/>
  <c r="G951" i="92"/>
  <c r="F952" i="92"/>
  <c r="G952" i="92"/>
  <c r="F953" i="92"/>
  <c r="G953" i="92"/>
  <c r="F954" i="92"/>
  <c r="G954" i="92"/>
  <c r="F955" i="92"/>
  <c r="G955" i="92"/>
  <c r="F956" i="92"/>
  <c r="G956" i="92"/>
  <c r="F957" i="92"/>
  <c r="G957" i="92"/>
  <c r="F958" i="92"/>
  <c r="G958" i="92"/>
  <c r="F959" i="92"/>
  <c r="G959" i="92"/>
  <c r="F960" i="92"/>
  <c r="G960" i="92"/>
  <c r="F961" i="92"/>
  <c r="G961" i="92"/>
  <c r="F962" i="92"/>
  <c r="G962" i="92"/>
  <c r="F963" i="92"/>
  <c r="G963" i="92"/>
  <c r="F964" i="92"/>
  <c r="G964" i="92"/>
  <c r="F965" i="92"/>
  <c r="G965" i="92"/>
  <c r="F966" i="92"/>
  <c r="G966" i="92"/>
  <c r="F967" i="92"/>
  <c r="G967" i="92"/>
  <c r="F968" i="92"/>
  <c r="G968" i="92"/>
  <c r="F969" i="92"/>
  <c r="G969" i="92"/>
  <c r="F970" i="92"/>
  <c r="G970" i="92"/>
  <c r="F971" i="92"/>
  <c r="G971" i="92"/>
  <c r="F972" i="92"/>
  <c r="G972" i="92"/>
  <c r="F973" i="92"/>
  <c r="G973" i="92"/>
  <c r="F974" i="92"/>
  <c r="G974" i="92"/>
  <c r="F975" i="92"/>
  <c r="G975" i="92"/>
  <c r="F976" i="92"/>
  <c r="G976" i="92"/>
  <c r="F977" i="92"/>
  <c r="G977" i="92"/>
  <c r="F978" i="92"/>
  <c r="G978" i="92"/>
  <c r="F979" i="92"/>
  <c r="G979" i="92"/>
  <c r="F980" i="92"/>
  <c r="G980" i="92"/>
  <c r="F981" i="92"/>
  <c r="G981" i="92"/>
  <c r="F982" i="92"/>
  <c r="G982" i="92"/>
  <c r="F983" i="92"/>
  <c r="G983" i="92"/>
  <c r="F984" i="92"/>
  <c r="G984" i="92"/>
  <c r="F985" i="92"/>
  <c r="G985" i="92"/>
  <c r="F986" i="92"/>
  <c r="G986" i="92"/>
  <c r="F987" i="92"/>
  <c r="G987" i="92"/>
  <c r="F988" i="92"/>
  <c r="G988" i="92"/>
  <c r="F989" i="92"/>
  <c r="G989" i="92"/>
  <c r="F990" i="92"/>
  <c r="G990" i="92"/>
  <c r="F991" i="92"/>
  <c r="G991" i="92"/>
  <c r="F992" i="92"/>
  <c r="G992" i="92"/>
  <c r="F993" i="92"/>
  <c r="G993" i="92"/>
  <c r="F994" i="92"/>
  <c r="G994" i="92"/>
  <c r="F995" i="92"/>
  <c r="G995" i="92"/>
  <c r="F996" i="92"/>
  <c r="G996" i="92"/>
  <c r="F997" i="92"/>
  <c r="G997" i="92"/>
  <c r="F998" i="92"/>
  <c r="G998" i="92"/>
  <c r="F999" i="92"/>
  <c r="G999" i="92"/>
  <c r="F1000" i="92"/>
  <c r="G1000" i="92"/>
  <c r="F1001" i="92"/>
  <c r="G1001" i="92"/>
  <c r="F1002" i="92"/>
  <c r="G1002" i="92"/>
  <c r="F1003" i="92"/>
  <c r="G1003" i="92"/>
  <c r="F1004" i="92"/>
  <c r="G1004" i="92"/>
  <c r="F1005" i="92"/>
  <c r="G1005" i="92"/>
  <c r="F1006" i="92"/>
  <c r="G1006" i="92"/>
  <c r="F1007" i="92"/>
  <c r="G1007" i="92"/>
  <c r="F10" i="92"/>
  <c r="G10" i="92"/>
  <c r="F11" i="92"/>
  <c r="F14" i="92"/>
  <c r="G14" i="92"/>
  <c r="F18" i="92"/>
  <c r="G18" i="92"/>
  <c r="G19" i="92"/>
  <c r="F22" i="92"/>
  <c r="G22" i="92"/>
  <c r="G23" i="92"/>
  <c r="F26" i="92"/>
  <c r="G26" i="92"/>
  <c r="G27" i="92"/>
  <c r="F30" i="92"/>
  <c r="G30" i="92"/>
  <c r="G31" i="92"/>
  <c r="F34" i="92"/>
  <c r="G34" i="92"/>
  <c r="G35" i="92"/>
  <c r="F38" i="92"/>
  <c r="G38" i="92"/>
  <c r="G39" i="92"/>
  <c r="F42" i="92"/>
  <c r="G42" i="92"/>
  <c r="G43" i="92"/>
  <c r="F46" i="92"/>
  <c r="G46" i="92"/>
  <c r="G47" i="92"/>
  <c r="F50" i="92"/>
  <c r="G50" i="92"/>
  <c r="G51" i="92"/>
  <c r="F54" i="92"/>
  <c r="G54" i="92"/>
  <c r="G55" i="92"/>
  <c r="F58" i="92"/>
  <c r="G58" i="92"/>
  <c r="G59" i="92"/>
  <c r="F62" i="92"/>
  <c r="G62" i="92"/>
  <c r="G63" i="92"/>
  <c r="F66" i="92"/>
  <c r="G66" i="92"/>
  <c r="G67" i="92"/>
  <c r="F70" i="92"/>
  <c r="G70" i="92"/>
  <c r="G71" i="92"/>
  <c r="F74" i="92"/>
  <c r="G74" i="92"/>
  <c r="G75" i="92"/>
  <c r="F78" i="92"/>
  <c r="G78" i="92"/>
  <c r="G79" i="92"/>
  <c r="F82" i="92"/>
  <c r="G82" i="92"/>
  <c r="G83" i="92"/>
  <c r="F86" i="92"/>
  <c r="G86" i="92"/>
  <c r="G87" i="92"/>
  <c r="G88" i="92"/>
  <c r="F90" i="92"/>
  <c r="G90" i="92"/>
  <c r="F91" i="92"/>
  <c r="G91" i="92"/>
  <c r="F94" i="92"/>
  <c r="G94" i="92"/>
  <c r="F95" i="92"/>
  <c r="G95" i="92"/>
  <c r="F98" i="92"/>
  <c r="G98" i="92"/>
  <c r="F99" i="92"/>
  <c r="G99" i="92"/>
  <c r="F102" i="92"/>
  <c r="G102" i="92"/>
  <c r="F103" i="92"/>
  <c r="G103" i="92"/>
  <c r="F106" i="92"/>
  <c r="G106" i="92"/>
  <c r="F107" i="92"/>
  <c r="G107" i="92"/>
  <c r="F110" i="92"/>
  <c r="G110" i="92"/>
  <c r="F111" i="92"/>
  <c r="G111" i="92"/>
  <c r="F114" i="92"/>
  <c r="G114" i="92"/>
  <c r="F115" i="92"/>
  <c r="G115" i="92"/>
  <c r="F116" i="92"/>
  <c r="F118" i="92"/>
  <c r="G118" i="92"/>
  <c r="F119" i="92"/>
  <c r="G119" i="92"/>
  <c r="F122" i="92"/>
  <c r="G122" i="92"/>
  <c r="F123" i="92"/>
  <c r="G123" i="92"/>
  <c r="F126" i="92"/>
  <c r="G126" i="92"/>
  <c r="F127" i="92"/>
  <c r="G127" i="92"/>
  <c r="F130" i="92"/>
  <c r="G130" i="92"/>
  <c r="F131" i="92"/>
  <c r="G131" i="92"/>
  <c r="F134" i="92"/>
  <c r="G134" i="92"/>
  <c r="F135" i="92"/>
  <c r="G135" i="92"/>
  <c r="F138" i="92"/>
  <c r="G138" i="92"/>
  <c r="F139" i="92"/>
  <c r="G139" i="92"/>
  <c r="F142" i="92"/>
  <c r="G142" i="92"/>
  <c r="F143" i="92"/>
  <c r="G143" i="92"/>
  <c r="F146" i="92"/>
  <c r="G146" i="92"/>
  <c r="F147" i="92"/>
  <c r="G147" i="92"/>
  <c r="F150" i="92"/>
  <c r="G150" i="92"/>
  <c r="F151" i="92"/>
  <c r="G151" i="92"/>
  <c r="F154" i="92"/>
  <c r="G154" i="92"/>
  <c r="F155" i="92"/>
  <c r="G155" i="92"/>
  <c r="F158" i="92"/>
  <c r="G158" i="92"/>
  <c r="F159" i="92"/>
  <c r="G159" i="92"/>
  <c r="F162" i="92"/>
  <c r="G162" i="92"/>
  <c r="F163" i="92"/>
  <c r="G163" i="92"/>
  <c r="F166" i="92"/>
  <c r="G166" i="92"/>
  <c r="F167" i="92"/>
  <c r="G167" i="92"/>
  <c r="F170" i="92"/>
  <c r="G170" i="92"/>
  <c r="F171" i="92"/>
  <c r="G171" i="92"/>
  <c r="F174" i="92"/>
  <c r="G174" i="92"/>
  <c r="F175" i="92"/>
  <c r="G175" i="92"/>
  <c r="F178" i="92"/>
  <c r="G178" i="92"/>
  <c r="F179" i="92"/>
  <c r="G179" i="92"/>
  <c r="F180" i="92"/>
  <c r="F182" i="92"/>
  <c r="G182" i="92"/>
  <c r="F183" i="92"/>
  <c r="G183" i="92"/>
  <c r="F186" i="92"/>
  <c r="G186" i="92"/>
  <c r="F187" i="92"/>
  <c r="G187" i="92"/>
  <c r="F190" i="92"/>
  <c r="G190" i="92"/>
  <c r="F191" i="92"/>
  <c r="G191" i="92"/>
  <c r="F194" i="92"/>
  <c r="G194" i="92"/>
  <c r="F195" i="92"/>
  <c r="G195" i="92"/>
  <c r="F198" i="92"/>
  <c r="G198" i="92"/>
  <c r="F199" i="92"/>
  <c r="G199" i="92"/>
  <c r="F202" i="92"/>
  <c r="G202" i="92"/>
  <c r="F203" i="92"/>
  <c r="G203" i="92"/>
  <c r="F206" i="92"/>
  <c r="G206" i="92"/>
  <c r="F207" i="92"/>
  <c r="G207" i="92"/>
  <c r="F210" i="92"/>
  <c r="G210" i="92"/>
  <c r="F211" i="92"/>
  <c r="G211" i="92"/>
  <c r="F214" i="92"/>
  <c r="G214" i="92"/>
  <c r="F215" i="92"/>
  <c r="G215" i="92"/>
  <c r="G216" i="92"/>
  <c r="F218" i="92"/>
  <c r="G218" i="92"/>
  <c r="F219" i="92"/>
  <c r="G219" i="92"/>
  <c r="F222" i="92"/>
  <c r="G222" i="92"/>
  <c r="F223" i="92"/>
  <c r="G223" i="92"/>
  <c r="F226" i="92"/>
  <c r="G226" i="92"/>
  <c r="F227" i="92"/>
  <c r="G227" i="92"/>
  <c r="F230" i="92"/>
  <c r="G230" i="92"/>
  <c r="F231" i="92"/>
  <c r="G231" i="92"/>
  <c r="F234" i="92"/>
  <c r="G234" i="92"/>
  <c r="F235" i="92"/>
  <c r="G235" i="92"/>
  <c r="F238" i="92"/>
  <c r="G238" i="92"/>
  <c r="F239" i="92"/>
  <c r="G239" i="92"/>
  <c r="G240" i="92"/>
  <c r="F242" i="92"/>
  <c r="G242" i="92"/>
  <c r="F243" i="92"/>
  <c r="G243" i="92"/>
  <c r="F246" i="92"/>
  <c r="G246" i="92"/>
  <c r="F247" i="92"/>
  <c r="G247" i="92"/>
  <c r="F250" i="92"/>
  <c r="G250" i="92"/>
  <c r="F251" i="92"/>
  <c r="G251" i="92"/>
  <c r="F254" i="92"/>
  <c r="G254" i="92"/>
  <c r="F255" i="92"/>
  <c r="G255" i="92"/>
  <c r="F257" i="92"/>
  <c r="F258" i="92"/>
  <c r="G258" i="92"/>
  <c r="F259" i="92"/>
  <c r="G259" i="92"/>
  <c r="F262" i="92"/>
  <c r="G262" i="92"/>
  <c r="F263" i="92"/>
  <c r="G263" i="92"/>
  <c r="F265" i="92"/>
  <c r="F266" i="92"/>
  <c r="G266" i="92"/>
  <c r="F267" i="92"/>
  <c r="G267" i="92"/>
  <c r="F270" i="92"/>
  <c r="G270" i="92"/>
  <c r="F271" i="92"/>
  <c r="G271" i="92"/>
  <c r="G272" i="92"/>
  <c r="F274" i="92"/>
  <c r="G274" i="92"/>
  <c r="F275" i="92"/>
  <c r="G275" i="92"/>
  <c r="F278" i="92"/>
  <c r="G278" i="92"/>
  <c r="F279" i="92"/>
  <c r="G279" i="92"/>
  <c r="G280" i="92"/>
  <c r="F282" i="92"/>
  <c r="G282" i="92"/>
  <c r="F283" i="92"/>
  <c r="G283" i="92"/>
  <c r="F286" i="92"/>
  <c r="G286" i="92"/>
  <c r="F287" i="92"/>
  <c r="G287" i="92"/>
  <c r="G288" i="92"/>
  <c r="F289" i="92"/>
  <c r="F290" i="92"/>
  <c r="G290" i="92"/>
  <c r="F291" i="92"/>
  <c r="G291" i="92"/>
  <c r="F294" i="92"/>
  <c r="G294" i="92"/>
  <c r="F295" i="92"/>
  <c r="G295" i="92"/>
  <c r="F298" i="92"/>
  <c r="G298" i="92"/>
  <c r="F299" i="92"/>
  <c r="G299" i="92"/>
  <c r="G300" i="92"/>
  <c r="G301" i="92"/>
  <c r="F302" i="92"/>
  <c r="G302" i="92"/>
  <c r="F303" i="92"/>
  <c r="G303" i="92"/>
  <c r="F305" i="92"/>
  <c r="F306" i="92"/>
  <c r="G306" i="92"/>
  <c r="F307" i="92"/>
  <c r="G307" i="92"/>
  <c r="F310" i="92"/>
  <c r="G310" i="92"/>
  <c r="F311" i="92"/>
  <c r="G311" i="92"/>
  <c r="G312" i="92"/>
  <c r="F314" i="92"/>
  <c r="G314" i="92"/>
  <c r="F315" i="92"/>
  <c r="G315" i="92"/>
  <c r="F317" i="92"/>
  <c r="G317" i="92"/>
  <c r="F318" i="92"/>
  <c r="G318" i="92"/>
  <c r="F319" i="92"/>
  <c r="G319" i="92"/>
  <c r="F322" i="92"/>
  <c r="G322" i="92"/>
  <c r="F323" i="92"/>
  <c r="G323" i="92"/>
  <c r="G325" i="92"/>
  <c r="F326" i="92"/>
  <c r="G326" i="92"/>
  <c r="F327" i="92"/>
  <c r="G327" i="92"/>
  <c r="G328" i="92"/>
  <c r="F330" i="92"/>
  <c r="G330" i="92"/>
  <c r="F331" i="92"/>
  <c r="G331" i="92"/>
  <c r="G332" i="92"/>
  <c r="G333" i="92"/>
  <c r="F334" i="92"/>
  <c r="G334" i="92"/>
  <c r="F335" i="92"/>
  <c r="G335" i="92"/>
  <c r="G337" i="92"/>
  <c r="F338" i="92"/>
  <c r="G338" i="92"/>
  <c r="F339" i="92"/>
  <c r="G339" i="92"/>
  <c r="G340" i="92"/>
  <c r="F342" i="92"/>
  <c r="G342" i="92"/>
  <c r="F343" i="92"/>
  <c r="G343" i="92"/>
  <c r="F345" i="92"/>
  <c r="F346" i="92"/>
  <c r="G346" i="92"/>
  <c r="F347" i="92"/>
  <c r="G347" i="92"/>
  <c r="G348" i="92"/>
  <c r="F349" i="92"/>
  <c r="F350" i="92"/>
  <c r="G350" i="92"/>
  <c r="F351" i="92"/>
  <c r="G351" i="92"/>
  <c r="G353" i="92"/>
  <c r="F354" i="92"/>
  <c r="G354" i="92"/>
  <c r="F355" i="92"/>
  <c r="G355" i="92"/>
  <c r="G356" i="92"/>
  <c r="F358" i="92"/>
  <c r="G358" i="92"/>
  <c r="F359" i="92"/>
  <c r="G359" i="92"/>
  <c r="G360" i="92"/>
  <c r="F362" i="92"/>
  <c r="G362" i="92"/>
  <c r="F363" i="92"/>
  <c r="G363" i="92"/>
  <c r="G364" i="92"/>
  <c r="G365" i="92"/>
  <c r="F366" i="92"/>
  <c r="G366" i="92"/>
  <c r="F367" i="92"/>
  <c r="G367" i="92"/>
  <c r="F369" i="92"/>
  <c r="F370" i="92"/>
  <c r="G370" i="92"/>
  <c r="F371" i="92"/>
  <c r="G371" i="92"/>
  <c r="G373" i="92"/>
  <c r="F374" i="92"/>
  <c r="G374" i="92"/>
  <c r="F375" i="92"/>
  <c r="G375" i="92"/>
  <c r="G376" i="92"/>
  <c r="F377" i="92"/>
  <c r="F378" i="92"/>
  <c r="G378" i="92"/>
  <c r="F379" i="92"/>
  <c r="G379" i="92"/>
  <c r="G381" i="92"/>
  <c r="F382" i="92"/>
  <c r="G382" i="92"/>
  <c r="F383" i="92"/>
  <c r="G383" i="92"/>
  <c r="F385" i="92"/>
  <c r="F386" i="92"/>
  <c r="G386" i="92"/>
  <c r="F387" i="92"/>
  <c r="G387" i="92"/>
  <c r="G388" i="92"/>
  <c r="F390" i="92"/>
  <c r="G390" i="92"/>
  <c r="F391" i="92"/>
  <c r="G391" i="92"/>
  <c r="G392" i="92"/>
  <c r="F394" i="92"/>
  <c r="G394" i="92"/>
  <c r="F395" i="92"/>
  <c r="G395" i="92"/>
  <c r="G396" i="92"/>
  <c r="F397" i="92"/>
  <c r="F398" i="92"/>
  <c r="G398" i="92"/>
  <c r="F399" i="92"/>
  <c r="G399" i="92"/>
  <c r="G401" i="92"/>
  <c r="F402" i="92"/>
  <c r="G402" i="92"/>
  <c r="F403" i="92"/>
  <c r="G403" i="92"/>
  <c r="G404" i="92"/>
  <c r="G405" i="92"/>
  <c r="F406" i="92"/>
  <c r="G406" i="92"/>
  <c r="F407" i="92"/>
  <c r="G407" i="92"/>
  <c r="F410" i="92"/>
  <c r="G410" i="92"/>
  <c r="F411" i="92"/>
  <c r="G411" i="92"/>
  <c r="G412" i="92"/>
  <c r="F413" i="92"/>
  <c r="F414" i="92"/>
  <c r="G414" i="92"/>
  <c r="F415" i="92"/>
  <c r="G415" i="92"/>
  <c r="F417" i="92"/>
  <c r="F418" i="92"/>
  <c r="G418" i="92"/>
  <c r="F419" i="92"/>
  <c r="G419" i="92"/>
  <c r="G420" i="92"/>
  <c r="F422" i="92"/>
  <c r="G422" i="92"/>
  <c r="F423" i="92"/>
  <c r="G423" i="92"/>
  <c r="G424" i="92"/>
  <c r="F425" i="92"/>
  <c r="F426" i="92"/>
  <c r="G426" i="92"/>
  <c r="F427" i="92"/>
  <c r="G427" i="92"/>
  <c r="G429" i="92"/>
  <c r="F430" i="92"/>
  <c r="G430" i="92"/>
  <c r="F431" i="92"/>
  <c r="G431" i="92"/>
  <c r="F433" i="92"/>
  <c r="G433" i="92"/>
  <c r="F434" i="92"/>
  <c r="G434" i="92"/>
  <c r="F435" i="92"/>
  <c r="G435" i="92"/>
  <c r="G437" i="92"/>
  <c r="F438" i="92"/>
  <c r="G438" i="92"/>
  <c r="F439" i="92"/>
  <c r="G439" i="92"/>
  <c r="G440" i="92"/>
  <c r="F441" i="92"/>
  <c r="F442" i="92"/>
  <c r="G442" i="92"/>
  <c r="F443" i="92"/>
  <c r="G443" i="92"/>
  <c r="F445" i="92"/>
  <c r="G445" i="92"/>
  <c r="F446" i="92"/>
  <c r="G446" i="92"/>
  <c r="F447" i="92"/>
  <c r="G447" i="92"/>
  <c r="F449" i="92"/>
  <c r="F450" i="92"/>
  <c r="G450" i="92"/>
  <c r="F451" i="92"/>
  <c r="G451" i="92"/>
  <c r="G453" i="92"/>
  <c r="F454" i="92"/>
  <c r="G454" i="92"/>
  <c r="F455" i="92"/>
  <c r="G455" i="92"/>
  <c r="G456" i="92"/>
  <c r="F458" i="92"/>
  <c r="G458" i="92"/>
  <c r="F459" i="92"/>
  <c r="G459" i="92"/>
  <c r="G460" i="92"/>
  <c r="G461" i="92"/>
  <c r="F462" i="92"/>
  <c r="G462" i="92"/>
  <c r="F463" i="92"/>
  <c r="G463" i="92"/>
  <c r="G465" i="92"/>
  <c r="F466" i="92"/>
  <c r="G466" i="92"/>
  <c r="F467" i="92"/>
  <c r="G467" i="92"/>
  <c r="G468" i="92"/>
  <c r="F470" i="92"/>
  <c r="G470" i="92"/>
  <c r="F471" i="92"/>
  <c r="G471" i="92"/>
  <c r="F472" i="92"/>
  <c r="G472" i="92"/>
  <c r="G473" i="92"/>
  <c r="F474" i="92"/>
  <c r="G474" i="92"/>
  <c r="F475" i="92"/>
  <c r="G475" i="92"/>
  <c r="G476" i="92"/>
  <c r="G477" i="92"/>
  <c r="F478" i="92"/>
  <c r="G478" i="92"/>
  <c r="F479" i="92"/>
  <c r="G479" i="92"/>
  <c r="F480" i="92"/>
  <c r="G481" i="92"/>
  <c r="F482" i="92"/>
  <c r="G482" i="92"/>
  <c r="F483" i="92"/>
  <c r="G483" i="92"/>
  <c r="F484" i="92"/>
  <c r="G484" i="92"/>
  <c r="F486" i="92"/>
  <c r="G486" i="92"/>
  <c r="F487" i="92"/>
  <c r="G487" i="92"/>
  <c r="F488" i="92"/>
  <c r="G488" i="92"/>
  <c r="G489" i="92"/>
  <c r="F490" i="92"/>
  <c r="G490" i="92"/>
  <c r="F491" i="92"/>
  <c r="G491" i="92"/>
  <c r="G492" i="92"/>
  <c r="G493" i="92"/>
  <c r="F494" i="92"/>
  <c r="G494" i="92"/>
  <c r="F495" i="92"/>
  <c r="G495" i="92"/>
  <c r="F496" i="92"/>
  <c r="G497" i="92"/>
  <c r="F498" i="92"/>
  <c r="G498" i="92"/>
  <c r="F499" i="92"/>
  <c r="G499" i="92"/>
  <c r="F500" i="92"/>
  <c r="G500" i="92"/>
  <c r="F502" i="92"/>
  <c r="G502" i="92"/>
  <c r="F503" i="92"/>
  <c r="G503" i="92"/>
  <c r="F504" i="92"/>
  <c r="G504" i="92"/>
  <c r="G505" i="92"/>
  <c r="F506" i="92"/>
  <c r="G506" i="92"/>
  <c r="F507" i="92"/>
  <c r="G507" i="92"/>
  <c r="G508" i="92"/>
  <c r="G509" i="92"/>
  <c r="F510" i="92"/>
  <c r="G510" i="92"/>
  <c r="F511" i="92"/>
  <c r="G511" i="92"/>
  <c r="F512" i="92"/>
  <c r="G513" i="92"/>
  <c r="F514" i="92"/>
  <c r="G514" i="92"/>
  <c r="F515" i="92"/>
  <c r="G515" i="92"/>
  <c r="F516" i="92"/>
  <c r="G516" i="92"/>
  <c r="F518" i="92"/>
  <c r="G518" i="92"/>
  <c r="F519" i="92"/>
  <c r="G519" i="92"/>
  <c r="F520" i="92"/>
  <c r="G520" i="92"/>
  <c r="G521" i="92"/>
  <c r="F522" i="92"/>
  <c r="G522" i="92"/>
  <c r="F523" i="92"/>
  <c r="G523" i="92"/>
  <c r="G524" i="92"/>
  <c r="G525" i="92"/>
  <c r="F526" i="92"/>
  <c r="G526" i="92"/>
  <c r="F527" i="92"/>
  <c r="G527" i="92"/>
  <c r="F528" i="92"/>
  <c r="G529" i="92"/>
  <c r="F530" i="92"/>
  <c r="G530" i="92"/>
  <c r="F531" i="92"/>
  <c r="G531" i="92"/>
  <c r="F532" i="92"/>
  <c r="G532" i="92"/>
  <c r="F534" i="92"/>
  <c r="G534" i="92"/>
  <c r="F535" i="92"/>
  <c r="G535" i="92"/>
  <c r="F536" i="92"/>
  <c r="G536" i="92"/>
  <c r="G537" i="92"/>
  <c r="F538" i="92"/>
  <c r="G538" i="92"/>
  <c r="F539" i="92"/>
  <c r="G539" i="92"/>
  <c r="G540" i="92"/>
  <c r="G541" i="92"/>
  <c r="F542" i="92"/>
  <c r="G542" i="92"/>
  <c r="F543" i="92"/>
  <c r="G543" i="92"/>
  <c r="F544" i="92"/>
  <c r="G545" i="92"/>
  <c r="F546" i="92"/>
  <c r="G546" i="92"/>
  <c r="F547" i="92"/>
  <c r="G547" i="92"/>
  <c r="F548" i="92"/>
  <c r="G548" i="92"/>
  <c r="F550" i="92"/>
  <c r="G550" i="92"/>
  <c r="F551" i="92"/>
  <c r="G551" i="92"/>
  <c r="F552" i="92"/>
  <c r="G552" i="92"/>
  <c r="G553" i="92"/>
  <c r="F554" i="92"/>
  <c r="G554" i="92"/>
  <c r="F555" i="92"/>
  <c r="G555" i="92"/>
  <c r="G556" i="92"/>
  <c r="G557" i="92"/>
  <c r="F558" i="92"/>
  <c r="G558" i="92"/>
  <c r="F559" i="92"/>
  <c r="G559" i="92"/>
  <c r="F560" i="92"/>
  <c r="G561" i="92"/>
  <c r="F562" i="92"/>
  <c r="G562" i="92"/>
  <c r="F563" i="92"/>
  <c r="G563" i="92"/>
  <c r="F564" i="92"/>
  <c r="G564" i="92"/>
  <c r="F566" i="92"/>
  <c r="G566" i="92"/>
  <c r="F567" i="92"/>
  <c r="G567" i="92"/>
  <c r="F568" i="92"/>
  <c r="G568" i="92"/>
  <c r="G569" i="92"/>
  <c r="F570" i="92"/>
  <c r="G570" i="92"/>
  <c r="F571" i="92"/>
  <c r="G571" i="92"/>
  <c r="G572" i="92"/>
  <c r="G573" i="92"/>
  <c r="F574" i="92"/>
  <c r="G574" i="92"/>
  <c r="F575" i="92"/>
  <c r="G575" i="92"/>
  <c r="F576" i="92"/>
  <c r="G577" i="92"/>
  <c r="F578" i="92"/>
  <c r="G578" i="92"/>
  <c r="F579" i="92"/>
  <c r="G579" i="92"/>
  <c r="F580" i="92"/>
  <c r="G580" i="92"/>
  <c r="F582" i="92"/>
  <c r="G582" i="92"/>
  <c r="F583" i="92"/>
  <c r="G583" i="92"/>
  <c r="F584" i="92"/>
  <c r="G584" i="92"/>
  <c r="G585" i="92"/>
  <c r="F586" i="92"/>
  <c r="G586" i="92"/>
  <c r="F587" i="92"/>
  <c r="G587" i="92"/>
  <c r="G588" i="92"/>
  <c r="F589" i="92"/>
  <c r="G589" i="92"/>
  <c r="F590" i="92"/>
  <c r="G590" i="92"/>
  <c r="F591" i="92"/>
  <c r="G591" i="92"/>
  <c r="G592" i="92"/>
  <c r="F593" i="92"/>
  <c r="G593" i="92"/>
  <c r="F594" i="92"/>
  <c r="G594" i="92"/>
  <c r="F595" i="92"/>
  <c r="G595" i="92"/>
  <c r="G596" i="92"/>
  <c r="F597" i="92"/>
  <c r="G597" i="92"/>
  <c r="F598" i="92"/>
  <c r="G598" i="92"/>
  <c r="F599" i="92"/>
  <c r="G599" i="92"/>
  <c r="G600" i="92"/>
  <c r="F601" i="92"/>
  <c r="G601" i="92"/>
  <c r="F602" i="92"/>
  <c r="G602" i="92"/>
  <c r="F603" i="92"/>
  <c r="G603" i="92"/>
  <c r="G604" i="92"/>
  <c r="F605" i="92"/>
  <c r="G605" i="92"/>
  <c r="F606" i="92"/>
  <c r="G606" i="92"/>
  <c r="F607" i="92"/>
  <c r="G607" i="92"/>
  <c r="G608" i="92"/>
  <c r="F609" i="92"/>
  <c r="G609" i="92"/>
  <c r="F610" i="92"/>
  <c r="G610" i="92"/>
  <c r="F611" i="92"/>
  <c r="G611" i="92"/>
  <c r="G612" i="92"/>
  <c r="F613" i="92"/>
  <c r="G613" i="92"/>
  <c r="F614" i="92"/>
  <c r="G614" i="92"/>
  <c r="F615" i="92"/>
  <c r="G615" i="92"/>
  <c r="G616" i="92"/>
  <c r="F617" i="92"/>
  <c r="G617" i="92"/>
  <c r="F618" i="92"/>
  <c r="G618" i="92"/>
  <c r="F619" i="92"/>
  <c r="G619" i="92"/>
  <c r="G620" i="92"/>
  <c r="F621" i="92"/>
  <c r="G621" i="92"/>
  <c r="F622" i="92"/>
  <c r="G622" i="92"/>
  <c r="F623" i="92"/>
  <c r="G623" i="92"/>
  <c r="G624" i="92"/>
  <c r="F625" i="92"/>
  <c r="G625" i="92"/>
  <c r="F626" i="92"/>
  <c r="G626" i="92"/>
  <c r="F627" i="92"/>
  <c r="G627" i="92"/>
  <c r="G628" i="92"/>
  <c r="F629" i="92"/>
  <c r="G629" i="92"/>
  <c r="F630" i="92"/>
  <c r="G630" i="92"/>
  <c r="F631" i="92"/>
  <c r="G631" i="92"/>
  <c r="G632" i="92"/>
  <c r="F633" i="92"/>
  <c r="G633" i="92"/>
  <c r="F634" i="92"/>
  <c r="G634" i="92"/>
  <c r="F635" i="92"/>
  <c r="G635" i="92"/>
  <c r="G636" i="92"/>
  <c r="F637" i="92"/>
  <c r="G637" i="92"/>
  <c r="F638" i="92"/>
  <c r="G638" i="92"/>
  <c r="F639" i="92"/>
  <c r="G639" i="92"/>
  <c r="G640" i="92"/>
  <c r="F641" i="92"/>
  <c r="G641" i="92"/>
  <c r="F642" i="92"/>
  <c r="G642" i="92"/>
  <c r="F643" i="92"/>
  <c r="G643" i="92"/>
  <c r="G644" i="92"/>
  <c r="F645" i="92"/>
  <c r="G645" i="92"/>
  <c r="F646" i="92"/>
  <c r="G646" i="92"/>
  <c r="F647" i="92"/>
  <c r="G647" i="92"/>
  <c r="G648" i="92"/>
  <c r="F649" i="92"/>
  <c r="G649" i="92"/>
  <c r="F650" i="92"/>
  <c r="G650" i="92"/>
  <c r="F651" i="92"/>
  <c r="G651" i="92"/>
  <c r="G652" i="92"/>
  <c r="F653" i="92"/>
  <c r="G653" i="92"/>
  <c r="F654" i="92"/>
  <c r="G654" i="92"/>
  <c r="F655" i="92"/>
  <c r="G655" i="92"/>
  <c r="G656" i="92"/>
  <c r="F657" i="92"/>
  <c r="G657" i="92"/>
  <c r="F658" i="92"/>
  <c r="G658" i="92"/>
  <c r="F659" i="92"/>
  <c r="G659" i="92"/>
  <c r="G660" i="92"/>
  <c r="F661" i="92"/>
  <c r="G661" i="92"/>
  <c r="F662" i="92"/>
  <c r="G662" i="92"/>
  <c r="F663" i="92"/>
  <c r="G663" i="92"/>
  <c r="G664" i="92"/>
  <c r="F665" i="92"/>
  <c r="G665" i="92"/>
  <c r="F666" i="92"/>
  <c r="G666" i="92"/>
  <c r="F667" i="92"/>
  <c r="G667" i="92"/>
  <c r="G668" i="92"/>
  <c r="F669" i="92"/>
  <c r="G669" i="92"/>
  <c r="F670" i="92"/>
  <c r="G670" i="92"/>
  <c r="F671" i="92"/>
  <c r="G671" i="92"/>
  <c r="G672" i="92"/>
  <c r="F673" i="92"/>
  <c r="G673" i="92"/>
  <c r="F674" i="92"/>
  <c r="G674" i="92"/>
  <c r="F675" i="92"/>
  <c r="G675" i="92"/>
  <c r="G676" i="92"/>
  <c r="F677" i="92"/>
  <c r="G677" i="92"/>
  <c r="F678" i="92"/>
  <c r="G678" i="92"/>
  <c r="F679" i="92"/>
  <c r="G679" i="92"/>
  <c r="G680" i="92"/>
  <c r="F681" i="92"/>
  <c r="G681" i="92"/>
  <c r="F682" i="92"/>
  <c r="G682" i="92"/>
  <c r="F683" i="92"/>
  <c r="G683" i="92"/>
  <c r="G684" i="92"/>
  <c r="F685" i="92"/>
  <c r="G685" i="92"/>
  <c r="F686" i="92"/>
  <c r="G686" i="92"/>
  <c r="F687" i="92"/>
  <c r="G687" i="92"/>
  <c r="G688" i="92"/>
  <c r="F689" i="92"/>
  <c r="G689" i="92"/>
  <c r="F690" i="92"/>
  <c r="G690" i="92"/>
  <c r="F691" i="92"/>
  <c r="G691" i="92"/>
  <c r="G692" i="92"/>
  <c r="F693" i="92"/>
  <c r="G693" i="92"/>
  <c r="F694" i="92"/>
  <c r="G694" i="92"/>
  <c r="F695" i="92"/>
  <c r="G695" i="92"/>
  <c r="G696" i="92"/>
  <c r="F697" i="92"/>
  <c r="G697" i="92"/>
  <c r="F698" i="92"/>
  <c r="G698" i="92"/>
  <c r="F699" i="92"/>
  <c r="G699" i="92"/>
  <c r="G700" i="92"/>
  <c r="F701" i="92"/>
  <c r="G701" i="92"/>
  <c r="F702" i="92"/>
  <c r="G702" i="92"/>
  <c r="F703" i="92"/>
  <c r="G703" i="92"/>
  <c r="G704" i="92"/>
  <c r="F705" i="92"/>
  <c r="G705" i="92"/>
  <c r="F706" i="92"/>
  <c r="G706" i="92"/>
  <c r="F707" i="92"/>
  <c r="G707" i="92"/>
  <c r="G708" i="92"/>
  <c r="F709" i="92"/>
  <c r="G709" i="92"/>
  <c r="F710" i="92"/>
  <c r="G710" i="92"/>
  <c r="F711" i="92"/>
  <c r="G711" i="92"/>
  <c r="G712" i="92"/>
  <c r="F713" i="92"/>
  <c r="G713" i="92"/>
  <c r="F714" i="92"/>
  <c r="G714" i="92"/>
  <c r="F715" i="92"/>
  <c r="G715" i="92"/>
  <c r="G716" i="92"/>
  <c r="F717" i="92"/>
  <c r="G717" i="92"/>
  <c r="F718" i="92"/>
  <c r="G718" i="92"/>
  <c r="F719" i="92"/>
  <c r="G719" i="92"/>
  <c r="G720" i="92"/>
  <c r="F721" i="92"/>
  <c r="G721" i="92"/>
  <c r="F722" i="92"/>
  <c r="G722" i="92"/>
  <c r="F723" i="92"/>
  <c r="G723" i="92"/>
  <c r="G724" i="92"/>
  <c r="F725" i="92"/>
  <c r="G725" i="92"/>
  <c r="F726" i="92"/>
  <c r="G726" i="92"/>
  <c r="F727" i="92"/>
  <c r="G727" i="92"/>
  <c r="G728" i="92"/>
  <c r="F729" i="92"/>
  <c r="G729" i="92"/>
  <c r="F730" i="92"/>
  <c r="G730" i="92"/>
  <c r="F731" i="92"/>
  <c r="G731" i="92"/>
  <c r="G732" i="92"/>
  <c r="F733" i="92"/>
  <c r="G733" i="92"/>
  <c r="F734" i="92"/>
  <c r="G734" i="92"/>
  <c r="F735" i="92"/>
  <c r="G735" i="92"/>
  <c r="G736" i="92"/>
  <c r="F737" i="92"/>
  <c r="G737" i="92"/>
  <c r="F738" i="92"/>
  <c r="G738" i="92"/>
  <c r="F739" i="92"/>
  <c r="G739" i="92"/>
  <c r="G740" i="92"/>
  <c r="F741" i="92"/>
  <c r="G741" i="92"/>
  <c r="F742" i="92"/>
  <c r="G742" i="92"/>
  <c r="F743" i="92"/>
  <c r="G743" i="92"/>
  <c r="G744" i="92"/>
  <c r="F745" i="92"/>
  <c r="G745" i="92"/>
  <c r="F746" i="92"/>
  <c r="G746" i="92"/>
  <c r="F747" i="92"/>
  <c r="G747" i="92"/>
  <c r="G748" i="92"/>
  <c r="F749" i="92"/>
  <c r="G749" i="92"/>
  <c r="F750" i="92"/>
  <c r="G750" i="92"/>
  <c r="F751" i="92"/>
  <c r="G751" i="92"/>
  <c r="G752" i="92"/>
  <c r="F753" i="92"/>
  <c r="G753" i="92"/>
  <c r="F754" i="92"/>
  <c r="G754" i="92"/>
  <c r="F755" i="92"/>
  <c r="G755" i="92"/>
  <c r="G756" i="92"/>
  <c r="F757" i="92"/>
  <c r="G757" i="92"/>
  <c r="F758" i="92"/>
  <c r="G758" i="92"/>
  <c r="F759" i="92"/>
  <c r="G759" i="92"/>
  <c r="G760" i="92"/>
  <c r="F761" i="92"/>
  <c r="G761" i="92"/>
  <c r="F762" i="92"/>
  <c r="G762" i="92"/>
  <c r="F763" i="92"/>
  <c r="G763" i="92"/>
  <c r="E8" i="7"/>
  <c r="H8" i="7"/>
  <c r="E8" i="8"/>
  <c r="J7" i="92"/>
  <c r="I7" i="92" s="1"/>
  <c r="E1007" i="92"/>
  <c r="L16" i="124" s="1"/>
  <c r="E1006" i="92"/>
  <c r="L15" i="124" s="1"/>
  <c r="E1005" i="92"/>
  <c r="L14" i="124" s="1"/>
  <c r="E1004" i="92"/>
  <c r="L13" i="124" s="1"/>
  <c r="E1003" i="92"/>
  <c r="L12" i="124" s="1"/>
  <c r="E1002" i="92"/>
  <c r="L11" i="124" s="1"/>
  <c r="E1001" i="92"/>
  <c r="L10" i="124" s="1"/>
  <c r="E1000" i="92"/>
  <c r="L9" i="124" s="1"/>
  <c r="E999" i="92"/>
  <c r="L8" i="124" s="1"/>
  <c r="E998" i="92"/>
  <c r="L7" i="124" s="1"/>
  <c r="E997" i="92"/>
  <c r="L6" i="124" s="1"/>
  <c r="E996" i="92"/>
  <c r="E995" i="92"/>
  <c r="E994" i="92"/>
  <c r="E993" i="92"/>
  <c r="E992" i="92"/>
  <c r="E991" i="92"/>
  <c r="E990" i="92"/>
  <c r="E989" i="92"/>
  <c r="E988" i="92"/>
  <c r="E987" i="92"/>
  <c r="E986" i="92"/>
  <c r="E985" i="92"/>
  <c r="E984" i="92"/>
  <c r="E983" i="92"/>
  <c r="E982" i="92"/>
  <c r="E981" i="92"/>
  <c r="E980" i="92"/>
  <c r="E979" i="92"/>
  <c r="E978" i="92"/>
  <c r="E977" i="92"/>
  <c r="E976" i="92"/>
  <c r="E975" i="92"/>
  <c r="E974" i="92"/>
  <c r="E973" i="92"/>
  <c r="E972" i="92"/>
  <c r="E971" i="92"/>
  <c r="E970" i="92"/>
  <c r="E969" i="92"/>
  <c r="E968" i="92"/>
  <c r="E967" i="92"/>
  <c r="E966" i="92"/>
  <c r="E965" i="92"/>
  <c r="E964" i="92"/>
  <c r="E963" i="92"/>
  <c r="E962" i="92"/>
  <c r="E961" i="92"/>
  <c r="E960" i="92"/>
  <c r="E959" i="92"/>
  <c r="E958" i="92"/>
  <c r="E957" i="92"/>
  <c r="E956" i="92"/>
  <c r="E955" i="92"/>
  <c r="E954" i="92"/>
  <c r="E953" i="92"/>
  <c r="E952" i="92"/>
  <c r="E951" i="92"/>
  <c r="E950" i="92"/>
  <c r="E949" i="92"/>
  <c r="E948" i="92"/>
  <c r="E947" i="92"/>
  <c r="E946" i="92"/>
  <c r="E945" i="92"/>
  <c r="E944" i="92"/>
  <c r="E943" i="92"/>
  <c r="E942" i="92"/>
  <c r="E941" i="92"/>
  <c r="E940" i="92"/>
  <c r="E939" i="92"/>
  <c r="E938" i="92"/>
  <c r="E937" i="92"/>
  <c r="E936" i="92"/>
  <c r="E935" i="92"/>
  <c r="E934" i="92"/>
  <c r="E933" i="92"/>
  <c r="E932" i="92"/>
  <c r="E931" i="92"/>
  <c r="E930" i="92"/>
  <c r="E929" i="92"/>
  <c r="E928" i="92"/>
  <c r="E927" i="92"/>
  <c r="E926" i="92"/>
  <c r="E925" i="92"/>
  <c r="E924" i="92"/>
  <c r="E923" i="92"/>
  <c r="E922" i="92"/>
  <c r="E921" i="92"/>
  <c r="E920" i="92"/>
  <c r="E919" i="92"/>
  <c r="E918" i="92"/>
  <c r="E917" i="92"/>
  <c r="E916" i="92"/>
  <c r="E915" i="92"/>
  <c r="E914" i="92"/>
  <c r="E913" i="92"/>
  <c r="E912" i="92"/>
  <c r="E911" i="92"/>
  <c r="E910" i="92"/>
  <c r="E909" i="92"/>
  <c r="E908" i="92"/>
  <c r="E907" i="92"/>
  <c r="E906" i="92"/>
  <c r="E905" i="92"/>
  <c r="E904" i="92"/>
  <c r="E903" i="92"/>
  <c r="E902" i="92"/>
  <c r="E901" i="92"/>
  <c r="E900" i="92"/>
  <c r="E899" i="92"/>
  <c r="E898" i="92"/>
  <c r="E897" i="92"/>
  <c r="E896" i="92"/>
  <c r="E895" i="92"/>
  <c r="E894" i="92"/>
  <c r="E893" i="92"/>
  <c r="E892" i="92"/>
  <c r="E891" i="92"/>
  <c r="E890" i="92"/>
  <c r="E889" i="92"/>
  <c r="E888" i="92"/>
  <c r="E887" i="92"/>
  <c r="E886" i="92"/>
  <c r="E885" i="92"/>
  <c r="E884" i="92"/>
  <c r="E883" i="92"/>
  <c r="E882" i="92"/>
  <c r="E881" i="92"/>
  <c r="E880" i="92"/>
  <c r="E879" i="92"/>
  <c r="E878" i="92"/>
  <c r="E877" i="92"/>
  <c r="E876" i="92"/>
  <c r="E875" i="92"/>
  <c r="E874" i="92"/>
  <c r="E873" i="92"/>
  <c r="E872" i="92"/>
  <c r="E871" i="92"/>
  <c r="E870" i="92"/>
  <c r="E869" i="92"/>
  <c r="E868" i="92"/>
  <c r="E867" i="92"/>
  <c r="E866" i="92"/>
  <c r="E865" i="92"/>
  <c r="E864" i="92"/>
  <c r="E863" i="92"/>
  <c r="E862" i="92"/>
  <c r="E861" i="92"/>
  <c r="E860" i="92"/>
  <c r="E859" i="92"/>
  <c r="E858" i="92"/>
  <c r="E857" i="92"/>
  <c r="E856" i="92"/>
  <c r="E855" i="92"/>
  <c r="E854" i="92"/>
  <c r="E853" i="92"/>
  <c r="E852" i="92"/>
  <c r="E851" i="92"/>
  <c r="E850" i="92"/>
  <c r="E849" i="92"/>
  <c r="E848" i="92"/>
  <c r="E847" i="92"/>
  <c r="E846" i="92"/>
  <c r="E845" i="92"/>
  <c r="E844" i="92"/>
  <c r="E843" i="92"/>
  <c r="E842" i="92"/>
  <c r="E841" i="92"/>
  <c r="E840" i="92"/>
  <c r="E839" i="92"/>
  <c r="E838" i="92"/>
  <c r="E837" i="92"/>
  <c r="E836" i="92"/>
  <c r="E835" i="92"/>
  <c r="E834" i="92"/>
  <c r="E833" i="92"/>
  <c r="E832" i="92"/>
  <c r="E831" i="92"/>
  <c r="E830" i="92"/>
  <c r="E829" i="92"/>
  <c r="E828" i="92"/>
  <c r="E827" i="92"/>
  <c r="E826" i="92"/>
  <c r="E825" i="92"/>
  <c r="E824" i="92"/>
  <c r="E823" i="92"/>
  <c r="E822" i="92"/>
  <c r="E821" i="92"/>
  <c r="E820" i="92"/>
  <c r="E819" i="92"/>
  <c r="E818" i="92"/>
  <c r="E817" i="92"/>
  <c r="E816" i="92"/>
  <c r="E815" i="92"/>
  <c r="E814" i="92"/>
  <c r="E813" i="92"/>
  <c r="E812" i="92"/>
  <c r="E811" i="92"/>
  <c r="E810" i="92"/>
  <c r="E809" i="92"/>
  <c r="E808" i="92"/>
  <c r="E807" i="92"/>
  <c r="E806" i="92"/>
  <c r="E805" i="92"/>
  <c r="E804" i="92"/>
  <c r="E803" i="92"/>
  <c r="E802" i="92"/>
  <c r="E801" i="92"/>
  <c r="E800" i="92"/>
  <c r="E799" i="92"/>
  <c r="E798" i="92"/>
  <c r="E797" i="92"/>
  <c r="E796" i="92"/>
  <c r="E795" i="92"/>
  <c r="E794" i="92"/>
  <c r="E793" i="92"/>
  <c r="E792" i="92"/>
  <c r="E791" i="92"/>
  <c r="E790" i="92"/>
  <c r="E789" i="92"/>
  <c r="E788" i="92"/>
  <c r="E787" i="92"/>
  <c r="E786" i="92"/>
  <c r="E785" i="92"/>
  <c r="E784" i="92"/>
  <c r="E783" i="92"/>
  <c r="E782" i="92"/>
  <c r="E781" i="92"/>
  <c r="E780" i="92"/>
  <c r="E779" i="92"/>
  <c r="E778" i="92"/>
  <c r="E777" i="92"/>
  <c r="E776" i="92"/>
  <c r="E775" i="92"/>
  <c r="E774" i="92"/>
  <c r="E773" i="92"/>
  <c r="E772" i="92"/>
  <c r="E771" i="92"/>
  <c r="E770" i="92"/>
  <c r="E769" i="92"/>
  <c r="E768" i="92"/>
  <c r="E767" i="92"/>
  <c r="E766" i="92"/>
  <c r="E765" i="92"/>
  <c r="E764" i="92"/>
  <c r="E763" i="92"/>
  <c r="E762" i="92"/>
  <c r="E761" i="92"/>
  <c r="E760" i="92"/>
  <c r="E759" i="92"/>
  <c r="E758" i="92"/>
  <c r="E757" i="92"/>
  <c r="E756" i="92"/>
  <c r="E755" i="92"/>
  <c r="E754" i="92"/>
  <c r="E753" i="92"/>
  <c r="E752" i="92"/>
  <c r="E751" i="92"/>
  <c r="E750" i="92"/>
  <c r="E749" i="92"/>
  <c r="E748" i="92"/>
  <c r="E747" i="92"/>
  <c r="E746" i="92"/>
  <c r="E745" i="92"/>
  <c r="E744" i="92"/>
  <c r="E743" i="92"/>
  <c r="E742" i="92"/>
  <c r="E741" i="92"/>
  <c r="E740" i="92"/>
  <c r="E739" i="92"/>
  <c r="E738" i="92"/>
  <c r="E737" i="92"/>
  <c r="E736" i="92"/>
  <c r="E735" i="92"/>
  <c r="E734" i="92"/>
  <c r="E733" i="92"/>
  <c r="E732" i="92"/>
  <c r="E731" i="92"/>
  <c r="E730" i="92"/>
  <c r="E729" i="92"/>
  <c r="E728" i="92"/>
  <c r="E727" i="92"/>
  <c r="E726" i="92"/>
  <c r="E725" i="92"/>
  <c r="E724" i="92"/>
  <c r="E723" i="92"/>
  <c r="E722" i="92"/>
  <c r="E721" i="92"/>
  <c r="E720" i="92"/>
  <c r="E719" i="92"/>
  <c r="E718" i="92"/>
  <c r="E717" i="92"/>
  <c r="E716" i="92"/>
  <c r="E715" i="92"/>
  <c r="E714" i="92"/>
  <c r="E713" i="92"/>
  <c r="E712" i="92"/>
  <c r="E711" i="92"/>
  <c r="E710" i="92"/>
  <c r="E709" i="92"/>
  <c r="E708" i="92"/>
  <c r="E707" i="92"/>
  <c r="E706" i="92"/>
  <c r="E705" i="92"/>
  <c r="E704" i="92"/>
  <c r="E703" i="92"/>
  <c r="E702" i="92"/>
  <c r="E701" i="92"/>
  <c r="E700" i="92"/>
  <c r="E699" i="92"/>
  <c r="E698" i="92"/>
  <c r="E697" i="92"/>
  <c r="E696" i="92"/>
  <c r="E695" i="92"/>
  <c r="E694" i="92"/>
  <c r="E693" i="92"/>
  <c r="E692" i="92"/>
  <c r="E691" i="92"/>
  <c r="E690" i="92"/>
  <c r="E689" i="92"/>
  <c r="E688" i="92"/>
  <c r="E687" i="92"/>
  <c r="E686" i="92"/>
  <c r="E685" i="92"/>
  <c r="E684" i="92"/>
  <c r="E683" i="92"/>
  <c r="E682" i="92"/>
  <c r="E681" i="92"/>
  <c r="E680" i="92"/>
  <c r="E679" i="92"/>
  <c r="E678" i="92"/>
  <c r="E677" i="92"/>
  <c r="E676" i="92"/>
  <c r="E675" i="92"/>
  <c r="E674" i="92"/>
  <c r="E673" i="92"/>
  <c r="E672" i="92"/>
  <c r="E671" i="92"/>
  <c r="E670" i="92"/>
  <c r="E669" i="92"/>
  <c r="E668" i="92"/>
  <c r="E667" i="92"/>
  <c r="E666" i="92"/>
  <c r="E665" i="92"/>
  <c r="E664" i="92"/>
  <c r="E663" i="92"/>
  <c r="E662" i="92"/>
  <c r="E661" i="92"/>
  <c r="E660" i="92"/>
  <c r="E659" i="92"/>
  <c r="E658" i="92"/>
  <c r="E657" i="92"/>
  <c r="E656" i="92"/>
  <c r="E655" i="92"/>
  <c r="E654" i="92"/>
  <c r="E653" i="92"/>
  <c r="E652" i="92"/>
  <c r="E651" i="92"/>
  <c r="E650" i="92"/>
  <c r="E649" i="92"/>
  <c r="E648" i="92"/>
  <c r="E647" i="92"/>
  <c r="E646" i="92"/>
  <c r="E645" i="92"/>
  <c r="E644" i="92"/>
  <c r="E643" i="92"/>
  <c r="E642" i="92"/>
  <c r="E641" i="92"/>
  <c r="E640" i="92"/>
  <c r="E639" i="92"/>
  <c r="E638" i="92"/>
  <c r="E637" i="92"/>
  <c r="E636" i="92"/>
  <c r="E635" i="92"/>
  <c r="E634" i="92"/>
  <c r="E633" i="92"/>
  <c r="E632" i="92"/>
  <c r="E631" i="92"/>
  <c r="E630" i="92"/>
  <c r="E629" i="92"/>
  <c r="E628" i="92"/>
  <c r="E627" i="92"/>
  <c r="E626" i="92"/>
  <c r="E625" i="92"/>
  <c r="E624" i="92"/>
  <c r="E623" i="92"/>
  <c r="E622" i="92"/>
  <c r="E621" i="92"/>
  <c r="E620" i="92"/>
  <c r="E619" i="92"/>
  <c r="E618" i="92"/>
  <c r="E617" i="92"/>
  <c r="E616" i="92"/>
  <c r="E615" i="92"/>
  <c r="E614" i="92"/>
  <c r="E613" i="92"/>
  <c r="E612" i="92"/>
  <c r="E611" i="92"/>
  <c r="E610" i="92"/>
  <c r="E609" i="92"/>
  <c r="E608" i="92"/>
  <c r="E607" i="92"/>
  <c r="E606" i="92"/>
  <c r="E605" i="92"/>
  <c r="E604" i="92"/>
  <c r="E603" i="92"/>
  <c r="E602" i="92"/>
  <c r="E601" i="92"/>
  <c r="E600" i="92"/>
  <c r="E599" i="92"/>
  <c r="E598" i="92"/>
  <c r="E597" i="92"/>
  <c r="E596" i="92"/>
  <c r="E595" i="92"/>
  <c r="E594" i="92"/>
  <c r="E593" i="92"/>
  <c r="E592" i="92"/>
  <c r="E591" i="92"/>
  <c r="E590" i="92"/>
  <c r="E589" i="92"/>
  <c r="E588" i="92"/>
  <c r="E587" i="92"/>
  <c r="E586" i="92"/>
  <c r="E585" i="92"/>
  <c r="E584" i="92"/>
  <c r="E583" i="92"/>
  <c r="E582" i="92"/>
  <c r="E581" i="92"/>
  <c r="E580" i="92"/>
  <c r="E579" i="92"/>
  <c r="E578" i="92"/>
  <c r="E577" i="92"/>
  <c r="E576" i="92"/>
  <c r="E575" i="92"/>
  <c r="E574" i="92"/>
  <c r="E573" i="92"/>
  <c r="E572" i="92"/>
  <c r="E571" i="92"/>
  <c r="E570" i="92"/>
  <c r="E569" i="92"/>
  <c r="E568" i="92"/>
  <c r="E567" i="92"/>
  <c r="E566" i="92"/>
  <c r="E565" i="92"/>
  <c r="E564" i="92"/>
  <c r="E563" i="92"/>
  <c r="E562" i="92"/>
  <c r="E561" i="92"/>
  <c r="E560" i="92"/>
  <c r="E559" i="92"/>
  <c r="E558" i="92"/>
  <c r="E557" i="92"/>
  <c r="E556" i="92"/>
  <c r="E555" i="92"/>
  <c r="E554" i="92"/>
  <c r="E553" i="92"/>
  <c r="E552" i="92"/>
  <c r="E551" i="92"/>
  <c r="E550" i="92"/>
  <c r="E549" i="92"/>
  <c r="E548" i="92"/>
  <c r="E547" i="92"/>
  <c r="E546" i="92"/>
  <c r="E545" i="92"/>
  <c r="E544" i="92"/>
  <c r="E543" i="92"/>
  <c r="E542" i="92"/>
  <c r="E541" i="92"/>
  <c r="E540" i="92"/>
  <c r="E539" i="92"/>
  <c r="E538" i="92"/>
  <c r="E537" i="92"/>
  <c r="E536" i="92"/>
  <c r="E535" i="92"/>
  <c r="E534" i="92"/>
  <c r="E533" i="92"/>
  <c r="E532" i="92"/>
  <c r="E531" i="92"/>
  <c r="E530" i="92"/>
  <c r="E529" i="92"/>
  <c r="E528" i="92"/>
  <c r="E527" i="92"/>
  <c r="E526" i="92"/>
  <c r="E525" i="92"/>
  <c r="E524" i="92"/>
  <c r="E523" i="92"/>
  <c r="E522" i="92"/>
  <c r="E521" i="92"/>
  <c r="E520" i="92"/>
  <c r="E519" i="92"/>
  <c r="E518" i="92"/>
  <c r="E517" i="92"/>
  <c r="E516" i="92"/>
  <c r="E515" i="92"/>
  <c r="E514" i="92"/>
  <c r="E513" i="92"/>
  <c r="E512" i="92"/>
  <c r="E511" i="92"/>
  <c r="E510" i="92"/>
  <c r="E509" i="92"/>
  <c r="E508" i="92"/>
  <c r="E507" i="92"/>
  <c r="E506" i="92"/>
  <c r="E505" i="92"/>
  <c r="E504" i="92"/>
  <c r="E503" i="92"/>
  <c r="E502" i="92"/>
  <c r="E501" i="92"/>
  <c r="E500" i="92"/>
  <c r="E499" i="92"/>
  <c r="E498" i="92"/>
  <c r="E497" i="92"/>
  <c r="E496" i="92"/>
  <c r="E495" i="92"/>
  <c r="E494" i="92"/>
  <c r="E493" i="92"/>
  <c r="E492" i="92"/>
  <c r="E491" i="92"/>
  <c r="E490" i="92"/>
  <c r="E489" i="92"/>
  <c r="E488" i="92"/>
  <c r="E487" i="92"/>
  <c r="E486" i="92"/>
  <c r="E485" i="92"/>
  <c r="E484" i="92"/>
  <c r="E483" i="92"/>
  <c r="E482" i="92"/>
  <c r="E481" i="92"/>
  <c r="E480" i="92"/>
  <c r="E479" i="92"/>
  <c r="E478" i="92"/>
  <c r="E477" i="92"/>
  <c r="E476" i="92"/>
  <c r="E475" i="92"/>
  <c r="E474" i="92"/>
  <c r="E473" i="92"/>
  <c r="E472" i="92"/>
  <c r="E471" i="92"/>
  <c r="E470" i="92"/>
  <c r="E469" i="92"/>
  <c r="E468" i="92"/>
  <c r="E467" i="92"/>
  <c r="E466" i="92"/>
  <c r="E465" i="92"/>
  <c r="E464" i="92"/>
  <c r="E463" i="92"/>
  <c r="E462" i="92"/>
  <c r="E461" i="92"/>
  <c r="E460" i="92"/>
  <c r="E459" i="92"/>
  <c r="E458" i="92"/>
  <c r="E457" i="92"/>
  <c r="E456" i="92"/>
  <c r="E455" i="92"/>
  <c r="E454" i="92"/>
  <c r="E453" i="92"/>
  <c r="E452" i="92"/>
  <c r="E451" i="92"/>
  <c r="E450" i="92"/>
  <c r="E449" i="92"/>
  <c r="E448" i="92"/>
  <c r="E447" i="92"/>
  <c r="E446" i="92"/>
  <c r="E445" i="92"/>
  <c r="E444" i="92"/>
  <c r="E443" i="92"/>
  <c r="E442" i="92"/>
  <c r="E441" i="92"/>
  <c r="E440" i="92"/>
  <c r="E439" i="92"/>
  <c r="E438" i="92"/>
  <c r="E437" i="92"/>
  <c r="E436" i="92"/>
  <c r="E435" i="92"/>
  <c r="E434" i="92"/>
  <c r="E433" i="92"/>
  <c r="E432" i="92"/>
  <c r="E431" i="92"/>
  <c r="E430" i="92"/>
  <c r="E429" i="92"/>
  <c r="E428" i="92"/>
  <c r="E427" i="92"/>
  <c r="E426" i="92"/>
  <c r="E425" i="92"/>
  <c r="E424" i="92"/>
  <c r="E423" i="92"/>
  <c r="E422" i="92"/>
  <c r="E421" i="92"/>
  <c r="E420" i="92"/>
  <c r="E419" i="92"/>
  <c r="E418" i="92"/>
  <c r="E417" i="92"/>
  <c r="E416" i="92"/>
  <c r="E415" i="92"/>
  <c r="E414" i="92"/>
  <c r="E413" i="92"/>
  <c r="E412" i="92"/>
  <c r="E411" i="92"/>
  <c r="E410" i="92"/>
  <c r="E409" i="92"/>
  <c r="E408" i="92"/>
  <c r="E407" i="92"/>
  <c r="E406" i="92"/>
  <c r="E405" i="92"/>
  <c r="E404" i="92"/>
  <c r="E403" i="92"/>
  <c r="E402" i="92"/>
  <c r="E401" i="92"/>
  <c r="E400" i="92"/>
  <c r="E399" i="92"/>
  <c r="E398" i="92"/>
  <c r="E397" i="92"/>
  <c r="E396" i="92"/>
  <c r="E395" i="92"/>
  <c r="E394" i="92"/>
  <c r="E393" i="92"/>
  <c r="E392" i="92"/>
  <c r="E391" i="92"/>
  <c r="E390" i="92"/>
  <c r="E389" i="92"/>
  <c r="E388" i="92"/>
  <c r="E387" i="92"/>
  <c r="E386" i="92"/>
  <c r="E385" i="92"/>
  <c r="E384" i="92"/>
  <c r="E383" i="92"/>
  <c r="E382" i="92"/>
  <c r="E381" i="92"/>
  <c r="E380" i="92"/>
  <c r="E379" i="92"/>
  <c r="E378" i="92"/>
  <c r="E377" i="92"/>
  <c r="E376" i="92"/>
  <c r="E375" i="92"/>
  <c r="E374" i="92"/>
  <c r="E373" i="92"/>
  <c r="E372" i="92"/>
  <c r="E371" i="92"/>
  <c r="E370" i="92"/>
  <c r="E369" i="92"/>
  <c r="E368" i="92"/>
  <c r="E367" i="92"/>
  <c r="E366" i="92"/>
  <c r="E365" i="92"/>
  <c r="E364" i="92"/>
  <c r="E363" i="92"/>
  <c r="E362" i="92"/>
  <c r="E361" i="92"/>
  <c r="E360" i="92"/>
  <c r="E359" i="92"/>
  <c r="E358" i="92"/>
  <c r="E357" i="92"/>
  <c r="E356" i="92"/>
  <c r="E355" i="92"/>
  <c r="E354" i="92"/>
  <c r="E353" i="92"/>
  <c r="E352" i="92"/>
  <c r="E351" i="92"/>
  <c r="E350" i="92"/>
  <c r="E349" i="92"/>
  <c r="E348" i="92"/>
  <c r="E347" i="92"/>
  <c r="E346" i="92"/>
  <c r="E345" i="92"/>
  <c r="E344" i="92"/>
  <c r="E343" i="92"/>
  <c r="E342" i="92"/>
  <c r="E341" i="92"/>
  <c r="E340" i="92"/>
  <c r="E339" i="92"/>
  <c r="E338" i="92"/>
  <c r="E337" i="92"/>
  <c r="E336" i="92"/>
  <c r="E335" i="92"/>
  <c r="E334" i="92"/>
  <c r="E333" i="92"/>
  <c r="E332" i="92"/>
  <c r="E331" i="92"/>
  <c r="E330" i="92"/>
  <c r="E329" i="92"/>
  <c r="E328" i="92"/>
  <c r="E327" i="92"/>
  <c r="E326" i="92"/>
  <c r="E325" i="92"/>
  <c r="E324" i="92"/>
  <c r="E323" i="92"/>
  <c r="E322" i="92"/>
  <c r="E321" i="92"/>
  <c r="E320" i="92"/>
  <c r="E319" i="92"/>
  <c r="E318" i="92"/>
  <c r="E317" i="92"/>
  <c r="E316" i="92"/>
  <c r="E315" i="92"/>
  <c r="E314" i="92"/>
  <c r="E313" i="92"/>
  <c r="E312" i="92"/>
  <c r="E311" i="92"/>
  <c r="E310" i="92"/>
  <c r="E309" i="92"/>
  <c r="E308" i="92"/>
  <c r="E307" i="92"/>
  <c r="E306" i="92"/>
  <c r="E305" i="92"/>
  <c r="E304" i="92"/>
  <c r="E303" i="92"/>
  <c r="E302" i="92"/>
  <c r="E301" i="92"/>
  <c r="E300" i="92"/>
  <c r="E299" i="92"/>
  <c r="E298" i="92"/>
  <c r="E297" i="92"/>
  <c r="E296" i="92"/>
  <c r="E295" i="92"/>
  <c r="E294" i="92"/>
  <c r="E293" i="92"/>
  <c r="E292" i="92"/>
  <c r="E291" i="92"/>
  <c r="E290" i="92"/>
  <c r="E289" i="92"/>
  <c r="E288" i="92"/>
  <c r="E287" i="92"/>
  <c r="E286" i="92"/>
  <c r="E285" i="92"/>
  <c r="E284" i="92"/>
  <c r="E283" i="92"/>
  <c r="E282" i="92"/>
  <c r="E281" i="92"/>
  <c r="E280" i="92"/>
  <c r="E279" i="92"/>
  <c r="E278" i="92"/>
  <c r="E277" i="92"/>
  <c r="E276" i="92"/>
  <c r="E275" i="92"/>
  <c r="E274" i="92"/>
  <c r="E273" i="92"/>
  <c r="E272" i="92"/>
  <c r="E271" i="92"/>
  <c r="E270" i="92"/>
  <c r="E269" i="92"/>
  <c r="E268" i="92"/>
  <c r="E267" i="92"/>
  <c r="E266" i="92"/>
  <c r="E265" i="92"/>
  <c r="E264" i="92"/>
  <c r="E263" i="92"/>
  <c r="E262" i="92"/>
  <c r="E261" i="92"/>
  <c r="E260" i="92"/>
  <c r="E259" i="92"/>
  <c r="E258" i="92"/>
  <c r="E257" i="92"/>
  <c r="E256" i="92"/>
  <c r="E255" i="92"/>
  <c r="E254" i="92"/>
  <c r="E253" i="92"/>
  <c r="E252" i="92"/>
  <c r="E251" i="92"/>
  <c r="E250" i="92"/>
  <c r="E249" i="92"/>
  <c r="E248" i="92"/>
  <c r="E247" i="92"/>
  <c r="E246" i="92"/>
  <c r="E245" i="92"/>
  <c r="E244" i="92"/>
  <c r="E243" i="92"/>
  <c r="E242" i="92"/>
  <c r="E241" i="92"/>
  <c r="E240" i="92"/>
  <c r="E239" i="92"/>
  <c r="E238" i="92"/>
  <c r="E237" i="92"/>
  <c r="E236" i="92"/>
  <c r="E235" i="92"/>
  <c r="E234" i="92"/>
  <c r="E233" i="92"/>
  <c r="E232" i="92"/>
  <c r="E231" i="92"/>
  <c r="E230" i="92"/>
  <c r="E229" i="92"/>
  <c r="E228" i="92"/>
  <c r="E227" i="92"/>
  <c r="E226" i="92"/>
  <c r="E224" i="92"/>
  <c r="E223" i="92"/>
  <c r="E222" i="92"/>
  <c r="E220" i="92"/>
  <c r="E219" i="92"/>
  <c r="E218" i="92"/>
  <c r="E215" i="92"/>
  <c r="E214" i="92"/>
  <c r="E212" i="92"/>
  <c r="E211" i="92"/>
  <c r="E210" i="92"/>
  <c r="E208" i="92"/>
  <c r="E207" i="92"/>
  <c r="E206" i="92"/>
  <c r="E204" i="92"/>
  <c r="E203" i="92"/>
  <c r="E202" i="92"/>
  <c r="E199" i="92"/>
  <c r="E198" i="92"/>
  <c r="E196" i="92"/>
  <c r="E195" i="92"/>
  <c r="E194" i="92"/>
  <c r="E192" i="92"/>
  <c r="E191" i="92"/>
  <c r="E190" i="92"/>
  <c r="E188" i="92"/>
  <c r="E187" i="92"/>
  <c r="E186" i="92"/>
  <c r="E183" i="92"/>
  <c r="E182" i="92"/>
  <c r="E180" i="92"/>
  <c r="E179" i="92"/>
  <c r="E178" i="92"/>
  <c r="E176" i="92"/>
  <c r="E175" i="92"/>
  <c r="E174" i="92"/>
  <c r="E172" i="92"/>
  <c r="E171" i="92"/>
  <c r="E170" i="92"/>
  <c r="E167" i="92"/>
  <c r="E166" i="92"/>
  <c r="E164" i="92"/>
  <c r="E163" i="92"/>
  <c r="E162" i="92"/>
  <c r="E160" i="92"/>
  <c r="E159" i="92"/>
  <c r="E158" i="92"/>
  <c r="E156" i="92"/>
  <c r="E155" i="92"/>
  <c r="E154" i="92"/>
  <c r="E151" i="92"/>
  <c r="E150" i="92"/>
  <c r="E148" i="92"/>
  <c r="E147" i="92"/>
  <c r="E146" i="92"/>
  <c r="E144" i="92"/>
  <c r="E143" i="92"/>
  <c r="E142" i="92"/>
  <c r="E140" i="92"/>
  <c r="E139" i="92"/>
  <c r="E138" i="92"/>
  <c r="E135" i="92"/>
  <c r="E134" i="92"/>
  <c r="E132" i="92"/>
  <c r="E131" i="92"/>
  <c r="E130" i="92"/>
  <c r="E128" i="92"/>
  <c r="E127" i="92"/>
  <c r="E126" i="92"/>
  <c r="E123" i="92"/>
  <c r="E122" i="92"/>
  <c r="E119" i="92"/>
  <c r="E118" i="92"/>
  <c r="E116" i="92"/>
  <c r="E115" i="92"/>
  <c r="E114" i="92"/>
  <c r="E112" i="92"/>
  <c r="E111" i="92"/>
  <c r="E110" i="92"/>
  <c r="E107" i="92"/>
  <c r="E106" i="92"/>
  <c r="E103" i="92"/>
  <c r="E102" i="92"/>
  <c r="E100" i="92"/>
  <c r="E99" i="92"/>
  <c r="E98" i="92"/>
  <c r="E96" i="92"/>
  <c r="E95" i="92"/>
  <c r="E94" i="92"/>
  <c r="E91" i="92"/>
  <c r="E90" i="92"/>
  <c r="E87" i="92"/>
  <c r="E86" i="92"/>
  <c r="E84" i="92"/>
  <c r="E83" i="92"/>
  <c r="E82" i="92"/>
  <c r="E80" i="92"/>
  <c r="E79" i="92"/>
  <c r="E78" i="92"/>
  <c r="E75" i="92"/>
  <c r="E74" i="92"/>
  <c r="E71" i="92"/>
  <c r="E70" i="92"/>
  <c r="E68" i="92"/>
  <c r="E67" i="92"/>
  <c r="E66" i="92"/>
  <c r="E64" i="92"/>
  <c r="E63" i="92"/>
  <c r="E62" i="92"/>
  <c r="E59" i="92"/>
  <c r="E58" i="92"/>
  <c r="E55" i="92"/>
  <c r="E54" i="92"/>
  <c r="E52" i="92"/>
  <c r="E51" i="92"/>
  <c r="E50" i="92"/>
  <c r="E48" i="92"/>
  <c r="E47" i="92"/>
  <c r="E46" i="92"/>
  <c r="E43" i="92"/>
  <c r="E42" i="92"/>
  <c r="E39" i="92"/>
  <c r="E38" i="92"/>
  <c r="E36" i="92"/>
  <c r="E35" i="92"/>
  <c r="E34" i="92"/>
  <c r="E32" i="92"/>
  <c r="E31" i="92"/>
  <c r="E30" i="92"/>
  <c r="E27" i="92"/>
  <c r="E26" i="92"/>
  <c r="E23" i="92"/>
  <c r="E22" i="92"/>
  <c r="E20" i="92"/>
  <c r="E19" i="92"/>
  <c r="E18" i="92"/>
  <c r="E15" i="92"/>
  <c r="E14" i="92"/>
  <c r="E11" i="92"/>
  <c r="E10" i="92"/>
  <c r="S509" i="44"/>
  <c r="P509" i="44"/>
  <c r="S508" i="44"/>
  <c r="P508" i="44"/>
  <c r="S507" i="44"/>
  <c r="P507" i="44"/>
  <c r="S506" i="44"/>
  <c r="P506" i="44"/>
  <c r="S505" i="44"/>
  <c r="P505" i="44"/>
  <c r="S504" i="44"/>
  <c r="P504" i="44"/>
  <c r="S503" i="44"/>
  <c r="P503" i="44"/>
  <c r="S502" i="44"/>
  <c r="P502" i="44"/>
  <c r="S501" i="44"/>
  <c r="P501" i="44"/>
  <c r="S500" i="44"/>
  <c r="P500" i="44"/>
  <c r="S499" i="44"/>
  <c r="P499" i="44"/>
  <c r="S498" i="44"/>
  <c r="P498" i="44"/>
  <c r="S497" i="44"/>
  <c r="P497" i="44"/>
  <c r="S496" i="44"/>
  <c r="P496" i="44"/>
  <c r="S495" i="44"/>
  <c r="P495" i="44"/>
  <c r="S494" i="44"/>
  <c r="P494" i="44"/>
  <c r="S493" i="44"/>
  <c r="P493" i="44"/>
  <c r="S492" i="44"/>
  <c r="P492" i="44"/>
  <c r="S491" i="44"/>
  <c r="P491" i="44"/>
  <c r="S490" i="44"/>
  <c r="P490" i="44"/>
  <c r="S489" i="44"/>
  <c r="P489" i="44"/>
  <c r="S488" i="44"/>
  <c r="P488" i="44"/>
  <c r="S487" i="44"/>
  <c r="P487" i="44"/>
  <c r="S486" i="44"/>
  <c r="P486" i="44"/>
  <c r="S485" i="44"/>
  <c r="P485" i="44"/>
  <c r="S484" i="44"/>
  <c r="P484" i="44"/>
  <c r="S483" i="44"/>
  <c r="P483" i="44"/>
  <c r="S482" i="44"/>
  <c r="P482" i="44"/>
  <c r="S481" i="44"/>
  <c r="P481" i="44"/>
  <c r="S480" i="44"/>
  <c r="P480" i="44"/>
  <c r="S479" i="44"/>
  <c r="P479" i="44"/>
  <c r="S478" i="44"/>
  <c r="P478" i="44"/>
  <c r="S477" i="44"/>
  <c r="P477" i="44"/>
  <c r="S476" i="44"/>
  <c r="P476" i="44"/>
  <c r="S475" i="44"/>
  <c r="P475" i="44"/>
  <c r="S474" i="44"/>
  <c r="P474" i="44"/>
  <c r="S473" i="44"/>
  <c r="P473" i="44"/>
  <c r="S472" i="44"/>
  <c r="P472" i="44"/>
  <c r="S471" i="44"/>
  <c r="P471" i="44"/>
  <c r="S470" i="44"/>
  <c r="P470" i="44"/>
  <c r="S469" i="44"/>
  <c r="P469" i="44"/>
  <c r="S468" i="44"/>
  <c r="P468" i="44"/>
  <c r="S467" i="44"/>
  <c r="P467" i="44"/>
  <c r="S466" i="44"/>
  <c r="P466" i="44"/>
  <c r="S465" i="44"/>
  <c r="P465" i="44"/>
  <c r="S464" i="44"/>
  <c r="P464" i="44"/>
  <c r="S463" i="44"/>
  <c r="P463" i="44"/>
  <c r="S462" i="44"/>
  <c r="P462" i="44"/>
  <c r="S461" i="44"/>
  <c r="P461" i="44"/>
  <c r="S460" i="44"/>
  <c r="P460" i="44"/>
  <c r="S459" i="44"/>
  <c r="P459" i="44"/>
  <c r="S458" i="44"/>
  <c r="P458" i="44"/>
  <c r="S457" i="44"/>
  <c r="P457" i="44"/>
  <c r="S456" i="44"/>
  <c r="P456" i="44"/>
  <c r="S455" i="44"/>
  <c r="P455" i="44"/>
  <c r="S454" i="44"/>
  <c r="P454" i="44"/>
  <c r="S453" i="44"/>
  <c r="P453" i="44"/>
  <c r="S452" i="44"/>
  <c r="P452" i="44"/>
  <c r="S451" i="44"/>
  <c r="P451" i="44"/>
  <c r="S450" i="44"/>
  <c r="P450" i="44"/>
  <c r="S449" i="44"/>
  <c r="P449" i="44"/>
  <c r="S448" i="44"/>
  <c r="P448" i="44"/>
  <c r="S447" i="44"/>
  <c r="P447" i="44"/>
  <c r="S446" i="44"/>
  <c r="P446" i="44"/>
  <c r="S445" i="44"/>
  <c r="P445" i="44"/>
  <c r="S444" i="44"/>
  <c r="P444" i="44"/>
  <c r="S443" i="44"/>
  <c r="P443" i="44"/>
  <c r="S442" i="44"/>
  <c r="P442" i="44"/>
  <c r="S441" i="44"/>
  <c r="P441" i="44"/>
  <c r="S440" i="44"/>
  <c r="P440" i="44"/>
  <c r="S439" i="44"/>
  <c r="P439" i="44"/>
  <c r="S438" i="44"/>
  <c r="P438" i="44"/>
  <c r="S437" i="44"/>
  <c r="P437" i="44"/>
  <c r="S436" i="44"/>
  <c r="P436" i="44"/>
  <c r="S435" i="44"/>
  <c r="P435" i="44"/>
  <c r="S434" i="44"/>
  <c r="P434" i="44"/>
  <c r="S433" i="44"/>
  <c r="P433" i="44"/>
  <c r="S432" i="44"/>
  <c r="P432" i="44"/>
  <c r="S431" i="44"/>
  <c r="P431" i="44"/>
  <c r="S430" i="44"/>
  <c r="P430" i="44"/>
  <c r="S429" i="44"/>
  <c r="P429" i="44"/>
  <c r="S428" i="44"/>
  <c r="P428" i="44"/>
  <c r="S427" i="44"/>
  <c r="P427" i="44"/>
  <c r="S426" i="44"/>
  <c r="P426" i="44"/>
  <c r="S425" i="44"/>
  <c r="P425" i="44"/>
  <c r="S424" i="44"/>
  <c r="P424" i="44"/>
  <c r="S423" i="44"/>
  <c r="P423" i="44"/>
  <c r="S422" i="44"/>
  <c r="P422" i="44"/>
  <c r="S421" i="44"/>
  <c r="P421" i="44"/>
  <c r="S420" i="44"/>
  <c r="P420" i="44"/>
  <c r="S419" i="44"/>
  <c r="P419" i="44"/>
  <c r="S418" i="44"/>
  <c r="P418" i="44"/>
  <c r="S417" i="44"/>
  <c r="P417" i="44"/>
  <c r="S416" i="44"/>
  <c r="P416" i="44"/>
  <c r="S415" i="44"/>
  <c r="P415" i="44"/>
  <c r="S414" i="44"/>
  <c r="P414" i="44"/>
  <c r="S413" i="44"/>
  <c r="P413" i="44"/>
  <c r="S412" i="44"/>
  <c r="P412" i="44"/>
  <c r="S411" i="44"/>
  <c r="P411" i="44"/>
  <c r="S410" i="44"/>
  <c r="P410" i="44"/>
  <c r="S409" i="44"/>
  <c r="P409" i="44"/>
  <c r="S408" i="44"/>
  <c r="P408" i="44"/>
  <c r="S407" i="44"/>
  <c r="P407" i="44"/>
  <c r="S406" i="44"/>
  <c r="P406" i="44"/>
  <c r="S405" i="44"/>
  <c r="P405" i="44"/>
  <c r="S404" i="44"/>
  <c r="P404" i="44"/>
  <c r="S403" i="44"/>
  <c r="P403" i="44"/>
  <c r="S402" i="44"/>
  <c r="P402" i="44"/>
  <c r="S401" i="44"/>
  <c r="P401" i="44"/>
  <c r="S400" i="44"/>
  <c r="P400" i="44"/>
  <c r="S399" i="44"/>
  <c r="P399" i="44"/>
  <c r="S398" i="44"/>
  <c r="P398" i="44"/>
  <c r="S397" i="44"/>
  <c r="P397" i="44"/>
  <c r="S396" i="44"/>
  <c r="P396" i="44"/>
  <c r="S395" i="44"/>
  <c r="P395" i="44"/>
  <c r="S394" i="44"/>
  <c r="P394" i="44"/>
  <c r="S393" i="44"/>
  <c r="P393" i="44"/>
  <c r="S392" i="44"/>
  <c r="P392" i="44"/>
  <c r="S391" i="44"/>
  <c r="P391" i="44"/>
  <c r="S390" i="44"/>
  <c r="P390" i="44"/>
  <c r="S389" i="44"/>
  <c r="P389" i="44"/>
  <c r="S388" i="44"/>
  <c r="P388" i="44"/>
  <c r="S387" i="44"/>
  <c r="P387" i="44"/>
  <c r="S386" i="44"/>
  <c r="P386" i="44"/>
  <c r="S385" i="44"/>
  <c r="P385" i="44"/>
  <c r="S384" i="44"/>
  <c r="P384" i="44"/>
  <c r="S383" i="44"/>
  <c r="P383" i="44"/>
  <c r="S382" i="44"/>
  <c r="P382" i="44"/>
  <c r="S381" i="44"/>
  <c r="P381" i="44"/>
  <c r="S380" i="44"/>
  <c r="P380" i="44"/>
  <c r="S379" i="44"/>
  <c r="P379" i="44"/>
  <c r="S378" i="44"/>
  <c r="P378" i="44"/>
  <c r="S377" i="44"/>
  <c r="P377" i="44"/>
  <c r="S376" i="44"/>
  <c r="P376" i="44"/>
  <c r="S375" i="44"/>
  <c r="P375" i="44"/>
  <c r="S374" i="44"/>
  <c r="P374" i="44"/>
  <c r="S373" i="44"/>
  <c r="P373" i="44"/>
  <c r="S372" i="44"/>
  <c r="P372" i="44"/>
  <c r="S371" i="44"/>
  <c r="P371" i="44"/>
  <c r="S370" i="44"/>
  <c r="P370" i="44"/>
  <c r="S369" i="44"/>
  <c r="P369" i="44"/>
  <c r="S368" i="44"/>
  <c r="P368" i="44"/>
  <c r="S367" i="44"/>
  <c r="P367" i="44"/>
  <c r="S366" i="44"/>
  <c r="P366" i="44"/>
  <c r="S365" i="44"/>
  <c r="P365" i="44"/>
  <c r="S364" i="44"/>
  <c r="P364" i="44"/>
  <c r="S363" i="44"/>
  <c r="P363" i="44"/>
  <c r="S362" i="44"/>
  <c r="P362" i="44"/>
  <c r="S361" i="44"/>
  <c r="P361" i="44"/>
  <c r="S360" i="44"/>
  <c r="P360" i="44"/>
  <c r="S359" i="44"/>
  <c r="P359" i="44"/>
  <c r="S358" i="44"/>
  <c r="P358" i="44"/>
  <c r="S357" i="44"/>
  <c r="P357" i="44"/>
  <c r="S356" i="44"/>
  <c r="P356" i="44"/>
  <c r="S355" i="44"/>
  <c r="P355" i="44"/>
  <c r="S354" i="44"/>
  <c r="P354" i="44"/>
  <c r="S353" i="44"/>
  <c r="P353" i="44"/>
  <c r="S352" i="44"/>
  <c r="P352" i="44"/>
  <c r="S351" i="44"/>
  <c r="P351" i="44"/>
  <c r="S350" i="44"/>
  <c r="P350" i="44"/>
  <c r="S349" i="44"/>
  <c r="P349" i="44"/>
  <c r="S348" i="44"/>
  <c r="P348" i="44"/>
  <c r="S347" i="44"/>
  <c r="P347" i="44"/>
  <c r="S346" i="44"/>
  <c r="P346" i="44"/>
  <c r="S345" i="44"/>
  <c r="P345" i="44"/>
  <c r="S344" i="44"/>
  <c r="P344" i="44"/>
  <c r="S343" i="44"/>
  <c r="P343" i="44"/>
  <c r="S342" i="44"/>
  <c r="P342" i="44"/>
  <c r="S341" i="44"/>
  <c r="P341" i="44"/>
  <c r="S340" i="44"/>
  <c r="P340" i="44"/>
  <c r="S339" i="44"/>
  <c r="P339" i="44"/>
  <c r="S338" i="44"/>
  <c r="P338" i="44"/>
  <c r="S337" i="44"/>
  <c r="P337" i="44"/>
  <c r="S336" i="44"/>
  <c r="P336" i="44"/>
  <c r="S335" i="44"/>
  <c r="P335" i="44"/>
  <c r="S334" i="44"/>
  <c r="P334" i="44"/>
  <c r="S333" i="44"/>
  <c r="P333" i="44"/>
  <c r="S332" i="44"/>
  <c r="P332" i="44"/>
  <c r="S331" i="44"/>
  <c r="P331" i="44"/>
  <c r="S330" i="44"/>
  <c r="P330" i="44"/>
  <c r="S329" i="44"/>
  <c r="P329" i="44"/>
  <c r="S328" i="44"/>
  <c r="P328" i="44"/>
  <c r="S327" i="44"/>
  <c r="P327" i="44"/>
  <c r="S326" i="44"/>
  <c r="P326" i="44"/>
  <c r="S325" i="44"/>
  <c r="P325" i="44"/>
  <c r="S324" i="44"/>
  <c r="P324" i="44"/>
  <c r="S323" i="44"/>
  <c r="P323" i="44"/>
  <c r="S322" i="44"/>
  <c r="P322" i="44"/>
  <c r="S321" i="44"/>
  <c r="P321" i="44"/>
  <c r="S320" i="44"/>
  <c r="P320" i="44"/>
  <c r="S319" i="44"/>
  <c r="P319" i="44"/>
  <c r="S318" i="44"/>
  <c r="P318" i="44"/>
  <c r="S317" i="44"/>
  <c r="P317" i="44"/>
  <c r="S316" i="44"/>
  <c r="P316" i="44"/>
  <c r="S315" i="44"/>
  <c r="P315" i="44"/>
  <c r="S314" i="44"/>
  <c r="P314" i="44"/>
  <c r="S313" i="44"/>
  <c r="P313" i="44"/>
  <c r="S312" i="44"/>
  <c r="P312" i="44"/>
  <c r="S311" i="44"/>
  <c r="P311" i="44"/>
  <c r="S310" i="44"/>
  <c r="P310" i="44"/>
  <c r="S309" i="44"/>
  <c r="P309" i="44"/>
  <c r="S308" i="44"/>
  <c r="P308" i="44"/>
  <c r="S307" i="44"/>
  <c r="P307" i="44"/>
  <c r="S306" i="44"/>
  <c r="P306" i="44"/>
  <c r="S305" i="44"/>
  <c r="P305" i="44"/>
  <c r="S304" i="44"/>
  <c r="P304" i="44"/>
  <c r="S303" i="44"/>
  <c r="P303" i="44"/>
  <c r="S302" i="44"/>
  <c r="P302" i="44"/>
  <c r="S301" i="44"/>
  <c r="P301" i="44"/>
  <c r="S300" i="44"/>
  <c r="P300" i="44"/>
  <c r="S299" i="44"/>
  <c r="P299" i="44"/>
  <c r="S298" i="44"/>
  <c r="P298" i="44"/>
  <c r="S297" i="44"/>
  <c r="P297" i="44"/>
  <c r="S296" i="44"/>
  <c r="P296" i="44"/>
  <c r="S295" i="44"/>
  <c r="P295" i="44"/>
  <c r="S294" i="44"/>
  <c r="P294" i="44"/>
  <c r="S293" i="44"/>
  <c r="P293" i="44"/>
  <c r="S292" i="44"/>
  <c r="P292" i="44"/>
  <c r="S291" i="44"/>
  <c r="P291" i="44"/>
  <c r="S290" i="44"/>
  <c r="P290" i="44"/>
  <c r="S289" i="44"/>
  <c r="P289" i="44"/>
  <c r="S288" i="44"/>
  <c r="P288" i="44"/>
  <c r="S287" i="44"/>
  <c r="P287" i="44"/>
  <c r="S286" i="44"/>
  <c r="P286" i="44"/>
  <c r="S285" i="44"/>
  <c r="P285" i="44"/>
  <c r="S284" i="44"/>
  <c r="P284" i="44"/>
  <c r="S283" i="44"/>
  <c r="P283" i="44"/>
  <c r="S282" i="44"/>
  <c r="P282" i="44"/>
  <c r="S281" i="44"/>
  <c r="P281" i="44"/>
  <c r="S280" i="44"/>
  <c r="P280" i="44"/>
  <c r="S279" i="44"/>
  <c r="P279" i="44"/>
  <c r="S278" i="44"/>
  <c r="P278" i="44"/>
  <c r="S277" i="44"/>
  <c r="P277" i="44"/>
  <c r="S276" i="44"/>
  <c r="P276" i="44"/>
  <c r="S275" i="44"/>
  <c r="P275" i="44"/>
  <c r="S274" i="44"/>
  <c r="P274" i="44"/>
  <c r="S273" i="44"/>
  <c r="P273" i="44"/>
  <c r="S272" i="44"/>
  <c r="P272" i="44"/>
  <c r="S271" i="44"/>
  <c r="P271" i="44"/>
  <c r="S270" i="44"/>
  <c r="P270" i="44"/>
  <c r="S269" i="44"/>
  <c r="P269" i="44"/>
  <c r="S268" i="44"/>
  <c r="P268" i="44"/>
  <c r="S267" i="44"/>
  <c r="P267" i="44"/>
  <c r="S266" i="44"/>
  <c r="P266" i="44"/>
  <c r="S265" i="44"/>
  <c r="P265" i="44"/>
  <c r="S264" i="44"/>
  <c r="P264" i="44"/>
  <c r="S263" i="44"/>
  <c r="P263" i="44"/>
  <c r="S262" i="44"/>
  <c r="P262" i="44"/>
  <c r="S261" i="44"/>
  <c r="P261" i="44"/>
  <c r="S260" i="44"/>
  <c r="P260" i="44"/>
  <c r="S259" i="44"/>
  <c r="P259" i="44"/>
  <c r="S258" i="44"/>
  <c r="P258" i="44"/>
  <c r="S257" i="44"/>
  <c r="P257" i="44"/>
  <c r="S256" i="44"/>
  <c r="P256" i="44"/>
  <c r="S255" i="44"/>
  <c r="P255" i="44"/>
  <c r="S254" i="44"/>
  <c r="P254" i="44"/>
  <c r="S253" i="44"/>
  <c r="P253" i="44"/>
  <c r="S252" i="44"/>
  <c r="P252" i="44"/>
  <c r="S251" i="44"/>
  <c r="P251" i="44"/>
  <c r="S250" i="44"/>
  <c r="P250" i="44"/>
  <c r="S249" i="44"/>
  <c r="P249" i="44"/>
  <c r="S248" i="44"/>
  <c r="P248" i="44"/>
  <c r="S247" i="44"/>
  <c r="P247" i="44"/>
  <c r="S246" i="44"/>
  <c r="P246" i="44"/>
  <c r="S245" i="44"/>
  <c r="P245" i="44"/>
  <c r="S244" i="44"/>
  <c r="P244" i="44"/>
  <c r="S243" i="44"/>
  <c r="P243" i="44"/>
  <c r="S242" i="44"/>
  <c r="P242" i="44"/>
  <c r="S241" i="44"/>
  <c r="P241" i="44"/>
  <c r="S240" i="44"/>
  <c r="P240" i="44"/>
  <c r="S239" i="44"/>
  <c r="P239" i="44"/>
  <c r="S238" i="44"/>
  <c r="P238" i="44"/>
  <c r="S237" i="44"/>
  <c r="P237" i="44"/>
  <c r="S236" i="44"/>
  <c r="P236" i="44"/>
  <c r="S235" i="44"/>
  <c r="P235" i="44"/>
  <c r="S234" i="44"/>
  <c r="P234" i="44"/>
  <c r="S233" i="44"/>
  <c r="P233" i="44"/>
  <c r="S232" i="44"/>
  <c r="P232" i="44"/>
  <c r="S231" i="44"/>
  <c r="P231" i="44"/>
  <c r="S230" i="44"/>
  <c r="P230" i="44"/>
  <c r="S229" i="44"/>
  <c r="P229" i="44"/>
  <c r="S228" i="44"/>
  <c r="P228" i="44"/>
  <c r="S227" i="44"/>
  <c r="P227" i="44"/>
  <c r="S226" i="44"/>
  <c r="P226" i="44"/>
  <c r="S225" i="44"/>
  <c r="P225" i="44"/>
  <c r="S224" i="44"/>
  <c r="P224" i="44"/>
  <c r="S223" i="44"/>
  <c r="P223" i="44"/>
  <c r="S222" i="44"/>
  <c r="P222" i="44"/>
  <c r="S221" i="44"/>
  <c r="P221" i="44"/>
  <c r="S220" i="44"/>
  <c r="P220" i="44"/>
  <c r="S219" i="44"/>
  <c r="P219" i="44"/>
  <c r="S218" i="44"/>
  <c r="P218" i="44"/>
  <c r="S217" i="44"/>
  <c r="P217" i="44"/>
  <c r="S216" i="44"/>
  <c r="P216" i="44"/>
  <c r="S215" i="44"/>
  <c r="P215" i="44"/>
  <c r="S214" i="44"/>
  <c r="P214" i="44"/>
  <c r="S213" i="44"/>
  <c r="P213" i="44"/>
  <c r="S212" i="44"/>
  <c r="P212" i="44"/>
  <c r="S211" i="44"/>
  <c r="P211" i="44"/>
  <c r="S210" i="44"/>
  <c r="P210" i="44"/>
  <c r="S209" i="44"/>
  <c r="P209" i="44"/>
  <c r="S208" i="44"/>
  <c r="P208" i="44"/>
  <c r="S207" i="44"/>
  <c r="P207" i="44"/>
  <c r="S206" i="44"/>
  <c r="P206" i="44"/>
  <c r="S205" i="44"/>
  <c r="P205" i="44"/>
  <c r="S204" i="44"/>
  <c r="P204" i="44"/>
  <c r="S203" i="44"/>
  <c r="P203" i="44"/>
  <c r="S202" i="44"/>
  <c r="P202" i="44"/>
  <c r="S201" i="44"/>
  <c r="P201" i="44"/>
  <c r="S200" i="44"/>
  <c r="P200" i="44"/>
  <c r="S199" i="44"/>
  <c r="P199" i="44"/>
  <c r="S198" i="44"/>
  <c r="P198" i="44"/>
  <c r="S197" i="44"/>
  <c r="P197" i="44"/>
  <c r="S196" i="44"/>
  <c r="P196" i="44"/>
  <c r="S195" i="44"/>
  <c r="P195" i="44"/>
  <c r="S194" i="44"/>
  <c r="P194" i="44"/>
  <c r="S193" i="44"/>
  <c r="P193" i="44"/>
  <c r="S192" i="44"/>
  <c r="P192" i="44"/>
  <c r="S191" i="44"/>
  <c r="P191" i="44"/>
  <c r="S190" i="44"/>
  <c r="P190" i="44"/>
  <c r="S189" i="44"/>
  <c r="P189" i="44"/>
  <c r="S188" i="44"/>
  <c r="P188" i="44"/>
  <c r="S187" i="44"/>
  <c r="P187" i="44"/>
  <c r="S186" i="44"/>
  <c r="P186" i="44"/>
  <c r="S185" i="44"/>
  <c r="P185" i="44"/>
  <c r="S184" i="44"/>
  <c r="P184" i="44"/>
  <c r="S183" i="44"/>
  <c r="P183" i="44"/>
  <c r="S182" i="44"/>
  <c r="P182" i="44"/>
  <c r="S181" i="44"/>
  <c r="P181" i="44"/>
  <c r="S180" i="44"/>
  <c r="P180" i="44"/>
  <c r="S179" i="44"/>
  <c r="P179" i="44"/>
  <c r="S178" i="44"/>
  <c r="P178" i="44"/>
  <c r="S177" i="44"/>
  <c r="P177" i="44"/>
  <c r="S176" i="44"/>
  <c r="P176" i="44"/>
  <c r="S175" i="44"/>
  <c r="P175" i="44"/>
  <c r="S174" i="44"/>
  <c r="P174" i="44"/>
  <c r="S173" i="44"/>
  <c r="P173" i="44"/>
  <c r="S172" i="44"/>
  <c r="P172" i="44"/>
  <c r="S171" i="44"/>
  <c r="P171" i="44"/>
  <c r="S170" i="44"/>
  <c r="P170" i="44"/>
  <c r="S169" i="44"/>
  <c r="P169" i="44"/>
  <c r="S168" i="44"/>
  <c r="P168" i="44"/>
  <c r="S167" i="44"/>
  <c r="P167" i="44"/>
  <c r="S166" i="44"/>
  <c r="P166" i="44"/>
  <c r="S165" i="44"/>
  <c r="P165" i="44"/>
  <c r="S164" i="44"/>
  <c r="P164" i="44"/>
  <c r="S163" i="44"/>
  <c r="P163" i="44"/>
  <c r="S162" i="44"/>
  <c r="P162" i="44"/>
  <c r="S161" i="44"/>
  <c r="P161" i="44"/>
  <c r="S160" i="44"/>
  <c r="P160" i="44"/>
  <c r="S159" i="44"/>
  <c r="P159" i="44"/>
  <c r="S158" i="44"/>
  <c r="P158" i="44"/>
  <c r="S157" i="44"/>
  <c r="P157" i="44"/>
  <c r="S156" i="44"/>
  <c r="P156" i="44"/>
  <c r="S155" i="44"/>
  <c r="P155" i="44"/>
  <c r="S154" i="44"/>
  <c r="P154" i="44"/>
  <c r="S153" i="44"/>
  <c r="P153" i="44"/>
  <c r="S152" i="44"/>
  <c r="P152" i="44"/>
  <c r="S151" i="44"/>
  <c r="P151" i="44"/>
  <c r="S150" i="44"/>
  <c r="P150" i="44"/>
  <c r="S149" i="44"/>
  <c r="P149" i="44"/>
  <c r="S148" i="44"/>
  <c r="P148" i="44"/>
  <c r="S147" i="44"/>
  <c r="P147" i="44"/>
  <c r="S146" i="44"/>
  <c r="P146" i="44"/>
  <c r="S145" i="44"/>
  <c r="P145" i="44"/>
  <c r="S144" i="44"/>
  <c r="P144" i="44"/>
  <c r="S143" i="44"/>
  <c r="P143" i="44"/>
  <c r="S142" i="44"/>
  <c r="P142" i="44"/>
  <c r="S141" i="44"/>
  <c r="P141" i="44"/>
  <c r="S140" i="44"/>
  <c r="P140" i="44"/>
  <c r="S139" i="44"/>
  <c r="P139" i="44"/>
  <c r="S138" i="44"/>
  <c r="P138" i="44"/>
  <c r="S137" i="44"/>
  <c r="P137" i="44"/>
  <c r="S136" i="44"/>
  <c r="P136" i="44"/>
  <c r="S135" i="44"/>
  <c r="P135" i="44"/>
  <c r="S134" i="44"/>
  <c r="P134" i="44"/>
  <c r="S133" i="44"/>
  <c r="P133" i="44"/>
  <c r="S132" i="44"/>
  <c r="P132" i="44"/>
  <c r="S131" i="44"/>
  <c r="P131" i="44"/>
  <c r="S130" i="44"/>
  <c r="P130" i="44"/>
  <c r="S129" i="44"/>
  <c r="P129" i="44"/>
  <c r="S128" i="44"/>
  <c r="P128" i="44"/>
  <c r="S127" i="44"/>
  <c r="P127" i="44"/>
  <c r="S126" i="44"/>
  <c r="P126" i="44"/>
  <c r="S125" i="44"/>
  <c r="P125" i="44"/>
  <c r="S124" i="44"/>
  <c r="P124" i="44"/>
  <c r="S123" i="44"/>
  <c r="P123" i="44"/>
  <c r="S122" i="44"/>
  <c r="P122" i="44"/>
  <c r="S121" i="44"/>
  <c r="P121" i="44"/>
  <c r="S120" i="44"/>
  <c r="P120" i="44"/>
  <c r="S119" i="44"/>
  <c r="P119" i="44"/>
  <c r="S118" i="44"/>
  <c r="P118" i="44"/>
  <c r="S117" i="44"/>
  <c r="P117" i="44"/>
  <c r="S116" i="44"/>
  <c r="P116" i="44"/>
  <c r="S115" i="44"/>
  <c r="P115" i="44"/>
  <c r="S114" i="44"/>
  <c r="P114" i="44"/>
  <c r="S113" i="44"/>
  <c r="P113" i="44"/>
  <c r="S112" i="44"/>
  <c r="P112" i="44"/>
  <c r="S111" i="44"/>
  <c r="P111" i="44"/>
  <c r="S110" i="44"/>
  <c r="P110" i="44"/>
  <c r="S109" i="44"/>
  <c r="P109" i="44"/>
  <c r="S108" i="44"/>
  <c r="P108" i="44"/>
  <c r="S107" i="44"/>
  <c r="P107" i="44"/>
  <c r="S106" i="44"/>
  <c r="P106" i="44"/>
  <c r="S105" i="44"/>
  <c r="P105" i="44"/>
  <c r="S104" i="44"/>
  <c r="P104" i="44"/>
  <c r="S103" i="44"/>
  <c r="P103" i="44"/>
  <c r="S102" i="44"/>
  <c r="P102" i="44"/>
  <c r="S101" i="44"/>
  <c r="P101" i="44"/>
  <c r="S100" i="44"/>
  <c r="P100" i="44"/>
  <c r="S99" i="44"/>
  <c r="P99" i="44"/>
  <c r="S98" i="44"/>
  <c r="P98" i="44"/>
  <c r="S97" i="44"/>
  <c r="P97" i="44"/>
  <c r="S96" i="44"/>
  <c r="P96" i="44"/>
  <c r="S95" i="44"/>
  <c r="P95" i="44"/>
  <c r="S94" i="44"/>
  <c r="P94" i="44"/>
  <c r="S93" i="44"/>
  <c r="P93" i="44"/>
  <c r="S92" i="44"/>
  <c r="P92" i="44"/>
  <c r="S91" i="44"/>
  <c r="P91" i="44"/>
  <c r="S90" i="44"/>
  <c r="P90" i="44"/>
  <c r="S89" i="44"/>
  <c r="P89" i="44"/>
  <c r="S88" i="44"/>
  <c r="P88" i="44"/>
  <c r="S87" i="44"/>
  <c r="P87" i="44"/>
  <c r="S86" i="44"/>
  <c r="P86" i="44"/>
  <c r="S85" i="44"/>
  <c r="P85" i="44"/>
  <c r="S84" i="44"/>
  <c r="P84" i="44"/>
  <c r="S83" i="44"/>
  <c r="P83" i="44"/>
  <c r="S82" i="44"/>
  <c r="P82" i="44"/>
  <c r="S81" i="44"/>
  <c r="P81" i="44"/>
  <c r="S80" i="44"/>
  <c r="P80" i="44"/>
  <c r="S79" i="44"/>
  <c r="P79" i="44"/>
  <c r="S78" i="44"/>
  <c r="P78" i="44"/>
  <c r="S77" i="44"/>
  <c r="P77" i="44"/>
  <c r="S76" i="44"/>
  <c r="P76" i="44"/>
  <c r="S75" i="44"/>
  <c r="P75" i="44"/>
  <c r="S74" i="44"/>
  <c r="P74" i="44"/>
  <c r="S73" i="44"/>
  <c r="P73" i="44"/>
  <c r="S72" i="44"/>
  <c r="P72" i="44"/>
  <c r="S71" i="44"/>
  <c r="P71" i="44"/>
  <c r="S70" i="44"/>
  <c r="P70" i="44"/>
  <c r="S69" i="44"/>
  <c r="P69" i="44"/>
  <c r="S68" i="44"/>
  <c r="P68" i="44"/>
  <c r="S67" i="44"/>
  <c r="P67" i="44"/>
  <c r="S66" i="44"/>
  <c r="P66" i="44"/>
  <c r="S65" i="44"/>
  <c r="P65" i="44"/>
  <c r="S64" i="44"/>
  <c r="P64" i="44"/>
  <c r="S63" i="44"/>
  <c r="P63" i="44"/>
  <c r="S62" i="44"/>
  <c r="P62" i="44"/>
  <c r="S61" i="44"/>
  <c r="P61" i="44"/>
  <c r="S60" i="44"/>
  <c r="P60" i="44"/>
  <c r="S59" i="44"/>
  <c r="P59" i="44"/>
  <c r="S58" i="44"/>
  <c r="P58" i="44"/>
  <c r="S57" i="44"/>
  <c r="P57" i="44"/>
  <c r="S56" i="44"/>
  <c r="P56" i="44"/>
  <c r="S55" i="44"/>
  <c r="P55" i="44"/>
  <c r="S54" i="44"/>
  <c r="P54" i="44"/>
  <c r="S53" i="44"/>
  <c r="P53" i="44"/>
  <c r="S52" i="44"/>
  <c r="P52" i="44"/>
  <c r="S51" i="44"/>
  <c r="P51" i="44"/>
  <c r="S50" i="44"/>
  <c r="P50" i="44"/>
  <c r="S49" i="44"/>
  <c r="P49" i="44"/>
  <c r="S48" i="44"/>
  <c r="P48" i="44"/>
  <c r="S47" i="44"/>
  <c r="P47" i="44"/>
  <c r="S46" i="44"/>
  <c r="P46" i="44"/>
  <c r="S45" i="44"/>
  <c r="P45" i="44"/>
  <c r="S44" i="44"/>
  <c r="P44" i="44"/>
  <c r="S43" i="44"/>
  <c r="P43" i="44"/>
  <c r="S42" i="44"/>
  <c r="P42" i="44"/>
  <c r="S41" i="44"/>
  <c r="P41" i="44"/>
  <c r="S40" i="44"/>
  <c r="P40" i="44"/>
  <c r="S39" i="44"/>
  <c r="P39" i="44"/>
  <c r="S38" i="44"/>
  <c r="P38" i="44"/>
  <c r="S37" i="44"/>
  <c r="P37" i="44"/>
  <c r="S36" i="44"/>
  <c r="P36" i="44"/>
  <c r="S35" i="44"/>
  <c r="P35" i="44"/>
  <c r="S34" i="44"/>
  <c r="P34" i="44"/>
  <c r="S33" i="44"/>
  <c r="P33" i="44"/>
  <c r="S32" i="44"/>
  <c r="P32" i="44"/>
  <c r="S31" i="44"/>
  <c r="P31" i="44"/>
  <c r="S30" i="44"/>
  <c r="P30" i="44"/>
  <c r="S29" i="44"/>
  <c r="P29" i="44"/>
  <c r="S28" i="44"/>
  <c r="P28" i="44"/>
  <c r="S27" i="44"/>
  <c r="P27" i="44"/>
  <c r="S26" i="44"/>
  <c r="P26" i="44"/>
  <c r="S25" i="44"/>
  <c r="P25" i="44"/>
  <c r="S24" i="44"/>
  <c r="P24" i="44"/>
  <c r="S23" i="44"/>
  <c r="P23" i="44"/>
  <c r="S22" i="44"/>
  <c r="P22" i="44"/>
  <c r="S21" i="44"/>
  <c r="P21" i="44"/>
  <c r="S20" i="44"/>
  <c r="P20" i="44"/>
  <c r="S19" i="44"/>
  <c r="P19" i="44"/>
  <c r="S18" i="44"/>
  <c r="P18" i="44"/>
  <c r="S17" i="44"/>
  <c r="P17" i="44"/>
  <c r="S16" i="44"/>
  <c r="P16" i="44"/>
  <c r="S15" i="44"/>
  <c r="P15" i="44"/>
  <c r="S14" i="44"/>
  <c r="P14" i="44"/>
  <c r="S13" i="44"/>
  <c r="P13" i="44"/>
  <c r="S12" i="44"/>
  <c r="P12" i="44"/>
  <c r="S11" i="44"/>
  <c r="P11" i="44"/>
  <c r="S10" i="44"/>
  <c r="P10" i="44"/>
  <c r="AZ1" i="119"/>
  <c r="AW1" i="119"/>
  <c r="AT1" i="119"/>
  <c r="AQ1" i="119"/>
  <c r="AN1" i="119"/>
  <c r="AK1" i="119"/>
  <c r="AH1" i="119"/>
  <c r="AE1" i="119"/>
  <c r="AB1" i="119"/>
  <c r="Y1" i="119"/>
  <c r="V1" i="119"/>
  <c r="S1" i="119"/>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O42" i="1"/>
  <c r="O41" i="1"/>
  <c r="O40" i="1"/>
  <c r="O39" i="1"/>
  <c r="B10" i="44" l="1"/>
  <c r="B11" i="44" s="1"/>
  <c r="B12" i="44" s="1"/>
  <c r="B13" i="44" s="1"/>
  <c r="B14" i="44" s="1"/>
  <c r="B15" i="44" s="1"/>
  <c r="B16" i="44" s="1"/>
  <c r="B17" i="44" s="1"/>
  <c r="B18" i="44" s="1"/>
  <c r="B19" i="44" s="1"/>
  <c r="B20" i="44" s="1"/>
  <c r="B21" i="44" s="1"/>
  <c r="B22" i="44" s="1"/>
  <c r="B23" i="44" s="1"/>
  <c r="B24" i="44" s="1"/>
  <c r="B10" i="126"/>
  <c r="B11" i="126" s="1"/>
  <c r="B12" i="126" s="1"/>
  <c r="B13" i="126" s="1"/>
  <c r="B14" i="126" s="1"/>
  <c r="B15" i="126" s="1"/>
  <c r="B16" i="126" s="1"/>
  <c r="B17" i="126" s="1"/>
  <c r="B18" i="126" s="1"/>
  <c r="B19" i="126" s="1"/>
  <c r="B20" i="126" s="1"/>
  <c r="B21" i="126" s="1"/>
  <c r="B22" i="126" s="1"/>
  <c r="B23" i="126" s="1"/>
  <c r="B24" i="126" s="1"/>
  <c r="B25" i="126" s="1"/>
  <c r="B26" i="126" s="1"/>
  <c r="B27" i="126" s="1"/>
  <c r="B28" i="126" s="1"/>
  <c r="B29" i="126" s="1"/>
  <c r="B30" i="126" s="1"/>
  <c r="B31" i="126" s="1"/>
  <c r="B32" i="126" s="1"/>
  <c r="B33" i="126" s="1"/>
  <c r="B34" i="126" s="1"/>
  <c r="B35" i="126" s="1"/>
  <c r="B36" i="126" s="1"/>
  <c r="B37" i="126" s="1"/>
  <c r="B38" i="126" s="1"/>
  <c r="B39" i="126" s="1"/>
  <c r="B40" i="126" s="1"/>
  <c r="B41" i="126" s="1"/>
  <c r="B42" i="126" s="1"/>
  <c r="B43" i="126" s="1"/>
  <c r="B44" i="126" s="1"/>
  <c r="B45" i="126" s="1"/>
  <c r="B46" i="126" s="1"/>
  <c r="B47" i="126" s="1"/>
  <c r="B48" i="126" s="1"/>
  <c r="B49" i="126" s="1"/>
  <c r="B50" i="126" s="1"/>
  <c r="B51" i="126" s="1"/>
  <c r="B52" i="126" s="1"/>
  <c r="B53" i="126" s="1"/>
  <c r="B54" i="126" s="1"/>
  <c r="B55" i="126" s="1"/>
  <c r="B56" i="126" s="1"/>
  <c r="B57" i="126" s="1"/>
  <c r="B58" i="126" s="1"/>
  <c r="B59" i="126" s="1"/>
  <c r="B60" i="126" s="1"/>
  <c r="B61" i="126" s="1"/>
  <c r="B62" i="126" s="1"/>
  <c r="B63" i="126" s="1"/>
  <c r="B64" i="126" s="1"/>
  <c r="B65" i="126" s="1"/>
  <c r="B66" i="126" s="1"/>
  <c r="B67" i="126" s="1"/>
  <c r="B68" i="126" s="1"/>
  <c r="B69" i="126" s="1"/>
  <c r="B70" i="126" s="1"/>
  <c r="B71" i="126" s="1"/>
  <c r="B72" i="126" s="1"/>
  <c r="B73" i="126" s="1"/>
  <c r="B74" i="126" s="1"/>
  <c r="B75" i="126" s="1"/>
  <c r="B76" i="126" s="1"/>
  <c r="B77" i="126" s="1"/>
  <c r="B78" i="126" s="1"/>
  <c r="B79" i="126" s="1"/>
  <c r="B80" i="126" s="1"/>
  <c r="B81" i="126" s="1"/>
  <c r="B82" i="126" s="1"/>
  <c r="B83" i="126" s="1"/>
  <c r="B84" i="126" s="1"/>
  <c r="B85" i="126" s="1"/>
  <c r="B86" i="126" s="1"/>
  <c r="B87" i="126" s="1"/>
  <c r="B88" i="126" s="1"/>
  <c r="B89" i="126" s="1"/>
  <c r="B90" i="126" s="1"/>
  <c r="B91" i="126" s="1"/>
  <c r="B92" i="126" s="1"/>
  <c r="B93" i="126" s="1"/>
  <c r="B94" i="126" s="1"/>
  <c r="B95" i="126" s="1"/>
  <c r="B96" i="126" s="1"/>
  <c r="B97" i="126" s="1"/>
  <c r="B98" i="126" s="1"/>
  <c r="B99" i="126" s="1"/>
  <c r="B100" i="126" s="1"/>
  <c r="B101" i="126" s="1"/>
  <c r="B102" i="126" s="1"/>
  <c r="B103" i="126" s="1"/>
  <c r="B104" i="126" s="1"/>
  <c r="B105" i="126" s="1"/>
  <c r="B106" i="126" s="1"/>
  <c r="B107" i="126" s="1"/>
  <c r="B108" i="126" s="1"/>
  <c r="B109" i="126" s="1"/>
  <c r="B110" i="126" s="1"/>
  <c r="B111" i="126" s="1"/>
  <c r="B112" i="126" s="1"/>
  <c r="B113" i="126" s="1"/>
  <c r="B114" i="126" s="1"/>
  <c r="B115" i="126" s="1"/>
  <c r="B116" i="126" s="1"/>
  <c r="B117" i="126" s="1"/>
  <c r="B118" i="126" s="1"/>
  <c r="B119" i="126" s="1"/>
  <c r="B120" i="126" s="1"/>
  <c r="B121" i="126" s="1"/>
  <c r="B122" i="126" s="1"/>
  <c r="B123" i="126" s="1"/>
  <c r="B124" i="126" s="1"/>
  <c r="B125" i="126" s="1"/>
  <c r="B126" i="126" s="1"/>
  <c r="B127" i="126" s="1"/>
  <c r="B128" i="126" s="1"/>
  <c r="B129" i="126" s="1"/>
  <c r="B130" i="126" s="1"/>
  <c r="B131" i="126" s="1"/>
  <c r="B132" i="126" s="1"/>
  <c r="B133" i="126" s="1"/>
  <c r="B134" i="126" s="1"/>
  <c r="B135" i="126" s="1"/>
  <c r="B136" i="126" s="1"/>
  <c r="B137" i="126" s="1"/>
  <c r="B138" i="126" s="1"/>
  <c r="B139" i="126" s="1"/>
  <c r="B140" i="126" s="1"/>
  <c r="B141" i="126" s="1"/>
  <c r="B142" i="126" s="1"/>
  <c r="B143" i="126" s="1"/>
  <c r="B144" i="126" s="1"/>
  <c r="B145" i="126" s="1"/>
  <c r="B146" i="126" s="1"/>
  <c r="B147" i="126" s="1"/>
  <c r="B148" i="126" s="1"/>
  <c r="B149" i="126" s="1"/>
  <c r="B150" i="126" s="1"/>
  <c r="B151" i="126" s="1"/>
  <c r="B152" i="126" s="1"/>
  <c r="B153" i="126" s="1"/>
  <c r="B154" i="126" s="1"/>
  <c r="B155" i="126" s="1"/>
  <c r="B156" i="126" s="1"/>
  <c r="B157" i="126" s="1"/>
  <c r="B158" i="126" s="1"/>
  <c r="B159" i="126" s="1"/>
  <c r="B160" i="126" s="1"/>
  <c r="B161" i="126" s="1"/>
  <c r="B162" i="126" s="1"/>
  <c r="B163" i="126" s="1"/>
  <c r="B164" i="126" s="1"/>
  <c r="B165" i="126" s="1"/>
  <c r="B166" i="126" s="1"/>
  <c r="B167" i="126" s="1"/>
  <c r="B168" i="126" s="1"/>
  <c r="B169" i="126" s="1"/>
  <c r="B170" i="126" s="1"/>
  <c r="B171" i="126" s="1"/>
  <c r="B172" i="126" s="1"/>
  <c r="B173" i="126" s="1"/>
  <c r="B174" i="126" s="1"/>
  <c r="B175" i="126" s="1"/>
  <c r="B176" i="126" s="1"/>
  <c r="B177" i="126" s="1"/>
  <c r="B178" i="126" s="1"/>
  <c r="B179" i="126" s="1"/>
  <c r="B180" i="126" s="1"/>
  <c r="B181" i="126" s="1"/>
  <c r="B182" i="126" s="1"/>
  <c r="B183" i="126" s="1"/>
  <c r="B184" i="126" s="1"/>
  <c r="B185" i="126" s="1"/>
  <c r="B186" i="126" s="1"/>
  <c r="B187" i="126" s="1"/>
  <c r="B188" i="126" s="1"/>
  <c r="B189" i="126" s="1"/>
  <c r="B190" i="126" s="1"/>
  <c r="B191" i="126" s="1"/>
  <c r="B192" i="126" s="1"/>
  <c r="B193" i="126" s="1"/>
  <c r="B194" i="126" s="1"/>
  <c r="B195" i="126" s="1"/>
  <c r="B196" i="126" s="1"/>
  <c r="B197" i="126" s="1"/>
  <c r="B198" i="126" s="1"/>
  <c r="B199" i="126" s="1"/>
  <c r="B200" i="126" s="1"/>
  <c r="B201" i="126" s="1"/>
  <c r="B202" i="126" s="1"/>
  <c r="B203" i="126" s="1"/>
  <c r="B204" i="126" s="1"/>
  <c r="B205" i="126" s="1"/>
  <c r="B206" i="126" s="1"/>
  <c r="B207" i="126" s="1"/>
  <c r="B208" i="126" s="1"/>
  <c r="B209" i="126" s="1"/>
  <c r="B210" i="126" s="1"/>
  <c r="B211" i="126" s="1"/>
  <c r="B212" i="126" s="1"/>
  <c r="B213" i="126" s="1"/>
  <c r="B214" i="126" s="1"/>
  <c r="B215" i="126" s="1"/>
  <c r="B216" i="126" s="1"/>
  <c r="B217" i="126" s="1"/>
  <c r="B218" i="126" s="1"/>
  <c r="B219" i="126" s="1"/>
  <c r="B220" i="126" s="1"/>
  <c r="B221" i="126" s="1"/>
  <c r="B222" i="126" s="1"/>
  <c r="B223" i="126" s="1"/>
  <c r="B224" i="126" s="1"/>
  <c r="B225" i="126" s="1"/>
  <c r="B226" i="126" s="1"/>
  <c r="B227" i="126" s="1"/>
  <c r="B228" i="126" s="1"/>
  <c r="B229" i="126" s="1"/>
  <c r="B230" i="126" s="1"/>
  <c r="B231" i="126" s="1"/>
  <c r="B232" i="126" s="1"/>
  <c r="B233" i="126" s="1"/>
  <c r="B234" i="126" s="1"/>
  <c r="B235" i="126" s="1"/>
  <c r="B236" i="126" s="1"/>
  <c r="B237" i="126" s="1"/>
  <c r="B238" i="126" s="1"/>
  <c r="B239" i="126" s="1"/>
  <c r="B240" i="126" s="1"/>
  <c r="B241" i="126" s="1"/>
  <c r="B242" i="126" s="1"/>
  <c r="B243" i="126" s="1"/>
  <c r="B244" i="126" s="1"/>
  <c r="B245" i="126" s="1"/>
  <c r="B246" i="126" s="1"/>
  <c r="B247" i="126" s="1"/>
  <c r="B248" i="126" s="1"/>
  <c r="B249" i="126" s="1"/>
  <c r="B250" i="126" s="1"/>
  <c r="B251" i="126" s="1"/>
  <c r="B252" i="126" s="1"/>
  <c r="B253" i="126" s="1"/>
  <c r="B254" i="126" s="1"/>
  <c r="B255" i="126" s="1"/>
  <c r="B256" i="126" s="1"/>
  <c r="B257" i="126" s="1"/>
  <c r="B258" i="126" s="1"/>
  <c r="B259" i="126" s="1"/>
  <c r="B260" i="126" s="1"/>
  <c r="B261" i="126" s="1"/>
  <c r="B262" i="126" s="1"/>
  <c r="B263" i="126" s="1"/>
  <c r="B264" i="126" s="1"/>
  <c r="B265" i="126" s="1"/>
  <c r="B266" i="126" s="1"/>
  <c r="B267" i="126" s="1"/>
  <c r="B268" i="126" s="1"/>
  <c r="B269" i="126" s="1"/>
  <c r="B270" i="126" s="1"/>
  <c r="B271" i="126" s="1"/>
  <c r="B272" i="126" s="1"/>
  <c r="B273" i="126" s="1"/>
  <c r="B274" i="126" s="1"/>
  <c r="B275" i="126" s="1"/>
  <c r="B276" i="126" s="1"/>
  <c r="B277" i="126" s="1"/>
  <c r="B278" i="126" s="1"/>
  <c r="B279" i="126" s="1"/>
  <c r="B280" i="126" s="1"/>
  <c r="B281" i="126" s="1"/>
  <c r="B282" i="126" s="1"/>
  <c r="B283" i="126" s="1"/>
  <c r="B284" i="126" s="1"/>
  <c r="B285" i="126" s="1"/>
  <c r="B286" i="126" s="1"/>
  <c r="B287" i="126" s="1"/>
  <c r="B288" i="126" s="1"/>
  <c r="B289" i="126" s="1"/>
  <c r="B290" i="126" s="1"/>
  <c r="B291" i="126" s="1"/>
  <c r="B292" i="126" s="1"/>
  <c r="B293" i="126" s="1"/>
  <c r="B294" i="126" s="1"/>
  <c r="B295" i="126" s="1"/>
  <c r="B296" i="126" s="1"/>
  <c r="B297" i="126" s="1"/>
  <c r="B298" i="126" s="1"/>
  <c r="B299" i="126" s="1"/>
  <c r="B300" i="126" s="1"/>
  <c r="B301" i="126" s="1"/>
  <c r="B302" i="126" s="1"/>
  <c r="B303" i="126" s="1"/>
  <c r="B304" i="126" s="1"/>
  <c r="B305" i="126" s="1"/>
  <c r="B306" i="126" s="1"/>
  <c r="B307" i="126" s="1"/>
  <c r="B308" i="126" s="1"/>
  <c r="B309" i="126" s="1"/>
  <c r="B310" i="126" s="1"/>
  <c r="B311" i="126" s="1"/>
  <c r="B312" i="126" s="1"/>
  <c r="B313" i="126" s="1"/>
  <c r="B314" i="126" s="1"/>
  <c r="B315" i="126" s="1"/>
  <c r="B316" i="126" s="1"/>
  <c r="B317" i="126" s="1"/>
  <c r="B318" i="126" s="1"/>
  <c r="B319" i="126" s="1"/>
  <c r="B320" i="126" s="1"/>
  <c r="B321" i="126" s="1"/>
  <c r="B322" i="126" s="1"/>
  <c r="B323" i="126" s="1"/>
  <c r="B324" i="126" s="1"/>
  <c r="B325" i="126" s="1"/>
  <c r="B326" i="126" s="1"/>
  <c r="B327" i="126" s="1"/>
  <c r="B328" i="126" s="1"/>
  <c r="B329" i="126" s="1"/>
  <c r="B330" i="126" s="1"/>
  <c r="B331" i="126" s="1"/>
  <c r="B332" i="126" s="1"/>
  <c r="B333" i="126" s="1"/>
  <c r="B334" i="126" s="1"/>
  <c r="B335" i="126" s="1"/>
  <c r="B336" i="126" s="1"/>
  <c r="B337" i="126" s="1"/>
  <c r="B338" i="126" s="1"/>
  <c r="B339" i="126" s="1"/>
  <c r="B340" i="126" s="1"/>
  <c r="B341" i="126" s="1"/>
  <c r="B342" i="126" s="1"/>
  <c r="B343" i="126" s="1"/>
  <c r="B344" i="126" s="1"/>
  <c r="B345" i="126" s="1"/>
  <c r="B346" i="126" s="1"/>
  <c r="B347" i="126" s="1"/>
  <c r="B348" i="126" s="1"/>
  <c r="B349" i="126" s="1"/>
  <c r="B350" i="126" s="1"/>
  <c r="B351" i="126" s="1"/>
  <c r="B352" i="126" s="1"/>
  <c r="B353" i="126" s="1"/>
  <c r="B354" i="126" s="1"/>
  <c r="B355" i="126" s="1"/>
  <c r="B356" i="126" s="1"/>
  <c r="B357" i="126" s="1"/>
  <c r="B358" i="126" s="1"/>
  <c r="B359" i="126" s="1"/>
  <c r="B360" i="126" s="1"/>
  <c r="B361" i="126" s="1"/>
  <c r="B362" i="126" s="1"/>
  <c r="B363" i="126" s="1"/>
  <c r="B364" i="126" s="1"/>
  <c r="B365" i="126" s="1"/>
  <c r="B366" i="126" s="1"/>
  <c r="B367" i="126" s="1"/>
  <c r="B368" i="126" s="1"/>
  <c r="B369" i="126" s="1"/>
  <c r="B370" i="126" s="1"/>
  <c r="B371" i="126" s="1"/>
  <c r="B372" i="126" s="1"/>
  <c r="B373" i="126" s="1"/>
  <c r="B374" i="126" s="1"/>
  <c r="B375" i="126" s="1"/>
  <c r="B376" i="126" s="1"/>
  <c r="B377" i="126" s="1"/>
  <c r="B378" i="126" s="1"/>
  <c r="B379" i="126" s="1"/>
  <c r="B380" i="126" s="1"/>
  <c r="B381" i="126" s="1"/>
  <c r="B382" i="126" s="1"/>
  <c r="B383" i="126" s="1"/>
  <c r="B384" i="126" s="1"/>
  <c r="B385" i="126" s="1"/>
  <c r="B386" i="126" s="1"/>
  <c r="B387" i="126" s="1"/>
  <c r="B388" i="126" s="1"/>
  <c r="B389" i="126" s="1"/>
  <c r="B390" i="126" s="1"/>
  <c r="B391" i="126" s="1"/>
  <c r="B392" i="126" s="1"/>
  <c r="B393" i="126" s="1"/>
  <c r="B394" i="126" s="1"/>
  <c r="B395" i="126" s="1"/>
  <c r="B396" i="126" s="1"/>
  <c r="B397" i="126" s="1"/>
  <c r="B398" i="126" s="1"/>
  <c r="B399" i="126" s="1"/>
  <c r="B400" i="126" s="1"/>
  <c r="B401" i="126" s="1"/>
  <c r="B402" i="126" s="1"/>
  <c r="B403" i="126" s="1"/>
  <c r="B404" i="126" s="1"/>
  <c r="B405" i="126" s="1"/>
  <c r="B406" i="126" s="1"/>
  <c r="B407" i="126" s="1"/>
  <c r="B408" i="126" s="1"/>
  <c r="B409" i="126" s="1"/>
  <c r="B410" i="126" s="1"/>
  <c r="B411" i="126" s="1"/>
  <c r="B412" i="126" s="1"/>
  <c r="B413" i="126" s="1"/>
  <c r="B414" i="126" s="1"/>
  <c r="B415" i="126" s="1"/>
  <c r="B416" i="126" s="1"/>
  <c r="B417" i="126" s="1"/>
  <c r="B418" i="126" s="1"/>
  <c r="B419" i="126" s="1"/>
  <c r="B420" i="126" s="1"/>
  <c r="B421" i="126" s="1"/>
  <c r="B422" i="126" s="1"/>
  <c r="B423" i="126" s="1"/>
  <c r="B424" i="126" s="1"/>
  <c r="B425" i="126" s="1"/>
  <c r="B426" i="126" s="1"/>
  <c r="B427" i="126" s="1"/>
  <c r="B428" i="126" s="1"/>
  <c r="B429" i="126" s="1"/>
  <c r="B430" i="126" s="1"/>
  <c r="B431" i="126" s="1"/>
  <c r="B432" i="126" s="1"/>
  <c r="B433" i="126" s="1"/>
  <c r="B434" i="126" s="1"/>
  <c r="B435" i="126" s="1"/>
  <c r="B436" i="126" s="1"/>
  <c r="B437" i="126" s="1"/>
  <c r="B438" i="126" s="1"/>
  <c r="B439" i="126" s="1"/>
  <c r="B440" i="126" s="1"/>
  <c r="B441" i="126" s="1"/>
  <c r="B442" i="126" s="1"/>
  <c r="B443" i="126" s="1"/>
  <c r="B444" i="126" s="1"/>
  <c r="B445" i="126" s="1"/>
  <c r="B446" i="126" s="1"/>
  <c r="B447" i="126" s="1"/>
  <c r="B448" i="126" s="1"/>
  <c r="B449" i="126" s="1"/>
  <c r="B450" i="126" s="1"/>
  <c r="B451" i="126" s="1"/>
  <c r="B452" i="126" s="1"/>
  <c r="B453" i="126" s="1"/>
  <c r="B454" i="126" s="1"/>
  <c r="B455" i="126" s="1"/>
  <c r="B456" i="126" s="1"/>
  <c r="B457" i="126" s="1"/>
  <c r="B458" i="126" s="1"/>
  <c r="B459" i="126" s="1"/>
  <c r="B460" i="126" s="1"/>
  <c r="B461" i="126" s="1"/>
  <c r="B462" i="126" s="1"/>
  <c r="B463" i="126" s="1"/>
  <c r="B464" i="126" s="1"/>
  <c r="B465" i="126" s="1"/>
  <c r="B466" i="126" s="1"/>
  <c r="B467" i="126" s="1"/>
  <c r="B468" i="126" s="1"/>
  <c r="B469" i="126" s="1"/>
  <c r="B470" i="126" s="1"/>
  <c r="B471" i="126" s="1"/>
  <c r="B472" i="126" s="1"/>
  <c r="B473" i="126" s="1"/>
  <c r="B474" i="126" s="1"/>
  <c r="B475" i="126" s="1"/>
  <c r="B476" i="126" s="1"/>
  <c r="B477" i="126" s="1"/>
  <c r="B478" i="126" s="1"/>
  <c r="B479" i="126" s="1"/>
  <c r="B480" i="126" s="1"/>
  <c r="B481" i="126" s="1"/>
  <c r="B482" i="126" s="1"/>
  <c r="B483" i="126" s="1"/>
  <c r="B484" i="126" s="1"/>
  <c r="B485" i="126" s="1"/>
  <c r="B486" i="126" s="1"/>
  <c r="B487" i="126" s="1"/>
  <c r="B488" i="126" s="1"/>
  <c r="B489" i="126" s="1"/>
  <c r="B490" i="126" s="1"/>
  <c r="B491" i="126" s="1"/>
  <c r="B492" i="126" s="1"/>
  <c r="B493" i="126" s="1"/>
  <c r="B494" i="126" s="1"/>
  <c r="B495" i="126" s="1"/>
  <c r="B496" i="126" s="1"/>
  <c r="B497" i="126" s="1"/>
  <c r="B498" i="126" s="1"/>
  <c r="B499" i="126" s="1"/>
  <c r="B500" i="126" s="1"/>
  <c r="B501" i="126" s="1"/>
  <c r="B502" i="126" s="1"/>
  <c r="B503" i="126" s="1"/>
  <c r="B504" i="126" s="1"/>
  <c r="B505" i="126" s="1"/>
  <c r="B506" i="126" s="1"/>
  <c r="B507" i="126" s="1"/>
  <c r="B508" i="126" s="1"/>
  <c r="B509" i="126" s="1"/>
  <c r="B10" i="128"/>
  <c r="B10" i="127"/>
  <c r="B11" i="127" s="1"/>
  <c r="B12" i="127" s="1"/>
  <c r="B13" i="127" s="1"/>
  <c r="B14" i="127" s="1"/>
  <c r="B15" i="127" s="1"/>
  <c r="B16" i="127" s="1"/>
  <c r="B17" i="127" s="1"/>
  <c r="B18" i="127" s="1"/>
  <c r="B19" i="127" s="1"/>
  <c r="B20" i="127" s="1"/>
  <c r="B21" i="127" s="1"/>
  <c r="B22" i="127" s="1"/>
  <c r="B23" i="127" s="1"/>
  <c r="B24" i="127" s="1"/>
  <c r="B25" i="127" s="1"/>
  <c r="B26" i="127" s="1"/>
  <c r="B27" i="127" s="1"/>
  <c r="B28" i="127" s="1"/>
  <c r="B29" i="127" s="1"/>
  <c r="B30" i="127" s="1"/>
  <c r="B31" i="127" s="1"/>
  <c r="B32" i="127" s="1"/>
  <c r="B33" i="127" s="1"/>
  <c r="B34" i="127" s="1"/>
  <c r="B35" i="127" s="1"/>
  <c r="B36" i="127" s="1"/>
  <c r="B37" i="127" s="1"/>
  <c r="B38" i="127" s="1"/>
  <c r="B39" i="127" s="1"/>
  <c r="B40" i="127" s="1"/>
  <c r="B41" i="127" s="1"/>
  <c r="B42" i="127" s="1"/>
  <c r="B43" i="127" s="1"/>
  <c r="B44" i="127" s="1"/>
  <c r="B45" i="127" s="1"/>
  <c r="B46" i="127" s="1"/>
  <c r="B47" i="127" s="1"/>
  <c r="B48" i="127" s="1"/>
  <c r="B49" i="127" s="1"/>
  <c r="B50" i="127" s="1"/>
  <c r="B51" i="127" s="1"/>
  <c r="B52" i="127" s="1"/>
  <c r="B53" i="127" s="1"/>
  <c r="B54" i="127" s="1"/>
  <c r="B55" i="127" s="1"/>
  <c r="B56" i="127" s="1"/>
  <c r="B57" i="127" s="1"/>
  <c r="B58" i="127" s="1"/>
  <c r="B59" i="127" s="1"/>
  <c r="B60" i="127" s="1"/>
  <c r="B61" i="127" s="1"/>
  <c r="B62" i="127" s="1"/>
  <c r="B63" i="127" s="1"/>
  <c r="B64" i="127" s="1"/>
  <c r="B65" i="127" s="1"/>
  <c r="B66" i="127" s="1"/>
  <c r="B67" i="127" s="1"/>
  <c r="B68" i="127" s="1"/>
  <c r="B69" i="127" s="1"/>
  <c r="B70" i="127" s="1"/>
  <c r="B71" i="127" s="1"/>
  <c r="B72" i="127" s="1"/>
  <c r="B73" i="127" s="1"/>
  <c r="B74" i="127" s="1"/>
  <c r="B75" i="127" s="1"/>
  <c r="B76" i="127" s="1"/>
  <c r="B77" i="127" s="1"/>
  <c r="B78" i="127" s="1"/>
  <c r="B79" i="127" s="1"/>
  <c r="B80" i="127" s="1"/>
  <c r="B81" i="127" s="1"/>
  <c r="B82" i="127" s="1"/>
  <c r="B83" i="127" s="1"/>
  <c r="B84" i="127" s="1"/>
  <c r="B85" i="127" s="1"/>
  <c r="B86" i="127" s="1"/>
  <c r="B87" i="127" s="1"/>
  <c r="B88" i="127" s="1"/>
  <c r="B89" i="127" s="1"/>
  <c r="B90" i="127" s="1"/>
  <c r="B91" i="127" s="1"/>
  <c r="B92" i="127" s="1"/>
  <c r="B93" i="127" s="1"/>
  <c r="B94" i="127" s="1"/>
  <c r="B95" i="127" s="1"/>
  <c r="B96" i="127" s="1"/>
  <c r="B97" i="127" s="1"/>
  <c r="B98" i="127" s="1"/>
  <c r="B99" i="127" s="1"/>
  <c r="B100" i="127" s="1"/>
  <c r="B101" i="127" s="1"/>
  <c r="B102" i="127" s="1"/>
  <c r="B103" i="127" s="1"/>
  <c r="B104" i="127" s="1"/>
  <c r="B105" i="127" s="1"/>
  <c r="B106" i="127" s="1"/>
  <c r="B107" i="127" s="1"/>
  <c r="B108" i="127" s="1"/>
  <c r="B109" i="127" s="1"/>
  <c r="B110" i="127" s="1"/>
  <c r="B111" i="127" s="1"/>
  <c r="B112" i="127" s="1"/>
  <c r="B113" i="127" s="1"/>
  <c r="B114" i="127" s="1"/>
  <c r="B115" i="127" s="1"/>
  <c r="B116" i="127" s="1"/>
  <c r="B117" i="127" s="1"/>
  <c r="B118" i="127" s="1"/>
  <c r="B119" i="127" s="1"/>
  <c r="B120" i="127" s="1"/>
  <c r="B121" i="127" s="1"/>
  <c r="B122" i="127" s="1"/>
  <c r="B123" i="127" s="1"/>
  <c r="B124" i="127" s="1"/>
  <c r="B125" i="127" s="1"/>
  <c r="B126" i="127" s="1"/>
  <c r="B127" i="127" s="1"/>
  <c r="B128" i="127" s="1"/>
  <c r="B129" i="127" s="1"/>
  <c r="B130" i="127" s="1"/>
  <c r="B131" i="127" s="1"/>
  <c r="B132" i="127" s="1"/>
  <c r="B133" i="127" s="1"/>
  <c r="B134" i="127" s="1"/>
  <c r="B135" i="127" s="1"/>
  <c r="B136" i="127" s="1"/>
  <c r="B137" i="127" s="1"/>
  <c r="B138" i="127" s="1"/>
  <c r="B139" i="127" s="1"/>
  <c r="B140" i="127" s="1"/>
  <c r="B141" i="127" s="1"/>
  <c r="B142" i="127" s="1"/>
  <c r="B143" i="127" s="1"/>
  <c r="B144" i="127" s="1"/>
  <c r="B145" i="127" s="1"/>
  <c r="B146" i="127" s="1"/>
  <c r="B147" i="127" s="1"/>
  <c r="B148" i="127" s="1"/>
  <c r="B149" i="127" s="1"/>
  <c r="B150" i="127" s="1"/>
  <c r="B151" i="127" s="1"/>
  <c r="B152" i="127" s="1"/>
  <c r="B153" i="127" s="1"/>
  <c r="B154" i="127" s="1"/>
  <c r="B155" i="127" s="1"/>
  <c r="B156" i="127" s="1"/>
  <c r="B157" i="127" s="1"/>
  <c r="B158" i="127" s="1"/>
  <c r="B159" i="127" s="1"/>
  <c r="B160" i="127" s="1"/>
  <c r="B161" i="127" s="1"/>
  <c r="B162" i="127" s="1"/>
  <c r="B163" i="127" s="1"/>
  <c r="B164" i="127" s="1"/>
  <c r="B165" i="127" s="1"/>
  <c r="B166" i="127" s="1"/>
  <c r="B167" i="127" s="1"/>
  <c r="B168" i="127" s="1"/>
  <c r="B169" i="127" s="1"/>
  <c r="B170" i="127" s="1"/>
  <c r="B171" i="127" s="1"/>
  <c r="B172" i="127" s="1"/>
  <c r="B173" i="127" s="1"/>
  <c r="B174" i="127" s="1"/>
  <c r="B175" i="127" s="1"/>
  <c r="B176" i="127" s="1"/>
  <c r="B177" i="127" s="1"/>
  <c r="B178" i="127" s="1"/>
  <c r="B179" i="127" s="1"/>
  <c r="B180" i="127" s="1"/>
  <c r="B181" i="127" s="1"/>
  <c r="B182" i="127" s="1"/>
  <c r="B183" i="127" s="1"/>
  <c r="B184" i="127" s="1"/>
  <c r="B185" i="127" s="1"/>
  <c r="B186" i="127" s="1"/>
  <c r="B187" i="127" s="1"/>
  <c r="B188" i="127" s="1"/>
  <c r="B189" i="127" s="1"/>
  <c r="B190" i="127" s="1"/>
  <c r="B191" i="127" s="1"/>
  <c r="B192" i="127" s="1"/>
  <c r="B193" i="127" s="1"/>
  <c r="B194" i="127" s="1"/>
  <c r="B195" i="127" s="1"/>
  <c r="B196" i="127" s="1"/>
  <c r="B197" i="127" s="1"/>
  <c r="B198" i="127" s="1"/>
  <c r="B199" i="127" s="1"/>
  <c r="B200" i="127" s="1"/>
  <c r="B201" i="127" s="1"/>
  <c r="B202" i="127" s="1"/>
  <c r="B203" i="127" s="1"/>
  <c r="B204" i="127" s="1"/>
  <c r="B205" i="127" s="1"/>
  <c r="B206" i="127" s="1"/>
  <c r="B207" i="127" s="1"/>
  <c r="B208" i="127" s="1"/>
  <c r="B209" i="127" s="1"/>
  <c r="B210" i="127" s="1"/>
  <c r="B211" i="127" s="1"/>
  <c r="B212" i="127" s="1"/>
  <c r="B213" i="127" s="1"/>
  <c r="B214" i="127" s="1"/>
  <c r="B215" i="127" s="1"/>
  <c r="B216" i="127" s="1"/>
  <c r="B217" i="127" s="1"/>
  <c r="B218" i="127" s="1"/>
  <c r="B219" i="127" s="1"/>
  <c r="B220" i="127" s="1"/>
  <c r="B221" i="127" s="1"/>
  <c r="B222" i="127" s="1"/>
  <c r="B223" i="127" s="1"/>
  <c r="B224" i="127" s="1"/>
  <c r="B225" i="127" s="1"/>
  <c r="B226" i="127" s="1"/>
  <c r="B227" i="127" s="1"/>
  <c r="B228" i="127" s="1"/>
  <c r="B229" i="127" s="1"/>
  <c r="B230" i="127" s="1"/>
  <c r="B231" i="127" s="1"/>
  <c r="B232" i="127" s="1"/>
  <c r="B233" i="127" s="1"/>
  <c r="B234" i="127" s="1"/>
  <c r="B235" i="127" s="1"/>
  <c r="B236" i="127" s="1"/>
  <c r="B237" i="127" s="1"/>
  <c r="B238" i="127" s="1"/>
  <c r="B239" i="127" s="1"/>
  <c r="B240" i="127" s="1"/>
  <c r="B241" i="127" s="1"/>
  <c r="B242" i="127" s="1"/>
  <c r="B243" i="127" s="1"/>
  <c r="B244" i="127" s="1"/>
  <c r="B245" i="127" s="1"/>
  <c r="B246" i="127" s="1"/>
  <c r="B247" i="127" s="1"/>
  <c r="B248" i="127" s="1"/>
  <c r="B249" i="127" s="1"/>
  <c r="B250" i="127" s="1"/>
  <c r="B251" i="127" s="1"/>
  <c r="B252" i="127" s="1"/>
  <c r="B253" i="127" s="1"/>
  <c r="B254" i="127" s="1"/>
  <c r="B255" i="127" s="1"/>
  <c r="B256" i="127" s="1"/>
  <c r="B257" i="127" s="1"/>
  <c r="B258" i="127" s="1"/>
  <c r="B259" i="127" s="1"/>
  <c r="B260" i="127" s="1"/>
  <c r="B261" i="127" s="1"/>
  <c r="B262" i="127" s="1"/>
  <c r="B263" i="127" s="1"/>
  <c r="B264" i="127" s="1"/>
  <c r="B265" i="127" s="1"/>
  <c r="B266" i="127" s="1"/>
  <c r="B267" i="127" s="1"/>
  <c r="B268" i="127" s="1"/>
  <c r="B269" i="127" s="1"/>
  <c r="B270" i="127" s="1"/>
  <c r="B271" i="127" s="1"/>
  <c r="B272" i="127" s="1"/>
  <c r="B273" i="127" s="1"/>
  <c r="B274" i="127" s="1"/>
  <c r="B275" i="127" s="1"/>
  <c r="B276" i="127" s="1"/>
  <c r="B277" i="127" s="1"/>
  <c r="B278" i="127" s="1"/>
  <c r="B279" i="127" s="1"/>
  <c r="B280" i="127" s="1"/>
  <c r="B281" i="127" s="1"/>
  <c r="B282" i="127" s="1"/>
  <c r="B283" i="127" s="1"/>
  <c r="B284" i="127" s="1"/>
  <c r="B285" i="127" s="1"/>
  <c r="B286" i="127" s="1"/>
  <c r="B287" i="127" s="1"/>
  <c r="B288" i="127" s="1"/>
  <c r="B289" i="127" s="1"/>
  <c r="B290" i="127" s="1"/>
  <c r="B291" i="127" s="1"/>
  <c r="B292" i="127" s="1"/>
  <c r="B293" i="127" s="1"/>
  <c r="B294" i="127" s="1"/>
  <c r="B295" i="127" s="1"/>
  <c r="B296" i="127" s="1"/>
  <c r="B297" i="127" s="1"/>
  <c r="B298" i="127" s="1"/>
  <c r="B299" i="127" s="1"/>
  <c r="B300" i="127" s="1"/>
  <c r="B301" i="127" s="1"/>
  <c r="B302" i="127" s="1"/>
  <c r="B303" i="127" s="1"/>
  <c r="B304" i="127" s="1"/>
  <c r="B305" i="127" s="1"/>
  <c r="B306" i="127" s="1"/>
  <c r="B307" i="127" s="1"/>
  <c r="B308" i="127" s="1"/>
  <c r="B309" i="127" s="1"/>
  <c r="B310" i="127" s="1"/>
  <c r="B311" i="127" s="1"/>
  <c r="B312" i="127" s="1"/>
  <c r="B313" i="127" s="1"/>
  <c r="B314" i="127" s="1"/>
  <c r="B315" i="127" s="1"/>
  <c r="B316" i="127" s="1"/>
  <c r="B317" i="127" s="1"/>
  <c r="B318" i="127" s="1"/>
  <c r="B319" i="127" s="1"/>
  <c r="B320" i="127" s="1"/>
  <c r="B321" i="127" s="1"/>
  <c r="B322" i="127" s="1"/>
  <c r="B323" i="127" s="1"/>
  <c r="B324" i="127" s="1"/>
  <c r="B325" i="127" s="1"/>
  <c r="B326" i="127" s="1"/>
  <c r="B327" i="127" s="1"/>
  <c r="B328" i="127" s="1"/>
  <c r="B329" i="127" s="1"/>
  <c r="B330" i="127" s="1"/>
  <c r="B331" i="127" s="1"/>
  <c r="B332" i="127" s="1"/>
  <c r="B333" i="127" s="1"/>
  <c r="B334" i="127" s="1"/>
  <c r="B335" i="127" s="1"/>
  <c r="B336" i="127" s="1"/>
  <c r="B337" i="127" s="1"/>
  <c r="B338" i="127" s="1"/>
  <c r="B339" i="127" s="1"/>
  <c r="B340" i="127" s="1"/>
  <c r="B341" i="127" s="1"/>
  <c r="B342" i="127" s="1"/>
  <c r="B343" i="127" s="1"/>
  <c r="B344" i="127" s="1"/>
  <c r="B345" i="127" s="1"/>
  <c r="B346" i="127" s="1"/>
  <c r="B347" i="127" s="1"/>
  <c r="B348" i="127" s="1"/>
  <c r="B349" i="127" s="1"/>
  <c r="B350" i="127" s="1"/>
  <c r="B351" i="127" s="1"/>
  <c r="B352" i="127" s="1"/>
  <c r="B353" i="127" s="1"/>
  <c r="B354" i="127" s="1"/>
  <c r="B355" i="127" s="1"/>
  <c r="B356" i="127" s="1"/>
  <c r="B357" i="127" s="1"/>
  <c r="B358" i="127" s="1"/>
  <c r="B359" i="127" s="1"/>
  <c r="B360" i="127" s="1"/>
  <c r="B361" i="127" s="1"/>
  <c r="B362" i="127" s="1"/>
  <c r="B363" i="127" s="1"/>
  <c r="B364" i="127" s="1"/>
  <c r="B365" i="127" s="1"/>
  <c r="B366" i="127" s="1"/>
  <c r="B367" i="127" s="1"/>
  <c r="B368" i="127" s="1"/>
  <c r="B369" i="127" s="1"/>
  <c r="B370" i="127" s="1"/>
  <c r="B371" i="127" s="1"/>
  <c r="B372" i="127" s="1"/>
  <c r="B373" i="127" s="1"/>
  <c r="B374" i="127" s="1"/>
  <c r="B375" i="127" s="1"/>
  <c r="B376" i="127" s="1"/>
  <c r="B377" i="127" s="1"/>
  <c r="B378" i="127" s="1"/>
  <c r="B379" i="127" s="1"/>
  <c r="B380" i="127" s="1"/>
  <c r="B381" i="127" s="1"/>
  <c r="B382" i="127" s="1"/>
  <c r="B383" i="127" s="1"/>
  <c r="B384" i="127" s="1"/>
  <c r="B385" i="127" s="1"/>
  <c r="B386" i="127" s="1"/>
  <c r="B387" i="127" s="1"/>
  <c r="B388" i="127" s="1"/>
  <c r="B389" i="127" s="1"/>
  <c r="B390" i="127" s="1"/>
  <c r="B391" i="127" s="1"/>
  <c r="B392" i="127" s="1"/>
  <c r="B393" i="127" s="1"/>
  <c r="B394" i="127" s="1"/>
  <c r="B395" i="127" s="1"/>
  <c r="B396" i="127" s="1"/>
  <c r="B397" i="127" s="1"/>
  <c r="B398" i="127" s="1"/>
  <c r="B399" i="127" s="1"/>
  <c r="B400" i="127" s="1"/>
  <c r="B401" i="127" s="1"/>
  <c r="B402" i="127" s="1"/>
  <c r="B403" i="127" s="1"/>
  <c r="B404" i="127" s="1"/>
  <c r="B405" i="127" s="1"/>
  <c r="B406" i="127" s="1"/>
  <c r="B407" i="127" s="1"/>
  <c r="B408" i="127" s="1"/>
  <c r="B409" i="127" s="1"/>
  <c r="B410" i="127" s="1"/>
  <c r="B411" i="127" s="1"/>
  <c r="B412" i="127" s="1"/>
  <c r="B413" i="127" s="1"/>
  <c r="B414" i="127" s="1"/>
  <c r="B415" i="127" s="1"/>
  <c r="B416" i="127" s="1"/>
  <c r="B417" i="127" s="1"/>
  <c r="B418" i="127" s="1"/>
  <c r="B419" i="127" s="1"/>
  <c r="B420" i="127" s="1"/>
  <c r="B421" i="127" s="1"/>
  <c r="B422" i="127" s="1"/>
  <c r="B423" i="127" s="1"/>
  <c r="B424" i="127" s="1"/>
  <c r="B425" i="127" s="1"/>
  <c r="B426" i="127" s="1"/>
  <c r="B427" i="127" s="1"/>
  <c r="B428" i="127" s="1"/>
  <c r="B429" i="127" s="1"/>
  <c r="B430" i="127" s="1"/>
  <c r="B431" i="127" s="1"/>
  <c r="B432" i="127" s="1"/>
  <c r="B433" i="127" s="1"/>
  <c r="B434" i="127" s="1"/>
  <c r="B435" i="127" s="1"/>
  <c r="B436" i="127" s="1"/>
  <c r="B437" i="127" s="1"/>
  <c r="B438" i="127" s="1"/>
  <c r="B439" i="127" s="1"/>
  <c r="B440" i="127" s="1"/>
  <c r="B441" i="127" s="1"/>
  <c r="B442" i="127" s="1"/>
  <c r="B443" i="127" s="1"/>
  <c r="B444" i="127" s="1"/>
  <c r="B445" i="127" s="1"/>
  <c r="B446" i="127" s="1"/>
  <c r="B447" i="127" s="1"/>
  <c r="B448" i="127" s="1"/>
  <c r="B449" i="127" s="1"/>
  <c r="B450" i="127" s="1"/>
  <c r="B451" i="127" s="1"/>
  <c r="B452" i="127" s="1"/>
  <c r="B453" i="127" s="1"/>
  <c r="B454" i="127" s="1"/>
  <c r="B455" i="127" s="1"/>
  <c r="B456" i="127" s="1"/>
  <c r="B457" i="127" s="1"/>
  <c r="B458" i="127" s="1"/>
  <c r="B459" i="127" s="1"/>
  <c r="B460" i="127" s="1"/>
  <c r="B461" i="127" s="1"/>
  <c r="B462" i="127" s="1"/>
  <c r="B463" i="127" s="1"/>
  <c r="B464" i="127" s="1"/>
  <c r="B465" i="127" s="1"/>
  <c r="B466" i="127" s="1"/>
  <c r="B467" i="127" s="1"/>
  <c r="B468" i="127" s="1"/>
  <c r="B469" i="127" s="1"/>
  <c r="B470" i="127" s="1"/>
  <c r="B471" i="127" s="1"/>
  <c r="B472" i="127" s="1"/>
  <c r="B473" i="127" s="1"/>
  <c r="B474" i="127" s="1"/>
  <c r="B475" i="127" s="1"/>
  <c r="B476" i="127" s="1"/>
  <c r="B477" i="127" s="1"/>
  <c r="B478" i="127" s="1"/>
  <c r="B479" i="127" s="1"/>
  <c r="B480" i="127" s="1"/>
  <c r="B481" i="127" s="1"/>
  <c r="B482" i="127" s="1"/>
  <c r="B483" i="127" s="1"/>
  <c r="B484" i="127" s="1"/>
  <c r="B485" i="127" s="1"/>
  <c r="B486" i="127" s="1"/>
  <c r="B487" i="127" s="1"/>
  <c r="B488" i="127" s="1"/>
  <c r="B489" i="127" s="1"/>
  <c r="B490" i="127" s="1"/>
  <c r="B491" i="127" s="1"/>
  <c r="B492" i="127" s="1"/>
  <c r="B493" i="127" s="1"/>
  <c r="B494" i="127" s="1"/>
  <c r="B495" i="127" s="1"/>
  <c r="B496" i="127" s="1"/>
  <c r="B497" i="127" s="1"/>
  <c r="B498" i="127" s="1"/>
  <c r="B499" i="127" s="1"/>
  <c r="B500" i="127" s="1"/>
  <c r="B501" i="127" s="1"/>
  <c r="B502" i="127" s="1"/>
  <c r="B503" i="127" s="1"/>
  <c r="B504" i="127" s="1"/>
  <c r="B505" i="127" s="1"/>
  <c r="B506" i="127" s="1"/>
  <c r="B507" i="127" s="1"/>
  <c r="B508" i="127" s="1"/>
  <c r="B509" i="127" s="1"/>
  <c r="A11" i="128"/>
  <c r="A12" i="128" s="1"/>
  <c r="A13" i="128" s="1"/>
  <c r="A14" i="128" s="1"/>
  <c r="A15" i="128" s="1"/>
  <c r="A16" i="128" s="1"/>
  <c r="A17" i="128" s="1"/>
  <c r="A18" i="128" s="1"/>
  <c r="A19" i="128" s="1"/>
  <c r="A20" i="128" s="1"/>
  <c r="A21" i="128" s="1"/>
  <c r="A22" i="128" s="1"/>
  <c r="A23" i="128" s="1"/>
  <c r="A24" i="128" s="1"/>
  <c r="A25" i="128" s="1"/>
  <c r="A26" i="128" s="1"/>
  <c r="A27" i="128" s="1"/>
  <c r="A28" i="128" s="1"/>
  <c r="A29" i="128" s="1"/>
  <c r="A30" i="128" s="1"/>
  <c r="A31" i="128" s="1"/>
  <c r="A32" i="128" s="1"/>
  <c r="A33" i="128" s="1"/>
  <c r="A34" i="128" s="1"/>
  <c r="A35" i="128" s="1"/>
  <c r="A36" i="128" s="1"/>
  <c r="A37" i="128" s="1"/>
  <c r="A38" i="128" s="1"/>
  <c r="A39" i="128" s="1"/>
  <c r="A40" i="128" s="1"/>
  <c r="A41" i="128" s="1"/>
  <c r="A42" i="128" s="1"/>
  <c r="A43" i="128" s="1"/>
  <c r="A44" i="128" s="1"/>
  <c r="A45" i="128" s="1"/>
  <c r="A46" i="128" s="1"/>
  <c r="A47" i="128" s="1"/>
  <c r="A48" i="128" s="1"/>
  <c r="A49" i="128" s="1"/>
  <c r="A50" i="128" s="1"/>
  <c r="A51" i="128" s="1"/>
  <c r="A52" i="128" s="1"/>
  <c r="A53" i="128" s="1"/>
  <c r="A54" i="128" s="1"/>
  <c r="A55" i="128" s="1"/>
  <c r="A56" i="128" s="1"/>
  <c r="A57" i="128" s="1"/>
  <c r="A58" i="128" s="1"/>
  <c r="A59" i="128" s="1"/>
  <c r="A60" i="128" s="1"/>
  <c r="A61" i="128" s="1"/>
  <c r="A62" i="128" s="1"/>
  <c r="A63" i="128" s="1"/>
  <c r="A64" i="128" s="1"/>
  <c r="A65" i="128" s="1"/>
  <c r="A66" i="128" s="1"/>
  <c r="A67" i="128" s="1"/>
  <c r="A68" i="128" s="1"/>
  <c r="A69" i="128" s="1"/>
  <c r="A70" i="128" s="1"/>
  <c r="A71" i="128" s="1"/>
  <c r="A72" i="128" s="1"/>
  <c r="A73" i="128" s="1"/>
  <c r="A74" i="128" s="1"/>
  <c r="A75" i="128" s="1"/>
  <c r="A76" i="128" s="1"/>
  <c r="A77" i="128" s="1"/>
  <c r="A78" i="128" s="1"/>
  <c r="A79" i="128" s="1"/>
  <c r="A80" i="128" s="1"/>
  <c r="A81" i="128" s="1"/>
  <c r="A82" i="128" s="1"/>
  <c r="A83" i="128" s="1"/>
  <c r="A84" i="128" s="1"/>
  <c r="A85" i="128" s="1"/>
  <c r="A86" i="128" s="1"/>
  <c r="A87" i="128" s="1"/>
  <c r="A88" i="128" s="1"/>
  <c r="A89" i="128" s="1"/>
  <c r="A90" i="128" s="1"/>
  <c r="A91" i="128" s="1"/>
  <c r="A92" i="128" s="1"/>
  <c r="A93" i="128" s="1"/>
  <c r="A94" i="128" s="1"/>
  <c r="A95" i="128" s="1"/>
  <c r="A96" i="128" s="1"/>
  <c r="A97" i="128" s="1"/>
  <c r="A98" i="128" s="1"/>
  <c r="A99" i="128" s="1"/>
  <c r="A100" i="128" s="1"/>
  <c r="A101" i="128" s="1"/>
  <c r="A102" i="128" s="1"/>
  <c r="A103" i="128" s="1"/>
  <c r="A104" i="128" s="1"/>
  <c r="A105" i="128" s="1"/>
  <c r="A106" i="128" s="1"/>
  <c r="A107" i="128" s="1"/>
  <c r="A108" i="128" s="1"/>
  <c r="A109" i="128" s="1"/>
  <c r="A110" i="128" s="1"/>
  <c r="A111" i="128" s="1"/>
  <c r="A112" i="128" s="1"/>
  <c r="A113" i="128" s="1"/>
  <c r="A114" i="128" s="1"/>
  <c r="A115" i="128" s="1"/>
  <c r="A116" i="128" s="1"/>
  <c r="A117" i="128" s="1"/>
  <c r="A118" i="128" s="1"/>
  <c r="A119" i="128" s="1"/>
  <c r="A120" i="128" s="1"/>
  <c r="A121" i="128" s="1"/>
  <c r="A122" i="128" s="1"/>
  <c r="A123" i="128" s="1"/>
  <c r="A124" i="128" s="1"/>
  <c r="A125" i="128" s="1"/>
  <c r="A126" i="128" s="1"/>
  <c r="A127" i="128" s="1"/>
  <c r="A128" i="128" s="1"/>
  <c r="A129" i="128" s="1"/>
  <c r="A130" i="128" s="1"/>
  <c r="A131" i="128" s="1"/>
  <c r="A132" i="128" s="1"/>
  <c r="A133" i="128" s="1"/>
  <c r="A134" i="128" s="1"/>
  <c r="A135" i="128" s="1"/>
  <c r="A136" i="128" s="1"/>
  <c r="A137" i="128" s="1"/>
  <c r="A138" i="128" s="1"/>
  <c r="A139" i="128" s="1"/>
  <c r="A140" i="128" s="1"/>
  <c r="A141" i="128" s="1"/>
  <c r="A142" i="128" s="1"/>
  <c r="A143" i="128" s="1"/>
  <c r="A144" i="128" s="1"/>
  <c r="A145" i="128" s="1"/>
  <c r="A146" i="128" s="1"/>
  <c r="A147" i="128" s="1"/>
  <c r="A148" i="128" s="1"/>
  <c r="A149" i="128" s="1"/>
  <c r="A150" i="128" s="1"/>
  <c r="A151" i="128" s="1"/>
  <c r="A152" i="128" s="1"/>
  <c r="A153" i="128" s="1"/>
  <c r="A154" i="128" s="1"/>
  <c r="A155" i="128" s="1"/>
  <c r="A156" i="128" s="1"/>
  <c r="A157" i="128" s="1"/>
  <c r="A158" i="128" s="1"/>
  <c r="A159" i="128" s="1"/>
  <c r="A160" i="128" s="1"/>
  <c r="A161" i="128" s="1"/>
  <c r="A162" i="128" s="1"/>
  <c r="A163" i="128" s="1"/>
  <c r="A164" i="128" s="1"/>
  <c r="A165" i="128" s="1"/>
  <c r="A166" i="128" s="1"/>
  <c r="A167" i="128" s="1"/>
  <c r="A168" i="128" s="1"/>
  <c r="A169" i="128" s="1"/>
  <c r="A170" i="128" s="1"/>
  <c r="A171" i="128" s="1"/>
  <c r="A172" i="128" s="1"/>
  <c r="A173" i="128" s="1"/>
  <c r="A174" i="128" s="1"/>
  <c r="A175" i="128" s="1"/>
  <c r="A176" i="128" s="1"/>
  <c r="A177" i="128" s="1"/>
  <c r="A178" i="128" s="1"/>
  <c r="A179" i="128" s="1"/>
  <c r="A180" i="128" s="1"/>
  <c r="A181" i="128" s="1"/>
  <c r="A182" i="128" s="1"/>
  <c r="A183" i="128" s="1"/>
  <c r="A184" i="128" s="1"/>
  <c r="A185" i="128" s="1"/>
  <c r="A186" i="128" s="1"/>
  <c r="A187" i="128" s="1"/>
  <c r="A188" i="128" s="1"/>
  <c r="A189" i="128" s="1"/>
  <c r="A190" i="128" s="1"/>
  <c r="A191" i="128" s="1"/>
  <c r="A192" i="128" s="1"/>
  <c r="A193" i="128" s="1"/>
  <c r="A194" i="128" s="1"/>
  <c r="A195" i="128" s="1"/>
  <c r="A196" i="128" s="1"/>
  <c r="A197" i="128" s="1"/>
  <c r="A198" i="128" s="1"/>
  <c r="A199" i="128" s="1"/>
  <c r="A200" i="128" s="1"/>
  <c r="A201" i="128" s="1"/>
  <c r="A202" i="128" s="1"/>
  <c r="A203" i="128" s="1"/>
  <c r="A204" i="128" s="1"/>
  <c r="A205" i="128" s="1"/>
  <c r="A206" i="128" s="1"/>
  <c r="A207" i="128" s="1"/>
  <c r="A208" i="128" s="1"/>
  <c r="A209" i="128" s="1"/>
  <c r="A210" i="128" s="1"/>
  <c r="A211" i="128" s="1"/>
  <c r="A212" i="128" s="1"/>
  <c r="A213" i="128" s="1"/>
  <c r="A214" i="128" s="1"/>
  <c r="A215" i="128" s="1"/>
  <c r="A216" i="128" s="1"/>
  <c r="A217" i="128" s="1"/>
  <c r="A218" i="128" s="1"/>
  <c r="A219" i="128" s="1"/>
  <c r="A220" i="128" s="1"/>
  <c r="A221" i="128" s="1"/>
  <c r="A222" i="128" s="1"/>
  <c r="A223" i="128" s="1"/>
  <c r="A224" i="128" s="1"/>
  <c r="A225" i="128" s="1"/>
  <c r="A226" i="128" s="1"/>
  <c r="A227" i="128" s="1"/>
  <c r="A228" i="128" s="1"/>
  <c r="A229" i="128" s="1"/>
  <c r="A230" i="128" s="1"/>
  <c r="A231" i="128" s="1"/>
  <c r="A232" i="128" s="1"/>
  <c r="A233" i="128" s="1"/>
  <c r="A234" i="128" s="1"/>
  <c r="A235" i="128" s="1"/>
  <c r="A236" i="128" s="1"/>
  <c r="A237" i="128" s="1"/>
  <c r="A238" i="128" s="1"/>
  <c r="A239" i="128" s="1"/>
  <c r="A240" i="128" s="1"/>
  <c r="A241" i="128" s="1"/>
  <c r="A242" i="128" s="1"/>
  <c r="A243" i="128" s="1"/>
  <c r="A244" i="128" s="1"/>
  <c r="A245" i="128" s="1"/>
  <c r="A246" i="128" s="1"/>
  <c r="A247" i="128" s="1"/>
  <c r="A248" i="128" s="1"/>
  <c r="A249" i="128" s="1"/>
  <c r="A250" i="128" s="1"/>
  <c r="A251" i="128" s="1"/>
  <c r="A252" i="128" s="1"/>
  <c r="A253" i="128" s="1"/>
  <c r="A254" i="128" s="1"/>
  <c r="A255" i="128" s="1"/>
  <c r="A256" i="128" s="1"/>
  <c r="A257" i="128" s="1"/>
  <c r="A258" i="128" s="1"/>
  <c r="A259" i="128" s="1"/>
  <c r="A260" i="128" s="1"/>
  <c r="A261" i="128" s="1"/>
  <c r="A262" i="128" s="1"/>
  <c r="A263" i="128" s="1"/>
  <c r="A264" i="128" s="1"/>
  <c r="A265" i="128" s="1"/>
  <c r="A266" i="128" s="1"/>
  <c r="A267" i="128" s="1"/>
  <c r="A268" i="128" s="1"/>
  <c r="A269" i="128" s="1"/>
  <c r="A270" i="128" s="1"/>
  <c r="A271" i="128" s="1"/>
  <c r="A272" i="128" s="1"/>
  <c r="A273" i="128" s="1"/>
  <c r="A274" i="128" s="1"/>
  <c r="A275" i="128" s="1"/>
  <c r="A276" i="128" s="1"/>
  <c r="A277" i="128" s="1"/>
  <c r="A278" i="128" s="1"/>
  <c r="A279" i="128" s="1"/>
  <c r="A280" i="128" s="1"/>
  <c r="A281" i="128" s="1"/>
  <c r="A282" i="128" s="1"/>
  <c r="A283" i="128" s="1"/>
  <c r="A284" i="128" s="1"/>
  <c r="A285" i="128" s="1"/>
  <c r="A286" i="128" s="1"/>
  <c r="A287" i="128" s="1"/>
  <c r="A288" i="128" s="1"/>
  <c r="A289" i="128" s="1"/>
  <c r="A290" i="128" s="1"/>
  <c r="A291" i="128" s="1"/>
  <c r="A292" i="128" s="1"/>
  <c r="A293" i="128" s="1"/>
  <c r="A294" i="128" s="1"/>
  <c r="A295" i="128" s="1"/>
  <c r="A296" i="128" s="1"/>
  <c r="A297" i="128" s="1"/>
  <c r="A298" i="128" s="1"/>
  <c r="A299" i="128" s="1"/>
  <c r="A300" i="128" s="1"/>
  <c r="A301" i="128" s="1"/>
  <c r="A302" i="128" s="1"/>
  <c r="A303" i="128" s="1"/>
  <c r="A304" i="128" s="1"/>
  <c r="A305" i="128" s="1"/>
  <c r="A306" i="128" s="1"/>
  <c r="A307" i="128" s="1"/>
  <c r="A308" i="128" s="1"/>
  <c r="A309" i="128" s="1"/>
  <c r="A310" i="128" s="1"/>
  <c r="A311" i="128" s="1"/>
  <c r="A312" i="128" s="1"/>
  <c r="A313" i="128" s="1"/>
  <c r="A314" i="128" s="1"/>
  <c r="A315" i="128" s="1"/>
  <c r="A316" i="128" s="1"/>
  <c r="A317" i="128" s="1"/>
  <c r="A318" i="128" s="1"/>
  <c r="A319" i="128" s="1"/>
  <c r="A320" i="128" s="1"/>
  <c r="A321" i="128" s="1"/>
  <c r="A322" i="128" s="1"/>
  <c r="A323" i="128" s="1"/>
  <c r="A324" i="128" s="1"/>
  <c r="A325" i="128" s="1"/>
  <c r="A326" i="128" s="1"/>
  <c r="A327" i="128" s="1"/>
  <c r="A328" i="128" s="1"/>
  <c r="A329" i="128" s="1"/>
  <c r="A330" i="128" s="1"/>
  <c r="A331" i="128" s="1"/>
  <c r="A332" i="128" s="1"/>
  <c r="A333" i="128" s="1"/>
  <c r="A334" i="128" s="1"/>
  <c r="A335" i="128" s="1"/>
  <c r="A336" i="128" s="1"/>
  <c r="A337" i="128" s="1"/>
  <c r="A338" i="128" s="1"/>
  <c r="A339" i="128" s="1"/>
  <c r="A340" i="128" s="1"/>
  <c r="A341" i="128" s="1"/>
  <c r="A342" i="128" s="1"/>
  <c r="A343" i="128" s="1"/>
  <c r="A344" i="128" s="1"/>
  <c r="A345" i="128" s="1"/>
  <c r="A346" i="128" s="1"/>
  <c r="A347" i="128" s="1"/>
  <c r="A348" i="128" s="1"/>
  <c r="A349" i="128" s="1"/>
  <c r="A350" i="128" s="1"/>
  <c r="A351" i="128" s="1"/>
  <c r="A352" i="128" s="1"/>
  <c r="A353" i="128" s="1"/>
  <c r="A354" i="128" s="1"/>
  <c r="A355" i="128" s="1"/>
  <c r="A356" i="128" s="1"/>
  <c r="A357" i="128" s="1"/>
  <c r="A358" i="128" s="1"/>
  <c r="A359" i="128" s="1"/>
  <c r="A360" i="128" s="1"/>
  <c r="A361" i="128" s="1"/>
  <c r="A362" i="128" s="1"/>
  <c r="A363" i="128" s="1"/>
  <c r="A364" i="128" s="1"/>
  <c r="A365" i="128" s="1"/>
  <c r="A366" i="128" s="1"/>
  <c r="A367" i="128" s="1"/>
  <c r="A368" i="128" s="1"/>
  <c r="A369" i="128" s="1"/>
  <c r="A370" i="128" s="1"/>
  <c r="A371" i="128" s="1"/>
  <c r="A372" i="128" s="1"/>
  <c r="A373" i="128" s="1"/>
  <c r="A374" i="128" s="1"/>
  <c r="A375" i="128" s="1"/>
  <c r="A376" i="128" s="1"/>
  <c r="A377" i="128" s="1"/>
  <c r="A378" i="128" s="1"/>
  <c r="A379" i="128" s="1"/>
  <c r="A380" i="128" s="1"/>
  <c r="A381" i="128" s="1"/>
  <c r="A382" i="128" s="1"/>
  <c r="A383" i="128" s="1"/>
  <c r="A384" i="128" s="1"/>
  <c r="A385" i="128" s="1"/>
  <c r="A386" i="128" s="1"/>
  <c r="A387" i="128" s="1"/>
  <c r="A388" i="128" s="1"/>
  <c r="A389" i="128" s="1"/>
  <c r="A390" i="128" s="1"/>
  <c r="A391" i="128" s="1"/>
  <c r="A392" i="128" s="1"/>
  <c r="A393" i="128" s="1"/>
  <c r="A394" i="128" s="1"/>
  <c r="A395" i="128" s="1"/>
  <c r="A396" i="128" s="1"/>
  <c r="A397" i="128" s="1"/>
  <c r="A398" i="128" s="1"/>
  <c r="A399" i="128" s="1"/>
  <c r="A400" i="128" s="1"/>
  <c r="A401" i="128" s="1"/>
  <c r="A402" i="128" s="1"/>
  <c r="A403" i="128" s="1"/>
  <c r="A404" i="128" s="1"/>
  <c r="A405" i="128" s="1"/>
  <c r="A406" i="128" s="1"/>
  <c r="A407" i="128" s="1"/>
  <c r="A408" i="128" s="1"/>
  <c r="A409" i="128" s="1"/>
  <c r="A410" i="128" s="1"/>
  <c r="A411" i="128" s="1"/>
  <c r="A412" i="128" s="1"/>
  <c r="A413" i="128" s="1"/>
  <c r="A414" i="128" s="1"/>
  <c r="A415" i="128" s="1"/>
  <c r="A416" i="128" s="1"/>
  <c r="A417" i="128" s="1"/>
  <c r="A418" i="128" s="1"/>
  <c r="A419" i="128" s="1"/>
  <c r="A420" i="128" s="1"/>
  <c r="A421" i="128" s="1"/>
  <c r="A422" i="128" s="1"/>
  <c r="A423" i="128" s="1"/>
  <c r="A424" i="128" s="1"/>
  <c r="A425" i="128" s="1"/>
  <c r="A426" i="128" s="1"/>
  <c r="A427" i="128" s="1"/>
  <c r="A428" i="128" s="1"/>
  <c r="A429" i="128" s="1"/>
  <c r="A430" i="128" s="1"/>
  <c r="A431" i="128" s="1"/>
  <c r="A432" i="128" s="1"/>
  <c r="A433" i="128" s="1"/>
  <c r="A434" i="128" s="1"/>
  <c r="A435" i="128" s="1"/>
  <c r="A436" i="128" s="1"/>
  <c r="A437" i="128" s="1"/>
  <c r="A438" i="128" s="1"/>
  <c r="A439" i="128" s="1"/>
  <c r="A440" i="128" s="1"/>
  <c r="A441" i="128" s="1"/>
  <c r="A442" i="128" s="1"/>
  <c r="A443" i="128" s="1"/>
  <c r="A444" i="128" s="1"/>
  <c r="A445" i="128" s="1"/>
  <c r="A446" i="128" s="1"/>
  <c r="A447" i="128" s="1"/>
  <c r="A448" i="128" s="1"/>
  <c r="A449" i="128" s="1"/>
  <c r="A450" i="128" s="1"/>
  <c r="A451" i="128" s="1"/>
  <c r="A452" i="128" s="1"/>
  <c r="A453" i="128" s="1"/>
  <c r="A454" i="128" s="1"/>
  <c r="A455" i="128" s="1"/>
  <c r="A456" i="128" s="1"/>
  <c r="A457" i="128" s="1"/>
  <c r="A458" i="128" s="1"/>
  <c r="A459" i="128" s="1"/>
  <c r="A460" i="128" s="1"/>
  <c r="A461" i="128" s="1"/>
  <c r="A462" i="128" s="1"/>
  <c r="A463" i="128" s="1"/>
  <c r="A464" i="128" s="1"/>
  <c r="A465" i="128" s="1"/>
  <c r="A466" i="128" s="1"/>
  <c r="A467" i="128" s="1"/>
  <c r="A468" i="128" s="1"/>
  <c r="A469" i="128" s="1"/>
  <c r="A470" i="128" s="1"/>
  <c r="A471" i="128" s="1"/>
  <c r="A472" i="128" s="1"/>
  <c r="A473" i="128" s="1"/>
  <c r="A474" i="128" s="1"/>
  <c r="A475" i="128" s="1"/>
  <c r="A476" i="128" s="1"/>
  <c r="A477" i="128" s="1"/>
  <c r="A478" i="128" s="1"/>
  <c r="A479" i="128" s="1"/>
  <c r="A480" i="128" s="1"/>
  <c r="A481" i="128" s="1"/>
  <c r="A482" i="128" s="1"/>
  <c r="A483" i="128" s="1"/>
  <c r="A484" i="128" s="1"/>
  <c r="A485" i="128" s="1"/>
  <c r="A486" i="128" s="1"/>
  <c r="A487" i="128" s="1"/>
  <c r="A488" i="128" s="1"/>
  <c r="A489" i="128" s="1"/>
  <c r="A490" i="128" s="1"/>
  <c r="A491" i="128" s="1"/>
  <c r="A492" i="128" s="1"/>
  <c r="A493" i="128" s="1"/>
  <c r="A494" i="128" s="1"/>
  <c r="A495" i="128" s="1"/>
  <c r="A496" i="128" s="1"/>
  <c r="A497" i="128" s="1"/>
  <c r="A498" i="128" s="1"/>
  <c r="A499" i="128" s="1"/>
  <c r="A500" i="128" s="1"/>
  <c r="A501" i="128" s="1"/>
  <c r="A502" i="128" s="1"/>
  <c r="A503" i="128" s="1"/>
  <c r="A504" i="128" s="1"/>
  <c r="A505" i="128" s="1"/>
  <c r="A506" i="128" s="1"/>
  <c r="A507" i="128" s="1"/>
  <c r="A508" i="128" s="1"/>
  <c r="A509" i="128" s="1"/>
  <c r="J114" i="121"/>
  <c r="J93" i="121"/>
  <c r="J81" i="121"/>
  <c r="J75" i="121"/>
  <c r="J34" i="121"/>
  <c r="J124" i="121"/>
  <c r="J128" i="121"/>
  <c r="J116" i="121"/>
  <c r="J89" i="121"/>
  <c r="J85" i="121"/>
  <c r="J77" i="121"/>
  <c r="J131" i="121"/>
  <c r="J154" i="121"/>
  <c r="J136" i="121"/>
  <c r="J122" i="121"/>
  <c r="J115" i="121"/>
  <c r="J71" i="121"/>
  <c r="J18" i="121"/>
  <c r="J153" i="121"/>
  <c r="J145" i="121"/>
  <c r="J142" i="121"/>
  <c r="J125" i="121"/>
  <c r="J118" i="121"/>
  <c r="J91" i="121"/>
  <c r="J87" i="121"/>
  <c r="J79" i="121"/>
  <c r="J73" i="121"/>
  <c r="J54" i="121"/>
  <c r="J50" i="121"/>
  <c r="J155" i="92"/>
  <c r="J151" i="92"/>
  <c r="J147" i="92"/>
  <c r="J143" i="92"/>
  <c r="J139" i="92"/>
  <c r="J135" i="92"/>
  <c r="J131" i="92"/>
  <c r="J127" i="92"/>
  <c r="J123" i="92"/>
  <c r="J119" i="92"/>
  <c r="J74" i="92"/>
  <c r="J58" i="92"/>
  <c r="J42" i="92"/>
  <c r="J26" i="92"/>
  <c r="J14" i="92"/>
  <c r="J23" i="92"/>
  <c r="J28" i="92"/>
  <c r="J39" i="92"/>
  <c r="J55" i="92"/>
  <c r="J71" i="92"/>
  <c r="J87" i="92"/>
  <c r="J115" i="92"/>
  <c r="J111" i="92"/>
  <c r="J107" i="92"/>
  <c r="J103" i="92"/>
  <c r="J99" i="92"/>
  <c r="J95" i="92"/>
  <c r="J91" i="92"/>
  <c r="J78" i="92"/>
  <c r="J62" i="92"/>
  <c r="J46" i="92"/>
  <c r="J30" i="92"/>
  <c r="J11" i="92"/>
  <c r="J19" i="92"/>
  <c r="J24" i="92"/>
  <c r="J35" i="92"/>
  <c r="J51" i="92"/>
  <c r="J56" i="92"/>
  <c r="J67" i="92"/>
  <c r="J83" i="92"/>
  <c r="J88" i="92"/>
  <c r="J96" i="92"/>
  <c r="J120" i="92"/>
  <c r="J128" i="92"/>
  <c r="J144" i="92"/>
  <c r="J152" i="92"/>
  <c r="J154" i="92"/>
  <c r="J150" i="92"/>
  <c r="J146" i="92"/>
  <c r="J142" i="92"/>
  <c r="J138" i="92"/>
  <c r="J134" i="92"/>
  <c r="J130" i="92"/>
  <c r="J126" i="92"/>
  <c r="J122" i="92"/>
  <c r="J118" i="92"/>
  <c r="J82" i="92"/>
  <c r="J66" i="92"/>
  <c r="J50" i="92"/>
  <c r="J34" i="92"/>
  <c r="J18" i="92"/>
  <c r="J20" i="92"/>
  <c r="J31" i="92"/>
  <c r="J36" i="92"/>
  <c r="J47" i="92"/>
  <c r="J63" i="92"/>
  <c r="J79" i="92"/>
  <c r="J84" i="92"/>
  <c r="J116" i="92"/>
  <c r="J114" i="92"/>
  <c r="J110" i="92"/>
  <c r="J106" i="92"/>
  <c r="J102" i="92"/>
  <c r="J98" i="92"/>
  <c r="J94" i="92"/>
  <c r="J90" i="92"/>
  <c r="J86" i="92"/>
  <c r="J70" i="92"/>
  <c r="J54" i="92"/>
  <c r="J38" i="92"/>
  <c r="J22" i="92"/>
  <c r="J10" i="92"/>
  <c r="J16" i="92"/>
  <c r="J27" i="92"/>
  <c r="J32" i="92"/>
  <c r="J43" i="92"/>
  <c r="J59" i="92"/>
  <c r="J64" i="92"/>
  <c r="J75" i="92"/>
  <c r="J80" i="92"/>
  <c r="J92" i="92"/>
  <c r="J100" i="92"/>
  <c r="J124" i="92"/>
  <c r="J148" i="92"/>
  <c r="J156" i="92"/>
  <c r="U271" i="127"/>
  <c r="U219" i="127"/>
  <c r="U271" i="126"/>
  <c r="U219" i="126"/>
  <c r="U251" i="127"/>
  <c r="U237" i="127"/>
  <c r="U221" i="127"/>
  <c r="U205" i="127"/>
  <c r="U169" i="127"/>
  <c r="U137" i="127"/>
  <c r="U105" i="127"/>
  <c r="U81" i="127"/>
  <c r="U237" i="126"/>
  <c r="U221" i="126"/>
  <c r="U205" i="126"/>
  <c r="U169" i="126"/>
  <c r="U137" i="126"/>
  <c r="U191" i="127"/>
  <c r="U155" i="127"/>
  <c r="U123" i="127"/>
  <c r="U39" i="127"/>
  <c r="U251" i="126"/>
  <c r="U191" i="126"/>
  <c r="U155" i="126"/>
  <c r="E28" i="92"/>
  <c r="E44" i="92"/>
  <c r="E76" i="92"/>
  <c r="E92" i="92"/>
  <c r="E108" i="92"/>
  <c r="E124" i="92"/>
  <c r="G16" i="92"/>
  <c r="E24" i="92"/>
  <c r="E40" i="92"/>
  <c r="E56" i="92"/>
  <c r="E72" i="92"/>
  <c r="E88" i="92"/>
  <c r="E104" i="92"/>
  <c r="E120" i="92"/>
  <c r="E152" i="92"/>
  <c r="E168" i="92"/>
  <c r="E184" i="92"/>
  <c r="E200" i="92"/>
  <c r="E216" i="92"/>
  <c r="G581" i="92"/>
  <c r="G565" i="92"/>
  <c r="G549" i="92"/>
  <c r="G533" i="92"/>
  <c r="G517" i="92"/>
  <c r="G501" i="92"/>
  <c r="G485" i="92"/>
  <c r="G469" i="92"/>
  <c r="G452" i="92"/>
  <c r="G444" i="92"/>
  <c r="G436" i="92"/>
  <c r="G428" i="92"/>
  <c r="F409" i="92"/>
  <c r="G389" i="92"/>
  <c r="F361" i="92"/>
  <c r="G341" i="92"/>
  <c r="G324" i="92"/>
  <c r="G309" i="92"/>
  <c r="G296" i="92"/>
  <c r="F273" i="92"/>
  <c r="F253" i="92"/>
  <c r="G152" i="92"/>
  <c r="F15" i="92"/>
  <c r="F860" i="92"/>
  <c r="G847" i="92"/>
  <c r="F844" i="92"/>
  <c r="F833" i="92"/>
  <c r="F829" i="92"/>
  <c r="G811" i="92"/>
  <c r="F803" i="92"/>
  <c r="F776" i="92"/>
  <c r="E997" i="121"/>
  <c r="L786" i="125" s="1"/>
  <c r="F997" i="121"/>
  <c r="E995" i="121"/>
  <c r="L784" i="125" s="1"/>
  <c r="G994" i="121"/>
  <c r="F994" i="121"/>
  <c r="E965" i="121"/>
  <c r="L754" i="125" s="1"/>
  <c r="F965" i="121"/>
  <c r="E956" i="121"/>
  <c r="L745" i="125" s="1"/>
  <c r="E938" i="121"/>
  <c r="L727" i="125" s="1"/>
  <c r="E931" i="121"/>
  <c r="L720" i="125" s="1"/>
  <c r="G930" i="121"/>
  <c r="F930" i="121"/>
  <c r="E918" i="121"/>
  <c r="L707" i="125" s="1"/>
  <c r="G918" i="121"/>
  <c r="F918" i="121"/>
  <c r="F878" i="121"/>
  <c r="E878" i="121"/>
  <c r="L667" i="125" s="1"/>
  <c r="G838" i="121"/>
  <c r="F838" i="121"/>
  <c r="E818" i="121"/>
  <c r="L607" i="125" s="1"/>
  <c r="F818" i="121"/>
  <c r="F788" i="121"/>
  <c r="E788" i="121"/>
  <c r="L577" i="125" s="1"/>
  <c r="F754" i="121"/>
  <c r="E754" i="121"/>
  <c r="L543" i="125" s="1"/>
  <c r="G711" i="121"/>
  <c r="F711" i="121"/>
  <c r="E609" i="121"/>
  <c r="L398" i="125" s="1"/>
  <c r="G609" i="121"/>
  <c r="F609" i="121"/>
  <c r="G607" i="121"/>
  <c r="F607" i="121"/>
  <c r="E607" i="121"/>
  <c r="L396" i="125" s="1"/>
  <c r="G570" i="121"/>
  <c r="F570" i="121"/>
  <c r="F554" i="121"/>
  <c r="G554" i="121"/>
  <c r="E554" i="121"/>
  <c r="L343" i="125" s="1"/>
  <c r="G546" i="121"/>
  <c r="F546" i="121"/>
  <c r="E542" i="121"/>
  <c r="L331" i="125" s="1"/>
  <c r="G542" i="121"/>
  <c r="G518" i="121"/>
  <c r="F518" i="121"/>
  <c r="E518" i="121"/>
  <c r="L307" i="125" s="1"/>
  <c r="F516" i="121"/>
  <c r="G516" i="121"/>
  <c r="E516" i="121"/>
  <c r="L305" i="125" s="1"/>
  <c r="F484" i="121"/>
  <c r="G484" i="121"/>
  <c r="G403" i="121"/>
  <c r="F403" i="121"/>
  <c r="G775" i="92"/>
  <c r="F775" i="92"/>
  <c r="G799" i="92"/>
  <c r="F799" i="92"/>
  <c r="F1007" i="121"/>
  <c r="G991" i="121"/>
  <c r="F991" i="121"/>
  <c r="G927" i="121"/>
  <c r="F927" i="121"/>
  <c r="G851" i="121"/>
  <c r="E851" i="121"/>
  <c r="L640" i="125" s="1"/>
  <c r="G679" i="121"/>
  <c r="F679" i="121"/>
  <c r="G670" i="121"/>
  <c r="F670" i="121"/>
  <c r="E670" i="121"/>
  <c r="L459" i="125" s="1"/>
  <c r="E577" i="121"/>
  <c r="L366" i="125" s="1"/>
  <c r="G577" i="121"/>
  <c r="F577" i="121"/>
  <c r="G575" i="121"/>
  <c r="F575" i="121"/>
  <c r="E575" i="121"/>
  <c r="L364" i="125" s="1"/>
  <c r="G543" i="121"/>
  <c r="F543" i="121"/>
  <c r="E485" i="121"/>
  <c r="L274" i="125" s="1"/>
  <c r="G485" i="121"/>
  <c r="F462" i="121"/>
  <c r="E462" i="121"/>
  <c r="L251" i="125" s="1"/>
  <c r="G426" i="121"/>
  <c r="F426" i="121"/>
  <c r="F404" i="121"/>
  <c r="G404" i="121"/>
  <c r="E1007" i="121"/>
  <c r="L796" i="125" s="1"/>
  <c r="F992" i="121"/>
  <c r="G992" i="121"/>
  <c r="E977" i="121"/>
  <c r="L766" i="125" s="1"/>
  <c r="F977" i="121"/>
  <c r="G970" i="121"/>
  <c r="F970" i="121"/>
  <c r="F928" i="121"/>
  <c r="G928" i="121"/>
  <c r="F892" i="121"/>
  <c r="E892" i="121"/>
  <c r="L681" i="125" s="1"/>
  <c r="G826" i="121"/>
  <c r="F826" i="121"/>
  <c r="E806" i="121"/>
  <c r="L595" i="125" s="1"/>
  <c r="E803" i="121"/>
  <c r="L592" i="125" s="1"/>
  <c r="F758" i="121"/>
  <c r="E758" i="121"/>
  <c r="L547" i="125" s="1"/>
  <c r="G683" i="121"/>
  <c r="F683" i="121"/>
  <c r="G666" i="121"/>
  <c r="F666" i="121"/>
  <c r="E666" i="121"/>
  <c r="L455" i="125" s="1"/>
  <c r="E618" i="121"/>
  <c r="L407" i="125" s="1"/>
  <c r="G618" i="121"/>
  <c r="G610" i="121"/>
  <c r="F610" i="121"/>
  <c r="E610" i="121"/>
  <c r="L399" i="125" s="1"/>
  <c r="F608" i="121"/>
  <c r="G608" i="121"/>
  <c r="E608" i="121"/>
  <c r="L397" i="125" s="1"/>
  <c r="F544" i="121"/>
  <c r="G544" i="121"/>
  <c r="E517" i="121"/>
  <c r="L306" i="125" s="1"/>
  <c r="G517" i="121"/>
  <c r="F517" i="121"/>
  <c r="G515" i="121"/>
  <c r="F515" i="121"/>
  <c r="E515" i="121"/>
  <c r="L304" i="125" s="1"/>
  <c r="F510" i="121"/>
  <c r="G510" i="121"/>
  <c r="G486" i="121"/>
  <c r="F486" i="121"/>
  <c r="E482" i="121"/>
  <c r="L271" i="125" s="1"/>
  <c r="G482" i="121"/>
  <c r="E405" i="121"/>
  <c r="L194" i="125" s="1"/>
  <c r="G405" i="121"/>
  <c r="F286" i="121"/>
  <c r="G286" i="121"/>
  <c r="G126" i="121"/>
  <c r="F126" i="121"/>
  <c r="E993" i="121"/>
  <c r="L782" i="125" s="1"/>
  <c r="G993" i="121"/>
  <c r="E929" i="121"/>
  <c r="L718" i="125" s="1"/>
  <c r="G929" i="121"/>
  <c r="F900" i="121"/>
  <c r="E900" i="121"/>
  <c r="L689" i="125" s="1"/>
  <c r="F858" i="121"/>
  <c r="G858" i="121"/>
  <c r="G606" i="121"/>
  <c r="F606" i="121"/>
  <c r="G578" i="121"/>
  <c r="F578" i="121"/>
  <c r="E578" i="121"/>
  <c r="L367" i="125" s="1"/>
  <c r="F576" i="121"/>
  <c r="G576" i="121"/>
  <c r="E576" i="121"/>
  <c r="L365" i="125" s="1"/>
  <c r="E545" i="121"/>
  <c r="L334" i="125" s="1"/>
  <c r="G545" i="121"/>
  <c r="G526" i="121"/>
  <c r="F526" i="121"/>
  <c r="G483" i="121"/>
  <c r="F483" i="121"/>
  <c r="F434" i="121"/>
  <c r="G434" i="121"/>
  <c r="G406" i="121"/>
  <c r="F406" i="121"/>
  <c r="F258" i="121"/>
  <c r="G258" i="121"/>
  <c r="G135" i="121"/>
  <c r="E135" i="121"/>
  <c r="E124" i="121"/>
  <c r="E118" i="121"/>
  <c r="G87" i="121"/>
  <c r="G54" i="121"/>
  <c r="F46" i="121"/>
  <c r="F43" i="121"/>
  <c r="F38" i="121"/>
  <c r="G11" i="121"/>
  <c r="G70" i="121"/>
  <c r="G62" i="121"/>
  <c r="G22" i="121"/>
  <c r="E79" i="121"/>
  <c r="F70" i="121"/>
  <c r="F67" i="121"/>
  <c r="F27" i="121"/>
  <c r="F22" i="121"/>
  <c r="F10" i="121"/>
  <c r="G118" i="121"/>
  <c r="G38" i="121"/>
  <c r="A11" i="15"/>
  <c r="A12" i="15" s="1"/>
  <c r="A13" i="15" s="1"/>
  <c r="A14" i="15" s="1"/>
  <c r="A15" i="15" s="1"/>
  <c r="A16" i="15" s="1"/>
  <c r="A17" i="15" s="1"/>
  <c r="A18" i="15" s="1"/>
  <c r="A19" i="15" s="1"/>
  <c r="A20" i="15" s="1"/>
  <c r="A21" i="15" s="1"/>
  <c r="A22" i="15" s="1"/>
  <c r="A23" i="15" s="1"/>
  <c r="A24" i="15" s="1"/>
  <c r="A25" i="15" s="1"/>
  <c r="A26" i="15" s="1"/>
  <c r="A27" i="15" s="1"/>
  <c r="A28" i="15" s="1"/>
  <c r="A29" i="15" s="1"/>
  <c r="A30" i="15" s="1"/>
  <c r="A31" i="15" s="1"/>
  <c r="A32" i="15" s="1"/>
  <c r="A33" i="15" s="1"/>
  <c r="A34" i="15" s="1"/>
  <c r="A35" i="15" s="1"/>
  <c r="A36" i="15" s="1"/>
  <c r="A37" i="15" s="1"/>
  <c r="A38" i="15" s="1"/>
  <c r="A39" i="15" s="1"/>
  <c r="A40" i="15" s="1"/>
  <c r="A41" i="15" s="1"/>
  <c r="A42" i="15" s="1"/>
  <c r="A43" i="15" s="1"/>
  <c r="A44" i="15" s="1"/>
  <c r="A45" i="15" s="1"/>
  <c r="A46" i="15" s="1"/>
  <c r="A47" i="15" s="1"/>
  <c r="A48" i="15" s="1"/>
  <c r="A49" i="15" s="1"/>
  <c r="A50" i="15" s="1"/>
  <c r="A51" i="15" s="1"/>
  <c r="A52" i="15" s="1"/>
  <c r="A53" i="15" s="1"/>
  <c r="A54" i="15" s="1"/>
  <c r="A55" i="15" s="1"/>
  <c r="A56" i="15" s="1"/>
  <c r="A57" i="15" s="1"/>
  <c r="A58" i="15" s="1"/>
  <c r="A59" i="15" s="1"/>
  <c r="A60" i="15" s="1"/>
  <c r="A61" i="15" s="1"/>
  <c r="A62" i="15" s="1"/>
  <c r="A63" i="15" s="1"/>
  <c r="A64" i="15" s="1"/>
  <c r="A65" i="15" s="1"/>
  <c r="A66" i="15" s="1"/>
  <c r="A67" i="15" s="1"/>
  <c r="A68" i="15" s="1"/>
  <c r="A69" i="15" s="1"/>
  <c r="A70" i="15" s="1"/>
  <c r="A71" i="15" s="1"/>
  <c r="A72" i="15" s="1"/>
  <c r="A73" i="15" s="1"/>
  <c r="A74" i="15" s="1"/>
  <c r="A75" i="15" s="1"/>
  <c r="A76" i="15" s="1"/>
  <c r="A77" i="15" s="1"/>
  <c r="A78" i="15" s="1"/>
  <c r="A79" i="15" s="1"/>
  <c r="A80" i="15" s="1"/>
  <c r="A81" i="15" s="1"/>
  <c r="A82" i="15" s="1"/>
  <c r="A83" i="15" s="1"/>
  <c r="A84" i="15" s="1"/>
  <c r="A85" i="15" s="1"/>
  <c r="A86" i="15" s="1"/>
  <c r="A87" i="15" s="1"/>
  <c r="A88" i="15" s="1"/>
  <c r="A89" i="15" s="1"/>
  <c r="A90" i="15" s="1"/>
  <c r="A91" i="15" s="1"/>
  <c r="A92" i="15" s="1"/>
  <c r="A93" i="15" s="1"/>
  <c r="A94" i="15" s="1"/>
  <c r="A95" i="15" s="1"/>
  <c r="A96" i="15" s="1"/>
  <c r="A97" i="15" s="1"/>
  <c r="A98" i="15" s="1"/>
  <c r="A99" i="15" s="1"/>
  <c r="A100" i="15" s="1"/>
  <c r="A101" i="15" s="1"/>
  <c r="A102" i="15" s="1"/>
  <c r="A103" i="15" s="1"/>
  <c r="A104" i="15" s="1"/>
  <c r="A105" i="15" s="1"/>
  <c r="A106" i="15" s="1"/>
  <c r="A107" i="15" s="1"/>
  <c r="A108" i="15" s="1"/>
  <c r="A109" i="15" s="1"/>
  <c r="A110" i="15" s="1"/>
  <c r="A111" i="15" s="1"/>
  <c r="A112" i="15" s="1"/>
  <c r="A113" i="15" s="1"/>
  <c r="A114" i="15" s="1"/>
  <c r="A115" i="15" s="1"/>
  <c r="A116" i="15" s="1"/>
  <c r="A117" i="15" s="1"/>
  <c r="A118" i="15" s="1"/>
  <c r="A119" i="15" s="1"/>
  <c r="A120" i="15" s="1"/>
  <c r="A121" i="15" s="1"/>
  <c r="A122" i="15" s="1"/>
  <c r="A123" i="15" s="1"/>
  <c r="A124" i="15" s="1"/>
  <c r="A125" i="15" s="1"/>
  <c r="A126" i="15" s="1"/>
  <c r="A127" i="15" s="1"/>
  <c r="A128" i="15" s="1"/>
  <c r="A129" i="15" s="1"/>
  <c r="A130" i="15" s="1"/>
  <c r="A131" i="15" s="1"/>
  <c r="A132" i="15" s="1"/>
  <c r="A133" i="15" s="1"/>
  <c r="A134" i="15" s="1"/>
  <c r="A135" i="15" s="1"/>
  <c r="A136" i="15" s="1"/>
  <c r="A137" i="15" s="1"/>
  <c r="A138" i="15" s="1"/>
  <c r="A139" i="15" s="1"/>
  <c r="A140" i="15" s="1"/>
  <c r="A141" i="15" s="1"/>
  <c r="A142" i="15" s="1"/>
  <c r="A143" i="15" s="1"/>
  <c r="A144" i="15" s="1"/>
  <c r="C11" i="15"/>
  <c r="B10" i="15"/>
  <c r="E12" i="92"/>
  <c r="E16" i="92"/>
  <c r="F9" i="92"/>
  <c r="F297" i="92"/>
  <c r="G281" i="92"/>
  <c r="G80" i="92"/>
  <c r="F996" i="121"/>
  <c r="E996" i="121"/>
  <c r="L785" i="125" s="1"/>
  <c r="E989" i="121"/>
  <c r="L778" i="125" s="1"/>
  <c r="F989" i="121"/>
  <c r="G989" i="121"/>
  <c r="G987" i="121"/>
  <c r="E987" i="121"/>
  <c r="L776" i="125" s="1"/>
  <c r="F987" i="121"/>
  <c r="F978" i="121"/>
  <c r="E978" i="121"/>
  <c r="L767" i="125" s="1"/>
  <c r="G974" i="121"/>
  <c r="F974" i="121"/>
  <c r="G963" i="121"/>
  <c r="E963" i="121"/>
  <c r="L752" i="125" s="1"/>
  <c r="F902" i="121"/>
  <c r="G902" i="121"/>
  <c r="G891" i="121"/>
  <c r="E891" i="121"/>
  <c r="L680" i="125" s="1"/>
  <c r="F848" i="121"/>
  <c r="E848" i="121"/>
  <c r="L637" i="125" s="1"/>
  <c r="E845" i="121"/>
  <c r="L634" i="125" s="1"/>
  <c r="F845" i="121"/>
  <c r="G845" i="121"/>
  <c r="G843" i="121"/>
  <c r="E843" i="121"/>
  <c r="L632" i="125" s="1"/>
  <c r="F843" i="121"/>
  <c r="E829" i="121"/>
  <c r="L618" i="125" s="1"/>
  <c r="G829" i="121"/>
  <c r="F814" i="121"/>
  <c r="G814" i="121"/>
  <c r="E790" i="121"/>
  <c r="L579" i="125" s="1"/>
  <c r="F790" i="121"/>
  <c r="G786" i="121"/>
  <c r="F786" i="121"/>
  <c r="E773" i="121"/>
  <c r="L562" i="125" s="1"/>
  <c r="F773" i="121"/>
  <c r="G691" i="121"/>
  <c r="F691" i="121"/>
  <c r="F580" i="121"/>
  <c r="G580" i="121"/>
  <c r="E433" i="121"/>
  <c r="L222" i="125" s="1"/>
  <c r="G433" i="121"/>
  <c r="F394" i="121"/>
  <c r="E394" i="121"/>
  <c r="L183" i="125" s="1"/>
  <c r="G394" i="121"/>
  <c r="F382" i="121"/>
  <c r="G382" i="121"/>
  <c r="G371" i="121"/>
  <c r="F371" i="121"/>
  <c r="E305" i="121"/>
  <c r="L94" i="125" s="1"/>
  <c r="G305" i="121"/>
  <c r="E265" i="121"/>
  <c r="L54" i="125" s="1"/>
  <c r="F265" i="121"/>
  <c r="G265" i="121"/>
  <c r="G263" i="121"/>
  <c r="E263" i="121"/>
  <c r="L52" i="125" s="1"/>
  <c r="F263" i="121"/>
  <c r="E242" i="121"/>
  <c r="L31" i="125" s="1"/>
  <c r="F242" i="121"/>
  <c r="G242" i="121"/>
  <c r="G222" i="121"/>
  <c r="E222" i="121"/>
  <c r="L11" i="125" s="1"/>
  <c r="F222" i="121"/>
  <c r="F220" i="121"/>
  <c r="E220" i="121"/>
  <c r="L9" i="125" s="1"/>
  <c r="G220" i="121"/>
  <c r="E9" i="92"/>
  <c r="E13" i="92"/>
  <c r="E17" i="92"/>
  <c r="E21" i="92"/>
  <c r="E25" i="92"/>
  <c r="E29" i="92"/>
  <c r="E37" i="92"/>
  <c r="E41" i="92"/>
  <c r="E45" i="92"/>
  <c r="E49" i="92"/>
  <c r="E53" i="92"/>
  <c r="E57" i="92"/>
  <c r="E61" i="92"/>
  <c r="E65" i="92"/>
  <c r="E69" i="92"/>
  <c r="E73" i="92"/>
  <c r="E77" i="92"/>
  <c r="E85" i="92"/>
  <c r="E89" i="92"/>
  <c r="E93" i="92"/>
  <c r="E97" i="92"/>
  <c r="E101" i="92"/>
  <c r="E105" i="92"/>
  <c r="E109" i="92"/>
  <c r="E117" i="92"/>
  <c r="E121" i="92"/>
  <c r="E125" i="92"/>
  <c r="E129" i="92"/>
  <c r="E133" i="92"/>
  <c r="E137" i="92"/>
  <c r="E141" i="92"/>
  <c r="E145" i="92"/>
  <c r="E149" i="92"/>
  <c r="E153" i="92"/>
  <c r="E157" i="92"/>
  <c r="E165" i="92"/>
  <c r="E169" i="92"/>
  <c r="E173" i="92"/>
  <c r="E177" i="92"/>
  <c r="E181" i="92"/>
  <c r="E185" i="92"/>
  <c r="E189" i="92"/>
  <c r="E193" i="92"/>
  <c r="E197" i="92"/>
  <c r="E201" i="92"/>
  <c r="E205" i="92"/>
  <c r="E213" i="92"/>
  <c r="E217" i="92"/>
  <c r="E221" i="92"/>
  <c r="E225" i="92"/>
  <c r="F221" i="92"/>
  <c r="F145" i="92"/>
  <c r="F49" i="92"/>
  <c r="G787" i="92"/>
  <c r="F787" i="92"/>
  <c r="G807" i="92"/>
  <c r="F807" i="92"/>
  <c r="F835" i="92"/>
  <c r="G835" i="92"/>
  <c r="E981" i="121"/>
  <c r="L770" i="125" s="1"/>
  <c r="F981" i="121"/>
  <c r="G971" i="121"/>
  <c r="F971" i="121"/>
  <c r="G966" i="121"/>
  <c r="E966" i="121"/>
  <c r="L755" i="125" s="1"/>
  <c r="F966" i="121"/>
  <c r="G954" i="121"/>
  <c r="E954" i="121"/>
  <c r="L743" i="125" s="1"/>
  <c r="F954" i="121"/>
  <c r="F916" i="121"/>
  <c r="E916" i="121"/>
  <c r="L705" i="125" s="1"/>
  <c r="E885" i="121"/>
  <c r="L674" i="125" s="1"/>
  <c r="F885" i="121"/>
  <c r="F852" i="121"/>
  <c r="E852" i="121"/>
  <c r="L641" i="125" s="1"/>
  <c r="F836" i="121"/>
  <c r="E836" i="121"/>
  <c r="L625" i="125" s="1"/>
  <c r="G830" i="121"/>
  <c r="F830" i="121"/>
  <c r="G783" i="121"/>
  <c r="F783" i="121"/>
  <c r="E765" i="121"/>
  <c r="L554" i="125" s="1"/>
  <c r="F765" i="121"/>
  <c r="G765" i="121"/>
  <c r="E722" i="121"/>
  <c r="L511" i="125" s="1"/>
  <c r="F722" i="121"/>
  <c r="G715" i="121"/>
  <c r="F715" i="121"/>
  <c r="F702" i="121"/>
  <c r="G702" i="121"/>
  <c r="F694" i="121"/>
  <c r="G694" i="121"/>
  <c r="E597" i="121"/>
  <c r="L386" i="125" s="1"/>
  <c r="F597" i="121"/>
  <c r="G597" i="121"/>
  <c r="G595" i="121"/>
  <c r="E595" i="121"/>
  <c r="L384" i="125" s="1"/>
  <c r="F595" i="121"/>
  <c r="E581" i="121"/>
  <c r="L370" i="125" s="1"/>
  <c r="G581" i="121"/>
  <c r="F538" i="121"/>
  <c r="G538" i="121"/>
  <c r="G438" i="121"/>
  <c r="E438" i="121"/>
  <c r="L227" i="125" s="1"/>
  <c r="F438" i="121"/>
  <c r="F390" i="121"/>
  <c r="E390" i="121"/>
  <c r="L179" i="125" s="1"/>
  <c r="F372" i="121"/>
  <c r="G372" i="121"/>
  <c r="G310" i="121"/>
  <c r="F310" i="121"/>
  <c r="E310" i="121"/>
  <c r="L99" i="125" s="1"/>
  <c r="G306" i="121"/>
  <c r="F306" i="121"/>
  <c r="E297" i="121"/>
  <c r="L86" i="125" s="1"/>
  <c r="F297" i="121"/>
  <c r="F284" i="121"/>
  <c r="G284" i="121"/>
  <c r="E284" i="121"/>
  <c r="L73" i="125" s="1"/>
  <c r="F274" i="121"/>
  <c r="G274" i="121"/>
  <c r="F120" i="121"/>
  <c r="E120" i="121"/>
  <c r="F17" i="92"/>
  <c r="F772" i="92"/>
  <c r="G772" i="92"/>
  <c r="F780" i="92"/>
  <c r="G780" i="92"/>
  <c r="F812" i="92"/>
  <c r="G812" i="92"/>
  <c r="E990" i="121"/>
  <c r="L779" i="125" s="1"/>
  <c r="F990" i="121"/>
  <c r="F988" i="121"/>
  <c r="E988" i="121"/>
  <c r="L777" i="125" s="1"/>
  <c r="G988" i="121"/>
  <c r="F972" i="121"/>
  <c r="G972" i="121"/>
  <c r="F922" i="121"/>
  <c r="E922" i="121"/>
  <c r="L711" i="125" s="1"/>
  <c r="F917" i="121"/>
  <c r="E901" i="121"/>
  <c r="L690" i="125" s="1"/>
  <c r="F901" i="121"/>
  <c r="F868" i="121"/>
  <c r="E868" i="121"/>
  <c r="L657" i="125" s="1"/>
  <c r="F853" i="121"/>
  <c r="E846" i="121"/>
  <c r="L635" i="125" s="1"/>
  <c r="F846" i="121"/>
  <c r="F844" i="121"/>
  <c r="E844" i="121"/>
  <c r="L633" i="125" s="1"/>
  <c r="G844" i="121"/>
  <c r="E842" i="121"/>
  <c r="L631" i="125" s="1"/>
  <c r="F842" i="121"/>
  <c r="G842" i="121"/>
  <c r="G827" i="121"/>
  <c r="F827" i="121"/>
  <c r="G810" i="121"/>
  <c r="F810" i="121"/>
  <c r="F784" i="121"/>
  <c r="G784" i="121"/>
  <c r="F774" i="121"/>
  <c r="G774" i="121"/>
  <c r="F770" i="121"/>
  <c r="E770" i="121"/>
  <c r="L559" i="125" s="1"/>
  <c r="G770" i="121"/>
  <c r="F738" i="121"/>
  <c r="E738" i="121"/>
  <c r="L527" i="125" s="1"/>
  <c r="G735" i="121"/>
  <c r="F735" i="121"/>
  <c r="G703" i="121"/>
  <c r="E703" i="121"/>
  <c r="L492" i="125" s="1"/>
  <c r="F686" i="121"/>
  <c r="G686" i="121"/>
  <c r="E658" i="121"/>
  <c r="L447" i="125" s="1"/>
  <c r="F658" i="121"/>
  <c r="G651" i="121"/>
  <c r="F651" i="121"/>
  <c r="F646" i="121"/>
  <c r="G646" i="121"/>
  <c r="G582" i="121"/>
  <c r="F582" i="121"/>
  <c r="F478" i="121"/>
  <c r="G478" i="121"/>
  <c r="F432" i="121"/>
  <c r="G432" i="121"/>
  <c r="E432" i="121"/>
  <c r="L221" i="125" s="1"/>
  <c r="E373" i="121"/>
  <c r="L162" i="125" s="1"/>
  <c r="G373" i="121"/>
  <c r="F350" i="121"/>
  <c r="E350" i="121"/>
  <c r="L139" i="125" s="1"/>
  <c r="G350" i="121"/>
  <c r="G307" i="121"/>
  <c r="F307" i="121"/>
  <c r="G303" i="121"/>
  <c r="F303" i="121"/>
  <c r="G266" i="121"/>
  <c r="E266" i="121"/>
  <c r="L55" i="125" s="1"/>
  <c r="F266" i="121"/>
  <c r="F264" i="121"/>
  <c r="E264" i="121"/>
  <c r="L53" i="125" s="1"/>
  <c r="G264" i="121"/>
  <c r="E254" i="121"/>
  <c r="L43" i="125" s="1"/>
  <c r="F254" i="121"/>
  <c r="G254" i="121"/>
  <c r="F234" i="121"/>
  <c r="E234" i="121"/>
  <c r="L23" i="125" s="1"/>
  <c r="G234" i="121"/>
  <c r="E221" i="121"/>
  <c r="L10" i="125" s="1"/>
  <c r="F221" i="121"/>
  <c r="G221" i="121"/>
  <c r="G219" i="121"/>
  <c r="E219" i="121"/>
  <c r="L8" i="125" s="1"/>
  <c r="F219" i="121"/>
  <c r="E178" i="121"/>
  <c r="G178" i="121"/>
  <c r="F178" i="121"/>
  <c r="G119" i="121"/>
  <c r="E119" i="121"/>
  <c r="F982" i="121"/>
  <c r="G982" i="121"/>
  <c r="E973" i="121"/>
  <c r="L762" i="125" s="1"/>
  <c r="G973" i="121"/>
  <c r="G955" i="121"/>
  <c r="E955" i="121"/>
  <c r="L744" i="125" s="1"/>
  <c r="E933" i="121"/>
  <c r="L722" i="125" s="1"/>
  <c r="F933" i="121"/>
  <c r="F890" i="121"/>
  <c r="G890" i="121"/>
  <c r="F828" i="121"/>
  <c r="G828" i="121"/>
  <c r="E785" i="121"/>
  <c r="L574" i="125" s="1"/>
  <c r="G785" i="121"/>
  <c r="G766" i="121"/>
  <c r="E766" i="121"/>
  <c r="L555" i="125" s="1"/>
  <c r="F766" i="121"/>
  <c r="E714" i="121"/>
  <c r="L503" i="125" s="1"/>
  <c r="F714" i="121"/>
  <c r="G698" i="121"/>
  <c r="F698" i="121"/>
  <c r="E598" i="121"/>
  <c r="L387" i="125" s="1"/>
  <c r="F598" i="121"/>
  <c r="F596" i="121"/>
  <c r="E596" i="121"/>
  <c r="L385" i="125" s="1"/>
  <c r="G596" i="121"/>
  <c r="E594" i="121"/>
  <c r="L383" i="125" s="1"/>
  <c r="F594" i="121"/>
  <c r="G594" i="121"/>
  <c r="G579" i="121"/>
  <c r="F579" i="121"/>
  <c r="E437" i="121"/>
  <c r="L226" i="125" s="1"/>
  <c r="F437" i="121"/>
  <c r="G437" i="121"/>
  <c r="E422" i="121"/>
  <c r="L211" i="125" s="1"/>
  <c r="G422" i="121"/>
  <c r="G374" i="121"/>
  <c r="F374" i="121"/>
  <c r="E370" i="121"/>
  <c r="L159" i="125" s="1"/>
  <c r="G370" i="121"/>
  <c r="F304" i="121"/>
  <c r="G304" i="121"/>
  <c r="F296" i="121"/>
  <c r="E296" i="121"/>
  <c r="L85" i="125" s="1"/>
  <c r="G296" i="121"/>
  <c r="E285" i="121"/>
  <c r="L74" i="125" s="1"/>
  <c r="G285" i="121"/>
  <c r="G251" i="121"/>
  <c r="E251" i="121"/>
  <c r="L40" i="125" s="1"/>
  <c r="G231" i="121"/>
  <c r="F231" i="121"/>
  <c r="F174" i="121"/>
  <c r="E174" i="121"/>
  <c r="E141" i="121"/>
  <c r="F141" i="121"/>
  <c r="G141" i="121"/>
  <c r="E122" i="121"/>
  <c r="G122" i="121"/>
  <c r="G435" i="121"/>
  <c r="E435" i="121"/>
  <c r="L224" i="125" s="1"/>
  <c r="E362" i="121"/>
  <c r="L151" i="125" s="1"/>
  <c r="F362" i="121"/>
  <c r="F308" i="121"/>
  <c r="G308" i="121"/>
  <c r="E294" i="121"/>
  <c r="L83" i="125" s="1"/>
  <c r="F294" i="121"/>
  <c r="E282" i="121"/>
  <c r="L71" i="125" s="1"/>
  <c r="G282" i="121"/>
  <c r="F252" i="121"/>
  <c r="E252" i="121"/>
  <c r="L41" i="125" s="1"/>
  <c r="F232" i="121"/>
  <c r="G232" i="121"/>
  <c r="G182" i="121"/>
  <c r="F182" i="121"/>
  <c r="E121" i="121"/>
  <c r="G121" i="121"/>
  <c r="E116" i="121"/>
  <c r="F83" i="121"/>
  <c r="G83" i="121"/>
  <c r="E83" i="121"/>
  <c r="F436" i="121"/>
  <c r="E436" i="121"/>
  <c r="L225" i="125" s="1"/>
  <c r="G431" i="121"/>
  <c r="F431" i="121"/>
  <c r="E309" i="121"/>
  <c r="L98" i="125" s="1"/>
  <c r="G309" i="121"/>
  <c r="G295" i="121"/>
  <c r="E295" i="121"/>
  <c r="L84" i="125" s="1"/>
  <c r="G283" i="121"/>
  <c r="F283" i="121"/>
  <c r="E253" i="121"/>
  <c r="L42" i="125" s="1"/>
  <c r="F253" i="121"/>
  <c r="E233" i="121"/>
  <c r="L22" i="125" s="1"/>
  <c r="G233" i="121"/>
  <c r="F148" i="121"/>
  <c r="E148" i="121"/>
  <c r="G143" i="121"/>
  <c r="F143" i="121"/>
  <c r="E110" i="121"/>
  <c r="F110" i="121"/>
  <c r="G91" i="121"/>
  <c r="E59" i="121"/>
  <c r="F11" i="121"/>
  <c r="E87" i="121"/>
  <c r="F62" i="121"/>
  <c r="F58" i="121"/>
  <c r="F51" i="121"/>
  <c r="F42" i="121"/>
  <c r="F35" i="121"/>
  <c r="G33" i="121"/>
  <c r="G30" i="121"/>
  <c r="F26" i="121"/>
  <c r="F19" i="121"/>
  <c r="G17" i="121"/>
  <c r="G14" i="121"/>
  <c r="F66" i="121"/>
  <c r="F59" i="121"/>
  <c r="E51" i="121"/>
  <c r="G46" i="121"/>
  <c r="G37" i="121"/>
  <c r="F30" i="121"/>
  <c r="G21" i="121"/>
  <c r="F14" i="121"/>
  <c r="G779" i="92"/>
  <c r="E817" i="121"/>
  <c r="L606" i="125" s="1"/>
  <c r="F817" i="121"/>
  <c r="F812" i="121"/>
  <c r="G812" i="121"/>
  <c r="G727" i="121"/>
  <c r="E727" i="121"/>
  <c r="L516" i="125" s="1"/>
  <c r="G719" i="121"/>
  <c r="E719" i="121"/>
  <c r="L508" i="125" s="1"/>
  <c r="G707" i="121"/>
  <c r="E707" i="121"/>
  <c r="L496" i="125" s="1"/>
  <c r="G655" i="121"/>
  <c r="E655" i="121"/>
  <c r="L444" i="125" s="1"/>
  <c r="G639" i="121"/>
  <c r="F639" i="121"/>
  <c r="F614" i="121"/>
  <c r="G614" i="121"/>
  <c r="G591" i="121"/>
  <c r="E591" i="121"/>
  <c r="L380" i="125" s="1"/>
  <c r="F591" i="121"/>
  <c r="F548" i="121"/>
  <c r="G548" i="121"/>
  <c r="E529" i="121"/>
  <c r="L318" i="125" s="1"/>
  <c r="G529" i="121"/>
  <c r="F512" i="121"/>
  <c r="E512" i="121"/>
  <c r="L301" i="125" s="1"/>
  <c r="G512" i="121"/>
  <c r="F468" i="121"/>
  <c r="G468" i="121"/>
  <c r="E468" i="121"/>
  <c r="L257" i="125" s="1"/>
  <c r="F442" i="121"/>
  <c r="E442" i="121"/>
  <c r="L231" i="125" s="1"/>
  <c r="E421" i="121"/>
  <c r="L210" i="125" s="1"/>
  <c r="F421" i="121"/>
  <c r="F418" i="121"/>
  <c r="E418" i="121"/>
  <c r="L207" i="125" s="1"/>
  <c r="E369" i="121"/>
  <c r="L158" i="125" s="1"/>
  <c r="F369" i="121"/>
  <c r="G369" i="121"/>
  <c r="G354" i="121"/>
  <c r="E354" i="121"/>
  <c r="L143" i="125" s="1"/>
  <c r="F314" i="121"/>
  <c r="E314" i="121"/>
  <c r="L103" i="125" s="1"/>
  <c r="G314" i="121"/>
  <c r="G279" i="121"/>
  <c r="E279" i="121"/>
  <c r="L68" i="125" s="1"/>
  <c r="F279" i="121"/>
  <c r="G215" i="121"/>
  <c r="E215" i="121"/>
  <c r="F215" i="121"/>
  <c r="E202" i="121"/>
  <c r="G202" i="121"/>
  <c r="F202" i="121"/>
  <c r="G942" i="121"/>
  <c r="G934" i="121"/>
  <c r="G923" i="121"/>
  <c r="E923" i="121"/>
  <c r="L712" i="125" s="1"/>
  <c r="E813" i="121"/>
  <c r="L602" i="125" s="1"/>
  <c r="G813" i="121"/>
  <c r="G759" i="121"/>
  <c r="E759" i="121"/>
  <c r="L548" i="125" s="1"/>
  <c r="G602" i="121"/>
  <c r="E602" i="121"/>
  <c r="L391" i="125" s="1"/>
  <c r="G563" i="121"/>
  <c r="E563" i="121"/>
  <c r="L352" i="125" s="1"/>
  <c r="F563" i="121"/>
  <c r="F522" i="121"/>
  <c r="G522" i="121"/>
  <c r="E522" i="121"/>
  <c r="L311" i="125" s="1"/>
  <c r="E497" i="121"/>
  <c r="L286" i="125" s="1"/>
  <c r="G497" i="121"/>
  <c r="E465" i="121"/>
  <c r="L254" i="125" s="1"/>
  <c r="G465" i="121"/>
  <c r="F416" i="121"/>
  <c r="G416" i="121"/>
  <c r="E416" i="121"/>
  <c r="L205" i="125" s="1"/>
  <c r="G387" i="121"/>
  <c r="F387" i="121"/>
  <c r="E387" i="121"/>
  <c r="L176" i="125" s="1"/>
  <c r="G367" i="121"/>
  <c r="E367" i="121"/>
  <c r="L156" i="125" s="1"/>
  <c r="F367" i="121"/>
  <c r="G355" i="121"/>
  <c r="F355" i="121"/>
  <c r="E355" i="121"/>
  <c r="L144" i="125" s="1"/>
  <c r="G323" i="121"/>
  <c r="E323" i="121"/>
  <c r="L112" i="125" s="1"/>
  <c r="F323" i="121"/>
  <c r="E262" i="121"/>
  <c r="L51" i="125" s="1"/>
  <c r="F262" i="121"/>
  <c r="G262" i="121"/>
  <c r="F246" i="121"/>
  <c r="G246" i="121"/>
  <c r="E246" i="121"/>
  <c r="L35" i="125" s="1"/>
  <c r="E218" i="121"/>
  <c r="L7" i="125" s="1"/>
  <c r="G218" i="121"/>
  <c r="F218" i="121"/>
  <c r="E210" i="121"/>
  <c r="F210" i="121"/>
  <c r="G210" i="121"/>
  <c r="E170" i="121"/>
  <c r="F170" i="121"/>
  <c r="G170" i="121"/>
  <c r="E130" i="121"/>
  <c r="F130" i="121"/>
  <c r="G130" i="121"/>
  <c r="E107" i="121"/>
  <c r="G107" i="121"/>
  <c r="F107" i="121"/>
  <c r="G103" i="121"/>
  <c r="E103" i="121"/>
  <c r="F103" i="121"/>
  <c r="E99" i="121"/>
  <c r="G99" i="121"/>
  <c r="F99" i="121"/>
  <c r="G95" i="121"/>
  <c r="E95" i="121"/>
  <c r="F95" i="121"/>
  <c r="E861" i="121"/>
  <c r="L650" i="125" s="1"/>
  <c r="F861" i="121"/>
  <c r="E833" i="121"/>
  <c r="L622" i="125" s="1"/>
  <c r="G833" i="121"/>
  <c r="F796" i="121"/>
  <c r="E796" i="121"/>
  <c r="L585" i="125" s="1"/>
  <c r="F768" i="121"/>
  <c r="G768" i="121"/>
  <c r="G731" i="121"/>
  <c r="F731" i="121"/>
  <c r="G659" i="121"/>
  <c r="F659" i="121"/>
  <c r="E574" i="121"/>
  <c r="L363" i="125" s="1"/>
  <c r="F574" i="121"/>
  <c r="E565" i="121"/>
  <c r="L354" i="125" s="1"/>
  <c r="F565" i="121"/>
  <c r="G565" i="121"/>
  <c r="E514" i="121"/>
  <c r="L303" i="125" s="1"/>
  <c r="G514" i="121"/>
  <c r="E506" i="121"/>
  <c r="L295" i="125" s="1"/>
  <c r="G506" i="121"/>
  <c r="G458" i="121"/>
  <c r="E458" i="121"/>
  <c r="L247" i="125" s="1"/>
  <c r="F452" i="121"/>
  <c r="E452" i="121"/>
  <c r="L241" i="125" s="1"/>
  <c r="G386" i="121"/>
  <c r="E386" i="121"/>
  <c r="L175" i="125" s="1"/>
  <c r="E357" i="121"/>
  <c r="L146" i="125" s="1"/>
  <c r="G357" i="121"/>
  <c r="F357" i="121"/>
  <c r="E337" i="121"/>
  <c r="L126" i="125" s="1"/>
  <c r="G337" i="121"/>
  <c r="F337" i="121"/>
  <c r="F290" i="121"/>
  <c r="G290" i="121"/>
  <c r="E281" i="121"/>
  <c r="L70" i="125" s="1"/>
  <c r="F281" i="121"/>
  <c r="F248" i="121"/>
  <c r="E248" i="121"/>
  <c r="L37" i="125" s="1"/>
  <c r="G248" i="121"/>
  <c r="G998" i="121"/>
  <c r="G986" i="121"/>
  <c r="G962" i="121"/>
  <c r="E797" i="121"/>
  <c r="L586" i="125" s="1"/>
  <c r="F797" i="121"/>
  <c r="G751" i="121"/>
  <c r="E751" i="121"/>
  <c r="L540" i="125" s="1"/>
  <c r="G739" i="121"/>
  <c r="E739" i="121"/>
  <c r="L528" i="125" s="1"/>
  <c r="E626" i="121"/>
  <c r="L415" i="125" s="1"/>
  <c r="F626" i="121"/>
  <c r="G626" i="121"/>
  <c r="F560" i="121"/>
  <c r="G560" i="121"/>
  <c r="E549" i="121"/>
  <c r="L338" i="125" s="1"/>
  <c r="G549" i="121"/>
  <c r="F450" i="121"/>
  <c r="G450" i="121"/>
  <c r="E450" i="121"/>
  <c r="L239" i="125" s="1"/>
  <c r="E389" i="121"/>
  <c r="L178" i="125" s="1"/>
  <c r="G389" i="121"/>
  <c r="E158" i="121"/>
  <c r="F158" i="121"/>
  <c r="G158" i="121"/>
  <c r="F1006" i="121"/>
  <c r="G1005" i="121"/>
  <c r="G1004" i="121"/>
  <c r="F1003" i="121"/>
  <c r="G1002" i="121"/>
  <c r="F998" i="121"/>
  <c r="F986" i="121"/>
  <c r="G978" i="121"/>
  <c r="F962" i="121"/>
  <c r="G961" i="121"/>
  <c r="G960" i="121"/>
  <c r="F959" i="121"/>
  <c r="G958" i="121"/>
  <c r="G950" i="121"/>
  <c r="F942" i="121"/>
  <c r="G941" i="121"/>
  <c r="G940" i="121"/>
  <c r="F939" i="121"/>
  <c r="G938" i="121"/>
  <c r="F934" i="121"/>
  <c r="F924" i="121"/>
  <c r="E924" i="121"/>
  <c r="L713" i="125" s="1"/>
  <c r="F914" i="121"/>
  <c r="G913" i="121"/>
  <c r="G912" i="121"/>
  <c r="F911" i="121"/>
  <c r="G898" i="121"/>
  <c r="F896" i="121"/>
  <c r="G896" i="121"/>
  <c r="F886" i="121"/>
  <c r="G882" i="121"/>
  <c r="F880" i="121"/>
  <c r="E880" i="121"/>
  <c r="L669" i="125" s="1"/>
  <c r="G875" i="121"/>
  <c r="F875" i="121"/>
  <c r="G870" i="121"/>
  <c r="E869" i="121"/>
  <c r="L658" i="125" s="1"/>
  <c r="F869" i="121"/>
  <c r="G859" i="121"/>
  <c r="E859" i="121"/>
  <c r="L648" i="125" s="1"/>
  <c r="G854" i="121"/>
  <c r="G831" i="121"/>
  <c r="F831" i="121"/>
  <c r="F820" i="121"/>
  <c r="E820" i="121"/>
  <c r="L609" i="125" s="1"/>
  <c r="G815" i="121"/>
  <c r="E815" i="121"/>
  <c r="L604" i="125" s="1"/>
  <c r="G771" i="121"/>
  <c r="E771" i="121"/>
  <c r="L560" i="125" s="1"/>
  <c r="F743" i="121"/>
  <c r="F730" i="121"/>
  <c r="G726" i="121"/>
  <c r="F723" i="121"/>
  <c r="G718" i="121"/>
  <c r="G706" i="121"/>
  <c r="G682" i="121"/>
  <c r="F671" i="121"/>
  <c r="G667" i="121"/>
  <c r="F667" i="121"/>
  <c r="F654" i="121"/>
  <c r="G654" i="121"/>
  <c r="E654" i="121"/>
  <c r="L443" i="125" s="1"/>
  <c r="E650" i="121"/>
  <c r="L439" i="125" s="1"/>
  <c r="G650" i="121"/>
  <c r="G647" i="121"/>
  <c r="E647" i="121"/>
  <c r="L436" i="125" s="1"/>
  <c r="G643" i="121"/>
  <c r="E643" i="121"/>
  <c r="L432" i="125" s="1"/>
  <c r="G623" i="121"/>
  <c r="E623" i="121"/>
  <c r="L412" i="125" s="1"/>
  <c r="E613" i="121"/>
  <c r="L402" i="125" s="1"/>
  <c r="G613" i="121"/>
  <c r="F613" i="121"/>
  <c r="F590" i="121"/>
  <c r="E590" i="121"/>
  <c r="L379" i="125" s="1"/>
  <c r="G590" i="121"/>
  <c r="G586" i="121"/>
  <c r="G558" i="121"/>
  <c r="F558" i="121"/>
  <c r="E558" i="121"/>
  <c r="L347" i="125" s="1"/>
  <c r="G550" i="121"/>
  <c r="F550" i="121"/>
  <c r="F528" i="121"/>
  <c r="G528" i="121"/>
  <c r="E528" i="121"/>
  <c r="L317" i="125" s="1"/>
  <c r="E513" i="121"/>
  <c r="L302" i="125" s="1"/>
  <c r="F513" i="121"/>
  <c r="G513" i="121"/>
  <c r="G498" i="121"/>
  <c r="F498" i="121"/>
  <c r="F480" i="121"/>
  <c r="E480" i="121"/>
  <c r="L269" i="125" s="1"/>
  <c r="G480" i="121"/>
  <c r="G466" i="121"/>
  <c r="F466" i="121"/>
  <c r="E454" i="121"/>
  <c r="L243" i="125" s="1"/>
  <c r="F454" i="121"/>
  <c r="G454" i="121"/>
  <c r="E430" i="121"/>
  <c r="L219" i="125" s="1"/>
  <c r="F430" i="121"/>
  <c r="G430" i="121"/>
  <c r="E385" i="121"/>
  <c r="L174" i="125" s="1"/>
  <c r="F385" i="121"/>
  <c r="G385" i="121"/>
  <c r="F358" i="121"/>
  <c r="G358" i="121"/>
  <c r="E358" i="121"/>
  <c r="L147" i="125" s="1"/>
  <c r="F342" i="121"/>
  <c r="E342" i="121"/>
  <c r="L131" i="125" s="1"/>
  <c r="G338" i="121"/>
  <c r="F338" i="121"/>
  <c r="G335" i="121"/>
  <c r="F335" i="121"/>
  <c r="F278" i="121"/>
  <c r="E278" i="121"/>
  <c r="L67" i="125" s="1"/>
  <c r="G278" i="121"/>
  <c r="E201" i="121"/>
  <c r="F201" i="121"/>
  <c r="G201" i="121"/>
  <c r="F198" i="121"/>
  <c r="E198" i="121"/>
  <c r="F168" i="121"/>
  <c r="E168" i="121"/>
  <c r="G168" i="121"/>
  <c r="G899" i="121"/>
  <c r="E899" i="121"/>
  <c r="L688" i="125" s="1"/>
  <c r="E877" i="121"/>
  <c r="L666" i="125" s="1"/>
  <c r="G877" i="121"/>
  <c r="F642" i="121"/>
  <c r="G642" i="121"/>
  <c r="E642" i="121"/>
  <c r="L431" i="125" s="1"/>
  <c r="G635" i="121"/>
  <c r="F635" i="121"/>
  <c r="E635" i="121"/>
  <c r="L424" i="125" s="1"/>
  <c r="F622" i="121"/>
  <c r="G622" i="121"/>
  <c r="E622" i="121"/>
  <c r="L411" i="125" s="1"/>
  <c r="F612" i="121"/>
  <c r="G612" i="121"/>
  <c r="E612" i="121"/>
  <c r="L401" i="125" s="1"/>
  <c r="G559" i="121"/>
  <c r="F559" i="121"/>
  <c r="F496" i="121"/>
  <c r="G496" i="121"/>
  <c r="E481" i="121"/>
  <c r="L270" i="125" s="1"/>
  <c r="F481" i="121"/>
  <c r="G447" i="121"/>
  <c r="F447" i="121"/>
  <c r="E447" i="121"/>
  <c r="L236" i="125" s="1"/>
  <c r="G383" i="121"/>
  <c r="E383" i="121"/>
  <c r="L172" i="125" s="1"/>
  <c r="E190" i="121"/>
  <c r="G190" i="121"/>
  <c r="F190" i="121"/>
  <c r="F146" i="121"/>
  <c r="E146" i="121"/>
  <c r="G146" i="121"/>
  <c r="G1006" i="121"/>
  <c r="G895" i="121"/>
  <c r="F895" i="121"/>
  <c r="F884" i="121"/>
  <c r="E884" i="121"/>
  <c r="L673" i="125" s="1"/>
  <c r="G879" i="121"/>
  <c r="E879" i="121"/>
  <c r="L668" i="125" s="1"/>
  <c r="G835" i="121"/>
  <c r="E835" i="121"/>
  <c r="L624" i="125" s="1"/>
  <c r="E769" i="121"/>
  <c r="L558" i="125" s="1"/>
  <c r="G769" i="121"/>
  <c r="G763" i="121"/>
  <c r="F763" i="121"/>
  <c r="F662" i="121"/>
  <c r="G662" i="121"/>
  <c r="E474" i="121"/>
  <c r="L263" i="125" s="1"/>
  <c r="G474" i="121"/>
  <c r="F474" i="121"/>
  <c r="E8" i="121"/>
  <c r="F1005" i="121"/>
  <c r="E1004" i="121"/>
  <c r="L793" i="125" s="1"/>
  <c r="E1003" i="121"/>
  <c r="L792" i="125" s="1"/>
  <c r="E979" i="121"/>
  <c r="L768" i="125" s="1"/>
  <c r="G977" i="121"/>
  <c r="G976" i="121"/>
  <c r="F975" i="121"/>
  <c r="E964" i="121"/>
  <c r="L753" i="125" s="1"/>
  <c r="F961" i="121"/>
  <c r="E960" i="121"/>
  <c r="L749" i="125" s="1"/>
  <c r="E959" i="121"/>
  <c r="L748" i="125" s="1"/>
  <c r="G957" i="121"/>
  <c r="G956" i="121"/>
  <c r="F955" i="121"/>
  <c r="F949" i="121"/>
  <c r="F941" i="121"/>
  <c r="E940" i="121"/>
  <c r="L729" i="125" s="1"/>
  <c r="E939" i="121"/>
  <c r="L728" i="125" s="1"/>
  <c r="G922" i="121"/>
  <c r="E915" i="121"/>
  <c r="L704" i="125" s="1"/>
  <c r="E914" i="121"/>
  <c r="L703" i="125" s="1"/>
  <c r="F913" i="121"/>
  <c r="E912" i="121"/>
  <c r="L701" i="125" s="1"/>
  <c r="E911" i="121"/>
  <c r="L700" i="125" s="1"/>
  <c r="G906" i="121"/>
  <c r="E898" i="121"/>
  <c r="L687" i="125" s="1"/>
  <c r="E897" i="121"/>
  <c r="L686" i="125" s="1"/>
  <c r="G897" i="121"/>
  <c r="F894" i="121"/>
  <c r="G893" i="121"/>
  <c r="G892" i="121"/>
  <c r="F891" i="121"/>
  <c r="E886" i="121"/>
  <c r="L675" i="125" s="1"/>
  <c r="F882" i="121"/>
  <c r="E881" i="121"/>
  <c r="L670" i="125" s="1"/>
  <c r="F881" i="121"/>
  <c r="G878" i="121"/>
  <c r="F877" i="121"/>
  <c r="F876" i="121"/>
  <c r="G876" i="121"/>
  <c r="E870" i="121"/>
  <c r="L659" i="125" s="1"/>
  <c r="E867" i="121"/>
  <c r="L656" i="125" s="1"/>
  <c r="G862" i="121"/>
  <c r="G861" i="121"/>
  <c r="F860" i="121"/>
  <c r="E860" i="121"/>
  <c r="L649" i="125" s="1"/>
  <c r="F854" i="121"/>
  <c r="F850" i="121"/>
  <c r="G849" i="121"/>
  <c r="G848" i="121"/>
  <c r="F847" i="121"/>
  <c r="F837" i="121"/>
  <c r="G834" i="121"/>
  <c r="F833" i="121"/>
  <c r="F832" i="121"/>
  <c r="G832" i="121"/>
  <c r="F822" i="121"/>
  <c r="F821" i="121"/>
  <c r="G818" i="121"/>
  <c r="G817" i="121"/>
  <c r="F816" i="121"/>
  <c r="E816" i="121"/>
  <c r="L605" i="125" s="1"/>
  <c r="E812" i="121"/>
  <c r="L601" i="125" s="1"/>
  <c r="G811" i="121"/>
  <c r="F811" i="121"/>
  <c r="G806" i="121"/>
  <c r="E805" i="121"/>
  <c r="L594" i="125" s="1"/>
  <c r="F805" i="121"/>
  <c r="G796" i="121"/>
  <c r="G795" i="121"/>
  <c r="E795" i="121"/>
  <c r="L584" i="125" s="1"/>
  <c r="G790" i="121"/>
  <c r="E772" i="121"/>
  <c r="L561" i="125" s="1"/>
  <c r="E768" i="121"/>
  <c r="L557" i="125" s="1"/>
  <c r="G767" i="121"/>
  <c r="F767" i="121"/>
  <c r="F762" i="121"/>
  <c r="G758" i="121"/>
  <c r="F755" i="121"/>
  <c r="G750" i="121"/>
  <c r="E743" i="121"/>
  <c r="L532" i="125" s="1"/>
  <c r="G738" i="121"/>
  <c r="E731" i="121"/>
  <c r="L520" i="125" s="1"/>
  <c r="E730" i="121"/>
  <c r="L519" i="125" s="1"/>
  <c r="F727" i="121"/>
  <c r="E726" i="121"/>
  <c r="L515" i="125" s="1"/>
  <c r="E723" i="121"/>
  <c r="L512" i="125" s="1"/>
  <c r="F719" i="121"/>
  <c r="E718" i="121"/>
  <c r="L507" i="125" s="1"/>
  <c r="G714" i="121"/>
  <c r="F707" i="121"/>
  <c r="E706" i="121"/>
  <c r="L495" i="125" s="1"/>
  <c r="F703" i="121"/>
  <c r="G699" i="121"/>
  <c r="F699" i="121"/>
  <c r="G695" i="121"/>
  <c r="E695" i="121"/>
  <c r="L484" i="125" s="1"/>
  <c r="G687" i="121"/>
  <c r="E687" i="121"/>
  <c r="L476" i="125" s="1"/>
  <c r="F682" i="121"/>
  <c r="G675" i="121"/>
  <c r="E675" i="121"/>
  <c r="L464" i="125" s="1"/>
  <c r="E671" i="121"/>
  <c r="L460" i="125" s="1"/>
  <c r="E659" i="121"/>
  <c r="L448" i="125" s="1"/>
  <c r="F655" i="121"/>
  <c r="E639" i="121"/>
  <c r="L428" i="125" s="1"/>
  <c r="G634" i="121"/>
  <c r="E634" i="121"/>
  <c r="L423" i="125" s="1"/>
  <c r="F624" i="121"/>
  <c r="E624" i="121"/>
  <c r="L413" i="125" s="1"/>
  <c r="E614" i="121"/>
  <c r="L403" i="125" s="1"/>
  <c r="E593" i="121"/>
  <c r="L382" i="125" s="1"/>
  <c r="F593" i="121"/>
  <c r="G593" i="121"/>
  <c r="F586" i="121"/>
  <c r="G574" i="121"/>
  <c r="F562" i="121"/>
  <c r="E562" i="121"/>
  <c r="L351" i="125" s="1"/>
  <c r="G562" i="121"/>
  <c r="E559" i="121"/>
  <c r="L348" i="125" s="1"/>
  <c r="E548" i="121"/>
  <c r="L337" i="125" s="1"/>
  <c r="G547" i="121"/>
  <c r="F547" i="121"/>
  <c r="E533" i="121"/>
  <c r="L322" i="125" s="1"/>
  <c r="F533" i="121"/>
  <c r="G533" i="121"/>
  <c r="F529" i="121"/>
  <c r="F514" i="121"/>
  <c r="F506" i="121"/>
  <c r="F502" i="121"/>
  <c r="G502" i="121"/>
  <c r="G499" i="121"/>
  <c r="F499" i="121"/>
  <c r="E496" i="121"/>
  <c r="L285" i="125" s="1"/>
  <c r="G495" i="121"/>
  <c r="F495" i="121"/>
  <c r="G481" i="121"/>
  <c r="F470" i="121"/>
  <c r="E470" i="121"/>
  <c r="L259" i="125" s="1"/>
  <c r="F464" i="121"/>
  <c r="G464" i="121"/>
  <c r="E464" i="121"/>
  <c r="L253" i="125" s="1"/>
  <c r="F458" i="121"/>
  <c r="G452" i="121"/>
  <c r="G451" i="121"/>
  <c r="E451" i="121"/>
  <c r="L240" i="125" s="1"/>
  <c r="E449" i="121"/>
  <c r="L238" i="125" s="1"/>
  <c r="G449" i="121"/>
  <c r="F449" i="121"/>
  <c r="G446" i="121"/>
  <c r="E446" i="121"/>
  <c r="L235" i="125" s="1"/>
  <c r="G442" i="121"/>
  <c r="G421" i="121"/>
  <c r="F420" i="121"/>
  <c r="E420" i="121"/>
  <c r="L209" i="125" s="1"/>
  <c r="G418" i="121"/>
  <c r="G414" i="121"/>
  <c r="F414" i="121"/>
  <c r="F388" i="121"/>
  <c r="G388" i="121"/>
  <c r="E388" i="121"/>
  <c r="L177" i="125" s="1"/>
  <c r="F386" i="121"/>
  <c r="F383" i="121"/>
  <c r="F366" i="121"/>
  <c r="E366" i="121"/>
  <c r="L155" i="125" s="1"/>
  <c r="G366" i="121"/>
  <c r="G362" i="121"/>
  <c r="F354" i="121"/>
  <c r="F324" i="121"/>
  <c r="E324" i="121"/>
  <c r="L113" i="125" s="1"/>
  <c r="G324" i="121"/>
  <c r="E290" i="121"/>
  <c r="L79" i="125" s="1"/>
  <c r="G281" i="121"/>
  <c r="E250" i="121"/>
  <c r="L39" i="125" s="1"/>
  <c r="F250" i="121"/>
  <c r="G250" i="121"/>
  <c r="G162" i="121"/>
  <c r="E162" i="121"/>
  <c r="F162" i="121"/>
  <c r="F134" i="121"/>
  <c r="E134" i="121"/>
  <c r="G134" i="121"/>
  <c r="F138" i="121"/>
  <c r="E138" i="121"/>
  <c r="G138" i="121"/>
  <c r="E129" i="121"/>
  <c r="F129" i="121"/>
  <c r="G663" i="121"/>
  <c r="E663" i="121"/>
  <c r="L452" i="125" s="1"/>
  <c r="F592" i="121"/>
  <c r="E592" i="121"/>
  <c r="L381" i="125" s="1"/>
  <c r="F564" i="121"/>
  <c r="E564" i="121"/>
  <c r="L353" i="125" s="1"/>
  <c r="E534" i="121"/>
  <c r="L323" i="125" s="1"/>
  <c r="G534" i="121"/>
  <c r="G531" i="121"/>
  <c r="E531" i="121"/>
  <c r="L320" i="125" s="1"/>
  <c r="E501" i="121"/>
  <c r="L290" i="125" s="1"/>
  <c r="G501" i="121"/>
  <c r="F501" i="121"/>
  <c r="G490" i="121"/>
  <c r="F490" i="121"/>
  <c r="G467" i="121"/>
  <c r="F467" i="121"/>
  <c r="G463" i="121"/>
  <c r="F463" i="121"/>
  <c r="G419" i="121"/>
  <c r="E419" i="121"/>
  <c r="L208" i="125" s="1"/>
  <c r="F419" i="121"/>
  <c r="G415" i="121"/>
  <c r="F415" i="121"/>
  <c r="E398" i="121"/>
  <c r="L187" i="125" s="1"/>
  <c r="F398" i="121"/>
  <c r="F384" i="121"/>
  <c r="E384" i="121"/>
  <c r="L173" i="125" s="1"/>
  <c r="F368" i="121"/>
  <c r="E368" i="121"/>
  <c r="L157" i="125" s="1"/>
  <c r="E353" i="121"/>
  <c r="L142" i="125" s="1"/>
  <c r="F353" i="121"/>
  <c r="G339" i="121"/>
  <c r="F339" i="121"/>
  <c r="G330" i="121"/>
  <c r="E330" i="121"/>
  <c r="L119" i="125" s="1"/>
  <c r="F330" i="121"/>
  <c r="E321" i="121"/>
  <c r="L110" i="125" s="1"/>
  <c r="G321" i="121"/>
  <c r="F321" i="121"/>
  <c r="F280" i="121"/>
  <c r="E280" i="121"/>
  <c r="L69" i="125" s="1"/>
  <c r="G280" i="121"/>
  <c r="G247" i="121"/>
  <c r="E247" i="121"/>
  <c r="L36" i="125" s="1"/>
  <c r="E238" i="121"/>
  <c r="L27" i="125" s="1"/>
  <c r="G238" i="121"/>
  <c r="F226" i="121"/>
  <c r="E226" i="121"/>
  <c r="L15" i="125" s="1"/>
  <c r="E217" i="121"/>
  <c r="L6" i="125" s="1"/>
  <c r="F217" i="121"/>
  <c r="G217" i="121"/>
  <c r="G194" i="121"/>
  <c r="F194" i="121"/>
  <c r="E194" i="121"/>
  <c r="G187" i="121"/>
  <c r="E187" i="121"/>
  <c r="F187" i="121"/>
  <c r="F184" i="121"/>
  <c r="G184" i="121"/>
  <c r="E184" i="121"/>
  <c r="F166" i="121"/>
  <c r="G166" i="121"/>
  <c r="E166" i="121"/>
  <c r="E153" i="121"/>
  <c r="G153" i="121"/>
  <c r="G150" i="121"/>
  <c r="F150" i="121"/>
  <c r="G127" i="121"/>
  <c r="E127" i="121"/>
  <c r="F127" i="121"/>
  <c r="F152" i="121"/>
  <c r="E152" i="121"/>
  <c r="G152" i="121"/>
  <c r="E625" i="121"/>
  <c r="L414" i="125" s="1"/>
  <c r="F625" i="121"/>
  <c r="G611" i="121"/>
  <c r="F611" i="121"/>
  <c r="E561" i="121"/>
  <c r="L350" i="125" s="1"/>
  <c r="G561" i="121"/>
  <c r="F532" i="121"/>
  <c r="E532" i="121"/>
  <c r="L321" i="125" s="1"/>
  <c r="G527" i="121"/>
  <c r="F527" i="121"/>
  <c r="G511" i="121"/>
  <c r="E511" i="121"/>
  <c r="L300" i="125" s="1"/>
  <c r="F500" i="121"/>
  <c r="G500" i="121"/>
  <c r="G479" i="121"/>
  <c r="E479" i="121"/>
  <c r="L268" i="125" s="1"/>
  <c r="E469" i="121"/>
  <c r="L258" i="125" s="1"/>
  <c r="G469" i="121"/>
  <c r="E453" i="121"/>
  <c r="L242" i="125" s="1"/>
  <c r="F453" i="121"/>
  <c r="F448" i="121"/>
  <c r="G448" i="121"/>
  <c r="E417" i="121"/>
  <c r="L206" i="125" s="1"/>
  <c r="G417" i="121"/>
  <c r="F356" i="121"/>
  <c r="G356" i="121"/>
  <c r="F352" i="121"/>
  <c r="E352" i="121"/>
  <c r="L141" i="125" s="1"/>
  <c r="G352" i="121"/>
  <c r="E346" i="121"/>
  <c r="L135" i="125" s="1"/>
  <c r="G346" i="121"/>
  <c r="F340" i="121"/>
  <c r="G340" i="121"/>
  <c r="F336" i="121"/>
  <c r="G336" i="121"/>
  <c r="E326" i="121"/>
  <c r="L115" i="125" s="1"/>
  <c r="F326" i="121"/>
  <c r="F322" i="121"/>
  <c r="G322" i="121"/>
  <c r="G319" i="121"/>
  <c r="F319" i="121"/>
  <c r="E302" i="121"/>
  <c r="L91" i="125" s="1"/>
  <c r="F302" i="121"/>
  <c r="E270" i="121"/>
  <c r="L59" i="125" s="1"/>
  <c r="G270" i="121"/>
  <c r="E230" i="121"/>
  <c r="L19" i="125" s="1"/>
  <c r="G230" i="121"/>
  <c r="G214" i="121"/>
  <c r="E214" i="121"/>
  <c r="G199" i="121"/>
  <c r="E199" i="121"/>
  <c r="F199" i="121"/>
  <c r="E189" i="121"/>
  <c r="F189" i="121"/>
  <c r="G189" i="121"/>
  <c r="F186" i="121"/>
  <c r="E186" i="121"/>
  <c r="G167" i="121"/>
  <c r="E167" i="121"/>
  <c r="E111" i="121"/>
  <c r="G111" i="121"/>
  <c r="F111" i="121"/>
  <c r="G351" i="121"/>
  <c r="E351" i="121"/>
  <c r="L140" i="125" s="1"/>
  <c r="E341" i="121"/>
  <c r="L130" i="125" s="1"/>
  <c r="G341" i="121"/>
  <c r="E325" i="121"/>
  <c r="L114" i="125" s="1"/>
  <c r="F325" i="121"/>
  <c r="F320" i="121"/>
  <c r="G320" i="121"/>
  <c r="E249" i="121"/>
  <c r="L38" i="125" s="1"/>
  <c r="F249" i="121"/>
  <c r="F216" i="121"/>
  <c r="E216" i="121"/>
  <c r="E185" i="121"/>
  <c r="G185" i="121"/>
  <c r="G154" i="121"/>
  <c r="E154" i="121"/>
  <c r="F140" i="121"/>
  <c r="E140" i="121"/>
  <c r="E137" i="121"/>
  <c r="F137" i="121"/>
  <c r="G137" i="121"/>
  <c r="F108" i="121"/>
  <c r="E108" i="121"/>
  <c r="G104" i="121"/>
  <c r="E104" i="121"/>
  <c r="F104" i="121"/>
  <c r="G100" i="121"/>
  <c r="E100" i="121"/>
  <c r="F100" i="121"/>
  <c r="G96" i="121"/>
  <c r="E96" i="121"/>
  <c r="F96" i="121"/>
  <c r="F200" i="121"/>
  <c r="E200" i="121"/>
  <c r="F188" i="121"/>
  <c r="E188" i="121"/>
  <c r="G183" i="121"/>
  <c r="F183" i="121"/>
  <c r="E169" i="121"/>
  <c r="F169" i="121"/>
  <c r="E157" i="121"/>
  <c r="F157" i="121"/>
  <c r="G148" i="121"/>
  <c r="G147" i="121"/>
  <c r="F147" i="121"/>
  <c r="G131" i="121"/>
  <c r="E131" i="121"/>
  <c r="F102" i="121"/>
  <c r="G102" i="121"/>
  <c r="F94" i="121"/>
  <c r="G94" i="121"/>
  <c r="E63" i="121"/>
  <c r="F63" i="121"/>
  <c r="G63" i="121"/>
  <c r="F132" i="121"/>
  <c r="G132" i="121"/>
  <c r="E125" i="121"/>
  <c r="G125" i="121"/>
  <c r="G115" i="121"/>
  <c r="E115" i="121"/>
  <c r="F106" i="121"/>
  <c r="G106" i="121"/>
  <c r="F98" i="121"/>
  <c r="G98" i="121"/>
  <c r="G116" i="121"/>
  <c r="G110" i="121"/>
  <c r="E67" i="121"/>
  <c r="G55" i="121"/>
  <c r="G47" i="121"/>
  <c r="E43" i="121"/>
  <c r="G39" i="121"/>
  <c r="E35" i="121"/>
  <c r="G31" i="121"/>
  <c r="E27" i="121"/>
  <c r="G23" i="121"/>
  <c r="E19" i="121"/>
  <c r="G15" i="121"/>
  <c r="F55" i="121"/>
  <c r="F47" i="121"/>
  <c r="F39" i="121"/>
  <c r="F31" i="121"/>
  <c r="F23" i="121"/>
  <c r="F15" i="121"/>
  <c r="G9" i="121"/>
  <c r="G120" i="121"/>
  <c r="G66" i="121"/>
  <c r="G58" i="121"/>
  <c r="G50" i="121"/>
  <c r="G42" i="121"/>
  <c r="G34" i="121"/>
  <c r="G26" i="121"/>
  <c r="G18" i="121"/>
  <c r="G10" i="121"/>
  <c r="F241" i="92"/>
  <c r="F193" i="92"/>
  <c r="G124" i="92"/>
  <c r="F52" i="92"/>
  <c r="G783" i="92"/>
  <c r="F771" i="92"/>
  <c r="F1001" i="121"/>
  <c r="E1000" i="121"/>
  <c r="L789" i="125" s="1"/>
  <c r="E999" i="121"/>
  <c r="L788" i="125" s="1"/>
  <c r="G997" i="121"/>
  <c r="G996" i="121"/>
  <c r="F995" i="121"/>
  <c r="F985" i="121"/>
  <c r="E984" i="121"/>
  <c r="E983" i="121"/>
  <c r="L772" i="125" s="1"/>
  <c r="G981" i="121"/>
  <c r="G980" i="121"/>
  <c r="F979" i="121"/>
  <c r="F969" i="121"/>
  <c r="E968" i="121"/>
  <c r="L757" i="125" s="1"/>
  <c r="E967" i="121"/>
  <c r="L756" i="125" s="1"/>
  <c r="G965" i="121"/>
  <c r="G964" i="121"/>
  <c r="F963" i="121"/>
  <c r="F953" i="121"/>
  <c r="E952" i="121"/>
  <c r="L741" i="125" s="1"/>
  <c r="E951" i="121"/>
  <c r="L740" i="125" s="1"/>
  <c r="G949" i="121"/>
  <c r="G948" i="121"/>
  <c r="F947" i="121"/>
  <c r="F937" i="121"/>
  <c r="E936" i="121"/>
  <c r="L725" i="125" s="1"/>
  <c r="E935" i="121"/>
  <c r="L724" i="125" s="1"/>
  <c r="G933" i="121"/>
  <c r="G932" i="121"/>
  <c r="F931" i="121"/>
  <c r="F921" i="121"/>
  <c r="E920" i="121"/>
  <c r="L709" i="125" s="1"/>
  <c r="E919" i="121"/>
  <c r="L708" i="125" s="1"/>
  <c r="G917" i="121"/>
  <c r="G916" i="121"/>
  <c r="F915" i="121"/>
  <c r="F905" i="121"/>
  <c r="E904" i="121"/>
  <c r="L693" i="125" s="1"/>
  <c r="E903" i="121"/>
  <c r="L692" i="125" s="1"/>
  <c r="G901" i="121"/>
  <c r="G900" i="121"/>
  <c r="F899" i="121"/>
  <c r="F889" i="121"/>
  <c r="E888" i="121"/>
  <c r="L677" i="125" s="1"/>
  <c r="E887" i="121"/>
  <c r="L676" i="125" s="1"/>
  <c r="G885" i="121"/>
  <c r="G884" i="121"/>
  <c r="F883" i="121"/>
  <c r="F873" i="121"/>
  <c r="E872" i="121"/>
  <c r="L661" i="125" s="1"/>
  <c r="E871" i="121"/>
  <c r="L660" i="125" s="1"/>
  <c r="G869" i="121"/>
  <c r="G868" i="121"/>
  <c r="F867" i="121"/>
  <c r="F857" i="121"/>
  <c r="E856" i="121"/>
  <c r="L645" i="125" s="1"/>
  <c r="E855" i="121"/>
  <c r="L644" i="125" s="1"/>
  <c r="G853" i="121"/>
  <c r="G852" i="121"/>
  <c r="F851" i="121"/>
  <c r="F841" i="121"/>
  <c r="E840" i="121"/>
  <c r="L629" i="125" s="1"/>
  <c r="E839" i="121"/>
  <c r="L628" i="125" s="1"/>
  <c r="G837" i="121"/>
  <c r="G836" i="121"/>
  <c r="F835" i="121"/>
  <c r="F825" i="121"/>
  <c r="E824" i="121"/>
  <c r="L613" i="125" s="1"/>
  <c r="E823" i="121"/>
  <c r="L612" i="125" s="1"/>
  <c r="G821" i="121"/>
  <c r="G820" i="121"/>
  <c r="F819" i="121"/>
  <c r="F809" i="121"/>
  <c r="E808" i="121"/>
  <c r="L597" i="125" s="1"/>
  <c r="E807" i="121"/>
  <c r="L596" i="125" s="1"/>
  <c r="G805" i="121"/>
  <c r="G804" i="121"/>
  <c r="F803" i="121"/>
  <c r="F793" i="121"/>
  <c r="E792" i="121"/>
  <c r="L581" i="125" s="1"/>
  <c r="E791" i="121"/>
  <c r="L580" i="125" s="1"/>
  <c r="G789" i="121"/>
  <c r="G788" i="121"/>
  <c r="F787" i="121"/>
  <c r="F777" i="121"/>
  <c r="E776" i="121"/>
  <c r="L565" i="125" s="1"/>
  <c r="E775" i="121"/>
  <c r="L564" i="125" s="1"/>
  <c r="G773" i="121"/>
  <c r="G772" i="121"/>
  <c r="F771" i="121"/>
  <c r="F752" i="121"/>
  <c r="G752" i="121"/>
  <c r="E749" i="121"/>
  <c r="L538" i="125" s="1"/>
  <c r="F749" i="121"/>
  <c r="F736" i="121"/>
  <c r="G736" i="121"/>
  <c r="E733" i="121"/>
  <c r="L522" i="125" s="1"/>
  <c r="F733" i="121"/>
  <c r="F720" i="121"/>
  <c r="G720" i="121"/>
  <c r="E717" i="121"/>
  <c r="L506" i="125" s="1"/>
  <c r="F717" i="121"/>
  <c r="F704" i="121"/>
  <c r="G704" i="121"/>
  <c r="E701" i="121"/>
  <c r="L490" i="125" s="1"/>
  <c r="F701" i="121"/>
  <c r="F688" i="121"/>
  <c r="G688" i="121"/>
  <c r="E685" i="121"/>
  <c r="L474" i="125" s="1"/>
  <c r="F685" i="121"/>
  <c r="F672" i="121"/>
  <c r="G672" i="121"/>
  <c r="E669" i="121"/>
  <c r="L458" i="125" s="1"/>
  <c r="F669" i="121"/>
  <c r="F656" i="121"/>
  <c r="G656" i="121"/>
  <c r="E653" i="121"/>
  <c r="L442" i="125" s="1"/>
  <c r="F653" i="121"/>
  <c r="F640" i="121"/>
  <c r="G640" i="121"/>
  <c r="E637" i="121"/>
  <c r="L426" i="125" s="1"/>
  <c r="F637" i="121"/>
  <c r="F620" i="121"/>
  <c r="E620" i="121"/>
  <c r="L409" i="125" s="1"/>
  <c r="G620" i="121"/>
  <c r="G615" i="121"/>
  <c r="F615" i="121"/>
  <c r="F600" i="121"/>
  <c r="G600" i="121"/>
  <c r="E589" i="121"/>
  <c r="L378" i="125" s="1"/>
  <c r="F589" i="121"/>
  <c r="G589" i="121"/>
  <c r="G587" i="121"/>
  <c r="E587" i="121"/>
  <c r="L376" i="125" s="1"/>
  <c r="F587" i="121"/>
  <c r="E585" i="121"/>
  <c r="L374" i="125" s="1"/>
  <c r="G585" i="121"/>
  <c r="F556" i="121"/>
  <c r="E556" i="121"/>
  <c r="L345" i="125" s="1"/>
  <c r="G556" i="121"/>
  <c r="G551" i="121"/>
  <c r="F551" i="121"/>
  <c r="F536" i="121"/>
  <c r="G536" i="121"/>
  <c r="E525" i="121"/>
  <c r="L314" i="125" s="1"/>
  <c r="F525" i="121"/>
  <c r="G525" i="121"/>
  <c r="G523" i="121"/>
  <c r="E523" i="121"/>
  <c r="L312" i="125" s="1"/>
  <c r="F523" i="121"/>
  <c r="E521" i="121"/>
  <c r="L310" i="125" s="1"/>
  <c r="G521" i="121"/>
  <c r="F492" i="121"/>
  <c r="E492" i="121"/>
  <c r="L281" i="125" s="1"/>
  <c r="G492" i="121"/>
  <c r="G487" i="121"/>
  <c r="F487" i="121"/>
  <c r="F472" i="121"/>
  <c r="G472" i="121"/>
  <c r="E461" i="121"/>
  <c r="L250" i="125" s="1"/>
  <c r="F461" i="121"/>
  <c r="G461" i="121"/>
  <c r="G459" i="121"/>
  <c r="E459" i="121"/>
  <c r="L248" i="125" s="1"/>
  <c r="F459" i="121"/>
  <c r="E457" i="121"/>
  <c r="L246" i="125" s="1"/>
  <c r="G457" i="121"/>
  <c r="F428" i="121"/>
  <c r="E428" i="121"/>
  <c r="L217" i="125" s="1"/>
  <c r="G428" i="121"/>
  <c r="G423" i="121"/>
  <c r="F423" i="121"/>
  <c r="F408" i="121"/>
  <c r="G408" i="121"/>
  <c r="E397" i="121"/>
  <c r="L186" i="125" s="1"/>
  <c r="F397" i="121"/>
  <c r="G397" i="121"/>
  <c r="G395" i="121"/>
  <c r="E395" i="121"/>
  <c r="L184" i="125" s="1"/>
  <c r="F395" i="121"/>
  <c r="E393" i="121"/>
  <c r="L182" i="125" s="1"/>
  <c r="G393" i="121"/>
  <c r="F364" i="121"/>
  <c r="E364" i="121"/>
  <c r="L153" i="125" s="1"/>
  <c r="G364" i="121"/>
  <c r="G359" i="121"/>
  <c r="F359" i="121"/>
  <c r="F344" i="121"/>
  <c r="G344" i="121"/>
  <c r="E333" i="121"/>
  <c r="L122" i="125" s="1"/>
  <c r="F333" i="121"/>
  <c r="G333" i="121"/>
  <c r="G331" i="121"/>
  <c r="E331" i="121"/>
  <c r="L120" i="125" s="1"/>
  <c r="F331" i="121"/>
  <c r="E329" i="121"/>
  <c r="L118" i="125" s="1"/>
  <c r="G329" i="121"/>
  <c r="F300" i="121"/>
  <c r="E300" i="121"/>
  <c r="L89" i="125" s="1"/>
  <c r="G300" i="121"/>
  <c r="F272" i="121"/>
  <c r="G272" i="121"/>
  <c r="E272" i="121"/>
  <c r="L61" i="125" s="1"/>
  <c r="F268" i="121"/>
  <c r="E268" i="121"/>
  <c r="L57" i="125" s="1"/>
  <c r="G268" i="121"/>
  <c r="F240" i="121"/>
  <c r="G240" i="121"/>
  <c r="E240" i="121"/>
  <c r="L29" i="125" s="1"/>
  <c r="F236" i="121"/>
  <c r="E236" i="121"/>
  <c r="L25" i="125" s="1"/>
  <c r="G236" i="121"/>
  <c r="F208" i="121"/>
  <c r="G208" i="121"/>
  <c r="E208" i="121"/>
  <c r="F204" i="121"/>
  <c r="E204" i="121"/>
  <c r="G204" i="121"/>
  <c r="F176" i="121"/>
  <c r="G176" i="121"/>
  <c r="E176" i="121"/>
  <c r="F172" i="121"/>
  <c r="E172" i="121"/>
  <c r="G172" i="121"/>
  <c r="F144" i="121"/>
  <c r="E144" i="121"/>
  <c r="G144" i="121"/>
  <c r="F756" i="121"/>
  <c r="G756" i="121"/>
  <c r="E753" i="121"/>
  <c r="L542" i="125" s="1"/>
  <c r="F753" i="121"/>
  <c r="F740" i="121"/>
  <c r="G740" i="121"/>
  <c r="E737" i="121"/>
  <c r="L526" i="125" s="1"/>
  <c r="F737" i="121"/>
  <c r="F724" i="121"/>
  <c r="G724" i="121"/>
  <c r="E721" i="121"/>
  <c r="L510" i="125" s="1"/>
  <c r="F721" i="121"/>
  <c r="F708" i="121"/>
  <c r="G708" i="121"/>
  <c r="E705" i="121"/>
  <c r="L494" i="125" s="1"/>
  <c r="F705" i="121"/>
  <c r="F692" i="121"/>
  <c r="G692" i="121"/>
  <c r="E689" i="121"/>
  <c r="L478" i="125" s="1"/>
  <c r="F689" i="121"/>
  <c r="F676" i="121"/>
  <c r="G676" i="121"/>
  <c r="E673" i="121"/>
  <c r="L462" i="125" s="1"/>
  <c r="F673" i="121"/>
  <c r="F660" i="121"/>
  <c r="G660" i="121"/>
  <c r="E657" i="121"/>
  <c r="L446" i="125" s="1"/>
  <c r="F657" i="121"/>
  <c r="F644" i="121"/>
  <c r="G644" i="121"/>
  <c r="E641" i="121"/>
  <c r="L430" i="125" s="1"/>
  <c r="F641" i="121"/>
  <c r="G631" i="121"/>
  <c r="F631" i="121"/>
  <c r="F616" i="121"/>
  <c r="G616" i="121"/>
  <c r="E605" i="121"/>
  <c r="L394" i="125" s="1"/>
  <c r="F605" i="121"/>
  <c r="G605" i="121"/>
  <c r="G603" i="121"/>
  <c r="E603" i="121"/>
  <c r="L392" i="125" s="1"/>
  <c r="F603" i="121"/>
  <c r="E601" i="121"/>
  <c r="L390" i="125" s="1"/>
  <c r="G601" i="121"/>
  <c r="F572" i="121"/>
  <c r="E572" i="121"/>
  <c r="L361" i="125" s="1"/>
  <c r="G572" i="121"/>
  <c r="G567" i="121"/>
  <c r="F567" i="121"/>
  <c r="F552" i="121"/>
  <c r="G552" i="121"/>
  <c r="E541" i="121"/>
  <c r="L330" i="125" s="1"/>
  <c r="F541" i="121"/>
  <c r="G541" i="121"/>
  <c r="G539" i="121"/>
  <c r="E539" i="121"/>
  <c r="L328" i="125" s="1"/>
  <c r="F539" i="121"/>
  <c r="E537" i="121"/>
  <c r="L326" i="125" s="1"/>
  <c r="G537" i="121"/>
  <c r="F508" i="121"/>
  <c r="E508" i="121"/>
  <c r="L297" i="125" s="1"/>
  <c r="G508" i="121"/>
  <c r="G503" i="121"/>
  <c r="F503" i="121"/>
  <c r="F488" i="121"/>
  <c r="G488" i="121"/>
  <c r="E477" i="121"/>
  <c r="L266" i="125" s="1"/>
  <c r="F477" i="121"/>
  <c r="G477" i="121"/>
  <c r="G475" i="121"/>
  <c r="E475" i="121"/>
  <c r="L264" i="125" s="1"/>
  <c r="F475" i="121"/>
  <c r="E473" i="121"/>
  <c r="L262" i="125" s="1"/>
  <c r="G473" i="121"/>
  <c r="F444" i="121"/>
  <c r="E444" i="121"/>
  <c r="L233" i="125" s="1"/>
  <c r="G444" i="121"/>
  <c r="G439" i="121"/>
  <c r="F439" i="121"/>
  <c r="F424" i="121"/>
  <c r="G424" i="121"/>
  <c r="E413" i="121"/>
  <c r="L202" i="125" s="1"/>
  <c r="F413" i="121"/>
  <c r="G413" i="121"/>
  <c r="G411" i="121"/>
  <c r="E411" i="121"/>
  <c r="L200" i="125" s="1"/>
  <c r="F411" i="121"/>
  <c r="E409" i="121"/>
  <c r="L198" i="125" s="1"/>
  <c r="G409" i="121"/>
  <c r="F380" i="121"/>
  <c r="E380" i="121"/>
  <c r="L169" i="125" s="1"/>
  <c r="G380" i="121"/>
  <c r="G375" i="121"/>
  <c r="F375" i="121"/>
  <c r="F360" i="121"/>
  <c r="G360" i="121"/>
  <c r="E349" i="121"/>
  <c r="L138" i="125" s="1"/>
  <c r="F349" i="121"/>
  <c r="G349" i="121"/>
  <c r="G347" i="121"/>
  <c r="E347" i="121"/>
  <c r="L136" i="125" s="1"/>
  <c r="F347" i="121"/>
  <c r="E345" i="121"/>
  <c r="L134" i="125" s="1"/>
  <c r="G345" i="121"/>
  <c r="F316" i="121"/>
  <c r="E316" i="121"/>
  <c r="L105" i="125" s="1"/>
  <c r="G316" i="121"/>
  <c r="G311" i="121"/>
  <c r="F311" i="121"/>
  <c r="F292" i="121"/>
  <c r="E292" i="121"/>
  <c r="L81" i="125" s="1"/>
  <c r="G292" i="121"/>
  <c r="F260" i="121"/>
  <c r="E260" i="121"/>
  <c r="L49" i="125" s="1"/>
  <c r="G260" i="121"/>
  <c r="F228" i="121"/>
  <c r="E228" i="121"/>
  <c r="L17" i="125" s="1"/>
  <c r="G228" i="121"/>
  <c r="F196" i="121"/>
  <c r="E196" i="121"/>
  <c r="G196" i="121"/>
  <c r="F164" i="121"/>
  <c r="E164" i="121"/>
  <c r="G164" i="121"/>
  <c r="F156" i="121"/>
  <c r="G156" i="121"/>
  <c r="G139" i="121"/>
  <c r="E139" i="121"/>
  <c r="F139" i="121"/>
  <c r="F760" i="121"/>
  <c r="G760" i="121"/>
  <c r="E757" i="121"/>
  <c r="L546" i="125" s="1"/>
  <c r="F757" i="121"/>
  <c r="F664" i="121"/>
  <c r="G664" i="121"/>
  <c r="E661" i="121"/>
  <c r="L450" i="125" s="1"/>
  <c r="F661" i="121"/>
  <c r="F648" i="121"/>
  <c r="G648" i="121"/>
  <c r="E645" i="121"/>
  <c r="L434" i="125" s="1"/>
  <c r="F645" i="121"/>
  <c r="F632" i="121"/>
  <c r="G632" i="121"/>
  <c r="E621" i="121"/>
  <c r="L410" i="125" s="1"/>
  <c r="F621" i="121"/>
  <c r="G621" i="121"/>
  <c r="F568" i="121"/>
  <c r="G568" i="121"/>
  <c r="G555" i="121"/>
  <c r="E555" i="121"/>
  <c r="L344" i="125" s="1"/>
  <c r="F555" i="121"/>
  <c r="E553" i="121"/>
  <c r="L342" i="125" s="1"/>
  <c r="G553" i="121"/>
  <c r="F524" i="121"/>
  <c r="E524" i="121"/>
  <c r="L313" i="125" s="1"/>
  <c r="G524" i="121"/>
  <c r="G519" i="121"/>
  <c r="F519" i="121"/>
  <c r="F504" i="121"/>
  <c r="G504" i="121"/>
  <c r="E493" i="121"/>
  <c r="L282" i="125" s="1"/>
  <c r="F493" i="121"/>
  <c r="G493" i="121"/>
  <c r="G491" i="121"/>
  <c r="E491" i="121"/>
  <c r="L280" i="125" s="1"/>
  <c r="F491" i="121"/>
  <c r="E489" i="121"/>
  <c r="L278" i="125" s="1"/>
  <c r="G489" i="121"/>
  <c r="F460" i="121"/>
  <c r="E460" i="121"/>
  <c r="L249" i="125" s="1"/>
  <c r="G460" i="121"/>
  <c r="G455" i="121"/>
  <c r="F455" i="121"/>
  <c r="F440" i="121"/>
  <c r="G440" i="121"/>
  <c r="E429" i="121"/>
  <c r="L218" i="125" s="1"/>
  <c r="F429" i="121"/>
  <c r="G429" i="121"/>
  <c r="G427" i="121"/>
  <c r="E427" i="121"/>
  <c r="L216" i="125" s="1"/>
  <c r="F427" i="121"/>
  <c r="E425" i="121"/>
  <c r="L214" i="125" s="1"/>
  <c r="G425" i="121"/>
  <c r="F396" i="121"/>
  <c r="E396" i="121"/>
  <c r="L185" i="125" s="1"/>
  <c r="G396" i="121"/>
  <c r="G391" i="121"/>
  <c r="F391" i="121"/>
  <c r="F376" i="121"/>
  <c r="G376" i="121"/>
  <c r="E365" i="121"/>
  <c r="L154" i="125" s="1"/>
  <c r="F365" i="121"/>
  <c r="G365" i="121"/>
  <c r="G363" i="121"/>
  <c r="E363" i="121"/>
  <c r="L152" i="125" s="1"/>
  <c r="F363" i="121"/>
  <c r="E361" i="121"/>
  <c r="L150" i="125" s="1"/>
  <c r="G361" i="121"/>
  <c r="F332" i="121"/>
  <c r="E332" i="121"/>
  <c r="L121" i="125" s="1"/>
  <c r="G332" i="121"/>
  <c r="G327" i="121"/>
  <c r="F327" i="121"/>
  <c r="F312" i="121"/>
  <c r="G312" i="121"/>
  <c r="E301" i="121"/>
  <c r="L90" i="125" s="1"/>
  <c r="F301" i="121"/>
  <c r="G301" i="121"/>
  <c r="G299" i="121"/>
  <c r="E299" i="121"/>
  <c r="L88" i="125" s="1"/>
  <c r="F299" i="121"/>
  <c r="G287" i="121"/>
  <c r="F287" i="121"/>
  <c r="G275" i="121"/>
  <c r="E275" i="121"/>
  <c r="L64" i="125" s="1"/>
  <c r="E273" i="121"/>
  <c r="L62" i="125" s="1"/>
  <c r="G273" i="121"/>
  <c r="E269" i="121"/>
  <c r="L58" i="125" s="1"/>
  <c r="F269" i="121"/>
  <c r="G269" i="121"/>
  <c r="G267" i="121"/>
  <c r="E267" i="121"/>
  <c r="L56" i="125" s="1"/>
  <c r="F267" i="121"/>
  <c r="G255" i="121"/>
  <c r="F255" i="121"/>
  <c r="G243" i="121"/>
  <c r="E243" i="121"/>
  <c r="L32" i="125" s="1"/>
  <c r="E241" i="121"/>
  <c r="L30" i="125" s="1"/>
  <c r="G241" i="121"/>
  <c r="E237" i="121"/>
  <c r="L26" i="125" s="1"/>
  <c r="F237" i="121"/>
  <c r="G237" i="121"/>
  <c r="G235" i="121"/>
  <c r="E235" i="121"/>
  <c r="L24" i="125" s="1"/>
  <c r="F235" i="121"/>
  <c r="G223" i="121"/>
  <c r="F223" i="121"/>
  <c r="G211" i="121"/>
  <c r="E211" i="121"/>
  <c r="E209" i="121"/>
  <c r="G209" i="121"/>
  <c r="E205" i="121"/>
  <c r="F205" i="121"/>
  <c r="G205" i="121"/>
  <c r="G203" i="121"/>
  <c r="E203" i="121"/>
  <c r="F203" i="121"/>
  <c r="G191" i="121"/>
  <c r="F191" i="121"/>
  <c r="G179" i="121"/>
  <c r="E179" i="121"/>
  <c r="E177" i="121"/>
  <c r="G177" i="121"/>
  <c r="E173" i="121"/>
  <c r="F173" i="121"/>
  <c r="G173" i="121"/>
  <c r="G171" i="121"/>
  <c r="E171" i="121"/>
  <c r="F171" i="121"/>
  <c r="G159" i="121"/>
  <c r="F159" i="121"/>
  <c r="G155" i="121"/>
  <c r="E155" i="121"/>
  <c r="F155" i="121"/>
  <c r="G151" i="121"/>
  <c r="F151" i="121"/>
  <c r="E133" i="121"/>
  <c r="F133" i="121"/>
  <c r="G133" i="121"/>
  <c r="F744" i="121"/>
  <c r="G744" i="121"/>
  <c r="E741" i="121"/>
  <c r="L530" i="125" s="1"/>
  <c r="F741" i="121"/>
  <c r="F728" i="121"/>
  <c r="G728" i="121"/>
  <c r="E725" i="121"/>
  <c r="L514" i="125" s="1"/>
  <c r="F725" i="121"/>
  <c r="F712" i="121"/>
  <c r="G712" i="121"/>
  <c r="E709" i="121"/>
  <c r="L498" i="125" s="1"/>
  <c r="F709" i="121"/>
  <c r="F696" i="121"/>
  <c r="G696" i="121"/>
  <c r="E693" i="121"/>
  <c r="L482" i="125" s="1"/>
  <c r="F693" i="121"/>
  <c r="F680" i="121"/>
  <c r="G680" i="121"/>
  <c r="E677" i="121"/>
  <c r="L466" i="125" s="1"/>
  <c r="F677" i="121"/>
  <c r="G619" i="121"/>
  <c r="E619" i="121"/>
  <c r="L408" i="125" s="1"/>
  <c r="F619" i="121"/>
  <c r="E617" i="121"/>
  <c r="L406" i="125" s="1"/>
  <c r="G617" i="121"/>
  <c r="F588" i="121"/>
  <c r="E588" i="121"/>
  <c r="L377" i="125" s="1"/>
  <c r="G588" i="121"/>
  <c r="G583" i="121"/>
  <c r="F583" i="121"/>
  <c r="E557" i="121"/>
  <c r="L346" i="125" s="1"/>
  <c r="F557" i="121"/>
  <c r="G557" i="121"/>
  <c r="G1001" i="121"/>
  <c r="G1000" i="121"/>
  <c r="F999" i="121"/>
  <c r="G985" i="121"/>
  <c r="G984" i="121"/>
  <c r="F983" i="121"/>
  <c r="G969" i="121"/>
  <c r="G968" i="121"/>
  <c r="F967" i="121"/>
  <c r="G953" i="121"/>
  <c r="G952" i="121"/>
  <c r="F951" i="121"/>
  <c r="G937" i="121"/>
  <c r="G936" i="121"/>
  <c r="F935" i="121"/>
  <c r="G921" i="121"/>
  <c r="G920" i="121"/>
  <c r="F919" i="121"/>
  <c r="G905" i="121"/>
  <c r="G904" i="121"/>
  <c r="F903" i="121"/>
  <c r="G889" i="121"/>
  <c r="G888" i="121"/>
  <c r="F887" i="121"/>
  <c r="G873" i="121"/>
  <c r="G872" i="121"/>
  <c r="F871" i="121"/>
  <c r="G857" i="121"/>
  <c r="G856" i="121"/>
  <c r="F855" i="121"/>
  <c r="G841" i="121"/>
  <c r="G840" i="121"/>
  <c r="F839" i="121"/>
  <c r="G825" i="121"/>
  <c r="G824" i="121"/>
  <c r="F823" i="121"/>
  <c r="G809" i="121"/>
  <c r="G808" i="121"/>
  <c r="F807" i="121"/>
  <c r="G793" i="121"/>
  <c r="G792" i="121"/>
  <c r="F791" i="121"/>
  <c r="G777" i="121"/>
  <c r="G776" i="121"/>
  <c r="F775" i="121"/>
  <c r="F764" i="121"/>
  <c r="G764" i="121"/>
  <c r="E761" i="121"/>
  <c r="L550" i="125" s="1"/>
  <c r="F761" i="121"/>
  <c r="F748" i="121"/>
  <c r="G748" i="121"/>
  <c r="E745" i="121"/>
  <c r="L534" i="125" s="1"/>
  <c r="F745" i="121"/>
  <c r="F732" i="121"/>
  <c r="G732" i="121"/>
  <c r="E729" i="121"/>
  <c r="L518" i="125" s="1"/>
  <c r="F729" i="121"/>
  <c r="F716" i="121"/>
  <c r="G716" i="121"/>
  <c r="E713" i="121"/>
  <c r="L502" i="125" s="1"/>
  <c r="F713" i="121"/>
  <c r="F700" i="121"/>
  <c r="G700" i="121"/>
  <c r="E697" i="121"/>
  <c r="L486" i="125" s="1"/>
  <c r="F697" i="121"/>
  <c r="F684" i="121"/>
  <c r="G684" i="121"/>
  <c r="E681" i="121"/>
  <c r="L470" i="125" s="1"/>
  <c r="F681" i="121"/>
  <c r="F668" i="121"/>
  <c r="G668" i="121"/>
  <c r="E665" i="121"/>
  <c r="L454" i="125" s="1"/>
  <c r="F665" i="121"/>
  <c r="F652" i="121"/>
  <c r="G652" i="121"/>
  <c r="E649" i="121"/>
  <c r="L438" i="125" s="1"/>
  <c r="F649" i="121"/>
  <c r="F636" i="121"/>
  <c r="G636" i="121"/>
  <c r="E633" i="121"/>
  <c r="L422" i="125" s="1"/>
  <c r="F633" i="121"/>
  <c r="F604" i="121"/>
  <c r="E604" i="121"/>
  <c r="L393" i="125" s="1"/>
  <c r="G604" i="121"/>
  <c r="G599" i="121"/>
  <c r="F599" i="121"/>
  <c r="F584" i="121"/>
  <c r="G584" i="121"/>
  <c r="E573" i="121"/>
  <c r="L362" i="125" s="1"/>
  <c r="F573" i="121"/>
  <c r="G573" i="121"/>
  <c r="G571" i="121"/>
  <c r="E571" i="121"/>
  <c r="L360" i="125" s="1"/>
  <c r="F571" i="121"/>
  <c r="E569" i="121"/>
  <c r="L358" i="125" s="1"/>
  <c r="G569" i="121"/>
  <c r="F540" i="121"/>
  <c r="E540" i="121"/>
  <c r="L329" i="125" s="1"/>
  <c r="G540" i="121"/>
  <c r="G535" i="121"/>
  <c r="F535" i="121"/>
  <c r="F520" i="121"/>
  <c r="G520" i="121"/>
  <c r="E509" i="121"/>
  <c r="L298" i="125" s="1"/>
  <c r="F509" i="121"/>
  <c r="G509" i="121"/>
  <c r="G507" i="121"/>
  <c r="E507" i="121"/>
  <c r="L296" i="125" s="1"/>
  <c r="F507" i="121"/>
  <c r="E505" i="121"/>
  <c r="L294" i="125" s="1"/>
  <c r="G505" i="121"/>
  <c r="F476" i="121"/>
  <c r="E476" i="121"/>
  <c r="L265" i="125" s="1"/>
  <c r="G476" i="121"/>
  <c r="G471" i="121"/>
  <c r="F471" i="121"/>
  <c r="F456" i="121"/>
  <c r="G456" i="121"/>
  <c r="E445" i="121"/>
  <c r="L234" i="125" s="1"/>
  <c r="F445" i="121"/>
  <c r="G445" i="121"/>
  <c r="G443" i="121"/>
  <c r="E443" i="121"/>
  <c r="L232" i="125" s="1"/>
  <c r="F443" i="121"/>
  <c r="E441" i="121"/>
  <c r="L230" i="125" s="1"/>
  <c r="G441" i="121"/>
  <c r="F412" i="121"/>
  <c r="E412" i="121"/>
  <c r="L201" i="125" s="1"/>
  <c r="G412" i="121"/>
  <c r="G407" i="121"/>
  <c r="F407" i="121"/>
  <c r="F392" i="121"/>
  <c r="G392" i="121"/>
  <c r="E381" i="121"/>
  <c r="L170" i="125" s="1"/>
  <c r="F381" i="121"/>
  <c r="G381" i="121"/>
  <c r="G379" i="121"/>
  <c r="E379" i="121"/>
  <c r="L168" i="125" s="1"/>
  <c r="F379" i="121"/>
  <c r="E377" i="121"/>
  <c r="L166" i="125" s="1"/>
  <c r="G377" i="121"/>
  <c r="F348" i="121"/>
  <c r="E348" i="121"/>
  <c r="L137" i="125" s="1"/>
  <c r="G348" i="121"/>
  <c r="G343" i="121"/>
  <c r="F343" i="121"/>
  <c r="F328" i="121"/>
  <c r="G328" i="121"/>
  <c r="E317" i="121"/>
  <c r="L106" i="125" s="1"/>
  <c r="F317" i="121"/>
  <c r="G317" i="121"/>
  <c r="G315" i="121"/>
  <c r="E315" i="121"/>
  <c r="L104" i="125" s="1"/>
  <c r="F315" i="121"/>
  <c r="E313" i="121"/>
  <c r="L102" i="125" s="1"/>
  <c r="G313" i="121"/>
  <c r="E293" i="121"/>
  <c r="L82" i="125" s="1"/>
  <c r="F293" i="121"/>
  <c r="E261" i="121"/>
  <c r="L50" i="125" s="1"/>
  <c r="F261" i="121"/>
  <c r="E229" i="121"/>
  <c r="L18" i="125" s="1"/>
  <c r="F229" i="121"/>
  <c r="E197" i="121"/>
  <c r="F197" i="121"/>
  <c r="E165" i="121"/>
  <c r="F165" i="121"/>
  <c r="E149" i="121"/>
  <c r="F149" i="121"/>
  <c r="G149" i="121"/>
  <c r="E145" i="121"/>
  <c r="G145" i="121"/>
  <c r="F288" i="121"/>
  <c r="G288" i="121"/>
  <c r="F276" i="121"/>
  <c r="E276" i="121"/>
  <c r="L65" i="125" s="1"/>
  <c r="F256" i="121"/>
  <c r="G256" i="121"/>
  <c r="F244" i="121"/>
  <c r="E244" i="121"/>
  <c r="L33" i="125" s="1"/>
  <c r="F224" i="121"/>
  <c r="G224" i="121"/>
  <c r="F212" i="121"/>
  <c r="E212" i="121"/>
  <c r="F192" i="121"/>
  <c r="G192" i="121"/>
  <c r="F180" i="121"/>
  <c r="E180" i="121"/>
  <c r="F160" i="121"/>
  <c r="G160" i="121"/>
  <c r="G128" i="121"/>
  <c r="F123" i="121"/>
  <c r="F121" i="121"/>
  <c r="G117" i="121"/>
  <c r="G97" i="121"/>
  <c r="E97" i="121"/>
  <c r="F97" i="121"/>
  <c r="G291" i="121"/>
  <c r="E291" i="121"/>
  <c r="L80" i="125" s="1"/>
  <c r="E289" i="121"/>
  <c r="L78" i="125" s="1"/>
  <c r="G289" i="121"/>
  <c r="E277" i="121"/>
  <c r="L66" i="125" s="1"/>
  <c r="F277" i="121"/>
  <c r="G271" i="121"/>
  <c r="F271" i="121"/>
  <c r="G259" i="121"/>
  <c r="E259" i="121"/>
  <c r="L48" i="125" s="1"/>
  <c r="E257" i="121"/>
  <c r="L46" i="125" s="1"/>
  <c r="G257" i="121"/>
  <c r="E245" i="121"/>
  <c r="L34" i="125" s="1"/>
  <c r="F245" i="121"/>
  <c r="G239" i="121"/>
  <c r="F239" i="121"/>
  <c r="G227" i="121"/>
  <c r="E227" i="121"/>
  <c r="L16" i="125" s="1"/>
  <c r="E225" i="121"/>
  <c r="L14" i="125" s="1"/>
  <c r="G225" i="121"/>
  <c r="E213" i="121"/>
  <c r="F213" i="121"/>
  <c r="G207" i="121"/>
  <c r="F207" i="121"/>
  <c r="G195" i="121"/>
  <c r="E195" i="121"/>
  <c r="E193" i="121"/>
  <c r="G193" i="121"/>
  <c r="E181" i="121"/>
  <c r="F181" i="121"/>
  <c r="G175" i="121"/>
  <c r="F175" i="121"/>
  <c r="G163" i="121"/>
  <c r="E163" i="121"/>
  <c r="E161" i="121"/>
  <c r="G161" i="121"/>
  <c r="G140" i="121"/>
  <c r="F135" i="121"/>
  <c r="G129" i="121"/>
  <c r="E128" i="121"/>
  <c r="G124" i="121"/>
  <c r="E123" i="121"/>
  <c r="F119" i="121"/>
  <c r="F117" i="121"/>
  <c r="E113" i="121"/>
  <c r="F113" i="121"/>
  <c r="G113" i="121"/>
  <c r="G105" i="121"/>
  <c r="E105" i="121"/>
  <c r="F105" i="121"/>
  <c r="E45" i="121"/>
  <c r="F45" i="121"/>
  <c r="G45" i="121"/>
  <c r="F40" i="121"/>
  <c r="G40" i="121"/>
  <c r="E40" i="121"/>
  <c r="F112" i="121"/>
  <c r="G112" i="121"/>
  <c r="G101" i="121"/>
  <c r="E101" i="121"/>
  <c r="F101" i="121"/>
  <c r="E61" i="121"/>
  <c r="F61" i="121"/>
  <c r="G61" i="121"/>
  <c r="F56" i="121"/>
  <c r="G56" i="121"/>
  <c r="E56" i="121"/>
  <c r="E109" i="121"/>
  <c r="F109" i="121"/>
  <c r="G108" i="121"/>
  <c r="E106" i="121"/>
  <c r="E102" i="121"/>
  <c r="E98" i="121"/>
  <c r="E94" i="121"/>
  <c r="E93" i="121"/>
  <c r="E92" i="121"/>
  <c r="F90" i="121"/>
  <c r="E89" i="121"/>
  <c r="E88" i="121"/>
  <c r="F86" i="121"/>
  <c r="E85" i="121"/>
  <c r="E84" i="121"/>
  <c r="F82" i="121"/>
  <c r="E81" i="121"/>
  <c r="E80" i="121"/>
  <c r="F78" i="121"/>
  <c r="E77" i="121"/>
  <c r="E76" i="121"/>
  <c r="F74" i="121"/>
  <c r="E73" i="121"/>
  <c r="E72" i="121"/>
  <c r="E69" i="121"/>
  <c r="F69" i="121"/>
  <c r="F64" i="121"/>
  <c r="G64" i="121"/>
  <c r="E53" i="121"/>
  <c r="F53" i="121"/>
  <c r="F48" i="121"/>
  <c r="G48" i="121"/>
  <c r="E32" i="121"/>
  <c r="F32" i="121"/>
  <c r="G32" i="121"/>
  <c r="E65" i="121"/>
  <c r="F65" i="121"/>
  <c r="F60" i="121"/>
  <c r="G60" i="121"/>
  <c r="E49" i="121"/>
  <c r="F49" i="121"/>
  <c r="F44" i="121"/>
  <c r="G44" i="121"/>
  <c r="E36" i="121"/>
  <c r="F36" i="121"/>
  <c r="G36" i="121"/>
  <c r="G93" i="121"/>
  <c r="F92" i="121"/>
  <c r="G90" i="121"/>
  <c r="G89" i="121"/>
  <c r="F88" i="121"/>
  <c r="G86" i="121"/>
  <c r="G85" i="121"/>
  <c r="F84" i="121"/>
  <c r="G82" i="121"/>
  <c r="G81" i="121"/>
  <c r="F80" i="121"/>
  <c r="G78" i="121"/>
  <c r="G77" i="121"/>
  <c r="F76" i="121"/>
  <c r="G74" i="121"/>
  <c r="G73" i="121"/>
  <c r="F72" i="121"/>
  <c r="G69" i="121"/>
  <c r="F68" i="121"/>
  <c r="G68" i="121"/>
  <c r="E64" i="121"/>
  <c r="E57" i="121"/>
  <c r="F57" i="121"/>
  <c r="G53" i="121"/>
  <c r="F52" i="121"/>
  <c r="G52" i="121"/>
  <c r="E48" i="121"/>
  <c r="E41" i="121"/>
  <c r="F41" i="121"/>
  <c r="F37" i="121"/>
  <c r="F33" i="121"/>
  <c r="F29" i="121"/>
  <c r="G28" i="121"/>
  <c r="F25" i="121"/>
  <c r="G24" i="121"/>
  <c r="F21" i="121"/>
  <c r="G20" i="121"/>
  <c r="F17" i="121"/>
  <c r="G16" i="121"/>
  <c r="F13" i="121"/>
  <c r="G12" i="121"/>
  <c r="F9" i="121"/>
  <c r="F28" i="121"/>
  <c r="F24" i="121"/>
  <c r="F20" i="121"/>
  <c r="F16" i="121"/>
  <c r="F12" i="121"/>
  <c r="F8" i="121"/>
  <c r="F60" i="92"/>
  <c r="G60" i="92"/>
  <c r="G136" i="92"/>
  <c r="F136" i="92"/>
  <c r="F188" i="92"/>
  <c r="G188" i="92"/>
  <c r="G236" i="92"/>
  <c r="F236" i="92"/>
  <c r="F256" i="92"/>
  <c r="G256" i="92"/>
  <c r="F304" i="92"/>
  <c r="G304" i="92"/>
  <c r="F320" i="92"/>
  <c r="G320" i="92"/>
  <c r="F336" i="92"/>
  <c r="G336" i="92"/>
  <c r="F352" i="92"/>
  <c r="G352" i="92"/>
  <c r="F368" i="92"/>
  <c r="G368" i="92"/>
  <c r="F384" i="92"/>
  <c r="G384" i="92"/>
  <c r="F400" i="92"/>
  <c r="G400" i="92"/>
  <c r="F416" i="92"/>
  <c r="G416" i="92"/>
  <c r="F432" i="92"/>
  <c r="G432" i="92"/>
  <c r="F448" i="92"/>
  <c r="G448" i="92"/>
  <c r="F464" i="92"/>
  <c r="G464" i="92"/>
  <c r="G33" i="92"/>
  <c r="F33" i="92"/>
  <c r="G81" i="92"/>
  <c r="F81" i="92"/>
  <c r="G113" i="92"/>
  <c r="F113" i="92"/>
  <c r="G161" i="92"/>
  <c r="F161" i="92"/>
  <c r="G209" i="92"/>
  <c r="F209" i="92"/>
  <c r="G245" i="92"/>
  <c r="F245" i="92"/>
  <c r="F457" i="92"/>
  <c r="G421" i="92"/>
  <c r="G408" i="92"/>
  <c r="F393" i="92"/>
  <c r="G380" i="92"/>
  <c r="G372" i="92"/>
  <c r="G357" i="92"/>
  <c r="G344" i="92"/>
  <c r="F329" i="92"/>
  <c r="G321" i="92"/>
  <c r="G316" i="92"/>
  <c r="G308" i="92"/>
  <c r="G293" i="92"/>
  <c r="F285" i="92"/>
  <c r="G277" i="92"/>
  <c r="G269" i="92"/>
  <c r="F261" i="92"/>
  <c r="F252" i="92"/>
  <c r="F237" i="92"/>
  <c r="G208" i="92"/>
  <c r="F177" i="92"/>
  <c r="G144" i="92"/>
  <c r="F108" i="92"/>
  <c r="F72" i="92"/>
  <c r="F44" i="92"/>
  <c r="F313" i="92"/>
  <c r="G284" i="92"/>
  <c r="G268" i="92"/>
  <c r="F248" i="92"/>
  <c r="F225" i="92"/>
  <c r="F200" i="92"/>
  <c r="F172" i="92"/>
  <c r="F129" i="92"/>
  <c r="F97" i="92"/>
  <c r="F65" i="92"/>
  <c r="G24" i="92"/>
  <c r="F784" i="92"/>
  <c r="F806" i="92"/>
  <c r="F774" i="92"/>
  <c r="G292" i="92"/>
  <c r="G276" i="92"/>
  <c r="G260" i="92"/>
  <c r="G232" i="92"/>
  <c r="F224" i="92"/>
  <c r="F196" i="92"/>
  <c r="F168" i="92"/>
  <c r="G160" i="92"/>
  <c r="F132" i="92"/>
  <c r="F104" i="92"/>
  <c r="G96" i="92"/>
  <c r="F68" i="92"/>
  <c r="F40" i="92"/>
  <c r="G32" i="92"/>
  <c r="G264" i="92"/>
  <c r="G244" i="92"/>
  <c r="G228" i="92"/>
  <c r="G212" i="92"/>
  <c r="F204" i="92"/>
  <c r="G184" i="92"/>
  <c r="F176" i="92"/>
  <c r="G164" i="92"/>
  <c r="G148" i="92"/>
  <c r="F140" i="92"/>
  <c r="G120" i="92"/>
  <c r="F112" i="92"/>
  <c r="G100" i="92"/>
  <c r="G84" i="92"/>
  <c r="F76" i="92"/>
  <c r="G56" i="92"/>
  <c r="F48" i="92"/>
  <c r="G36" i="92"/>
  <c r="G20" i="92"/>
  <c r="F12" i="92"/>
  <c r="G220" i="92"/>
  <c r="G192" i="92"/>
  <c r="G156" i="92"/>
  <c r="G128" i="92"/>
  <c r="G92" i="92"/>
  <c r="G64" i="92"/>
  <c r="G28" i="92"/>
  <c r="G832" i="92"/>
  <c r="F800" i="92"/>
  <c r="G796" i="92"/>
  <c r="F768" i="92"/>
  <c r="G764" i="92"/>
  <c r="F824" i="92"/>
  <c r="G820" i="92"/>
  <c r="F792" i="92"/>
  <c r="G788" i="92"/>
  <c r="F205" i="92"/>
  <c r="F189" i="92"/>
  <c r="F173" i="92"/>
  <c r="F157" i="92"/>
  <c r="F141" i="92"/>
  <c r="F125" i="92"/>
  <c r="F109" i="92"/>
  <c r="F93" i="92"/>
  <c r="F77" i="92"/>
  <c r="F61" i="92"/>
  <c r="F45" i="92"/>
  <c r="F29" i="92"/>
  <c r="F13" i="92"/>
  <c r="F229" i="92"/>
  <c r="F213" i="92"/>
  <c r="F197" i="92"/>
  <c r="F181" i="92"/>
  <c r="F165" i="92"/>
  <c r="F149" i="92"/>
  <c r="F133" i="92"/>
  <c r="F117" i="92"/>
  <c r="F101" i="92"/>
  <c r="F85" i="92"/>
  <c r="F69" i="92"/>
  <c r="F53" i="92"/>
  <c r="F37" i="92"/>
  <c r="F21" i="92"/>
  <c r="F249" i="92"/>
  <c r="F233" i="92"/>
  <c r="F217" i="92"/>
  <c r="F201" i="92"/>
  <c r="F185" i="92"/>
  <c r="F169" i="92"/>
  <c r="F153" i="92"/>
  <c r="F137" i="92"/>
  <c r="F121" i="92"/>
  <c r="F105" i="92"/>
  <c r="F89" i="92"/>
  <c r="F73" i="92"/>
  <c r="F57" i="92"/>
  <c r="F41" i="92"/>
  <c r="F25" i="92"/>
  <c r="F825" i="92"/>
  <c r="F821" i="92"/>
  <c r="F817" i="92"/>
  <c r="F813" i="92"/>
  <c r="F809" i="92"/>
  <c r="F805" i="92"/>
  <c r="F801" i="92"/>
  <c r="F797" i="92"/>
  <c r="F793" i="92"/>
  <c r="F789" i="92"/>
  <c r="F785" i="92"/>
  <c r="F781" i="92"/>
  <c r="F777" i="92"/>
  <c r="F773" i="92"/>
  <c r="F769" i="92"/>
  <c r="F765" i="92"/>
  <c r="D6" i="43"/>
  <c r="C6" i="43"/>
  <c r="A6" i="117"/>
  <c r="C12" i="15" l="1"/>
  <c r="C13" i="15" s="1"/>
  <c r="C14" i="15" s="1"/>
  <c r="C15" i="15" s="1"/>
  <c r="C16" i="15" s="1"/>
  <c r="C17" i="15" s="1"/>
  <c r="C18" i="15" s="1"/>
  <c r="C19" i="15" s="1"/>
  <c r="C20" i="15" s="1"/>
  <c r="C21" i="15" s="1"/>
  <c r="C22" i="15" s="1"/>
  <c r="C23" i="15" s="1"/>
  <c r="C24" i="15" s="1"/>
  <c r="C25" i="15" s="1"/>
  <c r="C26" i="15" s="1"/>
  <c r="C27" i="15" s="1"/>
  <c r="C28" i="15" s="1"/>
  <c r="C29" i="15" s="1"/>
  <c r="C30" i="15" s="1"/>
  <c r="C31" i="15" s="1"/>
  <c r="C32" i="15" s="1"/>
  <c r="C33" i="15" s="1"/>
  <c r="C34" i="15" s="1"/>
  <c r="C35" i="15" s="1"/>
  <c r="C36" i="15" s="1"/>
  <c r="C37" i="15" s="1"/>
  <c r="C38" i="15" s="1"/>
  <c r="C39" i="15" s="1"/>
  <c r="C40" i="15" s="1"/>
  <c r="C41" i="15" s="1"/>
  <c r="C42" i="15" s="1"/>
  <c r="C43" i="15" s="1"/>
  <c r="C44" i="15" s="1"/>
  <c r="C45" i="15" s="1"/>
  <c r="C46" i="15" s="1"/>
  <c r="C47" i="15" s="1"/>
  <c r="C48" i="15" s="1"/>
  <c r="C49" i="15" s="1"/>
  <c r="C50" i="15" s="1"/>
  <c r="C51" i="15" s="1"/>
  <c r="C52" i="15" s="1"/>
  <c r="C53" i="15" s="1"/>
  <c r="C54" i="15" s="1"/>
  <c r="C55" i="15" s="1"/>
  <c r="C56" i="15" s="1"/>
  <c r="C57" i="15" s="1"/>
  <c r="C58" i="15" s="1"/>
  <c r="C59" i="15" s="1"/>
  <c r="C60" i="15" s="1"/>
  <c r="C61" i="15" s="1"/>
  <c r="C62" i="15" s="1"/>
  <c r="C63" i="15" s="1"/>
  <c r="C64" i="15" s="1"/>
  <c r="C65" i="15" s="1"/>
  <c r="C66" i="15" s="1"/>
  <c r="C67" i="15" s="1"/>
  <c r="C68" i="15" s="1"/>
  <c r="C69" i="15" s="1"/>
  <c r="C70" i="15" s="1"/>
  <c r="C71" i="15" s="1"/>
  <c r="C72" i="15" s="1"/>
  <c r="C73" i="15" s="1"/>
  <c r="C74" i="15" s="1"/>
  <c r="C75" i="15" s="1"/>
  <c r="C76" i="15" s="1"/>
  <c r="C77" i="15" s="1"/>
  <c r="C78" i="15" s="1"/>
  <c r="C79" i="15" s="1"/>
  <c r="C80" i="15" s="1"/>
  <c r="C81" i="15" s="1"/>
  <c r="C82" i="15" s="1"/>
  <c r="C83" i="15" s="1"/>
  <c r="C84" i="15" s="1"/>
  <c r="C85" i="15" s="1"/>
  <c r="C86" i="15" s="1"/>
  <c r="C87" i="15" s="1"/>
  <c r="C88" i="15" s="1"/>
  <c r="C89" i="15" s="1"/>
  <c r="C90" i="15" s="1"/>
  <c r="C91" i="15" s="1"/>
  <c r="C92" i="15" s="1"/>
  <c r="C93" i="15" s="1"/>
  <c r="C94" i="15" s="1"/>
  <c r="C95" i="15" s="1"/>
  <c r="C96" i="15" s="1"/>
  <c r="C97" i="15" s="1"/>
  <c r="C98" i="15" s="1"/>
  <c r="C99" i="15" s="1"/>
  <c r="C100" i="15" s="1"/>
  <c r="C101" i="15" s="1"/>
  <c r="C102" i="15" s="1"/>
  <c r="C103" i="15" s="1"/>
  <c r="C104" i="15" s="1"/>
  <c r="C105" i="15" s="1"/>
  <c r="C106" i="15" s="1"/>
  <c r="C107" i="15" s="1"/>
  <c r="C108" i="15" s="1"/>
  <c r="C109" i="15" s="1"/>
  <c r="C110" i="15" s="1"/>
  <c r="C111" i="15" s="1"/>
  <c r="C112" i="15" s="1"/>
  <c r="C113" i="15" s="1"/>
  <c r="C114" i="15" s="1"/>
  <c r="C115" i="15" s="1"/>
  <c r="C116" i="15" s="1"/>
  <c r="C117" i="15" s="1"/>
  <c r="C118" i="15" s="1"/>
  <c r="C119" i="15" s="1"/>
  <c r="C120" i="15" s="1"/>
  <c r="C121" i="15" s="1"/>
  <c r="C122" i="15" s="1"/>
  <c r="C123" i="15" s="1"/>
  <c r="C124" i="15" s="1"/>
  <c r="C125" i="15" s="1"/>
  <c r="C126" i="15" s="1"/>
  <c r="C127" i="15" s="1"/>
  <c r="C128" i="15" s="1"/>
  <c r="C129" i="15" s="1"/>
  <c r="C130" i="15" s="1"/>
  <c r="C131" i="15" s="1"/>
  <c r="C132" i="15" s="1"/>
  <c r="C133" i="15" s="1"/>
  <c r="C134" i="15" s="1"/>
  <c r="C135" i="15" s="1"/>
  <c r="C136" i="15" s="1"/>
  <c r="C137" i="15" s="1"/>
  <c r="C138" i="15" s="1"/>
  <c r="C139" i="15" s="1"/>
  <c r="C140" i="15" s="1"/>
  <c r="C141" i="15" s="1"/>
  <c r="C142" i="15" s="1"/>
  <c r="C143" i="15" s="1"/>
  <c r="C144" i="15" s="1"/>
  <c r="C145" i="15" s="1"/>
  <c r="C146" i="15" s="1"/>
  <c r="C147" i="15" s="1"/>
  <c r="C148" i="15" s="1"/>
  <c r="C149" i="15" s="1"/>
  <c r="C150" i="15" s="1"/>
  <c r="C151" i="15" s="1"/>
  <c r="C152" i="15" s="1"/>
  <c r="C153" i="15" s="1"/>
  <c r="C154" i="15" s="1"/>
  <c r="C155" i="15" s="1"/>
  <c r="C156" i="15" s="1"/>
  <c r="C157" i="15" s="1"/>
  <c r="C158" i="15" s="1"/>
  <c r="C159" i="15" s="1"/>
  <c r="C160" i="15" s="1"/>
  <c r="C161" i="15" s="1"/>
  <c r="C162" i="15" s="1"/>
  <c r="C163" i="15" s="1"/>
  <c r="C164" i="15" s="1"/>
  <c r="C165" i="15" s="1"/>
  <c r="C166" i="15" s="1"/>
  <c r="C167" i="15" s="1"/>
  <c r="C168" i="15" s="1"/>
  <c r="C169" i="15" s="1"/>
  <c r="C170" i="15" s="1"/>
  <c r="C171" i="15" s="1"/>
  <c r="C172" i="15" s="1"/>
  <c r="C173" i="15" s="1"/>
  <c r="C174" i="15" s="1"/>
  <c r="C175" i="15" s="1"/>
  <c r="C176" i="15" s="1"/>
  <c r="C177" i="15" s="1"/>
  <c r="C178" i="15" s="1"/>
  <c r="C179" i="15" s="1"/>
  <c r="C180" i="15" s="1"/>
  <c r="C181" i="15" s="1"/>
  <c r="C182" i="15" s="1"/>
  <c r="C183" i="15" s="1"/>
  <c r="C184" i="15" s="1"/>
  <c r="C185" i="15" s="1"/>
  <c r="C186" i="15" s="1"/>
  <c r="C187" i="15" s="1"/>
  <c r="C188" i="15" s="1"/>
  <c r="C189" i="15" s="1"/>
  <c r="C190" i="15" s="1"/>
  <c r="C191" i="15" s="1"/>
  <c r="C192" i="15" s="1"/>
  <c r="C193" i="15" s="1"/>
  <c r="C194" i="15" s="1"/>
  <c r="C195" i="15" s="1"/>
  <c r="C196" i="15" s="1"/>
  <c r="C197" i="15" s="1"/>
  <c r="C198" i="15" s="1"/>
  <c r="C199" i="15" s="1"/>
  <c r="C200" i="15" s="1"/>
  <c r="C201" i="15" s="1"/>
  <c r="C202" i="15" s="1"/>
  <c r="C203" i="15" s="1"/>
  <c r="C204" i="15" s="1"/>
  <c r="C205" i="15" s="1"/>
  <c r="C206" i="15" s="1"/>
  <c r="C207" i="15" s="1"/>
  <c r="C208" i="15" s="1"/>
  <c r="C209" i="15" s="1"/>
  <c r="C210" i="15" s="1"/>
  <c r="C211" i="15" s="1"/>
  <c r="C212" i="15" s="1"/>
  <c r="C213" i="15" s="1"/>
  <c r="C214" i="15" s="1"/>
  <c r="C215" i="15" s="1"/>
  <c r="C216" i="15" s="1"/>
  <c r="C217" i="15" s="1"/>
  <c r="C218" i="15" s="1"/>
  <c r="C219" i="15" s="1"/>
  <c r="C220" i="15" s="1"/>
  <c r="C221" i="15" s="1"/>
  <c r="C222" i="15" s="1"/>
  <c r="C223" i="15" s="1"/>
  <c r="C224" i="15" s="1"/>
  <c r="C225" i="15" s="1"/>
  <c r="C226" i="15" s="1"/>
  <c r="C227" i="15" s="1"/>
  <c r="C228" i="15" s="1"/>
  <c r="C229" i="15" s="1"/>
  <c r="C230" i="15" s="1"/>
  <c r="C231" i="15" s="1"/>
  <c r="C232" i="15" s="1"/>
  <c r="C233" i="15" s="1"/>
  <c r="C234" i="15" s="1"/>
  <c r="C235" i="15" s="1"/>
  <c r="C236" i="15" s="1"/>
  <c r="C237" i="15" s="1"/>
  <c r="C238" i="15" s="1"/>
  <c r="C239" i="15" s="1"/>
  <c r="C240" i="15" s="1"/>
  <c r="C241" i="15" s="1"/>
  <c r="C242" i="15" s="1"/>
  <c r="C243" i="15" s="1"/>
  <c r="C244" i="15" s="1"/>
  <c r="C245" i="15" s="1"/>
  <c r="C246" i="15" s="1"/>
  <c r="C247" i="15" s="1"/>
  <c r="C248" i="15" s="1"/>
  <c r="C249" i="15" s="1"/>
  <c r="C250" i="15" s="1"/>
  <c r="C251" i="15" s="1"/>
  <c r="C252" i="15" s="1"/>
  <c r="C253" i="15" s="1"/>
  <c r="C254" i="15" s="1"/>
  <c r="C255" i="15" s="1"/>
  <c r="C256" i="15" s="1"/>
  <c r="C257" i="15" s="1"/>
  <c r="C258" i="15" s="1"/>
  <c r="C259" i="15" s="1"/>
  <c r="C260" i="15" s="1"/>
  <c r="C261" i="15" s="1"/>
  <c r="C262" i="15" s="1"/>
  <c r="C263" i="15" s="1"/>
  <c r="C264" i="15" s="1"/>
  <c r="C265" i="15" s="1"/>
  <c r="C266" i="15" s="1"/>
  <c r="C267" i="15" s="1"/>
  <c r="C268" i="15" s="1"/>
  <c r="C269" i="15" s="1"/>
  <c r="C270" i="15" s="1"/>
  <c r="C271" i="15" s="1"/>
  <c r="C272" i="15" s="1"/>
  <c r="C273" i="15" s="1"/>
  <c r="C274" i="15" s="1"/>
  <c r="C275" i="15" s="1"/>
  <c r="C276" i="15" s="1"/>
  <c r="C277" i="15" s="1"/>
  <c r="C278" i="15" s="1"/>
  <c r="C279" i="15" s="1"/>
  <c r="C280" i="15" s="1"/>
  <c r="C281" i="15" s="1"/>
  <c r="C282" i="15" s="1"/>
  <c r="C283" i="15" s="1"/>
  <c r="C284" i="15" s="1"/>
  <c r="C285" i="15" s="1"/>
  <c r="C286" i="15" s="1"/>
  <c r="C287" i="15" s="1"/>
  <c r="C288" i="15" s="1"/>
  <c r="C289" i="15" s="1"/>
  <c r="C290" i="15" s="1"/>
  <c r="C291" i="15" s="1"/>
  <c r="C292" i="15" s="1"/>
  <c r="C293" i="15" s="1"/>
  <c r="C294" i="15" s="1"/>
  <c r="C295" i="15" s="1"/>
  <c r="C296" i="15" s="1"/>
  <c r="C297" i="15" s="1"/>
  <c r="C298" i="15" s="1"/>
  <c r="C299" i="15" s="1"/>
  <c r="C300" i="15" s="1"/>
  <c r="C301" i="15" s="1"/>
  <c r="C302" i="15" s="1"/>
  <c r="C303" i="15" s="1"/>
  <c r="C304" i="15" s="1"/>
  <c r="C305" i="15" s="1"/>
  <c r="C306" i="15" s="1"/>
  <c r="C307" i="15" s="1"/>
  <c r="C308" i="15" s="1"/>
  <c r="C309" i="15" s="1"/>
  <c r="C310" i="15" s="1"/>
  <c r="C311" i="15" s="1"/>
  <c r="C312" i="15" s="1"/>
  <c r="C313" i="15" s="1"/>
  <c r="C314" i="15" s="1"/>
  <c r="C315" i="15" s="1"/>
  <c r="C316" i="15" s="1"/>
  <c r="C317" i="15" s="1"/>
  <c r="C318" i="15" s="1"/>
  <c r="C319" i="15" s="1"/>
  <c r="C320" i="15" s="1"/>
  <c r="C321" i="15" s="1"/>
  <c r="C322" i="15" s="1"/>
  <c r="C323" i="15" s="1"/>
  <c r="C324" i="15" s="1"/>
  <c r="C325" i="15" s="1"/>
  <c r="C326" i="15" s="1"/>
  <c r="C327" i="15" s="1"/>
  <c r="C328" i="15" s="1"/>
  <c r="C329" i="15" s="1"/>
  <c r="C330" i="15" s="1"/>
  <c r="C331" i="15" s="1"/>
  <c r="C332" i="15" s="1"/>
  <c r="C333" i="15" s="1"/>
  <c r="C334" i="15" s="1"/>
  <c r="C335" i="15" s="1"/>
  <c r="C336" i="15" s="1"/>
  <c r="C337" i="15" s="1"/>
  <c r="C338" i="15" s="1"/>
  <c r="C339" i="15" s="1"/>
  <c r="C340" i="15" s="1"/>
  <c r="C341" i="15" s="1"/>
  <c r="C342" i="15" s="1"/>
  <c r="C343" i="15" s="1"/>
  <c r="C344" i="15" s="1"/>
  <c r="C345" i="15" s="1"/>
  <c r="C346" i="15" s="1"/>
  <c r="C347" i="15" s="1"/>
  <c r="C348" i="15" s="1"/>
  <c r="C349" i="15" s="1"/>
  <c r="C350" i="15" s="1"/>
  <c r="C351" i="15" s="1"/>
  <c r="C352" i="15" s="1"/>
  <c r="C353" i="15" s="1"/>
  <c r="C354" i="15" s="1"/>
  <c r="C355" i="15" s="1"/>
  <c r="C356" i="15" s="1"/>
  <c r="C357" i="15" s="1"/>
  <c r="C358" i="15" s="1"/>
  <c r="C359" i="15" s="1"/>
  <c r="C360" i="15" s="1"/>
  <c r="C361" i="15" s="1"/>
  <c r="C362" i="15" s="1"/>
  <c r="C363" i="15" s="1"/>
  <c r="C364" i="15" s="1"/>
  <c r="C365" i="15" s="1"/>
  <c r="C366" i="15" s="1"/>
  <c r="C367" i="15" s="1"/>
  <c r="C368" i="15" s="1"/>
  <c r="C369" i="15" s="1"/>
  <c r="C370" i="15" s="1"/>
  <c r="C371" i="15" s="1"/>
  <c r="C372" i="15" s="1"/>
  <c r="C373" i="15" s="1"/>
  <c r="C374" i="15" s="1"/>
  <c r="C375" i="15" s="1"/>
  <c r="C376" i="15" s="1"/>
  <c r="C377" i="15" s="1"/>
  <c r="C378" i="15" s="1"/>
  <c r="C379" i="15" s="1"/>
  <c r="C380" i="15" s="1"/>
  <c r="C381" i="15" s="1"/>
  <c r="C382" i="15" s="1"/>
  <c r="C383" i="15" s="1"/>
  <c r="C384" i="15" s="1"/>
  <c r="C385" i="15" s="1"/>
  <c r="C386" i="15" s="1"/>
  <c r="C387" i="15" s="1"/>
  <c r="C388" i="15" s="1"/>
  <c r="C389" i="15" s="1"/>
  <c r="C390" i="15" s="1"/>
  <c r="C391" i="15" s="1"/>
  <c r="C392" i="15" s="1"/>
  <c r="C393" i="15" s="1"/>
  <c r="C394" i="15" s="1"/>
  <c r="C395" i="15" s="1"/>
  <c r="C396" i="15" s="1"/>
  <c r="C397" i="15" s="1"/>
  <c r="C398" i="15" s="1"/>
  <c r="C399" i="15" s="1"/>
  <c r="C400" i="15" s="1"/>
  <c r="C401" i="15" s="1"/>
  <c r="C402" i="15" s="1"/>
  <c r="C403" i="15" s="1"/>
  <c r="C404" i="15" s="1"/>
  <c r="C405" i="15" s="1"/>
  <c r="C406" i="15" s="1"/>
  <c r="C407" i="15" s="1"/>
  <c r="C408" i="15" s="1"/>
  <c r="C409" i="15" s="1"/>
  <c r="C410" i="15" s="1"/>
  <c r="C411" i="15" s="1"/>
  <c r="C412" i="15" s="1"/>
  <c r="C413" i="15" s="1"/>
  <c r="C414" i="15" s="1"/>
  <c r="C415" i="15" s="1"/>
  <c r="C416" i="15" s="1"/>
  <c r="C417" i="15" s="1"/>
  <c r="C418" i="15" s="1"/>
  <c r="C419" i="15" s="1"/>
  <c r="C420" i="15" s="1"/>
  <c r="C421" i="15" s="1"/>
  <c r="C422" i="15" s="1"/>
  <c r="C423" i="15" s="1"/>
  <c r="C424" i="15" s="1"/>
  <c r="C425" i="15" s="1"/>
  <c r="C426" i="15" s="1"/>
  <c r="C427" i="15" s="1"/>
  <c r="C428" i="15" s="1"/>
  <c r="C429" i="15" s="1"/>
  <c r="C430" i="15" s="1"/>
  <c r="C431" i="15" s="1"/>
  <c r="C432" i="15" s="1"/>
  <c r="C433" i="15" s="1"/>
  <c r="C434" i="15" s="1"/>
  <c r="C435" i="15" s="1"/>
  <c r="C436" i="15" s="1"/>
  <c r="C437" i="15" s="1"/>
  <c r="C438" i="15" s="1"/>
  <c r="C439" i="15" s="1"/>
  <c r="C440" i="15" s="1"/>
  <c r="C441" i="15" s="1"/>
  <c r="C442" i="15" s="1"/>
  <c r="C443" i="15" s="1"/>
  <c r="C444" i="15" s="1"/>
  <c r="C445" i="15" s="1"/>
  <c r="C446" i="15" s="1"/>
  <c r="C447" i="15" s="1"/>
  <c r="C448" i="15" s="1"/>
  <c r="C449" i="15" s="1"/>
  <c r="C450" i="15" s="1"/>
  <c r="C451" i="15" s="1"/>
  <c r="C452" i="15" s="1"/>
  <c r="C453" i="15" s="1"/>
  <c r="C454" i="15" s="1"/>
  <c r="C455" i="15" s="1"/>
  <c r="C456" i="15" s="1"/>
  <c r="C457" i="15" s="1"/>
  <c r="C458" i="15" s="1"/>
  <c r="C459" i="15" s="1"/>
  <c r="C460" i="15" s="1"/>
  <c r="C461" i="15" s="1"/>
  <c r="C462" i="15" s="1"/>
  <c r="C463" i="15" s="1"/>
  <c r="C464" i="15" s="1"/>
  <c r="C465" i="15" s="1"/>
  <c r="C466" i="15" s="1"/>
  <c r="C467" i="15" s="1"/>
  <c r="C468" i="15" s="1"/>
  <c r="C469" i="15" s="1"/>
  <c r="C470" i="15" s="1"/>
  <c r="C471" i="15" s="1"/>
  <c r="C472" i="15" s="1"/>
  <c r="C473" i="15" s="1"/>
  <c r="C474" i="15" s="1"/>
  <c r="C475" i="15" s="1"/>
  <c r="C476" i="15" s="1"/>
  <c r="C477" i="15" s="1"/>
  <c r="C478" i="15" s="1"/>
  <c r="C479" i="15" s="1"/>
  <c r="C480" i="15" s="1"/>
  <c r="C481" i="15" s="1"/>
  <c r="C482" i="15" s="1"/>
  <c r="C483" i="15" s="1"/>
  <c r="C484" i="15" s="1"/>
  <c r="C485" i="15" s="1"/>
  <c r="C486" i="15" s="1"/>
  <c r="C487" i="15" s="1"/>
  <c r="C488" i="15" s="1"/>
  <c r="C489" i="15" s="1"/>
  <c r="C490" i="15" s="1"/>
  <c r="C491" i="15" s="1"/>
  <c r="C492" i="15" s="1"/>
  <c r="C493" i="15" s="1"/>
  <c r="C494" i="15" s="1"/>
  <c r="C495" i="15" s="1"/>
  <c r="C496" i="15" s="1"/>
  <c r="C497" i="15" s="1"/>
  <c r="C498" i="15" s="1"/>
  <c r="C499" i="15" s="1"/>
  <c r="C500" i="15" s="1"/>
  <c r="C501" i="15" s="1"/>
  <c r="C502" i="15" s="1"/>
  <c r="C503" i="15" s="1"/>
  <c r="C504" i="15" s="1"/>
  <c r="B11" i="128"/>
  <c r="B12" i="128" s="1"/>
  <c r="B13" i="128" s="1"/>
  <c r="B14" i="128" s="1"/>
  <c r="B15" i="128" s="1"/>
  <c r="B16" i="128" s="1"/>
  <c r="B17" i="128" s="1"/>
  <c r="B18" i="128" s="1"/>
  <c r="B19" i="128" s="1"/>
  <c r="B20" i="128" s="1"/>
  <c r="B21" i="128" s="1"/>
  <c r="B22" i="128" s="1"/>
  <c r="B23" i="128" s="1"/>
  <c r="B24" i="128" s="1"/>
  <c r="B25" i="128" s="1"/>
  <c r="B26" i="128" s="1"/>
  <c r="B27" i="128" s="1"/>
  <c r="B28" i="128" s="1"/>
  <c r="B29" i="128" s="1"/>
  <c r="B30" i="128" s="1"/>
  <c r="B31" i="128" s="1"/>
  <c r="B32" i="128" s="1"/>
  <c r="B33" i="128" s="1"/>
  <c r="B34" i="128" s="1"/>
  <c r="B35" i="128" s="1"/>
  <c r="B36" i="128" s="1"/>
  <c r="B37" i="128" s="1"/>
  <c r="B38" i="128" s="1"/>
  <c r="B39" i="128" s="1"/>
  <c r="B40" i="128" s="1"/>
  <c r="B41" i="128" s="1"/>
  <c r="B42" i="128" s="1"/>
  <c r="B43" i="128" s="1"/>
  <c r="B44" i="128" s="1"/>
  <c r="B45" i="128" s="1"/>
  <c r="B46" i="128" s="1"/>
  <c r="B47" i="128" s="1"/>
  <c r="B48" i="128" s="1"/>
  <c r="B49" i="128" s="1"/>
  <c r="B50" i="128" s="1"/>
  <c r="B51" i="128" s="1"/>
  <c r="B52" i="128" s="1"/>
  <c r="B53" i="128" s="1"/>
  <c r="B54" i="128" s="1"/>
  <c r="B55" i="128" s="1"/>
  <c r="B56" i="128" s="1"/>
  <c r="B57" i="128" s="1"/>
  <c r="B58" i="128" s="1"/>
  <c r="B59" i="128" s="1"/>
  <c r="B60" i="128" s="1"/>
  <c r="B61" i="128" s="1"/>
  <c r="B62" i="128" s="1"/>
  <c r="B63" i="128" s="1"/>
  <c r="B64" i="128" s="1"/>
  <c r="B65" i="128" s="1"/>
  <c r="B66" i="128" s="1"/>
  <c r="B67" i="128" s="1"/>
  <c r="B68" i="128" s="1"/>
  <c r="B69" i="128" s="1"/>
  <c r="B70" i="128" s="1"/>
  <c r="B71" i="128" s="1"/>
  <c r="B72" i="128" s="1"/>
  <c r="B73" i="128" s="1"/>
  <c r="B74" i="128" s="1"/>
  <c r="B75" i="128" s="1"/>
  <c r="B76" i="128" s="1"/>
  <c r="B77" i="128" s="1"/>
  <c r="B78" i="128" s="1"/>
  <c r="B79" i="128" s="1"/>
  <c r="B80" i="128" s="1"/>
  <c r="B81" i="128" s="1"/>
  <c r="B82" i="128" s="1"/>
  <c r="B83" i="128" s="1"/>
  <c r="B84" i="128" s="1"/>
  <c r="B85" i="128" s="1"/>
  <c r="B86" i="128" s="1"/>
  <c r="B87" i="128" s="1"/>
  <c r="B88" i="128" s="1"/>
  <c r="B89" i="128" s="1"/>
  <c r="B90" i="128" s="1"/>
  <c r="B91" i="128" s="1"/>
  <c r="B92" i="128" s="1"/>
  <c r="B93" i="128" s="1"/>
  <c r="B94" i="128" s="1"/>
  <c r="B95" i="128" s="1"/>
  <c r="B96" i="128" s="1"/>
  <c r="B97" i="128" s="1"/>
  <c r="B98" i="128" s="1"/>
  <c r="B99" i="128" s="1"/>
  <c r="B100" i="128" s="1"/>
  <c r="B101" i="128" s="1"/>
  <c r="B102" i="128" s="1"/>
  <c r="B103" i="128" s="1"/>
  <c r="B104" i="128" s="1"/>
  <c r="B105" i="128" s="1"/>
  <c r="B106" i="128" s="1"/>
  <c r="B107" i="128" s="1"/>
  <c r="B108" i="128" s="1"/>
  <c r="B109" i="128" s="1"/>
  <c r="B110" i="128" s="1"/>
  <c r="B111" i="128" s="1"/>
  <c r="B112" i="128" s="1"/>
  <c r="B113" i="128" s="1"/>
  <c r="B114" i="128" s="1"/>
  <c r="B115" i="128" s="1"/>
  <c r="B116" i="128" s="1"/>
  <c r="B117" i="128" s="1"/>
  <c r="B118" i="128" s="1"/>
  <c r="B119" i="128" s="1"/>
  <c r="B120" i="128" s="1"/>
  <c r="B121" i="128" s="1"/>
  <c r="B122" i="128" s="1"/>
  <c r="B123" i="128" s="1"/>
  <c r="B124" i="128" s="1"/>
  <c r="B125" i="128" s="1"/>
  <c r="B126" i="128" s="1"/>
  <c r="B127" i="128" s="1"/>
  <c r="B128" i="128" s="1"/>
  <c r="B129" i="128" s="1"/>
  <c r="B130" i="128" s="1"/>
  <c r="B131" i="128" s="1"/>
  <c r="B132" i="128" s="1"/>
  <c r="B133" i="128" s="1"/>
  <c r="B134" i="128" s="1"/>
  <c r="B135" i="128" s="1"/>
  <c r="B136" i="128" s="1"/>
  <c r="B137" i="128" s="1"/>
  <c r="B138" i="128" s="1"/>
  <c r="B139" i="128" s="1"/>
  <c r="B140" i="128" s="1"/>
  <c r="B141" i="128" s="1"/>
  <c r="B142" i="128" s="1"/>
  <c r="B143" i="128" s="1"/>
  <c r="B144" i="128" s="1"/>
  <c r="B145" i="128" s="1"/>
  <c r="B146" i="128" s="1"/>
  <c r="B147" i="128" s="1"/>
  <c r="B148" i="128" s="1"/>
  <c r="B149" i="128" s="1"/>
  <c r="B150" i="128" s="1"/>
  <c r="B151" i="128" s="1"/>
  <c r="B152" i="128" s="1"/>
  <c r="B153" i="128" s="1"/>
  <c r="B154" i="128" s="1"/>
  <c r="B155" i="128" s="1"/>
  <c r="B156" i="128" s="1"/>
  <c r="B157" i="128" s="1"/>
  <c r="B158" i="128" s="1"/>
  <c r="B159" i="128" s="1"/>
  <c r="B160" i="128" s="1"/>
  <c r="B161" i="128" s="1"/>
  <c r="B162" i="128" s="1"/>
  <c r="B163" i="128" s="1"/>
  <c r="B164" i="128" s="1"/>
  <c r="B165" i="128" s="1"/>
  <c r="B166" i="128" s="1"/>
  <c r="B167" i="128" s="1"/>
  <c r="B168" i="128" s="1"/>
  <c r="B169" i="128" s="1"/>
  <c r="B170" i="128" s="1"/>
  <c r="B171" i="128" s="1"/>
  <c r="B172" i="128" s="1"/>
  <c r="B173" i="128" s="1"/>
  <c r="B174" i="128" s="1"/>
  <c r="B175" i="128" s="1"/>
  <c r="B176" i="128" s="1"/>
  <c r="B177" i="128" s="1"/>
  <c r="B178" i="128" s="1"/>
  <c r="B179" i="128" s="1"/>
  <c r="B180" i="128" s="1"/>
  <c r="B181" i="128" s="1"/>
  <c r="B182" i="128" s="1"/>
  <c r="B183" i="128" s="1"/>
  <c r="B184" i="128" s="1"/>
  <c r="B185" i="128" s="1"/>
  <c r="B186" i="128" s="1"/>
  <c r="B187" i="128" s="1"/>
  <c r="B188" i="128" s="1"/>
  <c r="B189" i="128" s="1"/>
  <c r="B190" i="128" s="1"/>
  <c r="B191" i="128" s="1"/>
  <c r="B192" i="128" s="1"/>
  <c r="B193" i="128" s="1"/>
  <c r="B194" i="128" s="1"/>
  <c r="B195" i="128" s="1"/>
  <c r="B196" i="128" s="1"/>
  <c r="B197" i="128" s="1"/>
  <c r="B198" i="128" s="1"/>
  <c r="B199" i="128" s="1"/>
  <c r="B200" i="128" s="1"/>
  <c r="B201" i="128" s="1"/>
  <c r="B202" i="128" s="1"/>
  <c r="B203" i="128" s="1"/>
  <c r="B204" i="128" s="1"/>
  <c r="B205" i="128" s="1"/>
  <c r="B206" i="128" s="1"/>
  <c r="B207" i="128" s="1"/>
  <c r="B208" i="128" s="1"/>
  <c r="B209" i="128" s="1"/>
  <c r="B210" i="128" s="1"/>
  <c r="B211" i="128" s="1"/>
  <c r="B212" i="128" s="1"/>
  <c r="B213" i="128" s="1"/>
  <c r="B214" i="128" s="1"/>
  <c r="B215" i="128" s="1"/>
  <c r="B216" i="128" s="1"/>
  <c r="B217" i="128" s="1"/>
  <c r="B218" i="128" s="1"/>
  <c r="B219" i="128" s="1"/>
  <c r="B220" i="128" s="1"/>
  <c r="B221" i="128" s="1"/>
  <c r="B222" i="128" s="1"/>
  <c r="B223" i="128" s="1"/>
  <c r="B224" i="128" s="1"/>
  <c r="B225" i="128" s="1"/>
  <c r="B226" i="128" s="1"/>
  <c r="B227" i="128" s="1"/>
  <c r="B228" i="128" s="1"/>
  <c r="B229" i="128" s="1"/>
  <c r="B230" i="128" s="1"/>
  <c r="B231" i="128" s="1"/>
  <c r="B232" i="128" s="1"/>
  <c r="B233" i="128" s="1"/>
  <c r="B234" i="128" s="1"/>
  <c r="B235" i="128" s="1"/>
  <c r="B236" i="128" s="1"/>
  <c r="B237" i="128" s="1"/>
  <c r="B238" i="128" s="1"/>
  <c r="B239" i="128" s="1"/>
  <c r="B240" i="128" s="1"/>
  <c r="B241" i="128" s="1"/>
  <c r="B242" i="128" s="1"/>
  <c r="B243" i="128" s="1"/>
  <c r="B244" i="128" s="1"/>
  <c r="B245" i="128" s="1"/>
  <c r="B246" i="128" s="1"/>
  <c r="B247" i="128" s="1"/>
  <c r="B248" i="128" s="1"/>
  <c r="B249" i="128" s="1"/>
  <c r="B250" i="128" s="1"/>
  <c r="B251" i="128" s="1"/>
  <c r="B252" i="128" s="1"/>
  <c r="B253" i="128" s="1"/>
  <c r="B254" i="128" s="1"/>
  <c r="B255" i="128" s="1"/>
  <c r="B256" i="128" s="1"/>
  <c r="B257" i="128" s="1"/>
  <c r="B258" i="128" s="1"/>
  <c r="B259" i="128" s="1"/>
  <c r="B260" i="128" s="1"/>
  <c r="B261" i="128" s="1"/>
  <c r="B262" i="128" s="1"/>
  <c r="B263" i="128" s="1"/>
  <c r="B264" i="128" s="1"/>
  <c r="B265" i="128" s="1"/>
  <c r="B266" i="128" s="1"/>
  <c r="B267" i="128" s="1"/>
  <c r="B268" i="128" s="1"/>
  <c r="B269" i="128" s="1"/>
  <c r="B270" i="128" s="1"/>
  <c r="B271" i="128" s="1"/>
  <c r="B272" i="128" s="1"/>
  <c r="B273" i="128" s="1"/>
  <c r="B274" i="128" s="1"/>
  <c r="B275" i="128" s="1"/>
  <c r="B276" i="128" s="1"/>
  <c r="B277" i="128" s="1"/>
  <c r="B278" i="128" s="1"/>
  <c r="B279" i="128" s="1"/>
  <c r="B280" i="128" s="1"/>
  <c r="B281" i="128" s="1"/>
  <c r="B282" i="128" s="1"/>
  <c r="B283" i="128" s="1"/>
  <c r="B284" i="128" s="1"/>
  <c r="B285" i="128" s="1"/>
  <c r="B286" i="128" s="1"/>
  <c r="B287" i="128" s="1"/>
  <c r="B288" i="128" s="1"/>
  <c r="B289" i="128" s="1"/>
  <c r="B290" i="128" s="1"/>
  <c r="B291" i="128" s="1"/>
  <c r="B292" i="128" s="1"/>
  <c r="B293" i="128" s="1"/>
  <c r="B294" i="128" s="1"/>
  <c r="B295" i="128" s="1"/>
  <c r="B296" i="128" s="1"/>
  <c r="B297" i="128" s="1"/>
  <c r="B298" i="128" s="1"/>
  <c r="B299" i="128" s="1"/>
  <c r="B300" i="128" s="1"/>
  <c r="B301" i="128" s="1"/>
  <c r="B302" i="128" s="1"/>
  <c r="B303" i="128" s="1"/>
  <c r="B304" i="128" s="1"/>
  <c r="B305" i="128" s="1"/>
  <c r="B306" i="128" s="1"/>
  <c r="B307" i="128" s="1"/>
  <c r="B308" i="128" s="1"/>
  <c r="B309" i="128" s="1"/>
  <c r="B310" i="128" s="1"/>
  <c r="B311" i="128" s="1"/>
  <c r="B312" i="128" s="1"/>
  <c r="B313" i="128" s="1"/>
  <c r="B314" i="128" s="1"/>
  <c r="B315" i="128" s="1"/>
  <c r="B316" i="128" s="1"/>
  <c r="B317" i="128" s="1"/>
  <c r="B318" i="128" s="1"/>
  <c r="B319" i="128" s="1"/>
  <c r="B320" i="128" s="1"/>
  <c r="B321" i="128" s="1"/>
  <c r="B322" i="128" s="1"/>
  <c r="B323" i="128" s="1"/>
  <c r="B324" i="128" s="1"/>
  <c r="B325" i="128" s="1"/>
  <c r="B326" i="128" s="1"/>
  <c r="B327" i="128" s="1"/>
  <c r="B328" i="128" s="1"/>
  <c r="B329" i="128" s="1"/>
  <c r="B330" i="128" s="1"/>
  <c r="B331" i="128" s="1"/>
  <c r="B332" i="128" s="1"/>
  <c r="B333" i="128" s="1"/>
  <c r="B334" i="128" s="1"/>
  <c r="B335" i="128" s="1"/>
  <c r="B336" i="128" s="1"/>
  <c r="B337" i="128" s="1"/>
  <c r="B338" i="128" s="1"/>
  <c r="B339" i="128" s="1"/>
  <c r="B340" i="128" s="1"/>
  <c r="B341" i="128" s="1"/>
  <c r="B342" i="128" s="1"/>
  <c r="B343" i="128" s="1"/>
  <c r="B344" i="128" s="1"/>
  <c r="B345" i="128" s="1"/>
  <c r="B346" i="128" s="1"/>
  <c r="B347" i="128" s="1"/>
  <c r="B348" i="128" s="1"/>
  <c r="B349" i="128" s="1"/>
  <c r="B350" i="128" s="1"/>
  <c r="B351" i="128" s="1"/>
  <c r="B352" i="128" s="1"/>
  <c r="B353" i="128" s="1"/>
  <c r="B354" i="128" s="1"/>
  <c r="B355" i="128" s="1"/>
  <c r="B356" i="128" s="1"/>
  <c r="B357" i="128" s="1"/>
  <c r="B358" i="128" s="1"/>
  <c r="B359" i="128" s="1"/>
  <c r="B360" i="128" s="1"/>
  <c r="B361" i="128" s="1"/>
  <c r="B362" i="128" s="1"/>
  <c r="B363" i="128" s="1"/>
  <c r="B364" i="128" s="1"/>
  <c r="B365" i="128" s="1"/>
  <c r="B366" i="128" s="1"/>
  <c r="B367" i="128" s="1"/>
  <c r="B368" i="128" s="1"/>
  <c r="B369" i="128" s="1"/>
  <c r="B370" i="128" s="1"/>
  <c r="B371" i="128" s="1"/>
  <c r="B372" i="128" s="1"/>
  <c r="B373" i="128" s="1"/>
  <c r="B374" i="128" s="1"/>
  <c r="B375" i="128" s="1"/>
  <c r="B376" i="128" s="1"/>
  <c r="B377" i="128" s="1"/>
  <c r="B378" i="128" s="1"/>
  <c r="B379" i="128" s="1"/>
  <c r="B380" i="128" s="1"/>
  <c r="B381" i="128" s="1"/>
  <c r="B382" i="128" s="1"/>
  <c r="B383" i="128" s="1"/>
  <c r="B384" i="128" s="1"/>
  <c r="B385" i="128" s="1"/>
  <c r="B386" i="128" s="1"/>
  <c r="B387" i="128" s="1"/>
  <c r="B388" i="128" s="1"/>
  <c r="B389" i="128" s="1"/>
  <c r="B390" i="128" s="1"/>
  <c r="B391" i="128" s="1"/>
  <c r="B392" i="128" s="1"/>
  <c r="B393" i="128" s="1"/>
  <c r="B394" i="128" s="1"/>
  <c r="B395" i="128" s="1"/>
  <c r="B396" i="128" s="1"/>
  <c r="B397" i="128" s="1"/>
  <c r="B398" i="128" s="1"/>
  <c r="B399" i="128" s="1"/>
  <c r="B400" i="128" s="1"/>
  <c r="B401" i="128" s="1"/>
  <c r="B402" i="128" s="1"/>
  <c r="B403" i="128" s="1"/>
  <c r="B404" i="128" s="1"/>
  <c r="B405" i="128" s="1"/>
  <c r="B406" i="128" s="1"/>
  <c r="B407" i="128" s="1"/>
  <c r="B408" i="128" s="1"/>
  <c r="B409" i="128" s="1"/>
  <c r="B410" i="128" s="1"/>
  <c r="B411" i="128" s="1"/>
  <c r="B412" i="128" s="1"/>
  <c r="B413" i="128" s="1"/>
  <c r="B414" i="128" s="1"/>
  <c r="B415" i="128" s="1"/>
  <c r="B416" i="128" s="1"/>
  <c r="B417" i="128" s="1"/>
  <c r="B418" i="128" s="1"/>
  <c r="B419" i="128" s="1"/>
  <c r="B420" i="128" s="1"/>
  <c r="B421" i="128" s="1"/>
  <c r="B422" i="128" s="1"/>
  <c r="B423" i="128" s="1"/>
  <c r="B424" i="128" s="1"/>
  <c r="B425" i="128" s="1"/>
  <c r="B426" i="128" s="1"/>
  <c r="B427" i="128" s="1"/>
  <c r="B428" i="128" s="1"/>
  <c r="B429" i="128" s="1"/>
  <c r="B430" i="128" s="1"/>
  <c r="B431" i="128" s="1"/>
  <c r="B432" i="128" s="1"/>
  <c r="B433" i="128" s="1"/>
  <c r="B434" i="128" s="1"/>
  <c r="B435" i="128" s="1"/>
  <c r="B436" i="128" s="1"/>
  <c r="B437" i="128" s="1"/>
  <c r="B438" i="128" s="1"/>
  <c r="B439" i="128" s="1"/>
  <c r="B440" i="128" s="1"/>
  <c r="B441" i="128" s="1"/>
  <c r="B442" i="128" s="1"/>
  <c r="B443" i="128" s="1"/>
  <c r="B444" i="128" s="1"/>
  <c r="B445" i="128" s="1"/>
  <c r="B446" i="128" s="1"/>
  <c r="B447" i="128" s="1"/>
  <c r="B448" i="128" s="1"/>
  <c r="B449" i="128" s="1"/>
  <c r="B450" i="128" s="1"/>
  <c r="B451" i="128" s="1"/>
  <c r="B452" i="128" s="1"/>
  <c r="B453" i="128" s="1"/>
  <c r="B454" i="128" s="1"/>
  <c r="B455" i="128" s="1"/>
  <c r="B456" i="128" s="1"/>
  <c r="B457" i="128" s="1"/>
  <c r="B458" i="128" s="1"/>
  <c r="B459" i="128" s="1"/>
  <c r="B460" i="128" s="1"/>
  <c r="B461" i="128" s="1"/>
  <c r="B462" i="128" s="1"/>
  <c r="B463" i="128" s="1"/>
  <c r="B464" i="128" s="1"/>
  <c r="B465" i="128" s="1"/>
  <c r="B466" i="128" s="1"/>
  <c r="B467" i="128" s="1"/>
  <c r="B468" i="128" s="1"/>
  <c r="B469" i="128" s="1"/>
  <c r="B470" i="128" s="1"/>
  <c r="B471" i="128" s="1"/>
  <c r="B472" i="128" s="1"/>
  <c r="B473" i="128" s="1"/>
  <c r="B474" i="128" s="1"/>
  <c r="B475" i="128" s="1"/>
  <c r="B476" i="128" s="1"/>
  <c r="B477" i="128" s="1"/>
  <c r="B478" i="128" s="1"/>
  <c r="B479" i="128" s="1"/>
  <c r="B480" i="128" s="1"/>
  <c r="B481" i="128" s="1"/>
  <c r="B482" i="128" s="1"/>
  <c r="B483" i="128" s="1"/>
  <c r="B484" i="128" s="1"/>
  <c r="B485" i="128" s="1"/>
  <c r="B486" i="128" s="1"/>
  <c r="B487" i="128" s="1"/>
  <c r="B488" i="128" s="1"/>
  <c r="B489" i="128" s="1"/>
  <c r="B490" i="128" s="1"/>
  <c r="B491" i="128" s="1"/>
  <c r="B492" i="128" s="1"/>
  <c r="B493" i="128" s="1"/>
  <c r="B494" i="128" s="1"/>
  <c r="B495" i="128" s="1"/>
  <c r="B496" i="128" s="1"/>
  <c r="B497" i="128" s="1"/>
  <c r="B498" i="128" s="1"/>
  <c r="B499" i="128" s="1"/>
  <c r="B500" i="128" s="1"/>
  <c r="B501" i="128" s="1"/>
  <c r="B502" i="128" s="1"/>
  <c r="B503" i="128" s="1"/>
  <c r="B504" i="128" s="1"/>
  <c r="B505" i="128" s="1"/>
  <c r="B506" i="128" s="1"/>
  <c r="B507" i="128" s="1"/>
  <c r="B508" i="128" s="1"/>
  <c r="B509" i="128" s="1"/>
  <c r="B25" i="44"/>
  <c r="B26" i="44" s="1"/>
  <c r="B27" i="44" s="1"/>
  <c r="B28" i="44" s="1"/>
  <c r="B29" i="44" s="1"/>
  <c r="B30" i="44" s="1"/>
  <c r="B31" i="44" s="1"/>
  <c r="B32" i="44" s="1"/>
  <c r="B33" i="44" s="1"/>
  <c r="B34" i="44" s="1"/>
  <c r="B35" i="44" s="1"/>
  <c r="B36" i="44" s="1"/>
  <c r="B37" i="44" s="1"/>
  <c r="B38" i="44" s="1"/>
  <c r="B39" i="44" s="1"/>
  <c r="B40" i="44" s="1"/>
  <c r="B41" i="44" s="1"/>
  <c r="B42" i="44" s="1"/>
  <c r="B43" i="44" s="1"/>
  <c r="B44" i="44" s="1"/>
  <c r="B45" i="44" s="1"/>
  <c r="B46" i="44" s="1"/>
  <c r="B47" i="44" s="1"/>
  <c r="B48" i="44" s="1"/>
  <c r="B49" i="44" s="1"/>
  <c r="B50" i="44" s="1"/>
  <c r="B51" i="44" s="1"/>
  <c r="B52" i="44" s="1"/>
  <c r="B53" i="44" s="1"/>
  <c r="B54" i="44" s="1"/>
  <c r="B55" i="44" s="1"/>
  <c r="B56" i="44" s="1"/>
  <c r="B57" i="44" s="1"/>
  <c r="B58" i="44" s="1"/>
  <c r="B59" i="44" s="1"/>
  <c r="B60" i="44" s="1"/>
  <c r="B61" i="44" s="1"/>
  <c r="B62" i="44" s="1"/>
  <c r="B63" i="44" s="1"/>
  <c r="B64" i="44" s="1"/>
  <c r="B65" i="44" s="1"/>
  <c r="B66" i="44" s="1"/>
  <c r="B67" i="44" s="1"/>
  <c r="B68" i="44" s="1"/>
  <c r="B69" i="44" s="1"/>
  <c r="B70" i="44" s="1"/>
  <c r="B71" i="44" s="1"/>
  <c r="B72" i="44" s="1"/>
  <c r="B73" i="44" s="1"/>
  <c r="B74" i="44" s="1"/>
  <c r="B75" i="44" s="1"/>
  <c r="B76" i="44" s="1"/>
  <c r="B77" i="44" s="1"/>
  <c r="B78" i="44" s="1"/>
  <c r="B79" i="44" s="1"/>
  <c r="B80" i="44" s="1"/>
  <c r="B81" i="44" s="1"/>
  <c r="B82" i="44" s="1"/>
  <c r="B83" i="44" s="1"/>
  <c r="B84" i="44" s="1"/>
  <c r="B85" i="44" s="1"/>
  <c r="B86" i="44" s="1"/>
  <c r="B87" i="44" s="1"/>
  <c r="B88" i="44" s="1"/>
  <c r="B89" i="44" s="1"/>
  <c r="B90" i="44" s="1"/>
  <c r="B91" i="44" s="1"/>
  <c r="B92" i="44" s="1"/>
  <c r="B93" i="44" s="1"/>
  <c r="B94" i="44" s="1"/>
  <c r="B95" i="44" s="1"/>
  <c r="B96" i="44" s="1"/>
  <c r="B97" i="44" s="1"/>
  <c r="B98" i="44" s="1"/>
  <c r="B99" i="44" s="1"/>
  <c r="B100" i="44" s="1"/>
  <c r="B101" i="44" s="1"/>
  <c r="B102" i="44" s="1"/>
  <c r="B103" i="44" s="1"/>
  <c r="B104" i="44" s="1"/>
  <c r="B105" i="44" s="1"/>
  <c r="B106" i="44" s="1"/>
  <c r="B107" i="44" s="1"/>
  <c r="B108" i="44" s="1"/>
  <c r="B109" i="44" s="1"/>
  <c r="B110" i="44" s="1"/>
  <c r="B111" i="44" s="1"/>
  <c r="B112" i="44" s="1"/>
  <c r="B113" i="44" s="1"/>
  <c r="B114" i="44" s="1"/>
  <c r="B115" i="44" s="1"/>
  <c r="B116" i="44" s="1"/>
  <c r="B117" i="44" s="1"/>
  <c r="B118" i="44" s="1"/>
  <c r="B119" i="44" s="1"/>
  <c r="B120" i="44" s="1"/>
  <c r="B121" i="44" s="1"/>
  <c r="B122" i="44" s="1"/>
  <c r="B123" i="44" s="1"/>
  <c r="B124" i="44" s="1"/>
  <c r="B125" i="44" s="1"/>
  <c r="B126" i="44" s="1"/>
  <c r="B127" i="44" s="1"/>
  <c r="B128" i="44" s="1"/>
  <c r="B129" i="44" s="1"/>
  <c r="B130" i="44" s="1"/>
  <c r="B131" i="44" s="1"/>
  <c r="B132" i="44" s="1"/>
  <c r="B133" i="44" s="1"/>
  <c r="B134" i="44" s="1"/>
  <c r="B135" i="44" s="1"/>
  <c r="B136" i="44" s="1"/>
  <c r="B137" i="44" s="1"/>
  <c r="B138" i="44" s="1"/>
  <c r="B139" i="44" s="1"/>
  <c r="B140" i="44" s="1"/>
  <c r="B141" i="44" s="1"/>
  <c r="B142" i="44" s="1"/>
  <c r="B143" i="44" s="1"/>
  <c r="B144" i="44" s="1"/>
  <c r="B145" i="44" s="1"/>
  <c r="B146" i="44" s="1"/>
  <c r="B147" i="44" s="1"/>
  <c r="B148" i="44" s="1"/>
  <c r="B149" i="44" s="1"/>
  <c r="B150" i="44" s="1"/>
  <c r="B151" i="44" s="1"/>
  <c r="B152" i="44" s="1"/>
  <c r="B153" i="44" s="1"/>
  <c r="B154" i="44" s="1"/>
  <c r="B155" i="44" s="1"/>
  <c r="B156" i="44" s="1"/>
  <c r="B157" i="44" s="1"/>
  <c r="B158" i="44" s="1"/>
  <c r="B159" i="44" s="1"/>
  <c r="B160" i="44" s="1"/>
  <c r="B161" i="44" s="1"/>
  <c r="B162" i="44" s="1"/>
  <c r="B163" i="44" s="1"/>
  <c r="B164" i="44" s="1"/>
  <c r="B165" i="44" s="1"/>
  <c r="B166" i="44" s="1"/>
  <c r="B167" i="44" s="1"/>
  <c r="B168" i="44" s="1"/>
  <c r="B169" i="44" s="1"/>
  <c r="B170" i="44" s="1"/>
  <c r="B171" i="44" s="1"/>
  <c r="B172" i="44" s="1"/>
  <c r="B173" i="44" s="1"/>
  <c r="B174" i="44" s="1"/>
  <c r="B175" i="44" s="1"/>
  <c r="B176" i="44" s="1"/>
  <c r="B177" i="44" s="1"/>
  <c r="B178" i="44" s="1"/>
  <c r="B179" i="44" s="1"/>
  <c r="B180" i="44" s="1"/>
  <c r="B181" i="44" s="1"/>
  <c r="B182" i="44" s="1"/>
  <c r="B183" i="44" s="1"/>
  <c r="B184" i="44" s="1"/>
  <c r="B185" i="44" s="1"/>
  <c r="B186" i="44" s="1"/>
  <c r="B187" i="44" s="1"/>
  <c r="B188" i="44" s="1"/>
  <c r="B189" i="44" s="1"/>
  <c r="B190" i="44" s="1"/>
  <c r="B191" i="44" s="1"/>
  <c r="B192" i="44" s="1"/>
  <c r="B193" i="44" s="1"/>
  <c r="B194" i="44" s="1"/>
  <c r="B195" i="44" s="1"/>
  <c r="B196" i="44" s="1"/>
  <c r="B197" i="44" s="1"/>
  <c r="B198" i="44" s="1"/>
  <c r="B199" i="44" s="1"/>
  <c r="B200" i="44" s="1"/>
  <c r="B201" i="44" s="1"/>
  <c r="B202" i="44" s="1"/>
  <c r="B203" i="44" s="1"/>
  <c r="B204" i="44" s="1"/>
  <c r="B205" i="44" s="1"/>
  <c r="B206" i="44" s="1"/>
  <c r="B207" i="44" s="1"/>
  <c r="B208" i="44" s="1"/>
  <c r="B209" i="44" s="1"/>
  <c r="B210" i="44" s="1"/>
  <c r="B211" i="44" s="1"/>
  <c r="B212" i="44" s="1"/>
  <c r="B213" i="44" s="1"/>
  <c r="B214" i="44" s="1"/>
  <c r="B215" i="44" s="1"/>
  <c r="B216" i="44" s="1"/>
  <c r="B217" i="44" s="1"/>
  <c r="B218" i="44" s="1"/>
  <c r="B219" i="44" s="1"/>
  <c r="B220" i="44" s="1"/>
  <c r="B221" i="44" s="1"/>
  <c r="B222" i="44" s="1"/>
  <c r="B223" i="44" s="1"/>
  <c r="B224" i="44" s="1"/>
  <c r="B225" i="44" s="1"/>
  <c r="B226" i="44" s="1"/>
  <c r="B227" i="44" s="1"/>
  <c r="B228" i="44" s="1"/>
  <c r="B229" i="44" s="1"/>
  <c r="B230" i="44" s="1"/>
  <c r="B231" i="44" s="1"/>
  <c r="B232" i="44" s="1"/>
  <c r="B233" i="44" s="1"/>
  <c r="B234" i="44" s="1"/>
  <c r="B235" i="44" s="1"/>
  <c r="B236" i="44" s="1"/>
  <c r="B237" i="44" s="1"/>
  <c r="B238" i="44" s="1"/>
  <c r="B239" i="44" s="1"/>
  <c r="B240" i="44" s="1"/>
  <c r="B241" i="44" s="1"/>
  <c r="B242" i="44" s="1"/>
  <c r="B243" i="44" s="1"/>
  <c r="B244" i="44" s="1"/>
  <c r="B245" i="44" s="1"/>
  <c r="B246" i="44" s="1"/>
  <c r="B247" i="44" s="1"/>
  <c r="B248" i="44" s="1"/>
  <c r="B249" i="44" s="1"/>
  <c r="B250" i="44" s="1"/>
  <c r="B251" i="44" s="1"/>
  <c r="B252" i="44" s="1"/>
  <c r="B253" i="44" s="1"/>
  <c r="B254" i="44" s="1"/>
  <c r="B255" i="44" s="1"/>
  <c r="B256" i="44" s="1"/>
  <c r="B257" i="44" s="1"/>
  <c r="B258" i="44" s="1"/>
  <c r="B259" i="44" s="1"/>
  <c r="B260" i="44" s="1"/>
  <c r="B261" i="44" s="1"/>
  <c r="B262" i="44" s="1"/>
  <c r="B263" i="44" s="1"/>
  <c r="B264" i="44" s="1"/>
  <c r="B265" i="44" s="1"/>
  <c r="B266" i="44" s="1"/>
  <c r="B267" i="44" s="1"/>
  <c r="B268" i="44" s="1"/>
  <c r="B269" i="44" s="1"/>
  <c r="B270" i="44" s="1"/>
  <c r="B271" i="44" s="1"/>
  <c r="B272" i="44" s="1"/>
  <c r="B273" i="44" s="1"/>
  <c r="B274" i="44" s="1"/>
  <c r="B275" i="44" s="1"/>
  <c r="B276" i="44" s="1"/>
  <c r="B277" i="44" s="1"/>
  <c r="B278" i="44" s="1"/>
  <c r="B279" i="44" s="1"/>
  <c r="B280" i="44" s="1"/>
  <c r="B281" i="44" s="1"/>
  <c r="B282" i="44" s="1"/>
  <c r="B283" i="44" s="1"/>
  <c r="B284" i="44" s="1"/>
  <c r="B285" i="44" s="1"/>
  <c r="B286" i="44" s="1"/>
  <c r="B287" i="44" s="1"/>
  <c r="B288" i="44" s="1"/>
  <c r="B289" i="44" s="1"/>
  <c r="B290" i="44" s="1"/>
  <c r="B291" i="44" s="1"/>
  <c r="B292" i="44" s="1"/>
  <c r="B293" i="44" s="1"/>
  <c r="B294" i="44" s="1"/>
  <c r="B295" i="44" s="1"/>
  <c r="B296" i="44" s="1"/>
  <c r="B297" i="44" s="1"/>
  <c r="B298" i="44" s="1"/>
  <c r="B299" i="44" s="1"/>
  <c r="B300" i="44" s="1"/>
  <c r="B301" i="44" s="1"/>
  <c r="B302" i="44" s="1"/>
  <c r="B303" i="44" s="1"/>
  <c r="B304" i="44" s="1"/>
  <c r="B305" i="44" s="1"/>
  <c r="B306" i="44" s="1"/>
  <c r="B307" i="44" s="1"/>
  <c r="B308" i="44" s="1"/>
  <c r="B309" i="44" s="1"/>
  <c r="B310" i="44" s="1"/>
  <c r="B311" i="44" s="1"/>
  <c r="B312" i="44" s="1"/>
  <c r="B313" i="44" s="1"/>
  <c r="B314" i="44" s="1"/>
  <c r="B315" i="44" s="1"/>
  <c r="B316" i="44" s="1"/>
  <c r="B317" i="44" s="1"/>
  <c r="B318" i="44" s="1"/>
  <c r="B319" i="44" s="1"/>
  <c r="B320" i="44" s="1"/>
  <c r="B321" i="44" s="1"/>
  <c r="B322" i="44" s="1"/>
  <c r="B323" i="44" s="1"/>
  <c r="B324" i="44" s="1"/>
  <c r="B325" i="44" s="1"/>
  <c r="B326" i="44" s="1"/>
  <c r="B327" i="44" s="1"/>
  <c r="B328" i="44" s="1"/>
  <c r="B329" i="44" s="1"/>
  <c r="B330" i="44" s="1"/>
  <c r="B331" i="44" s="1"/>
  <c r="B332" i="44" s="1"/>
  <c r="B333" i="44" s="1"/>
  <c r="B334" i="44" s="1"/>
  <c r="B335" i="44" s="1"/>
  <c r="B336" i="44" s="1"/>
  <c r="B337" i="44" s="1"/>
  <c r="B338" i="44" s="1"/>
  <c r="B339" i="44" s="1"/>
  <c r="B340" i="44" s="1"/>
  <c r="B341" i="44" s="1"/>
  <c r="B342" i="44" s="1"/>
  <c r="B343" i="44" s="1"/>
  <c r="B344" i="44" s="1"/>
  <c r="B345" i="44" s="1"/>
  <c r="B346" i="44" s="1"/>
  <c r="B347" i="44" s="1"/>
  <c r="B348" i="44" s="1"/>
  <c r="B349" i="44" s="1"/>
  <c r="B350" i="44" s="1"/>
  <c r="B351" i="44" s="1"/>
  <c r="B352" i="44" s="1"/>
  <c r="B353" i="44" s="1"/>
  <c r="B354" i="44" s="1"/>
  <c r="B355" i="44" s="1"/>
  <c r="B356" i="44" s="1"/>
  <c r="B357" i="44" s="1"/>
  <c r="B358" i="44" s="1"/>
  <c r="B359" i="44" s="1"/>
  <c r="B360" i="44" s="1"/>
  <c r="B361" i="44" s="1"/>
  <c r="B362" i="44" s="1"/>
  <c r="B363" i="44" s="1"/>
  <c r="B364" i="44" s="1"/>
  <c r="B365" i="44" s="1"/>
  <c r="B366" i="44" s="1"/>
  <c r="B367" i="44" s="1"/>
  <c r="B368" i="44" s="1"/>
  <c r="B369" i="44" s="1"/>
  <c r="B370" i="44" s="1"/>
  <c r="B371" i="44" s="1"/>
  <c r="B372" i="44" s="1"/>
  <c r="B373" i="44" s="1"/>
  <c r="B374" i="44" s="1"/>
  <c r="B375" i="44" s="1"/>
  <c r="B376" i="44" s="1"/>
  <c r="B377" i="44" s="1"/>
  <c r="B378" i="44" s="1"/>
  <c r="B379" i="44" s="1"/>
  <c r="B380" i="44" s="1"/>
  <c r="B381" i="44" s="1"/>
  <c r="B382" i="44" s="1"/>
  <c r="B383" i="44" s="1"/>
  <c r="B384" i="44" s="1"/>
  <c r="B385" i="44" s="1"/>
  <c r="B386" i="44" s="1"/>
  <c r="B387" i="44" s="1"/>
  <c r="B388" i="44" s="1"/>
  <c r="B389" i="44" s="1"/>
  <c r="B390" i="44" s="1"/>
  <c r="B391" i="44" s="1"/>
  <c r="B392" i="44" s="1"/>
  <c r="B393" i="44" s="1"/>
  <c r="B394" i="44" s="1"/>
  <c r="B395" i="44" s="1"/>
  <c r="B396" i="44" s="1"/>
  <c r="B397" i="44" s="1"/>
  <c r="B398" i="44" s="1"/>
  <c r="B399" i="44" s="1"/>
  <c r="B400" i="44" s="1"/>
  <c r="B401" i="44" s="1"/>
  <c r="B402" i="44" s="1"/>
  <c r="B403" i="44" s="1"/>
  <c r="B404" i="44" s="1"/>
  <c r="B405" i="44" s="1"/>
  <c r="B406" i="44" s="1"/>
  <c r="B407" i="44" s="1"/>
  <c r="B408" i="44" s="1"/>
  <c r="B409" i="44" s="1"/>
  <c r="B410" i="44" s="1"/>
  <c r="B411" i="44" s="1"/>
  <c r="B412" i="44" s="1"/>
  <c r="B413" i="44" s="1"/>
  <c r="B414" i="44" s="1"/>
  <c r="B415" i="44" s="1"/>
  <c r="B416" i="44" s="1"/>
  <c r="B417" i="44" s="1"/>
  <c r="B418" i="44" s="1"/>
  <c r="B419" i="44" s="1"/>
  <c r="B420" i="44" s="1"/>
  <c r="B421" i="44" s="1"/>
  <c r="B422" i="44" s="1"/>
  <c r="B423" i="44" s="1"/>
  <c r="B424" i="44" s="1"/>
  <c r="B425" i="44" s="1"/>
  <c r="B426" i="44" s="1"/>
  <c r="B427" i="44" s="1"/>
  <c r="B428" i="44" s="1"/>
  <c r="B429" i="44" s="1"/>
  <c r="B430" i="44" s="1"/>
  <c r="B431" i="44" s="1"/>
  <c r="B432" i="44" s="1"/>
  <c r="B433" i="44" s="1"/>
  <c r="B434" i="44" s="1"/>
  <c r="B435" i="44" s="1"/>
  <c r="B436" i="44" s="1"/>
  <c r="B437" i="44" s="1"/>
  <c r="B438" i="44" s="1"/>
  <c r="B439" i="44" s="1"/>
  <c r="B440" i="44" s="1"/>
  <c r="B441" i="44" s="1"/>
  <c r="B442" i="44" s="1"/>
  <c r="B443" i="44" s="1"/>
  <c r="B444" i="44" s="1"/>
  <c r="B445" i="44" s="1"/>
  <c r="B446" i="44" s="1"/>
  <c r="B447" i="44" s="1"/>
  <c r="B448" i="44" s="1"/>
  <c r="B449" i="44" s="1"/>
  <c r="B450" i="44" s="1"/>
  <c r="B451" i="44" s="1"/>
  <c r="B452" i="44" s="1"/>
  <c r="B453" i="44" s="1"/>
  <c r="B454" i="44" s="1"/>
  <c r="B455" i="44" s="1"/>
  <c r="B456" i="44" s="1"/>
  <c r="B457" i="44" s="1"/>
  <c r="B458" i="44" s="1"/>
  <c r="B459" i="44" s="1"/>
  <c r="B460" i="44" s="1"/>
  <c r="B461" i="44" s="1"/>
  <c r="B462" i="44" s="1"/>
  <c r="B463" i="44" s="1"/>
  <c r="B464" i="44" s="1"/>
  <c r="B465" i="44" s="1"/>
  <c r="B466" i="44" s="1"/>
  <c r="B467" i="44" s="1"/>
  <c r="B468" i="44" s="1"/>
  <c r="B469" i="44" s="1"/>
  <c r="B470" i="44" s="1"/>
  <c r="B471" i="44" s="1"/>
  <c r="B472" i="44" s="1"/>
  <c r="B473" i="44" s="1"/>
  <c r="B474" i="44" s="1"/>
  <c r="B475" i="44" s="1"/>
  <c r="B476" i="44" s="1"/>
  <c r="B477" i="44" s="1"/>
  <c r="B478" i="44" s="1"/>
  <c r="B479" i="44" s="1"/>
  <c r="B480" i="44" s="1"/>
  <c r="B481" i="44" s="1"/>
  <c r="B482" i="44" s="1"/>
  <c r="B483" i="44" s="1"/>
  <c r="B484" i="44" s="1"/>
  <c r="B485" i="44" s="1"/>
  <c r="B486" i="44" s="1"/>
  <c r="B487" i="44" s="1"/>
  <c r="B488" i="44" s="1"/>
  <c r="B489" i="44" s="1"/>
  <c r="B490" i="44" s="1"/>
  <c r="B491" i="44" s="1"/>
  <c r="B492" i="44" s="1"/>
  <c r="B493" i="44" s="1"/>
  <c r="B494" i="44" s="1"/>
  <c r="B495" i="44" s="1"/>
  <c r="B496" i="44" s="1"/>
  <c r="B497" i="44" s="1"/>
  <c r="B498" i="44" s="1"/>
  <c r="B499" i="44" s="1"/>
  <c r="B500" i="44" s="1"/>
  <c r="B501" i="44" s="1"/>
  <c r="B502" i="44" s="1"/>
  <c r="B503" i="44" s="1"/>
  <c r="B504" i="44" s="1"/>
  <c r="B505" i="44" s="1"/>
  <c r="B506" i="44" s="1"/>
  <c r="B507" i="44" s="1"/>
  <c r="B508" i="44" s="1"/>
  <c r="B509" i="44" s="1"/>
  <c r="J20" i="121"/>
  <c r="J41" i="121"/>
  <c r="J48" i="121"/>
  <c r="J40" i="121"/>
  <c r="J23" i="121"/>
  <c r="J12" i="121"/>
  <c r="J68" i="121"/>
  <c r="J80" i="121"/>
  <c r="J49" i="121"/>
  <c r="J86" i="121"/>
  <c r="J117" i="121"/>
  <c r="J121" i="121"/>
  <c r="J149" i="121"/>
  <c r="J151" i="121"/>
  <c r="J144" i="121"/>
  <c r="J102" i="121"/>
  <c r="J96" i="121"/>
  <c r="J137" i="121"/>
  <c r="J111" i="121"/>
  <c r="J152" i="121"/>
  <c r="J150" i="121"/>
  <c r="J129" i="121"/>
  <c r="J138" i="121"/>
  <c r="J146" i="121"/>
  <c r="J107" i="121"/>
  <c r="J130" i="121"/>
  <c r="J66" i="121"/>
  <c r="J26" i="121"/>
  <c r="J42" i="121"/>
  <c r="J110" i="121"/>
  <c r="J22" i="121"/>
  <c r="J88" i="121"/>
  <c r="J64" i="121"/>
  <c r="J78" i="121"/>
  <c r="J105" i="121"/>
  <c r="J135" i="121"/>
  <c r="J155" i="121"/>
  <c r="J55" i="121"/>
  <c r="J28" i="121"/>
  <c r="J33" i="121"/>
  <c r="J57" i="121"/>
  <c r="J36" i="121"/>
  <c r="J65" i="121"/>
  <c r="J45" i="121"/>
  <c r="J97" i="121"/>
  <c r="J39" i="121"/>
  <c r="J16" i="121"/>
  <c r="J9" i="121"/>
  <c r="J17" i="121"/>
  <c r="J25" i="121"/>
  <c r="J37" i="121"/>
  <c r="J76" i="121"/>
  <c r="J92" i="121"/>
  <c r="J82" i="121"/>
  <c r="J61" i="121"/>
  <c r="J119" i="121"/>
  <c r="J123" i="121"/>
  <c r="J139" i="121"/>
  <c r="J156" i="121"/>
  <c r="J15" i="121"/>
  <c r="J47" i="121"/>
  <c r="J98" i="121"/>
  <c r="J132" i="121"/>
  <c r="J127" i="121"/>
  <c r="J103" i="121"/>
  <c r="J14" i="121"/>
  <c r="J51" i="121"/>
  <c r="J11" i="121"/>
  <c r="J148" i="121"/>
  <c r="J141" i="121"/>
  <c r="J27" i="121"/>
  <c r="J38" i="121"/>
  <c r="J52" i="121"/>
  <c r="J113" i="121"/>
  <c r="J133" i="121"/>
  <c r="J104" i="121"/>
  <c r="J108" i="121"/>
  <c r="J99" i="121"/>
  <c r="J58" i="121"/>
  <c r="J143" i="121"/>
  <c r="J83" i="121"/>
  <c r="J67" i="121"/>
  <c r="J43" i="121"/>
  <c r="J126" i="121"/>
  <c r="J72" i="121"/>
  <c r="J94" i="121"/>
  <c r="J8" i="121"/>
  <c r="J24" i="121"/>
  <c r="J13" i="121"/>
  <c r="J21" i="121"/>
  <c r="J29" i="121"/>
  <c r="J84" i="121"/>
  <c r="J44" i="121"/>
  <c r="J60" i="121"/>
  <c r="J32" i="121"/>
  <c r="J53" i="121"/>
  <c r="J69" i="121"/>
  <c r="J74" i="121"/>
  <c r="J90" i="121"/>
  <c r="J109" i="121"/>
  <c r="J56" i="121"/>
  <c r="J101" i="121"/>
  <c r="J112" i="121"/>
  <c r="J31" i="121"/>
  <c r="J106" i="121"/>
  <c r="J63" i="121"/>
  <c r="J147" i="121"/>
  <c r="J100" i="121"/>
  <c r="J140" i="121"/>
  <c r="J134" i="121"/>
  <c r="J95" i="121"/>
  <c r="J30" i="121"/>
  <c r="J59" i="121"/>
  <c r="J19" i="121"/>
  <c r="J35" i="121"/>
  <c r="J62" i="121"/>
  <c r="J120" i="121"/>
  <c r="J10" i="121"/>
  <c r="J70" i="121"/>
  <c r="J46" i="121"/>
  <c r="J137" i="92"/>
  <c r="J21" i="92"/>
  <c r="J149" i="92"/>
  <c r="J45" i="92"/>
  <c r="J132" i="92"/>
  <c r="J72" i="92"/>
  <c r="J105" i="92"/>
  <c r="J117" i="92"/>
  <c r="J77" i="92"/>
  <c r="J33" i="92"/>
  <c r="J17" i="92"/>
  <c r="J145" i="92"/>
  <c r="J73" i="92"/>
  <c r="J85" i="92"/>
  <c r="J109" i="92"/>
  <c r="J76" i="92"/>
  <c r="J40" i="92"/>
  <c r="J81" i="92"/>
  <c r="J136" i="92"/>
  <c r="J52" i="92"/>
  <c r="J41" i="92"/>
  <c r="J53" i="92"/>
  <c r="J13" i="92"/>
  <c r="J141" i="92"/>
  <c r="J48" i="92"/>
  <c r="J97" i="92"/>
  <c r="J113" i="92"/>
  <c r="J57" i="92"/>
  <c r="J121" i="92"/>
  <c r="J69" i="92"/>
  <c r="J133" i="92"/>
  <c r="J29" i="92"/>
  <c r="J93" i="92"/>
  <c r="J12" i="92"/>
  <c r="J112" i="92"/>
  <c r="J104" i="92"/>
  <c r="J129" i="92"/>
  <c r="J44" i="92"/>
  <c r="J60" i="92"/>
  <c r="J9" i="92"/>
  <c r="J25" i="92"/>
  <c r="J89" i="92"/>
  <c r="J153" i="92"/>
  <c r="J37" i="92"/>
  <c r="J101" i="92"/>
  <c r="J61" i="92"/>
  <c r="J125" i="92"/>
  <c r="J140" i="92"/>
  <c r="J68" i="92"/>
  <c r="J65" i="92"/>
  <c r="J108" i="92"/>
  <c r="J49" i="92"/>
  <c r="J15" i="92"/>
  <c r="A145" i="15"/>
  <c r="B11" i="15"/>
  <c r="B12" i="15" s="1"/>
  <c r="B13" i="15" s="1"/>
  <c r="B14" i="15" s="1"/>
  <c r="B15" i="15" s="1"/>
  <c r="B16" i="15" s="1"/>
  <c r="B17" i="15" s="1"/>
  <c r="B18" i="15" s="1"/>
  <c r="B19" i="15" s="1"/>
  <c r="B20" i="15" s="1"/>
  <c r="B21" i="15" s="1"/>
  <c r="B22" i="15" s="1"/>
  <c r="B23" i="15" s="1"/>
  <c r="B24" i="15" s="1"/>
  <c r="B25" i="15" s="1"/>
  <c r="B26" i="15" s="1"/>
  <c r="B27" i="15" s="1"/>
  <c r="B28" i="15" s="1"/>
  <c r="B29" i="15" s="1"/>
  <c r="B30" i="15" s="1"/>
  <c r="B31" i="15" s="1"/>
  <c r="B32" i="15" s="1"/>
  <c r="B33" i="15" s="1"/>
  <c r="B34" i="15" s="1"/>
  <c r="B35" i="15" s="1"/>
  <c r="B36" i="15" s="1"/>
  <c r="B37" i="15" s="1"/>
  <c r="B38" i="15" s="1"/>
  <c r="B39" i="15" s="1"/>
  <c r="B40" i="15" s="1"/>
  <c r="B41" i="15" s="1"/>
  <c r="B42" i="15" s="1"/>
  <c r="B43" i="15" s="1"/>
  <c r="B44" i="15" s="1"/>
  <c r="B45" i="15" s="1"/>
  <c r="B46" i="15" s="1"/>
  <c r="B47" i="15" s="1"/>
  <c r="B48" i="15" s="1"/>
  <c r="B49" i="15" s="1"/>
  <c r="B50" i="15" s="1"/>
  <c r="B51" i="15" s="1"/>
  <c r="B52" i="15" s="1"/>
  <c r="B53" i="15" s="1"/>
  <c r="B54" i="15" s="1"/>
  <c r="B55" i="15" s="1"/>
  <c r="B56" i="15" s="1"/>
  <c r="B57" i="15" s="1"/>
  <c r="B58" i="15" s="1"/>
  <c r="B59" i="15" s="1"/>
  <c r="B60" i="15" s="1"/>
  <c r="B61" i="15" s="1"/>
  <c r="B62" i="15" s="1"/>
  <c r="B63" i="15" s="1"/>
  <c r="B64" i="15" s="1"/>
  <c r="B65" i="15" s="1"/>
  <c r="B66" i="15" s="1"/>
  <c r="B67" i="15" s="1"/>
  <c r="B68" i="15" s="1"/>
  <c r="B69" i="15" s="1"/>
  <c r="B70" i="15" s="1"/>
  <c r="B71" i="15" s="1"/>
  <c r="B72" i="15" s="1"/>
  <c r="B73" i="15" s="1"/>
  <c r="B74" i="15" s="1"/>
  <c r="B75" i="15" s="1"/>
  <c r="B76" i="15" s="1"/>
  <c r="B77" i="15" s="1"/>
  <c r="B78" i="15" s="1"/>
  <c r="B79" i="15" s="1"/>
  <c r="B80" i="15" s="1"/>
  <c r="B81" i="15" s="1"/>
  <c r="B82" i="15" s="1"/>
  <c r="B83" i="15" s="1"/>
  <c r="B84" i="15" s="1"/>
  <c r="B85" i="15" s="1"/>
  <c r="B86" i="15" s="1"/>
  <c r="B87" i="15" s="1"/>
  <c r="B88" i="15" s="1"/>
  <c r="B89" i="15" s="1"/>
  <c r="B90" i="15" s="1"/>
  <c r="B91" i="15" s="1"/>
  <c r="B92" i="15" s="1"/>
  <c r="B93" i="15" s="1"/>
  <c r="B94" i="15" s="1"/>
  <c r="B95" i="15" s="1"/>
  <c r="B96" i="15" s="1"/>
  <c r="B97" i="15" s="1"/>
  <c r="B98" i="15" s="1"/>
  <c r="B99" i="15" s="1"/>
  <c r="B100" i="15" s="1"/>
  <c r="B101" i="15" s="1"/>
  <c r="B102" i="15" s="1"/>
  <c r="B103" i="15" s="1"/>
  <c r="B104" i="15" s="1"/>
  <c r="B105" i="15" s="1"/>
  <c r="B106" i="15" s="1"/>
  <c r="B107" i="15" s="1"/>
  <c r="B108" i="15" s="1"/>
  <c r="B109" i="15" s="1"/>
  <c r="B110" i="15" s="1"/>
  <c r="B111" i="15" s="1"/>
  <c r="B112" i="15" s="1"/>
  <c r="B113" i="15" s="1"/>
  <c r="B114" i="15" s="1"/>
  <c r="B115" i="15" s="1"/>
  <c r="B116" i="15" s="1"/>
  <c r="B117" i="15" s="1"/>
  <c r="B118" i="15" s="1"/>
  <c r="B119" i="15" s="1"/>
  <c r="B120" i="15" s="1"/>
  <c r="B121" i="15" s="1"/>
  <c r="B122" i="15" s="1"/>
  <c r="B123" i="15" s="1"/>
  <c r="B124" i="15" s="1"/>
  <c r="B125" i="15" s="1"/>
  <c r="B126" i="15" s="1"/>
  <c r="B127" i="15" s="1"/>
  <c r="B128" i="15" s="1"/>
  <c r="B129" i="15" s="1"/>
  <c r="B130" i="15" s="1"/>
  <c r="B131" i="15" s="1"/>
  <c r="B132" i="15" s="1"/>
  <c r="B133" i="15" s="1"/>
  <c r="B134" i="15" s="1"/>
  <c r="B135" i="15" s="1"/>
  <c r="B136" i="15" s="1"/>
  <c r="B137" i="15" s="1"/>
  <c r="B138" i="15" s="1"/>
  <c r="B139" i="15" s="1"/>
  <c r="B140" i="15" s="1"/>
  <c r="B141" i="15" s="1"/>
  <c r="B142" i="15" s="1"/>
  <c r="B143" i="15" s="1"/>
  <c r="B144" i="15" s="1"/>
  <c r="B145" i="15" s="1"/>
  <c r="B146" i="15" s="1"/>
  <c r="B147" i="15" s="1"/>
  <c r="B148" i="15" s="1"/>
  <c r="B149" i="15" s="1"/>
  <c r="B150" i="15" s="1"/>
  <c r="B151" i="15" s="1"/>
  <c r="B152" i="15" s="1"/>
  <c r="B153" i="15" s="1"/>
  <c r="B154" i="15" s="1"/>
  <c r="B155" i="15" s="1"/>
  <c r="B156" i="15" s="1"/>
  <c r="B157" i="15" s="1"/>
  <c r="B158" i="15" s="1"/>
  <c r="B159" i="15" s="1"/>
  <c r="B160" i="15" s="1"/>
  <c r="B161" i="15" s="1"/>
  <c r="B162" i="15" s="1"/>
  <c r="B163" i="15" s="1"/>
  <c r="B164" i="15" s="1"/>
  <c r="B165" i="15" s="1"/>
  <c r="B166" i="15" s="1"/>
  <c r="B167" i="15" s="1"/>
  <c r="B168" i="15" s="1"/>
  <c r="B169" i="15" s="1"/>
  <c r="B170" i="15" s="1"/>
  <c r="B171" i="15" s="1"/>
  <c r="B172" i="15" s="1"/>
  <c r="B173" i="15" s="1"/>
  <c r="B174" i="15" s="1"/>
  <c r="B175" i="15" s="1"/>
  <c r="B176" i="15" s="1"/>
  <c r="B177" i="15" s="1"/>
  <c r="B178" i="15" s="1"/>
  <c r="B179" i="15" s="1"/>
  <c r="B180" i="15" s="1"/>
  <c r="B181" i="15" s="1"/>
  <c r="B182" i="15" s="1"/>
  <c r="B183" i="15" s="1"/>
  <c r="B184" i="15" s="1"/>
  <c r="B185" i="15" s="1"/>
  <c r="B186" i="15" s="1"/>
  <c r="B187" i="15" s="1"/>
  <c r="B188" i="15" s="1"/>
  <c r="B189" i="15" s="1"/>
  <c r="B190" i="15" s="1"/>
  <c r="B191" i="15" s="1"/>
  <c r="B192" i="15" s="1"/>
  <c r="B193" i="15" s="1"/>
  <c r="B194" i="15" s="1"/>
  <c r="B195" i="15" s="1"/>
  <c r="B196" i="15" s="1"/>
  <c r="B197" i="15" s="1"/>
  <c r="B198" i="15" s="1"/>
  <c r="B199" i="15" s="1"/>
  <c r="B200" i="15" s="1"/>
  <c r="B201" i="15" s="1"/>
  <c r="B202" i="15" s="1"/>
  <c r="B203" i="15" s="1"/>
  <c r="B204" i="15" s="1"/>
  <c r="B205" i="15" s="1"/>
  <c r="B206" i="15" s="1"/>
  <c r="B207" i="15" s="1"/>
  <c r="B208" i="15" s="1"/>
  <c r="B209" i="15" s="1"/>
  <c r="B210" i="15" s="1"/>
  <c r="B211" i="15" s="1"/>
  <c r="B212" i="15" s="1"/>
  <c r="B213" i="15" s="1"/>
  <c r="B214" i="15" s="1"/>
  <c r="B215" i="15" s="1"/>
  <c r="B216" i="15" s="1"/>
  <c r="B217" i="15" s="1"/>
  <c r="B218" i="15" s="1"/>
  <c r="B219" i="15" s="1"/>
  <c r="B220" i="15" s="1"/>
  <c r="B221" i="15" s="1"/>
  <c r="B222" i="15" s="1"/>
  <c r="B223" i="15" s="1"/>
  <c r="B224" i="15" s="1"/>
  <c r="B225" i="15" s="1"/>
  <c r="B226" i="15" s="1"/>
  <c r="B227" i="15" s="1"/>
  <c r="B228" i="15" s="1"/>
  <c r="B229" i="15" s="1"/>
  <c r="B230" i="15" s="1"/>
  <c r="B231" i="15" s="1"/>
  <c r="B232" i="15" s="1"/>
  <c r="B233" i="15" s="1"/>
  <c r="B234" i="15" s="1"/>
  <c r="B235" i="15" s="1"/>
  <c r="B236" i="15" s="1"/>
  <c r="B237" i="15" s="1"/>
  <c r="B238" i="15" s="1"/>
  <c r="B239" i="15" s="1"/>
  <c r="B240" i="15" s="1"/>
  <c r="B241" i="15" s="1"/>
  <c r="B242" i="15" s="1"/>
  <c r="B243" i="15" s="1"/>
  <c r="B244" i="15" s="1"/>
  <c r="B245" i="15" s="1"/>
  <c r="B246" i="15" s="1"/>
  <c r="B247" i="15" s="1"/>
  <c r="B248" i="15" s="1"/>
  <c r="B249" i="15" s="1"/>
  <c r="B250" i="15" s="1"/>
  <c r="B251" i="15" s="1"/>
  <c r="B252" i="15" s="1"/>
  <c r="B253" i="15" s="1"/>
  <c r="B254" i="15" s="1"/>
  <c r="B255" i="15" s="1"/>
  <c r="B256" i="15" s="1"/>
  <c r="B257" i="15" s="1"/>
  <c r="B258" i="15" s="1"/>
  <c r="B259" i="15" s="1"/>
  <c r="B260" i="15" s="1"/>
  <c r="B261" i="15" s="1"/>
  <c r="B262" i="15" s="1"/>
  <c r="B263" i="15" s="1"/>
  <c r="B264" i="15" s="1"/>
  <c r="B265" i="15" s="1"/>
  <c r="B266" i="15" s="1"/>
  <c r="B267" i="15" s="1"/>
  <c r="B268" i="15" s="1"/>
  <c r="B269" i="15" s="1"/>
  <c r="B270" i="15" s="1"/>
  <c r="B271" i="15" s="1"/>
  <c r="B272" i="15" s="1"/>
  <c r="B273" i="15" s="1"/>
  <c r="B274" i="15" s="1"/>
  <c r="B275" i="15" s="1"/>
  <c r="B276" i="15" s="1"/>
  <c r="B277" i="15" s="1"/>
  <c r="B278" i="15" s="1"/>
  <c r="B279" i="15" s="1"/>
  <c r="B280" i="15" s="1"/>
  <c r="B281" i="15" s="1"/>
  <c r="B282" i="15" s="1"/>
  <c r="B283" i="15" s="1"/>
  <c r="B284" i="15" s="1"/>
  <c r="B285" i="15" s="1"/>
  <c r="B286" i="15" s="1"/>
  <c r="B287" i="15" s="1"/>
  <c r="B288" i="15" s="1"/>
  <c r="B289" i="15" s="1"/>
  <c r="B290" i="15" s="1"/>
  <c r="B291" i="15" s="1"/>
  <c r="B292" i="15" s="1"/>
  <c r="C505" i="15" l="1"/>
  <c r="Q88" i="125"/>
  <c r="Q755" i="125"/>
  <c r="Q772" i="125"/>
  <c r="Q548" i="125"/>
  <c r="Q204" i="125"/>
  <c r="Q51" i="125"/>
  <c r="Q527" i="125"/>
  <c r="Q226" i="125"/>
  <c r="Q598" i="125"/>
  <c r="Q463" i="125"/>
  <c r="Q363" i="125"/>
  <c r="Q422" i="125"/>
  <c r="Q317" i="125"/>
  <c r="Q129" i="125"/>
  <c r="Q531" i="125"/>
  <c r="Q161" i="125"/>
  <c r="Q575" i="125"/>
  <c r="Q576" i="125"/>
  <c r="Q489" i="125"/>
  <c r="Q141" i="125"/>
  <c r="Q516" i="125"/>
  <c r="Q477" i="125"/>
  <c r="Q184" i="125"/>
  <c r="Q444" i="125"/>
  <c r="Q419" i="125"/>
  <c r="Q736" i="125"/>
  <c r="Q37" i="125"/>
  <c r="Q718" i="125"/>
  <c r="Q72" i="125"/>
  <c r="Q473" i="125"/>
  <c r="Q343" i="125"/>
  <c r="Q497" i="125"/>
  <c r="Q792" i="125"/>
  <c r="Q458" i="125"/>
  <c r="Q660" i="125"/>
  <c r="Q470" i="125"/>
  <c r="Q286" i="125"/>
  <c r="Q127" i="125"/>
  <c r="Q398" i="125"/>
  <c r="Q197" i="125"/>
  <c r="Q640" i="125"/>
  <c r="Q468" i="125"/>
  <c r="Q296" i="125"/>
  <c r="Q165" i="125"/>
  <c r="Q771" i="125"/>
  <c r="Q570" i="125"/>
  <c r="Q316" i="125"/>
  <c r="Q13" i="125"/>
  <c r="Q776" i="125"/>
  <c r="Q611" i="125"/>
  <c r="Q251" i="125"/>
  <c r="Q105" i="125"/>
  <c r="Q601" i="125"/>
  <c r="Q272" i="125"/>
  <c r="Q665" i="125"/>
  <c r="Q351" i="125"/>
  <c r="Q789" i="125"/>
  <c r="Q225" i="125"/>
  <c r="Q77" i="125"/>
  <c r="Q742" i="125"/>
  <c r="Q773" i="125"/>
  <c r="Q393" i="125"/>
  <c r="Q66" i="125"/>
  <c r="Q279" i="125"/>
  <c r="Q740" i="125"/>
  <c r="Q375" i="125"/>
  <c r="Q81" i="125"/>
  <c r="Q673" i="125"/>
  <c r="Q171" i="125"/>
  <c r="Q91" i="125"/>
  <c r="Q780" i="125"/>
  <c r="Q409" i="125"/>
  <c r="Q350" i="125"/>
  <c r="Q636" i="125"/>
  <c r="Q243" i="125"/>
  <c r="Q354" i="125"/>
  <c r="Q704" i="125"/>
  <c r="Q671" i="125"/>
  <c r="Q322" i="125"/>
  <c r="Q211" i="125"/>
  <c r="Q659" i="125"/>
  <c r="Q312" i="125"/>
  <c r="Q24" i="125"/>
  <c r="Q622" i="125"/>
  <c r="Q107" i="125"/>
  <c r="Q376" i="125"/>
  <c r="Q255" i="125"/>
  <c r="Q353" i="125"/>
  <c r="Q750" i="125"/>
  <c r="Q93" i="125"/>
  <c r="Q374" i="125"/>
  <c r="Q672" i="125"/>
  <c r="Q767" i="125"/>
  <c r="Q593" i="125"/>
  <c r="Q408" i="125"/>
  <c r="Q216" i="125"/>
  <c r="Q86" i="125"/>
  <c r="Q293" i="125"/>
  <c r="Q95" i="125"/>
  <c r="Q756" i="125"/>
  <c r="Q559" i="125"/>
  <c r="Q404" i="125"/>
  <c r="Q239" i="125"/>
  <c r="Q99" i="125"/>
  <c r="Q732" i="125"/>
  <c r="Q533" i="125"/>
  <c r="Q249" i="125"/>
  <c r="Q686" i="125"/>
  <c r="Q534" i="125"/>
  <c r="Q176" i="125"/>
  <c r="Q16" i="125"/>
  <c r="Q508" i="125"/>
  <c r="Q215" i="125"/>
  <c r="Q629" i="125"/>
  <c r="Q605" i="125"/>
  <c r="Q283" i="125"/>
  <c r="Q765" i="125"/>
  <c r="Q602" i="125"/>
  <c r="Q319" i="125"/>
  <c r="Q524" i="125"/>
  <c r="Q281" i="125"/>
  <c r="Q711" i="125"/>
  <c r="Q669" i="125"/>
  <c r="Q399" i="125"/>
  <c r="Q739" i="125"/>
  <c r="Q635" i="125"/>
  <c r="Q535" i="125"/>
  <c r="Q448" i="125"/>
  <c r="Q369" i="125"/>
  <c r="Q269" i="125"/>
  <c r="Q179" i="125"/>
  <c r="Q111" i="125"/>
  <c r="Q45" i="125"/>
  <c r="Q631" i="125"/>
  <c r="Q361" i="125"/>
  <c r="Q258" i="125"/>
  <c r="Q133" i="125"/>
  <c r="Q21" i="125"/>
  <c r="Q788" i="125"/>
  <c r="Q715" i="125"/>
  <c r="Q615" i="125"/>
  <c r="Q510" i="125"/>
  <c r="Q433" i="125"/>
  <c r="Q356" i="125"/>
  <c r="Q285" i="125"/>
  <c r="Q207" i="125"/>
  <c r="Q153" i="125"/>
  <c r="Q74" i="125"/>
  <c r="Q387" i="125"/>
  <c r="Q720" i="125"/>
  <c r="Q608" i="125"/>
  <c r="Q523" i="125"/>
  <c r="Q384" i="125"/>
  <c r="Q233" i="125"/>
  <c r="Q97" i="125"/>
  <c r="Q770" i="125"/>
  <c r="Q609" i="125"/>
  <c r="Q698" i="125"/>
  <c r="Q518" i="125"/>
  <c r="Q339" i="125"/>
  <c r="Q166" i="125"/>
  <c r="Q25" i="125"/>
  <c r="Q546" i="125"/>
  <c r="Q246" i="125"/>
  <c r="Q670" i="125"/>
  <c r="Q499" i="125"/>
  <c r="Q332" i="125"/>
  <c r="Q192" i="125"/>
  <c r="Q62" i="125"/>
  <c r="Q579" i="125"/>
  <c r="Q731" i="125"/>
  <c r="Q590" i="125"/>
  <c r="Q462" i="125"/>
  <c r="Q247" i="125"/>
  <c r="Q58" i="125"/>
  <c r="Q596" i="125"/>
  <c r="Q697" i="125"/>
  <c r="Q509" i="125"/>
  <c r="Q9" i="125"/>
  <c r="Q144" i="125"/>
  <c r="Q451" i="125"/>
  <c r="Q737" i="125"/>
  <c r="Q617" i="125"/>
  <c r="Q366" i="125"/>
  <c r="Q695" i="125"/>
  <c r="Q613" i="125"/>
  <c r="Q520" i="125"/>
  <c r="Q416" i="125"/>
  <c r="Q349" i="125"/>
  <c r="Q254" i="125"/>
  <c r="Q156" i="125"/>
  <c r="Q94" i="125"/>
  <c r="Q28" i="125"/>
  <c r="Q554" i="125"/>
  <c r="Q323" i="125"/>
  <c r="Q234" i="125"/>
  <c r="Q109" i="125"/>
  <c r="Q766" i="125"/>
  <c r="Q681" i="125"/>
  <c r="Q604" i="125"/>
  <c r="Q493" i="125"/>
  <c r="Q411" i="125"/>
  <c r="Q333" i="125"/>
  <c r="Q268" i="125"/>
  <c r="Q193" i="125"/>
  <c r="Q136" i="125"/>
  <c r="Q36" i="125"/>
  <c r="Q791" i="125"/>
  <c r="Q682" i="125"/>
  <c r="Q580" i="125"/>
  <c r="Q481" i="125"/>
  <c r="Q326" i="125"/>
  <c r="Q189" i="125"/>
  <c r="Q34" i="125"/>
  <c r="Q691" i="125"/>
  <c r="Q396" i="125"/>
  <c r="Q643" i="125"/>
  <c r="Q439" i="125"/>
  <c r="Q267" i="125"/>
  <c r="Q118" i="125"/>
  <c r="Q352" i="125"/>
  <c r="Q146" i="125"/>
  <c r="Q786" i="125"/>
  <c r="Q614" i="125"/>
  <c r="Q449" i="125"/>
  <c r="Q277" i="125"/>
  <c r="Q151" i="125"/>
  <c r="Q8" i="125"/>
  <c r="Q381" i="125"/>
  <c r="Q679" i="125"/>
  <c r="Q564" i="125"/>
  <c r="Q382" i="125"/>
  <c r="Q188" i="125"/>
  <c r="Q749" i="125"/>
  <c r="Q544" i="125"/>
  <c r="Q663" i="125"/>
  <c r="Q496" i="125"/>
  <c r="Q689" i="125"/>
  <c r="Q530" i="125"/>
  <c r="Q358" i="125"/>
  <c r="Q741" i="125"/>
  <c r="Q616" i="125"/>
  <c r="Q291" i="125"/>
  <c r="Q779" i="125"/>
  <c r="Q303" i="125"/>
  <c r="Q116" i="125"/>
  <c r="Q413" i="125"/>
  <c r="Q526" i="125"/>
  <c r="Q641" i="125"/>
  <c r="Q725" i="125"/>
  <c r="Q383" i="125"/>
  <c r="Q680" i="125"/>
  <c r="Q678" i="125"/>
  <c r="Q106" i="125"/>
  <c r="Q210" i="125"/>
  <c r="Q308" i="125"/>
  <c r="Q412" i="125"/>
  <c r="Q511" i="125"/>
  <c r="Q569" i="125"/>
  <c r="Q619" i="125"/>
  <c r="Q705" i="125"/>
  <c r="Q769" i="125"/>
  <c r="Q437" i="125"/>
  <c r="Q22" i="125"/>
  <c r="Q79" i="125"/>
  <c r="Q173" i="125"/>
  <c r="Q223" i="125"/>
  <c r="Q294" i="125"/>
  <c r="Q390" i="125"/>
  <c r="Q467" i="125"/>
  <c r="Q525" i="125"/>
  <c r="Q646" i="125"/>
  <c r="Q726" i="125"/>
  <c r="Q57" i="125"/>
  <c r="Q172" i="125"/>
  <c r="Q265" i="125"/>
  <c r="Q435" i="125"/>
  <c r="Q73" i="125"/>
  <c r="Q125" i="125"/>
  <c r="Q185" i="125"/>
  <c r="Q297" i="125"/>
  <c r="Q391" i="125"/>
  <c r="Q464" i="125"/>
  <c r="Q560" i="125"/>
  <c r="Q658" i="125"/>
  <c r="Q746" i="125"/>
  <c r="Q512" i="125"/>
  <c r="Q751" i="125"/>
  <c r="Q774" i="125"/>
  <c r="Q52" i="125"/>
  <c r="Q132" i="125"/>
  <c r="Q199" i="125"/>
  <c r="Q266" i="125"/>
  <c r="Q344" i="125"/>
  <c r="Q427" i="125"/>
  <c r="Q498" i="125"/>
  <c r="Q553" i="125"/>
  <c r="Q587" i="125"/>
  <c r="Q634" i="125"/>
  <c r="Q699" i="125"/>
  <c r="Q738" i="125"/>
  <c r="Q35" i="125"/>
  <c r="Q474" i="125"/>
  <c r="Q47" i="125"/>
  <c r="Q378" i="125"/>
  <c r="Q430" i="125"/>
  <c r="Q505" i="125"/>
  <c r="Q562" i="125"/>
  <c r="Q645" i="125"/>
  <c r="Q721" i="125"/>
  <c r="Q325" i="125"/>
  <c r="Q532" i="125"/>
  <c r="Q700" i="125"/>
  <c r="Q785" i="125"/>
  <c r="Q778" i="125"/>
  <c r="Q595" i="125"/>
  <c r="Q309" i="125"/>
  <c r="Q236" i="125"/>
  <c r="Q167" i="125"/>
  <c r="Q120" i="125"/>
  <c r="Q76" i="125"/>
  <c r="Q18" i="125"/>
  <c r="Q442" i="125"/>
  <c r="Q305" i="125"/>
  <c r="Q248" i="125"/>
  <c r="Q148" i="125"/>
  <c r="Q64" i="125"/>
  <c r="Q781" i="125"/>
  <c r="Q719" i="125"/>
  <c r="Q647" i="125"/>
  <c r="Q591" i="125"/>
  <c r="Q500" i="125"/>
  <c r="Q452" i="125"/>
  <c r="Q392" i="125"/>
  <c r="Q328" i="125"/>
  <c r="Q273" i="125"/>
  <c r="Q217" i="125"/>
  <c r="Q175" i="125"/>
  <c r="Q121" i="125"/>
  <c r="Q65" i="125"/>
  <c r="Q10" i="125"/>
  <c r="Q542" i="125"/>
  <c r="Q359" i="125"/>
  <c r="Q752" i="125"/>
  <c r="Q708" i="125"/>
  <c r="Q652" i="125"/>
  <c r="Q592" i="125"/>
  <c r="Q566" i="125"/>
  <c r="Q513" i="125"/>
  <c r="Q445" i="125"/>
  <c r="Q360" i="125"/>
  <c r="Q289" i="125"/>
  <c r="Q220" i="125"/>
  <c r="Q147" i="125"/>
  <c r="Q63" i="125"/>
  <c r="Q693" i="125"/>
  <c r="Q664" i="125"/>
  <c r="Q551" i="125"/>
  <c r="Q33" i="125"/>
  <c r="Q668" i="125"/>
  <c r="Q584" i="125"/>
  <c r="Q502" i="125"/>
  <c r="Q405" i="125"/>
  <c r="Q320" i="125"/>
  <c r="Q227" i="125"/>
  <c r="Q139" i="125"/>
  <c r="Q83" i="125"/>
  <c r="Q11" i="125"/>
  <c r="Q482" i="125"/>
  <c r="Q304" i="125"/>
  <c r="Q209" i="125"/>
  <c r="Q92" i="125"/>
  <c r="Q754" i="125"/>
  <c r="Q657" i="125"/>
  <c r="Q585" i="125"/>
  <c r="Q475" i="125"/>
  <c r="Q402" i="125"/>
  <c r="Q321" i="125"/>
  <c r="Q237" i="125"/>
  <c r="Q182" i="125"/>
  <c r="Q119" i="125"/>
  <c r="Q31" i="125"/>
  <c r="Q514" i="125"/>
  <c r="Q784" i="125"/>
  <c r="Q714" i="125"/>
  <c r="Q651" i="125"/>
  <c r="Q578" i="125"/>
  <c r="Q522" i="125"/>
  <c r="Q443" i="125"/>
  <c r="Q324" i="125"/>
  <c r="Q231" i="125"/>
  <c r="Q145" i="125"/>
  <c r="Q27" i="125"/>
  <c r="Q753" i="125"/>
  <c r="Q730" i="125"/>
  <c r="Q487" i="125"/>
  <c r="Q743" i="125"/>
  <c r="Q656" i="125"/>
  <c r="Q558" i="125"/>
  <c r="Q418" i="125"/>
  <c r="Q164" i="125"/>
  <c r="Q407" i="125"/>
  <c r="Q420" i="125"/>
  <c r="Q30" i="125"/>
  <c r="Q547" i="125"/>
  <c r="Q253" i="125"/>
  <c r="Q228" i="125"/>
  <c r="Q38" i="125"/>
  <c r="Q181" i="125"/>
  <c r="Q627" i="125"/>
  <c r="Q115" i="125"/>
  <c r="Q729" i="125"/>
  <c r="Q191" i="125"/>
  <c r="Q612" i="125"/>
  <c r="Q55" i="125"/>
  <c r="Q428" i="125"/>
  <c r="Q70" i="125"/>
  <c r="Q295" i="125"/>
  <c r="Q478" i="125"/>
  <c r="Q539" i="125"/>
  <c r="Q623" i="125"/>
  <c r="Q685" i="125"/>
  <c r="Q761" i="125"/>
  <c r="Q440" i="125"/>
  <c r="Q633" i="125"/>
  <c r="Q702" i="125"/>
  <c r="Q676" i="125"/>
  <c r="Q50" i="125"/>
  <c r="Q130" i="125"/>
  <c r="Q198" i="125"/>
  <c r="Q264" i="125"/>
  <c r="Q341" i="125"/>
  <c r="Q426" i="125"/>
  <c r="Q491" i="125"/>
  <c r="Q545" i="125"/>
  <c r="Q586" i="125"/>
  <c r="Q632" i="125"/>
  <c r="Q694" i="125"/>
  <c r="Q735" i="125"/>
  <c r="Q796" i="125"/>
  <c r="Q461" i="125"/>
  <c r="Q46" i="125"/>
  <c r="Q96" i="125"/>
  <c r="Q163" i="125"/>
  <c r="Q205" i="125"/>
  <c r="Q259" i="125"/>
  <c r="Q310" i="125"/>
  <c r="Q373" i="125"/>
  <c r="Q431" i="125"/>
  <c r="Q490" i="125"/>
  <c r="Q552" i="125"/>
  <c r="Q626" i="125"/>
  <c r="Q712" i="125"/>
  <c r="Q762" i="125"/>
  <c r="Q43" i="125"/>
  <c r="Q131" i="125"/>
  <c r="Q232" i="125"/>
  <c r="Q290" i="125"/>
  <c r="Q395" i="125"/>
  <c r="Q606" i="125"/>
  <c r="Q61" i="125"/>
  <c r="Q108" i="125"/>
  <c r="Q154" i="125"/>
  <c r="Q213" i="125"/>
  <c r="Q284" i="125"/>
  <c r="Q357" i="125"/>
  <c r="Q415" i="125"/>
  <c r="Q479" i="125"/>
  <c r="Q543" i="125"/>
  <c r="Q625" i="125"/>
  <c r="Q690" i="125"/>
  <c r="Q764" i="125"/>
  <c r="Q446" i="125"/>
  <c r="Q639" i="125"/>
  <c r="Q706" i="125"/>
  <c r="Q355" i="125"/>
  <c r="Q278" i="125"/>
  <c r="Q208" i="125"/>
  <c r="Q152" i="125"/>
  <c r="Q100" i="125"/>
  <c r="Q59" i="125"/>
  <c r="Q573" i="125"/>
  <c r="Q385" i="125"/>
  <c r="Q287" i="125"/>
  <c r="Q230" i="125"/>
  <c r="Q128" i="125"/>
  <c r="Q40" i="125"/>
  <c r="Q759" i="125"/>
  <c r="Q667" i="125"/>
  <c r="Q577" i="125"/>
  <c r="Q488" i="125"/>
  <c r="Q371" i="125"/>
  <c r="Q256" i="125"/>
  <c r="Q160" i="125"/>
  <c r="Q44" i="125"/>
  <c r="Q795" i="125"/>
  <c r="Q692" i="125"/>
  <c r="Q583" i="125"/>
  <c r="Q469" i="125"/>
  <c r="Q262" i="125"/>
  <c r="Q104" i="125"/>
  <c r="Q666" i="125"/>
  <c r="Q581" i="125"/>
  <c r="Q662" i="125"/>
  <c r="Q476" i="125"/>
  <c r="Q327" i="125"/>
  <c r="Q135" i="125"/>
  <c r="Q563" i="125"/>
  <c r="Q221" i="125"/>
  <c r="Q684" i="125"/>
  <c r="Q483" i="125"/>
  <c r="Q334" i="125"/>
  <c r="Q194" i="125"/>
  <c r="Q41" i="125"/>
  <c r="Q364" i="125"/>
  <c r="Q538" i="125"/>
  <c r="Q110" i="125"/>
  <c r="Q453" i="125"/>
  <c r="Q403" i="125"/>
  <c r="Q329" i="125"/>
  <c r="Q260" i="125"/>
  <c r="Q183" i="125"/>
  <c r="Q137" i="125"/>
  <c r="Q89" i="125"/>
  <c r="Q32" i="125"/>
  <c r="Q537" i="125"/>
  <c r="Q347" i="125"/>
  <c r="Q263" i="125"/>
  <c r="Q202" i="125"/>
  <c r="Q103" i="125"/>
  <c r="Q14" i="125"/>
  <c r="Q744" i="125"/>
  <c r="Q644" i="125"/>
  <c r="Q549" i="125"/>
  <c r="Q472" i="125"/>
  <c r="Q335" i="125"/>
  <c r="Q235" i="125"/>
  <c r="Q140" i="125"/>
  <c r="Q29" i="125"/>
  <c r="Q621" i="125"/>
  <c r="Q777" i="125"/>
  <c r="Q677" i="125"/>
  <c r="Q574" i="125"/>
  <c r="Q424" i="125"/>
  <c r="Q242" i="125"/>
  <c r="Q17" i="125"/>
  <c r="Q728" i="125"/>
  <c r="Q370" i="125"/>
  <c r="Q620" i="125"/>
  <c r="Q450" i="125"/>
  <c r="Q257" i="125"/>
  <c r="Q98" i="125"/>
  <c r="Q365" i="125"/>
  <c r="Q200" i="125"/>
  <c r="Q618" i="125"/>
  <c r="Q471" i="125"/>
  <c r="Q298" i="125"/>
  <c r="Q155" i="125"/>
  <c r="Q26" i="125"/>
  <c r="Q733" i="125"/>
  <c r="Q421" i="125"/>
  <c r="Q82" i="125"/>
  <c r="Q434" i="125"/>
  <c r="Q389" i="125"/>
  <c r="Q313" i="125"/>
  <c r="Q245" i="125"/>
  <c r="Q174" i="125"/>
  <c r="Q123" i="125"/>
  <c r="Q80" i="125"/>
  <c r="Q23" i="125"/>
  <c r="Q459" i="125"/>
  <c r="Q307" i="125"/>
  <c r="Q252" i="125"/>
  <c r="Q159" i="125"/>
  <c r="Q84" i="125"/>
  <c r="Q783" i="125"/>
  <c r="Q717" i="125"/>
  <c r="Q624" i="125"/>
  <c r="Q521" i="125"/>
  <c r="Q429" i="125"/>
  <c r="Q299" i="125"/>
  <c r="Q195" i="125"/>
  <c r="Q90" i="125"/>
  <c r="Q455" i="125"/>
  <c r="Q734" i="125"/>
  <c r="Q630" i="125"/>
  <c r="Q541" i="125"/>
  <c r="Q388" i="125"/>
  <c r="Q187" i="125"/>
  <c r="Q794" i="125"/>
  <c r="Q757" i="125"/>
  <c r="Q600" i="125"/>
  <c r="Q401" i="125"/>
  <c r="Q206" i="125"/>
  <c r="Q87" i="125"/>
  <c r="Q342" i="125"/>
  <c r="Q114" i="125"/>
  <c r="Q758" i="125"/>
  <c r="Q607" i="125"/>
  <c r="Q414" i="125"/>
  <c r="Q244" i="125"/>
  <c r="Q138" i="125"/>
  <c r="Q628" i="125"/>
  <c r="Q362" i="125"/>
  <c r="Q486" i="125"/>
  <c r="Q338" i="125"/>
  <c r="Q196" i="125"/>
  <c r="Q42" i="125"/>
  <c r="Q688" i="125"/>
  <c r="Q425" i="125"/>
  <c r="Q683" i="125"/>
  <c r="Q536" i="125"/>
  <c r="Q410" i="125"/>
  <c r="Q276" i="125"/>
  <c r="Q150" i="125"/>
  <c r="Q48" i="125"/>
  <c r="Q529" i="125"/>
  <c r="Q261" i="125"/>
  <c r="Q101" i="125"/>
  <c r="Q790" i="125"/>
  <c r="Q661" i="125"/>
  <c r="Q519" i="125"/>
  <c r="Q406" i="125"/>
  <c r="Q288" i="125"/>
  <c r="Q186" i="125"/>
  <c r="Q75" i="125"/>
  <c r="Q710" i="125"/>
  <c r="Q515" i="125"/>
  <c r="Q224" i="125"/>
  <c r="Q149" i="125"/>
  <c r="Q300" i="125"/>
  <c r="Q457" i="125"/>
  <c r="Q567" i="125"/>
  <c r="Q653" i="125"/>
  <c r="Q760" i="125"/>
  <c r="Q556" i="125"/>
  <c r="Q49" i="125"/>
  <c r="Q112" i="125"/>
  <c r="Q168" i="125"/>
  <c r="Q212" i="125"/>
  <c r="Q270" i="125"/>
  <c r="Q314" i="125"/>
  <c r="Q377" i="125"/>
  <c r="Q438" i="125"/>
  <c r="Q495" i="125"/>
  <c r="Q561" i="125"/>
  <c r="Q642" i="125"/>
  <c r="Q716" i="125"/>
  <c r="Q768" i="125"/>
  <c r="Q53" i="125"/>
  <c r="Q142" i="125"/>
  <c r="Q241" i="125"/>
  <c r="Q301" i="125"/>
  <c r="Q423" i="125"/>
  <c r="Q7" i="125"/>
  <c r="Q68" i="125"/>
  <c r="Q113" i="125"/>
  <c r="Q162" i="125"/>
  <c r="Q218" i="125"/>
  <c r="Q292" i="125"/>
  <c r="Q372" i="125"/>
  <c r="Q417" i="125"/>
  <c r="Q494" i="125"/>
  <c r="Q550" i="125"/>
  <c r="Q638" i="125"/>
  <c r="Q696" i="125"/>
  <c r="Q787" i="125"/>
  <c r="Q480" i="125"/>
  <c r="Q674" i="125"/>
  <c r="Q747" i="125"/>
  <c r="Q707" i="125"/>
  <c r="Q56" i="125"/>
  <c r="Q143" i="125"/>
  <c r="Q203" i="125"/>
  <c r="Q282" i="125"/>
  <c r="Q348" i="125"/>
  <c r="Q441" i="125"/>
  <c r="Q504" i="125"/>
  <c r="Q557" i="125"/>
  <c r="Q589" i="125"/>
  <c r="Q648" i="125"/>
  <c r="Q703" i="125"/>
  <c r="Q748" i="125"/>
  <c r="Q345" i="125"/>
  <c r="Q492" i="125"/>
  <c r="Q6" i="125"/>
  <c r="Q60" i="125"/>
  <c r="Q117" i="125"/>
  <c r="Q170" i="125"/>
  <c r="Q214" i="125"/>
  <c r="Q271" i="125"/>
  <c r="Q315" i="125"/>
  <c r="Q379" i="125"/>
  <c r="Q447" i="125"/>
  <c r="Q39" i="125"/>
  <c r="Q190" i="125"/>
  <c r="Q336" i="125"/>
  <c r="Q484" i="125"/>
  <c r="Q582" i="125"/>
  <c r="Q687" i="125"/>
  <c r="Q793" i="125"/>
  <c r="Q12" i="125"/>
  <c r="Q67" i="125"/>
  <c r="Q124" i="125"/>
  <c r="Q177" i="125"/>
  <c r="Q219" i="125"/>
  <c r="Q274" i="125"/>
  <c r="Q330" i="125"/>
  <c r="Q394" i="125"/>
  <c r="Q456" i="125"/>
  <c r="Q503" i="125"/>
  <c r="Q594" i="125"/>
  <c r="Q650" i="125"/>
  <c r="Q722" i="125"/>
  <c r="Q782" i="125"/>
  <c r="Q71" i="125"/>
  <c r="Q157" i="125"/>
  <c r="Q250" i="125"/>
  <c r="Q306" i="125"/>
  <c r="Q454" i="125"/>
  <c r="Q20" i="125"/>
  <c r="Q78" i="125"/>
  <c r="Q122" i="125"/>
  <c r="Q169" i="125"/>
  <c r="Q238" i="125"/>
  <c r="Q311" i="125"/>
  <c r="Q380" i="125"/>
  <c r="Q432" i="125"/>
  <c r="Q507" i="125"/>
  <c r="Q572" i="125"/>
  <c r="Q649" i="125"/>
  <c r="Q723" i="125"/>
  <c r="Q337" i="125"/>
  <c r="Q540" i="125"/>
  <c r="Q709" i="125"/>
  <c r="Q85" i="125"/>
  <c r="Q158" i="125"/>
  <c r="Q229" i="125"/>
  <c r="Q302" i="125"/>
  <c r="Q368" i="125"/>
  <c r="Q460" i="125"/>
  <c r="Q517" i="125"/>
  <c r="Q568" i="125"/>
  <c r="Q597" i="125"/>
  <c r="Q654" i="125"/>
  <c r="Q713" i="125"/>
  <c r="Q763" i="125"/>
  <c r="Q367" i="125"/>
  <c r="Q565" i="125"/>
  <c r="Q19" i="125"/>
  <c r="Q69" i="125"/>
  <c r="Q126" i="125"/>
  <c r="Q180" i="125"/>
  <c r="Q222" i="125"/>
  <c r="Q275" i="125"/>
  <c r="Q331" i="125"/>
  <c r="Q400" i="125"/>
  <c r="Q465" i="125"/>
  <c r="Q506" i="125"/>
  <c r="Q599" i="125"/>
  <c r="Q655" i="125"/>
  <c r="Q724" i="125"/>
  <c r="Q15" i="125"/>
  <c r="Q102" i="125"/>
  <c r="Q178" i="125"/>
  <c r="Q240" i="125"/>
  <c r="Q318" i="125"/>
  <c r="Q386" i="125"/>
  <c r="Q466" i="125"/>
  <c r="Q528" i="125"/>
  <c r="Q571" i="125"/>
  <c r="Q610" i="125"/>
  <c r="Q675" i="125"/>
  <c r="Q727" i="125"/>
  <c r="Q775" i="125"/>
  <c r="Q397" i="125"/>
  <c r="Q603" i="125"/>
  <c r="Q54" i="125"/>
  <c r="Q134" i="125"/>
  <c r="Q201" i="125"/>
  <c r="Q280" i="125"/>
  <c r="Q346" i="125"/>
  <c r="Q436" i="125"/>
  <c r="Q501" i="125"/>
  <c r="Q555" i="125"/>
  <c r="Q588" i="125"/>
  <c r="Q637" i="125"/>
  <c r="Q701" i="125"/>
  <c r="Q745" i="125"/>
  <c r="Q340" i="125"/>
  <c r="Q485" i="125"/>
  <c r="A146" i="15"/>
  <c r="B293" i="15"/>
  <c r="C506" i="15" l="1"/>
  <c r="A147" i="15"/>
  <c r="B294" i="15"/>
  <c r="C507" i="15" l="1"/>
  <c r="A148" i="15"/>
  <c r="B295" i="15"/>
  <c r="A6" i="115"/>
  <c r="A6" i="114"/>
  <c r="C508" i="15" l="1"/>
  <c r="A149" i="15"/>
  <c r="B296" i="15"/>
  <c r="O375" i="1"/>
  <c r="O374" i="1"/>
  <c r="O373" i="1"/>
  <c r="O372" i="1"/>
  <c r="O371" i="1"/>
  <c r="O370" i="1"/>
  <c r="O369" i="1"/>
  <c r="O368" i="1"/>
  <c r="O367" i="1"/>
  <c r="O366" i="1"/>
  <c r="O365" i="1"/>
  <c r="O364" i="1"/>
  <c r="O363" i="1"/>
  <c r="O362" i="1"/>
  <c r="O361" i="1"/>
  <c r="O360" i="1"/>
  <c r="U39" i="128" s="1"/>
  <c r="O359" i="1"/>
  <c r="O358" i="1"/>
  <c r="O357" i="1"/>
  <c r="O356" i="1"/>
  <c r="O355" i="1"/>
  <c r="O354" i="1"/>
  <c r="O353" i="1"/>
  <c r="O352" i="1"/>
  <c r="O351" i="1"/>
  <c r="O350" i="1"/>
  <c r="O349" i="1"/>
  <c r="O348" i="1"/>
  <c r="O347" i="1"/>
  <c r="O346" i="1"/>
  <c r="O345" i="1"/>
  <c r="O344" i="1"/>
  <c r="O343" i="1"/>
  <c r="O342" i="1"/>
  <c r="C509" i="15" l="1"/>
  <c r="U237" i="128"/>
  <c r="U137" i="128"/>
  <c r="U155" i="128"/>
  <c r="U81" i="128"/>
  <c r="U105" i="128"/>
  <c r="U123" i="128"/>
  <c r="U205" i="128"/>
  <c r="U251" i="128"/>
  <c r="U219" i="128"/>
  <c r="U169" i="128"/>
  <c r="U191" i="128"/>
  <c r="U243" i="127"/>
  <c r="U239" i="127"/>
  <c r="U257" i="127"/>
  <c r="U253" i="127"/>
  <c r="U229" i="127"/>
  <c r="U225" i="127"/>
  <c r="U197" i="127"/>
  <c r="U193" i="127"/>
  <c r="U161" i="127"/>
  <c r="U157" i="127"/>
  <c r="U129" i="127"/>
  <c r="U125" i="127"/>
  <c r="U41" i="127"/>
  <c r="U257" i="126"/>
  <c r="U253" i="126"/>
  <c r="U229" i="126"/>
  <c r="U225" i="126"/>
  <c r="U197" i="126"/>
  <c r="U193" i="126"/>
  <c r="U161" i="126"/>
  <c r="U157" i="126"/>
  <c r="U211" i="127"/>
  <c r="U207" i="127"/>
  <c r="U175" i="127"/>
  <c r="U171" i="127"/>
  <c r="U143" i="127"/>
  <c r="U139" i="127"/>
  <c r="U111" i="127"/>
  <c r="U107" i="127"/>
  <c r="U87" i="127"/>
  <c r="U83" i="127"/>
  <c r="U243" i="126"/>
  <c r="U239" i="126"/>
  <c r="U211" i="126"/>
  <c r="U207" i="126"/>
  <c r="U175" i="126"/>
  <c r="U171" i="126"/>
  <c r="U143" i="126"/>
  <c r="U139" i="126"/>
  <c r="U45" i="127"/>
  <c r="A150" i="15"/>
  <c r="B297" i="15"/>
  <c r="O341" i="1"/>
  <c r="O340" i="1"/>
  <c r="O339" i="1"/>
  <c r="O338" i="1"/>
  <c r="O337" i="1"/>
  <c r="O336" i="1"/>
  <c r="O335" i="1"/>
  <c r="O334" i="1"/>
  <c r="O333" i="1"/>
  <c r="O332" i="1"/>
  <c r="O331" i="1"/>
  <c r="U45" i="128" s="1"/>
  <c r="O330" i="1"/>
  <c r="O329" i="1"/>
  <c r="O328" i="1"/>
  <c r="O327" i="1"/>
  <c r="O326" i="1"/>
  <c r="O325" i="1"/>
  <c r="O324" i="1"/>
  <c r="O323" i="1"/>
  <c r="O322" i="1"/>
  <c r="O321" i="1"/>
  <c r="O320" i="1"/>
  <c r="O319" i="1"/>
  <c r="O318" i="1"/>
  <c r="O317" i="1"/>
  <c r="O316" i="1"/>
  <c r="U87" i="128" s="1"/>
  <c r="O315" i="1"/>
  <c r="O314" i="1"/>
  <c r="O313" i="1"/>
  <c r="O312" i="1"/>
  <c r="O311" i="1"/>
  <c r="O310" i="1"/>
  <c r="O309" i="1"/>
  <c r="O308" i="1"/>
  <c r="O307" i="1"/>
  <c r="O306" i="1"/>
  <c r="O305" i="1"/>
  <c r="O304" i="1"/>
  <c r="O303" i="1"/>
  <c r="U229" i="128" s="1"/>
  <c r="O302" i="1"/>
  <c r="U257" i="128" s="1"/>
  <c r="O301" i="1"/>
  <c r="O300" i="1"/>
  <c r="O299" i="1"/>
  <c r="O298" i="1"/>
  <c r="O297" i="1"/>
  <c r="O296" i="1"/>
  <c r="O295" i="1"/>
  <c r="O294" i="1"/>
  <c r="O293" i="1"/>
  <c r="O292" i="1"/>
  <c r="O291" i="1"/>
  <c r="O290" i="1"/>
  <c r="O289" i="1"/>
  <c r="O288" i="1"/>
  <c r="O287" i="1"/>
  <c r="O286" i="1"/>
  <c r="O285" i="1"/>
  <c r="O284" i="1"/>
  <c r="O283" i="1"/>
  <c r="O282" i="1"/>
  <c r="O281" i="1"/>
  <c r="O280" i="1"/>
  <c r="O279" i="1"/>
  <c r="O278" i="1"/>
  <c r="O277" i="1"/>
  <c r="O276" i="1"/>
  <c r="O275" i="1"/>
  <c r="O274" i="1"/>
  <c r="O273" i="1"/>
  <c r="O272" i="1"/>
  <c r="O271" i="1"/>
  <c r="O270" i="1"/>
  <c r="O269" i="1"/>
  <c r="O268" i="1"/>
  <c r="O267" i="1"/>
  <c r="O266" i="1"/>
  <c r="O265" i="1"/>
  <c r="O264" i="1"/>
  <c r="O263" i="1"/>
  <c r="O262" i="1"/>
  <c r="O261" i="1"/>
  <c r="O260" i="1"/>
  <c r="O259" i="1"/>
  <c r="O258" i="1"/>
  <c r="O257" i="1"/>
  <c r="U39" i="126" s="1"/>
  <c r="O256" i="1"/>
  <c r="O255" i="1"/>
  <c r="O254" i="1"/>
  <c r="O253" i="1"/>
  <c r="O252" i="1"/>
  <c r="O251" i="1"/>
  <c r="O250" i="1"/>
  <c r="U105" i="126" s="1"/>
  <c r="O249" i="1"/>
  <c r="O248" i="1"/>
  <c r="O247" i="1"/>
  <c r="O246" i="1"/>
  <c r="U41" i="126" s="1"/>
  <c r="O245" i="1"/>
  <c r="O244" i="1"/>
  <c r="O243" i="1"/>
  <c r="O242" i="1"/>
  <c r="O241" i="1"/>
  <c r="O240" i="1"/>
  <c r="O239" i="1"/>
  <c r="O238" i="1"/>
  <c r="O237" i="1"/>
  <c r="O236" i="1"/>
  <c r="O221" i="1"/>
  <c r="O220" i="1"/>
  <c r="O219" i="1"/>
  <c r="O218" i="1"/>
  <c r="O217" i="1"/>
  <c r="O216" i="1"/>
  <c r="O215" i="1"/>
  <c r="O214" i="1"/>
  <c r="O213" i="1"/>
  <c r="O212" i="1"/>
  <c r="O211" i="1"/>
  <c r="O210" i="1"/>
  <c r="O209" i="1"/>
  <c r="O208" i="1"/>
  <c r="O207" i="1"/>
  <c r="O206" i="1"/>
  <c r="O205" i="1"/>
  <c r="O193" i="1"/>
  <c r="O192" i="1"/>
  <c r="O191" i="1"/>
  <c r="O190" i="1"/>
  <c r="O189" i="1"/>
  <c r="U221" i="128" s="1"/>
  <c r="O188" i="1"/>
  <c r="U253" i="128" s="1"/>
  <c r="O187" i="1"/>
  <c r="O186" i="1"/>
  <c r="O175" i="1"/>
  <c r="O174" i="1"/>
  <c r="O173" i="1"/>
  <c r="O172" i="1"/>
  <c r="O171" i="1"/>
  <c r="O170" i="1"/>
  <c r="O169" i="1"/>
  <c r="O168" i="1"/>
  <c r="O167" i="1"/>
  <c r="O157" i="1"/>
  <c r="O156" i="1"/>
  <c r="O155" i="1"/>
  <c r="O154" i="1"/>
  <c r="O153" i="1"/>
  <c r="O141" i="1"/>
  <c r="O140" i="1"/>
  <c r="O139" i="1"/>
  <c r="O138" i="1"/>
  <c r="O137" i="1"/>
  <c r="O136" i="1"/>
  <c r="O135" i="1"/>
  <c r="O134" i="1"/>
  <c r="O133" i="1"/>
  <c r="O132" i="1"/>
  <c r="O131" i="1"/>
  <c r="O130" i="1"/>
  <c r="O119" i="1"/>
  <c r="O118" i="1"/>
  <c r="O117" i="1"/>
  <c r="O116" i="1"/>
  <c r="O115" i="1"/>
  <c r="O114" i="1"/>
  <c r="O113" i="1"/>
  <c r="O112" i="1"/>
  <c r="O101" i="1"/>
  <c r="O100" i="1"/>
  <c r="O99" i="1"/>
  <c r="O98" i="1"/>
  <c r="O97" i="1"/>
  <c r="O96" i="1"/>
  <c r="O95" i="1"/>
  <c r="O83" i="1"/>
  <c r="O82" i="1"/>
  <c r="O81" i="1"/>
  <c r="O80" i="1"/>
  <c r="O79" i="1"/>
  <c r="O78" i="1"/>
  <c r="O77" i="1"/>
  <c r="O76" i="1"/>
  <c r="O75" i="1"/>
  <c r="O74" i="1"/>
  <c r="O73" i="1"/>
  <c r="O72" i="1"/>
  <c r="U271" i="128" s="1"/>
  <c r="O71" i="1"/>
  <c r="O70" i="1"/>
  <c r="O69" i="1"/>
  <c r="O68" i="1"/>
  <c r="O67" i="1"/>
  <c r="O66" i="1"/>
  <c r="O65" i="1"/>
  <c r="O64" i="1"/>
  <c r="O63" i="1"/>
  <c r="O62" i="1"/>
  <c r="O61" i="1"/>
  <c r="O60" i="1"/>
  <c r="O59" i="1"/>
  <c r="O58" i="1"/>
  <c r="O57" i="1"/>
  <c r="O56" i="1"/>
  <c r="O36" i="1"/>
  <c r="O35" i="1"/>
  <c r="O34" i="1"/>
  <c r="O33" i="1"/>
  <c r="O32" i="1"/>
  <c r="O31" i="1"/>
  <c r="O30" i="1"/>
  <c r="O29" i="1"/>
  <c r="U111" i="128" s="1"/>
  <c r="O28" i="1"/>
  <c r="O27" i="1"/>
  <c r="O26" i="1"/>
  <c r="U41" i="128" s="1"/>
  <c r="O25" i="1"/>
  <c r="O24" i="1"/>
  <c r="O23" i="1"/>
  <c r="O22" i="1"/>
  <c r="O21" i="1"/>
  <c r="O20" i="1"/>
  <c r="O19" i="1"/>
  <c r="O18" i="1"/>
  <c r="O17" i="1"/>
  <c r="O16" i="1"/>
  <c r="O15" i="1"/>
  <c r="O14" i="1"/>
  <c r="O13" i="1"/>
  <c r="O12" i="1"/>
  <c r="O11" i="1"/>
  <c r="O10" i="1"/>
  <c r="B139" i="110"/>
  <c r="B140" i="110" s="1"/>
  <c r="B141" i="110" s="1"/>
  <c r="B142" i="110" s="1"/>
  <c r="B143" i="110" s="1"/>
  <c r="B144" i="110" s="1"/>
  <c r="B145" i="110" s="1"/>
  <c r="B146" i="110" s="1"/>
  <c r="B147" i="110" s="1"/>
  <c r="B148" i="110" s="1"/>
  <c r="B149" i="110" s="1"/>
  <c r="B150" i="110" s="1"/>
  <c r="B151" i="110" s="1"/>
  <c r="B152" i="110" s="1"/>
  <c r="B153" i="110" s="1"/>
  <c r="B154" i="110" s="1"/>
  <c r="B155" i="110" s="1"/>
  <c r="B156" i="110" s="1"/>
  <c r="B157" i="110" s="1"/>
  <c r="B158" i="110" s="1"/>
  <c r="B159" i="110" s="1"/>
  <c r="B160" i="110" s="1"/>
  <c r="B161" i="110" s="1"/>
  <c r="B162" i="110" s="1"/>
  <c r="B163" i="110" s="1"/>
  <c r="B164" i="110" s="1"/>
  <c r="B165" i="110" s="1"/>
  <c r="B166" i="110" s="1"/>
  <c r="B167" i="110" s="1"/>
  <c r="B168" i="110" s="1"/>
  <c r="B169" i="110" s="1"/>
  <c r="B170" i="110" s="1"/>
  <c r="B171" i="110" s="1"/>
  <c r="B172" i="110" s="1"/>
  <c r="B173" i="110" s="1"/>
  <c r="B174" i="110" s="1"/>
  <c r="B175" i="110" s="1"/>
  <c r="B176" i="110" s="1"/>
  <c r="B177" i="110" s="1"/>
  <c r="B178" i="110" s="1"/>
  <c r="B179" i="110" s="1"/>
  <c r="B180" i="110" s="1"/>
  <c r="B181" i="110" s="1"/>
  <c r="B182" i="110" s="1"/>
  <c r="B183" i="110" s="1"/>
  <c r="B184" i="110" s="1"/>
  <c r="B185" i="110" s="1"/>
  <c r="B186" i="110" s="1"/>
  <c r="B187" i="110" s="1"/>
  <c r="B188" i="110" s="1"/>
  <c r="B189" i="110" s="1"/>
  <c r="B190" i="110" s="1"/>
  <c r="B191" i="110" s="1"/>
  <c r="B192" i="110" s="1"/>
  <c r="B193" i="110" s="1"/>
  <c r="B194" i="110" s="1"/>
  <c r="B195" i="110" s="1"/>
  <c r="B196" i="110" s="1"/>
  <c r="B197" i="110" s="1"/>
  <c r="B198" i="110" s="1"/>
  <c r="B199" i="110" s="1"/>
  <c r="B200" i="110" s="1"/>
  <c r="B201" i="110" s="1"/>
  <c r="B202" i="110" s="1"/>
  <c r="B203" i="110" s="1"/>
  <c r="B204" i="110" s="1"/>
  <c r="B205" i="110" s="1"/>
  <c r="B206" i="110" s="1"/>
  <c r="B207" i="110" s="1"/>
  <c r="B208" i="110" s="1"/>
  <c r="B209" i="110" s="1"/>
  <c r="B210" i="110" s="1"/>
  <c r="B211" i="110" s="1"/>
  <c r="B212" i="110" s="1"/>
  <c r="B213" i="110" s="1"/>
  <c r="B214" i="110" s="1"/>
  <c r="B215" i="110" s="1"/>
  <c r="B216" i="110" s="1"/>
  <c r="B217" i="110" s="1"/>
  <c r="B218" i="110" s="1"/>
  <c r="B219" i="110" s="1"/>
  <c r="B220" i="110" s="1"/>
  <c r="B221" i="110" s="1"/>
  <c r="B222" i="110" s="1"/>
  <c r="B223" i="110" s="1"/>
  <c r="B224" i="110" s="1"/>
  <c r="B225" i="110" s="1"/>
  <c r="B226" i="110" s="1"/>
  <c r="B227" i="110" s="1"/>
  <c r="B228" i="110" s="1"/>
  <c r="B229" i="110" s="1"/>
  <c r="B230" i="110" s="1"/>
  <c r="B231" i="110" s="1"/>
  <c r="B232" i="110" s="1"/>
  <c r="B233" i="110" s="1"/>
  <c r="B234" i="110" s="1"/>
  <c r="B235" i="110" s="1"/>
  <c r="B236" i="110" s="1"/>
  <c r="B237" i="110" s="1"/>
  <c r="B238" i="110" s="1"/>
  <c r="B239" i="110" s="1"/>
  <c r="B240" i="110" s="1"/>
  <c r="B241" i="110" s="1"/>
  <c r="B242" i="110" s="1"/>
  <c r="B243" i="110" s="1"/>
  <c r="B244" i="110" s="1"/>
  <c r="B245" i="110" s="1"/>
  <c r="B246" i="110" s="1"/>
  <c r="B247" i="110" s="1"/>
  <c r="B248" i="110" s="1"/>
  <c r="B249" i="110" s="1"/>
  <c r="B250" i="110" s="1"/>
  <c r="B251" i="110" s="1"/>
  <c r="B252" i="110" s="1"/>
  <c r="B253" i="110" s="1"/>
  <c r="B254" i="110" s="1"/>
  <c r="B255" i="110" s="1"/>
  <c r="B256" i="110" s="1"/>
  <c r="B257" i="110" s="1"/>
  <c r="B258" i="110" s="1"/>
  <c r="B259" i="110" s="1"/>
  <c r="B260" i="110" s="1"/>
  <c r="B261" i="110" s="1"/>
  <c r="B262" i="110" s="1"/>
  <c r="B9" i="110"/>
  <c r="B10" i="110" s="1"/>
  <c r="B11" i="110" s="1"/>
  <c r="B12" i="110" s="1"/>
  <c r="B13" i="110" s="1"/>
  <c r="B14" i="110" s="1"/>
  <c r="B15" i="110" s="1"/>
  <c r="B16" i="110" s="1"/>
  <c r="B17" i="110" s="1"/>
  <c r="B18" i="110" s="1"/>
  <c r="B19" i="110" s="1"/>
  <c r="B20" i="110" s="1"/>
  <c r="B21" i="110" s="1"/>
  <c r="B22" i="110" s="1"/>
  <c r="B23" i="110" s="1"/>
  <c r="B24" i="110" s="1"/>
  <c r="B25" i="110" s="1"/>
  <c r="B26" i="110" s="1"/>
  <c r="B27" i="110" s="1"/>
  <c r="B28" i="110" s="1"/>
  <c r="B29" i="110" s="1"/>
  <c r="B30" i="110" s="1"/>
  <c r="B31" i="110" s="1"/>
  <c r="B32" i="110" s="1"/>
  <c r="B33" i="110" s="1"/>
  <c r="B34" i="110" s="1"/>
  <c r="B35" i="110" s="1"/>
  <c r="B36" i="110" s="1"/>
  <c r="B37" i="110" s="1"/>
  <c r="B38" i="110" s="1"/>
  <c r="B39" i="110" s="1"/>
  <c r="B40" i="110" s="1"/>
  <c r="B41" i="110" s="1"/>
  <c r="B42" i="110" s="1"/>
  <c r="B43" i="110" s="1"/>
  <c r="B44" i="110" s="1"/>
  <c r="B45" i="110" s="1"/>
  <c r="B46" i="110" s="1"/>
  <c r="B47" i="110" s="1"/>
  <c r="B48" i="110" s="1"/>
  <c r="B49" i="110" s="1"/>
  <c r="B50" i="110" s="1"/>
  <c r="B51" i="110" s="1"/>
  <c r="B52" i="110" s="1"/>
  <c r="B53" i="110" s="1"/>
  <c r="B54" i="110" s="1"/>
  <c r="B55" i="110" s="1"/>
  <c r="B56" i="110" s="1"/>
  <c r="B57" i="110" s="1"/>
  <c r="B58" i="110" s="1"/>
  <c r="B59" i="110" s="1"/>
  <c r="B60" i="110" s="1"/>
  <c r="B61" i="110" s="1"/>
  <c r="B62" i="110" s="1"/>
  <c r="B63" i="110" s="1"/>
  <c r="B64" i="110" s="1"/>
  <c r="B65" i="110" s="1"/>
  <c r="B66" i="110" s="1"/>
  <c r="B67" i="110" s="1"/>
  <c r="B68" i="110" s="1"/>
  <c r="B69" i="110" s="1"/>
  <c r="B70" i="110" s="1"/>
  <c r="B71" i="110" s="1"/>
  <c r="B72" i="110" s="1"/>
  <c r="B73" i="110" s="1"/>
  <c r="B74" i="110" s="1"/>
  <c r="B75" i="110" s="1"/>
  <c r="B76" i="110" s="1"/>
  <c r="B77" i="110" s="1"/>
  <c r="B78" i="110" s="1"/>
  <c r="B79" i="110" s="1"/>
  <c r="B80" i="110" s="1"/>
  <c r="B81" i="110" s="1"/>
  <c r="B82" i="110" s="1"/>
  <c r="B83" i="110" s="1"/>
  <c r="B84" i="110" s="1"/>
  <c r="B85" i="110" s="1"/>
  <c r="B86" i="110" s="1"/>
  <c r="B87" i="110" s="1"/>
  <c r="B88" i="110" s="1"/>
  <c r="B89" i="110" s="1"/>
  <c r="B90" i="110" s="1"/>
  <c r="B91" i="110" s="1"/>
  <c r="B92" i="110" s="1"/>
  <c r="B93" i="110" s="1"/>
  <c r="B94" i="110" s="1"/>
  <c r="B95" i="110" s="1"/>
  <c r="B96" i="110" s="1"/>
  <c r="B97" i="110" s="1"/>
  <c r="B98" i="110" s="1"/>
  <c r="B99" i="110" s="1"/>
  <c r="B100" i="110" s="1"/>
  <c r="B101" i="110" s="1"/>
  <c r="B102" i="110" s="1"/>
  <c r="B103" i="110" s="1"/>
  <c r="B104" i="110" s="1"/>
  <c r="B105" i="110" s="1"/>
  <c r="B106" i="110" s="1"/>
  <c r="B107" i="110" s="1"/>
  <c r="B108" i="110" s="1"/>
  <c r="B109" i="110" s="1"/>
  <c r="B110" i="110" s="1"/>
  <c r="B111" i="110" s="1"/>
  <c r="B112" i="110" s="1"/>
  <c r="B113" i="110" s="1"/>
  <c r="B114" i="110" s="1"/>
  <c r="B115" i="110" s="1"/>
  <c r="B116" i="110" s="1"/>
  <c r="B117" i="110" s="1"/>
  <c r="B118" i="110" s="1"/>
  <c r="B119" i="110" s="1"/>
  <c r="B120" i="110" s="1"/>
  <c r="B121" i="110" s="1"/>
  <c r="B122" i="110" s="1"/>
  <c r="B123" i="110" s="1"/>
  <c r="B124" i="110" s="1"/>
  <c r="B125" i="110" s="1"/>
  <c r="B126" i="110" s="1"/>
  <c r="B127" i="110" s="1"/>
  <c r="B128" i="110" s="1"/>
  <c r="B129" i="110" s="1"/>
  <c r="B130" i="110" s="1"/>
  <c r="B131" i="110" s="1"/>
  <c r="B132" i="110" s="1"/>
  <c r="B133" i="110" s="1"/>
  <c r="B134" i="110" s="1"/>
  <c r="B135" i="110" s="1"/>
  <c r="B136" i="110" s="1"/>
  <c r="B137" i="110" s="1"/>
  <c r="A262" i="110"/>
  <c r="A261" i="110"/>
  <c r="A235" i="110"/>
  <c r="A234" i="110"/>
  <c r="A233" i="110"/>
  <c r="A232" i="110"/>
  <c r="A231" i="110"/>
  <c r="A230" i="110"/>
  <c r="A229" i="110"/>
  <c r="A228" i="110"/>
  <c r="A227" i="110"/>
  <c r="A226" i="110"/>
  <c r="A225" i="110"/>
  <c r="A224" i="110"/>
  <c r="A223" i="110"/>
  <c r="A222" i="110"/>
  <c r="A221" i="110"/>
  <c r="A220" i="110"/>
  <c r="A219" i="110"/>
  <c r="A218" i="110"/>
  <c r="A217" i="110"/>
  <c r="A216" i="110"/>
  <c r="A215" i="110"/>
  <c r="A214" i="110"/>
  <c r="A213" i="110"/>
  <c r="A212" i="110"/>
  <c r="A211" i="110"/>
  <c r="A210" i="110"/>
  <c r="A209" i="110"/>
  <c r="A208" i="110"/>
  <c r="A207" i="110"/>
  <c r="A206" i="110"/>
  <c r="A205" i="110"/>
  <c r="A204" i="110"/>
  <c r="A203" i="110"/>
  <c r="A202" i="110"/>
  <c r="A201" i="110"/>
  <c r="A200" i="110"/>
  <c r="A199" i="110"/>
  <c r="A198" i="110"/>
  <c r="A197" i="110"/>
  <c r="A196" i="110"/>
  <c r="A195" i="110"/>
  <c r="A194" i="110"/>
  <c r="A193" i="110"/>
  <c r="A192" i="110"/>
  <c r="A191" i="110"/>
  <c r="A190" i="110"/>
  <c r="A189" i="110"/>
  <c r="A188" i="110"/>
  <c r="A187" i="110"/>
  <c r="A186" i="110"/>
  <c r="A185" i="110"/>
  <c r="A184" i="110"/>
  <c r="A183" i="110"/>
  <c r="A182" i="110"/>
  <c r="A181" i="110"/>
  <c r="A180" i="110"/>
  <c r="A179" i="110"/>
  <c r="A178" i="110"/>
  <c r="A177" i="110"/>
  <c r="A176" i="110"/>
  <c r="A175" i="110"/>
  <c r="A174" i="110"/>
  <c r="A173" i="110"/>
  <c r="A172" i="110"/>
  <c r="A171" i="110"/>
  <c r="A170" i="110"/>
  <c r="A169" i="110"/>
  <c r="A168" i="110"/>
  <c r="A167" i="110"/>
  <c r="A166" i="110"/>
  <c r="A165" i="110"/>
  <c r="A164" i="110"/>
  <c r="A163" i="110"/>
  <c r="A162" i="110"/>
  <c r="A161" i="110"/>
  <c r="A160" i="110"/>
  <c r="A159" i="110"/>
  <c r="A158" i="110"/>
  <c r="A157" i="110"/>
  <c r="A156" i="110"/>
  <c r="A155" i="110"/>
  <c r="A154" i="110"/>
  <c r="A153" i="110"/>
  <c r="A152" i="110"/>
  <c r="A151" i="110"/>
  <c r="A150" i="110"/>
  <c r="A149" i="110"/>
  <c r="A148" i="110"/>
  <c r="A147" i="110"/>
  <c r="A146" i="110"/>
  <c r="A145" i="110"/>
  <c r="A144" i="110"/>
  <c r="A143" i="110"/>
  <c r="A142" i="110"/>
  <c r="A141" i="110"/>
  <c r="A140" i="110"/>
  <c r="A139" i="110"/>
  <c r="A138" i="110"/>
  <c r="A137" i="110"/>
  <c r="A136" i="110"/>
  <c r="A135" i="110"/>
  <c r="A134" i="110"/>
  <c r="A133" i="110"/>
  <c r="A132" i="110"/>
  <c r="A131" i="110"/>
  <c r="A130" i="110"/>
  <c r="A129" i="110"/>
  <c r="A128" i="110"/>
  <c r="A127" i="110"/>
  <c r="A126" i="110"/>
  <c r="A125" i="110"/>
  <c r="A124" i="110"/>
  <c r="A123" i="110"/>
  <c r="A122" i="110"/>
  <c r="A121" i="110"/>
  <c r="A120" i="110"/>
  <c r="A119" i="110"/>
  <c r="A118" i="110"/>
  <c r="A117" i="110"/>
  <c r="A116" i="110"/>
  <c r="A115" i="110"/>
  <c r="A114" i="110"/>
  <c r="A113" i="110"/>
  <c r="A112" i="110"/>
  <c r="A111" i="110"/>
  <c r="A110" i="110"/>
  <c r="A109" i="110"/>
  <c r="A108" i="110"/>
  <c r="A107" i="110"/>
  <c r="A106" i="110"/>
  <c r="A105" i="110"/>
  <c r="A104" i="110"/>
  <c r="A103" i="110"/>
  <c r="A102" i="110"/>
  <c r="A101" i="110"/>
  <c r="A100" i="110"/>
  <c r="A99" i="110"/>
  <c r="A98" i="110"/>
  <c r="A97" i="110"/>
  <c r="A96" i="110"/>
  <c r="A95" i="110"/>
  <c r="A94" i="110"/>
  <c r="A93" i="110"/>
  <c r="A92" i="110"/>
  <c r="A91" i="110"/>
  <c r="A90" i="110"/>
  <c r="A89" i="110"/>
  <c r="A88" i="110"/>
  <c r="A87" i="110"/>
  <c r="A86" i="110"/>
  <c r="A85" i="110"/>
  <c r="A84" i="110"/>
  <c r="A83" i="110"/>
  <c r="A82" i="110"/>
  <c r="A81" i="110"/>
  <c r="A80" i="110"/>
  <c r="A79" i="110"/>
  <c r="A78" i="110"/>
  <c r="A77" i="110"/>
  <c r="A76" i="110"/>
  <c r="A75" i="110"/>
  <c r="A74" i="110"/>
  <c r="A73" i="110"/>
  <c r="A72" i="110"/>
  <c r="A71" i="110"/>
  <c r="A70" i="110"/>
  <c r="A69" i="110"/>
  <c r="A68" i="110"/>
  <c r="A67" i="110"/>
  <c r="A66" i="110"/>
  <c r="A65" i="110"/>
  <c r="A64" i="110"/>
  <c r="A63" i="110"/>
  <c r="A62" i="110"/>
  <c r="A61" i="110"/>
  <c r="A60" i="110"/>
  <c r="A59" i="110"/>
  <c r="A58" i="110"/>
  <c r="A57" i="110"/>
  <c r="A56" i="110"/>
  <c r="A55" i="110"/>
  <c r="A54" i="110"/>
  <c r="A53" i="110"/>
  <c r="A52" i="110"/>
  <c r="A51" i="110"/>
  <c r="A50" i="110"/>
  <c r="A49" i="110"/>
  <c r="A48" i="110"/>
  <c r="A47" i="110"/>
  <c r="A46" i="110"/>
  <c r="A45" i="110"/>
  <c r="A44" i="110"/>
  <c r="A43" i="110"/>
  <c r="A42" i="110"/>
  <c r="A41" i="110"/>
  <c r="A40" i="110"/>
  <c r="A39" i="110"/>
  <c r="A38" i="110"/>
  <c r="A37" i="110"/>
  <c r="A36" i="110"/>
  <c r="A35" i="110"/>
  <c r="A34" i="110"/>
  <c r="A33" i="110"/>
  <c r="A32" i="110"/>
  <c r="A31" i="110"/>
  <c r="A30" i="110"/>
  <c r="A29" i="110"/>
  <c r="A28" i="110"/>
  <c r="A27" i="110"/>
  <c r="A26" i="110"/>
  <c r="A25" i="110"/>
  <c r="A24" i="110"/>
  <c r="A23" i="110"/>
  <c r="A22" i="110"/>
  <c r="A21" i="110"/>
  <c r="A20" i="110"/>
  <c r="A19" i="110"/>
  <c r="A18" i="110"/>
  <c r="A17" i="110"/>
  <c r="A16" i="110"/>
  <c r="A15" i="110"/>
  <c r="A14" i="110"/>
  <c r="A13" i="110"/>
  <c r="A12" i="110"/>
  <c r="A11" i="110"/>
  <c r="A10" i="110"/>
  <c r="A9" i="110"/>
  <c r="U83" i="126" l="1"/>
  <c r="U129" i="126"/>
  <c r="U143" i="128"/>
  <c r="U211" i="128"/>
  <c r="U129" i="128"/>
  <c r="U197" i="128"/>
  <c r="U45" i="126"/>
  <c r="U87" i="126"/>
  <c r="U107" i="128"/>
  <c r="U171" i="128"/>
  <c r="U239" i="128"/>
  <c r="U157" i="128"/>
  <c r="U225" i="128"/>
  <c r="U107" i="126"/>
  <c r="U175" i="128"/>
  <c r="U243" i="128"/>
  <c r="U161" i="128"/>
  <c r="U81" i="126"/>
  <c r="U123" i="126"/>
  <c r="U111" i="126"/>
  <c r="U125" i="126"/>
  <c r="U83" i="128"/>
  <c r="U139" i="128"/>
  <c r="U207" i="128"/>
  <c r="U125" i="128"/>
  <c r="U193" i="128"/>
  <c r="U223" i="128"/>
  <c r="U223" i="127"/>
  <c r="U223" i="126"/>
  <c r="U93" i="128"/>
  <c r="U99" i="128"/>
  <c r="U95" i="128"/>
  <c r="U91" i="128"/>
  <c r="U63" i="128"/>
  <c r="U59" i="128"/>
  <c r="U55" i="128"/>
  <c r="U57" i="128"/>
  <c r="U93" i="127"/>
  <c r="U57" i="127"/>
  <c r="U93" i="126"/>
  <c r="U57" i="126"/>
  <c r="U99" i="127"/>
  <c r="U95" i="127"/>
  <c r="U91" i="127"/>
  <c r="U63" i="127"/>
  <c r="U59" i="127"/>
  <c r="U55" i="127"/>
  <c r="U99" i="126"/>
  <c r="U95" i="126"/>
  <c r="U91" i="126"/>
  <c r="U63" i="126"/>
  <c r="U59" i="126"/>
  <c r="U55" i="126"/>
  <c r="U25" i="128"/>
  <c r="U25" i="127"/>
  <c r="U25" i="126"/>
  <c r="U245" i="128"/>
  <c r="U213" i="128"/>
  <c r="U177" i="128"/>
  <c r="U145" i="128"/>
  <c r="U113" i="128"/>
  <c r="U89" i="128"/>
  <c r="U259" i="128"/>
  <c r="U231" i="128"/>
  <c r="U199" i="128"/>
  <c r="U163" i="128"/>
  <c r="U131" i="128"/>
  <c r="U259" i="127"/>
  <c r="U49" i="128"/>
  <c r="U245" i="127"/>
  <c r="U213" i="127"/>
  <c r="U177" i="127"/>
  <c r="U145" i="127"/>
  <c r="U113" i="127"/>
  <c r="U89" i="127"/>
  <c r="U49" i="127"/>
  <c r="U245" i="126"/>
  <c r="U213" i="126"/>
  <c r="U177" i="126"/>
  <c r="U145" i="126"/>
  <c r="U113" i="126"/>
  <c r="U89" i="126"/>
  <c r="U49" i="126"/>
  <c r="U231" i="127"/>
  <c r="U199" i="127"/>
  <c r="U163" i="127"/>
  <c r="U131" i="127"/>
  <c r="U259" i="126"/>
  <c r="U231" i="126"/>
  <c r="U199" i="126"/>
  <c r="U163" i="126"/>
  <c r="U131" i="126"/>
  <c r="U385" i="128"/>
  <c r="U365" i="128"/>
  <c r="U345" i="128"/>
  <c r="U325" i="128"/>
  <c r="U305" i="128"/>
  <c r="U285" i="128"/>
  <c r="U395" i="128"/>
  <c r="U375" i="128"/>
  <c r="U355" i="128"/>
  <c r="U335" i="128"/>
  <c r="U315" i="128"/>
  <c r="U295" i="128"/>
  <c r="U395" i="127"/>
  <c r="U375" i="127"/>
  <c r="U355" i="127"/>
  <c r="U335" i="127"/>
  <c r="U315" i="127"/>
  <c r="U295" i="127"/>
  <c r="U385" i="127"/>
  <c r="U365" i="127"/>
  <c r="U345" i="127"/>
  <c r="U325" i="127"/>
  <c r="U305" i="127"/>
  <c r="U285" i="127"/>
  <c r="U385" i="126"/>
  <c r="U365" i="126"/>
  <c r="U345" i="126"/>
  <c r="U325" i="126"/>
  <c r="U305" i="126"/>
  <c r="U285" i="126"/>
  <c r="U395" i="126"/>
  <c r="U375" i="126"/>
  <c r="U355" i="126"/>
  <c r="U335" i="126"/>
  <c r="U315" i="126"/>
  <c r="U295" i="126"/>
  <c r="U21" i="128"/>
  <c r="U21" i="127"/>
  <c r="U21" i="126"/>
  <c r="U269" i="128"/>
  <c r="U267" i="128"/>
  <c r="U267" i="127"/>
  <c r="U269" i="127"/>
  <c r="U269" i="126"/>
  <c r="U267" i="126"/>
  <c r="U189" i="128"/>
  <c r="U189" i="127"/>
  <c r="U189" i="126"/>
  <c r="U12" i="128"/>
  <c r="U14" i="128"/>
  <c r="U10" i="128"/>
  <c r="U12" i="127"/>
  <c r="U12" i="126"/>
  <c r="U14" i="127"/>
  <c r="U10" i="127"/>
  <c r="U14" i="126"/>
  <c r="U10" i="126"/>
  <c r="U250" i="128"/>
  <c r="U190" i="128"/>
  <c r="U154" i="128"/>
  <c r="U122" i="128"/>
  <c r="U97" i="128"/>
  <c r="U236" i="128"/>
  <c r="U220" i="128"/>
  <c r="U204" i="128"/>
  <c r="U80" i="128"/>
  <c r="U52" i="128"/>
  <c r="U24" i="128"/>
  <c r="U20" i="128"/>
  <c r="U16" i="128"/>
  <c r="U236" i="127"/>
  <c r="U168" i="128"/>
  <c r="U136" i="128"/>
  <c r="U104" i="128"/>
  <c r="U116" i="128"/>
  <c r="U50" i="128"/>
  <c r="U38" i="128"/>
  <c r="U22" i="128"/>
  <c r="U18" i="128"/>
  <c r="U250" i="127"/>
  <c r="U61" i="128"/>
  <c r="U97" i="127"/>
  <c r="U61" i="127"/>
  <c r="U97" i="126"/>
  <c r="U61" i="126"/>
  <c r="U220" i="127"/>
  <c r="U204" i="127"/>
  <c r="U168" i="127"/>
  <c r="U136" i="127"/>
  <c r="U116" i="127"/>
  <c r="U104" i="127"/>
  <c r="U80" i="127"/>
  <c r="U52" i="127"/>
  <c r="U24" i="127"/>
  <c r="U20" i="127"/>
  <c r="U16" i="127"/>
  <c r="U236" i="126"/>
  <c r="U220" i="126"/>
  <c r="U204" i="126"/>
  <c r="U168" i="126"/>
  <c r="U136" i="126"/>
  <c r="U116" i="126"/>
  <c r="U104" i="126"/>
  <c r="U80" i="126"/>
  <c r="U52" i="126"/>
  <c r="U24" i="126"/>
  <c r="U20" i="126"/>
  <c r="U16" i="126"/>
  <c r="U190" i="127"/>
  <c r="U154" i="127"/>
  <c r="U122" i="127"/>
  <c r="U50" i="127"/>
  <c r="U38" i="127"/>
  <c r="U22" i="127"/>
  <c r="U18" i="127"/>
  <c r="U250" i="126"/>
  <c r="U190" i="126"/>
  <c r="U154" i="126"/>
  <c r="U122" i="126"/>
  <c r="U50" i="126"/>
  <c r="U38" i="126"/>
  <c r="U22" i="126"/>
  <c r="U18" i="126"/>
  <c r="U258" i="128"/>
  <c r="U242" i="128"/>
  <c r="U230" i="128"/>
  <c r="U210" i="128"/>
  <c r="U198" i="128"/>
  <c r="U174" i="128"/>
  <c r="U162" i="128"/>
  <c r="U142" i="128"/>
  <c r="U130" i="128"/>
  <c r="U110" i="128"/>
  <c r="U86" i="128"/>
  <c r="U48" i="128"/>
  <c r="U44" i="128"/>
  <c r="U260" i="127"/>
  <c r="U256" i="127"/>
  <c r="U244" i="127"/>
  <c r="U88" i="128"/>
  <c r="U260" i="128"/>
  <c r="U244" i="128"/>
  <c r="U228" i="128"/>
  <c r="U212" i="128"/>
  <c r="U196" i="128"/>
  <c r="U258" i="127"/>
  <c r="U242" i="127"/>
  <c r="U256" i="128"/>
  <c r="U176" i="128"/>
  <c r="U160" i="128"/>
  <c r="U144" i="128"/>
  <c r="U128" i="128"/>
  <c r="U112" i="128"/>
  <c r="U228" i="127"/>
  <c r="U212" i="127"/>
  <c r="U196" i="127"/>
  <c r="U176" i="127"/>
  <c r="U160" i="127"/>
  <c r="U144" i="127"/>
  <c r="U128" i="127"/>
  <c r="U112" i="127"/>
  <c r="U88" i="127"/>
  <c r="U48" i="127"/>
  <c r="U44" i="127"/>
  <c r="U260" i="126"/>
  <c r="U256" i="126"/>
  <c r="U244" i="126"/>
  <c r="U228" i="126"/>
  <c r="U212" i="126"/>
  <c r="U196" i="126"/>
  <c r="U176" i="126"/>
  <c r="U160" i="126"/>
  <c r="U144" i="126"/>
  <c r="U128" i="126"/>
  <c r="U112" i="126"/>
  <c r="U88" i="126"/>
  <c r="U48" i="126"/>
  <c r="U44" i="126"/>
  <c r="U230" i="127"/>
  <c r="U210" i="127"/>
  <c r="U198" i="127"/>
  <c r="U174" i="127"/>
  <c r="U162" i="127"/>
  <c r="U142" i="127"/>
  <c r="U130" i="127"/>
  <c r="U110" i="127"/>
  <c r="U86" i="127"/>
  <c r="U258" i="126"/>
  <c r="U242" i="126"/>
  <c r="U230" i="126"/>
  <c r="U210" i="126"/>
  <c r="U198" i="126"/>
  <c r="U174" i="126"/>
  <c r="U162" i="126"/>
  <c r="U142" i="126"/>
  <c r="U130" i="126"/>
  <c r="U110" i="126"/>
  <c r="U86" i="126"/>
  <c r="U98" i="128"/>
  <c r="U94" i="128"/>
  <c r="U90" i="128"/>
  <c r="U92" i="128"/>
  <c r="U60" i="128"/>
  <c r="U56" i="128"/>
  <c r="U78" i="128"/>
  <c r="U62" i="128"/>
  <c r="U58" i="128"/>
  <c r="U54" i="128"/>
  <c r="U26" i="128"/>
  <c r="U96" i="128"/>
  <c r="U96" i="127"/>
  <c r="U92" i="127"/>
  <c r="U60" i="127"/>
  <c r="U56" i="127"/>
  <c r="U96" i="126"/>
  <c r="U92" i="126"/>
  <c r="U60" i="126"/>
  <c r="U56" i="126"/>
  <c r="U98" i="127"/>
  <c r="U94" i="127"/>
  <c r="U90" i="127"/>
  <c r="U78" i="127"/>
  <c r="U62" i="127"/>
  <c r="U58" i="127"/>
  <c r="U54" i="127"/>
  <c r="U26" i="127"/>
  <c r="U98" i="126"/>
  <c r="U94" i="126"/>
  <c r="U90" i="126"/>
  <c r="U78" i="126"/>
  <c r="U62" i="126"/>
  <c r="U58" i="126"/>
  <c r="U54" i="126"/>
  <c r="U26" i="126"/>
  <c r="U74" i="128"/>
  <c r="U74" i="127"/>
  <c r="U74" i="126"/>
  <c r="U254" i="128"/>
  <c r="U238" i="128"/>
  <c r="U226" i="128"/>
  <c r="U206" i="128"/>
  <c r="U194" i="128"/>
  <c r="U170" i="128"/>
  <c r="U158" i="128"/>
  <c r="U138" i="128"/>
  <c r="U126" i="128"/>
  <c r="U114" i="128"/>
  <c r="U106" i="128"/>
  <c r="U82" i="128"/>
  <c r="U252" i="128"/>
  <c r="U172" i="128"/>
  <c r="U156" i="128"/>
  <c r="U140" i="128"/>
  <c r="U124" i="128"/>
  <c r="U108" i="128"/>
  <c r="U40" i="128"/>
  <c r="U252" i="127"/>
  <c r="U240" i="127"/>
  <c r="U84" i="128"/>
  <c r="U42" i="128"/>
  <c r="U254" i="127"/>
  <c r="U238" i="127"/>
  <c r="U240" i="128"/>
  <c r="U224" i="128"/>
  <c r="U208" i="128"/>
  <c r="U192" i="128"/>
  <c r="U224" i="127"/>
  <c r="U208" i="127"/>
  <c r="U192" i="127"/>
  <c r="U172" i="127"/>
  <c r="U156" i="127"/>
  <c r="U140" i="127"/>
  <c r="U124" i="127"/>
  <c r="U108" i="127"/>
  <c r="U84" i="127"/>
  <c r="U40" i="127"/>
  <c r="U252" i="126"/>
  <c r="U240" i="126"/>
  <c r="U224" i="126"/>
  <c r="U208" i="126"/>
  <c r="U192" i="126"/>
  <c r="U172" i="126"/>
  <c r="U156" i="126"/>
  <c r="U140" i="126"/>
  <c r="U124" i="126"/>
  <c r="U108" i="126"/>
  <c r="U84" i="126"/>
  <c r="U40" i="126"/>
  <c r="U226" i="127"/>
  <c r="U206" i="127"/>
  <c r="U194" i="127"/>
  <c r="U170" i="127"/>
  <c r="U158" i="127"/>
  <c r="U138" i="127"/>
  <c r="U126" i="127"/>
  <c r="U114" i="127"/>
  <c r="U106" i="127"/>
  <c r="U82" i="127"/>
  <c r="U42" i="127"/>
  <c r="U254" i="126"/>
  <c r="U238" i="126"/>
  <c r="U226" i="126"/>
  <c r="U206" i="126"/>
  <c r="U194" i="126"/>
  <c r="U170" i="126"/>
  <c r="U158" i="126"/>
  <c r="U138" i="126"/>
  <c r="U126" i="126"/>
  <c r="U114" i="126"/>
  <c r="U106" i="126"/>
  <c r="U82" i="126"/>
  <c r="U42" i="126"/>
  <c r="U117" i="128"/>
  <c r="U115" i="128"/>
  <c r="U117" i="127"/>
  <c r="U117" i="126"/>
  <c r="U115" i="127"/>
  <c r="U115" i="126"/>
  <c r="U417" i="128"/>
  <c r="U413" i="128"/>
  <c r="U409" i="128"/>
  <c r="U405" i="128"/>
  <c r="U401" i="128"/>
  <c r="U397" i="128"/>
  <c r="U419" i="128"/>
  <c r="U415" i="128"/>
  <c r="U411" i="128"/>
  <c r="U407" i="128"/>
  <c r="U403" i="128"/>
  <c r="U399" i="128"/>
  <c r="U419" i="127"/>
  <c r="U415" i="127"/>
  <c r="U411" i="127"/>
  <c r="U407" i="127"/>
  <c r="U403" i="127"/>
  <c r="U399" i="127"/>
  <c r="U417" i="127"/>
  <c r="U413" i="127"/>
  <c r="U409" i="127"/>
  <c r="U405" i="127"/>
  <c r="U401" i="127"/>
  <c r="U397" i="127"/>
  <c r="U417" i="126"/>
  <c r="U413" i="126"/>
  <c r="U409" i="126"/>
  <c r="U405" i="126"/>
  <c r="U401" i="126"/>
  <c r="U397" i="126"/>
  <c r="U419" i="126"/>
  <c r="U415" i="126"/>
  <c r="U411" i="126"/>
  <c r="U407" i="126"/>
  <c r="U403" i="126"/>
  <c r="U399" i="126"/>
  <c r="U273" i="128"/>
  <c r="U275" i="128"/>
  <c r="U15" i="128"/>
  <c r="U11" i="128"/>
  <c r="U275" i="127"/>
  <c r="U13" i="128"/>
  <c r="U273" i="127"/>
  <c r="U13" i="127"/>
  <c r="U273" i="126"/>
  <c r="U13" i="126"/>
  <c r="U15" i="127"/>
  <c r="U11" i="127"/>
  <c r="U275" i="126"/>
  <c r="U15" i="126"/>
  <c r="U11" i="126"/>
  <c r="U266" i="128"/>
  <c r="U268" i="128"/>
  <c r="U268" i="127"/>
  <c r="U266" i="127"/>
  <c r="U77" i="128"/>
  <c r="U77" i="127"/>
  <c r="U77" i="126"/>
  <c r="U268" i="126"/>
  <c r="U266" i="126"/>
  <c r="U241" i="128"/>
  <c r="U209" i="128"/>
  <c r="U173" i="128"/>
  <c r="U141" i="128"/>
  <c r="U109" i="128"/>
  <c r="U85" i="128"/>
  <c r="U255" i="128"/>
  <c r="U227" i="128"/>
  <c r="U195" i="128"/>
  <c r="U159" i="128"/>
  <c r="U127" i="128"/>
  <c r="U43" i="128"/>
  <c r="U255" i="127"/>
  <c r="U241" i="127"/>
  <c r="U209" i="127"/>
  <c r="U173" i="127"/>
  <c r="U141" i="127"/>
  <c r="U109" i="127"/>
  <c r="U85" i="127"/>
  <c r="U241" i="126"/>
  <c r="U209" i="126"/>
  <c r="U173" i="126"/>
  <c r="U141" i="126"/>
  <c r="U109" i="126"/>
  <c r="U85" i="126"/>
  <c r="U227" i="127"/>
  <c r="U195" i="127"/>
  <c r="U159" i="127"/>
  <c r="U127" i="127"/>
  <c r="U43" i="127"/>
  <c r="U255" i="126"/>
  <c r="U227" i="126"/>
  <c r="U195" i="126"/>
  <c r="U159" i="126"/>
  <c r="U127" i="126"/>
  <c r="U43" i="126"/>
  <c r="U393" i="128"/>
  <c r="U389" i="128"/>
  <c r="U377" i="128"/>
  <c r="U373" i="128"/>
  <c r="U369" i="128"/>
  <c r="U357" i="128"/>
  <c r="U353" i="128"/>
  <c r="U349" i="128"/>
  <c r="U337" i="128"/>
  <c r="U333" i="128"/>
  <c r="U329" i="128"/>
  <c r="U317" i="128"/>
  <c r="U313" i="128"/>
  <c r="U309" i="128"/>
  <c r="U297" i="128"/>
  <c r="U293" i="128"/>
  <c r="U289" i="128"/>
  <c r="U277" i="128"/>
  <c r="U387" i="128"/>
  <c r="U383" i="128"/>
  <c r="U379" i="128"/>
  <c r="U367" i="128"/>
  <c r="U363" i="128"/>
  <c r="U359" i="128"/>
  <c r="U347" i="128"/>
  <c r="U343" i="128"/>
  <c r="U339" i="128"/>
  <c r="U327" i="128"/>
  <c r="U323" i="128"/>
  <c r="U319" i="128"/>
  <c r="U307" i="128"/>
  <c r="U303" i="128"/>
  <c r="U299" i="128"/>
  <c r="U287" i="128"/>
  <c r="U283" i="128"/>
  <c r="U279" i="128"/>
  <c r="U387" i="127"/>
  <c r="U383" i="127"/>
  <c r="U379" i="127"/>
  <c r="U367" i="127"/>
  <c r="U363" i="127"/>
  <c r="U359" i="127"/>
  <c r="U347" i="127"/>
  <c r="U343" i="127"/>
  <c r="U339" i="127"/>
  <c r="U327" i="127"/>
  <c r="U323" i="127"/>
  <c r="U319" i="127"/>
  <c r="U307" i="127"/>
  <c r="U303" i="127"/>
  <c r="U299" i="127"/>
  <c r="U287" i="127"/>
  <c r="U283" i="127"/>
  <c r="U279" i="127"/>
  <c r="U393" i="127"/>
  <c r="U389" i="127"/>
  <c r="U377" i="127"/>
  <c r="U373" i="127"/>
  <c r="U369" i="127"/>
  <c r="U357" i="127"/>
  <c r="U353" i="127"/>
  <c r="U349" i="127"/>
  <c r="U337" i="127"/>
  <c r="U333" i="127"/>
  <c r="U329" i="127"/>
  <c r="U317" i="127"/>
  <c r="U313" i="127"/>
  <c r="U309" i="127"/>
  <c r="U297" i="127"/>
  <c r="U293" i="127"/>
  <c r="U289" i="127"/>
  <c r="U277" i="127"/>
  <c r="U393" i="126"/>
  <c r="U389" i="126"/>
  <c r="U377" i="126"/>
  <c r="U373" i="126"/>
  <c r="U369" i="126"/>
  <c r="U357" i="126"/>
  <c r="U353" i="126"/>
  <c r="U349" i="126"/>
  <c r="U337" i="126"/>
  <c r="U333" i="126"/>
  <c r="U329" i="126"/>
  <c r="U317" i="126"/>
  <c r="U313" i="126"/>
  <c r="U309" i="126"/>
  <c r="U297" i="126"/>
  <c r="U293" i="126"/>
  <c r="U289" i="126"/>
  <c r="U277" i="126"/>
  <c r="U387" i="126"/>
  <c r="U383" i="126"/>
  <c r="U379" i="126"/>
  <c r="U367" i="126"/>
  <c r="U363" i="126"/>
  <c r="U359" i="126"/>
  <c r="U347" i="126"/>
  <c r="U343" i="126"/>
  <c r="U339" i="126"/>
  <c r="U327" i="126"/>
  <c r="U323" i="126"/>
  <c r="U319" i="126"/>
  <c r="U307" i="126"/>
  <c r="U303" i="126"/>
  <c r="U299" i="126"/>
  <c r="U287" i="126"/>
  <c r="U283" i="126"/>
  <c r="U279" i="126"/>
  <c r="U381" i="128"/>
  <c r="U361" i="128"/>
  <c r="U341" i="128"/>
  <c r="U321" i="128"/>
  <c r="U301" i="128"/>
  <c r="U281" i="128"/>
  <c r="U391" i="128"/>
  <c r="U371" i="128"/>
  <c r="U351" i="128"/>
  <c r="U331" i="128"/>
  <c r="U311" i="128"/>
  <c r="U291" i="128"/>
  <c r="U391" i="127"/>
  <c r="U371" i="127"/>
  <c r="U351" i="127"/>
  <c r="U331" i="127"/>
  <c r="U311" i="127"/>
  <c r="U291" i="127"/>
  <c r="U381" i="127"/>
  <c r="U361" i="127"/>
  <c r="U341" i="127"/>
  <c r="U321" i="127"/>
  <c r="U301" i="127"/>
  <c r="U281" i="127"/>
  <c r="U381" i="126"/>
  <c r="U361" i="126"/>
  <c r="U341" i="126"/>
  <c r="U321" i="126"/>
  <c r="U301" i="126"/>
  <c r="U281" i="126"/>
  <c r="U391" i="126"/>
  <c r="U371" i="126"/>
  <c r="U351" i="126"/>
  <c r="U331" i="126"/>
  <c r="U311" i="126"/>
  <c r="U291" i="126"/>
  <c r="U233" i="128"/>
  <c r="U201" i="128"/>
  <c r="U165" i="128"/>
  <c r="U133" i="128"/>
  <c r="U101" i="128"/>
  <c r="U263" i="128"/>
  <c r="U247" i="128"/>
  <c r="U215" i="128"/>
  <c r="U179" i="128"/>
  <c r="U151" i="128"/>
  <c r="U147" i="128"/>
  <c r="U119" i="128"/>
  <c r="U263" i="127"/>
  <c r="U247" i="127"/>
  <c r="U65" i="128"/>
  <c r="U233" i="127"/>
  <c r="U201" i="127"/>
  <c r="U165" i="127"/>
  <c r="U133" i="127"/>
  <c r="U101" i="127"/>
  <c r="U65" i="127"/>
  <c r="U233" i="126"/>
  <c r="U201" i="126"/>
  <c r="U165" i="126"/>
  <c r="U133" i="126"/>
  <c r="U101" i="126"/>
  <c r="U65" i="126"/>
  <c r="U215" i="127"/>
  <c r="U179" i="127"/>
  <c r="U151" i="127"/>
  <c r="U147" i="127"/>
  <c r="U119" i="127"/>
  <c r="U263" i="126"/>
  <c r="U247" i="126"/>
  <c r="U215" i="126"/>
  <c r="U179" i="126"/>
  <c r="U151" i="126"/>
  <c r="U147" i="126"/>
  <c r="U119" i="126"/>
  <c r="U33" i="128"/>
  <c r="U29" i="128"/>
  <c r="U33" i="127"/>
  <c r="U29" i="127"/>
  <c r="U33" i="126"/>
  <c r="U29" i="126"/>
  <c r="U262" i="128"/>
  <c r="U246" i="128"/>
  <c r="U234" i="128"/>
  <c r="U214" i="128"/>
  <c r="U202" i="128"/>
  <c r="U178" i="128"/>
  <c r="U166" i="128"/>
  <c r="U150" i="128"/>
  <c r="U146" i="128"/>
  <c r="U134" i="128"/>
  <c r="U118" i="128"/>
  <c r="U102" i="128"/>
  <c r="U64" i="128"/>
  <c r="U32" i="128"/>
  <c r="U28" i="128"/>
  <c r="U264" i="127"/>
  <c r="U248" i="127"/>
  <c r="U232" i="127"/>
  <c r="U264" i="128"/>
  <c r="U248" i="128"/>
  <c r="U232" i="128"/>
  <c r="U216" i="128"/>
  <c r="U200" i="128"/>
  <c r="U152" i="128"/>
  <c r="U120" i="128"/>
  <c r="U79" i="128"/>
  <c r="U27" i="128"/>
  <c r="U180" i="128"/>
  <c r="U164" i="128"/>
  <c r="U148" i="128"/>
  <c r="U132" i="128"/>
  <c r="U100" i="128"/>
  <c r="U66" i="128"/>
  <c r="U30" i="128"/>
  <c r="U262" i="127"/>
  <c r="U246" i="127"/>
  <c r="U234" i="127"/>
  <c r="U216" i="127"/>
  <c r="U200" i="127"/>
  <c r="U180" i="127"/>
  <c r="U164" i="127"/>
  <c r="U152" i="127"/>
  <c r="U148" i="127"/>
  <c r="U132" i="127"/>
  <c r="U120" i="127"/>
  <c r="U100" i="127"/>
  <c r="U64" i="127"/>
  <c r="U32" i="127"/>
  <c r="U28" i="127"/>
  <c r="U264" i="126"/>
  <c r="U248" i="126"/>
  <c r="U232" i="126"/>
  <c r="U216" i="126"/>
  <c r="U200" i="126"/>
  <c r="U180" i="126"/>
  <c r="U164" i="126"/>
  <c r="U152" i="126"/>
  <c r="U148" i="126"/>
  <c r="U132" i="126"/>
  <c r="U120" i="126"/>
  <c r="U100" i="126"/>
  <c r="U64" i="126"/>
  <c r="U32" i="126"/>
  <c r="U28" i="126"/>
  <c r="U79" i="127"/>
  <c r="U27" i="127"/>
  <c r="U79" i="126"/>
  <c r="U27" i="126"/>
  <c r="U214" i="127"/>
  <c r="U202" i="127"/>
  <c r="U178" i="127"/>
  <c r="U166" i="127"/>
  <c r="U150" i="127"/>
  <c r="U146" i="127"/>
  <c r="U134" i="127"/>
  <c r="U118" i="127"/>
  <c r="U102" i="127"/>
  <c r="U66" i="127"/>
  <c r="U30" i="127"/>
  <c r="U262" i="126"/>
  <c r="U246" i="126"/>
  <c r="U234" i="126"/>
  <c r="U214" i="126"/>
  <c r="U202" i="126"/>
  <c r="U178" i="126"/>
  <c r="U166" i="126"/>
  <c r="U150" i="126"/>
  <c r="U146" i="126"/>
  <c r="U134" i="126"/>
  <c r="U118" i="126"/>
  <c r="U102" i="126"/>
  <c r="U66" i="126"/>
  <c r="U30" i="126"/>
  <c r="U274" i="128"/>
  <c r="U270" i="128"/>
  <c r="U261" i="128"/>
  <c r="U272" i="127"/>
  <c r="U274" i="127"/>
  <c r="U270" i="127"/>
  <c r="U272" i="128"/>
  <c r="U261" i="127"/>
  <c r="U261" i="126"/>
  <c r="U272" i="126"/>
  <c r="U274" i="126"/>
  <c r="U270" i="126"/>
  <c r="U418" i="128"/>
  <c r="U414" i="128"/>
  <c r="U410" i="128"/>
  <c r="U406" i="128"/>
  <c r="U402" i="128"/>
  <c r="U398" i="128"/>
  <c r="U222" i="128"/>
  <c r="U218" i="128"/>
  <c r="U186" i="128"/>
  <c r="U182" i="128"/>
  <c r="U412" i="128"/>
  <c r="U396" i="128"/>
  <c r="U188" i="128"/>
  <c r="U76" i="128"/>
  <c r="U72" i="128"/>
  <c r="U68" i="128"/>
  <c r="U36" i="128"/>
  <c r="U416" i="127"/>
  <c r="U412" i="127"/>
  <c r="U408" i="127"/>
  <c r="U404" i="127"/>
  <c r="U400" i="127"/>
  <c r="U396" i="127"/>
  <c r="U408" i="128"/>
  <c r="U184" i="128"/>
  <c r="U404" i="128"/>
  <c r="U70" i="128"/>
  <c r="U46" i="128"/>
  <c r="U34" i="128"/>
  <c r="U418" i="127"/>
  <c r="U414" i="127"/>
  <c r="U410" i="127"/>
  <c r="U406" i="127"/>
  <c r="U402" i="127"/>
  <c r="U398" i="127"/>
  <c r="U416" i="128"/>
  <c r="U400" i="128"/>
  <c r="U53" i="128"/>
  <c r="U53" i="127"/>
  <c r="U53" i="126"/>
  <c r="U188" i="127"/>
  <c r="U184" i="127"/>
  <c r="U76" i="127"/>
  <c r="U72" i="127"/>
  <c r="U68" i="127"/>
  <c r="U36" i="127"/>
  <c r="U416" i="126"/>
  <c r="U412" i="126"/>
  <c r="U408" i="126"/>
  <c r="U404" i="126"/>
  <c r="U400" i="126"/>
  <c r="U396" i="126"/>
  <c r="U188" i="126"/>
  <c r="U184" i="126"/>
  <c r="U76" i="126"/>
  <c r="U72" i="126"/>
  <c r="U68" i="126"/>
  <c r="U36" i="126"/>
  <c r="U222" i="127"/>
  <c r="U218" i="127"/>
  <c r="U186" i="127"/>
  <c r="U182" i="127"/>
  <c r="U70" i="127"/>
  <c r="U46" i="127"/>
  <c r="U34" i="127"/>
  <c r="U418" i="126"/>
  <c r="U414" i="126"/>
  <c r="U410" i="126"/>
  <c r="U406" i="126"/>
  <c r="U402" i="126"/>
  <c r="U398" i="126"/>
  <c r="U222" i="126"/>
  <c r="U218" i="126"/>
  <c r="U186" i="126"/>
  <c r="U182" i="126"/>
  <c r="U70" i="126"/>
  <c r="U46" i="126"/>
  <c r="U34" i="126"/>
  <c r="U394" i="128"/>
  <c r="U390" i="128"/>
  <c r="U386" i="128"/>
  <c r="U382" i="128"/>
  <c r="U378" i="128"/>
  <c r="U374" i="128"/>
  <c r="U370" i="128"/>
  <c r="U366" i="128"/>
  <c r="U362" i="128"/>
  <c r="U358" i="128"/>
  <c r="U354" i="128"/>
  <c r="U350" i="128"/>
  <c r="U346" i="128"/>
  <c r="U342" i="128"/>
  <c r="U338" i="128"/>
  <c r="U334" i="128"/>
  <c r="U330" i="128"/>
  <c r="U326" i="128"/>
  <c r="U322" i="128"/>
  <c r="U318" i="128"/>
  <c r="U314" i="128"/>
  <c r="U310" i="128"/>
  <c r="U306" i="128"/>
  <c r="U302" i="128"/>
  <c r="U298" i="128"/>
  <c r="U294" i="128"/>
  <c r="U290" i="128"/>
  <c r="U286" i="128"/>
  <c r="U282" i="128"/>
  <c r="U278" i="128"/>
  <c r="U380" i="128"/>
  <c r="U364" i="128"/>
  <c r="U348" i="128"/>
  <c r="U332" i="128"/>
  <c r="U316" i="128"/>
  <c r="U300" i="128"/>
  <c r="U284" i="128"/>
  <c r="U392" i="127"/>
  <c r="U388" i="127"/>
  <c r="U384" i="127"/>
  <c r="U380" i="127"/>
  <c r="U376" i="127"/>
  <c r="U372" i="127"/>
  <c r="U368" i="127"/>
  <c r="U364" i="127"/>
  <c r="U360" i="127"/>
  <c r="U356" i="127"/>
  <c r="U352" i="127"/>
  <c r="U348" i="127"/>
  <c r="U344" i="127"/>
  <c r="U340" i="127"/>
  <c r="U336" i="127"/>
  <c r="U332" i="127"/>
  <c r="U328" i="127"/>
  <c r="U324" i="127"/>
  <c r="U320" i="127"/>
  <c r="U316" i="127"/>
  <c r="U312" i="127"/>
  <c r="U308" i="127"/>
  <c r="U304" i="127"/>
  <c r="U300" i="127"/>
  <c r="U296" i="127"/>
  <c r="U292" i="127"/>
  <c r="U288" i="127"/>
  <c r="U284" i="127"/>
  <c r="U280" i="127"/>
  <c r="U276" i="127"/>
  <c r="U392" i="128"/>
  <c r="U376" i="128"/>
  <c r="U360" i="128"/>
  <c r="U344" i="128"/>
  <c r="U328" i="128"/>
  <c r="U312" i="128"/>
  <c r="U296" i="128"/>
  <c r="U280" i="128"/>
  <c r="U71" i="128"/>
  <c r="U47" i="128"/>
  <c r="U35" i="128"/>
  <c r="U388" i="128"/>
  <c r="U372" i="128"/>
  <c r="U356" i="128"/>
  <c r="U340" i="128"/>
  <c r="U324" i="128"/>
  <c r="U308" i="128"/>
  <c r="U292" i="128"/>
  <c r="U276" i="128"/>
  <c r="U394" i="127"/>
  <c r="U390" i="127"/>
  <c r="U386" i="127"/>
  <c r="U382" i="127"/>
  <c r="U378" i="127"/>
  <c r="U374" i="127"/>
  <c r="U370" i="127"/>
  <c r="U366" i="127"/>
  <c r="U362" i="127"/>
  <c r="U358" i="127"/>
  <c r="U354" i="127"/>
  <c r="U350" i="127"/>
  <c r="U346" i="127"/>
  <c r="U342" i="127"/>
  <c r="U338" i="127"/>
  <c r="U334" i="127"/>
  <c r="U330" i="127"/>
  <c r="U326" i="127"/>
  <c r="U322" i="127"/>
  <c r="U318" i="127"/>
  <c r="U314" i="127"/>
  <c r="U310" i="127"/>
  <c r="U306" i="127"/>
  <c r="U302" i="127"/>
  <c r="U298" i="127"/>
  <c r="U294" i="127"/>
  <c r="U290" i="127"/>
  <c r="U286" i="127"/>
  <c r="U282" i="127"/>
  <c r="U278" i="127"/>
  <c r="U384" i="128"/>
  <c r="U368" i="128"/>
  <c r="U352" i="128"/>
  <c r="U336" i="128"/>
  <c r="U320" i="128"/>
  <c r="U304" i="128"/>
  <c r="U288" i="128"/>
  <c r="U73" i="128"/>
  <c r="U69" i="128"/>
  <c r="U37" i="128"/>
  <c r="U73" i="127"/>
  <c r="U69" i="127"/>
  <c r="U37" i="127"/>
  <c r="U73" i="126"/>
  <c r="U69" i="126"/>
  <c r="U37" i="126"/>
  <c r="U392" i="126"/>
  <c r="U388" i="126"/>
  <c r="U384" i="126"/>
  <c r="U380" i="126"/>
  <c r="U376" i="126"/>
  <c r="U372" i="126"/>
  <c r="U368" i="126"/>
  <c r="U364" i="126"/>
  <c r="U360" i="126"/>
  <c r="U356" i="126"/>
  <c r="U352" i="126"/>
  <c r="U348" i="126"/>
  <c r="U344" i="126"/>
  <c r="U340" i="126"/>
  <c r="U336" i="126"/>
  <c r="U332" i="126"/>
  <c r="U328" i="126"/>
  <c r="U324" i="126"/>
  <c r="U320" i="126"/>
  <c r="U316" i="126"/>
  <c r="U312" i="126"/>
  <c r="U308" i="126"/>
  <c r="U304" i="126"/>
  <c r="U300" i="126"/>
  <c r="U296" i="126"/>
  <c r="U292" i="126"/>
  <c r="U288" i="126"/>
  <c r="U284" i="126"/>
  <c r="U280" i="126"/>
  <c r="U276" i="126"/>
  <c r="U71" i="127"/>
  <c r="U47" i="127"/>
  <c r="U35" i="127"/>
  <c r="U71" i="126"/>
  <c r="U47" i="126"/>
  <c r="U35" i="126"/>
  <c r="U394" i="126"/>
  <c r="U390" i="126"/>
  <c r="U386" i="126"/>
  <c r="U382" i="126"/>
  <c r="U378" i="126"/>
  <c r="U374" i="126"/>
  <c r="U370" i="126"/>
  <c r="U366" i="126"/>
  <c r="U362" i="126"/>
  <c r="U358" i="126"/>
  <c r="U354" i="126"/>
  <c r="U350" i="126"/>
  <c r="U346" i="126"/>
  <c r="U342" i="126"/>
  <c r="U338" i="126"/>
  <c r="U334" i="126"/>
  <c r="U330" i="126"/>
  <c r="U326" i="126"/>
  <c r="U322" i="126"/>
  <c r="U318" i="126"/>
  <c r="U314" i="126"/>
  <c r="U310" i="126"/>
  <c r="U306" i="126"/>
  <c r="U302" i="126"/>
  <c r="U298" i="126"/>
  <c r="U294" i="126"/>
  <c r="U290" i="126"/>
  <c r="U286" i="126"/>
  <c r="U282" i="126"/>
  <c r="U278" i="126"/>
  <c r="U185" i="128"/>
  <c r="U187" i="128"/>
  <c r="U183" i="128"/>
  <c r="U185" i="127"/>
  <c r="U185" i="126"/>
  <c r="U187" i="127"/>
  <c r="U183" i="127"/>
  <c r="U187" i="126"/>
  <c r="U183" i="126"/>
  <c r="U265" i="128"/>
  <c r="U249" i="128"/>
  <c r="U217" i="128"/>
  <c r="U181" i="128"/>
  <c r="U153" i="128"/>
  <c r="U149" i="128"/>
  <c r="U121" i="128"/>
  <c r="U235" i="128"/>
  <c r="U203" i="128"/>
  <c r="U167" i="128"/>
  <c r="U135" i="128"/>
  <c r="U103" i="128"/>
  <c r="U75" i="128"/>
  <c r="U67" i="128"/>
  <c r="U235" i="127"/>
  <c r="U265" i="127"/>
  <c r="U249" i="127"/>
  <c r="U217" i="127"/>
  <c r="U181" i="127"/>
  <c r="U153" i="127"/>
  <c r="U149" i="127"/>
  <c r="U121" i="127"/>
  <c r="U265" i="126"/>
  <c r="U249" i="126"/>
  <c r="U217" i="126"/>
  <c r="U181" i="126"/>
  <c r="U153" i="126"/>
  <c r="U149" i="126"/>
  <c r="U121" i="126"/>
  <c r="U203" i="127"/>
  <c r="U167" i="127"/>
  <c r="U135" i="127"/>
  <c r="U103" i="127"/>
  <c r="U75" i="127"/>
  <c r="U67" i="127"/>
  <c r="U235" i="126"/>
  <c r="U203" i="126"/>
  <c r="U167" i="126"/>
  <c r="U135" i="126"/>
  <c r="U103" i="126"/>
  <c r="U75" i="126"/>
  <c r="U67" i="126"/>
  <c r="U31" i="128"/>
  <c r="U31" i="127"/>
  <c r="U31" i="126"/>
  <c r="U23" i="128"/>
  <c r="U23" i="127"/>
  <c r="U23" i="126"/>
  <c r="U17" i="128"/>
  <c r="U17" i="127"/>
  <c r="U17" i="126"/>
  <c r="U19" i="128"/>
  <c r="U19" i="127"/>
  <c r="U19" i="126"/>
  <c r="U51" i="128"/>
  <c r="U51" i="127"/>
  <c r="U51" i="126"/>
  <c r="A151" i="15"/>
  <c r="B298" i="15"/>
  <c r="AZ1" i="108"/>
  <c r="AW1" i="108"/>
  <c r="AT1" i="108"/>
  <c r="AQ1" i="108"/>
  <c r="AN1" i="108"/>
  <c r="AK1" i="108"/>
  <c r="AH1" i="108"/>
  <c r="AE1" i="108"/>
  <c r="AB1" i="108"/>
  <c r="Y1" i="108"/>
  <c r="V1" i="108"/>
  <c r="S1" i="108"/>
  <c r="C10" i="128" l="1"/>
  <c r="C11" i="128" s="1"/>
  <c r="C12" i="128" s="1"/>
  <c r="C13" i="128" s="1"/>
  <c r="C14" i="128" s="1"/>
  <c r="C15" i="128" s="1"/>
  <c r="C16" i="128" s="1"/>
  <c r="C17" i="128" s="1"/>
  <c r="C18" i="128" s="1"/>
  <c r="C19" i="128" s="1"/>
  <c r="C20" i="128" s="1"/>
  <c r="C21" i="128" s="1"/>
  <c r="C22" i="128" s="1"/>
  <c r="C23" i="128" s="1"/>
  <c r="C24" i="128" s="1"/>
  <c r="C25" i="128" s="1"/>
  <c r="C26" i="128" s="1"/>
  <c r="C27" i="128" s="1"/>
  <c r="A152" i="15"/>
  <c r="B299" i="15"/>
  <c r="U509" i="44"/>
  <c r="T509" i="44"/>
  <c r="U508" i="44"/>
  <c r="T508" i="44"/>
  <c r="U507" i="44"/>
  <c r="T507" i="44"/>
  <c r="U506" i="44"/>
  <c r="T506" i="44"/>
  <c r="U505" i="44"/>
  <c r="T505" i="44"/>
  <c r="U504" i="44"/>
  <c r="T504" i="44"/>
  <c r="U503" i="44"/>
  <c r="T503" i="44"/>
  <c r="U502" i="44"/>
  <c r="T502" i="44"/>
  <c r="U501" i="44"/>
  <c r="T501" i="44"/>
  <c r="U500" i="44"/>
  <c r="T500" i="44"/>
  <c r="U499" i="44"/>
  <c r="T499" i="44"/>
  <c r="U498" i="44"/>
  <c r="T498" i="44"/>
  <c r="U497" i="44"/>
  <c r="T497" i="44"/>
  <c r="U496" i="44"/>
  <c r="T496" i="44"/>
  <c r="U495" i="44"/>
  <c r="T495" i="44"/>
  <c r="U494" i="44"/>
  <c r="T494" i="44"/>
  <c r="U493" i="44"/>
  <c r="T493" i="44"/>
  <c r="U492" i="44"/>
  <c r="T492" i="44"/>
  <c r="U491" i="44"/>
  <c r="T491" i="44"/>
  <c r="U490" i="44"/>
  <c r="T490" i="44"/>
  <c r="U489" i="44"/>
  <c r="T489" i="44"/>
  <c r="U488" i="44"/>
  <c r="T488" i="44"/>
  <c r="U487" i="44"/>
  <c r="T487" i="44"/>
  <c r="U486" i="44"/>
  <c r="T486" i="44"/>
  <c r="U485" i="44"/>
  <c r="T485" i="44"/>
  <c r="U484" i="44"/>
  <c r="T484" i="44"/>
  <c r="U483" i="44"/>
  <c r="T483" i="44"/>
  <c r="U482" i="44"/>
  <c r="T482" i="44"/>
  <c r="U481" i="44"/>
  <c r="T481" i="44"/>
  <c r="U480" i="44"/>
  <c r="T480" i="44"/>
  <c r="U479" i="44"/>
  <c r="T479" i="44"/>
  <c r="U478" i="44"/>
  <c r="T478" i="44"/>
  <c r="U477" i="44"/>
  <c r="T477" i="44"/>
  <c r="U476" i="44"/>
  <c r="T476" i="44"/>
  <c r="U475" i="44"/>
  <c r="T475" i="44"/>
  <c r="U474" i="44"/>
  <c r="T474" i="44"/>
  <c r="U473" i="44"/>
  <c r="T473" i="44"/>
  <c r="U472" i="44"/>
  <c r="T472" i="44"/>
  <c r="U471" i="44"/>
  <c r="T471" i="44"/>
  <c r="U470" i="44"/>
  <c r="T470" i="44"/>
  <c r="U469" i="44"/>
  <c r="T469" i="44"/>
  <c r="U468" i="44"/>
  <c r="T468" i="44"/>
  <c r="U467" i="44"/>
  <c r="T467" i="44"/>
  <c r="U466" i="44"/>
  <c r="T466" i="44"/>
  <c r="U465" i="44"/>
  <c r="T465" i="44"/>
  <c r="U464" i="44"/>
  <c r="T464" i="44"/>
  <c r="U463" i="44"/>
  <c r="T463" i="44"/>
  <c r="U462" i="44"/>
  <c r="T462" i="44"/>
  <c r="U461" i="44"/>
  <c r="T461" i="44"/>
  <c r="U460" i="44"/>
  <c r="T460" i="44"/>
  <c r="U459" i="44"/>
  <c r="T459" i="44"/>
  <c r="U458" i="44"/>
  <c r="T458" i="44"/>
  <c r="U457" i="44"/>
  <c r="T457" i="44"/>
  <c r="U456" i="44"/>
  <c r="T456" i="44"/>
  <c r="U455" i="44"/>
  <c r="T455" i="44"/>
  <c r="U454" i="44"/>
  <c r="T454" i="44"/>
  <c r="U453" i="44"/>
  <c r="T453" i="44"/>
  <c r="U452" i="44"/>
  <c r="T452" i="44"/>
  <c r="U451" i="44"/>
  <c r="T451" i="44"/>
  <c r="U450" i="44"/>
  <c r="T450" i="44"/>
  <c r="U449" i="44"/>
  <c r="T449" i="44"/>
  <c r="U448" i="44"/>
  <c r="T448" i="44"/>
  <c r="U447" i="44"/>
  <c r="T447" i="44"/>
  <c r="U446" i="44"/>
  <c r="T446" i="44"/>
  <c r="U445" i="44"/>
  <c r="T445" i="44"/>
  <c r="U444" i="44"/>
  <c r="T444" i="44"/>
  <c r="U443" i="44"/>
  <c r="T443" i="44"/>
  <c r="U442" i="44"/>
  <c r="T442" i="44"/>
  <c r="U441" i="44"/>
  <c r="T441" i="44"/>
  <c r="U440" i="44"/>
  <c r="T440" i="44"/>
  <c r="U439" i="44"/>
  <c r="T439" i="44"/>
  <c r="U438" i="44"/>
  <c r="T438" i="44"/>
  <c r="U437" i="44"/>
  <c r="T437" i="44"/>
  <c r="U436" i="44"/>
  <c r="T436" i="44"/>
  <c r="U435" i="44"/>
  <c r="T435" i="44"/>
  <c r="U434" i="44"/>
  <c r="T434" i="44"/>
  <c r="U433" i="44"/>
  <c r="T433" i="44"/>
  <c r="U432" i="44"/>
  <c r="T432" i="44"/>
  <c r="U431" i="44"/>
  <c r="T431" i="44"/>
  <c r="U430" i="44"/>
  <c r="T430" i="44"/>
  <c r="U429" i="44"/>
  <c r="T429" i="44"/>
  <c r="U428" i="44"/>
  <c r="T428" i="44"/>
  <c r="U427" i="44"/>
  <c r="T427" i="44"/>
  <c r="U426" i="44"/>
  <c r="T426" i="44"/>
  <c r="U425" i="44"/>
  <c r="T425" i="44"/>
  <c r="U424" i="44"/>
  <c r="T424" i="44"/>
  <c r="U423" i="44"/>
  <c r="T423" i="44"/>
  <c r="U422" i="44"/>
  <c r="T422" i="44"/>
  <c r="U421" i="44"/>
  <c r="T421" i="44"/>
  <c r="U420" i="44"/>
  <c r="T420" i="44"/>
  <c r="U419" i="44"/>
  <c r="T419" i="44"/>
  <c r="U418" i="44"/>
  <c r="T418" i="44"/>
  <c r="U417" i="44"/>
  <c r="T417" i="44"/>
  <c r="U416" i="44"/>
  <c r="T416" i="44"/>
  <c r="U415" i="44"/>
  <c r="T415" i="44"/>
  <c r="U414" i="44"/>
  <c r="T414" i="44"/>
  <c r="U413" i="44"/>
  <c r="T413" i="44"/>
  <c r="U412" i="44"/>
  <c r="T412" i="44"/>
  <c r="U411" i="44"/>
  <c r="T411" i="44"/>
  <c r="U410" i="44"/>
  <c r="T410" i="44"/>
  <c r="U409" i="44"/>
  <c r="T409" i="44"/>
  <c r="U408" i="44"/>
  <c r="T408" i="44"/>
  <c r="U407" i="44"/>
  <c r="T407" i="44"/>
  <c r="U406" i="44"/>
  <c r="T406" i="44"/>
  <c r="U405" i="44"/>
  <c r="T405" i="44"/>
  <c r="U404" i="44"/>
  <c r="T404" i="44"/>
  <c r="U403" i="44"/>
  <c r="T403" i="44"/>
  <c r="U402" i="44"/>
  <c r="T402" i="44"/>
  <c r="U401" i="44"/>
  <c r="T401" i="44"/>
  <c r="U400" i="44"/>
  <c r="T400" i="44"/>
  <c r="U399" i="44"/>
  <c r="T399" i="44"/>
  <c r="U398" i="44"/>
  <c r="T398" i="44"/>
  <c r="U397" i="44"/>
  <c r="T397" i="44"/>
  <c r="U396" i="44"/>
  <c r="T396" i="44"/>
  <c r="U395" i="44"/>
  <c r="T395" i="44"/>
  <c r="U394" i="44"/>
  <c r="T394" i="44"/>
  <c r="U393" i="44"/>
  <c r="T393" i="44"/>
  <c r="U392" i="44"/>
  <c r="T392" i="44"/>
  <c r="U391" i="44"/>
  <c r="T391" i="44"/>
  <c r="U390" i="44"/>
  <c r="T390" i="44"/>
  <c r="U389" i="44"/>
  <c r="T389" i="44"/>
  <c r="U388" i="44"/>
  <c r="T388" i="44"/>
  <c r="U387" i="44"/>
  <c r="T387" i="44"/>
  <c r="U386" i="44"/>
  <c r="T386" i="44"/>
  <c r="U385" i="44"/>
  <c r="T385" i="44"/>
  <c r="U384" i="44"/>
  <c r="T384" i="44"/>
  <c r="U383" i="44"/>
  <c r="T383" i="44"/>
  <c r="U382" i="44"/>
  <c r="T382" i="44"/>
  <c r="U381" i="44"/>
  <c r="T381" i="44"/>
  <c r="U380" i="44"/>
  <c r="T380" i="44"/>
  <c r="U379" i="44"/>
  <c r="T379" i="44"/>
  <c r="U378" i="44"/>
  <c r="T378" i="44"/>
  <c r="U377" i="44"/>
  <c r="T377" i="44"/>
  <c r="U376" i="44"/>
  <c r="T376" i="44"/>
  <c r="U375" i="44"/>
  <c r="T375" i="44"/>
  <c r="U374" i="44"/>
  <c r="T374" i="44"/>
  <c r="U373" i="44"/>
  <c r="T373" i="44"/>
  <c r="U372" i="44"/>
  <c r="T372" i="44"/>
  <c r="U371" i="44"/>
  <c r="T371" i="44"/>
  <c r="U370" i="44"/>
  <c r="T370" i="44"/>
  <c r="U369" i="44"/>
  <c r="T369" i="44"/>
  <c r="U368" i="44"/>
  <c r="T368" i="44"/>
  <c r="U367" i="44"/>
  <c r="T367" i="44"/>
  <c r="U366" i="44"/>
  <c r="T366" i="44"/>
  <c r="U365" i="44"/>
  <c r="T365" i="44"/>
  <c r="U364" i="44"/>
  <c r="T364" i="44"/>
  <c r="U363" i="44"/>
  <c r="T363" i="44"/>
  <c r="U362" i="44"/>
  <c r="T362" i="44"/>
  <c r="U361" i="44"/>
  <c r="T361" i="44"/>
  <c r="U360" i="44"/>
  <c r="T360" i="44"/>
  <c r="U359" i="44"/>
  <c r="T359" i="44"/>
  <c r="U358" i="44"/>
  <c r="T358" i="44"/>
  <c r="U357" i="44"/>
  <c r="T357" i="44"/>
  <c r="U356" i="44"/>
  <c r="T356" i="44"/>
  <c r="U355" i="44"/>
  <c r="T355" i="44"/>
  <c r="U354" i="44"/>
  <c r="T354" i="44"/>
  <c r="U353" i="44"/>
  <c r="T353" i="44"/>
  <c r="U352" i="44"/>
  <c r="T352" i="44"/>
  <c r="U351" i="44"/>
  <c r="T351" i="44"/>
  <c r="U350" i="44"/>
  <c r="T350" i="44"/>
  <c r="U349" i="44"/>
  <c r="T349" i="44"/>
  <c r="U348" i="44"/>
  <c r="T348" i="44"/>
  <c r="U347" i="44"/>
  <c r="T347" i="44"/>
  <c r="U346" i="44"/>
  <c r="T346" i="44"/>
  <c r="U345" i="44"/>
  <c r="T345" i="44"/>
  <c r="U344" i="44"/>
  <c r="T344" i="44"/>
  <c r="U343" i="44"/>
  <c r="T343" i="44"/>
  <c r="U342" i="44"/>
  <c r="T342" i="44"/>
  <c r="U341" i="44"/>
  <c r="T341" i="44"/>
  <c r="U340" i="44"/>
  <c r="T340" i="44"/>
  <c r="U339" i="44"/>
  <c r="T339" i="44"/>
  <c r="U338" i="44"/>
  <c r="T338" i="44"/>
  <c r="U337" i="44"/>
  <c r="T337" i="44"/>
  <c r="U336" i="44"/>
  <c r="T336" i="44"/>
  <c r="U335" i="44"/>
  <c r="T335" i="44"/>
  <c r="U334" i="44"/>
  <c r="T334" i="44"/>
  <c r="U333" i="44"/>
  <c r="T333" i="44"/>
  <c r="U332" i="44"/>
  <c r="T332" i="44"/>
  <c r="U331" i="44"/>
  <c r="T331" i="44"/>
  <c r="U330" i="44"/>
  <c r="T330" i="44"/>
  <c r="U329" i="44"/>
  <c r="T329" i="44"/>
  <c r="U328" i="44"/>
  <c r="T328" i="44"/>
  <c r="U327" i="44"/>
  <c r="T327" i="44"/>
  <c r="U326" i="44"/>
  <c r="T326" i="44"/>
  <c r="U325" i="44"/>
  <c r="T325" i="44"/>
  <c r="U324" i="44"/>
  <c r="T324" i="44"/>
  <c r="U323" i="44"/>
  <c r="T323" i="44"/>
  <c r="U322" i="44"/>
  <c r="T322" i="44"/>
  <c r="U321" i="44"/>
  <c r="T321" i="44"/>
  <c r="U320" i="44"/>
  <c r="T320" i="44"/>
  <c r="U319" i="44"/>
  <c r="T319" i="44"/>
  <c r="U318" i="44"/>
  <c r="T318" i="44"/>
  <c r="U317" i="44"/>
  <c r="T317" i="44"/>
  <c r="U316" i="44"/>
  <c r="T316" i="44"/>
  <c r="U315" i="44"/>
  <c r="T315" i="44"/>
  <c r="U314" i="44"/>
  <c r="T314" i="44"/>
  <c r="U313" i="44"/>
  <c r="T313" i="44"/>
  <c r="U312" i="44"/>
  <c r="T312" i="44"/>
  <c r="U311" i="44"/>
  <c r="T311" i="44"/>
  <c r="U310" i="44"/>
  <c r="T310" i="44"/>
  <c r="U309" i="44"/>
  <c r="T309" i="44"/>
  <c r="U308" i="44"/>
  <c r="T308" i="44"/>
  <c r="U307" i="44"/>
  <c r="T307" i="44"/>
  <c r="U306" i="44"/>
  <c r="T306" i="44"/>
  <c r="U305" i="44"/>
  <c r="T305" i="44"/>
  <c r="U304" i="44"/>
  <c r="T304" i="44"/>
  <c r="U303" i="44"/>
  <c r="T303" i="44"/>
  <c r="U302" i="44"/>
  <c r="T302" i="44"/>
  <c r="U301" i="44"/>
  <c r="T301" i="44"/>
  <c r="U300" i="44"/>
  <c r="T300" i="44"/>
  <c r="U299" i="44"/>
  <c r="T299" i="44"/>
  <c r="U298" i="44"/>
  <c r="T298" i="44"/>
  <c r="U297" i="44"/>
  <c r="T297" i="44"/>
  <c r="U296" i="44"/>
  <c r="T296" i="44"/>
  <c r="U295" i="44"/>
  <c r="T295" i="44"/>
  <c r="U294" i="44"/>
  <c r="T294" i="44"/>
  <c r="U293" i="44"/>
  <c r="T293" i="44"/>
  <c r="U292" i="44"/>
  <c r="T292" i="44"/>
  <c r="U291" i="44"/>
  <c r="T291" i="44"/>
  <c r="U290" i="44"/>
  <c r="T290" i="44"/>
  <c r="U289" i="44"/>
  <c r="T289" i="44"/>
  <c r="U288" i="44"/>
  <c r="T288" i="44"/>
  <c r="U287" i="44"/>
  <c r="T287" i="44"/>
  <c r="U286" i="44"/>
  <c r="T286" i="44"/>
  <c r="U285" i="44"/>
  <c r="T285" i="44"/>
  <c r="U284" i="44"/>
  <c r="T284" i="44"/>
  <c r="U283" i="44"/>
  <c r="T283" i="44"/>
  <c r="U282" i="44"/>
  <c r="T282" i="44"/>
  <c r="U281" i="44"/>
  <c r="T281" i="44"/>
  <c r="U280" i="44"/>
  <c r="T280" i="44"/>
  <c r="U279" i="44"/>
  <c r="T279" i="44"/>
  <c r="U278" i="44"/>
  <c r="T278" i="44"/>
  <c r="U277" i="44"/>
  <c r="T277" i="44"/>
  <c r="U276" i="44"/>
  <c r="T276" i="44"/>
  <c r="U275" i="44"/>
  <c r="T275" i="44"/>
  <c r="U274" i="44"/>
  <c r="T274" i="44"/>
  <c r="U273" i="44"/>
  <c r="T273" i="44"/>
  <c r="U272" i="44"/>
  <c r="T272" i="44"/>
  <c r="U271" i="44"/>
  <c r="T271" i="44"/>
  <c r="U270" i="44"/>
  <c r="T270" i="44"/>
  <c r="U269" i="44"/>
  <c r="T269" i="44"/>
  <c r="U268" i="44"/>
  <c r="T268" i="44"/>
  <c r="U267" i="44"/>
  <c r="T267" i="44"/>
  <c r="U266" i="44"/>
  <c r="T266" i="44"/>
  <c r="U265" i="44"/>
  <c r="T265" i="44"/>
  <c r="U264" i="44"/>
  <c r="T264" i="44"/>
  <c r="U263" i="44"/>
  <c r="T263" i="44"/>
  <c r="U262" i="44"/>
  <c r="T262" i="44"/>
  <c r="U261" i="44"/>
  <c r="T261" i="44"/>
  <c r="U260" i="44"/>
  <c r="T260" i="44"/>
  <c r="U259" i="44"/>
  <c r="T259" i="44"/>
  <c r="U258" i="44"/>
  <c r="T258" i="44"/>
  <c r="U257" i="44"/>
  <c r="T257" i="44"/>
  <c r="U256" i="44"/>
  <c r="T256" i="44"/>
  <c r="U255" i="44"/>
  <c r="T255" i="44"/>
  <c r="U254" i="44"/>
  <c r="T254" i="44"/>
  <c r="U253" i="44"/>
  <c r="T253" i="44"/>
  <c r="U252" i="44"/>
  <c r="T252" i="44"/>
  <c r="U251" i="44"/>
  <c r="T251" i="44"/>
  <c r="U250" i="44"/>
  <c r="T250" i="44"/>
  <c r="U249" i="44"/>
  <c r="T249" i="44"/>
  <c r="U248" i="44"/>
  <c r="T248" i="44"/>
  <c r="U247" i="44"/>
  <c r="T247" i="44"/>
  <c r="U246" i="44"/>
  <c r="T246" i="44"/>
  <c r="U245" i="44"/>
  <c r="T245" i="44"/>
  <c r="U244" i="44"/>
  <c r="T244" i="44"/>
  <c r="U243" i="44"/>
  <c r="T243" i="44"/>
  <c r="U242" i="44"/>
  <c r="T242" i="44"/>
  <c r="U241" i="44"/>
  <c r="T241" i="44"/>
  <c r="U240" i="44"/>
  <c r="T240" i="44"/>
  <c r="U239" i="44"/>
  <c r="T239" i="44"/>
  <c r="U238" i="44"/>
  <c r="T238" i="44"/>
  <c r="U237" i="44"/>
  <c r="T237" i="44"/>
  <c r="U236" i="44"/>
  <c r="T236" i="44"/>
  <c r="U235" i="44"/>
  <c r="T235" i="44"/>
  <c r="U234" i="44"/>
  <c r="T234" i="44"/>
  <c r="U233" i="44"/>
  <c r="T233" i="44"/>
  <c r="U232" i="44"/>
  <c r="T232" i="44"/>
  <c r="U231" i="44"/>
  <c r="T231" i="44"/>
  <c r="U230" i="44"/>
  <c r="T230" i="44"/>
  <c r="U229" i="44"/>
  <c r="T229" i="44"/>
  <c r="U228" i="44"/>
  <c r="T228" i="44"/>
  <c r="U227" i="44"/>
  <c r="T227" i="44"/>
  <c r="U226" i="44"/>
  <c r="T226" i="44"/>
  <c r="U225" i="44"/>
  <c r="T225" i="44"/>
  <c r="U224" i="44"/>
  <c r="T224" i="44"/>
  <c r="U223" i="44"/>
  <c r="T223" i="44"/>
  <c r="U222" i="44"/>
  <c r="T222" i="44"/>
  <c r="U221" i="44"/>
  <c r="T221" i="44"/>
  <c r="U220" i="44"/>
  <c r="T220" i="44"/>
  <c r="U219" i="44"/>
  <c r="T219" i="44"/>
  <c r="U218" i="44"/>
  <c r="T218" i="44"/>
  <c r="U217" i="44"/>
  <c r="T217" i="44"/>
  <c r="U216" i="44"/>
  <c r="T216" i="44"/>
  <c r="U215" i="44"/>
  <c r="T215" i="44"/>
  <c r="U214" i="44"/>
  <c r="T214" i="44"/>
  <c r="U213" i="44"/>
  <c r="T213" i="44"/>
  <c r="U212" i="44"/>
  <c r="T212" i="44"/>
  <c r="U211" i="44"/>
  <c r="T211" i="44"/>
  <c r="U210" i="44"/>
  <c r="T210" i="44"/>
  <c r="U209" i="44"/>
  <c r="T209" i="44"/>
  <c r="U208" i="44"/>
  <c r="T208" i="44"/>
  <c r="U207" i="44"/>
  <c r="T207" i="44"/>
  <c r="U206" i="44"/>
  <c r="T206" i="44"/>
  <c r="U205" i="44"/>
  <c r="T205" i="44"/>
  <c r="U204" i="44"/>
  <c r="T204" i="44"/>
  <c r="U203" i="44"/>
  <c r="T203" i="44"/>
  <c r="U202" i="44"/>
  <c r="T202" i="44"/>
  <c r="U201" i="44"/>
  <c r="T201" i="44"/>
  <c r="U200" i="44"/>
  <c r="T200" i="44"/>
  <c r="U199" i="44"/>
  <c r="T199" i="44"/>
  <c r="U198" i="44"/>
  <c r="T198" i="44"/>
  <c r="U197" i="44"/>
  <c r="T197" i="44"/>
  <c r="U196" i="44"/>
  <c r="T196" i="44"/>
  <c r="U195" i="44"/>
  <c r="T195" i="44"/>
  <c r="U194" i="44"/>
  <c r="T194" i="44"/>
  <c r="U193" i="44"/>
  <c r="T193" i="44"/>
  <c r="U192" i="44"/>
  <c r="T192" i="44"/>
  <c r="U191" i="44"/>
  <c r="T191" i="44"/>
  <c r="U190" i="44"/>
  <c r="T190" i="44"/>
  <c r="U189" i="44"/>
  <c r="T189" i="44"/>
  <c r="U188" i="44"/>
  <c r="T188" i="44"/>
  <c r="U187" i="44"/>
  <c r="T187" i="44"/>
  <c r="U186" i="44"/>
  <c r="T186" i="44"/>
  <c r="U185" i="44"/>
  <c r="T185" i="44"/>
  <c r="U184" i="44"/>
  <c r="T184" i="44"/>
  <c r="U183" i="44"/>
  <c r="T183" i="44"/>
  <c r="U182" i="44"/>
  <c r="T182" i="44"/>
  <c r="U181" i="44"/>
  <c r="T181" i="44"/>
  <c r="U180" i="44"/>
  <c r="T180" i="44"/>
  <c r="U179" i="44"/>
  <c r="T179" i="44"/>
  <c r="U178" i="44"/>
  <c r="T178" i="44"/>
  <c r="U177" i="44"/>
  <c r="T177" i="44"/>
  <c r="U176" i="44"/>
  <c r="T176" i="44"/>
  <c r="U175" i="44"/>
  <c r="T175" i="44"/>
  <c r="U174" i="44"/>
  <c r="T174" i="44"/>
  <c r="U173" i="44"/>
  <c r="T173" i="44"/>
  <c r="U172" i="44"/>
  <c r="T172" i="44"/>
  <c r="U171" i="44"/>
  <c r="T171" i="44"/>
  <c r="U170" i="44"/>
  <c r="T170" i="44"/>
  <c r="U169" i="44"/>
  <c r="T169" i="44"/>
  <c r="U168" i="44"/>
  <c r="T168" i="44"/>
  <c r="U167" i="44"/>
  <c r="T167" i="44"/>
  <c r="U166" i="44"/>
  <c r="T166" i="44"/>
  <c r="U165" i="44"/>
  <c r="T165" i="44"/>
  <c r="U164" i="44"/>
  <c r="T164" i="44"/>
  <c r="U163" i="44"/>
  <c r="T163" i="44"/>
  <c r="U162" i="44"/>
  <c r="T162" i="44"/>
  <c r="U161" i="44"/>
  <c r="T161" i="44"/>
  <c r="U160" i="44"/>
  <c r="T160" i="44"/>
  <c r="U159" i="44"/>
  <c r="T159" i="44"/>
  <c r="U158" i="44"/>
  <c r="T158" i="44"/>
  <c r="U157" i="44"/>
  <c r="T157" i="44"/>
  <c r="U156" i="44"/>
  <c r="T156" i="44"/>
  <c r="U155" i="44"/>
  <c r="T155" i="44"/>
  <c r="U154" i="44"/>
  <c r="T154" i="44"/>
  <c r="U153" i="44"/>
  <c r="T153" i="44"/>
  <c r="U152" i="44"/>
  <c r="T152" i="44"/>
  <c r="U151" i="44"/>
  <c r="T151" i="44"/>
  <c r="U150" i="44"/>
  <c r="T150" i="44"/>
  <c r="U149" i="44"/>
  <c r="T149" i="44"/>
  <c r="U148" i="44"/>
  <c r="T148" i="44"/>
  <c r="U147" i="44"/>
  <c r="T147" i="44"/>
  <c r="U146" i="44"/>
  <c r="T146" i="44"/>
  <c r="U145" i="44"/>
  <c r="T145" i="44"/>
  <c r="U144" i="44"/>
  <c r="T144" i="44"/>
  <c r="U143" i="44"/>
  <c r="T143" i="44"/>
  <c r="U142" i="44"/>
  <c r="T142" i="44"/>
  <c r="U141" i="44"/>
  <c r="T141" i="44"/>
  <c r="U140" i="44"/>
  <c r="T140" i="44"/>
  <c r="U139" i="44"/>
  <c r="T139" i="44"/>
  <c r="U138" i="44"/>
  <c r="T138" i="44"/>
  <c r="U137" i="44"/>
  <c r="T137" i="44"/>
  <c r="U136" i="44"/>
  <c r="T136" i="44"/>
  <c r="U135" i="44"/>
  <c r="T135" i="44"/>
  <c r="U134" i="44"/>
  <c r="T134" i="44"/>
  <c r="U133" i="44"/>
  <c r="T133" i="44"/>
  <c r="U132" i="44"/>
  <c r="T132" i="44"/>
  <c r="U131" i="44"/>
  <c r="T131" i="44"/>
  <c r="U130" i="44"/>
  <c r="T130" i="44"/>
  <c r="U129" i="44"/>
  <c r="T129" i="44"/>
  <c r="U128" i="44"/>
  <c r="T128" i="44"/>
  <c r="U127" i="44"/>
  <c r="T127" i="44"/>
  <c r="U126" i="44"/>
  <c r="T126" i="44"/>
  <c r="U125" i="44"/>
  <c r="T125" i="44"/>
  <c r="U124" i="44"/>
  <c r="T124" i="44"/>
  <c r="U123" i="44"/>
  <c r="T123" i="44"/>
  <c r="U122" i="44"/>
  <c r="T122" i="44"/>
  <c r="U121" i="44"/>
  <c r="T121" i="44"/>
  <c r="U120" i="44"/>
  <c r="T120" i="44"/>
  <c r="U119" i="44"/>
  <c r="T119" i="44"/>
  <c r="U118" i="44"/>
  <c r="T118" i="44"/>
  <c r="U117" i="44"/>
  <c r="T117" i="44"/>
  <c r="U116" i="44"/>
  <c r="T116" i="44"/>
  <c r="U115" i="44"/>
  <c r="T115" i="44"/>
  <c r="U114" i="44"/>
  <c r="T114" i="44"/>
  <c r="U113" i="44"/>
  <c r="T113" i="44"/>
  <c r="U112" i="44"/>
  <c r="T112" i="44"/>
  <c r="U111" i="44"/>
  <c r="T111" i="44"/>
  <c r="U110" i="44"/>
  <c r="T110" i="44"/>
  <c r="U109" i="44"/>
  <c r="T109" i="44"/>
  <c r="U108" i="44"/>
  <c r="T108" i="44"/>
  <c r="U107" i="44"/>
  <c r="T107" i="44"/>
  <c r="U106" i="44"/>
  <c r="T106" i="44"/>
  <c r="U105" i="44"/>
  <c r="T105" i="44"/>
  <c r="U104" i="44"/>
  <c r="T104" i="44"/>
  <c r="U103" i="44"/>
  <c r="T103" i="44"/>
  <c r="U102" i="44"/>
  <c r="T102" i="44"/>
  <c r="U101" i="44"/>
  <c r="T101" i="44"/>
  <c r="U100" i="44"/>
  <c r="T100" i="44"/>
  <c r="U99" i="44"/>
  <c r="T99" i="44"/>
  <c r="U98" i="44"/>
  <c r="T98" i="44"/>
  <c r="U97" i="44"/>
  <c r="T97" i="44"/>
  <c r="U96" i="44"/>
  <c r="T96" i="44"/>
  <c r="U95" i="44"/>
  <c r="T95" i="44"/>
  <c r="U94" i="44"/>
  <c r="T94" i="44"/>
  <c r="U93" i="44"/>
  <c r="T93" i="44"/>
  <c r="U92" i="44"/>
  <c r="T92" i="44"/>
  <c r="U91" i="44"/>
  <c r="T91" i="44"/>
  <c r="U90" i="44"/>
  <c r="T90" i="44"/>
  <c r="U89" i="44"/>
  <c r="T89" i="44"/>
  <c r="U88" i="44"/>
  <c r="T88" i="44"/>
  <c r="U87" i="44"/>
  <c r="T87" i="44"/>
  <c r="U86" i="44"/>
  <c r="T86" i="44"/>
  <c r="U85" i="44"/>
  <c r="T85" i="44"/>
  <c r="U84" i="44"/>
  <c r="T84" i="44"/>
  <c r="U83" i="44"/>
  <c r="T83" i="44"/>
  <c r="U82" i="44"/>
  <c r="T82" i="44"/>
  <c r="U81" i="44"/>
  <c r="T81" i="44"/>
  <c r="U80" i="44"/>
  <c r="T80" i="44"/>
  <c r="U79" i="44"/>
  <c r="T79" i="44"/>
  <c r="U78" i="44"/>
  <c r="T78" i="44"/>
  <c r="U77" i="44"/>
  <c r="T77" i="44"/>
  <c r="U76" i="44"/>
  <c r="T76" i="44"/>
  <c r="U75" i="44"/>
  <c r="T75" i="44"/>
  <c r="U74" i="44"/>
  <c r="T74" i="44"/>
  <c r="U73" i="44"/>
  <c r="T73" i="44"/>
  <c r="U72" i="44"/>
  <c r="T72" i="44"/>
  <c r="U71" i="44"/>
  <c r="T71" i="44"/>
  <c r="U70" i="44"/>
  <c r="T70" i="44"/>
  <c r="U69" i="44"/>
  <c r="T69" i="44"/>
  <c r="U68" i="44"/>
  <c r="T68" i="44"/>
  <c r="U67" i="44"/>
  <c r="T67" i="44"/>
  <c r="U66" i="44"/>
  <c r="T66" i="44"/>
  <c r="U65" i="44"/>
  <c r="T65" i="44"/>
  <c r="U64" i="44"/>
  <c r="T64" i="44"/>
  <c r="U63" i="44"/>
  <c r="T63" i="44"/>
  <c r="U62" i="44"/>
  <c r="T62" i="44"/>
  <c r="U61" i="44"/>
  <c r="T61" i="44"/>
  <c r="U60" i="44"/>
  <c r="T60" i="44"/>
  <c r="U59" i="44"/>
  <c r="T59" i="44"/>
  <c r="U58" i="44"/>
  <c r="T58" i="44"/>
  <c r="U57" i="44"/>
  <c r="T57" i="44"/>
  <c r="U56" i="44"/>
  <c r="T56" i="44"/>
  <c r="U55" i="44"/>
  <c r="T55" i="44"/>
  <c r="U54" i="44"/>
  <c r="T54" i="44"/>
  <c r="U53" i="44"/>
  <c r="T53" i="44"/>
  <c r="U52" i="44"/>
  <c r="T52" i="44"/>
  <c r="U51" i="44"/>
  <c r="T51" i="44"/>
  <c r="U50" i="44"/>
  <c r="T50" i="44"/>
  <c r="U49" i="44"/>
  <c r="T49" i="44"/>
  <c r="U48" i="44"/>
  <c r="T48" i="44"/>
  <c r="U47" i="44"/>
  <c r="T47" i="44"/>
  <c r="U46" i="44"/>
  <c r="T46" i="44"/>
  <c r="U45" i="44"/>
  <c r="T45" i="44"/>
  <c r="U44" i="44"/>
  <c r="T44" i="44"/>
  <c r="U43" i="44"/>
  <c r="T43" i="44"/>
  <c r="U42" i="44"/>
  <c r="T42" i="44"/>
  <c r="U41" i="44"/>
  <c r="T41" i="44"/>
  <c r="U40" i="44"/>
  <c r="T40" i="44"/>
  <c r="U39" i="44"/>
  <c r="T39" i="44"/>
  <c r="U38" i="44"/>
  <c r="T38" i="44"/>
  <c r="U37" i="44"/>
  <c r="T37" i="44"/>
  <c r="U36" i="44"/>
  <c r="T36" i="44"/>
  <c r="U35" i="44"/>
  <c r="T35" i="44"/>
  <c r="U34" i="44"/>
  <c r="T34" i="44"/>
  <c r="U33" i="44"/>
  <c r="T33" i="44"/>
  <c r="U32" i="44"/>
  <c r="T32" i="44"/>
  <c r="U31" i="44"/>
  <c r="T31" i="44"/>
  <c r="U30" i="44"/>
  <c r="T30" i="44"/>
  <c r="U29" i="44"/>
  <c r="T29" i="44"/>
  <c r="U28" i="44"/>
  <c r="T28" i="44"/>
  <c r="U27" i="44"/>
  <c r="T27" i="44"/>
  <c r="U26" i="44"/>
  <c r="T26" i="44"/>
  <c r="U25" i="44"/>
  <c r="T25" i="44"/>
  <c r="U24" i="44"/>
  <c r="T24" i="44"/>
  <c r="U23" i="44"/>
  <c r="T23" i="44"/>
  <c r="U22" i="44"/>
  <c r="T22" i="44"/>
  <c r="U21" i="44"/>
  <c r="T21" i="44"/>
  <c r="U20" i="44"/>
  <c r="T20" i="44"/>
  <c r="U19" i="44"/>
  <c r="T19" i="44"/>
  <c r="U18" i="44"/>
  <c r="T18" i="44"/>
  <c r="U17" i="44"/>
  <c r="T17" i="44"/>
  <c r="U16" i="44"/>
  <c r="T16" i="44"/>
  <c r="U15" i="44"/>
  <c r="T15" i="44"/>
  <c r="U14" i="44"/>
  <c r="T14" i="44"/>
  <c r="U13" i="44"/>
  <c r="T13" i="44"/>
  <c r="U12" i="44"/>
  <c r="T12" i="44"/>
  <c r="U11" i="44"/>
  <c r="T11" i="44"/>
  <c r="U10" i="44"/>
  <c r="T10" i="44"/>
  <c r="T10" i="15"/>
  <c r="U509" i="15"/>
  <c r="U508" i="15"/>
  <c r="U507" i="15"/>
  <c r="U506" i="15"/>
  <c r="U505" i="15"/>
  <c r="U504" i="15"/>
  <c r="U503" i="15"/>
  <c r="U502" i="15"/>
  <c r="U501" i="15"/>
  <c r="U500" i="15"/>
  <c r="U499" i="15"/>
  <c r="U498" i="15"/>
  <c r="U497" i="15"/>
  <c r="U496" i="15"/>
  <c r="U495" i="15"/>
  <c r="U494" i="15"/>
  <c r="U493" i="15"/>
  <c r="U492" i="15"/>
  <c r="U491" i="15"/>
  <c r="U490" i="15"/>
  <c r="U489" i="15"/>
  <c r="U488" i="15"/>
  <c r="U487" i="15"/>
  <c r="U486" i="15"/>
  <c r="U485" i="15"/>
  <c r="U484" i="15"/>
  <c r="U483" i="15"/>
  <c r="U482" i="15"/>
  <c r="U481" i="15"/>
  <c r="U480" i="15"/>
  <c r="U479" i="15"/>
  <c r="U478" i="15"/>
  <c r="U477" i="15"/>
  <c r="U476" i="15"/>
  <c r="U475" i="15"/>
  <c r="U474" i="15"/>
  <c r="U473" i="15"/>
  <c r="U472" i="15"/>
  <c r="U471" i="15"/>
  <c r="U470" i="15"/>
  <c r="U469" i="15"/>
  <c r="U468" i="15"/>
  <c r="U467" i="15"/>
  <c r="U466" i="15"/>
  <c r="U465" i="15"/>
  <c r="U464" i="15"/>
  <c r="U463" i="15"/>
  <c r="U462" i="15"/>
  <c r="U461" i="15"/>
  <c r="U460" i="15"/>
  <c r="U459" i="15"/>
  <c r="U458" i="15"/>
  <c r="U457" i="15"/>
  <c r="U456" i="15"/>
  <c r="U455" i="15"/>
  <c r="U454" i="15"/>
  <c r="U453" i="15"/>
  <c r="U452" i="15"/>
  <c r="U451" i="15"/>
  <c r="U450" i="15"/>
  <c r="U449" i="15"/>
  <c r="U448" i="15"/>
  <c r="U447" i="15"/>
  <c r="U446" i="15"/>
  <c r="U445" i="15"/>
  <c r="U444" i="15"/>
  <c r="U443" i="15"/>
  <c r="U442" i="15"/>
  <c r="U441" i="15"/>
  <c r="U440" i="15"/>
  <c r="U439" i="15"/>
  <c r="U438" i="15"/>
  <c r="U437" i="15"/>
  <c r="U436" i="15"/>
  <c r="U435" i="15"/>
  <c r="U434" i="15"/>
  <c r="U433" i="15"/>
  <c r="U432" i="15"/>
  <c r="U431" i="15"/>
  <c r="U430" i="15"/>
  <c r="U429" i="15"/>
  <c r="U428" i="15"/>
  <c r="U427" i="15"/>
  <c r="U426" i="15"/>
  <c r="U425" i="15"/>
  <c r="U424" i="15"/>
  <c r="U423" i="15"/>
  <c r="U422" i="15"/>
  <c r="U421" i="15"/>
  <c r="U420" i="15"/>
  <c r="U419" i="15"/>
  <c r="U418" i="15"/>
  <c r="U417" i="15"/>
  <c r="U416" i="15"/>
  <c r="U415" i="15"/>
  <c r="U414" i="15"/>
  <c r="U413" i="15"/>
  <c r="U412" i="15"/>
  <c r="U411" i="15"/>
  <c r="U410" i="15"/>
  <c r="U409" i="15"/>
  <c r="U408" i="15"/>
  <c r="U407" i="15"/>
  <c r="U406" i="15"/>
  <c r="U405" i="15"/>
  <c r="U404" i="15"/>
  <c r="U403" i="15"/>
  <c r="U402" i="15"/>
  <c r="U401" i="15"/>
  <c r="U400" i="15"/>
  <c r="U399" i="15"/>
  <c r="U398" i="15"/>
  <c r="U397" i="15"/>
  <c r="U396" i="15"/>
  <c r="U395" i="15"/>
  <c r="U394" i="15"/>
  <c r="U393" i="15"/>
  <c r="U392" i="15"/>
  <c r="U391" i="15"/>
  <c r="U390" i="15"/>
  <c r="U389" i="15"/>
  <c r="U388" i="15"/>
  <c r="U387" i="15"/>
  <c r="U386" i="15"/>
  <c r="U385" i="15"/>
  <c r="U384" i="15"/>
  <c r="U383" i="15"/>
  <c r="U382" i="15"/>
  <c r="U381" i="15"/>
  <c r="U380" i="15"/>
  <c r="U379" i="15"/>
  <c r="U378" i="15"/>
  <c r="U377" i="15"/>
  <c r="U376" i="15"/>
  <c r="U375" i="15"/>
  <c r="U374" i="15"/>
  <c r="U373" i="15"/>
  <c r="U372" i="15"/>
  <c r="U371" i="15"/>
  <c r="U370" i="15"/>
  <c r="U369" i="15"/>
  <c r="U368" i="15"/>
  <c r="U367" i="15"/>
  <c r="U366" i="15"/>
  <c r="U365" i="15"/>
  <c r="U364" i="15"/>
  <c r="U363" i="15"/>
  <c r="U362" i="15"/>
  <c r="U361" i="15"/>
  <c r="U360" i="15"/>
  <c r="U359" i="15"/>
  <c r="U358" i="15"/>
  <c r="U357" i="15"/>
  <c r="U356" i="15"/>
  <c r="U355" i="15"/>
  <c r="U354" i="15"/>
  <c r="U353" i="15"/>
  <c r="U352" i="15"/>
  <c r="U351" i="15"/>
  <c r="U350" i="15"/>
  <c r="U349" i="15"/>
  <c r="U348" i="15"/>
  <c r="U347" i="15"/>
  <c r="U346" i="15"/>
  <c r="U345" i="15"/>
  <c r="U344" i="15"/>
  <c r="U343" i="15"/>
  <c r="U342" i="15"/>
  <c r="U341" i="15"/>
  <c r="U340" i="15"/>
  <c r="U339" i="15"/>
  <c r="U338" i="15"/>
  <c r="U337" i="15"/>
  <c r="U336" i="15"/>
  <c r="U335" i="15"/>
  <c r="U334" i="15"/>
  <c r="U333" i="15"/>
  <c r="U332" i="15"/>
  <c r="U331" i="15"/>
  <c r="U330" i="15"/>
  <c r="U329" i="15"/>
  <c r="U328" i="15"/>
  <c r="U327" i="15"/>
  <c r="U326" i="15"/>
  <c r="U325" i="15"/>
  <c r="U324" i="15"/>
  <c r="U323" i="15"/>
  <c r="U322" i="15"/>
  <c r="U321" i="15"/>
  <c r="U320" i="15"/>
  <c r="U319" i="15"/>
  <c r="U318" i="15"/>
  <c r="U317" i="15"/>
  <c r="U316" i="15"/>
  <c r="U315" i="15"/>
  <c r="U314" i="15"/>
  <c r="U313" i="15"/>
  <c r="U312" i="15"/>
  <c r="U311" i="15"/>
  <c r="U310" i="15"/>
  <c r="U309" i="15"/>
  <c r="U308" i="15"/>
  <c r="U307" i="15"/>
  <c r="U306" i="15"/>
  <c r="U305" i="15"/>
  <c r="U304" i="15"/>
  <c r="U303" i="15"/>
  <c r="U302" i="15"/>
  <c r="U301" i="15"/>
  <c r="U300" i="15"/>
  <c r="U299" i="15"/>
  <c r="U298" i="15"/>
  <c r="U297" i="15"/>
  <c r="U296" i="15"/>
  <c r="U295" i="15"/>
  <c r="U294" i="15"/>
  <c r="U293" i="15"/>
  <c r="U292" i="15"/>
  <c r="U291" i="15"/>
  <c r="U290" i="15"/>
  <c r="U289" i="15"/>
  <c r="U288" i="15"/>
  <c r="U287" i="15"/>
  <c r="U286" i="15"/>
  <c r="U285" i="15"/>
  <c r="U284" i="15"/>
  <c r="U283" i="15"/>
  <c r="U282" i="15"/>
  <c r="U281" i="15"/>
  <c r="U280" i="15"/>
  <c r="U279" i="15"/>
  <c r="U278" i="15"/>
  <c r="U277" i="15"/>
  <c r="U276" i="15"/>
  <c r="U275" i="15"/>
  <c r="U274" i="15"/>
  <c r="U273" i="15"/>
  <c r="U272" i="15"/>
  <c r="U271" i="15"/>
  <c r="U270" i="15"/>
  <c r="U269" i="15"/>
  <c r="U268" i="15"/>
  <c r="U267" i="15"/>
  <c r="U266" i="15"/>
  <c r="U265" i="15"/>
  <c r="U264" i="15"/>
  <c r="U263" i="15"/>
  <c r="U262" i="15"/>
  <c r="U261" i="15"/>
  <c r="U260" i="15"/>
  <c r="U259" i="15"/>
  <c r="U258" i="15"/>
  <c r="U257" i="15"/>
  <c r="U256" i="15"/>
  <c r="U255" i="15"/>
  <c r="U254" i="15"/>
  <c r="U253" i="15"/>
  <c r="U252" i="15"/>
  <c r="U251" i="15"/>
  <c r="U250" i="15"/>
  <c r="U249" i="15"/>
  <c r="U248" i="15"/>
  <c r="U247" i="15"/>
  <c r="U246" i="15"/>
  <c r="U245" i="15"/>
  <c r="U244" i="15"/>
  <c r="U243" i="15"/>
  <c r="U242" i="15"/>
  <c r="U241" i="15"/>
  <c r="U240" i="15"/>
  <c r="U239" i="15"/>
  <c r="U238" i="15"/>
  <c r="U237" i="15"/>
  <c r="U236" i="15"/>
  <c r="U235" i="15"/>
  <c r="U234" i="15"/>
  <c r="U233" i="15"/>
  <c r="U232" i="15"/>
  <c r="U231" i="15"/>
  <c r="U230" i="15"/>
  <c r="U229" i="15"/>
  <c r="U228" i="15"/>
  <c r="U227" i="15"/>
  <c r="U226" i="15"/>
  <c r="U225" i="15"/>
  <c r="U224" i="15"/>
  <c r="U223" i="15"/>
  <c r="U222" i="15"/>
  <c r="U221" i="15"/>
  <c r="U220" i="15"/>
  <c r="U219" i="15"/>
  <c r="U218" i="15"/>
  <c r="U217" i="15"/>
  <c r="U216" i="15"/>
  <c r="U215" i="15"/>
  <c r="U214" i="15"/>
  <c r="U213" i="15"/>
  <c r="U212" i="15"/>
  <c r="U211" i="15"/>
  <c r="U210" i="15"/>
  <c r="U209" i="15"/>
  <c r="U208" i="15"/>
  <c r="U207" i="15"/>
  <c r="U206" i="15"/>
  <c r="U205" i="15"/>
  <c r="U204" i="15"/>
  <c r="U203" i="15"/>
  <c r="U202" i="15"/>
  <c r="U201" i="15"/>
  <c r="U200" i="15"/>
  <c r="U199" i="15"/>
  <c r="U198" i="15"/>
  <c r="U197" i="15"/>
  <c r="U196" i="15"/>
  <c r="U195" i="15"/>
  <c r="U194" i="15"/>
  <c r="U193" i="15"/>
  <c r="U192" i="15"/>
  <c r="U191" i="15"/>
  <c r="U190" i="15"/>
  <c r="U189" i="15"/>
  <c r="U188" i="15"/>
  <c r="U187" i="15"/>
  <c r="U186" i="15"/>
  <c r="U185" i="15"/>
  <c r="U184" i="15"/>
  <c r="U183" i="15"/>
  <c r="U182" i="15"/>
  <c r="U181" i="15"/>
  <c r="U180" i="15"/>
  <c r="U179" i="15"/>
  <c r="U178" i="15"/>
  <c r="U177" i="15"/>
  <c r="U176" i="15"/>
  <c r="U175" i="15"/>
  <c r="U174" i="15"/>
  <c r="U173" i="15"/>
  <c r="U172" i="15"/>
  <c r="U171" i="15"/>
  <c r="U170" i="15"/>
  <c r="U169" i="15"/>
  <c r="U168" i="15"/>
  <c r="U167" i="15"/>
  <c r="U166" i="15"/>
  <c r="U165" i="15"/>
  <c r="U164" i="15"/>
  <c r="U163" i="15"/>
  <c r="U162" i="15"/>
  <c r="U161" i="15"/>
  <c r="U160" i="15"/>
  <c r="U159" i="15"/>
  <c r="U158" i="15"/>
  <c r="U157" i="15"/>
  <c r="U156" i="15"/>
  <c r="U155" i="15"/>
  <c r="U154" i="15"/>
  <c r="U153" i="15"/>
  <c r="U152" i="15"/>
  <c r="U151" i="15"/>
  <c r="U150" i="15"/>
  <c r="U149" i="15"/>
  <c r="U148" i="15"/>
  <c r="U147" i="15"/>
  <c r="U146" i="15"/>
  <c r="U145" i="15"/>
  <c r="U144" i="15"/>
  <c r="U143" i="15"/>
  <c r="U142" i="15"/>
  <c r="U141" i="15"/>
  <c r="U140" i="15"/>
  <c r="U139" i="15"/>
  <c r="U138" i="15"/>
  <c r="U137" i="15"/>
  <c r="U136" i="15"/>
  <c r="U135" i="15"/>
  <c r="U134" i="15"/>
  <c r="U133" i="15"/>
  <c r="U132" i="15"/>
  <c r="U131" i="15"/>
  <c r="U130" i="15"/>
  <c r="U129" i="15"/>
  <c r="U128" i="15"/>
  <c r="U127" i="15"/>
  <c r="U126" i="15"/>
  <c r="U125" i="15"/>
  <c r="U124" i="15"/>
  <c r="U123" i="15"/>
  <c r="U122" i="15"/>
  <c r="U121" i="15"/>
  <c r="U120" i="15"/>
  <c r="U119" i="15"/>
  <c r="U118" i="15"/>
  <c r="U117" i="15"/>
  <c r="U116" i="15"/>
  <c r="U115" i="15"/>
  <c r="U114" i="15"/>
  <c r="U113" i="15"/>
  <c r="U112" i="15"/>
  <c r="U111" i="15"/>
  <c r="U110" i="15"/>
  <c r="U109" i="15"/>
  <c r="U108" i="15"/>
  <c r="U107" i="15"/>
  <c r="U106" i="15"/>
  <c r="U105" i="15"/>
  <c r="U104" i="15"/>
  <c r="U103" i="15"/>
  <c r="U102" i="15"/>
  <c r="U101" i="15"/>
  <c r="U100" i="15"/>
  <c r="U99" i="15"/>
  <c r="U98" i="15"/>
  <c r="U97" i="15"/>
  <c r="U96" i="15"/>
  <c r="U95" i="15"/>
  <c r="U94" i="15"/>
  <c r="U93" i="15"/>
  <c r="U92" i="15"/>
  <c r="U91" i="15"/>
  <c r="U90" i="15"/>
  <c r="U89" i="15"/>
  <c r="U88" i="15"/>
  <c r="U87" i="15"/>
  <c r="U86" i="15"/>
  <c r="U85" i="15"/>
  <c r="U84" i="15"/>
  <c r="U83" i="15"/>
  <c r="U82" i="15"/>
  <c r="U81" i="15"/>
  <c r="U80" i="15"/>
  <c r="U79" i="15"/>
  <c r="U78" i="15"/>
  <c r="U77" i="15"/>
  <c r="U76" i="15"/>
  <c r="U75" i="15"/>
  <c r="U74" i="15"/>
  <c r="U73" i="15"/>
  <c r="U72" i="15"/>
  <c r="U71" i="15"/>
  <c r="U70" i="15"/>
  <c r="U69" i="15"/>
  <c r="U68" i="15"/>
  <c r="U67" i="15"/>
  <c r="U66" i="15"/>
  <c r="U65" i="15"/>
  <c r="U64" i="15"/>
  <c r="U63" i="15"/>
  <c r="U62" i="15"/>
  <c r="U61" i="15"/>
  <c r="U60" i="15"/>
  <c r="U59" i="15"/>
  <c r="U58" i="15"/>
  <c r="U57" i="15"/>
  <c r="U56" i="15"/>
  <c r="U55" i="15"/>
  <c r="U54" i="15"/>
  <c r="U53" i="15"/>
  <c r="U52" i="15"/>
  <c r="U51" i="15"/>
  <c r="U50" i="15"/>
  <c r="U49" i="15"/>
  <c r="U48" i="15"/>
  <c r="U47" i="15"/>
  <c r="U46" i="15"/>
  <c r="U45" i="15"/>
  <c r="U44" i="15"/>
  <c r="U43" i="15"/>
  <c r="U42" i="15"/>
  <c r="U41" i="15"/>
  <c r="U40" i="15"/>
  <c r="U39" i="15"/>
  <c r="U38" i="15"/>
  <c r="U37" i="15"/>
  <c r="U36" i="15"/>
  <c r="U35" i="15"/>
  <c r="U34" i="15"/>
  <c r="U33" i="15"/>
  <c r="U32" i="15"/>
  <c r="U31" i="15"/>
  <c r="U30" i="15"/>
  <c r="U29" i="15"/>
  <c r="U28" i="15"/>
  <c r="U27" i="15"/>
  <c r="U26" i="15"/>
  <c r="U25" i="15"/>
  <c r="U24" i="15"/>
  <c r="U23" i="15"/>
  <c r="U22" i="15"/>
  <c r="U21" i="15"/>
  <c r="U20" i="15"/>
  <c r="U19" i="15"/>
  <c r="U18" i="15"/>
  <c r="U17" i="15"/>
  <c r="U16" i="15"/>
  <c r="U15" i="15"/>
  <c r="U14" i="15"/>
  <c r="U13" i="15"/>
  <c r="U12" i="15"/>
  <c r="U11" i="15"/>
  <c r="U10" i="15"/>
  <c r="T509" i="15"/>
  <c r="T508" i="15"/>
  <c r="T507" i="15"/>
  <c r="T506" i="15"/>
  <c r="T505" i="15"/>
  <c r="T504" i="15"/>
  <c r="T503" i="15"/>
  <c r="T502" i="15"/>
  <c r="T501" i="15"/>
  <c r="T500" i="15"/>
  <c r="T499" i="15"/>
  <c r="T498" i="15"/>
  <c r="T497" i="15"/>
  <c r="T496" i="15"/>
  <c r="T495" i="15"/>
  <c r="T494" i="15"/>
  <c r="T493" i="15"/>
  <c r="T492" i="15"/>
  <c r="T491" i="15"/>
  <c r="T490" i="15"/>
  <c r="T489" i="15"/>
  <c r="T488" i="15"/>
  <c r="T487" i="15"/>
  <c r="T486" i="15"/>
  <c r="T485" i="15"/>
  <c r="T484" i="15"/>
  <c r="T483" i="15"/>
  <c r="T482" i="15"/>
  <c r="T481" i="15"/>
  <c r="T480" i="15"/>
  <c r="T479" i="15"/>
  <c r="T478" i="15"/>
  <c r="T477" i="15"/>
  <c r="T476" i="15"/>
  <c r="T475" i="15"/>
  <c r="T474" i="15"/>
  <c r="T473" i="15"/>
  <c r="T472" i="15"/>
  <c r="T471" i="15"/>
  <c r="T470" i="15"/>
  <c r="T469" i="15"/>
  <c r="T468" i="15"/>
  <c r="T467" i="15"/>
  <c r="T466" i="15"/>
  <c r="T465" i="15"/>
  <c r="T464" i="15"/>
  <c r="T463" i="15"/>
  <c r="T462" i="15"/>
  <c r="T461" i="15"/>
  <c r="T460" i="15"/>
  <c r="T459" i="15"/>
  <c r="T458" i="15"/>
  <c r="T457" i="15"/>
  <c r="T456" i="15"/>
  <c r="T455" i="15"/>
  <c r="T454" i="15"/>
  <c r="T453" i="15"/>
  <c r="T452" i="15"/>
  <c r="T451" i="15"/>
  <c r="T450" i="15"/>
  <c r="T449" i="15"/>
  <c r="T448" i="15"/>
  <c r="T447" i="15"/>
  <c r="T446" i="15"/>
  <c r="T445" i="15"/>
  <c r="T444" i="15"/>
  <c r="T443" i="15"/>
  <c r="T442" i="15"/>
  <c r="T441" i="15"/>
  <c r="T440" i="15"/>
  <c r="T439" i="15"/>
  <c r="T438" i="15"/>
  <c r="T437" i="15"/>
  <c r="T436" i="15"/>
  <c r="T435" i="15"/>
  <c r="T434" i="15"/>
  <c r="T433" i="15"/>
  <c r="T432" i="15"/>
  <c r="T431" i="15"/>
  <c r="T430" i="15"/>
  <c r="T429" i="15"/>
  <c r="T428" i="15"/>
  <c r="T427" i="15"/>
  <c r="T426" i="15"/>
  <c r="T425" i="15"/>
  <c r="T424" i="15"/>
  <c r="T423" i="15"/>
  <c r="T422" i="15"/>
  <c r="T421" i="15"/>
  <c r="T420" i="15"/>
  <c r="T419" i="15"/>
  <c r="T418" i="15"/>
  <c r="T417" i="15"/>
  <c r="T416" i="15"/>
  <c r="T415" i="15"/>
  <c r="T414" i="15"/>
  <c r="T413" i="15"/>
  <c r="T412" i="15"/>
  <c r="T411" i="15"/>
  <c r="T410" i="15"/>
  <c r="T409" i="15"/>
  <c r="T408" i="15"/>
  <c r="T407" i="15"/>
  <c r="T406" i="15"/>
  <c r="T405" i="15"/>
  <c r="T404" i="15"/>
  <c r="T403" i="15"/>
  <c r="T402" i="15"/>
  <c r="T401" i="15"/>
  <c r="T400" i="15"/>
  <c r="T399" i="15"/>
  <c r="T398" i="15"/>
  <c r="T397" i="15"/>
  <c r="T396" i="15"/>
  <c r="T395" i="15"/>
  <c r="T394" i="15"/>
  <c r="T393" i="15"/>
  <c r="T392" i="15"/>
  <c r="T391" i="15"/>
  <c r="T390" i="15"/>
  <c r="T389" i="15"/>
  <c r="T388" i="15"/>
  <c r="T387" i="15"/>
  <c r="T386" i="15"/>
  <c r="T385" i="15"/>
  <c r="T384" i="15"/>
  <c r="T383" i="15"/>
  <c r="T382" i="15"/>
  <c r="T381" i="15"/>
  <c r="T380" i="15"/>
  <c r="T379" i="15"/>
  <c r="T378" i="15"/>
  <c r="T377" i="15"/>
  <c r="T376" i="15"/>
  <c r="T375" i="15"/>
  <c r="T374" i="15"/>
  <c r="T373" i="15"/>
  <c r="T372" i="15"/>
  <c r="T371" i="15"/>
  <c r="T370" i="15"/>
  <c r="T369" i="15"/>
  <c r="T368" i="15"/>
  <c r="T367" i="15"/>
  <c r="T366" i="15"/>
  <c r="T365" i="15"/>
  <c r="T364" i="15"/>
  <c r="T363" i="15"/>
  <c r="T362" i="15"/>
  <c r="T361" i="15"/>
  <c r="T360" i="15"/>
  <c r="T359" i="15"/>
  <c r="T358" i="15"/>
  <c r="T357" i="15"/>
  <c r="T356" i="15"/>
  <c r="T355" i="15"/>
  <c r="T354" i="15"/>
  <c r="T353" i="15"/>
  <c r="T352" i="15"/>
  <c r="T351" i="15"/>
  <c r="T350" i="15"/>
  <c r="T349" i="15"/>
  <c r="T348" i="15"/>
  <c r="T347" i="15"/>
  <c r="T346" i="15"/>
  <c r="T345" i="15"/>
  <c r="T344" i="15"/>
  <c r="T343" i="15"/>
  <c r="T342" i="15"/>
  <c r="T341" i="15"/>
  <c r="T340" i="15"/>
  <c r="T339" i="15"/>
  <c r="T338" i="15"/>
  <c r="T337" i="15"/>
  <c r="T336" i="15"/>
  <c r="T335" i="15"/>
  <c r="T334" i="15"/>
  <c r="T333" i="15"/>
  <c r="T332" i="15"/>
  <c r="T331" i="15"/>
  <c r="T330" i="15"/>
  <c r="T329" i="15"/>
  <c r="T328" i="15"/>
  <c r="T327" i="15"/>
  <c r="T326" i="15"/>
  <c r="T325" i="15"/>
  <c r="T324" i="15"/>
  <c r="T323" i="15"/>
  <c r="T322" i="15"/>
  <c r="T321" i="15"/>
  <c r="T320" i="15"/>
  <c r="T319" i="15"/>
  <c r="T318" i="15"/>
  <c r="T317" i="15"/>
  <c r="T316" i="15"/>
  <c r="T315" i="15"/>
  <c r="T314" i="15"/>
  <c r="T313" i="15"/>
  <c r="T312" i="15"/>
  <c r="T311" i="15"/>
  <c r="T310" i="15"/>
  <c r="T309" i="15"/>
  <c r="T308" i="15"/>
  <c r="T307" i="15"/>
  <c r="T306" i="15"/>
  <c r="T305" i="15"/>
  <c r="T304" i="15"/>
  <c r="T303" i="15"/>
  <c r="T302" i="15"/>
  <c r="T301" i="15"/>
  <c r="T300" i="15"/>
  <c r="T299" i="15"/>
  <c r="T298" i="15"/>
  <c r="T297" i="15"/>
  <c r="T296" i="15"/>
  <c r="T295" i="15"/>
  <c r="T294" i="15"/>
  <c r="T293" i="15"/>
  <c r="T292" i="15"/>
  <c r="T291" i="15"/>
  <c r="T290" i="15"/>
  <c r="T289" i="15"/>
  <c r="T288" i="15"/>
  <c r="T287" i="15"/>
  <c r="T286" i="15"/>
  <c r="T285" i="15"/>
  <c r="T284" i="15"/>
  <c r="T283" i="15"/>
  <c r="T282" i="15"/>
  <c r="T281" i="15"/>
  <c r="T280" i="15"/>
  <c r="T279" i="15"/>
  <c r="T278" i="15"/>
  <c r="T277" i="15"/>
  <c r="T276" i="15"/>
  <c r="T275" i="15"/>
  <c r="T274" i="15"/>
  <c r="T273" i="15"/>
  <c r="T272" i="15"/>
  <c r="T271" i="15"/>
  <c r="T270" i="15"/>
  <c r="T269" i="15"/>
  <c r="T268" i="15"/>
  <c r="T267" i="15"/>
  <c r="T266" i="15"/>
  <c r="T265" i="15"/>
  <c r="T264" i="15"/>
  <c r="T263" i="15"/>
  <c r="T262" i="15"/>
  <c r="T261" i="15"/>
  <c r="T260" i="15"/>
  <c r="T259" i="15"/>
  <c r="T258" i="15"/>
  <c r="T257" i="15"/>
  <c r="T256" i="15"/>
  <c r="T255" i="15"/>
  <c r="T254" i="15"/>
  <c r="T253" i="15"/>
  <c r="T252" i="15"/>
  <c r="T251" i="15"/>
  <c r="T250" i="15"/>
  <c r="T249" i="15"/>
  <c r="T248" i="15"/>
  <c r="T247" i="15"/>
  <c r="T246" i="15"/>
  <c r="T245" i="15"/>
  <c r="T244" i="15"/>
  <c r="T243" i="15"/>
  <c r="T242" i="15"/>
  <c r="T241" i="15"/>
  <c r="T240" i="15"/>
  <c r="T239" i="15"/>
  <c r="T238" i="15"/>
  <c r="T237" i="15"/>
  <c r="T236" i="15"/>
  <c r="T235" i="15"/>
  <c r="T234" i="15"/>
  <c r="T233" i="15"/>
  <c r="T232" i="15"/>
  <c r="T231" i="15"/>
  <c r="T230" i="15"/>
  <c r="T229" i="15"/>
  <c r="T228" i="15"/>
  <c r="T227" i="15"/>
  <c r="T226" i="15"/>
  <c r="T225" i="15"/>
  <c r="T224" i="15"/>
  <c r="T223" i="15"/>
  <c r="T222" i="15"/>
  <c r="T221" i="15"/>
  <c r="T220" i="15"/>
  <c r="T219" i="15"/>
  <c r="T218" i="15"/>
  <c r="T217" i="15"/>
  <c r="T216" i="15"/>
  <c r="T215" i="15"/>
  <c r="T214" i="15"/>
  <c r="T213" i="15"/>
  <c r="T212" i="15"/>
  <c r="T211" i="15"/>
  <c r="T210" i="15"/>
  <c r="T209" i="15"/>
  <c r="T208" i="15"/>
  <c r="T207" i="15"/>
  <c r="T206" i="15"/>
  <c r="T205" i="15"/>
  <c r="T204" i="15"/>
  <c r="T203" i="15"/>
  <c r="T202" i="15"/>
  <c r="T201" i="15"/>
  <c r="T200" i="15"/>
  <c r="T199" i="15"/>
  <c r="T198" i="15"/>
  <c r="T197" i="15"/>
  <c r="T196" i="15"/>
  <c r="T195" i="15"/>
  <c r="T194" i="15"/>
  <c r="T193" i="15"/>
  <c r="T192" i="15"/>
  <c r="T191" i="15"/>
  <c r="T190" i="15"/>
  <c r="T189" i="15"/>
  <c r="T188" i="15"/>
  <c r="T187" i="15"/>
  <c r="T186" i="15"/>
  <c r="T185" i="15"/>
  <c r="T184" i="15"/>
  <c r="T183" i="15"/>
  <c r="T182" i="15"/>
  <c r="T181" i="15"/>
  <c r="T180" i="15"/>
  <c r="T179" i="15"/>
  <c r="T178" i="15"/>
  <c r="T177" i="15"/>
  <c r="T176" i="15"/>
  <c r="T175" i="15"/>
  <c r="T174" i="15"/>
  <c r="T173" i="15"/>
  <c r="T172" i="15"/>
  <c r="T171" i="15"/>
  <c r="T170" i="15"/>
  <c r="T169" i="15"/>
  <c r="T168" i="15"/>
  <c r="T167" i="15"/>
  <c r="T166" i="15"/>
  <c r="T165" i="15"/>
  <c r="T164" i="15"/>
  <c r="T163" i="15"/>
  <c r="T162" i="15"/>
  <c r="T161" i="15"/>
  <c r="T160" i="15"/>
  <c r="T159" i="15"/>
  <c r="T158" i="15"/>
  <c r="T157" i="15"/>
  <c r="T156" i="15"/>
  <c r="T155" i="15"/>
  <c r="T154" i="15"/>
  <c r="T153" i="15"/>
  <c r="T152" i="15"/>
  <c r="T151" i="15"/>
  <c r="T150" i="15"/>
  <c r="T149" i="15"/>
  <c r="T148" i="15"/>
  <c r="T147" i="15"/>
  <c r="T146" i="15"/>
  <c r="T145" i="15"/>
  <c r="T144" i="15"/>
  <c r="T143" i="15"/>
  <c r="T142" i="15"/>
  <c r="T141" i="15"/>
  <c r="T140" i="15"/>
  <c r="T139" i="15"/>
  <c r="T138" i="15"/>
  <c r="T137" i="15"/>
  <c r="T136" i="15"/>
  <c r="T135" i="15"/>
  <c r="T134" i="15"/>
  <c r="T133" i="15"/>
  <c r="T132" i="15"/>
  <c r="T131" i="15"/>
  <c r="T130" i="15"/>
  <c r="T129" i="15"/>
  <c r="T128" i="15"/>
  <c r="T127" i="15"/>
  <c r="T126" i="15"/>
  <c r="T125" i="15"/>
  <c r="T124" i="15"/>
  <c r="T123" i="15"/>
  <c r="T122" i="15"/>
  <c r="T121" i="15"/>
  <c r="T120" i="15"/>
  <c r="T119" i="15"/>
  <c r="T118" i="15"/>
  <c r="T117" i="15"/>
  <c r="T116" i="15"/>
  <c r="T115" i="15"/>
  <c r="T114" i="15"/>
  <c r="T113" i="15"/>
  <c r="T112" i="15"/>
  <c r="T111" i="15"/>
  <c r="T110" i="15"/>
  <c r="T109" i="15"/>
  <c r="T108" i="15"/>
  <c r="T107" i="15"/>
  <c r="T106" i="15"/>
  <c r="T105" i="15"/>
  <c r="T104" i="15"/>
  <c r="T103" i="15"/>
  <c r="T102" i="15"/>
  <c r="T101" i="15"/>
  <c r="T99" i="15"/>
  <c r="T98" i="15"/>
  <c r="T97" i="15"/>
  <c r="T96" i="15"/>
  <c r="T95" i="15"/>
  <c r="T94" i="15"/>
  <c r="T93" i="15"/>
  <c r="T92" i="15"/>
  <c r="T91" i="15"/>
  <c r="T90" i="15"/>
  <c r="T89" i="15"/>
  <c r="T88" i="15"/>
  <c r="T87" i="15"/>
  <c r="T86" i="15"/>
  <c r="T85" i="15"/>
  <c r="T84" i="15"/>
  <c r="T83" i="15"/>
  <c r="T82" i="15"/>
  <c r="T81" i="15"/>
  <c r="T80" i="15"/>
  <c r="T79" i="15"/>
  <c r="T78" i="15"/>
  <c r="T77" i="15"/>
  <c r="T76" i="15"/>
  <c r="T75" i="15"/>
  <c r="T74" i="15"/>
  <c r="T73" i="15"/>
  <c r="T72" i="15"/>
  <c r="T71" i="15"/>
  <c r="T70" i="15"/>
  <c r="T69" i="15"/>
  <c r="T68" i="15"/>
  <c r="T67" i="15"/>
  <c r="T66" i="15"/>
  <c r="T65" i="15"/>
  <c r="T64" i="15"/>
  <c r="T63" i="15"/>
  <c r="T62" i="15"/>
  <c r="T61" i="15"/>
  <c r="T60" i="15"/>
  <c r="T59" i="15"/>
  <c r="T58" i="15"/>
  <c r="T57" i="15"/>
  <c r="T56" i="15"/>
  <c r="T55" i="15"/>
  <c r="T54" i="15"/>
  <c r="T53" i="15"/>
  <c r="T52" i="15"/>
  <c r="T51" i="15"/>
  <c r="T50" i="15"/>
  <c r="T49" i="15"/>
  <c r="T48" i="15"/>
  <c r="T47" i="15"/>
  <c r="T46" i="15"/>
  <c r="T45" i="15"/>
  <c r="T44" i="15"/>
  <c r="T43" i="15"/>
  <c r="T42" i="15"/>
  <c r="T41" i="15"/>
  <c r="T40" i="15"/>
  <c r="T39" i="15"/>
  <c r="T38" i="15"/>
  <c r="T37" i="15"/>
  <c r="T36" i="15"/>
  <c r="T35" i="15"/>
  <c r="T34" i="15"/>
  <c r="T33" i="15"/>
  <c r="T32" i="15"/>
  <c r="T31" i="15"/>
  <c r="T30" i="15"/>
  <c r="T29" i="15"/>
  <c r="T28" i="15"/>
  <c r="T27" i="15"/>
  <c r="T26" i="15"/>
  <c r="T25" i="15"/>
  <c r="T24" i="15"/>
  <c r="T23" i="15"/>
  <c r="T22" i="15"/>
  <c r="T21" i="15"/>
  <c r="T20" i="15"/>
  <c r="T19" i="15"/>
  <c r="T18" i="15"/>
  <c r="T17" i="15"/>
  <c r="T16" i="15"/>
  <c r="T15" i="15"/>
  <c r="T14" i="15"/>
  <c r="T13" i="15"/>
  <c r="T12" i="15"/>
  <c r="T11" i="15"/>
  <c r="T100" i="15"/>
  <c r="AW1" i="104"/>
  <c r="AT1" i="104"/>
  <c r="AQ1" i="104"/>
  <c r="AN1" i="104"/>
  <c r="AM1" i="104"/>
  <c r="AJ1" i="104"/>
  <c r="AG1" i="104"/>
  <c r="AD1" i="104"/>
  <c r="AA1" i="104"/>
  <c r="X1" i="104"/>
  <c r="C28" i="128" l="1"/>
  <c r="C29" i="128" s="1"/>
  <c r="C30" i="128" s="1"/>
  <c r="C31" i="128" s="1"/>
  <c r="C32" i="128" s="1"/>
  <c r="C33" i="128" s="1"/>
  <c r="C34" i="128" s="1"/>
  <c r="C35" i="128" s="1"/>
  <c r="C36" i="128" s="1"/>
  <c r="C37" i="128" s="1"/>
  <c r="C38" i="128" s="1"/>
  <c r="C39" i="128" s="1"/>
  <c r="C40" i="128" s="1"/>
  <c r="C41" i="128" s="1"/>
  <c r="C42" i="128" s="1"/>
  <c r="C43" i="128" s="1"/>
  <c r="C44" i="128" s="1"/>
  <c r="C45" i="128" s="1"/>
  <c r="C46" i="128" s="1"/>
  <c r="C47" i="128" s="1"/>
  <c r="C48" i="128" s="1"/>
  <c r="C49" i="128" s="1"/>
  <c r="C50" i="128" s="1"/>
  <c r="C51" i="128" s="1"/>
  <c r="C52" i="128" s="1"/>
  <c r="C53" i="128" s="1"/>
  <c r="C54" i="128" s="1"/>
  <c r="C55" i="128" s="1"/>
  <c r="C56" i="128" s="1"/>
  <c r="C57" i="128" s="1"/>
  <c r="C58" i="128" s="1"/>
  <c r="C59" i="128" s="1"/>
  <c r="C60" i="128" s="1"/>
  <c r="C61" i="128" s="1"/>
  <c r="C62" i="128" s="1"/>
  <c r="C63" i="128" s="1"/>
  <c r="C64" i="128" s="1"/>
  <c r="C65" i="128" s="1"/>
  <c r="C66" i="128" s="1"/>
  <c r="C67" i="128" s="1"/>
  <c r="C68" i="128" s="1"/>
  <c r="C69" i="128" s="1"/>
  <c r="C70" i="128" s="1"/>
  <c r="C71" i="128" s="1"/>
  <c r="C72" i="128" s="1"/>
  <c r="C73" i="128" s="1"/>
  <c r="C74" i="128" s="1"/>
  <c r="C75" i="128" s="1"/>
  <c r="C76" i="128" s="1"/>
  <c r="C77" i="128" s="1"/>
  <c r="C78" i="128" s="1"/>
  <c r="C79" i="128" s="1"/>
  <c r="C80" i="128" s="1"/>
  <c r="C81" i="128" s="1"/>
  <c r="C82" i="128" s="1"/>
  <c r="C83" i="128" s="1"/>
  <c r="C84" i="128" s="1"/>
  <c r="C85" i="128" s="1"/>
  <c r="C86" i="128" s="1"/>
  <c r="C87" i="128" s="1"/>
  <c r="C88" i="128" s="1"/>
  <c r="C89" i="128" s="1"/>
  <c r="C90" i="128" s="1"/>
  <c r="C91" i="128" s="1"/>
  <c r="C92" i="128" s="1"/>
  <c r="C93" i="128" s="1"/>
  <c r="C94" i="128" s="1"/>
  <c r="C95" i="128" s="1"/>
  <c r="C96" i="128" s="1"/>
  <c r="C97" i="128" s="1"/>
  <c r="C98" i="128" s="1"/>
  <c r="C99" i="128" s="1"/>
  <c r="C100" i="128" s="1"/>
  <c r="C101" i="128" s="1"/>
  <c r="C102" i="128" s="1"/>
  <c r="C103" i="128" s="1"/>
  <c r="C104" i="128" s="1"/>
  <c r="C105" i="128" s="1"/>
  <c r="C106" i="128" s="1"/>
  <c r="C107" i="128" s="1"/>
  <c r="C108" i="128" s="1"/>
  <c r="C109" i="128" s="1"/>
  <c r="C110" i="128" s="1"/>
  <c r="C111" i="128" s="1"/>
  <c r="C112" i="128" s="1"/>
  <c r="C113" i="128" s="1"/>
  <c r="C114" i="128" s="1"/>
  <c r="C115" i="128" s="1"/>
  <c r="C116" i="128" s="1"/>
  <c r="C117" i="128" s="1"/>
  <c r="C118" i="128" s="1"/>
  <c r="C119" i="128" s="1"/>
  <c r="C120" i="128" s="1"/>
  <c r="C121" i="128" s="1"/>
  <c r="C122" i="128" s="1"/>
  <c r="C123" i="128" s="1"/>
  <c r="C124" i="128" s="1"/>
  <c r="C125" i="128" s="1"/>
  <c r="C126" i="128" s="1"/>
  <c r="C127" i="128" s="1"/>
  <c r="C128" i="128" s="1"/>
  <c r="C129" i="128" s="1"/>
  <c r="C130" i="128" s="1"/>
  <c r="C131" i="128" s="1"/>
  <c r="C132" i="128" s="1"/>
  <c r="C133" i="128" s="1"/>
  <c r="C134" i="128" s="1"/>
  <c r="C135" i="128" s="1"/>
  <c r="C136" i="128" s="1"/>
  <c r="C137" i="128" s="1"/>
  <c r="C138" i="128" s="1"/>
  <c r="C139" i="128" s="1"/>
  <c r="C140" i="128" s="1"/>
  <c r="C141" i="128" s="1"/>
  <c r="C142" i="128" s="1"/>
  <c r="C143" i="128" s="1"/>
  <c r="C144" i="128" s="1"/>
  <c r="C145" i="128" s="1"/>
  <c r="C146" i="128" s="1"/>
  <c r="C147" i="128" s="1"/>
  <c r="C148" i="128" s="1"/>
  <c r="C149" i="128" s="1"/>
  <c r="C150" i="128" s="1"/>
  <c r="C151" i="128" s="1"/>
  <c r="C152" i="128" s="1"/>
  <c r="C153" i="128" s="1"/>
  <c r="C154" i="128" s="1"/>
  <c r="C155" i="128" s="1"/>
  <c r="C156" i="128" s="1"/>
  <c r="C157" i="128" s="1"/>
  <c r="C158" i="128" s="1"/>
  <c r="C159" i="128" s="1"/>
  <c r="C160" i="128" s="1"/>
  <c r="C161" i="128" s="1"/>
  <c r="C162" i="128" s="1"/>
  <c r="C163" i="128" s="1"/>
  <c r="C164" i="128" s="1"/>
  <c r="C165" i="128" s="1"/>
  <c r="C166" i="128" s="1"/>
  <c r="C167" i="128" s="1"/>
  <c r="C168" i="128" s="1"/>
  <c r="C169" i="128" s="1"/>
  <c r="C170" i="128" s="1"/>
  <c r="C171" i="128" s="1"/>
  <c r="C172" i="128" s="1"/>
  <c r="C173" i="128" s="1"/>
  <c r="C174" i="128" s="1"/>
  <c r="C175" i="128" s="1"/>
  <c r="C176" i="128" s="1"/>
  <c r="C177" i="128" s="1"/>
  <c r="C178" i="128" s="1"/>
  <c r="C179" i="128" s="1"/>
  <c r="C180" i="128" s="1"/>
  <c r="C181" i="128" s="1"/>
  <c r="C182" i="128" s="1"/>
  <c r="C183" i="128" s="1"/>
  <c r="C184" i="128" s="1"/>
  <c r="C185" i="128" s="1"/>
  <c r="C186" i="128" s="1"/>
  <c r="C187" i="128" s="1"/>
  <c r="C188" i="128" s="1"/>
  <c r="C189" i="128" s="1"/>
  <c r="C190" i="128" s="1"/>
  <c r="C191" i="128" s="1"/>
  <c r="C192" i="128" s="1"/>
  <c r="C193" i="128" s="1"/>
  <c r="C194" i="128" s="1"/>
  <c r="C195" i="128" s="1"/>
  <c r="C196" i="128" s="1"/>
  <c r="C197" i="128" s="1"/>
  <c r="C198" i="128" s="1"/>
  <c r="C199" i="128" s="1"/>
  <c r="C200" i="128" s="1"/>
  <c r="C201" i="128" s="1"/>
  <c r="C202" i="128" s="1"/>
  <c r="C203" i="128" s="1"/>
  <c r="C204" i="128" s="1"/>
  <c r="C205" i="128" s="1"/>
  <c r="C206" i="128" s="1"/>
  <c r="C207" i="128" s="1"/>
  <c r="C208" i="128" s="1"/>
  <c r="C209" i="128" s="1"/>
  <c r="C210" i="128" s="1"/>
  <c r="C211" i="128" s="1"/>
  <c r="C212" i="128" s="1"/>
  <c r="C213" i="128" s="1"/>
  <c r="C214" i="128" s="1"/>
  <c r="C215" i="128" s="1"/>
  <c r="C216" i="128" s="1"/>
  <c r="C217" i="128" s="1"/>
  <c r="C218" i="128" s="1"/>
  <c r="C219" i="128" s="1"/>
  <c r="C220" i="128" s="1"/>
  <c r="C221" i="128" s="1"/>
  <c r="C222" i="128" s="1"/>
  <c r="C223" i="128" s="1"/>
  <c r="C224" i="128" s="1"/>
  <c r="C225" i="128" s="1"/>
  <c r="C226" i="128" s="1"/>
  <c r="C227" i="128" s="1"/>
  <c r="C228" i="128" s="1"/>
  <c r="C229" i="128" s="1"/>
  <c r="C230" i="128" s="1"/>
  <c r="C231" i="128" s="1"/>
  <c r="C232" i="128" s="1"/>
  <c r="C233" i="128" s="1"/>
  <c r="C234" i="128" s="1"/>
  <c r="C235" i="128" s="1"/>
  <c r="C236" i="128" s="1"/>
  <c r="C237" i="128" s="1"/>
  <c r="C238" i="128" s="1"/>
  <c r="C239" i="128" s="1"/>
  <c r="C240" i="128" s="1"/>
  <c r="C241" i="128" s="1"/>
  <c r="C242" i="128" s="1"/>
  <c r="C243" i="128" s="1"/>
  <c r="C244" i="128" s="1"/>
  <c r="C245" i="128" s="1"/>
  <c r="C246" i="128" s="1"/>
  <c r="C247" i="128" s="1"/>
  <c r="C248" i="128" s="1"/>
  <c r="C249" i="128" s="1"/>
  <c r="C250" i="128" s="1"/>
  <c r="C251" i="128" s="1"/>
  <c r="C252" i="128" s="1"/>
  <c r="C253" i="128" s="1"/>
  <c r="C254" i="128" s="1"/>
  <c r="C255" i="128" s="1"/>
  <c r="C256" i="128" s="1"/>
  <c r="C257" i="128" s="1"/>
  <c r="C258" i="128" s="1"/>
  <c r="C259" i="128" s="1"/>
  <c r="C260" i="128" s="1"/>
  <c r="C261" i="128" s="1"/>
  <c r="C262" i="128" s="1"/>
  <c r="C263" i="128" s="1"/>
  <c r="C264" i="128" s="1"/>
  <c r="C265" i="128" s="1"/>
  <c r="C266" i="128" s="1"/>
  <c r="C267" i="128" s="1"/>
  <c r="C268" i="128" s="1"/>
  <c r="C269" i="128" s="1"/>
  <c r="C270" i="128" s="1"/>
  <c r="C271" i="128" s="1"/>
  <c r="C272" i="128" s="1"/>
  <c r="C273" i="128" s="1"/>
  <c r="C274" i="128" s="1"/>
  <c r="C275" i="128" s="1"/>
  <c r="C276" i="128" s="1"/>
  <c r="C277" i="128" s="1"/>
  <c r="C278" i="128" s="1"/>
  <c r="C279" i="128" s="1"/>
  <c r="C280" i="128" s="1"/>
  <c r="C281" i="128" s="1"/>
  <c r="C282" i="128" s="1"/>
  <c r="C283" i="128" s="1"/>
  <c r="C284" i="128" s="1"/>
  <c r="C285" i="128" s="1"/>
  <c r="C286" i="128" s="1"/>
  <c r="C287" i="128" s="1"/>
  <c r="C288" i="128" s="1"/>
  <c r="C289" i="128" s="1"/>
  <c r="C290" i="128" s="1"/>
  <c r="C291" i="128" s="1"/>
  <c r="C292" i="128" s="1"/>
  <c r="C293" i="128" s="1"/>
  <c r="C294" i="128" s="1"/>
  <c r="C295" i="128" s="1"/>
  <c r="C296" i="128" s="1"/>
  <c r="C297" i="128" s="1"/>
  <c r="C298" i="128" s="1"/>
  <c r="C299" i="128" s="1"/>
  <c r="C300" i="128" s="1"/>
  <c r="C301" i="128" s="1"/>
  <c r="C302" i="128" s="1"/>
  <c r="C303" i="128" s="1"/>
  <c r="C304" i="128" s="1"/>
  <c r="C305" i="128" s="1"/>
  <c r="C306" i="128" s="1"/>
  <c r="C307" i="128" s="1"/>
  <c r="C308" i="128" s="1"/>
  <c r="C309" i="128" s="1"/>
  <c r="C310" i="128" s="1"/>
  <c r="C311" i="128" s="1"/>
  <c r="C312" i="128" s="1"/>
  <c r="C313" i="128" s="1"/>
  <c r="C314" i="128" s="1"/>
  <c r="C315" i="128" s="1"/>
  <c r="C316" i="128" s="1"/>
  <c r="C317" i="128" s="1"/>
  <c r="C318" i="128" s="1"/>
  <c r="C319" i="128" s="1"/>
  <c r="C320" i="128" s="1"/>
  <c r="C321" i="128" s="1"/>
  <c r="C322" i="128" s="1"/>
  <c r="C323" i="128" s="1"/>
  <c r="C324" i="128" s="1"/>
  <c r="C325" i="128" s="1"/>
  <c r="C326" i="128" s="1"/>
  <c r="C327" i="128" s="1"/>
  <c r="C328" i="128" s="1"/>
  <c r="C329" i="128" s="1"/>
  <c r="C330" i="128" s="1"/>
  <c r="C331" i="128" s="1"/>
  <c r="C332" i="128" s="1"/>
  <c r="C333" i="128" s="1"/>
  <c r="C334" i="128" s="1"/>
  <c r="C335" i="128" s="1"/>
  <c r="C336" i="128" s="1"/>
  <c r="C337" i="128" s="1"/>
  <c r="C338" i="128" s="1"/>
  <c r="C339" i="128" s="1"/>
  <c r="C340" i="128" s="1"/>
  <c r="C341" i="128" s="1"/>
  <c r="C342" i="128" s="1"/>
  <c r="C343" i="128" s="1"/>
  <c r="C344" i="128" s="1"/>
  <c r="C345" i="128" s="1"/>
  <c r="C346" i="128" s="1"/>
  <c r="C347" i="128" s="1"/>
  <c r="C348" i="128" s="1"/>
  <c r="C349" i="128" s="1"/>
  <c r="C350" i="128" s="1"/>
  <c r="C351" i="128" s="1"/>
  <c r="C352" i="128" s="1"/>
  <c r="C353" i="128" s="1"/>
  <c r="C354" i="128" s="1"/>
  <c r="C355" i="128" s="1"/>
  <c r="C356" i="128" s="1"/>
  <c r="C357" i="128" s="1"/>
  <c r="C358" i="128" s="1"/>
  <c r="C359" i="128" s="1"/>
  <c r="C360" i="128" s="1"/>
  <c r="C361" i="128" s="1"/>
  <c r="C362" i="128" s="1"/>
  <c r="C363" i="128" s="1"/>
  <c r="C364" i="128" s="1"/>
  <c r="C365" i="128" s="1"/>
  <c r="C366" i="128" s="1"/>
  <c r="C367" i="128" s="1"/>
  <c r="C368" i="128" s="1"/>
  <c r="C369" i="128" s="1"/>
  <c r="C370" i="128" s="1"/>
  <c r="C371" i="128" s="1"/>
  <c r="C372" i="128" s="1"/>
  <c r="C373" i="128" s="1"/>
  <c r="C374" i="128" s="1"/>
  <c r="C375" i="128" s="1"/>
  <c r="C376" i="128" s="1"/>
  <c r="C377" i="128" s="1"/>
  <c r="C378" i="128" s="1"/>
  <c r="C379" i="128" s="1"/>
  <c r="C380" i="128" s="1"/>
  <c r="C381" i="128" s="1"/>
  <c r="C382" i="128" s="1"/>
  <c r="C383" i="128" s="1"/>
  <c r="C384" i="128" s="1"/>
  <c r="C385" i="128" s="1"/>
  <c r="C386" i="128" s="1"/>
  <c r="C387" i="128" s="1"/>
  <c r="C388" i="128" s="1"/>
  <c r="C389" i="128" s="1"/>
  <c r="C390" i="128" s="1"/>
  <c r="C391" i="128" s="1"/>
  <c r="C392" i="128" s="1"/>
  <c r="C393" i="128" s="1"/>
  <c r="C394" i="128" s="1"/>
  <c r="C395" i="128" s="1"/>
  <c r="C396" i="128" s="1"/>
  <c r="C397" i="128" s="1"/>
  <c r="C398" i="128" s="1"/>
  <c r="C399" i="128" s="1"/>
  <c r="C400" i="128" s="1"/>
  <c r="C401" i="128" s="1"/>
  <c r="C402" i="128" s="1"/>
  <c r="C403" i="128" s="1"/>
  <c r="C404" i="128" s="1"/>
  <c r="C405" i="128" s="1"/>
  <c r="C406" i="128" s="1"/>
  <c r="C407" i="128" s="1"/>
  <c r="C408" i="128" s="1"/>
  <c r="C409" i="128" s="1"/>
  <c r="C410" i="128" s="1"/>
  <c r="C411" i="128" s="1"/>
  <c r="C412" i="128" s="1"/>
  <c r="C413" i="128" s="1"/>
  <c r="C414" i="128" s="1"/>
  <c r="C415" i="128" s="1"/>
  <c r="C416" i="128" s="1"/>
  <c r="C417" i="128" s="1"/>
  <c r="C418" i="128" s="1"/>
  <c r="C419" i="128" s="1"/>
  <c r="C420" i="128" s="1"/>
  <c r="C421" i="128" s="1"/>
  <c r="C422" i="128" s="1"/>
  <c r="C423" i="128" s="1"/>
  <c r="C424" i="128" s="1"/>
  <c r="C425" i="128" s="1"/>
  <c r="C426" i="128" s="1"/>
  <c r="C427" i="128" s="1"/>
  <c r="C428" i="128" s="1"/>
  <c r="C429" i="128" s="1"/>
  <c r="C430" i="128" s="1"/>
  <c r="C431" i="128" s="1"/>
  <c r="C432" i="128" s="1"/>
  <c r="C433" i="128" s="1"/>
  <c r="C434" i="128" s="1"/>
  <c r="C435" i="128" s="1"/>
  <c r="C436" i="128" s="1"/>
  <c r="C437" i="128" s="1"/>
  <c r="C438" i="128" s="1"/>
  <c r="C439" i="128" s="1"/>
  <c r="C440" i="128" s="1"/>
  <c r="C441" i="128" s="1"/>
  <c r="C442" i="128" s="1"/>
  <c r="C443" i="128" s="1"/>
  <c r="C444" i="128" s="1"/>
  <c r="C445" i="128" s="1"/>
  <c r="C446" i="128" s="1"/>
  <c r="C447" i="128" s="1"/>
  <c r="C448" i="128" s="1"/>
  <c r="C449" i="128" s="1"/>
  <c r="C450" i="128" s="1"/>
  <c r="C451" i="128" s="1"/>
  <c r="C452" i="128" s="1"/>
  <c r="C453" i="128" s="1"/>
  <c r="C454" i="128" s="1"/>
  <c r="C455" i="128" s="1"/>
  <c r="C456" i="128" s="1"/>
  <c r="C457" i="128" s="1"/>
  <c r="C458" i="128" s="1"/>
  <c r="C459" i="128" s="1"/>
  <c r="C460" i="128" s="1"/>
  <c r="C461" i="128" s="1"/>
  <c r="C462" i="128" s="1"/>
  <c r="C463" i="128" s="1"/>
  <c r="C464" i="128" s="1"/>
  <c r="C465" i="128" s="1"/>
  <c r="C466" i="128" s="1"/>
  <c r="C467" i="128" s="1"/>
  <c r="C468" i="128" s="1"/>
  <c r="C469" i="128" s="1"/>
  <c r="C470" i="128" s="1"/>
  <c r="C471" i="128" s="1"/>
  <c r="C472" i="128" s="1"/>
  <c r="C473" i="128" s="1"/>
  <c r="C474" i="128" s="1"/>
  <c r="C475" i="128" s="1"/>
  <c r="C476" i="128" s="1"/>
  <c r="C477" i="128" s="1"/>
  <c r="C478" i="128" s="1"/>
  <c r="C479" i="128" s="1"/>
  <c r="C480" i="128" s="1"/>
  <c r="C481" i="128" s="1"/>
  <c r="C482" i="128" s="1"/>
  <c r="C483" i="128" s="1"/>
  <c r="C484" i="128" s="1"/>
  <c r="C485" i="128" s="1"/>
  <c r="C486" i="128" s="1"/>
  <c r="C487" i="128" s="1"/>
  <c r="C488" i="128" s="1"/>
  <c r="C489" i="128" s="1"/>
  <c r="C490" i="128" s="1"/>
  <c r="C491" i="128" s="1"/>
  <c r="C492" i="128" s="1"/>
  <c r="C493" i="128" s="1"/>
  <c r="C494" i="128" s="1"/>
  <c r="C495" i="128" s="1"/>
  <c r="C496" i="128" s="1"/>
  <c r="C497" i="128" s="1"/>
  <c r="C498" i="128" s="1"/>
  <c r="C499" i="128" s="1"/>
  <c r="C500" i="128" s="1"/>
  <c r="C501" i="128" s="1"/>
  <c r="C502" i="128" s="1"/>
  <c r="C503" i="128" s="1"/>
  <c r="C504" i="128" s="1"/>
  <c r="C505" i="128" s="1"/>
  <c r="C506" i="128" s="1"/>
  <c r="C507" i="128" s="1"/>
  <c r="C508" i="128" s="1"/>
  <c r="C509" i="128" s="1"/>
  <c r="A153" i="15"/>
  <c r="B300" i="15"/>
  <c r="A154" i="15" l="1"/>
  <c r="B301" i="15"/>
  <c r="AW1" i="103"/>
  <c r="AT1" i="103"/>
  <c r="AQ1" i="103"/>
  <c r="AN1" i="103"/>
  <c r="AM1" i="103"/>
  <c r="AJ1" i="103"/>
  <c r="AG1" i="103"/>
  <c r="AD1" i="103"/>
  <c r="AA1" i="103"/>
  <c r="X1" i="103"/>
  <c r="A155" i="15" l="1"/>
  <c r="A156" i="15" s="1"/>
  <c r="A157" i="15" s="1"/>
  <c r="A158" i="15" s="1"/>
  <c r="A159" i="15" s="1"/>
  <c r="A160" i="15" s="1"/>
  <c r="A161" i="15" s="1"/>
  <c r="A162" i="15" s="1"/>
  <c r="A163" i="15" s="1"/>
  <c r="A164" i="15" s="1"/>
  <c r="A165" i="15" s="1"/>
  <c r="A166" i="15" s="1"/>
  <c r="A167" i="15" s="1"/>
  <c r="A168" i="15" s="1"/>
  <c r="A169" i="15" s="1"/>
  <c r="A170" i="15" s="1"/>
  <c r="A171" i="15" s="1"/>
  <c r="A172" i="15" s="1"/>
  <c r="A173" i="15" s="1"/>
  <c r="A174" i="15" s="1"/>
  <c r="A175" i="15" s="1"/>
  <c r="A176" i="15" s="1"/>
  <c r="A177" i="15" s="1"/>
  <c r="A178" i="15" s="1"/>
  <c r="A179" i="15" s="1"/>
  <c r="A180" i="15" s="1"/>
  <c r="A181" i="15" s="1"/>
  <c r="A182" i="15" s="1"/>
  <c r="A183" i="15" s="1"/>
  <c r="A184" i="15" s="1"/>
  <c r="A185" i="15" s="1"/>
  <c r="A186" i="15" s="1"/>
  <c r="A187" i="15" s="1"/>
  <c r="A188" i="15" s="1"/>
  <c r="A189" i="15" s="1"/>
  <c r="A190" i="15" s="1"/>
  <c r="A191" i="15" s="1"/>
  <c r="A192" i="15" s="1"/>
  <c r="A193" i="15" s="1"/>
  <c r="A194" i="15" s="1"/>
  <c r="A195" i="15" s="1"/>
  <c r="A196" i="15" s="1"/>
  <c r="A197" i="15" s="1"/>
  <c r="A198" i="15" s="1"/>
  <c r="A199" i="15" s="1"/>
  <c r="A200" i="15" s="1"/>
  <c r="A201" i="15" s="1"/>
  <c r="A202" i="15" s="1"/>
  <c r="A203" i="15" s="1"/>
  <c r="A204" i="15" s="1"/>
  <c r="A205" i="15" s="1"/>
  <c r="A206" i="15" s="1"/>
  <c r="A207" i="15" s="1"/>
  <c r="A208" i="15" s="1"/>
  <c r="A209" i="15" s="1"/>
  <c r="A210" i="15" s="1"/>
  <c r="A211" i="15" s="1"/>
  <c r="A212" i="15" s="1"/>
  <c r="A213" i="15" s="1"/>
  <c r="A214" i="15" s="1"/>
  <c r="A215" i="15" s="1"/>
  <c r="A216" i="15" s="1"/>
  <c r="A217" i="15" s="1"/>
  <c r="A218" i="15" s="1"/>
  <c r="A219" i="15" s="1"/>
  <c r="A220" i="15" s="1"/>
  <c r="A221" i="15" s="1"/>
  <c r="A222" i="15" s="1"/>
  <c r="A223" i="15" s="1"/>
  <c r="A224" i="15" s="1"/>
  <c r="A225" i="15" s="1"/>
  <c r="A226" i="15" s="1"/>
  <c r="A227" i="15" s="1"/>
  <c r="A228" i="15" s="1"/>
  <c r="A229" i="15" s="1"/>
  <c r="A230" i="15" s="1"/>
  <c r="A231" i="15" s="1"/>
  <c r="A232" i="15" s="1"/>
  <c r="A233" i="15" s="1"/>
  <c r="A234" i="15" s="1"/>
  <c r="A235" i="15" s="1"/>
  <c r="A236" i="15" s="1"/>
  <c r="A237" i="15" s="1"/>
  <c r="A238" i="15" s="1"/>
  <c r="A239" i="15" s="1"/>
  <c r="A240" i="15" s="1"/>
  <c r="A241" i="15" s="1"/>
  <c r="A242" i="15" s="1"/>
  <c r="A243" i="15" s="1"/>
  <c r="A244" i="15" s="1"/>
  <c r="A245" i="15" s="1"/>
  <c r="A246" i="15" s="1"/>
  <c r="A247" i="15" s="1"/>
  <c r="A248" i="15" s="1"/>
  <c r="A249" i="15" s="1"/>
  <c r="A250" i="15" s="1"/>
  <c r="A251" i="15" s="1"/>
  <c r="A252" i="15" s="1"/>
  <c r="A253" i="15" s="1"/>
  <c r="A254" i="15" s="1"/>
  <c r="A255" i="15" s="1"/>
  <c r="A256" i="15" s="1"/>
  <c r="A257" i="15" s="1"/>
  <c r="A258" i="15" s="1"/>
  <c r="A259" i="15" s="1"/>
  <c r="A260" i="15" s="1"/>
  <c r="A261" i="15" s="1"/>
  <c r="A262" i="15" s="1"/>
  <c r="A263" i="15" s="1"/>
  <c r="A264" i="15" s="1"/>
  <c r="A265" i="15" s="1"/>
  <c r="A266" i="15" s="1"/>
  <c r="A267" i="15" s="1"/>
  <c r="A268" i="15" s="1"/>
  <c r="A269" i="15" s="1"/>
  <c r="A270" i="15" s="1"/>
  <c r="A271" i="15" s="1"/>
  <c r="A272" i="15" s="1"/>
  <c r="A273" i="15" s="1"/>
  <c r="A274" i="15" s="1"/>
  <c r="A275" i="15" s="1"/>
  <c r="A276" i="15" s="1"/>
  <c r="A277" i="15" s="1"/>
  <c r="A278" i="15" s="1"/>
  <c r="A279" i="15" s="1"/>
  <c r="A280" i="15" s="1"/>
  <c r="A281" i="15" s="1"/>
  <c r="A282" i="15" s="1"/>
  <c r="A283" i="15" s="1"/>
  <c r="A284" i="15" s="1"/>
  <c r="A285" i="15" s="1"/>
  <c r="A286" i="15" s="1"/>
  <c r="A287" i="15" s="1"/>
  <c r="A288" i="15" s="1"/>
  <c r="A289" i="15" s="1"/>
  <c r="A290" i="15" s="1"/>
  <c r="A291" i="15" s="1"/>
  <c r="A292" i="15" s="1"/>
  <c r="A293" i="15" s="1"/>
  <c r="A294" i="15" s="1"/>
  <c r="A295" i="15" s="1"/>
  <c r="A296" i="15" s="1"/>
  <c r="A297" i="15" s="1"/>
  <c r="A298" i="15" s="1"/>
  <c r="A299" i="15" s="1"/>
  <c r="A300" i="15" s="1"/>
  <c r="A301" i="15" s="1"/>
  <c r="A302" i="15" s="1"/>
  <c r="A303" i="15" s="1"/>
  <c r="A304" i="15" s="1"/>
  <c r="A305" i="15" s="1"/>
  <c r="A306" i="15" s="1"/>
  <c r="A307" i="15" s="1"/>
  <c r="A308" i="15" s="1"/>
  <c r="A309" i="15" s="1"/>
  <c r="A310" i="15" s="1"/>
  <c r="A311" i="15" s="1"/>
  <c r="A312" i="15" s="1"/>
  <c r="A313" i="15" s="1"/>
  <c r="A314" i="15" s="1"/>
  <c r="A315" i="15" s="1"/>
  <c r="A316" i="15" s="1"/>
  <c r="A317" i="15" s="1"/>
  <c r="A318" i="15" s="1"/>
  <c r="A319" i="15" s="1"/>
  <c r="A320" i="15" s="1"/>
  <c r="A321" i="15" s="1"/>
  <c r="A322" i="15" s="1"/>
  <c r="A323" i="15" s="1"/>
  <c r="A324" i="15" s="1"/>
  <c r="A325" i="15" s="1"/>
  <c r="A326" i="15" s="1"/>
  <c r="A327" i="15" s="1"/>
  <c r="A328" i="15" s="1"/>
  <c r="A329" i="15" s="1"/>
  <c r="A330" i="15" s="1"/>
  <c r="A331" i="15" s="1"/>
  <c r="A332" i="15" s="1"/>
  <c r="A333" i="15" s="1"/>
  <c r="A334" i="15" s="1"/>
  <c r="A335" i="15" s="1"/>
  <c r="A336" i="15" s="1"/>
  <c r="A337" i="15" s="1"/>
  <c r="A338" i="15" s="1"/>
  <c r="A339" i="15" s="1"/>
  <c r="A340" i="15" s="1"/>
  <c r="A341" i="15" s="1"/>
  <c r="A342" i="15" s="1"/>
  <c r="A343" i="15" s="1"/>
  <c r="A344" i="15" s="1"/>
  <c r="A345" i="15" s="1"/>
  <c r="A346" i="15" s="1"/>
  <c r="A347" i="15" s="1"/>
  <c r="A348" i="15" s="1"/>
  <c r="A349" i="15" s="1"/>
  <c r="A350" i="15" s="1"/>
  <c r="A351" i="15" s="1"/>
  <c r="A352" i="15" s="1"/>
  <c r="A353" i="15" s="1"/>
  <c r="A354" i="15" s="1"/>
  <c r="A355" i="15" s="1"/>
  <c r="A356" i="15" s="1"/>
  <c r="A357" i="15" s="1"/>
  <c r="A358" i="15" s="1"/>
  <c r="A359" i="15" s="1"/>
  <c r="A360" i="15" s="1"/>
  <c r="A361" i="15" s="1"/>
  <c r="A362" i="15" s="1"/>
  <c r="A363" i="15" s="1"/>
  <c r="A364" i="15" s="1"/>
  <c r="A365" i="15" s="1"/>
  <c r="A366" i="15" s="1"/>
  <c r="A367" i="15" s="1"/>
  <c r="A368" i="15" s="1"/>
  <c r="A369" i="15" s="1"/>
  <c r="A370" i="15" s="1"/>
  <c r="A371" i="15" s="1"/>
  <c r="A372" i="15" s="1"/>
  <c r="A373" i="15" s="1"/>
  <c r="A374" i="15" s="1"/>
  <c r="A375" i="15" s="1"/>
  <c r="A376" i="15" s="1"/>
  <c r="A377" i="15" s="1"/>
  <c r="A378" i="15" s="1"/>
  <c r="A379" i="15" s="1"/>
  <c r="A380" i="15" s="1"/>
  <c r="A381" i="15" s="1"/>
  <c r="A382" i="15" s="1"/>
  <c r="A383" i="15" s="1"/>
  <c r="A384" i="15" s="1"/>
  <c r="A385" i="15" s="1"/>
  <c r="A386" i="15" s="1"/>
  <c r="A387" i="15" s="1"/>
  <c r="A388" i="15" s="1"/>
  <c r="A389" i="15" s="1"/>
  <c r="A390" i="15" s="1"/>
  <c r="A391" i="15" s="1"/>
  <c r="A392" i="15" s="1"/>
  <c r="A393" i="15" s="1"/>
  <c r="A394" i="15" s="1"/>
  <c r="A395" i="15" s="1"/>
  <c r="A396" i="15" s="1"/>
  <c r="A397" i="15" s="1"/>
  <c r="A398" i="15" s="1"/>
  <c r="A399" i="15" s="1"/>
  <c r="A400" i="15" s="1"/>
  <c r="A401" i="15" s="1"/>
  <c r="A402" i="15" s="1"/>
  <c r="A403" i="15" s="1"/>
  <c r="A404" i="15" s="1"/>
  <c r="A405" i="15" s="1"/>
  <c r="A406" i="15" s="1"/>
  <c r="A407" i="15" s="1"/>
  <c r="A408" i="15" s="1"/>
  <c r="A409" i="15" s="1"/>
  <c r="A410" i="15" s="1"/>
  <c r="A411" i="15" s="1"/>
  <c r="A412" i="15" s="1"/>
  <c r="A413" i="15" s="1"/>
  <c r="A414" i="15" s="1"/>
  <c r="A415" i="15" s="1"/>
  <c r="A416" i="15" s="1"/>
  <c r="A417" i="15" s="1"/>
  <c r="A418" i="15" s="1"/>
  <c r="A419" i="15" s="1"/>
  <c r="A420" i="15" s="1"/>
  <c r="A421" i="15" s="1"/>
  <c r="A422" i="15" s="1"/>
  <c r="A423" i="15" s="1"/>
  <c r="A424" i="15" s="1"/>
  <c r="A425" i="15" s="1"/>
  <c r="A426" i="15" s="1"/>
  <c r="A427" i="15" s="1"/>
  <c r="A428" i="15" s="1"/>
  <c r="A429" i="15" s="1"/>
  <c r="A430" i="15" s="1"/>
  <c r="A431" i="15" s="1"/>
  <c r="A432" i="15" s="1"/>
  <c r="A433" i="15" s="1"/>
  <c r="A434" i="15" s="1"/>
  <c r="A435" i="15" s="1"/>
  <c r="A436" i="15" s="1"/>
  <c r="A437" i="15" s="1"/>
  <c r="A438" i="15" s="1"/>
  <c r="A439" i="15" s="1"/>
  <c r="A440" i="15" s="1"/>
  <c r="A441" i="15" s="1"/>
  <c r="A442" i="15" s="1"/>
  <c r="A443" i="15" s="1"/>
  <c r="A444" i="15" s="1"/>
  <c r="A445" i="15" s="1"/>
  <c r="A446" i="15" s="1"/>
  <c r="A447" i="15" s="1"/>
  <c r="A448" i="15" s="1"/>
  <c r="A449" i="15" s="1"/>
  <c r="A450" i="15" s="1"/>
  <c r="A451" i="15" s="1"/>
  <c r="A452" i="15" s="1"/>
  <c r="A453" i="15" s="1"/>
  <c r="A454" i="15" s="1"/>
  <c r="A455" i="15" s="1"/>
  <c r="A456" i="15" s="1"/>
  <c r="A457" i="15" s="1"/>
  <c r="A458" i="15" s="1"/>
  <c r="A459" i="15" s="1"/>
  <c r="A460" i="15" s="1"/>
  <c r="A461" i="15" s="1"/>
  <c r="A462" i="15" s="1"/>
  <c r="A463" i="15" s="1"/>
  <c r="A464" i="15" s="1"/>
  <c r="A465" i="15" s="1"/>
  <c r="A466" i="15" s="1"/>
  <c r="A467" i="15" s="1"/>
  <c r="A468" i="15" s="1"/>
  <c r="A469" i="15" s="1"/>
  <c r="A470" i="15" s="1"/>
  <c r="A471" i="15" s="1"/>
  <c r="A472" i="15" s="1"/>
  <c r="A473" i="15" s="1"/>
  <c r="A474" i="15" s="1"/>
  <c r="A475" i="15" s="1"/>
  <c r="A476" i="15" s="1"/>
  <c r="A477" i="15" s="1"/>
  <c r="A478" i="15" s="1"/>
  <c r="A479" i="15" s="1"/>
  <c r="A480" i="15" s="1"/>
  <c r="A481" i="15" s="1"/>
  <c r="A482" i="15" s="1"/>
  <c r="A483" i="15" s="1"/>
  <c r="A484" i="15" s="1"/>
  <c r="A485" i="15" s="1"/>
  <c r="A486" i="15" s="1"/>
  <c r="A487" i="15" s="1"/>
  <c r="A488" i="15" s="1"/>
  <c r="A489" i="15" s="1"/>
  <c r="A490" i="15" s="1"/>
  <c r="A491" i="15" s="1"/>
  <c r="A492" i="15" s="1"/>
  <c r="A493" i="15" s="1"/>
  <c r="A494" i="15" s="1"/>
  <c r="A495" i="15" s="1"/>
  <c r="A496" i="15" s="1"/>
  <c r="A497" i="15" s="1"/>
  <c r="A498" i="15" s="1"/>
  <c r="A499" i="15" s="1"/>
  <c r="A500" i="15" s="1"/>
  <c r="A501" i="15" s="1"/>
  <c r="A502" i="15" s="1"/>
  <c r="A503" i="15" s="1"/>
  <c r="A504" i="15" s="1"/>
  <c r="A505" i="15" s="1"/>
  <c r="A506" i="15" s="1"/>
  <c r="A507" i="15" s="1"/>
  <c r="A508" i="15" s="1"/>
  <c r="A509" i="15" s="1"/>
  <c r="B302" i="15"/>
  <c r="B303" i="15" l="1"/>
  <c r="B304" i="15" s="1"/>
  <c r="B305" i="15" s="1"/>
  <c r="B306" i="15" s="1"/>
  <c r="B307" i="15" s="1"/>
  <c r="B308" i="15" s="1"/>
  <c r="B309" i="15" s="1"/>
  <c r="B310" i="15" s="1"/>
  <c r="B311" i="15" s="1"/>
  <c r="B312" i="15" s="1"/>
  <c r="B313" i="15" s="1"/>
  <c r="B314" i="15" s="1"/>
  <c r="B315" i="15" s="1"/>
  <c r="B316" i="15" s="1"/>
  <c r="B317" i="15" s="1"/>
  <c r="B318" i="15" s="1"/>
  <c r="B319" i="15" s="1"/>
  <c r="B320" i="15" s="1"/>
  <c r="B321" i="15" s="1"/>
  <c r="B322" i="15" s="1"/>
  <c r="B323" i="15" s="1"/>
  <c r="B324" i="15" s="1"/>
  <c r="B325" i="15" s="1"/>
  <c r="B326" i="15" s="1"/>
  <c r="B327" i="15" s="1"/>
  <c r="B328" i="15" s="1"/>
  <c r="B329" i="15" s="1"/>
  <c r="B330" i="15" s="1"/>
  <c r="B331" i="15" s="1"/>
  <c r="B332" i="15" s="1"/>
  <c r="B333" i="15" s="1"/>
  <c r="B334" i="15" s="1"/>
  <c r="B335" i="15" s="1"/>
  <c r="B336" i="15" s="1"/>
  <c r="B337" i="15" s="1"/>
  <c r="B338" i="15" s="1"/>
  <c r="B339" i="15" s="1"/>
  <c r="B340" i="15" s="1"/>
  <c r="B341" i="15" s="1"/>
  <c r="B342" i="15" s="1"/>
  <c r="B343" i="15" s="1"/>
  <c r="B344" i="15" s="1"/>
  <c r="B345" i="15" s="1"/>
  <c r="B346" i="15" s="1"/>
  <c r="B347" i="15" s="1"/>
  <c r="B348" i="15" s="1"/>
  <c r="B349" i="15" s="1"/>
  <c r="B350" i="15" s="1"/>
  <c r="B351" i="15" s="1"/>
  <c r="B352" i="15" s="1"/>
  <c r="B353" i="15" s="1"/>
  <c r="B354" i="15" s="1"/>
  <c r="B355" i="15" s="1"/>
  <c r="B356" i="15" s="1"/>
  <c r="B357" i="15" s="1"/>
  <c r="B358" i="15" s="1"/>
  <c r="B359" i="15" s="1"/>
  <c r="B360" i="15" s="1"/>
  <c r="B361" i="15" s="1"/>
  <c r="B362" i="15" s="1"/>
  <c r="B363" i="15" s="1"/>
  <c r="B364" i="15" s="1"/>
  <c r="B365" i="15" s="1"/>
  <c r="B366" i="15" s="1"/>
  <c r="B367" i="15" s="1"/>
  <c r="B368" i="15" s="1"/>
  <c r="B369" i="15" s="1"/>
  <c r="B370" i="15" s="1"/>
  <c r="B371" i="15" s="1"/>
  <c r="B372" i="15" s="1"/>
  <c r="B373" i="15" s="1"/>
  <c r="B374" i="15" s="1"/>
  <c r="B375" i="15" s="1"/>
  <c r="B376" i="15" s="1"/>
  <c r="B377" i="15" s="1"/>
  <c r="B378" i="15" s="1"/>
  <c r="B379" i="15" s="1"/>
  <c r="B380" i="15" s="1"/>
  <c r="B381" i="15" s="1"/>
  <c r="B382" i="15" s="1"/>
  <c r="B383" i="15" s="1"/>
  <c r="B384" i="15" s="1"/>
  <c r="B385" i="15" s="1"/>
  <c r="B386" i="15" s="1"/>
  <c r="B387" i="15" s="1"/>
  <c r="B388" i="15" s="1"/>
  <c r="B389" i="15" s="1"/>
  <c r="B390" i="15" s="1"/>
  <c r="B391" i="15" s="1"/>
  <c r="B392" i="15" s="1"/>
  <c r="B393" i="15" s="1"/>
  <c r="B394" i="15" s="1"/>
  <c r="B395" i="15" s="1"/>
  <c r="B396" i="15" s="1"/>
  <c r="B397" i="15" s="1"/>
  <c r="B398" i="15" s="1"/>
  <c r="B399" i="15" s="1"/>
  <c r="B400" i="15" s="1"/>
  <c r="B401" i="15" s="1"/>
  <c r="B402" i="15" s="1"/>
  <c r="B403" i="15" s="1"/>
  <c r="B404" i="15" s="1"/>
  <c r="B405" i="15" s="1"/>
  <c r="B406" i="15" s="1"/>
  <c r="B407" i="15" s="1"/>
  <c r="B408" i="15" s="1"/>
  <c r="B409" i="15" s="1"/>
  <c r="B410" i="15" s="1"/>
  <c r="B411" i="15" s="1"/>
  <c r="B412" i="15" s="1"/>
  <c r="B413" i="15" s="1"/>
  <c r="B414" i="15" s="1"/>
  <c r="B415" i="15" s="1"/>
  <c r="B416" i="15" s="1"/>
  <c r="B417" i="15" s="1"/>
  <c r="B418" i="15" s="1"/>
  <c r="B419" i="15" s="1"/>
  <c r="B420" i="15" s="1"/>
  <c r="B421" i="15" s="1"/>
  <c r="B422" i="15" s="1"/>
  <c r="B423" i="15" s="1"/>
  <c r="B424" i="15" s="1"/>
  <c r="B425" i="15" s="1"/>
  <c r="B426" i="15" s="1"/>
  <c r="B427" i="15" s="1"/>
  <c r="B428" i="15" s="1"/>
  <c r="B429" i="15" s="1"/>
  <c r="B430" i="15" s="1"/>
  <c r="B431" i="15" s="1"/>
  <c r="B432" i="15" s="1"/>
  <c r="B433" i="15" s="1"/>
  <c r="B434" i="15" s="1"/>
  <c r="B435" i="15" s="1"/>
  <c r="B436" i="15" s="1"/>
  <c r="B437" i="15" s="1"/>
  <c r="B438" i="15" s="1"/>
  <c r="B439" i="15" s="1"/>
  <c r="B440" i="15" s="1"/>
  <c r="B441" i="15" s="1"/>
  <c r="B442" i="15" s="1"/>
  <c r="B443" i="15" s="1"/>
  <c r="B444" i="15" s="1"/>
  <c r="B445" i="15" s="1"/>
  <c r="B446" i="15" s="1"/>
  <c r="B447" i="15" s="1"/>
  <c r="B448" i="15" s="1"/>
  <c r="B449" i="15" s="1"/>
  <c r="B450" i="15" s="1"/>
  <c r="B451" i="15" s="1"/>
  <c r="B452" i="15" s="1"/>
  <c r="B453" i="15" s="1"/>
  <c r="B454" i="15" s="1"/>
  <c r="B455" i="15" s="1"/>
  <c r="B456" i="15" s="1"/>
  <c r="B457" i="15" s="1"/>
  <c r="B458" i="15" s="1"/>
  <c r="B459" i="15" s="1"/>
  <c r="B460" i="15" s="1"/>
  <c r="B461" i="15" s="1"/>
  <c r="B462" i="15" s="1"/>
  <c r="B463" i="15" s="1"/>
  <c r="B464" i="15" s="1"/>
  <c r="B465" i="15" s="1"/>
  <c r="B466" i="15" s="1"/>
  <c r="B467" i="15" s="1"/>
  <c r="B468" i="15" s="1"/>
  <c r="B469" i="15" s="1"/>
  <c r="B470" i="15" s="1"/>
  <c r="B471" i="15" s="1"/>
  <c r="B472" i="15" s="1"/>
  <c r="B473" i="15" s="1"/>
  <c r="B474" i="15" s="1"/>
  <c r="B475" i="15" s="1"/>
  <c r="B476" i="15" s="1"/>
  <c r="B477" i="15" s="1"/>
  <c r="B478" i="15" s="1"/>
  <c r="B479" i="15" s="1"/>
  <c r="B480" i="15" s="1"/>
  <c r="B481" i="15" s="1"/>
  <c r="B482" i="15" s="1"/>
  <c r="B483" i="15" s="1"/>
  <c r="B484" i="15" s="1"/>
  <c r="B485" i="15" s="1"/>
  <c r="B486" i="15" s="1"/>
  <c r="B487" i="15" s="1"/>
  <c r="B488" i="15" s="1"/>
  <c r="B489" i="15" s="1"/>
  <c r="B490" i="15" s="1"/>
  <c r="B491" i="15" s="1"/>
  <c r="B492" i="15" s="1"/>
  <c r="B493" i="15" s="1"/>
  <c r="B494" i="15" s="1"/>
  <c r="B495" i="15" s="1"/>
  <c r="B496" i="15" s="1"/>
  <c r="B497" i="15" s="1"/>
  <c r="B498" i="15" s="1"/>
  <c r="B499" i="15" s="1"/>
  <c r="B500" i="15" s="1"/>
  <c r="B501" i="15" s="1"/>
  <c r="B502" i="15" s="1"/>
  <c r="B503" i="15" s="1"/>
  <c r="B504" i="15" s="1"/>
  <c r="B505" i="15" s="1"/>
  <c r="B506" i="15" s="1"/>
  <c r="B507" i="15" s="1"/>
  <c r="B508" i="15" s="1"/>
  <c r="B509" i="15" s="1"/>
  <c r="A6" i="95" l="1"/>
  <c r="S509" i="15"/>
  <c r="P509" i="15"/>
  <c r="S508" i="15"/>
  <c r="P508" i="15"/>
  <c r="S507" i="15"/>
  <c r="P507" i="15"/>
  <c r="S506" i="15"/>
  <c r="P506" i="15"/>
  <c r="S505" i="15"/>
  <c r="P505" i="15"/>
  <c r="S504" i="15"/>
  <c r="P504" i="15"/>
  <c r="S503" i="15"/>
  <c r="P503" i="15"/>
  <c r="S502" i="15"/>
  <c r="P502" i="15"/>
  <c r="S501" i="15"/>
  <c r="P501" i="15"/>
  <c r="S500" i="15"/>
  <c r="P500" i="15"/>
  <c r="S499" i="15"/>
  <c r="P499" i="15"/>
  <c r="S498" i="15"/>
  <c r="P498" i="15"/>
  <c r="S497" i="15"/>
  <c r="P497" i="15"/>
  <c r="S496" i="15"/>
  <c r="P496" i="15"/>
  <c r="S495" i="15"/>
  <c r="P495" i="15"/>
  <c r="S494" i="15"/>
  <c r="P494" i="15"/>
  <c r="S493" i="15"/>
  <c r="P493" i="15"/>
  <c r="S492" i="15"/>
  <c r="P492" i="15"/>
  <c r="S491" i="15"/>
  <c r="P491" i="15"/>
  <c r="S490" i="15"/>
  <c r="P490" i="15"/>
  <c r="S489" i="15"/>
  <c r="P489" i="15"/>
  <c r="S488" i="15"/>
  <c r="P488" i="15"/>
  <c r="S487" i="15"/>
  <c r="P487" i="15"/>
  <c r="S486" i="15"/>
  <c r="P486" i="15"/>
  <c r="S485" i="15"/>
  <c r="P485" i="15"/>
  <c r="S484" i="15"/>
  <c r="P484" i="15"/>
  <c r="S483" i="15"/>
  <c r="P483" i="15"/>
  <c r="S482" i="15"/>
  <c r="P482" i="15"/>
  <c r="S481" i="15"/>
  <c r="P481" i="15"/>
  <c r="S480" i="15"/>
  <c r="P480" i="15"/>
  <c r="S479" i="15"/>
  <c r="P479" i="15"/>
  <c r="S478" i="15"/>
  <c r="P478" i="15"/>
  <c r="S477" i="15"/>
  <c r="P477" i="15"/>
  <c r="S476" i="15"/>
  <c r="P476" i="15"/>
  <c r="S475" i="15"/>
  <c r="P475" i="15"/>
  <c r="S474" i="15"/>
  <c r="P474" i="15"/>
  <c r="S473" i="15"/>
  <c r="P473" i="15"/>
  <c r="S472" i="15"/>
  <c r="P472" i="15"/>
  <c r="S471" i="15"/>
  <c r="P471" i="15"/>
  <c r="S470" i="15"/>
  <c r="P470" i="15"/>
  <c r="S469" i="15"/>
  <c r="P469" i="15"/>
  <c r="S468" i="15"/>
  <c r="P468" i="15"/>
  <c r="S467" i="15"/>
  <c r="P467" i="15"/>
  <c r="S466" i="15"/>
  <c r="P466" i="15"/>
  <c r="S465" i="15"/>
  <c r="P465" i="15"/>
  <c r="S464" i="15"/>
  <c r="P464" i="15"/>
  <c r="S463" i="15"/>
  <c r="P463" i="15"/>
  <c r="S462" i="15"/>
  <c r="P462" i="15"/>
  <c r="S461" i="15"/>
  <c r="P461" i="15"/>
  <c r="S460" i="15"/>
  <c r="P460" i="15"/>
  <c r="S459" i="15"/>
  <c r="P459" i="15"/>
  <c r="S458" i="15"/>
  <c r="P458" i="15"/>
  <c r="S457" i="15"/>
  <c r="P457" i="15"/>
  <c r="S456" i="15"/>
  <c r="P456" i="15"/>
  <c r="S455" i="15"/>
  <c r="P455" i="15"/>
  <c r="S454" i="15"/>
  <c r="P454" i="15"/>
  <c r="S453" i="15"/>
  <c r="P453" i="15"/>
  <c r="S452" i="15"/>
  <c r="P452" i="15"/>
  <c r="S451" i="15"/>
  <c r="P451" i="15"/>
  <c r="S450" i="15"/>
  <c r="P450" i="15"/>
  <c r="S449" i="15"/>
  <c r="P449" i="15"/>
  <c r="S448" i="15"/>
  <c r="P448" i="15"/>
  <c r="S447" i="15"/>
  <c r="P447" i="15"/>
  <c r="S446" i="15"/>
  <c r="P446" i="15"/>
  <c r="S445" i="15"/>
  <c r="P445" i="15"/>
  <c r="S444" i="15"/>
  <c r="P444" i="15"/>
  <c r="S443" i="15"/>
  <c r="P443" i="15"/>
  <c r="S442" i="15"/>
  <c r="P442" i="15"/>
  <c r="S441" i="15"/>
  <c r="P441" i="15"/>
  <c r="S440" i="15"/>
  <c r="P440" i="15"/>
  <c r="S439" i="15"/>
  <c r="P439" i="15"/>
  <c r="S438" i="15"/>
  <c r="P438" i="15"/>
  <c r="S437" i="15"/>
  <c r="P437" i="15"/>
  <c r="S436" i="15"/>
  <c r="P436" i="15"/>
  <c r="S435" i="15"/>
  <c r="P435" i="15"/>
  <c r="S434" i="15"/>
  <c r="P434" i="15"/>
  <c r="S433" i="15"/>
  <c r="P433" i="15"/>
  <c r="S432" i="15"/>
  <c r="P432" i="15"/>
  <c r="S431" i="15"/>
  <c r="P431" i="15"/>
  <c r="S430" i="15"/>
  <c r="P430" i="15"/>
  <c r="S429" i="15"/>
  <c r="P429" i="15"/>
  <c r="S428" i="15"/>
  <c r="P428" i="15"/>
  <c r="S427" i="15"/>
  <c r="P427" i="15"/>
  <c r="S426" i="15"/>
  <c r="P426" i="15"/>
  <c r="S425" i="15"/>
  <c r="P425" i="15"/>
  <c r="S424" i="15"/>
  <c r="P424" i="15"/>
  <c r="S423" i="15"/>
  <c r="P423" i="15"/>
  <c r="S422" i="15"/>
  <c r="P422" i="15"/>
  <c r="S421" i="15"/>
  <c r="P421" i="15"/>
  <c r="S420" i="15"/>
  <c r="P420" i="15"/>
  <c r="S419" i="15"/>
  <c r="P419" i="15"/>
  <c r="S418" i="15"/>
  <c r="P418" i="15"/>
  <c r="S417" i="15"/>
  <c r="P417" i="15"/>
  <c r="S416" i="15"/>
  <c r="P416" i="15"/>
  <c r="S415" i="15"/>
  <c r="P415" i="15"/>
  <c r="S414" i="15"/>
  <c r="P414" i="15"/>
  <c r="S413" i="15"/>
  <c r="P413" i="15"/>
  <c r="S412" i="15"/>
  <c r="P412" i="15"/>
  <c r="S411" i="15"/>
  <c r="P411" i="15"/>
  <c r="S410" i="15"/>
  <c r="P410" i="15"/>
  <c r="S409" i="15"/>
  <c r="P409" i="15"/>
  <c r="S408" i="15"/>
  <c r="P408" i="15"/>
  <c r="S407" i="15"/>
  <c r="P407" i="15"/>
  <c r="S406" i="15"/>
  <c r="P406" i="15"/>
  <c r="S405" i="15"/>
  <c r="P405" i="15"/>
  <c r="S404" i="15"/>
  <c r="P404" i="15"/>
  <c r="S403" i="15"/>
  <c r="P403" i="15"/>
  <c r="S402" i="15"/>
  <c r="P402" i="15"/>
  <c r="S401" i="15"/>
  <c r="P401" i="15"/>
  <c r="S400" i="15"/>
  <c r="P400" i="15"/>
  <c r="S399" i="15"/>
  <c r="P399" i="15"/>
  <c r="S398" i="15"/>
  <c r="P398" i="15"/>
  <c r="S397" i="15"/>
  <c r="P397" i="15"/>
  <c r="S396" i="15"/>
  <c r="P396" i="15"/>
  <c r="S395" i="15"/>
  <c r="P395" i="15"/>
  <c r="S394" i="15"/>
  <c r="P394" i="15"/>
  <c r="S393" i="15"/>
  <c r="P393" i="15"/>
  <c r="S392" i="15"/>
  <c r="P392" i="15"/>
  <c r="S391" i="15"/>
  <c r="P391" i="15"/>
  <c r="S390" i="15"/>
  <c r="P390" i="15"/>
  <c r="S389" i="15"/>
  <c r="P389" i="15"/>
  <c r="S388" i="15"/>
  <c r="P388" i="15"/>
  <c r="S387" i="15"/>
  <c r="P387" i="15"/>
  <c r="S386" i="15"/>
  <c r="P386" i="15"/>
  <c r="S385" i="15"/>
  <c r="P385" i="15"/>
  <c r="S384" i="15"/>
  <c r="P384" i="15"/>
  <c r="S383" i="15"/>
  <c r="P383" i="15"/>
  <c r="S382" i="15"/>
  <c r="P382" i="15"/>
  <c r="S381" i="15"/>
  <c r="P381" i="15"/>
  <c r="S380" i="15"/>
  <c r="P380" i="15"/>
  <c r="S379" i="15"/>
  <c r="P379" i="15"/>
  <c r="S378" i="15"/>
  <c r="P378" i="15"/>
  <c r="S377" i="15"/>
  <c r="P377" i="15"/>
  <c r="S376" i="15"/>
  <c r="P376" i="15"/>
  <c r="S375" i="15"/>
  <c r="P375" i="15"/>
  <c r="S374" i="15"/>
  <c r="P374" i="15"/>
  <c r="S373" i="15"/>
  <c r="P373" i="15"/>
  <c r="S372" i="15"/>
  <c r="P372" i="15"/>
  <c r="S371" i="15"/>
  <c r="P371" i="15"/>
  <c r="S370" i="15"/>
  <c r="P370" i="15"/>
  <c r="S369" i="15"/>
  <c r="P369" i="15"/>
  <c r="S368" i="15"/>
  <c r="P368" i="15"/>
  <c r="S367" i="15"/>
  <c r="P367" i="15"/>
  <c r="S366" i="15"/>
  <c r="P366" i="15"/>
  <c r="S365" i="15"/>
  <c r="P365" i="15"/>
  <c r="S364" i="15"/>
  <c r="P364" i="15"/>
  <c r="S363" i="15"/>
  <c r="P363" i="15"/>
  <c r="S362" i="15"/>
  <c r="P362" i="15"/>
  <c r="S361" i="15"/>
  <c r="P361" i="15"/>
  <c r="S360" i="15"/>
  <c r="P360" i="15"/>
  <c r="S359" i="15"/>
  <c r="P359" i="15"/>
  <c r="S358" i="15"/>
  <c r="P358" i="15"/>
  <c r="S357" i="15"/>
  <c r="P357" i="15"/>
  <c r="S356" i="15"/>
  <c r="P356" i="15"/>
  <c r="S355" i="15"/>
  <c r="P355" i="15"/>
  <c r="S354" i="15"/>
  <c r="P354" i="15"/>
  <c r="S353" i="15"/>
  <c r="P353" i="15"/>
  <c r="S352" i="15"/>
  <c r="P352" i="15"/>
  <c r="S351" i="15"/>
  <c r="P351" i="15"/>
  <c r="S350" i="15"/>
  <c r="P350" i="15"/>
  <c r="S349" i="15"/>
  <c r="P349" i="15"/>
  <c r="S348" i="15"/>
  <c r="P348" i="15"/>
  <c r="S347" i="15"/>
  <c r="P347" i="15"/>
  <c r="S346" i="15"/>
  <c r="P346" i="15"/>
  <c r="S345" i="15"/>
  <c r="P345" i="15"/>
  <c r="S344" i="15"/>
  <c r="P344" i="15"/>
  <c r="S343" i="15"/>
  <c r="P343" i="15"/>
  <c r="S342" i="15"/>
  <c r="P342" i="15"/>
  <c r="S341" i="15"/>
  <c r="P341" i="15"/>
  <c r="S340" i="15"/>
  <c r="P340" i="15"/>
  <c r="S339" i="15"/>
  <c r="P339" i="15"/>
  <c r="S338" i="15"/>
  <c r="P338" i="15"/>
  <c r="S337" i="15"/>
  <c r="P337" i="15"/>
  <c r="S336" i="15"/>
  <c r="P336" i="15"/>
  <c r="S335" i="15"/>
  <c r="P335" i="15"/>
  <c r="S334" i="15"/>
  <c r="P334" i="15"/>
  <c r="S333" i="15"/>
  <c r="P333" i="15"/>
  <c r="S332" i="15"/>
  <c r="P332" i="15"/>
  <c r="S331" i="15"/>
  <c r="P331" i="15"/>
  <c r="S330" i="15"/>
  <c r="P330" i="15"/>
  <c r="S329" i="15"/>
  <c r="P329" i="15"/>
  <c r="S328" i="15"/>
  <c r="P328" i="15"/>
  <c r="S327" i="15"/>
  <c r="P327" i="15"/>
  <c r="S326" i="15"/>
  <c r="P326" i="15"/>
  <c r="S325" i="15"/>
  <c r="P325" i="15"/>
  <c r="S324" i="15"/>
  <c r="P324" i="15"/>
  <c r="S323" i="15"/>
  <c r="P323" i="15"/>
  <c r="S322" i="15"/>
  <c r="P322" i="15"/>
  <c r="S321" i="15"/>
  <c r="P321" i="15"/>
  <c r="S320" i="15"/>
  <c r="P320" i="15"/>
  <c r="S319" i="15"/>
  <c r="P319" i="15"/>
  <c r="S318" i="15"/>
  <c r="P318" i="15"/>
  <c r="S317" i="15"/>
  <c r="P317" i="15"/>
  <c r="S316" i="15"/>
  <c r="P316" i="15"/>
  <c r="S315" i="15"/>
  <c r="P315" i="15"/>
  <c r="S314" i="15"/>
  <c r="P314" i="15"/>
  <c r="S313" i="15"/>
  <c r="P313" i="15"/>
  <c r="S312" i="15"/>
  <c r="P312" i="15"/>
  <c r="S311" i="15"/>
  <c r="P311" i="15"/>
  <c r="S310" i="15"/>
  <c r="P310" i="15"/>
  <c r="S309" i="15"/>
  <c r="P309" i="15"/>
  <c r="S308" i="15"/>
  <c r="P308" i="15"/>
  <c r="S307" i="15"/>
  <c r="P307" i="15"/>
  <c r="S306" i="15"/>
  <c r="P306" i="15"/>
  <c r="S305" i="15"/>
  <c r="P305" i="15"/>
  <c r="S304" i="15"/>
  <c r="P304" i="15"/>
  <c r="S303" i="15"/>
  <c r="P303" i="15"/>
  <c r="S302" i="15"/>
  <c r="P302" i="15"/>
  <c r="S301" i="15"/>
  <c r="P301" i="15"/>
  <c r="S300" i="15"/>
  <c r="P300" i="15"/>
  <c r="S299" i="15"/>
  <c r="P299" i="15"/>
  <c r="S298" i="15"/>
  <c r="P298" i="15"/>
  <c r="S297" i="15"/>
  <c r="P297" i="15"/>
  <c r="S296" i="15"/>
  <c r="P296" i="15"/>
  <c r="S295" i="15"/>
  <c r="P295" i="15"/>
  <c r="S294" i="15"/>
  <c r="P294" i="15"/>
  <c r="S293" i="15"/>
  <c r="P293" i="15"/>
  <c r="S292" i="15"/>
  <c r="P292" i="15"/>
  <c r="S291" i="15"/>
  <c r="P291" i="15"/>
  <c r="S290" i="15"/>
  <c r="P290" i="15"/>
  <c r="S289" i="15"/>
  <c r="P289" i="15"/>
  <c r="S288" i="15"/>
  <c r="P288" i="15"/>
  <c r="S287" i="15"/>
  <c r="P287" i="15"/>
  <c r="S286" i="15"/>
  <c r="P286" i="15"/>
  <c r="S285" i="15"/>
  <c r="P285" i="15"/>
  <c r="S284" i="15"/>
  <c r="P284" i="15"/>
  <c r="S283" i="15"/>
  <c r="P283" i="15"/>
  <c r="S282" i="15"/>
  <c r="P282" i="15"/>
  <c r="S281" i="15"/>
  <c r="P281" i="15"/>
  <c r="S280" i="15"/>
  <c r="P280" i="15"/>
  <c r="S279" i="15"/>
  <c r="P279" i="15"/>
  <c r="S278" i="15"/>
  <c r="P278" i="15"/>
  <c r="S277" i="15"/>
  <c r="P277" i="15"/>
  <c r="S276" i="15"/>
  <c r="P276" i="15"/>
  <c r="S275" i="15"/>
  <c r="P275" i="15"/>
  <c r="S274" i="15"/>
  <c r="P274" i="15"/>
  <c r="S273" i="15"/>
  <c r="P273" i="15"/>
  <c r="S272" i="15"/>
  <c r="P272" i="15"/>
  <c r="S271" i="15"/>
  <c r="P271" i="15"/>
  <c r="S270" i="15"/>
  <c r="P270" i="15"/>
  <c r="S269" i="15"/>
  <c r="P269" i="15"/>
  <c r="S268" i="15"/>
  <c r="P268" i="15"/>
  <c r="S267" i="15"/>
  <c r="P267" i="15"/>
  <c r="S266" i="15"/>
  <c r="P266" i="15"/>
  <c r="S265" i="15"/>
  <c r="P265" i="15"/>
  <c r="S264" i="15"/>
  <c r="P264" i="15"/>
  <c r="S263" i="15"/>
  <c r="P263" i="15"/>
  <c r="S262" i="15"/>
  <c r="P262" i="15"/>
  <c r="S261" i="15"/>
  <c r="P261" i="15"/>
  <c r="S260" i="15"/>
  <c r="P260" i="15"/>
  <c r="S259" i="15"/>
  <c r="P259" i="15"/>
  <c r="S258" i="15"/>
  <c r="P258" i="15"/>
  <c r="S257" i="15"/>
  <c r="P257" i="15"/>
  <c r="S256" i="15"/>
  <c r="P256" i="15"/>
  <c r="S255" i="15"/>
  <c r="P255" i="15"/>
  <c r="S254" i="15"/>
  <c r="P254" i="15"/>
  <c r="S253" i="15"/>
  <c r="P253" i="15"/>
  <c r="S252" i="15"/>
  <c r="P252" i="15"/>
  <c r="S251" i="15"/>
  <c r="P251" i="15"/>
  <c r="S250" i="15"/>
  <c r="P250" i="15"/>
  <c r="S249" i="15"/>
  <c r="P249" i="15"/>
  <c r="S248" i="15"/>
  <c r="P248" i="15"/>
  <c r="S247" i="15"/>
  <c r="P247" i="15"/>
  <c r="S246" i="15"/>
  <c r="P246" i="15"/>
  <c r="S245" i="15"/>
  <c r="P245" i="15"/>
  <c r="S244" i="15"/>
  <c r="P244" i="15"/>
  <c r="S243" i="15"/>
  <c r="P243" i="15"/>
  <c r="S242" i="15"/>
  <c r="P242" i="15"/>
  <c r="S241" i="15"/>
  <c r="P241" i="15"/>
  <c r="S240" i="15"/>
  <c r="P240" i="15"/>
  <c r="S239" i="15"/>
  <c r="P239" i="15"/>
  <c r="S238" i="15"/>
  <c r="P238" i="15"/>
  <c r="S237" i="15"/>
  <c r="P237" i="15"/>
  <c r="S236" i="15"/>
  <c r="P236" i="15"/>
  <c r="S235" i="15"/>
  <c r="P235" i="15"/>
  <c r="S234" i="15"/>
  <c r="P234" i="15"/>
  <c r="S233" i="15"/>
  <c r="P233" i="15"/>
  <c r="S232" i="15"/>
  <c r="P232" i="15"/>
  <c r="S231" i="15"/>
  <c r="P231" i="15"/>
  <c r="S230" i="15"/>
  <c r="P230" i="15"/>
  <c r="S229" i="15"/>
  <c r="P229" i="15"/>
  <c r="S228" i="15"/>
  <c r="P228" i="15"/>
  <c r="S227" i="15"/>
  <c r="P227" i="15"/>
  <c r="S226" i="15"/>
  <c r="P226" i="15"/>
  <c r="S225" i="15"/>
  <c r="P225" i="15"/>
  <c r="S224" i="15"/>
  <c r="P224" i="15"/>
  <c r="S223" i="15"/>
  <c r="P223" i="15"/>
  <c r="S222" i="15"/>
  <c r="P222" i="15"/>
  <c r="S221" i="15"/>
  <c r="P221" i="15"/>
  <c r="S220" i="15"/>
  <c r="P220" i="15"/>
  <c r="S219" i="15"/>
  <c r="P219" i="15"/>
  <c r="S218" i="15"/>
  <c r="P218" i="15"/>
  <c r="S217" i="15"/>
  <c r="P217" i="15"/>
  <c r="S216" i="15"/>
  <c r="P216" i="15"/>
  <c r="S215" i="15"/>
  <c r="P215" i="15"/>
  <c r="S214" i="15"/>
  <c r="P214" i="15"/>
  <c r="S213" i="15"/>
  <c r="P213" i="15"/>
  <c r="S212" i="15"/>
  <c r="P212" i="15"/>
  <c r="S211" i="15"/>
  <c r="P211" i="15"/>
  <c r="S210" i="15"/>
  <c r="P210" i="15"/>
  <c r="S209" i="15"/>
  <c r="P209" i="15"/>
  <c r="S208" i="15"/>
  <c r="P208" i="15"/>
  <c r="S207" i="15"/>
  <c r="P207" i="15"/>
  <c r="S206" i="15"/>
  <c r="P206" i="15"/>
  <c r="S205" i="15"/>
  <c r="P205" i="15"/>
  <c r="S204" i="15"/>
  <c r="P204" i="15"/>
  <c r="S203" i="15"/>
  <c r="P203" i="15"/>
  <c r="S202" i="15"/>
  <c r="P202" i="15"/>
  <c r="S201" i="15"/>
  <c r="P201" i="15"/>
  <c r="S200" i="15"/>
  <c r="P200" i="15"/>
  <c r="S199" i="15"/>
  <c r="P199" i="15"/>
  <c r="S198" i="15"/>
  <c r="P198" i="15"/>
  <c r="S197" i="15"/>
  <c r="P197" i="15"/>
  <c r="S196" i="15"/>
  <c r="P196" i="15"/>
  <c r="S195" i="15"/>
  <c r="P195" i="15"/>
  <c r="S194" i="15"/>
  <c r="P194" i="15"/>
  <c r="S193" i="15"/>
  <c r="P193" i="15"/>
  <c r="S192" i="15"/>
  <c r="P192" i="15"/>
  <c r="S191" i="15"/>
  <c r="P191" i="15"/>
  <c r="S190" i="15"/>
  <c r="P190" i="15"/>
  <c r="S189" i="15"/>
  <c r="P189" i="15"/>
  <c r="S188" i="15"/>
  <c r="P188" i="15"/>
  <c r="S187" i="15"/>
  <c r="P187" i="15"/>
  <c r="S186" i="15"/>
  <c r="P186" i="15"/>
  <c r="S185" i="15"/>
  <c r="P185" i="15"/>
  <c r="S184" i="15"/>
  <c r="P184" i="15"/>
  <c r="S183" i="15"/>
  <c r="P183" i="15"/>
  <c r="S182" i="15"/>
  <c r="P182" i="15"/>
  <c r="S181" i="15"/>
  <c r="P181" i="15"/>
  <c r="S180" i="15"/>
  <c r="P180" i="15"/>
  <c r="S179" i="15"/>
  <c r="P179" i="15"/>
  <c r="S178" i="15"/>
  <c r="P178" i="15"/>
  <c r="S177" i="15"/>
  <c r="P177" i="15"/>
  <c r="S176" i="15"/>
  <c r="P176" i="15"/>
  <c r="S175" i="15"/>
  <c r="P175" i="15"/>
  <c r="S174" i="15"/>
  <c r="P174" i="15"/>
  <c r="S173" i="15"/>
  <c r="P173" i="15"/>
  <c r="S172" i="15"/>
  <c r="P172" i="15"/>
  <c r="S171" i="15"/>
  <c r="P171" i="15"/>
  <c r="S170" i="15"/>
  <c r="P170" i="15"/>
  <c r="S169" i="15"/>
  <c r="P169" i="15"/>
  <c r="S168" i="15"/>
  <c r="P168" i="15"/>
  <c r="S167" i="15"/>
  <c r="P167" i="15"/>
  <c r="S166" i="15"/>
  <c r="P166" i="15"/>
  <c r="S165" i="15"/>
  <c r="P165" i="15"/>
  <c r="S164" i="15"/>
  <c r="P164" i="15"/>
  <c r="S163" i="15"/>
  <c r="P163" i="15"/>
  <c r="S162" i="15"/>
  <c r="P162" i="15"/>
  <c r="S161" i="15"/>
  <c r="P161" i="15"/>
  <c r="S160" i="15"/>
  <c r="P160" i="15"/>
  <c r="S159" i="15"/>
  <c r="P159" i="15"/>
  <c r="S158" i="15"/>
  <c r="P158" i="15"/>
  <c r="S157" i="15"/>
  <c r="P157" i="15"/>
  <c r="S156" i="15"/>
  <c r="P156" i="15"/>
  <c r="S155" i="15"/>
  <c r="P155" i="15"/>
  <c r="S154" i="15"/>
  <c r="P154" i="15"/>
  <c r="S153" i="15"/>
  <c r="P153" i="15"/>
  <c r="S152" i="15"/>
  <c r="P152" i="15"/>
  <c r="S151" i="15"/>
  <c r="P151" i="15"/>
  <c r="S150" i="15"/>
  <c r="P150" i="15"/>
  <c r="S149" i="15"/>
  <c r="P149" i="15"/>
  <c r="S148" i="15"/>
  <c r="P148" i="15"/>
  <c r="S147" i="15"/>
  <c r="P147" i="15"/>
  <c r="S146" i="15"/>
  <c r="P146" i="15"/>
  <c r="S145" i="15"/>
  <c r="P145" i="15"/>
  <c r="S144" i="15"/>
  <c r="P144" i="15"/>
  <c r="S143" i="15"/>
  <c r="P143" i="15"/>
  <c r="S142" i="15"/>
  <c r="P142" i="15"/>
  <c r="S141" i="15"/>
  <c r="P141" i="15"/>
  <c r="S140" i="15"/>
  <c r="P140" i="15"/>
  <c r="S139" i="15"/>
  <c r="P139" i="15"/>
  <c r="S138" i="15"/>
  <c r="P138" i="15"/>
  <c r="S137" i="15"/>
  <c r="P137" i="15"/>
  <c r="S136" i="15"/>
  <c r="P136" i="15"/>
  <c r="S135" i="15"/>
  <c r="P135" i="15"/>
  <c r="S134" i="15"/>
  <c r="P134" i="15"/>
  <c r="S133" i="15"/>
  <c r="P133" i="15"/>
  <c r="S132" i="15"/>
  <c r="P132" i="15"/>
  <c r="S131" i="15"/>
  <c r="P131" i="15"/>
  <c r="S130" i="15"/>
  <c r="P130" i="15"/>
  <c r="S129" i="15"/>
  <c r="P129" i="15"/>
  <c r="S128" i="15"/>
  <c r="P128" i="15"/>
  <c r="S127" i="15"/>
  <c r="P127" i="15"/>
  <c r="S126" i="15"/>
  <c r="P126" i="15"/>
  <c r="S125" i="15"/>
  <c r="P125" i="15"/>
  <c r="S124" i="15"/>
  <c r="P124" i="15"/>
  <c r="S123" i="15"/>
  <c r="P123" i="15"/>
  <c r="S122" i="15"/>
  <c r="P122" i="15"/>
  <c r="S121" i="15"/>
  <c r="P121" i="15"/>
  <c r="S120" i="15"/>
  <c r="P120" i="15"/>
  <c r="S119" i="15"/>
  <c r="P119" i="15"/>
  <c r="S118" i="15"/>
  <c r="P118" i="15"/>
  <c r="S117" i="15"/>
  <c r="P117" i="15"/>
  <c r="S116" i="15"/>
  <c r="P116" i="15"/>
  <c r="S115" i="15"/>
  <c r="P115" i="15"/>
  <c r="S114" i="15"/>
  <c r="P114" i="15"/>
  <c r="S113" i="15"/>
  <c r="P113" i="15"/>
  <c r="S112" i="15"/>
  <c r="P112" i="15"/>
  <c r="S111" i="15"/>
  <c r="P111" i="15"/>
  <c r="S110" i="15"/>
  <c r="P110" i="15"/>
  <c r="S109" i="15"/>
  <c r="P109" i="15"/>
  <c r="S108" i="15"/>
  <c r="P108" i="15"/>
  <c r="S107" i="15"/>
  <c r="P107" i="15"/>
  <c r="S106" i="15"/>
  <c r="P106" i="15"/>
  <c r="S105" i="15"/>
  <c r="P105" i="15"/>
  <c r="S104" i="15"/>
  <c r="P104" i="15"/>
  <c r="S103" i="15"/>
  <c r="P103" i="15"/>
  <c r="S102" i="15"/>
  <c r="P102" i="15"/>
  <c r="S101" i="15"/>
  <c r="P101" i="15"/>
  <c r="S100" i="15"/>
  <c r="P100" i="15"/>
  <c r="S99" i="15"/>
  <c r="P99" i="15"/>
  <c r="S98" i="15"/>
  <c r="P98" i="15"/>
  <c r="S97" i="15"/>
  <c r="P97" i="15"/>
  <c r="S96" i="15"/>
  <c r="P96" i="15"/>
  <c r="S95" i="15"/>
  <c r="P95" i="15"/>
  <c r="S94" i="15"/>
  <c r="P94" i="15"/>
  <c r="S93" i="15"/>
  <c r="P93" i="15"/>
  <c r="S92" i="15"/>
  <c r="P92" i="15"/>
  <c r="S91" i="15"/>
  <c r="P91" i="15"/>
  <c r="S90" i="15"/>
  <c r="P90" i="15"/>
  <c r="S89" i="15"/>
  <c r="P89" i="15"/>
  <c r="S88" i="15"/>
  <c r="P88" i="15"/>
  <c r="S87" i="15"/>
  <c r="P87" i="15"/>
  <c r="S86" i="15"/>
  <c r="P86" i="15"/>
  <c r="S85" i="15"/>
  <c r="P85" i="15"/>
  <c r="S84" i="15"/>
  <c r="P84" i="15"/>
  <c r="S83" i="15"/>
  <c r="P83" i="15"/>
  <c r="S82" i="15"/>
  <c r="P82" i="15"/>
  <c r="S81" i="15"/>
  <c r="P81" i="15"/>
  <c r="S80" i="15"/>
  <c r="P80" i="15"/>
  <c r="S79" i="15"/>
  <c r="P79" i="15"/>
  <c r="S78" i="15"/>
  <c r="P78" i="15"/>
  <c r="S77" i="15"/>
  <c r="P77" i="15"/>
  <c r="S76" i="15"/>
  <c r="P76" i="15"/>
  <c r="S75" i="15"/>
  <c r="P75" i="15"/>
  <c r="S74" i="15"/>
  <c r="P74" i="15"/>
  <c r="S73" i="15"/>
  <c r="P73" i="15"/>
  <c r="S72" i="15"/>
  <c r="P72" i="15"/>
  <c r="S71" i="15"/>
  <c r="P71" i="15"/>
  <c r="S70" i="15"/>
  <c r="P70" i="15"/>
  <c r="S69" i="15"/>
  <c r="P69" i="15"/>
  <c r="S68" i="15"/>
  <c r="P68" i="15"/>
  <c r="S67" i="15"/>
  <c r="P67" i="15"/>
  <c r="S66" i="15"/>
  <c r="P66" i="15"/>
  <c r="S65" i="15"/>
  <c r="P65" i="15"/>
  <c r="S64" i="15"/>
  <c r="P64" i="15"/>
  <c r="S63" i="15"/>
  <c r="P63" i="15"/>
  <c r="S62" i="15"/>
  <c r="P62" i="15"/>
  <c r="S61" i="15"/>
  <c r="P61" i="15"/>
  <c r="S60" i="15"/>
  <c r="P60" i="15"/>
  <c r="S59" i="15"/>
  <c r="P59" i="15"/>
  <c r="S58" i="15"/>
  <c r="P58" i="15"/>
  <c r="S57" i="15"/>
  <c r="P57" i="15"/>
  <c r="S56" i="15"/>
  <c r="P56" i="15"/>
  <c r="S55" i="15"/>
  <c r="P55" i="15"/>
  <c r="S54" i="15"/>
  <c r="P54" i="15"/>
  <c r="S53" i="15"/>
  <c r="P53" i="15"/>
  <c r="S52" i="15"/>
  <c r="P52" i="15"/>
  <c r="S51" i="15"/>
  <c r="P51" i="15"/>
  <c r="S50" i="15"/>
  <c r="P50" i="15"/>
  <c r="S49" i="15"/>
  <c r="P49" i="15"/>
  <c r="S48" i="15"/>
  <c r="P48" i="15"/>
  <c r="S47" i="15"/>
  <c r="P47" i="15"/>
  <c r="S46" i="15"/>
  <c r="P46" i="15"/>
  <c r="S45" i="15"/>
  <c r="P45" i="15"/>
  <c r="S44" i="15"/>
  <c r="P44" i="15"/>
  <c r="S43" i="15"/>
  <c r="P43" i="15"/>
  <c r="S42" i="15"/>
  <c r="P42" i="15"/>
  <c r="S41" i="15"/>
  <c r="P41" i="15"/>
  <c r="S40" i="15"/>
  <c r="P40" i="15"/>
  <c r="S39" i="15"/>
  <c r="P39" i="15"/>
  <c r="S38" i="15"/>
  <c r="P38" i="15"/>
  <c r="S37" i="15"/>
  <c r="P37" i="15"/>
  <c r="S36" i="15"/>
  <c r="P36" i="15"/>
  <c r="S35" i="15"/>
  <c r="P35" i="15"/>
  <c r="S34" i="15"/>
  <c r="P34" i="15"/>
  <c r="S33" i="15"/>
  <c r="P33" i="15"/>
  <c r="S32" i="15"/>
  <c r="P32" i="15"/>
  <c r="S31" i="15"/>
  <c r="P31" i="15"/>
  <c r="S30" i="15"/>
  <c r="P30" i="15"/>
  <c r="S29" i="15"/>
  <c r="P29" i="15"/>
  <c r="S28" i="15"/>
  <c r="P28" i="15"/>
  <c r="S27" i="15"/>
  <c r="P27" i="15"/>
  <c r="S26" i="15"/>
  <c r="P26" i="15"/>
  <c r="S25" i="15"/>
  <c r="P25" i="15"/>
  <c r="S24" i="15"/>
  <c r="P24" i="15"/>
  <c r="S23" i="15"/>
  <c r="P23" i="15"/>
  <c r="S22" i="15"/>
  <c r="P22" i="15"/>
  <c r="S21" i="15"/>
  <c r="P21" i="15"/>
  <c r="S20" i="15"/>
  <c r="P20" i="15"/>
  <c r="S19" i="15"/>
  <c r="P19" i="15"/>
  <c r="S18" i="15"/>
  <c r="P18" i="15"/>
  <c r="S17" i="15"/>
  <c r="P17" i="15"/>
  <c r="S16" i="15"/>
  <c r="P16" i="15"/>
  <c r="S15" i="15"/>
  <c r="P15" i="15"/>
  <c r="S14" i="15"/>
  <c r="P14" i="15"/>
  <c r="S13" i="15"/>
  <c r="P13" i="15"/>
  <c r="S12" i="15"/>
  <c r="P12" i="15"/>
  <c r="S11" i="15"/>
  <c r="P11" i="15"/>
  <c r="S10" i="15"/>
  <c r="P10" i="15"/>
  <c r="R12" i="1" l="1"/>
  <c r="A6" i="91"/>
  <c r="A6" i="86" l="1"/>
  <c r="A6" i="81"/>
  <c r="A6" i="72" l="1"/>
  <c r="S7" i="67" l="1"/>
  <c r="D7" i="67"/>
  <c r="N7" i="36"/>
  <c r="B244" i="1"/>
  <c r="B9" i="1"/>
  <c r="B10" i="1" l="1"/>
  <c r="B245" i="1"/>
  <c r="B11" i="1" l="1"/>
  <c r="B246" i="1"/>
  <c r="B12" i="1" l="1"/>
  <c r="B247" i="1"/>
  <c r="B13" i="1" l="1"/>
  <c r="B248" i="1"/>
  <c r="B14" i="1" l="1"/>
  <c r="B249" i="1"/>
  <c r="B15" i="1" l="1"/>
  <c r="B250" i="1"/>
  <c r="B16" i="1" l="1"/>
  <c r="B251" i="1"/>
  <c r="B17" i="1" l="1"/>
  <c r="B252" i="1"/>
  <c r="B18" i="1" l="1"/>
  <c r="B253" i="1"/>
  <c r="B19" i="1" l="1"/>
  <c r="B254" i="1"/>
  <c r="B20" i="1" l="1"/>
  <c r="B255" i="1"/>
  <c r="B21" i="1" l="1"/>
  <c r="B256" i="1"/>
  <c r="B22" i="1" l="1"/>
  <c r="B257" i="1"/>
  <c r="B23" i="1" l="1"/>
  <c r="B258" i="1"/>
  <c r="B24" i="1" l="1"/>
  <c r="B259" i="1"/>
  <c r="B25" i="1" l="1"/>
  <c r="B260" i="1"/>
  <c r="A6" i="11"/>
  <c r="B26" i="1" l="1"/>
  <c r="B261" i="1"/>
  <c r="B27" i="1" l="1"/>
  <c r="B262" i="1"/>
  <c r="K23" i="43"/>
  <c r="B28" i="1" l="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B153" i="1" s="1"/>
  <c r="B154" i="1" s="1"/>
  <c r="B155" i="1" s="1"/>
  <c r="B156" i="1" s="1"/>
  <c r="B157" i="1" s="1"/>
  <c r="B158" i="1" s="1"/>
  <c r="B159" i="1" s="1"/>
  <c r="B160" i="1" s="1"/>
  <c r="B161" i="1" s="1"/>
  <c r="B162" i="1" s="1"/>
  <c r="B163" i="1" s="1"/>
  <c r="B164" i="1" s="1"/>
  <c r="B165" i="1" s="1"/>
  <c r="B166" i="1" s="1"/>
  <c r="B167" i="1" s="1"/>
  <c r="B168" i="1" s="1"/>
  <c r="B169" i="1" s="1"/>
  <c r="B170" i="1" s="1"/>
  <c r="B171" i="1" s="1"/>
  <c r="B172" i="1" s="1"/>
  <c r="B173" i="1" s="1"/>
  <c r="B174" i="1" s="1"/>
  <c r="B175" i="1" s="1"/>
  <c r="B176" i="1" s="1"/>
  <c r="B177" i="1" s="1"/>
  <c r="B178" i="1" s="1"/>
  <c r="B179" i="1" s="1"/>
  <c r="B180" i="1" s="1"/>
  <c r="B181" i="1" s="1"/>
  <c r="B182" i="1" s="1"/>
  <c r="B183" i="1" s="1"/>
  <c r="B184" i="1" s="1"/>
  <c r="B185" i="1" s="1"/>
  <c r="B186" i="1" s="1"/>
  <c r="B187" i="1" s="1"/>
  <c r="B188" i="1" s="1"/>
  <c r="B189" i="1" s="1"/>
  <c r="B190" i="1" s="1"/>
  <c r="B191" i="1" s="1"/>
  <c r="B192" i="1" s="1"/>
  <c r="B193" i="1" s="1"/>
  <c r="B194" i="1" s="1"/>
  <c r="B195" i="1" s="1"/>
  <c r="B196" i="1" s="1"/>
  <c r="B197" i="1" s="1"/>
  <c r="B198" i="1" s="1"/>
  <c r="B199" i="1" s="1"/>
  <c r="B200" i="1" s="1"/>
  <c r="B201" i="1" s="1"/>
  <c r="B202" i="1" s="1"/>
  <c r="B203" i="1" s="1"/>
  <c r="B204" i="1" s="1"/>
  <c r="B205" i="1" s="1"/>
  <c r="B206" i="1" s="1"/>
  <c r="B207" i="1" s="1"/>
  <c r="B208" i="1" s="1"/>
  <c r="B209" i="1" s="1"/>
  <c r="B210" i="1" s="1"/>
  <c r="B211" i="1" s="1"/>
  <c r="B212" i="1" s="1"/>
  <c r="B213" i="1" s="1"/>
  <c r="B214" i="1" s="1"/>
  <c r="B215" i="1" s="1"/>
  <c r="B216" i="1" s="1"/>
  <c r="B217" i="1" s="1"/>
  <c r="B218" i="1" s="1"/>
  <c r="B219" i="1" s="1"/>
  <c r="B220" i="1" s="1"/>
  <c r="B221" i="1" s="1"/>
  <c r="B222" i="1" s="1"/>
  <c r="B223" i="1" s="1"/>
  <c r="B224" i="1" s="1"/>
  <c r="B225" i="1" s="1"/>
  <c r="B226" i="1" s="1"/>
  <c r="B227" i="1" s="1"/>
  <c r="B228" i="1" s="1"/>
  <c r="B229" i="1" s="1"/>
  <c r="B230" i="1" s="1"/>
  <c r="B231" i="1" s="1"/>
  <c r="B232" i="1" s="1"/>
  <c r="B233" i="1" s="1"/>
  <c r="B234" i="1" s="1"/>
  <c r="B235" i="1" s="1"/>
  <c r="B236" i="1" s="1"/>
  <c r="B237" i="1" s="1"/>
  <c r="B238" i="1" s="1"/>
  <c r="B239" i="1" s="1"/>
  <c r="B240" i="1" s="1"/>
  <c r="B241" i="1" s="1"/>
  <c r="B242" i="1" s="1"/>
  <c r="Z1" i="65"/>
  <c r="B263" i="1"/>
  <c r="AC1" i="65" l="1"/>
  <c r="B264" i="1"/>
  <c r="AF1" i="65" l="1"/>
  <c r="B265" i="1"/>
  <c r="AI1" i="65" l="1"/>
  <c r="B266" i="1"/>
  <c r="A375"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7" i="1"/>
  <c r="A26" i="1"/>
  <c r="A25" i="1"/>
  <c r="A24" i="1"/>
  <c r="A23" i="1"/>
  <c r="A22" i="1"/>
  <c r="A21" i="1"/>
  <c r="A20" i="1"/>
  <c r="A19" i="1"/>
  <c r="A18" i="1"/>
  <c r="A17" i="1"/>
  <c r="A16" i="1"/>
  <c r="A15" i="1"/>
  <c r="A14" i="1"/>
  <c r="A13" i="1"/>
  <c r="A12" i="1"/>
  <c r="A11" i="1"/>
  <c r="A10" i="1"/>
  <c r="A9" i="1"/>
  <c r="B267" i="1" l="1"/>
  <c r="AL1" i="65"/>
  <c r="B268" i="1" l="1"/>
  <c r="AO1" i="65"/>
  <c r="B269" i="1" l="1"/>
  <c r="AR1" i="65"/>
  <c r="B270" i="1" l="1"/>
  <c r="AU1" i="65"/>
  <c r="B271" i="1" l="1"/>
  <c r="AX1" i="65"/>
  <c r="B272" i="1" l="1"/>
  <c r="BA1" i="65"/>
  <c r="B273" i="1" l="1"/>
  <c r="BD1" i="65"/>
  <c r="B274" i="1" l="1"/>
  <c r="BG1" i="65"/>
  <c r="B275" i="1" l="1"/>
  <c r="J9" i="44"/>
  <c r="J9" i="15"/>
  <c r="B276" i="1" l="1"/>
  <c r="F257" i="1"/>
  <c r="F253" i="1"/>
  <c r="F256" i="1"/>
  <c r="F252" i="1"/>
  <c r="F255" i="1"/>
  <c r="F258" i="1"/>
  <c r="F254" i="1"/>
  <c r="R17" i="1"/>
  <c r="R16" i="1"/>
  <c r="R11" i="1"/>
  <c r="F12" i="1" l="1"/>
  <c r="F29" i="1"/>
  <c r="F21" i="1"/>
  <c r="F13" i="1"/>
  <c r="F18" i="1"/>
  <c r="F22" i="1"/>
  <c r="B277" i="1"/>
  <c r="F245" i="1"/>
  <c r="F248" i="1"/>
  <c r="F250" i="1"/>
  <c r="F251" i="1"/>
  <c r="F27" i="1"/>
  <c r="F28" i="1"/>
  <c r="F14" i="1"/>
  <c r="F30" i="1"/>
  <c r="F23" i="1"/>
  <c r="F15" i="1"/>
  <c r="F16" i="1"/>
  <c r="F17" i="1"/>
  <c r="F20" i="1"/>
  <c r="F26" i="1"/>
  <c r="F19" i="1"/>
  <c r="F246" i="1"/>
  <c r="F247" i="1"/>
  <c r="F249" i="1"/>
  <c r="R10" i="1"/>
  <c r="R18" i="1"/>
  <c r="B278" i="1" l="1"/>
  <c r="B279" i="1" s="1"/>
  <c r="B280" i="1" s="1"/>
  <c r="B281" i="1" s="1"/>
  <c r="B282" i="1" s="1"/>
  <c r="B283" i="1" s="1"/>
  <c r="B284" i="1" s="1"/>
  <c r="B285" i="1" s="1"/>
  <c r="B286" i="1" s="1"/>
  <c r="B287" i="1" s="1"/>
  <c r="B288" i="1" s="1"/>
  <c r="B289" i="1" s="1"/>
  <c r="B290" i="1" s="1"/>
  <c r="B291" i="1" s="1"/>
  <c r="B292" i="1" s="1"/>
  <c r="B293" i="1" s="1"/>
  <c r="B294" i="1" s="1"/>
  <c r="B295" i="1" s="1"/>
  <c r="B296" i="1" s="1"/>
  <c r="B297" i="1" s="1"/>
  <c r="B298" i="1" s="1"/>
  <c r="B299" i="1" s="1"/>
  <c r="B300" i="1" s="1"/>
  <c r="B301" i="1" s="1"/>
  <c r="B302" i="1" s="1"/>
  <c r="B303" i="1" s="1"/>
  <c r="B304" i="1" s="1"/>
  <c r="B305" i="1" s="1"/>
  <c r="B306" i="1" s="1"/>
  <c r="B307" i="1" s="1"/>
  <c r="B308" i="1" s="1"/>
  <c r="B309" i="1" s="1"/>
  <c r="B310" i="1" s="1"/>
  <c r="B311" i="1" s="1"/>
  <c r="B312" i="1" s="1"/>
  <c r="B313" i="1" s="1"/>
  <c r="B314" i="1" s="1"/>
  <c r="B315" i="1" s="1"/>
  <c r="B316" i="1" s="1"/>
  <c r="B317" i="1" s="1"/>
  <c r="B318" i="1" s="1"/>
  <c r="B319" i="1" s="1"/>
  <c r="B320" i="1" s="1"/>
  <c r="B321" i="1" s="1"/>
  <c r="B322" i="1" s="1"/>
  <c r="B323" i="1" s="1"/>
  <c r="B324" i="1" s="1"/>
  <c r="B325" i="1" s="1"/>
  <c r="B326" i="1" s="1"/>
  <c r="B327" i="1" s="1"/>
  <c r="B328" i="1" s="1"/>
  <c r="B329" i="1" s="1"/>
  <c r="B330" i="1" s="1"/>
  <c r="B331" i="1" s="1"/>
  <c r="B332" i="1" s="1"/>
  <c r="B333" i="1" s="1"/>
  <c r="B334" i="1" s="1"/>
  <c r="B335" i="1" s="1"/>
  <c r="B336" i="1" s="1"/>
  <c r="B337" i="1" s="1"/>
  <c r="B338" i="1" s="1"/>
  <c r="B339" i="1" s="1"/>
  <c r="B340" i="1" s="1"/>
  <c r="B341" i="1" s="1"/>
  <c r="B342" i="1" l="1"/>
  <c r="B343" i="1" l="1"/>
  <c r="B344" i="1" l="1"/>
  <c r="B345" i="1" l="1"/>
  <c r="B346" i="1" l="1"/>
  <c r="B347" i="1" l="1"/>
  <c r="B348" i="1" l="1"/>
  <c r="B349" i="1" l="1"/>
  <c r="B350" i="1" l="1"/>
  <c r="B351" i="1" l="1"/>
  <c r="B352" i="1" l="1"/>
  <c r="B353" i="1" l="1"/>
  <c r="B354" i="1" l="1"/>
  <c r="F284" i="1"/>
  <c r="F281" i="1"/>
  <c r="F279" i="1"/>
  <c r="F287" i="1"/>
  <c r="F283" i="1"/>
  <c r="F291" i="1"/>
  <c r="F274" i="1"/>
  <c r="F282" i="1"/>
  <c r="F280" i="1"/>
  <c r="F286" i="1"/>
  <c r="F275" i="1"/>
  <c r="F278" i="1"/>
  <c r="F292" i="1"/>
  <c r="F277" i="1"/>
  <c r="F289" i="1"/>
  <c r="F290" i="1"/>
  <c r="F276" i="1"/>
  <c r="F288" i="1"/>
  <c r="F293" i="1"/>
  <c r="F285" i="1"/>
  <c r="F306" i="1"/>
  <c r="F307" i="1"/>
  <c r="F301" i="1"/>
  <c r="F308" i="1"/>
  <c r="F304" i="1"/>
  <c r="F305" i="1"/>
  <c r="F309" i="1"/>
  <c r="F303" i="1"/>
  <c r="F302" i="1"/>
  <c r="F310" i="1"/>
  <c r="B355" i="1" l="1"/>
  <c r="F329" i="1"/>
  <c r="F327" i="1"/>
  <c r="F335" i="1"/>
  <c r="F325" i="1"/>
  <c r="F342" i="1"/>
  <c r="F330" i="1"/>
  <c r="F337" i="1"/>
  <c r="F317" i="1"/>
  <c r="F311" i="1"/>
  <c r="F313" i="1"/>
  <c r="F338" i="1"/>
  <c r="F336" i="1"/>
  <c r="F318" i="1"/>
  <c r="F333" i="1"/>
  <c r="F343" i="1"/>
  <c r="F345" i="1"/>
  <c r="F351" i="1"/>
  <c r="F320" i="1"/>
  <c r="F316" i="1"/>
  <c r="F324" i="1"/>
  <c r="F312" i="1"/>
  <c r="F344" i="1"/>
  <c r="F326" i="1"/>
  <c r="F319" i="1"/>
  <c r="F323" i="1"/>
  <c r="F339" i="1"/>
  <c r="F334" i="1"/>
  <c r="F328" i="1"/>
  <c r="F331" i="1"/>
  <c r="F341" i="1"/>
  <c r="F322" i="1"/>
  <c r="F315" i="1"/>
  <c r="F321" i="1"/>
  <c r="F314" i="1"/>
  <c r="F332" i="1"/>
  <c r="F340" i="1" l="1"/>
  <c r="B356" i="1"/>
  <c r="F273" i="1"/>
  <c r="F354" i="1" l="1"/>
  <c r="B357" i="1"/>
  <c r="F355" i="1" l="1"/>
  <c r="B358" i="1"/>
  <c r="G208" i="7"/>
  <c r="G207" i="7"/>
  <c r="G206" i="7"/>
  <c r="G205" i="7"/>
  <c r="G204" i="7"/>
  <c r="G203" i="7"/>
  <c r="G202" i="7"/>
  <c r="G201" i="7"/>
  <c r="G200" i="7"/>
  <c r="G199" i="7"/>
  <c r="G198" i="7"/>
  <c r="G197" i="7"/>
  <c r="G196" i="7"/>
  <c r="G195" i="7"/>
  <c r="G194" i="7"/>
  <c r="G193" i="7"/>
  <c r="G192" i="7"/>
  <c r="G191" i="7"/>
  <c r="G190" i="7"/>
  <c r="G189" i="7"/>
  <c r="G188" i="7"/>
  <c r="G187" i="7"/>
  <c r="G186" i="7"/>
  <c r="G185" i="7"/>
  <c r="G184" i="7"/>
  <c r="G183" i="7"/>
  <c r="G182" i="7"/>
  <c r="G181" i="7"/>
  <c r="G180" i="7"/>
  <c r="G179" i="7"/>
  <c r="G178" i="7"/>
  <c r="G177" i="7"/>
  <c r="G176" i="7"/>
  <c r="G175" i="7"/>
  <c r="G174" i="7"/>
  <c r="G173" i="7"/>
  <c r="G172" i="7"/>
  <c r="G171" i="7"/>
  <c r="G170" i="7"/>
  <c r="G169" i="7"/>
  <c r="G168" i="7"/>
  <c r="G167" i="7"/>
  <c r="G166" i="7"/>
  <c r="G165" i="7"/>
  <c r="G164" i="7"/>
  <c r="G163" i="7"/>
  <c r="G162" i="7"/>
  <c r="G161" i="7"/>
  <c r="G160" i="7"/>
  <c r="G159" i="7"/>
  <c r="G158" i="7"/>
  <c r="G157" i="7"/>
  <c r="G156" i="7"/>
  <c r="G155" i="7"/>
  <c r="G154" i="7"/>
  <c r="G153" i="7"/>
  <c r="G152" i="7"/>
  <c r="G151" i="7"/>
  <c r="G150" i="7"/>
  <c r="G149" i="7"/>
  <c r="G148" i="7"/>
  <c r="G147" i="7"/>
  <c r="G146" i="7"/>
  <c r="G145" i="7"/>
  <c r="G144" i="7"/>
  <c r="G143" i="7"/>
  <c r="G142" i="7"/>
  <c r="G141" i="7"/>
  <c r="G140" i="7"/>
  <c r="G139" i="7"/>
  <c r="G138" i="7"/>
  <c r="G137" i="7"/>
  <c r="G136" i="7"/>
  <c r="G135" i="7"/>
  <c r="G134" i="7"/>
  <c r="G133" i="7"/>
  <c r="G132" i="7"/>
  <c r="G131" i="7"/>
  <c r="G130" i="7"/>
  <c r="G129" i="7"/>
  <c r="G128" i="7"/>
  <c r="G127" i="7"/>
  <c r="G126" i="7"/>
  <c r="G125" i="7"/>
  <c r="G124" i="7"/>
  <c r="G123" i="7"/>
  <c r="G122" i="7"/>
  <c r="G121" i="7"/>
  <c r="G120" i="7"/>
  <c r="G119" i="7"/>
  <c r="G118" i="7"/>
  <c r="G117" i="7"/>
  <c r="G116" i="7"/>
  <c r="G115" i="7"/>
  <c r="G114" i="7"/>
  <c r="G113" i="7"/>
  <c r="G112" i="7"/>
  <c r="G111" i="7"/>
  <c r="G110" i="7"/>
  <c r="G109" i="7"/>
  <c r="G108" i="7"/>
  <c r="G107" i="7"/>
  <c r="G106" i="7"/>
  <c r="G105" i="7"/>
  <c r="G104" i="7"/>
  <c r="G103" i="7"/>
  <c r="G102" i="7"/>
  <c r="G101" i="7"/>
  <c r="G100" i="7"/>
  <c r="G99" i="7"/>
  <c r="G98" i="7"/>
  <c r="G97" i="7"/>
  <c r="G96" i="7"/>
  <c r="G95" i="7"/>
  <c r="G94" i="7"/>
  <c r="G93" i="7"/>
  <c r="G92" i="7"/>
  <c r="G91" i="7"/>
  <c r="G90" i="7"/>
  <c r="G89" i="7"/>
  <c r="G88" i="7"/>
  <c r="G87" i="7"/>
  <c r="G86" i="7"/>
  <c r="G85" i="7"/>
  <c r="G84" i="7"/>
  <c r="G83" i="7"/>
  <c r="G82" i="7"/>
  <c r="G81" i="7"/>
  <c r="G80" i="7"/>
  <c r="G79" i="7"/>
  <c r="G78" i="7"/>
  <c r="G77" i="7"/>
  <c r="G76" i="7"/>
  <c r="G75" i="7"/>
  <c r="G74" i="7"/>
  <c r="G73" i="7"/>
  <c r="G72" i="7"/>
  <c r="G71" i="7"/>
  <c r="G70" i="7"/>
  <c r="G69" i="7"/>
  <c r="G68" i="7"/>
  <c r="G67" i="7"/>
  <c r="G66" i="7"/>
  <c r="G65" i="7"/>
  <c r="G64" i="7"/>
  <c r="G63" i="7"/>
  <c r="G62" i="7"/>
  <c r="G61" i="7"/>
  <c r="G60" i="7"/>
  <c r="G59" i="7"/>
  <c r="G58" i="7"/>
  <c r="G57" i="7"/>
  <c r="G56" i="7"/>
  <c r="G55" i="7"/>
  <c r="G54" i="7"/>
  <c r="G53" i="7"/>
  <c r="G52" i="7"/>
  <c r="G51" i="7"/>
  <c r="G50" i="7"/>
  <c r="G49" i="7"/>
  <c r="G48" i="7"/>
  <c r="G47" i="7"/>
  <c r="G46" i="7"/>
  <c r="G45" i="7"/>
  <c r="G44" i="7"/>
  <c r="G43" i="7"/>
  <c r="G42" i="7"/>
  <c r="G41" i="7"/>
  <c r="G40" i="7"/>
  <c r="G39" i="7"/>
  <c r="G38" i="7"/>
  <c r="G37" i="7"/>
  <c r="G36" i="7"/>
  <c r="G35" i="7"/>
  <c r="G34" i="7"/>
  <c r="G33" i="7"/>
  <c r="G32" i="7"/>
  <c r="G31" i="7"/>
  <c r="G30" i="7"/>
  <c r="G29" i="7"/>
  <c r="G28" i="7"/>
  <c r="G27" i="7"/>
  <c r="G26" i="7"/>
  <c r="G25" i="7"/>
  <c r="G24" i="7"/>
  <c r="G23" i="7"/>
  <c r="G22" i="7"/>
  <c r="G21" i="7"/>
  <c r="G20" i="7"/>
  <c r="G19" i="7"/>
  <c r="G18" i="7"/>
  <c r="G17" i="7"/>
  <c r="G16" i="7"/>
  <c r="G15" i="7"/>
  <c r="G14" i="7"/>
  <c r="G13" i="7"/>
  <c r="G12" i="7"/>
  <c r="G11" i="7"/>
  <c r="G10" i="7"/>
  <c r="G9" i="7"/>
  <c r="S6" i="122" s="1"/>
  <c r="G9" i="8"/>
  <c r="S6" i="67" l="1"/>
  <c r="G9" i="92"/>
  <c r="B359" i="1"/>
  <c r="E6" i="8"/>
  <c r="E6" i="7"/>
  <c r="B360" i="1" l="1"/>
  <c r="B361" i="1" l="1"/>
  <c r="B362" i="1" l="1"/>
  <c r="F359" i="1" l="1"/>
  <c r="F360" i="1"/>
  <c r="B363" i="1"/>
  <c r="B364" i="1" s="1"/>
  <c r="B365" i="1" s="1"/>
  <c r="B366" i="1" s="1"/>
  <c r="B367" i="1" s="1"/>
  <c r="B368" i="1" s="1"/>
  <c r="B369" i="1" s="1"/>
  <c r="B370" i="1" s="1"/>
  <c r="B371" i="1" s="1"/>
  <c r="B372" i="1" s="1"/>
  <c r="B373" i="1" s="1"/>
  <c r="B374" i="1" s="1"/>
  <c r="B375" i="1" s="1"/>
  <c r="F361" i="1" l="1"/>
  <c r="F363" i="1"/>
  <c r="F373" i="1"/>
  <c r="F295" i="1"/>
  <c r="F347" i="1"/>
  <c r="F296" i="1"/>
  <c r="F366" i="1"/>
  <c r="F294" i="1"/>
  <c r="F374" i="1"/>
  <c r="F346" i="1"/>
  <c r="F272" i="1"/>
  <c r="F357" i="1"/>
  <c r="F365" i="1"/>
  <c r="F268" i="1"/>
  <c r="F260" i="1"/>
  <c r="F348" i="1"/>
  <c r="F269" i="1"/>
  <c r="F266" i="1"/>
  <c r="F271" i="1"/>
  <c r="F367" i="1"/>
  <c r="F370" i="1"/>
  <c r="F261" i="1"/>
  <c r="F362" i="1"/>
  <c r="F264" i="1"/>
  <c r="F364" i="1"/>
  <c r="F263" i="1"/>
  <c r="F356" i="1"/>
  <c r="F297" i="1"/>
  <c r="F298" i="1"/>
  <c r="F358" i="1"/>
  <c r="F244" i="1"/>
  <c r="F349" i="1"/>
  <c r="F369" i="1"/>
  <c r="F353" i="1"/>
  <c r="F259" i="1"/>
  <c r="F262" i="1"/>
  <c r="F267" i="1"/>
  <c r="F368" i="1"/>
  <c r="F350" i="1"/>
  <c r="F299" i="1"/>
  <c r="F352" i="1"/>
  <c r="F300" i="1"/>
  <c r="F371" i="1"/>
  <c r="F375" i="1"/>
  <c r="F372" i="1"/>
  <c r="F270" i="1"/>
  <c r="F265" i="1"/>
  <c r="F59" i="1" l="1"/>
  <c r="F67" i="1"/>
  <c r="F69" i="1"/>
  <c r="F41" i="1"/>
  <c r="F63" i="1"/>
  <c r="F56" i="1"/>
  <c r="F73" i="1"/>
  <c r="F62" i="1"/>
  <c r="F66" i="1"/>
  <c r="F58" i="1"/>
  <c r="F72" i="1"/>
  <c r="F57" i="1"/>
  <c r="F68" i="1"/>
  <c r="F31" i="1"/>
  <c r="F42" i="1"/>
  <c r="F65" i="1"/>
  <c r="F40" i="1"/>
  <c r="F71" i="1"/>
  <c r="F64" i="1"/>
  <c r="F70" i="1"/>
  <c r="F205" i="1" l="1"/>
  <c r="F202" i="1"/>
  <c r="F43" i="1"/>
  <c r="F228" i="1"/>
  <c r="F240" i="1"/>
  <c r="F177" i="1"/>
  <c r="F182" i="1"/>
  <c r="F132" i="1"/>
  <c r="F53" i="1"/>
  <c r="F48" i="1"/>
  <c r="F196" i="1"/>
  <c r="F167" i="1"/>
  <c r="F152" i="1"/>
  <c r="F34" i="1"/>
  <c r="F165" i="1"/>
  <c r="F229" i="1"/>
  <c r="F194" i="1"/>
  <c r="F141" i="1"/>
  <c r="F153" i="1"/>
  <c r="F52" i="1"/>
  <c r="F49" i="1"/>
  <c r="F121" i="1"/>
  <c r="F75" i="1"/>
  <c r="F203" i="1"/>
  <c r="F32" i="1"/>
  <c r="F151" i="1"/>
  <c r="F236" i="1"/>
  <c r="F33" i="1"/>
  <c r="F201" i="1"/>
  <c r="F55" i="1"/>
  <c r="F148" i="1"/>
  <c r="F226" i="1"/>
  <c r="F119" i="1"/>
  <c r="F88" i="1"/>
  <c r="F108" i="1"/>
  <c r="F143" i="1"/>
  <c r="F242" i="1"/>
  <c r="F160" i="1"/>
  <c r="F37" i="1"/>
  <c r="F181" i="1"/>
  <c r="F103" i="1"/>
  <c r="F222" i="1"/>
  <c r="F128" i="1"/>
  <c r="F185" i="1"/>
  <c r="F35" i="1"/>
  <c r="F130" i="1"/>
  <c r="F111" i="1"/>
  <c r="F123" i="1"/>
  <c r="F92" i="1"/>
  <c r="F91" i="1"/>
  <c r="F124" i="1"/>
  <c r="F90" i="1"/>
  <c r="F175" i="1"/>
  <c r="F47" i="1"/>
  <c r="F54" i="1"/>
  <c r="F112" i="1"/>
  <c r="F129" i="1"/>
  <c r="F149" i="1"/>
  <c r="F166" i="1"/>
  <c r="F78" i="1"/>
  <c r="F110" i="1"/>
  <c r="F85" i="1"/>
  <c r="F157" i="1"/>
  <c r="F199" i="1"/>
  <c r="F107" i="1"/>
  <c r="F186" i="1"/>
  <c r="F81" i="1"/>
  <c r="F76" i="1"/>
  <c r="F223" i="1"/>
  <c r="F183" i="1"/>
  <c r="F200" i="1"/>
  <c r="F184" i="1"/>
  <c r="F104" i="1"/>
  <c r="F80" i="1"/>
  <c r="F36" i="1"/>
  <c r="F163" i="1"/>
  <c r="F164" i="1"/>
  <c r="F198" i="1"/>
  <c r="F176" i="1"/>
  <c r="F89" i="1"/>
  <c r="F60" i="1"/>
  <c r="F113" i="1"/>
  <c r="F232" i="1"/>
  <c r="F241" i="1"/>
  <c r="F93" i="1"/>
  <c r="F79" i="1"/>
  <c r="F197" i="1"/>
  <c r="F146" i="1"/>
  <c r="F144" i="1"/>
  <c r="F158" i="1"/>
  <c r="F180" i="1"/>
  <c r="F86" i="1"/>
  <c r="F193" i="1"/>
  <c r="F87" i="1"/>
  <c r="F231" i="1"/>
  <c r="F61" i="1"/>
  <c r="F95" i="1"/>
  <c r="F109" i="1"/>
  <c r="F127" i="1"/>
  <c r="F234" i="1"/>
  <c r="F122" i="1"/>
  <c r="F77" i="1"/>
  <c r="F235" i="1"/>
  <c r="F237" i="1"/>
  <c r="F45" i="1"/>
  <c r="F94" i="1"/>
  <c r="F97" i="1"/>
  <c r="F150" i="1"/>
  <c r="F106" i="1"/>
  <c r="F233" i="1"/>
  <c r="F230" i="1"/>
  <c r="F145" i="1"/>
  <c r="F39" i="1"/>
  <c r="F147" i="1"/>
  <c r="F239" i="1"/>
  <c r="F178" i="1"/>
  <c r="F83" i="1"/>
  <c r="F46" i="1"/>
  <c r="F204" i="1"/>
  <c r="F84" i="1"/>
  <c r="F206" i="1"/>
  <c r="F159" i="1"/>
  <c r="F114" i="1"/>
  <c r="F38" i="1"/>
  <c r="F161" i="1"/>
  <c r="F105" i="1"/>
  <c r="F126" i="1"/>
  <c r="F225" i="1"/>
  <c r="F44" i="1"/>
  <c r="F238" i="1"/>
  <c r="F125" i="1"/>
  <c r="F142" i="1"/>
  <c r="F50" i="1"/>
  <c r="F102" i="1"/>
  <c r="F51" i="1"/>
  <c r="F131" i="1"/>
  <c r="F101" i="1"/>
  <c r="F195" i="1"/>
  <c r="F120" i="1"/>
  <c r="F162" i="1"/>
  <c r="F224" i="1"/>
  <c r="F179" i="1"/>
  <c r="F221" i="1"/>
  <c r="F227" i="1"/>
  <c r="F82" i="1"/>
  <c r="F96" i="1"/>
  <c r="F25" i="1"/>
  <c r="F10" i="1"/>
  <c r="F134" i="1"/>
  <c r="F11" i="1"/>
  <c r="F24" i="1"/>
  <c r="F208" i="1"/>
  <c r="F219" i="1" l="1"/>
  <c r="F190" i="1"/>
  <c r="F216" i="1"/>
  <c r="F191" i="1"/>
  <c r="F214" i="1"/>
  <c r="F192" i="1"/>
  <c r="F211" i="1"/>
  <c r="F213" i="1"/>
  <c r="F220" i="1"/>
  <c r="F210" i="1"/>
  <c r="F140" i="1"/>
  <c r="F155" i="1"/>
  <c r="F168" i="1"/>
  <c r="F136" i="1"/>
  <c r="F171" i="1"/>
  <c r="F117" i="1"/>
  <c r="F188" i="1"/>
  <c r="F189" i="1"/>
  <c r="F116" i="1"/>
  <c r="F118" i="1"/>
  <c r="F172" i="1"/>
  <c r="F137" i="1"/>
  <c r="F169" i="1"/>
  <c r="F115" i="1"/>
  <c r="F139" i="1"/>
  <c r="F170" i="1"/>
  <c r="F174" i="1"/>
  <c r="S23" i="1"/>
  <c r="F138" i="1"/>
  <c r="F156" i="1"/>
  <c r="F218" i="1"/>
  <c r="F154" i="1"/>
  <c r="F100" i="1" l="1"/>
  <c r="F209" i="1"/>
  <c r="F98" i="1"/>
  <c r="F99" i="1"/>
  <c r="F135" i="1"/>
  <c r="F74" i="1" l="1"/>
  <c r="F187" i="1"/>
  <c r="F173" i="1"/>
  <c r="F12" i="43" l="1"/>
  <c r="E12" i="43"/>
  <c r="B2" i="43" l="1"/>
  <c r="F217" i="1" l="1"/>
  <c r="F212" i="1" l="1"/>
  <c r="E9" i="43" l="1"/>
  <c r="F9" i="43" l="1"/>
  <c r="E8" i="43" l="1"/>
  <c r="F8" i="43"/>
  <c r="F14" i="43" l="1"/>
  <c r="E14" i="43"/>
  <c r="F215" i="1" l="1"/>
  <c r="S29" i="1" s="1"/>
  <c r="F15" i="43"/>
  <c r="E15" i="43"/>
  <c r="S17" i="1" l="1"/>
  <c r="S16" i="1"/>
  <c r="S18" i="1" l="1"/>
  <c r="F10" i="43" l="1"/>
  <c r="E10" i="43"/>
  <c r="F6" i="44" l="1"/>
  <c r="E7" i="36" l="1"/>
  <c r="F6" i="15" l="1"/>
  <c r="E20" i="43" l="1"/>
  <c r="F20" i="43" l="1"/>
  <c r="S24" i="1" l="1"/>
  <c r="S22" i="1" s="1"/>
  <c r="S12" i="1" l="1"/>
  <c r="S11" i="1" l="1"/>
  <c r="S10" i="1" l="1"/>
  <c r="S30" i="1"/>
  <c r="S28" i="1" l="1"/>
  <c r="S25" i="1" l="1"/>
  <c r="F8" i="92" l="1"/>
  <c r="E8" i="92"/>
  <c r="G8" i="92"/>
  <c r="J8" i="92" l="1"/>
  <c r="Q6" i="124" l="1"/>
  <c r="Q15" i="124"/>
  <c r="Q11" i="124"/>
  <c r="Q8" i="124"/>
  <c r="Q14" i="124"/>
  <c r="Q10" i="124"/>
  <c r="Q9" i="124"/>
  <c r="Q7" i="124"/>
  <c r="Q12" i="124"/>
  <c r="Q16" i="124"/>
  <c r="Q13" i="124"/>
  <c r="C223" i="126" l="1"/>
  <c r="C224" i="126" l="1"/>
  <c r="C225" i="126" s="1"/>
  <c r="C226" i="126" s="1"/>
  <c r="C227" i="126" s="1"/>
  <c r="C228" i="126" s="1"/>
  <c r="C229" i="126" s="1"/>
  <c r="C230" i="126" s="1"/>
  <c r="C231" i="126" s="1"/>
  <c r="C232" i="126" s="1"/>
  <c r="C233" i="126" s="1"/>
  <c r="C234" i="126" s="1"/>
  <c r="C235" i="126" s="1"/>
  <c r="C236" i="126" s="1"/>
  <c r="C237" i="126" s="1"/>
  <c r="C238" i="126" s="1"/>
  <c r="C239" i="126" s="1"/>
  <c r="C240" i="126" s="1"/>
  <c r="C241" i="126" s="1"/>
  <c r="C242" i="126" s="1"/>
  <c r="C243" i="126" s="1"/>
  <c r="C244" i="126" s="1"/>
  <c r="C245" i="126" s="1"/>
  <c r="C246" i="126" s="1"/>
  <c r="C247" i="126" s="1"/>
  <c r="C248" i="126" s="1"/>
  <c r="C249" i="126" s="1"/>
  <c r="C250" i="126" s="1"/>
  <c r="C251" i="126" s="1"/>
  <c r="C252" i="126" s="1"/>
  <c r="C253" i="126" s="1"/>
  <c r="C254" i="126" s="1"/>
  <c r="C255" i="126" s="1"/>
  <c r="C256" i="126" s="1"/>
  <c r="C257" i="126" s="1"/>
  <c r="C258" i="126" s="1"/>
  <c r="C259" i="126" s="1"/>
  <c r="C260" i="126" s="1"/>
  <c r="C261" i="126" s="1"/>
  <c r="C262" i="126" s="1"/>
  <c r="C263" i="126" s="1"/>
  <c r="C264" i="126" s="1"/>
  <c r="C265" i="126" s="1"/>
  <c r="C266" i="126" s="1"/>
  <c r="C267" i="126" s="1"/>
  <c r="C268" i="126" s="1"/>
  <c r="C269" i="126" s="1"/>
  <c r="C270" i="126" s="1"/>
  <c r="C271" i="126" s="1"/>
  <c r="C272" i="126" s="1"/>
  <c r="C273" i="126" s="1"/>
  <c r="C274" i="126" s="1"/>
  <c r="C275" i="126" s="1"/>
  <c r="C276" i="126" s="1"/>
  <c r="C277" i="126" s="1"/>
  <c r="C278" i="126" s="1"/>
  <c r="C279" i="126" s="1"/>
  <c r="C280" i="126" s="1"/>
  <c r="C281" i="126" s="1"/>
  <c r="C282" i="126" s="1"/>
  <c r="C283" i="126" s="1"/>
  <c r="C284" i="126" s="1"/>
  <c r="C285" i="126" s="1"/>
  <c r="C286" i="126" s="1"/>
  <c r="C287" i="126" s="1"/>
  <c r="C288" i="126" s="1"/>
  <c r="C289" i="126" s="1"/>
  <c r="C290" i="126" s="1"/>
  <c r="C291" i="126" s="1"/>
  <c r="C292" i="126" s="1"/>
  <c r="C293" i="126" s="1"/>
  <c r="C294" i="126" s="1"/>
  <c r="C295" i="126" s="1"/>
  <c r="C296" i="126" s="1"/>
  <c r="C297" i="126" s="1"/>
  <c r="C298" i="126" s="1"/>
  <c r="C299" i="126" s="1"/>
  <c r="C300" i="126" s="1"/>
  <c r="C301" i="126" s="1"/>
  <c r="C302" i="126" s="1"/>
  <c r="C303" i="126" s="1"/>
  <c r="C304" i="126" s="1"/>
  <c r="C305" i="126" s="1"/>
  <c r="C306" i="126" s="1"/>
  <c r="C307" i="126" s="1"/>
  <c r="C308" i="126" s="1"/>
  <c r="C309" i="126" s="1"/>
  <c r="C310" i="126" s="1"/>
  <c r="C311" i="126" s="1"/>
  <c r="C312" i="126" s="1"/>
  <c r="C313" i="126" s="1"/>
  <c r="C314" i="126" s="1"/>
  <c r="C315" i="126" s="1"/>
  <c r="C316" i="126" s="1"/>
  <c r="C317" i="126" s="1"/>
  <c r="C318" i="126" s="1"/>
  <c r="C319" i="126" s="1"/>
  <c r="C320" i="126" s="1"/>
  <c r="C321" i="126" s="1"/>
  <c r="C322" i="126" s="1"/>
  <c r="C323" i="126" s="1"/>
  <c r="C324" i="126" s="1"/>
  <c r="C325" i="126" s="1"/>
  <c r="C326" i="126" s="1"/>
  <c r="C327" i="126" s="1"/>
  <c r="C328" i="126" s="1"/>
  <c r="C329" i="126" s="1"/>
  <c r="C330" i="126" s="1"/>
  <c r="C331" i="126" s="1"/>
  <c r="C332" i="126" s="1"/>
  <c r="C333" i="126" s="1"/>
  <c r="C334" i="126" s="1"/>
  <c r="C335" i="126" s="1"/>
  <c r="C336" i="126" s="1"/>
  <c r="C337" i="126" s="1"/>
  <c r="C338" i="126" s="1"/>
  <c r="C339" i="126" s="1"/>
  <c r="C340" i="126" s="1"/>
  <c r="C341" i="126" s="1"/>
  <c r="C342" i="126" s="1"/>
  <c r="C343" i="126" s="1"/>
  <c r="C344" i="126" s="1"/>
  <c r="C345" i="126" s="1"/>
  <c r="C346" i="126" s="1"/>
  <c r="C347" i="126" s="1"/>
  <c r="C348" i="126" s="1"/>
  <c r="C349" i="126" s="1"/>
  <c r="C350" i="126" s="1"/>
  <c r="C351" i="126" s="1"/>
  <c r="C352" i="126" s="1"/>
  <c r="C353" i="126" s="1"/>
  <c r="C354" i="126" s="1"/>
  <c r="C355" i="126" s="1"/>
  <c r="C356" i="126" s="1"/>
  <c r="C357" i="126" s="1"/>
  <c r="C358" i="126" s="1"/>
  <c r="C359" i="126" s="1"/>
  <c r="C360" i="126" s="1"/>
  <c r="C361" i="126" s="1"/>
  <c r="C362" i="126" s="1"/>
  <c r="C363" i="126" s="1"/>
  <c r="C364" i="126" s="1"/>
  <c r="C365" i="126" s="1"/>
  <c r="C366" i="126" s="1"/>
  <c r="C367" i="126" s="1"/>
  <c r="C368" i="126" s="1"/>
  <c r="C369" i="126" s="1"/>
  <c r="C370" i="126" s="1"/>
  <c r="C371" i="126" s="1"/>
  <c r="C372" i="126" s="1"/>
  <c r="C373" i="126" s="1"/>
  <c r="C374" i="126" s="1"/>
  <c r="C375" i="126" s="1"/>
  <c r="C376" i="126" s="1"/>
  <c r="C377" i="126" s="1"/>
  <c r="C378" i="126" s="1"/>
  <c r="C379" i="126" s="1"/>
  <c r="C380" i="126" s="1"/>
  <c r="C381" i="126" s="1"/>
  <c r="C382" i="126" s="1"/>
  <c r="C383" i="126" s="1"/>
  <c r="C384" i="126" s="1"/>
  <c r="C385" i="126" s="1"/>
  <c r="C386" i="126" s="1"/>
  <c r="C387" i="126" s="1"/>
  <c r="C388" i="126" s="1"/>
  <c r="C389" i="126" s="1"/>
  <c r="C390" i="126" s="1"/>
  <c r="C391" i="126" s="1"/>
  <c r="C392" i="126" s="1"/>
  <c r="C393" i="126" s="1"/>
  <c r="C394" i="126" s="1"/>
  <c r="C395" i="126" s="1"/>
  <c r="C396" i="126" s="1"/>
  <c r="C397" i="126" s="1"/>
  <c r="C398" i="126" s="1"/>
  <c r="C399" i="126" s="1"/>
  <c r="C400" i="126" s="1"/>
  <c r="C401" i="126" s="1"/>
  <c r="C402" i="126" s="1"/>
  <c r="C403" i="126" s="1"/>
  <c r="C404" i="126" s="1"/>
  <c r="C405" i="126" s="1"/>
  <c r="C406" i="126" s="1"/>
  <c r="C407" i="126" s="1"/>
  <c r="C408" i="126" s="1"/>
  <c r="C409" i="126" s="1"/>
  <c r="C410" i="126" s="1"/>
  <c r="C411" i="126" s="1"/>
  <c r="C412" i="126" s="1"/>
  <c r="C413" i="126" s="1"/>
  <c r="C414" i="126" s="1"/>
  <c r="C415" i="126" s="1"/>
  <c r="C416" i="126" s="1"/>
  <c r="C417" i="126" s="1"/>
  <c r="C418" i="126" s="1"/>
  <c r="C419" i="126" s="1"/>
  <c r="C420" i="126" s="1"/>
  <c r="C421" i="126" s="1"/>
  <c r="C422" i="126" s="1"/>
  <c r="C423" i="126" s="1"/>
  <c r="C424" i="126" s="1"/>
  <c r="C425" i="126" s="1"/>
  <c r="C426" i="126" s="1"/>
  <c r="C427" i="126" s="1"/>
  <c r="C428" i="126" s="1"/>
  <c r="C429" i="126" s="1"/>
  <c r="C430" i="126" s="1"/>
  <c r="C431" i="126" s="1"/>
  <c r="C432" i="126" s="1"/>
  <c r="C433" i="126" s="1"/>
  <c r="C434" i="126" s="1"/>
  <c r="C435" i="126" s="1"/>
  <c r="C436" i="126" s="1"/>
  <c r="C437" i="126" s="1"/>
  <c r="C438" i="126" s="1"/>
  <c r="C439" i="126" s="1"/>
  <c r="C440" i="126" s="1"/>
  <c r="C441" i="126" s="1"/>
  <c r="C442" i="126" s="1"/>
  <c r="C443" i="126" s="1"/>
  <c r="C444" i="126" s="1"/>
  <c r="C445" i="126" s="1"/>
  <c r="C446" i="126" s="1"/>
  <c r="C447" i="126" s="1"/>
  <c r="C448" i="126" s="1"/>
  <c r="C449" i="126" s="1"/>
  <c r="C450" i="126" s="1"/>
  <c r="C451" i="126" s="1"/>
  <c r="C452" i="126" s="1"/>
  <c r="C453" i="126" s="1"/>
  <c r="C454" i="126" s="1"/>
  <c r="C455" i="126" s="1"/>
  <c r="C456" i="126" s="1"/>
  <c r="C457" i="126" s="1"/>
  <c r="C458" i="126" s="1"/>
  <c r="C459" i="126" s="1"/>
  <c r="C460" i="126" s="1"/>
  <c r="C461" i="126" s="1"/>
  <c r="C462" i="126" s="1"/>
  <c r="C463" i="126" s="1"/>
  <c r="C464" i="126" s="1"/>
  <c r="C465" i="126" s="1"/>
  <c r="C466" i="126" s="1"/>
  <c r="C467" i="126" s="1"/>
  <c r="C468" i="126" s="1"/>
  <c r="C469" i="126" s="1"/>
  <c r="C470" i="126" s="1"/>
  <c r="C471" i="126" s="1"/>
  <c r="C472" i="126" s="1"/>
  <c r="C473" i="126" s="1"/>
  <c r="C474" i="126" s="1"/>
  <c r="C475" i="126" s="1"/>
  <c r="C476" i="126" s="1"/>
  <c r="C477" i="126" s="1"/>
  <c r="C478" i="126" s="1"/>
  <c r="C479" i="126" s="1"/>
  <c r="C480" i="126" s="1"/>
  <c r="C481" i="126" s="1"/>
  <c r="C482" i="126" s="1"/>
  <c r="C483" i="126" s="1"/>
  <c r="C484" i="126" s="1"/>
  <c r="C485" i="126" s="1"/>
  <c r="C486" i="126" s="1"/>
  <c r="C487" i="126" s="1"/>
  <c r="C488" i="126" s="1"/>
  <c r="C489" i="126" s="1"/>
  <c r="C490" i="126" s="1"/>
  <c r="C491" i="126" s="1"/>
  <c r="C492" i="126" s="1"/>
  <c r="C493" i="126" s="1"/>
  <c r="C494" i="126" s="1"/>
  <c r="C495" i="126" s="1"/>
  <c r="C496" i="126" s="1"/>
  <c r="C497" i="126" s="1"/>
  <c r="C498" i="126" s="1"/>
  <c r="C499" i="126" s="1"/>
  <c r="C500" i="126" s="1"/>
  <c r="C501" i="126" s="1"/>
  <c r="C502" i="126" s="1"/>
  <c r="C503" i="126" s="1"/>
  <c r="C504" i="126" s="1"/>
  <c r="C505" i="126" s="1"/>
  <c r="C506" i="126" s="1"/>
  <c r="C507" i="126" s="1"/>
  <c r="C508" i="126" s="1"/>
  <c r="C509" i="126" s="1"/>
  <c r="C223" i="127" l="1"/>
  <c r="C224" i="127" l="1"/>
  <c r="C225" i="127" s="1"/>
  <c r="C226" i="127" s="1"/>
  <c r="C227" i="127" s="1"/>
  <c r="C228" i="127" s="1"/>
  <c r="C229" i="127" s="1"/>
  <c r="C230" i="127" s="1"/>
  <c r="C231" i="127" s="1"/>
  <c r="C232" i="127" s="1"/>
  <c r="C233" i="127" s="1"/>
  <c r="C234" i="127" s="1"/>
  <c r="C235" i="127" s="1"/>
  <c r="C236" i="127" s="1"/>
  <c r="C237" i="127" s="1"/>
  <c r="C238" i="127" s="1"/>
  <c r="C239" i="127" s="1"/>
  <c r="C240" i="127" s="1"/>
  <c r="C241" i="127" s="1"/>
  <c r="C242" i="127" s="1"/>
  <c r="C243" i="127" s="1"/>
  <c r="C244" i="127" s="1"/>
  <c r="C245" i="127" s="1"/>
  <c r="C246" i="127" s="1"/>
  <c r="C247" i="127" s="1"/>
  <c r="C248" i="127" s="1"/>
  <c r="C249" i="127" s="1"/>
  <c r="C250" i="127" s="1"/>
  <c r="C251" i="127" s="1"/>
  <c r="C252" i="127" s="1"/>
  <c r="C253" i="127" s="1"/>
  <c r="C254" i="127" s="1"/>
  <c r="C255" i="127" s="1"/>
  <c r="C256" i="127" s="1"/>
  <c r="C257" i="127" s="1"/>
  <c r="C258" i="127" s="1"/>
  <c r="C259" i="127" s="1"/>
  <c r="C260" i="127" s="1"/>
  <c r="C261" i="127" s="1"/>
  <c r="C262" i="127" s="1"/>
  <c r="C263" i="127" s="1"/>
  <c r="C264" i="127" s="1"/>
  <c r="C265" i="127" s="1"/>
  <c r="C266" i="127" s="1"/>
  <c r="C267" i="127" s="1"/>
  <c r="C268" i="127" s="1"/>
  <c r="C269" i="127" s="1"/>
  <c r="C270" i="127" s="1"/>
  <c r="C271" i="127" s="1"/>
  <c r="C272" i="127" s="1"/>
  <c r="C273" i="127" s="1"/>
  <c r="C274" i="127" s="1"/>
  <c r="C275" i="127" s="1"/>
  <c r="C276" i="127" s="1"/>
  <c r="C277" i="127" s="1"/>
  <c r="C278" i="127" s="1"/>
  <c r="C279" i="127" s="1"/>
  <c r="C280" i="127" s="1"/>
  <c r="C281" i="127" s="1"/>
  <c r="C282" i="127" s="1"/>
  <c r="C283" i="127" s="1"/>
  <c r="C284" i="127" s="1"/>
  <c r="C285" i="127" s="1"/>
  <c r="C286" i="127" s="1"/>
  <c r="C287" i="127" s="1"/>
  <c r="C288" i="127" s="1"/>
  <c r="C289" i="127" s="1"/>
  <c r="C290" i="127" s="1"/>
  <c r="C291" i="127" s="1"/>
  <c r="C292" i="127" s="1"/>
  <c r="C293" i="127" s="1"/>
  <c r="C294" i="127" s="1"/>
  <c r="C295" i="127" s="1"/>
  <c r="C296" i="127" s="1"/>
  <c r="C297" i="127" s="1"/>
  <c r="C298" i="127" s="1"/>
  <c r="C299" i="127" s="1"/>
  <c r="C300" i="127" s="1"/>
  <c r="C301" i="127" s="1"/>
  <c r="C302" i="127" s="1"/>
  <c r="C303" i="127" s="1"/>
  <c r="C304" i="127" s="1"/>
  <c r="C305" i="127" s="1"/>
  <c r="C306" i="127" s="1"/>
  <c r="C307" i="127" s="1"/>
  <c r="C308" i="127" s="1"/>
  <c r="C309" i="127" s="1"/>
  <c r="C310" i="127" s="1"/>
  <c r="C311" i="127" s="1"/>
  <c r="C312" i="127" s="1"/>
  <c r="C313" i="127" s="1"/>
  <c r="C314" i="127" s="1"/>
  <c r="C315" i="127" s="1"/>
  <c r="C316" i="127" s="1"/>
  <c r="C317" i="127" s="1"/>
  <c r="C318" i="127" s="1"/>
  <c r="C319" i="127" s="1"/>
  <c r="C320" i="127" s="1"/>
  <c r="C321" i="127" s="1"/>
  <c r="C322" i="127" s="1"/>
  <c r="C323" i="127" s="1"/>
  <c r="C324" i="127" s="1"/>
  <c r="C325" i="127" s="1"/>
  <c r="C326" i="127" s="1"/>
  <c r="C327" i="127" s="1"/>
  <c r="C328" i="127" s="1"/>
  <c r="C329" i="127" s="1"/>
  <c r="C330" i="127" s="1"/>
  <c r="C331" i="127" s="1"/>
  <c r="C332" i="127" s="1"/>
  <c r="C333" i="127" s="1"/>
  <c r="C334" i="127" s="1"/>
  <c r="C335" i="127" s="1"/>
  <c r="C336" i="127" s="1"/>
  <c r="C337" i="127" s="1"/>
  <c r="C338" i="127" s="1"/>
  <c r="C339" i="127" s="1"/>
  <c r="C340" i="127" s="1"/>
  <c r="C341" i="127" s="1"/>
  <c r="C342" i="127" s="1"/>
  <c r="C343" i="127" s="1"/>
  <c r="C344" i="127" s="1"/>
  <c r="C345" i="127" s="1"/>
  <c r="C346" i="127" s="1"/>
  <c r="C347" i="127" s="1"/>
  <c r="C348" i="127" s="1"/>
  <c r="C349" i="127" s="1"/>
  <c r="C350" i="127" s="1"/>
  <c r="C351" i="127" s="1"/>
  <c r="C352" i="127" s="1"/>
  <c r="C353" i="127" s="1"/>
  <c r="C354" i="127" s="1"/>
  <c r="C355" i="127" s="1"/>
  <c r="C356" i="127" s="1"/>
  <c r="C357" i="127" s="1"/>
  <c r="C358" i="127" s="1"/>
  <c r="C359" i="127" s="1"/>
  <c r="C360" i="127" s="1"/>
  <c r="C361" i="127" s="1"/>
  <c r="C362" i="127" s="1"/>
  <c r="C363" i="127" s="1"/>
  <c r="C364" i="127" s="1"/>
  <c r="C365" i="127" s="1"/>
  <c r="C366" i="127" s="1"/>
  <c r="C367" i="127" s="1"/>
  <c r="C368" i="127" s="1"/>
  <c r="C369" i="127" s="1"/>
  <c r="C370" i="127" s="1"/>
  <c r="C371" i="127" s="1"/>
  <c r="C372" i="127" s="1"/>
  <c r="C373" i="127" s="1"/>
  <c r="C374" i="127" s="1"/>
  <c r="C375" i="127" s="1"/>
  <c r="C376" i="127" s="1"/>
  <c r="C377" i="127" s="1"/>
  <c r="C378" i="127" s="1"/>
  <c r="C379" i="127" s="1"/>
  <c r="C380" i="127" s="1"/>
  <c r="C381" i="127" s="1"/>
  <c r="C382" i="127" s="1"/>
  <c r="C383" i="127" s="1"/>
  <c r="C384" i="127" s="1"/>
  <c r="C385" i="127" s="1"/>
  <c r="C386" i="127" s="1"/>
  <c r="C387" i="127" s="1"/>
  <c r="C388" i="127" s="1"/>
  <c r="C389" i="127" s="1"/>
  <c r="C390" i="127" s="1"/>
  <c r="C391" i="127" s="1"/>
  <c r="C392" i="127" s="1"/>
  <c r="C393" i="127" s="1"/>
  <c r="C394" i="127" s="1"/>
  <c r="C395" i="127" s="1"/>
  <c r="C396" i="127" s="1"/>
  <c r="C397" i="127" s="1"/>
  <c r="C398" i="127" s="1"/>
  <c r="C399" i="127" s="1"/>
  <c r="C400" i="127" s="1"/>
  <c r="C401" i="127" s="1"/>
  <c r="C402" i="127" s="1"/>
  <c r="C403" i="127" s="1"/>
  <c r="C404" i="127" s="1"/>
  <c r="C405" i="127" s="1"/>
  <c r="C406" i="127" s="1"/>
  <c r="C407" i="127" s="1"/>
  <c r="C408" i="127" s="1"/>
  <c r="C409" i="127" s="1"/>
  <c r="C410" i="127" s="1"/>
  <c r="C411" i="127" s="1"/>
  <c r="C412" i="127" s="1"/>
  <c r="C413" i="127" s="1"/>
  <c r="C414" i="127" s="1"/>
  <c r="C415" i="127" s="1"/>
  <c r="C416" i="127" s="1"/>
  <c r="C417" i="127" s="1"/>
  <c r="C418" i="127" s="1"/>
  <c r="C419" i="127" s="1"/>
  <c r="C420" i="127" s="1"/>
  <c r="C421" i="127" s="1"/>
  <c r="C422" i="127" s="1"/>
  <c r="C423" i="127" s="1"/>
  <c r="C424" i="127" s="1"/>
  <c r="C425" i="127" s="1"/>
  <c r="C426" i="127" s="1"/>
  <c r="C427" i="127" s="1"/>
  <c r="C428" i="127" s="1"/>
  <c r="C429" i="127" s="1"/>
  <c r="C430" i="127" s="1"/>
  <c r="C431" i="127" s="1"/>
  <c r="C432" i="127" s="1"/>
  <c r="C433" i="127" s="1"/>
  <c r="C434" i="127" s="1"/>
  <c r="C435" i="127" s="1"/>
  <c r="C436" i="127" s="1"/>
  <c r="C437" i="127" s="1"/>
  <c r="C438" i="127" s="1"/>
  <c r="C439" i="127" s="1"/>
  <c r="C440" i="127" s="1"/>
  <c r="C441" i="127" s="1"/>
  <c r="C442" i="127" s="1"/>
  <c r="C443" i="127" s="1"/>
  <c r="C444" i="127" s="1"/>
  <c r="C445" i="127" s="1"/>
  <c r="C446" i="127" s="1"/>
  <c r="C447" i="127" s="1"/>
  <c r="C448" i="127" s="1"/>
  <c r="C449" i="127" s="1"/>
  <c r="C450" i="127" s="1"/>
  <c r="C451" i="127" s="1"/>
  <c r="C452" i="127" s="1"/>
  <c r="C453" i="127" s="1"/>
  <c r="C454" i="127" s="1"/>
  <c r="C455" i="127" s="1"/>
  <c r="C456" i="127" s="1"/>
  <c r="C457" i="127" s="1"/>
  <c r="C458" i="127" s="1"/>
  <c r="C459" i="127" s="1"/>
  <c r="C460" i="127" s="1"/>
  <c r="C461" i="127" s="1"/>
  <c r="C462" i="127" s="1"/>
  <c r="C463" i="127" s="1"/>
  <c r="C464" i="127" s="1"/>
  <c r="C465" i="127" s="1"/>
  <c r="C466" i="127" s="1"/>
  <c r="C467" i="127" s="1"/>
  <c r="C468" i="127" s="1"/>
  <c r="C469" i="127" s="1"/>
  <c r="C470" i="127" s="1"/>
  <c r="C471" i="127" s="1"/>
  <c r="C472" i="127" s="1"/>
  <c r="C473" i="127" s="1"/>
  <c r="C474" i="127" s="1"/>
  <c r="C475" i="127" s="1"/>
  <c r="C476" i="127" s="1"/>
  <c r="C477" i="127" s="1"/>
  <c r="C478" i="127" s="1"/>
  <c r="C479" i="127" s="1"/>
  <c r="C480" i="127" s="1"/>
  <c r="C481" i="127" s="1"/>
  <c r="C482" i="127" s="1"/>
  <c r="C483" i="127" s="1"/>
  <c r="C484" i="127" s="1"/>
  <c r="C485" i="127" s="1"/>
  <c r="C486" i="127" s="1"/>
  <c r="C487" i="127" s="1"/>
  <c r="C488" i="127" s="1"/>
  <c r="C489" i="127" s="1"/>
  <c r="C490" i="127" s="1"/>
  <c r="C491" i="127" s="1"/>
  <c r="C492" i="127" s="1"/>
  <c r="C493" i="127" s="1"/>
  <c r="C494" i="127" s="1"/>
  <c r="C495" i="127" s="1"/>
  <c r="C496" i="127" s="1"/>
  <c r="C497" i="127" s="1"/>
  <c r="C498" i="127" s="1"/>
  <c r="C499" i="127" s="1"/>
  <c r="C500" i="127" s="1"/>
  <c r="C501" i="127" s="1"/>
  <c r="C502" i="127" s="1"/>
  <c r="C503" i="127" s="1"/>
  <c r="C504" i="127" s="1"/>
  <c r="C505" i="127" s="1"/>
  <c r="C506" i="127" s="1"/>
  <c r="C507" i="127" s="1"/>
  <c r="C508" i="127" s="1"/>
  <c r="C509" i="127" s="1"/>
  <c r="C17" i="44" l="1"/>
  <c r="C18" i="44" l="1"/>
  <c r="C19" i="44" s="1"/>
  <c r="C20" i="44" s="1"/>
  <c r="C21" i="44" s="1"/>
  <c r="C22" i="44" s="1"/>
  <c r="C23" i="44" s="1"/>
  <c r="C24" i="44" s="1"/>
  <c r="C25" i="44" s="1"/>
  <c r="C26" i="44" s="1"/>
  <c r="C27" i="44" s="1"/>
  <c r="C28" i="44" s="1"/>
  <c r="C29" i="44" s="1"/>
  <c r="C30" i="44" s="1"/>
  <c r="C31" i="44" s="1"/>
  <c r="C32" i="44" s="1"/>
  <c r="C33" i="44" s="1"/>
  <c r="C34" i="44" s="1"/>
  <c r="C35" i="44" s="1"/>
  <c r="C36" i="44" s="1"/>
  <c r="C37" i="44" s="1"/>
  <c r="C38" i="44" s="1"/>
  <c r="C39" i="44" s="1"/>
  <c r="C40" i="44" s="1"/>
  <c r="C41" i="44" s="1"/>
  <c r="C42" i="44" s="1"/>
  <c r="C43" i="44" s="1"/>
  <c r="C44" i="44" s="1"/>
  <c r="C45" i="44" s="1"/>
  <c r="C46" i="44" s="1"/>
  <c r="C47" i="44" s="1"/>
  <c r="C48" i="44" s="1"/>
  <c r="C49" i="44" s="1"/>
  <c r="C50" i="44" s="1"/>
  <c r="C51" i="44" s="1"/>
  <c r="C52" i="44" s="1"/>
  <c r="C53" i="44" s="1"/>
  <c r="C54" i="44" s="1"/>
  <c r="C55" i="44" s="1"/>
  <c r="C56" i="44" s="1"/>
  <c r="C57" i="44" s="1"/>
  <c r="C58" i="44" s="1"/>
  <c r="C59" i="44" s="1"/>
  <c r="C60" i="44" s="1"/>
  <c r="C61" i="44" s="1"/>
  <c r="C62" i="44" s="1"/>
  <c r="C63" i="44" s="1"/>
  <c r="C64" i="44" s="1"/>
  <c r="C65" i="44" s="1"/>
  <c r="C66" i="44" s="1"/>
  <c r="C67" i="44" s="1"/>
  <c r="C68" i="44" s="1"/>
  <c r="C69" i="44" s="1"/>
  <c r="C70" i="44" s="1"/>
  <c r="C71" i="44" s="1"/>
  <c r="C72" i="44" s="1"/>
  <c r="C73" i="44" s="1"/>
  <c r="C74" i="44" s="1"/>
  <c r="C75" i="44" s="1"/>
  <c r="C76" i="44" s="1"/>
  <c r="C77" i="44" s="1"/>
  <c r="C78" i="44" s="1"/>
  <c r="C79" i="44" s="1"/>
  <c r="C80" i="44" s="1"/>
  <c r="C81" i="44" s="1"/>
  <c r="C82" i="44" s="1"/>
  <c r="C83" i="44" s="1"/>
  <c r="C84" i="44" s="1"/>
  <c r="C85" i="44" s="1"/>
  <c r="C86" i="44" s="1"/>
  <c r="C87" i="44" s="1"/>
  <c r="C88" i="44" s="1"/>
  <c r="C89" i="44" s="1"/>
  <c r="C90" i="44" s="1"/>
  <c r="C91" i="44" s="1"/>
  <c r="C92" i="44" s="1"/>
  <c r="C93" i="44" s="1"/>
  <c r="C94" i="44" s="1"/>
  <c r="C95" i="44" s="1"/>
  <c r="C96" i="44" s="1"/>
  <c r="C97" i="44" s="1"/>
  <c r="C98" i="44" s="1"/>
  <c r="C99" i="44" s="1"/>
  <c r="C100" i="44" s="1"/>
  <c r="C101" i="44" s="1"/>
  <c r="C102" i="44" s="1"/>
  <c r="C103" i="44" s="1"/>
  <c r="C104" i="44" s="1"/>
  <c r="C105" i="44" s="1"/>
  <c r="C106" i="44" s="1"/>
  <c r="C107" i="44" s="1"/>
  <c r="C108" i="44" s="1"/>
  <c r="C109" i="44" s="1"/>
  <c r="C110" i="44" s="1"/>
  <c r="C111" i="44" s="1"/>
  <c r="C112" i="44" s="1"/>
  <c r="C113" i="44" s="1"/>
  <c r="C114" i="44" s="1"/>
  <c r="C115" i="44" s="1"/>
  <c r="C116" i="44" s="1"/>
  <c r="C117" i="44" s="1"/>
  <c r="C118" i="44" s="1"/>
  <c r="C119" i="44" s="1"/>
  <c r="C120" i="44" s="1"/>
  <c r="C121" i="44" s="1"/>
  <c r="C122" i="44" s="1"/>
  <c r="C123" i="44" s="1"/>
  <c r="C124" i="44" s="1"/>
  <c r="C125" i="44" s="1"/>
  <c r="C126" i="44" s="1"/>
  <c r="C127" i="44" s="1"/>
  <c r="C128" i="44" s="1"/>
  <c r="C129" i="44" s="1"/>
  <c r="C130" i="44" s="1"/>
  <c r="C131" i="44" s="1"/>
  <c r="C132" i="44" s="1"/>
  <c r="C133" i="44" s="1"/>
  <c r="C134" i="44" s="1"/>
  <c r="C135" i="44" s="1"/>
  <c r="C136" i="44" s="1"/>
  <c r="C137" i="44" s="1"/>
  <c r="C138" i="44" s="1"/>
  <c r="C139" i="44" s="1"/>
  <c r="C140" i="44" s="1"/>
  <c r="C141" i="44" s="1"/>
  <c r="C142" i="44" s="1"/>
  <c r="C143" i="44" s="1"/>
  <c r="C144" i="44" s="1"/>
  <c r="C145" i="44" s="1"/>
  <c r="C146" i="44" s="1"/>
  <c r="C147" i="44" s="1"/>
  <c r="C148" i="44" s="1"/>
  <c r="C149" i="44" s="1"/>
  <c r="C150" i="44" s="1"/>
  <c r="C151" i="44" s="1"/>
  <c r="C152" i="44" s="1"/>
  <c r="C153" i="44" s="1"/>
  <c r="C154" i="44" s="1"/>
  <c r="C155" i="44" s="1"/>
  <c r="C156" i="44" s="1"/>
  <c r="C157" i="44" s="1"/>
  <c r="C158" i="44" s="1"/>
  <c r="C159" i="44" s="1"/>
  <c r="C160" i="44" s="1"/>
  <c r="C161" i="44" s="1"/>
  <c r="C162" i="44" s="1"/>
  <c r="C163" i="44" s="1"/>
  <c r="C164" i="44" s="1"/>
  <c r="C165" i="44" s="1"/>
  <c r="C166" i="44" s="1"/>
  <c r="C167" i="44" s="1"/>
  <c r="C168" i="44" s="1"/>
  <c r="C169" i="44" s="1"/>
  <c r="C170" i="44" s="1"/>
  <c r="C171" i="44" s="1"/>
  <c r="C172" i="44" s="1"/>
  <c r="C173" i="44" s="1"/>
  <c r="C174" i="44" s="1"/>
  <c r="C175" i="44" s="1"/>
  <c r="C176" i="44" s="1"/>
  <c r="C177" i="44" s="1"/>
  <c r="C178" i="44" s="1"/>
  <c r="C179" i="44" s="1"/>
  <c r="C180" i="44" s="1"/>
  <c r="C181" i="44" s="1"/>
  <c r="C182" i="44" s="1"/>
  <c r="C183" i="44" s="1"/>
  <c r="C184" i="44" s="1"/>
  <c r="C185" i="44" s="1"/>
  <c r="C186" i="44" s="1"/>
  <c r="C187" i="44" s="1"/>
  <c r="C188" i="44" s="1"/>
  <c r="C189" i="44" s="1"/>
  <c r="C190" i="44" s="1"/>
  <c r="C191" i="44" s="1"/>
  <c r="C192" i="44" s="1"/>
  <c r="C193" i="44" s="1"/>
  <c r="C194" i="44" s="1"/>
  <c r="C195" i="44" s="1"/>
  <c r="C196" i="44" s="1"/>
  <c r="C197" i="44" s="1"/>
  <c r="C198" i="44" s="1"/>
  <c r="C199" i="44" s="1"/>
  <c r="C200" i="44" s="1"/>
  <c r="C201" i="44" s="1"/>
  <c r="C202" i="44" s="1"/>
  <c r="C203" i="44" s="1"/>
  <c r="C204" i="44" s="1"/>
  <c r="C205" i="44" s="1"/>
  <c r="C206" i="44" s="1"/>
  <c r="C207" i="44" s="1"/>
  <c r="C208" i="44" s="1"/>
  <c r="C209" i="44" s="1"/>
  <c r="C210" i="44" s="1"/>
  <c r="C211" i="44" s="1"/>
  <c r="C212" i="44" s="1"/>
  <c r="C213" i="44" s="1"/>
  <c r="C214" i="44" s="1"/>
  <c r="C215" i="44" s="1"/>
  <c r="C216" i="44" s="1"/>
  <c r="C217" i="44" s="1"/>
  <c r="C218" i="44" s="1"/>
  <c r="C219" i="44" s="1"/>
  <c r="C220" i="44" s="1"/>
  <c r="C221" i="44" s="1"/>
  <c r="C222" i="44" s="1"/>
  <c r="C223" i="44" s="1"/>
  <c r="C224" i="44" s="1"/>
  <c r="C225" i="44" s="1"/>
  <c r="C226" i="44" s="1"/>
  <c r="C227" i="44" s="1"/>
  <c r="C228" i="44" s="1"/>
  <c r="C229" i="44" s="1"/>
  <c r="C230" i="44" s="1"/>
  <c r="C231" i="44" s="1"/>
  <c r="C232" i="44" s="1"/>
  <c r="C233" i="44" s="1"/>
  <c r="C234" i="44" s="1"/>
  <c r="C235" i="44" s="1"/>
  <c r="C236" i="44" s="1"/>
  <c r="C237" i="44" s="1"/>
  <c r="C238" i="44" s="1"/>
  <c r="C239" i="44" s="1"/>
  <c r="C240" i="44" s="1"/>
  <c r="C241" i="44" s="1"/>
  <c r="C242" i="44" s="1"/>
  <c r="C243" i="44" s="1"/>
  <c r="C244" i="44" s="1"/>
  <c r="C245" i="44" s="1"/>
  <c r="C246" i="44" s="1"/>
  <c r="C247" i="44" s="1"/>
  <c r="C248" i="44" s="1"/>
  <c r="C249" i="44" s="1"/>
  <c r="C250" i="44" s="1"/>
  <c r="C251" i="44" s="1"/>
  <c r="C252" i="44" s="1"/>
  <c r="C253" i="44" s="1"/>
  <c r="C254" i="44" s="1"/>
  <c r="C255" i="44" s="1"/>
  <c r="C256" i="44" s="1"/>
  <c r="C257" i="44" s="1"/>
  <c r="C258" i="44" s="1"/>
  <c r="C259" i="44" s="1"/>
  <c r="C260" i="44" s="1"/>
  <c r="C261" i="44" s="1"/>
  <c r="C262" i="44" s="1"/>
  <c r="C263" i="44" s="1"/>
  <c r="C264" i="44" s="1"/>
  <c r="C265" i="44" s="1"/>
  <c r="C266" i="44" s="1"/>
  <c r="C267" i="44" s="1"/>
  <c r="C268" i="44" s="1"/>
  <c r="C269" i="44" s="1"/>
  <c r="C270" i="44" s="1"/>
  <c r="C271" i="44" s="1"/>
  <c r="C272" i="44" s="1"/>
  <c r="C273" i="44" s="1"/>
  <c r="C274" i="44" s="1"/>
  <c r="C275" i="44" s="1"/>
  <c r="C276" i="44" s="1"/>
  <c r="C277" i="44" s="1"/>
  <c r="C278" i="44" s="1"/>
  <c r="C279" i="44" s="1"/>
  <c r="C280" i="44" s="1"/>
  <c r="C281" i="44" s="1"/>
  <c r="C282" i="44" s="1"/>
  <c r="C283" i="44" s="1"/>
  <c r="C284" i="44" s="1"/>
  <c r="C285" i="44" s="1"/>
  <c r="C286" i="44" s="1"/>
  <c r="C287" i="44" s="1"/>
  <c r="C288" i="44" s="1"/>
  <c r="C289" i="44" s="1"/>
  <c r="C290" i="44" s="1"/>
  <c r="C291" i="44" s="1"/>
  <c r="C292" i="44" s="1"/>
  <c r="C293" i="44" s="1"/>
  <c r="C294" i="44" s="1"/>
  <c r="C295" i="44" s="1"/>
  <c r="C296" i="44" s="1"/>
  <c r="C297" i="44" s="1"/>
  <c r="C298" i="44" s="1"/>
  <c r="C299" i="44" s="1"/>
  <c r="C300" i="44" s="1"/>
  <c r="C301" i="44" s="1"/>
  <c r="C302" i="44" s="1"/>
  <c r="C303" i="44" s="1"/>
  <c r="C304" i="44" s="1"/>
  <c r="C305" i="44" s="1"/>
  <c r="C306" i="44" s="1"/>
  <c r="C307" i="44" s="1"/>
  <c r="C308" i="44" l="1"/>
  <c r="C309" i="44" l="1"/>
  <c r="C310" i="44" l="1"/>
  <c r="C311" i="44" l="1"/>
  <c r="C312" i="44" l="1"/>
  <c r="C313" i="44" l="1"/>
  <c r="C314" i="44" l="1"/>
  <c r="C315" i="44" l="1"/>
  <c r="C316" i="44" l="1"/>
  <c r="C317" i="44" l="1"/>
  <c r="C318" i="44" l="1"/>
  <c r="C319" i="44" s="1"/>
  <c r="C320" i="44" s="1"/>
  <c r="C321" i="44" s="1"/>
  <c r="C322" i="44" s="1"/>
  <c r="C323" i="44" s="1"/>
  <c r="C324" i="44" s="1"/>
  <c r="C325" i="44" s="1"/>
  <c r="C326" i="44" s="1"/>
  <c r="C327" i="44" s="1"/>
  <c r="C328" i="44" s="1"/>
  <c r="C329" i="44" s="1"/>
  <c r="C330" i="44" s="1"/>
  <c r="C331" i="44" s="1"/>
  <c r="C332" i="44" s="1"/>
  <c r="C333" i="44" s="1"/>
  <c r="C334" i="44" s="1"/>
  <c r="C335" i="44" s="1"/>
  <c r="C336" i="44" s="1"/>
  <c r="C337" i="44" s="1"/>
  <c r="C338" i="44" s="1"/>
  <c r="C339" i="44" s="1"/>
  <c r="C340" i="44" s="1"/>
  <c r="C341" i="44" s="1"/>
  <c r="C342" i="44" s="1"/>
  <c r="C343" i="44" s="1"/>
  <c r="C344" i="44" s="1"/>
  <c r="C345" i="44" s="1"/>
  <c r="C346" i="44" s="1"/>
  <c r="C347" i="44" s="1"/>
  <c r="C348" i="44" s="1"/>
  <c r="C349" i="44" s="1"/>
  <c r="C350" i="44" s="1"/>
  <c r="C351" i="44" s="1"/>
  <c r="C352" i="44" s="1"/>
  <c r="C353" i="44" s="1"/>
  <c r="C354" i="44" s="1"/>
  <c r="C355" i="44" s="1"/>
  <c r="C356" i="44" s="1"/>
  <c r="C357" i="44" s="1"/>
  <c r="C358" i="44" s="1"/>
  <c r="C359" i="44" s="1"/>
  <c r="C360" i="44" s="1"/>
  <c r="C361" i="44" s="1"/>
  <c r="C362" i="44" s="1"/>
  <c r="C363" i="44" s="1"/>
  <c r="C364" i="44" s="1"/>
  <c r="C365" i="44" s="1"/>
  <c r="C366" i="44" s="1"/>
  <c r="C367" i="44" s="1"/>
  <c r="C368" i="44" s="1"/>
  <c r="C369" i="44" s="1"/>
  <c r="C370" i="44" s="1"/>
  <c r="C371" i="44" s="1"/>
  <c r="C372" i="44" s="1"/>
  <c r="C373" i="44" s="1"/>
  <c r="C374" i="44" s="1"/>
  <c r="C375" i="44" s="1"/>
  <c r="C376" i="44" s="1"/>
  <c r="C377" i="44" s="1"/>
  <c r="C378" i="44" s="1"/>
  <c r="C379" i="44" s="1"/>
  <c r="C380" i="44" s="1"/>
  <c r="C381" i="44" s="1"/>
  <c r="C382" i="44" s="1"/>
  <c r="C383" i="44" s="1"/>
  <c r="C384" i="44" s="1"/>
  <c r="C385" i="44" s="1"/>
  <c r="C386" i="44" s="1"/>
  <c r="C387" i="44" s="1"/>
  <c r="C388" i="44" s="1"/>
  <c r="C389" i="44" s="1"/>
  <c r="C390" i="44" s="1"/>
  <c r="C391" i="44" s="1"/>
  <c r="C392" i="44" s="1"/>
  <c r="C393" i="44" s="1"/>
  <c r="C394" i="44" s="1"/>
  <c r="C395" i="44" s="1"/>
  <c r="C396" i="44" s="1"/>
  <c r="C397" i="44" s="1"/>
  <c r="C398" i="44" s="1"/>
  <c r="C399" i="44" s="1"/>
  <c r="C400" i="44" s="1"/>
  <c r="C401" i="44" s="1"/>
  <c r="C402" i="44" s="1"/>
  <c r="C403" i="44" s="1"/>
  <c r="C404" i="44" s="1"/>
  <c r="C405" i="44" s="1"/>
  <c r="C406" i="44" s="1"/>
  <c r="C407" i="44" s="1"/>
  <c r="C408" i="44" s="1"/>
  <c r="C409" i="44" s="1"/>
  <c r="C410" i="44" s="1"/>
  <c r="C411" i="44" s="1"/>
  <c r="C412" i="44" s="1"/>
  <c r="C413" i="44" s="1"/>
  <c r="C414" i="44" s="1"/>
  <c r="C415" i="44" s="1"/>
  <c r="C416" i="44" s="1"/>
  <c r="C417" i="44" s="1"/>
  <c r="C418" i="44" s="1"/>
  <c r="C419" i="44" s="1"/>
  <c r="C420" i="44" s="1"/>
  <c r="C421" i="44" s="1"/>
  <c r="C422" i="44" s="1"/>
  <c r="C423" i="44" s="1"/>
  <c r="C424" i="44" s="1"/>
  <c r="C425" i="44" s="1"/>
  <c r="C426" i="44" s="1"/>
  <c r="C427" i="44" s="1"/>
  <c r="C428" i="44" s="1"/>
  <c r="C429" i="44" s="1"/>
  <c r="C430" i="44" s="1"/>
  <c r="C431" i="44" s="1"/>
  <c r="C432" i="44" s="1"/>
  <c r="C433" i="44" s="1"/>
  <c r="C434" i="44" s="1"/>
  <c r="C435" i="44" s="1"/>
  <c r="C436" i="44" s="1"/>
  <c r="C437" i="44" s="1"/>
  <c r="C438" i="44" s="1"/>
  <c r="C439" i="44" s="1"/>
  <c r="C440" i="44" s="1"/>
  <c r="C441" i="44" s="1"/>
  <c r="C442" i="44" s="1"/>
  <c r="C443" i="44" s="1"/>
  <c r="C444" i="44" s="1"/>
  <c r="C445" i="44" s="1"/>
  <c r="C446" i="44" s="1"/>
  <c r="C447" i="44" s="1"/>
  <c r="C448" i="44" s="1"/>
  <c r="C449" i="44" s="1"/>
  <c r="C450" i="44" s="1"/>
  <c r="C451" i="44" s="1"/>
  <c r="C452" i="44" s="1"/>
  <c r="C453" i="44" s="1"/>
  <c r="C454" i="44" s="1"/>
  <c r="C455" i="44" s="1"/>
  <c r="C456" i="44" s="1"/>
  <c r="C457" i="44" s="1"/>
  <c r="C458" i="44" s="1"/>
  <c r="C459" i="44" s="1"/>
  <c r="C460" i="44" s="1"/>
  <c r="C461" i="44" s="1"/>
  <c r="C462" i="44" s="1"/>
  <c r="C463" i="44" s="1"/>
  <c r="C464" i="44" s="1"/>
  <c r="C465" i="44" s="1"/>
  <c r="C466" i="44" s="1"/>
  <c r="C467" i="44" s="1"/>
  <c r="C468" i="44" s="1"/>
  <c r="C469" i="44" s="1"/>
  <c r="C470" i="44" s="1"/>
  <c r="C471" i="44" s="1"/>
  <c r="C472" i="44" s="1"/>
  <c r="C473" i="44" s="1"/>
  <c r="C474" i="44" s="1"/>
  <c r="C475" i="44" s="1"/>
  <c r="C476" i="44" s="1"/>
  <c r="C477" i="44" s="1"/>
  <c r="C478" i="44" s="1"/>
  <c r="C479" i="44" s="1"/>
  <c r="C480" i="44" s="1"/>
  <c r="C481" i="44" s="1"/>
  <c r="C482" i="44" s="1"/>
  <c r="C483" i="44" s="1"/>
  <c r="C484" i="44" s="1"/>
  <c r="C485" i="44" s="1"/>
  <c r="C486" i="44" s="1"/>
  <c r="C487" i="44" s="1"/>
  <c r="C488" i="44" s="1"/>
  <c r="C489" i="44" s="1"/>
  <c r="C490" i="44" s="1"/>
  <c r="C491" i="44" s="1"/>
  <c r="C492" i="44" s="1"/>
  <c r="C493" i="44" s="1"/>
  <c r="C494" i="44" s="1"/>
  <c r="C495" i="44" s="1"/>
  <c r="C496" i="44" s="1"/>
  <c r="C497" i="44" s="1"/>
  <c r="C498" i="44" s="1"/>
  <c r="C499" i="44" s="1"/>
  <c r="C500" i="44" s="1"/>
  <c r="C501" i="44" s="1"/>
  <c r="C502" i="44" s="1"/>
  <c r="C503" i="44" s="1"/>
  <c r="C504" i="44" s="1"/>
  <c r="C505" i="44" s="1"/>
  <c r="C506" i="44" s="1"/>
  <c r="C507" i="44" s="1"/>
  <c r="C508" i="44" s="1"/>
  <c r="C509" i="4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S25" authorId="0" shapeId="0" xr:uid="{00000000-0006-0000-0200-000001000000}">
      <text>
        <r>
          <rPr>
            <b/>
            <sz val="9"/>
            <color indexed="81"/>
            <rFont val="Tahoma"/>
            <family val="2"/>
          </rPr>
          <t>Admin:</t>
        </r>
        <r>
          <rPr>
            <sz val="9"/>
            <color indexed="81"/>
            <rFont val="Tahoma"/>
            <family val="2"/>
          </rPr>
          <t xml:space="preserve">
nilai saldo bisa diabaikan jika tidak digunakan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I6" authorId="0" shapeId="0" xr:uid="{00000000-0006-0000-0500-000001000000}">
      <text>
        <r>
          <rPr>
            <b/>
            <sz val="9"/>
            <color indexed="81"/>
            <rFont val="Tahoma"/>
            <family val="2"/>
          </rPr>
          <t>list kode akun untuk referensi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I6" authorId="0" shapeId="0" xr:uid="{79F76AB1-256A-4A45-A3EB-9D48029D747F}">
      <text>
        <r>
          <rPr>
            <b/>
            <sz val="9"/>
            <color indexed="81"/>
            <rFont val="Tahoma"/>
            <family val="2"/>
          </rPr>
          <t>list kode akun untuk referensi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I6" authorId="0" shapeId="0" xr:uid="{E6F2208B-DE47-484A-BAC3-D10C0A74B9B6}">
      <text>
        <r>
          <rPr>
            <b/>
            <sz val="9"/>
            <color indexed="81"/>
            <rFont val="Tahoma"/>
            <family val="2"/>
          </rPr>
          <t>list kode akun untuk referensi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I6" authorId="0" shapeId="0" xr:uid="{94D8A450-CA23-42A9-8A03-D13505466922}">
      <text>
        <r>
          <rPr>
            <b/>
            <sz val="9"/>
            <color indexed="81"/>
            <rFont val="Tahoma"/>
            <family val="2"/>
          </rPr>
          <t>list kode akun untuk referensi</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I6" authorId="0" shapeId="0" xr:uid="{00000000-0006-0000-0600-000001000000}">
      <text>
        <r>
          <rPr>
            <b/>
            <sz val="9"/>
            <color indexed="81"/>
            <rFont val="Tahoma"/>
            <family val="2"/>
          </rPr>
          <t>list kode akun untuk referensi</t>
        </r>
      </text>
    </comment>
  </commentList>
</comments>
</file>

<file path=xl/sharedStrings.xml><?xml version="1.0" encoding="utf-8"?>
<sst xmlns="http://schemas.openxmlformats.org/spreadsheetml/2006/main" count="8560" uniqueCount="1717">
  <si>
    <t>No</t>
  </si>
  <si>
    <t>Website</t>
  </si>
  <si>
    <t>Email</t>
  </si>
  <si>
    <t>:</t>
  </si>
  <si>
    <t>Bank</t>
  </si>
  <si>
    <t/>
  </si>
  <si>
    <t>ASSETS</t>
  </si>
  <si>
    <t>LIABILITIES</t>
  </si>
  <si>
    <t>SETUP</t>
  </si>
  <si>
    <t>Support</t>
  </si>
  <si>
    <t>Copyrights ©</t>
  </si>
  <si>
    <t>I</t>
  </si>
  <si>
    <t>D</t>
  </si>
  <si>
    <t>A</t>
  </si>
  <si>
    <t>DASHBOARD</t>
  </si>
  <si>
    <t>INVOICE</t>
  </si>
  <si>
    <t>ABOUT</t>
  </si>
  <si>
    <t>Data Perusahaan</t>
  </si>
  <si>
    <t>Nama</t>
  </si>
  <si>
    <t>Alamat</t>
  </si>
  <si>
    <t>Kota</t>
  </si>
  <si>
    <t>Propinsi</t>
  </si>
  <si>
    <t>Kode Pos</t>
  </si>
  <si>
    <t>Telpon</t>
  </si>
  <si>
    <t>Facs</t>
  </si>
  <si>
    <t>support@akoontan.com</t>
  </si>
  <si>
    <t>Legalitas Perusahaan</t>
  </si>
  <si>
    <t>Jenis Dokumen</t>
  </si>
  <si>
    <t>Masa Berlaku</t>
  </si>
  <si>
    <t>Nomor</t>
  </si>
  <si>
    <t>Rekening</t>
  </si>
  <si>
    <t>Nama Rekening</t>
  </si>
  <si>
    <t>Nomor Rekening</t>
  </si>
  <si>
    <t>Mata Uang</t>
  </si>
  <si>
    <t>Cabang/Departemen</t>
  </si>
  <si>
    <t>Saldo Awal</t>
  </si>
  <si>
    <t>Saldo Akhir</t>
  </si>
  <si>
    <t>Kode Akun</t>
  </si>
  <si>
    <t>Nama Akun</t>
  </si>
  <si>
    <t>Pendapatan</t>
  </si>
  <si>
    <t>Pengeluaran</t>
  </si>
  <si>
    <t>Awal</t>
  </si>
  <si>
    <t>Akhir</t>
  </si>
  <si>
    <t>Kontrol Saldo</t>
  </si>
  <si>
    <t>Neraca</t>
  </si>
  <si>
    <t>Laba Rugi</t>
  </si>
  <si>
    <t>Laba Rugi Bersih</t>
  </si>
  <si>
    <t>Arus Kas</t>
  </si>
  <si>
    <t>Saldo Akun Kas</t>
  </si>
  <si>
    <t>Saldo Laporan Arus Kas (Metode Langsung)</t>
  </si>
  <si>
    <t>Saldo Laporan Arus Kas (Metode Tdk Langsung)</t>
  </si>
  <si>
    <r>
      <t xml:space="preserve">Saldo Akun Kas </t>
    </r>
    <r>
      <rPr>
        <b/>
        <sz val="11"/>
        <color theme="1"/>
        <rFont val="Calibri"/>
        <family val="2"/>
        <scheme val="minor"/>
      </rPr>
      <t>HARUS SAMA</t>
    </r>
    <r>
      <rPr>
        <sz val="11"/>
        <color theme="1"/>
        <rFont val="Calibri"/>
        <family val="2"/>
        <scheme val="minor"/>
      </rPr>
      <t xml:space="preserve"> DENGAN Saldo Laporan Arus Kas</t>
    </r>
  </si>
  <si>
    <r>
      <t xml:space="preserve">Saldo Modal Pemilik dalam Neraca dan Laporan Ekuitas </t>
    </r>
    <r>
      <rPr>
        <b/>
        <sz val="11"/>
        <color theme="1"/>
        <rFont val="Calibri"/>
        <family val="2"/>
        <scheme val="minor"/>
      </rPr>
      <t>HARUS SAMA</t>
    </r>
  </si>
  <si>
    <t>Kas Kecil</t>
  </si>
  <si>
    <t>PIUTANG</t>
  </si>
  <si>
    <t>Piutang Karyawan</t>
  </si>
  <si>
    <t>PERSEDIAAN</t>
  </si>
  <si>
    <t>PENGELUARAN DIBAYAR DI MUKA</t>
  </si>
  <si>
    <t>Akumulasi Penyusutan Furnitur</t>
  </si>
  <si>
    <t>Akumulasi Penyusutan Kendaraan Bermotor</t>
  </si>
  <si>
    <t>PENDAPATAN DITERIMA DI MUKA</t>
  </si>
  <si>
    <t>PAJAK</t>
  </si>
  <si>
    <t>PPN Masukan</t>
  </si>
  <si>
    <t>PPN Keluaran</t>
  </si>
  <si>
    <t>Modal Pemilik 1</t>
  </si>
  <si>
    <t>Modal Pemilik 2</t>
  </si>
  <si>
    <t>Modal Pemilik 3</t>
  </si>
  <si>
    <t>Prive Pemilik 1</t>
  </si>
  <si>
    <t>Prive Pemilik 2</t>
  </si>
  <si>
    <t>Prive Pemilik 3</t>
  </si>
  <si>
    <t>Laba Ditahan</t>
  </si>
  <si>
    <t>Laba Tahun Berjalan</t>
  </si>
  <si>
    <t>PENDAPATAN</t>
  </si>
  <si>
    <t>PENDAPATAN LAIN-LAIN</t>
  </si>
  <si>
    <t>HPP</t>
  </si>
  <si>
    <t>PENGELUARAN LAIN-LAIN</t>
  </si>
  <si>
    <t>Beban Bunga Bank</t>
  </si>
  <si>
    <t>Beban Administrasi</t>
  </si>
  <si>
    <t>Beban Sewa</t>
  </si>
  <si>
    <t>Beban Asuransi</t>
  </si>
  <si>
    <t>Beban Perbaikan dan Pemeliharaan</t>
  </si>
  <si>
    <t>Beban Penyusutan Furnitur</t>
  </si>
  <si>
    <t>Beban Lain-Lain</t>
  </si>
  <si>
    <t>Total Piutang Awal</t>
  </si>
  <si>
    <t>ID Pelanggan</t>
  </si>
  <si>
    <t>Nama Pelanggan</t>
  </si>
  <si>
    <t>Kode Akun Piutang</t>
  </si>
  <si>
    <t>Catatan</t>
  </si>
  <si>
    <t>Total Utang Awal</t>
  </si>
  <si>
    <t>ID Supplier</t>
  </si>
  <si>
    <t>Nama Supplier</t>
  </si>
  <si>
    <t>Kode Akun Utang</t>
  </si>
  <si>
    <t>Tanggal</t>
  </si>
  <si>
    <t>Kode Transaksi</t>
  </si>
  <si>
    <t>Uraian</t>
  </si>
  <si>
    <t>Debet</t>
  </si>
  <si>
    <t>Kredit</t>
  </si>
  <si>
    <t>Saldo</t>
  </si>
  <si>
    <t>Metode Perhitungan Saldo</t>
  </si>
  <si>
    <t>Debet-Kredit</t>
  </si>
  <si>
    <t>Akun Kontrol</t>
  </si>
  <si>
    <t>Laba/Rugi Bersih</t>
  </si>
  <si>
    <t>Ya</t>
  </si>
  <si>
    <t>Tidak</t>
  </si>
  <si>
    <t>NERACA</t>
  </si>
  <si>
    <t>LAPORAN ARUS KAS</t>
  </si>
  <si>
    <t>ASET</t>
  </si>
  <si>
    <t>ARUS KAS</t>
  </si>
  <si>
    <t>LABA RUGI</t>
  </si>
  <si>
    <t>Aset</t>
  </si>
  <si>
    <t>No Invoice</t>
  </si>
  <si>
    <t>Kode Invoice</t>
  </si>
  <si>
    <t>Pajak</t>
  </si>
  <si>
    <t>No PO</t>
  </si>
  <si>
    <t>JURNAL</t>
  </si>
  <si>
    <t>LAPORAN</t>
  </si>
  <si>
    <t>BANTUAN</t>
  </si>
  <si>
    <t>CARA PENGGUNAAN</t>
  </si>
  <si>
    <t>LISENSI</t>
  </si>
  <si>
    <t>PENYUSUTAN</t>
  </si>
  <si>
    <t>EKUITAS</t>
  </si>
  <si>
    <t>BUKU BESAR</t>
  </si>
  <si>
    <t>JURNAL UMUM</t>
  </si>
  <si>
    <t>JURNAL PENYESUAIAN</t>
  </si>
  <si>
    <t>DATA PERUSAHAAN</t>
  </si>
  <si>
    <t>KODE AKUN</t>
  </si>
  <si>
    <t>DATA PELANGGAN</t>
  </si>
  <si>
    <t>DATA SUPPLIER</t>
  </si>
  <si>
    <t>Edisi</t>
  </si>
  <si>
    <t>Versi</t>
  </si>
  <si>
    <t>Lisensi</t>
  </si>
  <si>
    <t>Info Produk</t>
  </si>
  <si>
    <t>akoontan.com</t>
  </si>
  <si>
    <t>Beban Administrasi Bank</t>
  </si>
  <si>
    <t>Harga Pokok Penjualan</t>
  </si>
  <si>
    <t>Beban Bunga</t>
  </si>
  <si>
    <t>Beban Operasional</t>
  </si>
  <si>
    <t>Pendapatan Lain-Lain</t>
  </si>
  <si>
    <t>Pendapatan Bunga</t>
  </si>
  <si>
    <t>Penjualan</t>
  </si>
  <si>
    <t>Mutli Pengguna dalam Satu Perusahaan (baca Lisensi)</t>
  </si>
  <si>
    <t>Kategori Laporan Pajak</t>
  </si>
  <si>
    <t>NPWP</t>
  </si>
  <si>
    <t>NO</t>
  </si>
  <si>
    <t>KAS DAN SETARA KAS</t>
  </si>
  <si>
    <t>HUTANG USAHA PIHAK KETIGA</t>
  </si>
  <si>
    <t>PIUTANG USAHA PIHAK KETIGA</t>
  </si>
  <si>
    <t>HUTANG PAJAK</t>
  </si>
  <si>
    <t>BEBAN DIBAYAR DI MUKA</t>
  </si>
  <si>
    <t>UANG MUKA PELANGGAN</t>
  </si>
  <si>
    <t>AKTIVA LANCAR LAINNYA</t>
  </si>
  <si>
    <t>HUTANG BANK JANGKA PANJANG</t>
  </si>
  <si>
    <t>AKTIVA TETAP LAINNYA</t>
  </si>
  <si>
    <t>MODAL SAHAM</t>
  </si>
  <si>
    <t>LABA DITAHAN TAHUN-TAHUN SEBELUMNYA</t>
  </si>
  <si>
    <t>LABA DITAHAN TAHUN INI</t>
  </si>
  <si>
    <t>PENJUALAN BERSIH</t>
  </si>
  <si>
    <t>BEBAN PENJUALAN</t>
  </si>
  <si>
    <t>BEBAN UMUM DAN ADMINISTRASI</t>
  </si>
  <si>
    <t>PENGHASILAN/(BEBAN) LAIN</t>
  </si>
  <si>
    <t>Data Wajib Pajak</t>
  </si>
  <si>
    <t>Aset Lancar</t>
  </si>
  <si>
    <t>Aset Tetap</t>
  </si>
  <si>
    <t>Liabilitas Lancar</t>
  </si>
  <si>
    <t>Liabilitas Jangka Panjang</t>
  </si>
  <si>
    <t>Ref Kode</t>
  </si>
  <si>
    <t>Cara Penggunaan</t>
  </si>
  <si>
    <t>ASET LANCAR</t>
  </si>
  <si>
    <t>Kasbon Perjalanan Dinas</t>
  </si>
  <si>
    <t>Kasbon Operasional Harian</t>
  </si>
  <si>
    <t>Kasbon Perlengkapan</t>
  </si>
  <si>
    <t>Kasbon Lain-Lain</t>
  </si>
  <si>
    <t xml:space="preserve">Kas </t>
  </si>
  <si>
    <t>Rekening Bank BCA</t>
  </si>
  <si>
    <t>Rekening Bank Mandiri</t>
  </si>
  <si>
    <t>Rekening Bank Permata</t>
  </si>
  <si>
    <t>Rekening Bank CIMB Niaga</t>
  </si>
  <si>
    <t>Rekening Bank Syariah Mandiri</t>
  </si>
  <si>
    <t>Rekening Bank Muamalat</t>
  </si>
  <si>
    <t>Piutang Usaha Pelanggan</t>
  </si>
  <si>
    <t>Piutang Usaha Unidentified</t>
  </si>
  <si>
    <t>Piutang Usaha Lain-Lain</t>
  </si>
  <si>
    <t>Penyisihan Piutang Tidak Tertagih</t>
  </si>
  <si>
    <t>Piutang Usaha Lain-Lain 2</t>
  </si>
  <si>
    <t xml:space="preserve">PAJAK </t>
  </si>
  <si>
    <t>PPh 21 dibayar di Muka</t>
  </si>
  <si>
    <t>PPh 22 dibayar di Muka</t>
  </si>
  <si>
    <t>PPh 23 dibayar di Muka</t>
  </si>
  <si>
    <t>PPh 25 dibayar di Muka</t>
  </si>
  <si>
    <t>PPh 29 dibayar di Muka</t>
  </si>
  <si>
    <t>Pajak dibayar di Muka</t>
  </si>
  <si>
    <t>Bahan Baku 1</t>
  </si>
  <si>
    <t>Bahan Baku 2</t>
  </si>
  <si>
    <t>Bahan Baku 3</t>
  </si>
  <si>
    <t>Bahan Baku 4</t>
  </si>
  <si>
    <t>Bahan Baku 5</t>
  </si>
  <si>
    <t>Persediaan dalam Proses Produksi</t>
  </si>
  <si>
    <t>Bahan Baku Tidak Langsung 1</t>
  </si>
  <si>
    <t>Bahan Baku Tidak Langsung 2</t>
  </si>
  <si>
    <t>Bahan Baku Tidak Langsung 3</t>
  </si>
  <si>
    <t>Barang Jadi - Hasil Produksi</t>
  </si>
  <si>
    <t>Barang Jadi - Beli</t>
  </si>
  <si>
    <t>Barang Jadi - Lain-Lain</t>
  </si>
  <si>
    <t>Perlengkapan - Bahan Habis Pakai</t>
  </si>
  <si>
    <t>Asuransi dibayar di Muka</t>
  </si>
  <si>
    <t>Sewa dibayar di Muka</t>
  </si>
  <si>
    <t>Uang Muka Pembelian/Supplier</t>
  </si>
  <si>
    <t>Uang Muka Perjalanan Dinas</t>
  </si>
  <si>
    <t>Uang Muka Proyek</t>
  </si>
  <si>
    <t>Pengeluaran dibayar di Muka - Lain-Lain</t>
  </si>
  <si>
    <t>ASET TETAP</t>
  </si>
  <si>
    <t>Inventaris Komputer dan Elektronik</t>
  </si>
  <si>
    <t>Inventaris Mesin Produksi</t>
  </si>
  <si>
    <t xml:space="preserve">Inventaris Furnitur </t>
  </si>
  <si>
    <t>Inventaris Kendaraan Bermotor</t>
  </si>
  <si>
    <t>Inventaris Renovasi Gedung</t>
  </si>
  <si>
    <t>Akumulasi Penyusutan Komputer dan Elektronik</t>
  </si>
  <si>
    <t>Akumulasi Penyusutan Mesin Produksi</t>
  </si>
  <si>
    <t>LIABILITAS</t>
  </si>
  <si>
    <t>LIABILITAS LANCAR</t>
  </si>
  <si>
    <t>Utang Usaha Supplier</t>
  </si>
  <si>
    <t>Utang Usaha Kontraktor</t>
  </si>
  <si>
    <t>Utang Pembelian Aset</t>
  </si>
  <si>
    <t>Utang Usaha Lain-Lain</t>
  </si>
  <si>
    <t>Utang Gaji</t>
  </si>
  <si>
    <t>Utang Deviden</t>
  </si>
  <si>
    <t>Uang Muka Penjualan/Pelanggan</t>
  </si>
  <si>
    <t>Pendapatan diterima di Muka - Pelanggan</t>
  </si>
  <si>
    <t>Pendapatan diterima di Muka - Lain-Lain</t>
  </si>
  <si>
    <t>Utang Pajak PPh 21</t>
  </si>
  <si>
    <t>Utang Pajak PPh 22</t>
  </si>
  <si>
    <t>Utang Pajak PPh 23</t>
  </si>
  <si>
    <t>Utang Pajak PPh 25</t>
  </si>
  <si>
    <t>Utang Pajak PPh 4(2)</t>
  </si>
  <si>
    <t>Utang Pajak PB 1</t>
  </si>
  <si>
    <t>LIABILITAS JANGKA PANJANG</t>
  </si>
  <si>
    <t>Utang Bank BCA</t>
  </si>
  <si>
    <t>Utang Bank Permata - KTA</t>
  </si>
  <si>
    <t>Utang Bank Niaga</t>
  </si>
  <si>
    <t>Utang Koperasi</t>
  </si>
  <si>
    <t>Utang Bank Lain-Lain</t>
  </si>
  <si>
    <t>Utang Lain-Lain</t>
  </si>
  <si>
    <t>MODAL PEMILIK</t>
  </si>
  <si>
    <t>Modal Pemilik 4</t>
  </si>
  <si>
    <t>Modal Pemilik 5</t>
  </si>
  <si>
    <t>Prive Pemilik 4</t>
  </si>
  <si>
    <t>Prive Pemilik 5</t>
  </si>
  <si>
    <t>1130 - Rekening Bank BCA</t>
  </si>
  <si>
    <t xml:space="preserve">1120 - Kas </t>
  </si>
  <si>
    <t>Tanggal Awal</t>
  </si>
  <si>
    <t>Tanggal Akhir</t>
  </si>
  <si>
    <t>Lajur Saldo</t>
  </si>
  <si>
    <t>Lajur Laporan</t>
  </si>
  <si>
    <t>AKUN NERACA</t>
  </si>
  <si>
    <t>Liabilitas</t>
  </si>
  <si>
    <t>Ekuitas</t>
  </si>
  <si>
    <t>No Urut Laporan</t>
  </si>
  <si>
    <t>DATA CABANG</t>
  </si>
  <si>
    <t>🅜</t>
  </si>
  <si>
    <t>DAFTAR PELANGGAN</t>
  </si>
  <si>
    <t>DAFTAR SUPPLIER</t>
  </si>
  <si>
    <t>LAPORAN LABA RUGI | FORMAT</t>
  </si>
  <si>
    <t>NERACA | FORMAT</t>
  </si>
  <si>
    <t>LAPORAN PAJAK | LAMPIRAN FORM 8A</t>
  </si>
  <si>
    <t>LAPORAN PAJAK | LAMPIRAN PAJAK FINAL</t>
  </si>
  <si>
    <t>BUKU UTANG</t>
  </si>
  <si>
    <t>BUKU PIUTANG</t>
  </si>
  <si>
    <t>Customer</t>
  </si>
  <si>
    <t>LABA RUGI | FORMAT</t>
  </si>
  <si>
    <t>LABA RUGI | 3 BULANAN</t>
  </si>
  <si>
    <t>NERACA | BULANAN</t>
  </si>
  <si>
    <t>EKUITAS | FORMAT</t>
  </si>
  <si>
    <t>FORM 8A</t>
  </si>
  <si>
    <t>UMKM</t>
  </si>
  <si>
    <t>ANALISA</t>
  </si>
  <si>
    <t>ANALISA VERTIKAL</t>
  </si>
  <si>
    <t>ANALISA RASIO</t>
  </si>
  <si>
    <t>ID</t>
  </si>
  <si>
    <t>Nama Cabang</t>
  </si>
  <si>
    <t>Model 1</t>
  </si>
  <si>
    <t>Model 2</t>
  </si>
  <si>
    <t>Utama</t>
  </si>
  <si>
    <t>Nama Kategori Akun</t>
  </si>
  <si>
    <t xml:space="preserve">Laba Rugi </t>
  </si>
  <si>
    <t>B</t>
  </si>
  <si>
    <t>C</t>
  </si>
  <si>
    <t>E</t>
  </si>
  <si>
    <t>Tampilkan Kode Akun &gt;</t>
  </si>
  <si>
    <t>HARGA POKOK PENJUALAN</t>
  </si>
  <si>
    <t>Beban Penyusutan dan Amortisasi</t>
  </si>
  <si>
    <t>Bulan Awal</t>
  </si>
  <si>
    <t>Bulan Akhir</t>
  </si>
  <si>
    <t>ID001</t>
  </si>
  <si>
    <t>ID002</t>
  </si>
  <si>
    <t>ID003</t>
  </si>
  <si>
    <t>ID004</t>
  </si>
  <si>
    <t>ID005</t>
  </si>
  <si>
    <t>ID006</t>
  </si>
  <si>
    <t>Supplier 1</t>
  </si>
  <si>
    <t>Supplier 2</t>
  </si>
  <si>
    <t>Supplier 3</t>
  </si>
  <si>
    <t>Supplier 4</t>
  </si>
  <si>
    <t>Supplier 5</t>
  </si>
  <si>
    <t>Supplier 6</t>
  </si>
  <si>
    <t>Laporan 3 Bulan</t>
  </si>
  <si>
    <t>MODEL 1</t>
  </si>
  <si>
    <t>LABA RUGI | BULANAN</t>
  </si>
  <si>
    <t>MODEL 2</t>
  </si>
  <si>
    <t>Ekuitas Modal</t>
  </si>
  <si>
    <t>Neraca  - Analisa</t>
  </si>
  <si>
    <t>Aset Lancar - Kas dan Rekening Bank</t>
  </si>
  <si>
    <t>Aset Lancar - Surat Berharga</t>
  </si>
  <si>
    <t>Aset Lancar - Piutang</t>
  </si>
  <si>
    <t>Aset Lancar - Persediaan</t>
  </si>
  <si>
    <t>Aset Lancar - Lain-Lain</t>
  </si>
  <si>
    <t>Ekuitas - Modal Pemilik</t>
  </si>
  <si>
    <t>Ekuitas - Laba Tahun Berjalan</t>
  </si>
  <si>
    <t>Analisa</t>
  </si>
  <si>
    <t>F</t>
  </si>
  <si>
    <t>LAPORAN NERACA</t>
  </si>
  <si>
    <t>STATUS</t>
  </si>
  <si>
    <t>DATA KODE AKUN</t>
  </si>
  <si>
    <t>ARUS KAS LANGSUNG | FORMAT</t>
  </si>
  <si>
    <t>METODE TIDAK LANGSUNG</t>
  </si>
  <si>
    <t>METODE LANGSUNG</t>
  </si>
  <si>
    <t>ARUS KAS | FORMAT</t>
  </si>
  <si>
    <t>ARUS KAS | BULANAN</t>
  </si>
  <si>
    <t>ARUS KAS | 3 BULANAN</t>
  </si>
  <si>
    <t>EKUITAS | BULANAN</t>
  </si>
  <si>
    <t>ARUS KAS TIDAK LANGSUNG | FORMAT</t>
  </si>
  <si>
    <t>NILAI PPH FINAL</t>
  </si>
  <si>
    <t>Liabilitas &amp; Ekuitas</t>
  </si>
  <si>
    <t>FORMAT LAPORAN</t>
  </si>
  <si>
    <t>LABA RUGI 2</t>
  </si>
  <si>
    <t>TIDAK ADA SALDO AWAL UNTUK LABA RUGI. SALDO LABA RUGI TAHUN SEBELUMNYA BISA DIPINDAH MENJADI SALDO LABA DITAHAN</t>
  </si>
  <si>
    <t>PO</t>
  </si>
  <si>
    <r>
      <t xml:space="preserve">SALDO ASET </t>
    </r>
    <r>
      <rPr>
        <b/>
        <sz val="11"/>
        <color theme="1"/>
        <rFont val="Calibri"/>
        <family val="2"/>
        <scheme val="minor"/>
      </rPr>
      <t>HARUS SAMA</t>
    </r>
    <r>
      <rPr>
        <sz val="11"/>
        <color theme="1"/>
        <rFont val="Calibri"/>
        <family val="2"/>
        <scheme val="minor"/>
      </rPr>
      <t xml:space="preserve"> DENGAN SALDO LIABILITAS&amp;EKUITAS</t>
    </r>
  </si>
  <si>
    <t>Kode PO</t>
  </si>
  <si>
    <t>LAPORAN LABA RUGI | MODEL 1 | BULANAN</t>
  </si>
  <si>
    <t>LAPORAN LABA RUGI | MODEL 2 | BULANAN</t>
  </si>
  <si>
    <t>LAPORAN LABA RUGI | MODEL 1 | PERIODE BULAN</t>
  </si>
  <si>
    <t>LAPORAN LABA RUGI | MODEL 2 | PERIODE BULAN</t>
  </si>
  <si>
    <t>LAPORAN LABA RUGI | MODEL 1 | TRIWULAN</t>
  </si>
  <si>
    <t>LAPORAN LABA RUGI | MODEL 2 | TRIWULAN</t>
  </si>
  <si>
    <t>LAPORAN LABA RUGI | MODEL 1 | PERIODE TANGGAL</t>
  </si>
  <si>
    <t>LAPORAN LABA RUGI | MODEL 2 | PERIODE TANGGAL</t>
  </si>
  <si>
    <t>NERACA | 3 BULANAN</t>
  </si>
  <si>
    <t>ARUS KAS | 1 TAHUN</t>
  </si>
  <si>
    <t>EKUITAS | 1 TAHUN</t>
  </si>
  <si>
    <t>Supplier</t>
  </si>
  <si>
    <t>ID Cust</t>
  </si>
  <si>
    <t>CUST001</t>
  </si>
  <si>
    <t>Don Letmidon</t>
  </si>
  <si>
    <t>ID007</t>
  </si>
  <si>
    <t>ID008</t>
  </si>
  <si>
    <t>ID009</t>
  </si>
  <si>
    <t>Cabang 1</t>
  </si>
  <si>
    <t>Cabang 2</t>
  </si>
  <si>
    <t>Cabang 3</t>
  </si>
  <si>
    <t>Cabang 4</t>
  </si>
  <si>
    <t>Cabang 5</t>
  </si>
  <si>
    <t>Cabang 6</t>
  </si>
  <si>
    <t>Cabang 7</t>
  </si>
  <si>
    <t>Cabang 8</t>
  </si>
  <si>
    <t>Cabang 9</t>
  </si>
  <si>
    <t>Cabang 10</t>
  </si>
  <si>
    <t>Cabang 11</t>
  </si>
  <si>
    <t>Cabang 12</t>
  </si>
  <si>
    <t>Cabang 13</t>
  </si>
  <si>
    <t>Cabang 14</t>
  </si>
  <si>
    <t>Cabang 15</t>
  </si>
  <si>
    <t>Cabang 16</t>
  </si>
  <si>
    <t>Cabang 17</t>
  </si>
  <si>
    <t>Cabang 18</t>
  </si>
  <si>
    <t>Cabang 19</t>
  </si>
  <si>
    <t>Cabang 20</t>
  </si>
  <si>
    <t>ID010</t>
  </si>
  <si>
    <t>ID011</t>
  </si>
  <si>
    <t>ID012</t>
  </si>
  <si>
    <t>ID013</t>
  </si>
  <si>
    <t>ID014</t>
  </si>
  <si>
    <t>ID015</t>
  </si>
  <si>
    <t>ID016</t>
  </si>
  <si>
    <t>ID017</t>
  </si>
  <si>
    <t>ID018</t>
  </si>
  <si>
    <t>ID019</t>
  </si>
  <si>
    <t>ID020</t>
  </si>
  <si>
    <t>LAPORAN LABA RUGI CABANG | MODEL 1 | PERIODE BULAN</t>
  </si>
  <si>
    <t>Cabang</t>
  </si>
  <si>
    <t>Cabang/ Departemen</t>
  </si>
  <si>
    <t>Data Terakhir</t>
  </si>
  <si>
    <t>LABA RUGI | 1 - 12 BULAN</t>
  </si>
  <si>
    <t>LABA RUGI | 1 - 365 HARI</t>
  </si>
  <si>
    <t>NERACA | 1 - 12 BULAN</t>
  </si>
  <si>
    <t>ARUS KAS | 1 - 12 BULAN</t>
  </si>
  <si>
    <t>ARUS KAS | 1 - 365 HARI</t>
  </si>
  <si>
    <t>Anggaran Tahun Berjalan</t>
  </si>
  <si>
    <t>Saldo Ekuitas dalam Neraca</t>
  </si>
  <si>
    <t>Saldo Laporan Ekuitas</t>
  </si>
  <si>
    <t>LABA RUGI YTD</t>
  </si>
  <si>
    <t>NERACA YTD</t>
  </si>
  <si>
    <t>GL</t>
  </si>
  <si>
    <t>Inventory</t>
  </si>
  <si>
    <t>Analisa Rasio</t>
  </si>
  <si>
    <t>LAJUR LAPORAN NERACA &amp; LABA RUGI</t>
  </si>
  <si>
    <t>KODE LAPORAN 2</t>
  </si>
  <si>
    <t>Akun Laporan 2</t>
  </si>
  <si>
    <t>Kode</t>
  </si>
  <si>
    <t xml:space="preserve">ANALISA VERTIKAL </t>
  </si>
  <si>
    <t>ANALISA RASIO | TABEL</t>
  </si>
  <si>
    <t>ANALISA RASIO | GRAFIK</t>
  </si>
  <si>
    <t>PAJAK NON FINAL</t>
  </si>
  <si>
    <t>LABA RUGI AKUN 2 | 1 - 12 BULAN</t>
  </si>
  <si>
    <t>LABA RUGI AKUN 1 &amp; 2 | 1 - 12 BULAN</t>
  </si>
  <si>
    <t>NERACA AKUN 2</t>
  </si>
  <si>
    <t>NERACA AKUN 1 &amp; 2</t>
  </si>
  <si>
    <t>ARUS KAS AKUN 2 | 1 - 12 BULAN</t>
  </si>
  <si>
    <t>ARUS KAS AKUN 1 &amp; 2 | 1 - 12 BULAN</t>
  </si>
  <si>
    <t>KODE AKUN 2</t>
  </si>
  <si>
    <t>DATA KODE AKUN 2</t>
  </si>
  <si>
    <t>LAPORAN LABA RUGI AKUN 2 | MODEL 1 | PERIODE BULAN</t>
  </si>
  <si>
    <t>Pendapatan - Semua Produk</t>
  </si>
  <si>
    <t>Pendapatan - Produk 1</t>
  </si>
  <si>
    <t>Pendapatan - Produk 2</t>
  </si>
  <si>
    <t>Pendapatan - Produk 3</t>
  </si>
  <si>
    <t>Diskon Penjualan - Semua Produk</t>
  </si>
  <si>
    <t>Diskon Penjualan - Produk 1</t>
  </si>
  <si>
    <t>Diskon Penjualan - Produk 2</t>
  </si>
  <si>
    <t>Diskon Penjualan - Produk 3</t>
  </si>
  <si>
    <t>Pendapatan Jasa</t>
  </si>
  <si>
    <t>Pendapatan Komisi</t>
  </si>
  <si>
    <t>Pendapatan Denda/Penalti</t>
  </si>
  <si>
    <t>Pendapatan Ongkos Kirim</t>
  </si>
  <si>
    <t>HPP - Barang Jadi</t>
  </si>
  <si>
    <t>HPP - Pembelian Barang Jadi</t>
  </si>
  <si>
    <t>HPP - Barang Selesai Produksi</t>
  </si>
  <si>
    <t>HPP - Bahan Mentah</t>
  </si>
  <si>
    <t>HPP - Pembelian Bahan Mentah</t>
  </si>
  <si>
    <t>HPP - Pembelian Bahan Mentah 1</t>
  </si>
  <si>
    <t>HPP - Pembelian Bahan Mentah 2</t>
  </si>
  <si>
    <t>HPP - Pembelian Bahan Mentah 3</t>
  </si>
  <si>
    <t>HPP - Barang dalam Proses</t>
  </si>
  <si>
    <t>HPP - Penerimaan Barang dalam Proses</t>
  </si>
  <si>
    <t>HPP - Upah Tenaga Kerja Langsung</t>
  </si>
  <si>
    <t>HPP - Upah Tenaga Kerja Tidak Langsung</t>
  </si>
  <si>
    <t>HPP - Bahan Tidak Langsung</t>
  </si>
  <si>
    <t>HPP - Gaji dan Upah</t>
  </si>
  <si>
    <t>HPP - Kompensasi</t>
  </si>
  <si>
    <t>HPP - Air</t>
  </si>
  <si>
    <t>HPP - Listrik</t>
  </si>
  <si>
    <t>HPP - Penyusutan</t>
  </si>
  <si>
    <t>HPP - Ongkos Kirim</t>
  </si>
  <si>
    <t>HPP - Lain2</t>
  </si>
  <si>
    <t>HPP - Diskon Pembelian</t>
  </si>
  <si>
    <t>PENGELUARAN OPERASIONAL</t>
  </si>
  <si>
    <t>Beban Gaji Karyawan</t>
  </si>
  <si>
    <t>Beban Gaji Karyawan Tetap</t>
  </si>
  <si>
    <t>Beban Gaji Karyawan Kontrak</t>
  </si>
  <si>
    <t>Beban Tunjangan Karyawan</t>
  </si>
  <si>
    <t>Beban Tunjangan Karyawan Tetap</t>
  </si>
  <si>
    <t>Beban Tunjangan Karyawan Kontrak</t>
  </si>
  <si>
    <t>Beban Bonus</t>
  </si>
  <si>
    <t>Beban Komisi</t>
  </si>
  <si>
    <t>Beban Air, Listrik dan Telpon</t>
  </si>
  <si>
    <t>Beban Internet</t>
  </si>
  <si>
    <t>Beban Perlengkapan Kantor dan ATK</t>
  </si>
  <si>
    <t>Beban Perjalanan Dinas</t>
  </si>
  <si>
    <t>Beban Rapat Dinas</t>
  </si>
  <si>
    <t>Beban Pelatihan</t>
  </si>
  <si>
    <t>Beban Retribusi</t>
  </si>
  <si>
    <t>Beban Sumbangan</t>
  </si>
  <si>
    <t>Beban Transportasi Lokal</t>
  </si>
  <si>
    <t>Beban Pengiriman Barang</t>
  </si>
  <si>
    <t>Beban Bahan Bakar</t>
  </si>
  <si>
    <t>Beban Rekruitmen</t>
  </si>
  <si>
    <t>Beban Perijinan dan Lisensi</t>
  </si>
  <si>
    <t>Beban Entertainmen</t>
  </si>
  <si>
    <t>Beban Jasa Outsourcing</t>
  </si>
  <si>
    <t>Beban Outsourcing Tenaga Kerja</t>
  </si>
  <si>
    <t>Beban Marketing, Iklan dan Promosi</t>
  </si>
  <si>
    <t>Beban Retensi Klien</t>
  </si>
  <si>
    <t>Beban Lembur</t>
  </si>
  <si>
    <t>Beban Karyawan Lepas/Harian</t>
  </si>
  <si>
    <t>Beban Makan/Konsumsi</t>
  </si>
  <si>
    <t>Beban Konsultan</t>
  </si>
  <si>
    <t>Beban Jasa Lain-Lain</t>
  </si>
  <si>
    <t>Beban Pengembangan dan Riset</t>
  </si>
  <si>
    <t>Beban Kerugian Persediaan Rusak</t>
  </si>
  <si>
    <t>Beban Kerugian Persediaan Kadaluarsa</t>
  </si>
  <si>
    <t>Beban Piutang Tidak Dapat Ditagih</t>
  </si>
  <si>
    <t>Beban Pajak PPh Final</t>
  </si>
  <si>
    <t>Beban Pajak Lain-Lain</t>
  </si>
  <si>
    <t>Beban Penyusutan Komputer dan Elektronik</t>
  </si>
  <si>
    <t>Beban Penyusutan Mesin Operasional</t>
  </si>
  <si>
    <t>Beban Penyusutan Kendaraan Bermotor</t>
  </si>
  <si>
    <t>Bunga Bank</t>
  </si>
  <si>
    <t>Keuntungan Selisih Kurs</t>
  </si>
  <si>
    <t>Beban Kerugian Selisih Kurs</t>
  </si>
  <si>
    <t>DIKURANGI: AKUMULASI PENYUSUTAN</t>
  </si>
  <si>
    <t>Penambahan modal pemilik 2 (mobil avanza)</t>
  </si>
  <si>
    <t>Pembayaran retribusi sampah</t>
  </si>
  <si>
    <t>Beli bensin operasional</t>
  </si>
  <si>
    <t>Pembayaran perpanjangan STNK Motor ops</t>
  </si>
  <si>
    <t>Pembelian ATK utk 2 bulan</t>
  </si>
  <si>
    <t>Pembelian gula, kopi, susu dll utk 1 bulan</t>
  </si>
  <si>
    <t>Pembayaran air</t>
  </si>
  <si>
    <t>Pembayaran internet</t>
  </si>
  <si>
    <t>Pembayaran listrik</t>
  </si>
  <si>
    <t>Pembayaran DP</t>
  </si>
  <si>
    <t>Pembayaran PPh 21 karyawan</t>
  </si>
  <si>
    <t>Pembayaran bunga pinjaman niaga</t>
  </si>
  <si>
    <t>Pembayaran cicilan pokok pinjaman niaga</t>
  </si>
  <si>
    <t>Pembayaran administrasi pinjaman kta</t>
  </si>
  <si>
    <t>Penerimaan pinjaman kta</t>
  </si>
  <si>
    <t>Bayar lembur karyawan</t>
  </si>
  <si>
    <t>Penambahan dana kas kecil</t>
  </si>
  <si>
    <t>Rekonsiliasi Perjalanan Dinas - Hotel</t>
  </si>
  <si>
    <t>Rekonsiliasi Perjalanan Dinas - Meal &amp; Transport</t>
  </si>
  <si>
    <t>Rekonsiliasi Perjalanan Dinas - Pesawat</t>
  </si>
  <si>
    <t>Rekonsiliasi Perjalanan Dinas - Sisa</t>
  </si>
  <si>
    <t>Rekonsiliasi Perjalanan Dinas - Uang Saku</t>
  </si>
  <si>
    <t>Gaji karyawan 1 orang</t>
  </si>
  <si>
    <t>Gaji karyawan 4 orang</t>
  </si>
  <si>
    <t>Pelunasan Order</t>
  </si>
  <si>
    <t>Upah Tukang Jahit</t>
  </si>
  <si>
    <t>pembayaran utang</t>
  </si>
  <si>
    <t>Pembayaran bunga pinjaman kta permata</t>
  </si>
  <si>
    <t>Pembayaran pokok pinjaman kta permata</t>
  </si>
  <si>
    <t>Rekonsiliasi Perjalanan Dinas - Reimburse (Kurang)</t>
  </si>
  <si>
    <t>Karyawan Kasbon</t>
  </si>
  <si>
    <t>Angsuran Kasbon Karyawan</t>
  </si>
  <si>
    <t>THR karyawan 1 orang</t>
  </si>
  <si>
    <t>THR karyawan 4 orang</t>
  </si>
  <si>
    <t>Pembagian deviden - pemilik 1</t>
  </si>
  <si>
    <t>Pembagian deviden - pemilik 2</t>
  </si>
  <si>
    <t>Pembagian deviden - pemilik 3</t>
  </si>
  <si>
    <t>Pembayaran pajak deviden</t>
  </si>
  <si>
    <t>Pajak Perpanjangan Sewa Ruko 1 Tahun</t>
  </si>
  <si>
    <t>Perpanjangan Sewa Ruko 1 Tahun</t>
  </si>
  <si>
    <t>DP Mobil</t>
  </si>
  <si>
    <t>Pembelian Bahan2 Konveksi</t>
  </si>
  <si>
    <t>Pembelian Bahan2 Konveksi (Diskon)</t>
  </si>
  <si>
    <t>Beli Kendaraan Operasional - Avanza</t>
  </si>
  <si>
    <t>Pelanggan 1</t>
  </si>
  <si>
    <t>Pelanggan 2</t>
  </si>
  <si>
    <t>Pelanggan 3</t>
  </si>
  <si>
    <t>Pembelian barang jadi</t>
  </si>
  <si>
    <t>Pembelian barang jadi jualan</t>
  </si>
  <si>
    <t>CASH &amp; CASH EQUIVALENT</t>
  </si>
  <si>
    <t>CURRENT ASSETS</t>
  </si>
  <si>
    <t>CASH - Petty Cash</t>
  </si>
  <si>
    <t>CASH - Operating Account</t>
  </si>
  <si>
    <t>CASH - Savings Account</t>
  </si>
  <si>
    <t>CASH - Savings Account 2</t>
  </si>
  <si>
    <t>Account Receivables</t>
  </si>
  <si>
    <t>Account Receivables - Employee</t>
  </si>
  <si>
    <t>Inventory - Products</t>
  </si>
  <si>
    <t>Inventory - Product 1</t>
  </si>
  <si>
    <t>Inventory - Product 2</t>
  </si>
  <si>
    <t>Inventory - Product 3</t>
  </si>
  <si>
    <t>Inventory - Supplies</t>
  </si>
  <si>
    <t>PREPAID EXPENSES and OTHER CURRENT ASSETS</t>
  </si>
  <si>
    <t>INVENTORIES</t>
  </si>
  <si>
    <t>RECEIVABLES</t>
  </si>
  <si>
    <t>BONDS and SECURITIES</t>
  </si>
  <si>
    <t>FIXED ASSETS</t>
  </si>
  <si>
    <t>PPE - Computer Equipment</t>
  </si>
  <si>
    <t>PPE - Machinery and Equipment</t>
  </si>
  <si>
    <t>PPE - Furniture and Fixtures</t>
  </si>
  <si>
    <t>PPE - Vehicles</t>
  </si>
  <si>
    <t>PPE - Leasehold Improvements</t>
  </si>
  <si>
    <t>ACCUMULATED DEPRECIATION and AMORTIZATION</t>
  </si>
  <si>
    <t>ACCUM DEPR - Computer Equipment</t>
  </si>
  <si>
    <t>ACCUM DEPR - Machinery and Equipment</t>
  </si>
  <si>
    <t>ACCUM DEPR - Furniture and Fixtures</t>
  </si>
  <si>
    <t>ACCUM DEPR - Vehicles</t>
  </si>
  <si>
    <t>TAX</t>
  </si>
  <si>
    <t>VAT Input</t>
  </si>
  <si>
    <t>PAYABLES</t>
  </si>
  <si>
    <t>CURRENT LIABILITIES</t>
  </si>
  <si>
    <t>UNEARNED REVENUE</t>
  </si>
  <si>
    <t>PREPAID REV - Services</t>
  </si>
  <si>
    <t>PREPAID REV - Merchandise</t>
  </si>
  <si>
    <t>PREPAID REV - Deposits</t>
  </si>
  <si>
    <t>DEBTS</t>
  </si>
  <si>
    <t>Central Bank Long Term Debts</t>
  </si>
  <si>
    <t>Financial Company Short Term Debts</t>
  </si>
  <si>
    <t>Security Deposits - Short Term</t>
  </si>
  <si>
    <t>VAT Output</t>
  </si>
  <si>
    <t>Tax Payables</t>
  </si>
  <si>
    <t>TAXES</t>
  </si>
  <si>
    <t>PREPAID Taxes</t>
  </si>
  <si>
    <t>OWNER'S EQUITIES</t>
  </si>
  <si>
    <t>Owner's Capital</t>
  </si>
  <si>
    <t>Owner's Capital 1</t>
  </si>
  <si>
    <t>Owner's Capital 2</t>
  </si>
  <si>
    <t>Owner's Capital 3</t>
  </si>
  <si>
    <t>Owner's Withdrawal</t>
  </si>
  <si>
    <t>Owner's Withdrawal 1</t>
  </si>
  <si>
    <t>Owner's Withdrawal 2</t>
  </si>
  <si>
    <t>Owner's Withdrawal 3</t>
  </si>
  <si>
    <t>Retained Earnings</t>
  </si>
  <si>
    <t>Current Earnings</t>
  </si>
  <si>
    <t>EQUITIES</t>
  </si>
  <si>
    <t>REVENUE &amp; EXPENSES ACCOUNTS</t>
  </si>
  <si>
    <t>REVENUE</t>
  </si>
  <si>
    <t>REVENUE - All Products</t>
  </si>
  <si>
    <t>REVENUE - Product 1</t>
  </si>
  <si>
    <t>REVENUE - Product 2</t>
  </si>
  <si>
    <t>REVENUE - Product 3</t>
  </si>
  <si>
    <t>Sales Discounts - All Products</t>
  </si>
  <si>
    <t>Sales Discounts - Product 1</t>
  </si>
  <si>
    <t>Sales Discounts - Product 2</t>
  </si>
  <si>
    <t>Sales Discounts - Product 3</t>
  </si>
  <si>
    <t>Sales Returns and Allowances - All Products</t>
  </si>
  <si>
    <t>Sales Returns and Allowances - Product 1</t>
  </si>
  <si>
    <t>Sales Returns and Allowances - Product 2</t>
  </si>
  <si>
    <t>Sales Returns and Allowances - Product 3</t>
  </si>
  <si>
    <t>COST of GOODS SOLD</t>
  </si>
  <si>
    <t>COGS - All Products</t>
  </si>
  <si>
    <t>COGS - Product 1</t>
  </si>
  <si>
    <t>COGS - Product 2</t>
  </si>
  <si>
    <t>COGS - Product 3</t>
  </si>
  <si>
    <t>Purchase - All Products</t>
  </si>
  <si>
    <t>Purchase - Product 1</t>
  </si>
  <si>
    <t>Purchase - Product 2</t>
  </si>
  <si>
    <t>Purchase - Product 3</t>
  </si>
  <si>
    <t>Purchase Discounts - All Products</t>
  </si>
  <si>
    <t>Purchase Discounts - Product 1</t>
  </si>
  <si>
    <t>Purchase Discounts - Product 2</t>
  </si>
  <si>
    <t>Purchase Discounts - Product 3</t>
  </si>
  <si>
    <t>Purchase Returns and Allowances - All Products</t>
  </si>
  <si>
    <t>Purchase Returns and Allowances - Product 1</t>
  </si>
  <si>
    <t>Purchase Returns and Allowances - Product 2</t>
  </si>
  <si>
    <t>Purchase Returns and Allowances - Product 3</t>
  </si>
  <si>
    <t>OPERATING EXPENSES</t>
  </si>
  <si>
    <t>EXP - Salaries</t>
  </si>
  <si>
    <t>EXP - Administration</t>
  </si>
  <si>
    <t>EXP - Electricity, Water, Phone</t>
  </si>
  <si>
    <t>EXP - Rent</t>
  </si>
  <si>
    <t>EXP - Insurance</t>
  </si>
  <si>
    <t>EXP - Repair and Maintenance</t>
  </si>
  <si>
    <t>EXP - Office Supplies</t>
  </si>
  <si>
    <t>EXP - Depreciation Equipment</t>
  </si>
  <si>
    <t>EXP - Depreciation Vehicles</t>
  </si>
  <si>
    <t>EXP - Oil, Parking, Transportation</t>
  </si>
  <si>
    <t>EXP - Subscription</t>
  </si>
  <si>
    <t>EXP - Advertising</t>
  </si>
  <si>
    <t>EXP - Travel</t>
  </si>
  <si>
    <t>EXP - Depreciation Furniture</t>
  </si>
  <si>
    <t>EXP - Other</t>
  </si>
  <si>
    <t>OTHER INCOME</t>
  </si>
  <si>
    <t>Bank Interest</t>
  </si>
  <si>
    <t>OTHER EXPENSES</t>
  </si>
  <si>
    <t>EXP - Bank Interests</t>
  </si>
  <si>
    <t>EXP - Bank Charges</t>
  </si>
  <si>
    <t>PREPAID REV - Other</t>
  </si>
  <si>
    <t>PREPAID EXP - Other</t>
  </si>
  <si>
    <t>PREPAID EXP - Insurance</t>
  </si>
  <si>
    <t>PREPAID EXP - Rent</t>
  </si>
  <si>
    <t>EXP - Depreciation</t>
  </si>
  <si>
    <t>LAPORAN LABA RUGI AKUN 2 | MODEL 2 | PERIODE BULAN</t>
  </si>
  <si>
    <t>Kredit-Debet</t>
  </si>
  <si>
    <t>Penerimaan</t>
  </si>
  <si>
    <t>POSISI KEUANGAN</t>
  </si>
  <si>
    <t>INV001</t>
  </si>
  <si>
    <t>INV002</t>
  </si>
  <si>
    <t>INV003</t>
  </si>
  <si>
    <t>INV004</t>
  </si>
  <si>
    <t>INV005</t>
  </si>
  <si>
    <t>INV006</t>
  </si>
  <si>
    <t>INV007</t>
  </si>
  <si>
    <t>INV008</t>
  </si>
  <si>
    <t>INV009</t>
  </si>
  <si>
    <t>PO001</t>
  </si>
  <si>
    <t>PO002</t>
  </si>
  <si>
    <t>PO003</t>
  </si>
  <si>
    <t>PO004</t>
  </si>
  <si>
    <t>PO005</t>
  </si>
  <si>
    <t>PO006</t>
  </si>
  <si>
    <t>PO007</t>
  </si>
  <si>
    <t>PO008</t>
  </si>
  <si>
    <t>PO009</t>
  </si>
  <si>
    <t>INV010</t>
  </si>
  <si>
    <t>PO010</t>
  </si>
  <si>
    <t>INV011</t>
  </si>
  <si>
    <t>PO011</t>
  </si>
  <si>
    <t>INV012</t>
  </si>
  <si>
    <t>PO012</t>
  </si>
  <si>
    <t>INV013</t>
  </si>
  <si>
    <t>PO013</t>
  </si>
  <si>
    <t>INV014</t>
  </si>
  <si>
    <t>PO014</t>
  </si>
  <si>
    <t>INV015</t>
  </si>
  <si>
    <t>PO015</t>
  </si>
  <si>
    <t>INV016</t>
  </si>
  <si>
    <t>PO016</t>
  </si>
  <si>
    <t>INV017</t>
  </si>
  <si>
    <t>PO017</t>
  </si>
  <si>
    <t>INV018</t>
  </si>
  <si>
    <t>PO018</t>
  </si>
  <si>
    <t>INV019</t>
  </si>
  <si>
    <t>PO019</t>
  </si>
  <si>
    <t>INV020</t>
  </si>
  <si>
    <t>PO020</t>
  </si>
  <si>
    <t>INV021</t>
  </si>
  <si>
    <t>PO021</t>
  </si>
  <si>
    <t>INV022</t>
  </si>
  <si>
    <t>PO022</t>
  </si>
  <si>
    <t>INV023</t>
  </si>
  <si>
    <t>PO023</t>
  </si>
  <si>
    <t>INV024</t>
  </si>
  <si>
    <t>PO024</t>
  </si>
  <si>
    <t>INV025</t>
  </si>
  <si>
    <t>PO025</t>
  </si>
  <si>
    <t>INV026</t>
  </si>
  <si>
    <t>PO026</t>
  </si>
  <si>
    <t>INV027</t>
  </si>
  <si>
    <t>PO027</t>
  </si>
  <si>
    <t>INV028</t>
  </si>
  <si>
    <t>PO028</t>
  </si>
  <si>
    <t>INV029</t>
  </si>
  <si>
    <t>PO029</t>
  </si>
  <si>
    <t>INV030</t>
  </si>
  <si>
    <t>PO030</t>
  </si>
  <si>
    <t>INV031</t>
  </si>
  <si>
    <t>PO031</t>
  </si>
  <si>
    <t>INV032</t>
  </si>
  <si>
    <t>PO032</t>
  </si>
  <si>
    <t>INV033</t>
  </si>
  <si>
    <t>PO033</t>
  </si>
  <si>
    <t>INV034</t>
  </si>
  <si>
    <t>PO034</t>
  </si>
  <si>
    <t>INV035</t>
  </si>
  <si>
    <t>PO035</t>
  </si>
  <si>
    <t>INV036</t>
  </si>
  <si>
    <t>PO036</t>
  </si>
  <si>
    <t>INV037</t>
  </si>
  <si>
    <t>PO037</t>
  </si>
  <si>
    <t>INV038</t>
  </si>
  <si>
    <t>PO038</t>
  </si>
  <si>
    <t>INV039</t>
  </si>
  <si>
    <t>PO039</t>
  </si>
  <si>
    <t>INV040</t>
  </si>
  <si>
    <t>PO040</t>
  </si>
  <si>
    <t>INV041</t>
  </si>
  <si>
    <t>PO041</t>
  </si>
  <si>
    <t>INV042</t>
  </si>
  <si>
    <t>PO042</t>
  </si>
  <si>
    <t>INV043</t>
  </si>
  <si>
    <t>PO043</t>
  </si>
  <si>
    <t>INV044</t>
  </si>
  <si>
    <t>PO044</t>
  </si>
  <si>
    <t>INV045</t>
  </si>
  <si>
    <t>PO045</t>
  </si>
  <si>
    <t>INV046</t>
  </si>
  <si>
    <t>PO046</t>
  </si>
  <si>
    <t>INV047</t>
  </si>
  <si>
    <t>PO047</t>
  </si>
  <si>
    <t>INV048</t>
  </si>
  <si>
    <t>PO048</t>
  </si>
  <si>
    <t>INV049</t>
  </si>
  <si>
    <t>PO049</t>
  </si>
  <si>
    <t>INV050</t>
  </si>
  <si>
    <t>PO050</t>
  </si>
  <si>
    <t>INV051</t>
  </si>
  <si>
    <t>PO051</t>
  </si>
  <si>
    <t>INV052</t>
  </si>
  <si>
    <t>PO052</t>
  </si>
  <si>
    <t>INV053</t>
  </si>
  <si>
    <t>PO053</t>
  </si>
  <si>
    <t>INV054</t>
  </si>
  <si>
    <t>PO054</t>
  </si>
  <si>
    <t>INV055</t>
  </si>
  <si>
    <t>PO055</t>
  </si>
  <si>
    <t>INV056</t>
  </si>
  <si>
    <t>PO056</t>
  </si>
  <si>
    <t>INV057</t>
  </si>
  <si>
    <t>PO057</t>
  </si>
  <si>
    <t>INV058</t>
  </si>
  <si>
    <t>PO058</t>
  </si>
  <si>
    <t>INV059</t>
  </si>
  <si>
    <t>PO059</t>
  </si>
  <si>
    <t>INV060</t>
  </si>
  <si>
    <t>PO060</t>
  </si>
  <si>
    <t>INV061</t>
  </si>
  <si>
    <t>PO061</t>
  </si>
  <si>
    <t>INV062</t>
  </si>
  <si>
    <t>PO062</t>
  </si>
  <si>
    <t>INV063</t>
  </si>
  <si>
    <t>PO063</t>
  </si>
  <si>
    <t>INV064</t>
  </si>
  <si>
    <t>PO064</t>
  </si>
  <si>
    <t>INV065</t>
  </si>
  <si>
    <t>PO065</t>
  </si>
  <si>
    <t>INV066</t>
  </si>
  <si>
    <t>PO066</t>
  </si>
  <si>
    <t>INV067</t>
  </si>
  <si>
    <t>PO067</t>
  </si>
  <si>
    <t>INV068</t>
  </si>
  <si>
    <t>PO068</t>
  </si>
  <si>
    <t>INV069</t>
  </si>
  <si>
    <t>PO069</t>
  </si>
  <si>
    <t>INV070</t>
  </si>
  <si>
    <t>PO070</t>
  </si>
  <si>
    <t>INV071</t>
  </si>
  <si>
    <t>PO071</t>
  </si>
  <si>
    <t>INV072</t>
  </si>
  <si>
    <t>PO072</t>
  </si>
  <si>
    <t>INV073</t>
  </si>
  <si>
    <t>PO073</t>
  </si>
  <si>
    <t>INV074</t>
  </si>
  <si>
    <t>PO074</t>
  </si>
  <si>
    <t>INV075</t>
  </si>
  <si>
    <t>PO075</t>
  </si>
  <si>
    <t>INV076</t>
  </si>
  <si>
    <t>PO076</t>
  </si>
  <si>
    <t>INV077</t>
  </si>
  <si>
    <t>PO077</t>
  </si>
  <si>
    <t>INV078</t>
  </si>
  <si>
    <t>PO078</t>
  </si>
  <si>
    <t>INV079</t>
  </si>
  <si>
    <t>PO079</t>
  </si>
  <si>
    <t>INV080</t>
  </si>
  <si>
    <t>PO080</t>
  </si>
  <si>
    <t>INV081</t>
  </si>
  <si>
    <t>PO081</t>
  </si>
  <si>
    <t>INV082</t>
  </si>
  <si>
    <t>PO082</t>
  </si>
  <si>
    <t>INV083</t>
  </si>
  <si>
    <t>PO083</t>
  </si>
  <si>
    <t>INV084</t>
  </si>
  <si>
    <t>PO084</t>
  </si>
  <si>
    <t>INV085</t>
  </si>
  <si>
    <t>PO085</t>
  </si>
  <si>
    <t>INV086</t>
  </si>
  <si>
    <t>PO086</t>
  </si>
  <si>
    <t>INV087</t>
  </si>
  <si>
    <t>PO087</t>
  </si>
  <si>
    <t>INV088</t>
  </si>
  <si>
    <t>PO088</t>
  </si>
  <si>
    <t>INV089</t>
  </si>
  <si>
    <t>PO089</t>
  </si>
  <si>
    <t>INV090</t>
  </si>
  <si>
    <t>PO090</t>
  </si>
  <si>
    <t>INV091</t>
  </si>
  <si>
    <t>PO091</t>
  </si>
  <si>
    <t>INV092</t>
  </si>
  <si>
    <t>PO092</t>
  </si>
  <si>
    <t>INV093</t>
  </si>
  <si>
    <t>PO093</t>
  </si>
  <si>
    <t>INV094</t>
  </si>
  <si>
    <t>PO094</t>
  </si>
  <si>
    <t>INV095</t>
  </si>
  <si>
    <t>PO095</t>
  </si>
  <si>
    <t>INV096</t>
  </si>
  <si>
    <t>PO096</t>
  </si>
  <si>
    <t>INV097</t>
  </si>
  <si>
    <t>PO097</t>
  </si>
  <si>
    <t>INV098</t>
  </si>
  <si>
    <t>PO098</t>
  </si>
  <si>
    <t>INV099</t>
  </si>
  <si>
    <t>PO099</t>
  </si>
  <si>
    <t>INV100</t>
  </si>
  <si>
    <t>PO100</t>
  </si>
  <si>
    <t>INV101</t>
  </si>
  <si>
    <t>PO101</t>
  </si>
  <si>
    <t>INV102</t>
  </si>
  <si>
    <t>PO102</t>
  </si>
  <si>
    <t>INV103</t>
  </si>
  <si>
    <t>PO103</t>
  </si>
  <si>
    <t>INV104</t>
  </si>
  <si>
    <t>PO104</t>
  </si>
  <si>
    <t>INV105</t>
  </si>
  <si>
    <t>PO105</t>
  </si>
  <si>
    <t>INV106</t>
  </si>
  <si>
    <t>PO106</t>
  </si>
  <si>
    <t>INV107</t>
  </si>
  <si>
    <t>PO107</t>
  </si>
  <si>
    <t>INV108</t>
  </si>
  <si>
    <t>PO108</t>
  </si>
  <si>
    <t>INV109</t>
  </si>
  <si>
    <t>PO109</t>
  </si>
  <si>
    <t>INV110</t>
  </si>
  <si>
    <t>PO110</t>
  </si>
  <si>
    <t>INV111</t>
  </si>
  <si>
    <t>PO111</t>
  </si>
  <si>
    <t>INV112</t>
  </si>
  <si>
    <t>PO112</t>
  </si>
  <si>
    <t>INV113</t>
  </si>
  <si>
    <t>PO113</t>
  </si>
  <si>
    <t>INV114</t>
  </si>
  <si>
    <t>PO114</t>
  </si>
  <si>
    <t>INV115</t>
  </si>
  <si>
    <t>PO115</t>
  </si>
  <si>
    <t>INV116</t>
  </si>
  <si>
    <t>PO116</t>
  </si>
  <si>
    <t>INV117</t>
  </si>
  <si>
    <t>PO117</t>
  </si>
  <si>
    <t>INV118</t>
  </si>
  <si>
    <t>PO118</t>
  </si>
  <si>
    <t>INV119</t>
  </si>
  <si>
    <t>PO119</t>
  </si>
  <si>
    <t>INV120</t>
  </si>
  <si>
    <t>PO120</t>
  </si>
  <si>
    <t>INV121</t>
  </si>
  <si>
    <t>PO121</t>
  </si>
  <si>
    <t>INV122</t>
  </si>
  <si>
    <t>PO122</t>
  </si>
  <si>
    <t>INV123</t>
  </si>
  <si>
    <t>PO123</t>
  </si>
  <si>
    <t>INV124</t>
  </si>
  <si>
    <t>PO124</t>
  </si>
  <si>
    <t>INV125</t>
  </si>
  <si>
    <t>PO125</t>
  </si>
  <si>
    <t>INV126</t>
  </si>
  <si>
    <t>PO126</t>
  </si>
  <si>
    <t>INV127</t>
  </si>
  <si>
    <t>PO127</t>
  </si>
  <si>
    <t>INV128</t>
  </si>
  <si>
    <t>PO128</t>
  </si>
  <si>
    <t>INV129</t>
  </si>
  <si>
    <t>PO129</t>
  </si>
  <si>
    <t>INV130</t>
  </si>
  <si>
    <t>PO130</t>
  </si>
  <si>
    <t>INV131</t>
  </si>
  <si>
    <t>PO131</t>
  </si>
  <si>
    <t>INV132</t>
  </si>
  <si>
    <t>PO132</t>
  </si>
  <si>
    <t>INV133</t>
  </si>
  <si>
    <t>PO133</t>
  </si>
  <si>
    <t>INV134</t>
  </si>
  <si>
    <t>PO134</t>
  </si>
  <si>
    <t>INV135</t>
  </si>
  <si>
    <t>PO135</t>
  </si>
  <si>
    <t>INV136</t>
  </si>
  <si>
    <t>PO136</t>
  </si>
  <si>
    <t>INV137</t>
  </si>
  <si>
    <t>PO137</t>
  </si>
  <si>
    <t>INV138</t>
  </si>
  <si>
    <t>PO138</t>
  </si>
  <si>
    <t>INV139</t>
  </si>
  <si>
    <t>PO139</t>
  </si>
  <si>
    <t>INV140</t>
  </si>
  <si>
    <t>PO140</t>
  </si>
  <si>
    <t>INV141</t>
  </si>
  <si>
    <t>PO141</t>
  </si>
  <si>
    <t>INV142</t>
  </si>
  <si>
    <t>PO142</t>
  </si>
  <si>
    <t>INV143</t>
  </si>
  <si>
    <t>PO143</t>
  </si>
  <si>
    <t>INV144</t>
  </si>
  <si>
    <t>PO144</t>
  </si>
  <si>
    <t>INV145</t>
  </si>
  <si>
    <t>PO145</t>
  </si>
  <si>
    <t>INV146</t>
  </si>
  <si>
    <t>PO146</t>
  </si>
  <si>
    <t>INV147</t>
  </si>
  <si>
    <t>PO147</t>
  </si>
  <si>
    <t>INV148</t>
  </si>
  <si>
    <t>PO148</t>
  </si>
  <si>
    <t>INV149</t>
  </si>
  <si>
    <t>PO149</t>
  </si>
  <si>
    <t>ANALISA HORIZONTAL</t>
  </si>
  <si>
    <t>Beban Pajak</t>
  </si>
  <si>
    <t>BUKU BESAR UTAMA</t>
  </si>
  <si>
    <t>PDJ001</t>
  </si>
  <si>
    <t>PDJ002</t>
  </si>
  <si>
    <t>PDJ003</t>
  </si>
  <si>
    <t>PDJ004</t>
  </si>
  <si>
    <t>PDJ005</t>
  </si>
  <si>
    <t>PDJ006</t>
  </si>
  <si>
    <t>PDJ007</t>
  </si>
  <si>
    <t>PDJ008</t>
  </si>
  <si>
    <t>PDJ009</t>
  </si>
  <si>
    <t>PDJ010</t>
  </si>
  <si>
    <t>PDJ011</t>
  </si>
  <si>
    <t>PDJ012</t>
  </si>
  <si>
    <t>PDJ013</t>
  </si>
  <si>
    <t>PDJ014</t>
  </si>
  <si>
    <t>PDJ015</t>
  </si>
  <si>
    <t>PDJ016</t>
  </si>
  <si>
    <t>PDJ017</t>
  </si>
  <si>
    <t>PDJ018</t>
  </si>
  <si>
    <t>PDJ019</t>
  </si>
  <si>
    <t>PDJ020</t>
  </si>
  <si>
    <t>PDJ021</t>
  </si>
  <si>
    <t>PDJ022</t>
  </si>
  <si>
    <t>PDJ023</t>
  </si>
  <si>
    <t>PDJ024</t>
  </si>
  <si>
    <t>PDJ025</t>
  </si>
  <si>
    <t>PDJ026</t>
  </si>
  <si>
    <t>PDJ027</t>
  </si>
  <si>
    <t>PDJ028</t>
  </si>
  <si>
    <t>PDJ029</t>
  </si>
  <si>
    <t>PDJ030</t>
  </si>
  <si>
    <t>PDJ031</t>
  </si>
  <si>
    <t>PDJ032</t>
  </si>
  <si>
    <t>PDJ033</t>
  </si>
  <si>
    <t>PDJ034</t>
  </si>
  <si>
    <t>PDJ035</t>
  </si>
  <si>
    <t>PDJ036</t>
  </si>
  <si>
    <t>PDJ037</t>
  </si>
  <si>
    <t>PDJ038</t>
  </si>
  <si>
    <t>PDJ039</t>
  </si>
  <si>
    <t>PDJ040</t>
  </si>
  <si>
    <t>PDJ041</t>
  </si>
  <si>
    <t>PDJ042</t>
  </si>
  <si>
    <t>PDJ043</t>
  </si>
  <si>
    <t>PDJ044</t>
  </si>
  <si>
    <t>PDJ045</t>
  </si>
  <si>
    <t>PDJ046</t>
  </si>
  <si>
    <t>PDJ047</t>
  </si>
  <si>
    <t>PDJ048</t>
  </si>
  <si>
    <t>PDJ049</t>
  </si>
  <si>
    <t>PDJ050</t>
  </si>
  <si>
    <t>PDJ051</t>
  </si>
  <si>
    <t>PDJ052</t>
  </si>
  <si>
    <t>PDJ053</t>
  </si>
  <si>
    <t>PDJ054</t>
  </si>
  <si>
    <t>PDJ055</t>
  </si>
  <si>
    <t>PDJ056</t>
  </si>
  <si>
    <t>PDJ057</t>
  </si>
  <si>
    <t>PDJ058</t>
  </si>
  <si>
    <t>PDJ059</t>
  </si>
  <si>
    <t>PDJ060</t>
  </si>
  <si>
    <t>PDJ061</t>
  </si>
  <si>
    <t>PDJ062</t>
  </si>
  <si>
    <t>PDJ063</t>
  </si>
  <si>
    <t>PDJ064</t>
  </si>
  <si>
    <t>PDJ065</t>
  </si>
  <si>
    <t>PDJ066</t>
  </si>
  <si>
    <t>PDJ067</t>
  </si>
  <si>
    <t>PDJ068</t>
  </si>
  <si>
    <t>PDJ069</t>
  </si>
  <si>
    <t>PDJ070</t>
  </si>
  <si>
    <t>PDJ071</t>
  </si>
  <si>
    <t>PDJ072</t>
  </si>
  <si>
    <t>PDJ073</t>
  </si>
  <si>
    <t>PDJ074</t>
  </si>
  <si>
    <t>PDJ075</t>
  </si>
  <si>
    <t>PDJ076</t>
  </si>
  <si>
    <t>PDJ077</t>
  </si>
  <si>
    <t>PDJ078</t>
  </si>
  <si>
    <t>PDJ079</t>
  </si>
  <si>
    <t>PDJ080</t>
  </si>
  <si>
    <t>PDJ081</t>
  </si>
  <si>
    <t>PDJ082</t>
  </si>
  <si>
    <t>PDJ083</t>
  </si>
  <si>
    <t>PDJ084</t>
  </si>
  <si>
    <t>PDJ085</t>
  </si>
  <si>
    <t>PDJ086</t>
  </si>
  <si>
    <t>PDJ087</t>
  </si>
  <si>
    <t>PDJ088</t>
  </si>
  <si>
    <t>PDJ089</t>
  </si>
  <si>
    <t>PDJ090</t>
  </si>
  <si>
    <t>PDJ091</t>
  </si>
  <si>
    <t>PDJ092</t>
  </si>
  <si>
    <t>PDJ093</t>
  </si>
  <si>
    <t>PDJ094</t>
  </si>
  <si>
    <t>PDJ095</t>
  </si>
  <si>
    <t>PDJ096</t>
  </si>
  <si>
    <t>PDJ097</t>
  </si>
  <si>
    <t>PDJ098</t>
  </si>
  <si>
    <t>PDJ099</t>
  </si>
  <si>
    <t>PDJ100</t>
  </si>
  <si>
    <t>PDJ101</t>
  </si>
  <si>
    <t>PDJ102</t>
  </si>
  <si>
    <t>PDJ103</t>
  </si>
  <si>
    <t>PDJ104</t>
  </si>
  <si>
    <t>PDJ105</t>
  </si>
  <si>
    <t>PDJ106</t>
  </si>
  <si>
    <t>PDJ107</t>
  </si>
  <si>
    <t>PDJ108</t>
  </si>
  <si>
    <t>PDJ109</t>
  </si>
  <si>
    <t>PDJ110</t>
  </si>
  <si>
    <t>PDJ111</t>
  </si>
  <si>
    <t>PDJ112</t>
  </si>
  <si>
    <t>PDJ113</t>
  </si>
  <si>
    <t>PDJ114</t>
  </si>
  <si>
    <t>PDJ115</t>
  </si>
  <si>
    <t>PDJ116</t>
  </si>
  <si>
    <t>PDJ117</t>
  </si>
  <si>
    <t>PDJ118</t>
  </si>
  <si>
    <t>PDJ119</t>
  </si>
  <si>
    <t>PDJ120</t>
  </si>
  <si>
    <t>PDJ121</t>
  </si>
  <si>
    <t>PDJ122</t>
  </si>
  <si>
    <t>PDJ123</t>
  </si>
  <si>
    <t>PDJ124</t>
  </si>
  <si>
    <t>PDJ125</t>
  </si>
  <si>
    <t>PDJ126</t>
  </si>
  <si>
    <t>PDJ127</t>
  </si>
  <si>
    <t>PDJ128</t>
  </si>
  <si>
    <t>PDJ129</t>
  </si>
  <si>
    <t>PDJ130</t>
  </si>
  <si>
    <t>PDJ131</t>
  </si>
  <si>
    <t>PDJ132</t>
  </si>
  <si>
    <t>PDJ133</t>
  </si>
  <si>
    <t>PDJ134</t>
  </si>
  <si>
    <t>PDJ135</t>
  </si>
  <si>
    <t>PDJ136</t>
  </si>
  <si>
    <t>PDJ137</t>
  </si>
  <si>
    <t>PDJ138</t>
  </si>
  <si>
    <t>PDJ139</t>
  </si>
  <si>
    <t>PDJ140</t>
  </si>
  <si>
    <t>PDJ141</t>
  </si>
  <si>
    <t>PDJ142</t>
  </si>
  <si>
    <t>PDJ143</t>
  </si>
  <si>
    <t>PDJ144</t>
  </si>
  <si>
    <t>PDJ145</t>
  </si>
  <si>
    <t>PDJ146</t>
  </si>
  <si>
    <t>PDJ147</t>
  </si>
  <si>
    <t>PDJ148</t>
  </si>
  <si>
    <t>PDJ149</t>
  </si>
  <si>
    <t>PDJ150</t>
  </si>
  <si>
    <t>PDJ151</t>
  </si>
  <si>
    <t>PDJ152</t>
  </si>
  <si>
    <t>PDJ153</t>
  </si>
  <si>
    <t>PDJ154</t>
  </si>
  <si>
    <t>PDJ155</t>
  </si>
  <si>
    <t>PDJ156</t>
  </si>
  <si>
    <t>PDJ157</t>
  </si>
  <si>
    <t>PDJ158</t>
  </si>
  <si>
    <t>PDJ159</t>
  </si>
  <si>
    <t>PDJ160</t>
  </si>
  <si>
    <t>PDJ161</t>
  </si>
  <si>
    <t>PDJ162</t>
  </si>
  <si>
    <t>PDJ163</t>
  </si>
  <si>
    <t>PDJ164</t>
  </si>
  <si>
    <t>PDJ165</t>
  </si>
  <si>
    <t>PDJ166</t>
  </si>
  <si>
    <t>PDJ167</t>
  </si>
  <si>
    <t>PDJ168</t>
  </si>
  <si>
    <t>PDJ169</t>
  </si>
  <si>
    <t>PDJ170</t>
  </si>
  <si>
    <t>PDJ171</t>
  </si>
  <si>
    <t>PDJ172</t>
  </si>
  <si>
    <t>PDJ173</t>
  </si>
  <si>
    <t>PDJ174</t>
  </si>
  <si>
    <t>PDJ175</t>
  </si>
  <si>
    <t>PDJ176</t>
  </si>
  <si>
    <t>PDJ177</t>
  </si>
  <si>
    <t>PDJ178</t>
  </si>
  <si>
    <t>PDJ179</t>
  </si>
  <si>
    <t>PDJ180</t>
  </si>
  <si>
    <t>PDJ181</t>
  </si>
  <si>
    <t>PDJ182</t>
  </si>
  <si>
    <t>PDJ183</t>
  </si>
  <si>
    <t>PDJ184</t>
  </si>
  <si>
    <t>PDJ185</t>
  </si>
  <si>
    <t>PDJ186</t>
  </si>
  <si>
    <t>PDJ187</t>
  </si>
  <si>
    <t>PDJ188</t>
  </si>
  <si>
    <t>PDJ189</t>
  </si>
  <si>
    <t>PDJ190</t>
  </si>
  <si>
    <t>PDJ191</t>
  </si>
  <si>
    <t>PDJ192</t>
  </si>
  <si>
    <t>PDJ193</t>
  </si>
  <si>
    <t>PDJ194</t>
  </si>
  <si>
    <t>PDJ195</t>
  </si>
  <si>
    <t>PDJ196</t>
  </si>
  <si>
    <t>PDJ197</t>
  </si>
  <si>
    <t>PDJ198</t>
  </si>
  <si>
    <t>PDJ199</t>
  </si>
  <si>
    <t>PDJ200</t>
  </si>
  <si>
    <t>CABANG</t>
  </si>
  <si>
    <t>AKUN 2</t>
  </si>
  <si>
    <t>LABA RUGI MODEL 1</t>
  </si>
  <si>
    <t>LABA RUGI MODEL 2</t>
  </si>
  <si>
    <t>ARUS KAS METODE LANGSUNG</t>
  </si>
  <si>
    <t>LAPORAN LAIN</t>
  </si>
  <si>
    <t>DATA INVOICE</t>
  </si>
  <si>
    <t>DATA PURCHASE ORDER</t>
  </si>
  <si>
    <t>x</t>
  </si>
  <si>
    <t>Sisa Piutang</t>
  </si>
  <si>
    <t>Tgl Jatuh Tempo</t>
  </si>
  <si>
    <t>Pelanggan</t>
  </si>
  <si>
    <t>Akun</t>
  </si>
  <si>
    <t>Piutang</t>
  </si>
  <si>
    <t>Utang</t>
  </si>
  <si>
    <t>Sisa Utang</t>
  </si>
  <si>
    <t>Unit</t>
  </si>
  <si>
    <t>AR</t>
  </si>
  <si>
    <t>AP</t>
  </si>
  <si>
    <t>REKAP PAJAK NON FINAL</t>
  </si>
  <si>
    <t>REKAP INVOICE</t>
  </si>
  <si>
    <t>REKAP PURCHASE ORDER</t>
  </si>
  <si>
    <t>LABA RUGI  | 1 - 12 BULAN</t>
  </si>
  <si>
    <t>LABA RUGI KOMPARATIF | 1 - 12 BULAN</t>
  </si>
  <si>
    <t>NERACA 2 | 1 - 12 BULAN</t>
  </si>
  <si>
    <t xml:space="preserve">2023 | </t>
  </si>
  <si>
    <t>DATA PRODUK DAGANG</t>
  </si>
  <si>
    <t>JURNAL PEMBELIAN | UTANG</t>
  </si>
  <si>
    <t>JURNAL PENJUALAN | PIUTANG</t>
  </si>
  <si>
    <t>JURNAL KAS</t>
  </si>
  <si>
    <t>LAPORAN LABA RUGI CABANG | MODEL 2 | PERIODE BULAN</t>
  </si>
  <si>
    <t>DATA INVOICE | PIUTANG</t>
  </si>
  <si>
    <t>BALANCE SHEET ACCOUNTS</t>
  </si>
  <si>
    <t>CoA</t>
  </si>
  <si>
    <t>Account Name</t>
  </si>
  <si>
    <t>Sistem Akuntansi Untuk Perusahaan Dagang</t>
  </si>
  <si>
    <t>PR001</t>
  </si>
  <si>
    <t>Persediaan/stok</t>
  </si>
  <si>
    <t>HPP barang</t>
  </si>
  <si>
    <t>Account Payable | Supplier</t>
  </si>
  <si>
    <t>Account Payable | Salaries</t>
  </si>
  <si>
    <t>Account Payable | Dividends</t>
  </si>
  <si>
    <t>Pengambilan Prive</t>
  </si>
  <si>
    <t>3100 - Modal Pemilik 1</t>
  </si>
  <si>
    <t>Produk 1</t>
  </si>
  <si>
    <t>Produk 2</t>
  </si>
  <si>
    <t>Produk 3</t>
  </si>
  <si>
    <t>Produk 4</t>
  </si>
  <si>
    <t>Produk 5</t>
  </si>
  <si>
    <t>Produk 6</t>
  </si>
  <si>
    <t>Produk 7</t>
  </si>
  <si>
    <t>Produk 8</t>
  </si>
  <si>
    <t>Produk 9</t>
  </si>
  <si>
    <t>Produk 10</t>
  </si>
  <si>
    <t>Produk 11</t>
  </si>
  <si>
    <t>Produk 12</t>
  </si>
  <si>
    <t>Produk 13</t>
  </si>
  <si>
    <t>Produk 14</t>
  </si>
  <si>
    <t>Produk 15</t>
  </si>
  <si>
    <t>Produk 16</t>
  </si>
  <si>
    <t>Produk 17</t>
  </si>
  <si>
    <t>Produk 18</t>
  </si>
  <si>
    <t>Produk 19</t>
  </si>
  <si>
    <t>Produk 20</t>
  </si>
  <si>
    <t>Produk 21</t>
  </si>
  <si>
    <t>Produk 22</t>
  </si>
  <si>
    <t>Produk 23</t>
  </si>
  <si>
    <t>Produk 24</t>
  </si>
  <si>
    <t>Produk 25</t>
  </si>
  <si>
    <t>Produk 26</t>
  </si>
  <si>
    <t>Produk 27</t>
  </si>
  <si>
    <t>Produk 28</t>
  </si>
  <si>
    <t>Produk 29</t>
  </si>
  <si>
    <t>Produk 30</t>
  </si>
  <si>
    <t>Produk 31</t>
  </si>
  <si>
    <t>Produk 32</t>
  </si>
  <si>
    <t>Produk 33</t>
  </si>
  <si>
    <t>Produk 34</t>
  </si>
  <si>
    <t>Produk 35</t>
  </si>
  <si>
    <t>Produk 36</t>
  </si>
  <si>
    <t>Produk 37</t>
  </si>
  <si>
    <t>Produk 38</t>
  </si>
  <si>
    <t>Produk 39</t>
  </si>
  <si>
    <t>Produk 40</t>
  </si>
  <si>
    <t>Produk 41</t>
  </si>
  <si>
    <t>Produk 42</t>
  </si>
  <si>
    <t>Produk 43</t>
  </si>
  <si>
    <t>Produk 44</t>
  </si>
  <si>
    <t>Produk 45</t>
  </si>
  <si>
    <t>Produk 46</t>
  </si>
  <si>
    <t>Produk 47</t>
  </si>
  <si>
    <t>Produk 48</t>
  </si>
  <si>
    <t>Produk 49</t>
  </si>
  <si>
    <t>Produk 50</t>
  </si>
  <si>
    <t>Produk 51</t>
  </si>
  <si>
    <t>Produk 52</t>
  </si>
  <si>
    <t>Produk 53</t>
  </si>
  <si>
    <t>Produk 54</t>
  </si>
  <si>
    <t>Produk 55</t>
  </si>
  <si>
    <t>Produk 56</t>
  </si>
  <si>
    <t>Produk 57</t>
  </si>
  <si>
    <t>Produk 58</t>
  </si>
  <si>
    <t>Produk 59</t>
  </si>
  <si>
    <t>Produk 60</t>
  </si>
  <si>
    <t>Produk 61</t>
  </si>
  <si>
    <t>Produk 62</t>
  </si>
  <si>
    <t>Produk 63</t>
  </si>
  <si>
    <t>Produk 64</t>
  </si>
  <si>
    <t>Produk 65</t>
  </si>
  <si>
    <t>Produk 66</t>
  </si>
  <si>
    <t>Produk 67</t>
  </si>
  <si>
    <t>Produk 68</t>
  </si>
  <si>
    <t>Produk 69</t>
  </si>
  <si>
    <t>Produk 70</t>
  </si>
  <si>
    <t>Produk 71</t>
  </si>
  <si>
    <t>Produk 72</t>
  </si>
  <si>
    <t>Produk 73</t>
  </si>
  <si>
    <t>Produk 74</t>
  </si>
  <si>
    <t>Produk 75</t>
  </si>
  <si>
    <t>Produk 76</t>
  </si>
  <si>
    <t>Produk 77</t>
  </si>
  <si>
    <t>Produk 78</t>
  </si>
  <si>
    <t>Produk 79</t>
  </si>
  <si>
    <t>Produk 80</t>
  </si>
  <si>
    <t>Produk 81</t>
  </si>
  <si>
    <t>Produk 82</t>
  </si>
  <si>
    <t>Produk 83</t>
  </si>
  <si>
    <t>Produk 84</t>
  </si>
  <si>
    <t>Produk 85</t>
  </si>
  <si>
    <t>Produk 86</t>
  </si>
  <si>
    <t>Produk 87</t>
  </si>
  <si>
    <t>Produk 88</t>
  </si>
  <si>
    <t>Produk 89</t>
  </si>
  <si>
    <t>Produk 90</t>
  </si>
  <si>
    <t>Produk 91</t>
  </si>
  <si>
    <t>Produk 92</t>
  </si>
  <si>
    <t>Produk 93</t>
  </si>
  <si>
    <t>Produk 94</t>
  </si>
  <si>
    <t>Produk 95</t>
  </si>
  <si>
    <t>Produk 96</t>
  </si>
  <si>
    <t>Produk 97</t>
  </si>
  <si>
    <t>Produk 98</t>
  </si>
  <si>
    <t>Produk 99</t>
  </si>
  <si>
    <t>Produk 100</t>
  </si>
  <si>
    <t>Produk 101</t>
  </si>
  <si>
    <t>Produk 102</t>
  </si>
  <si>
    <t>Produk 103</t>
  </si>
  <si>
    <t>Produk 104</t>
  </si>
  <si>
    <t>Produk 105</t>
  </si>
  <si>
    <t>Produk 106</t>
  </si>
  <si>
    <t>Produk 107</t>
  </si>
  <si>
    <t>Produk 108</t>
  </si>
  <si>
    <t>Produk 109</t>
  </si>
  <si>
    <t>Produk 110</t>
  </si>
  <si>
    <t>Produk 111</t>
  </si>
  <si>
    <t>Produk 112</t>
  </si>
  <si>
    <t>Produk 113</t>
  </si>
  <si>
    <t>Produk 114</t>
  </si>
  <si>
    <t>Produk 115</t>
  </si>
  <si>
    <t>Produk 116</t>
  </si>
  <si>
    <t>Produk 117</t>
  </si>
  <si>
    <t>Produk 118</t>
  </si>
  <si>
    <t>Produk 119</t>
  </si>
  <si>
    <t>Produk 120</t>
  </si>
  <si>
    <t>Produk 121</t>
  </si>
  <si>
    <t>Produk 122</t>
  </si>
  <si>
    <t>Produk 123</t>
  </si>
  <si>
    <t>Produk 124</t>
  </si>
  <si>
    <t>Produk 125</t>
  </si>
  <si>
    <t>Produk 126</t>
  </si>
  <si>
    <t>Produk 127</t>
  </si>
  <si>
    <t>Produk 128</t>
  </si>
  <si>
    <t>Produk 129</t>
  </si>
  <si>
    <t>Produk 130</t>
  </si>
  <si>
    <t>Produk 131</t>
  </si>
  <si>
    <t>Produk 132</t>
  </si>
  <si>
    <t>Produk 133</t>
  </si>
  <si>
    <t>Produk 134</t>
  </si>
  <si>
    <t>Produk 135</t>
  </si>
  <si>
    <t>Produk 136</t>
  </si>
  <si>
    <t>Produk 137</t>
  </si>
  <si>
    <t>Produk 138</t>
  </si>
  <si>
    <t>Produk 139</t>
  </si>
  <si>
    <t>Produk 140</t>
  </si>
  <si>
    <t>Produk 141</t>
  </si>
  <si>
    <t>Produk 142</t>
  </si>
  <si>
    <t>Produk 143</t>
  </si>
  <si>
    <t>Produk 144</t>
  </si>
  <si>
    <t>Produk 145</t>
  </si>
  <si>
    <t>Produk 146</t>
  </si>
  <si>
    <t>Produk 147</t>
  </si>
  <si>
    <t>Produk 148</t>
  </si>
  <si>
    <t>Produk 149</t>
  </si>
  <si>
    <t>Produk 150</t>
  </si>
  <si>
    <t>Produk 151</t>
  </si>
  <si>
    <t>Produk 152</t>
  </si>
  <si>
    <t>Produk 153</t>
  </si>
  <si>
    <t>Produk 154</t>
  </si>
  <si>
    <t>Produk 155</t>
  </si>
  <si>
    <t>Produk 156</t>
  </si>
  <si>
    <t>Produk 157</t>
  </si>
  <si>
    <t>Produk 158</t>
  </si>
  <si>
    <t>Produk 159</t>
  </si>
  <si>
    <t>Produk 160</t>
  </si>
  <si>
    <t>Produk 161</t>
  </si>
  <si>
    <t>Produk 162</t>
  </si>
  <si>
    <t>Produk 163</t>
  </si>
  <si>
    <t>Produk 164</t>
  </si>
  <si>
    <t>Produk 165</t>
  </si>
  <si>
    <t>Produk 166</t>
  </si>
  <si>
    <t>Produk 167</t>
  </si>
  <si>
    <t>Produk 168</t>
  </si>
  <si>
    <t>Produk 169</t>
  </si>
  <si>
    <t>Produk 170</t>
  </si>
  <si>
    <t>Produk 171</t>
  </si>
  <si>
    <t>Produk 172</t>
  </si>
  <si>
    <t>Produk 173</t>
  </si>
  <si>
    <t>Produk 174</t>
  </si>
  <si>
    <t>Produk 175</t>
  </si>
  <si>
    <t>Produk 176</t>
  </si>
  <si>
    <t>Produk 177</t>
  </si>
  <si>
    <t>Produk 178</t>
  </si>
  <si>
    <t>Produk 179</t>
  </si>
  <si>
    <t>Produk 180</t>
  </si>
  <si>
    <t>Produk 181</t>
  </si>
  <si>
    <t>Produk 182</t>
  </si>
  <si>
    <t>Produk 183</t>
  </si>
  <si>
    <t>Produk 184</t>
  </si>
  <si>
    <t>Produk 185</t>
  </si>
  <si>
    <t>Produk 186</t>
  </si>
  <si>
    <t>Produk 187</t>
  </si>
  <si>
    <t>Produk 188</t>
  </si>
  <si>
    <t>Produk 189</t>
  </si>
  <si>
    <t>Produk 190</t>
  </si>
  <si>
    <t>Produk 191</t>
  </si>
  <si>
    <t>Produk 192</t>
  </si>
  <si>
    <t>Produk 193</t>
  </si>
  <si>
    <t>Produk 194</t>
  </si>
  <si>
    <t>Produk 195</t>
  </si>
  <si>
    <t>Produk 196</t>
  </si>
  <si>
    <t>Produk 197</t>
  </si>
  <si>
    <t>Produk 198</t>
  </si>
  <si>
    <t>Produk 199</t>
  </si>
  <si>
    <t>Produk 200</t>
  </si>
  <si>
    <t>Produk Dagang</t>
  </si>
  <si>
    <t>LAPORAN EKUITAS</t>
  </si>
  <si>
    <t>EKUITAS AKUN 2</t>
  </si>
  <si>
    <t>EKUITAS AKUN 1 &amp; 2</t>
  </si>
  <si>
    <t>PT Akoontan Lintas Cakrawala</t>
  </si>
  <si>
    <t>Panduan berbentuk video youtube bisa diakses dari link berikut</t>
  </si>
  <si>
    <t>Penjelasan Menu dan Modul Aplikasi</t>
  </si>
  <si>
    <t>Setup Spreadsheet dan Kode Akun</t>
  </si>
  <si>
    <t>Pengisian Jurnal dan Penggunaan Buku Besar</t>
  </si>
  <si>
    <t>Penyiapan dan perapihan laporan keuangan</t>
  </si>
  <si>
    <t>https://youtu.be/XEA4qZwIevc</t>
  </si>
  <si>
    <t>https://youtu.be/BkWTMuphW6g</t>
  </si>
  <si>
    <t>https://youtu.be/Y0mIesAyNMo</t>
  </si>
  <si>
    <t>https://youtu.be/5k_CIf0A920</t>
  </si>
  <si>
    <t>AKUN LABA RUGI</t>
  </si>
  <si>
    <t>Tahun Pembukuan</t>
  </si>
  <si>
    <t>https://akoontan.com/product/ak008akxl-excel-akuntansi-perusahaan-dagang</t>
  </si>
  <si>
    <t>PERBANDINGAN FITUR PRODUK BERBAYAR | SISTEM AKUNTANSI PERUSAHAAN DAGANG</t>
  </si>
  <si>
    <t>G</t>
  </si>
  <si>
    <t>H</t>
  </si>
  <si>
    <t>Excel</t>
  </si>
  <si>
    <t>harga promo &gt;</t>
  </si>
  <si>
    <t>Google Spreadsheet</t>
  </si>
  <si>
    <t>*harga promo bisa berubah sewaktu-waktu tanpa pemberitahuan sebelumnya. Selalu cek harga terbaru di web</t>
  </si>
  <si>
    <t>Akoontan.com</t>
  </si>
  <si>
    <t>info produk &gt;</t>
  </si>
  <si>
    <t>Laporan Keuangan Lengkap</t>
  </si>
  <si>
    <t>✔</t>
  </si>
  <si>
    <t>Laporan Cabang</t>
  </si>
  <si>
    <t>Laporan 2 Akun</t>
  </si>
  <si>
    <t>Laporan Analisa Lengkap</t>
  </si>
  <si>
    <t>MODUL UTAMA</t>
  </si>
  <si>
    <t>Menu</t>
  </si>
  <si>
    <t>Setup</t>
  </si>
  <si>
    <t>Kode Akun (350 baris)</t>
  </si>
  <si>
    <t>Kode Akun 2 (200 baris)</t>
  </si>
  <si>
    <t>Data Pelanggan (200 baris)</t>
  </si>
  <si>
    <t>Data Supplier (200 baris)</t>
  </si>
  <si>
    <t>Data Invoice (1000 baris)</t>
  </si>
  <si>
    <t>Data PO (1000 baris)</t>
  </si>
  <si>
    <t>Data Cabang (20 cabang)</t>
  </si>
  <si>
    <t>Jurnal</t>
  </si>
  <si>
    <t>Jurnal Penyesuaian (10.000 baris)</t>
  </si>
  <si>
    <t>Buku Besar</t>
  </si>
  <si>
    <t>Buku Besar (1000 baris)</t>
  </si>
  <si>
    <t>Buku Piutang (500 baris)</t>
  </si>
  <si>
    <t>Buku Utang (500 baris)</t>
  </si>
  <si>
    <t>Laba Rugi (2 model laporan)</t>
  </si>
  <si>
    <t>Format</t>
  </si>
  <si>
    <t>Laporan Bulanan (12 Bulan)</t>
  </si>
  <si>
    <t>Laporan Triwulan (4 Triwulan)</t>
  </si>
  <si>
    <t>Laporan Periode Bulan Tertentu</t>
  </si>
  <si>
    <t>Laporan 1 Tahun</t>
  </si>
  <si>
    <t>Laporan Periode Hari Tertentu</t>
  </si>
  <si>
    <t>Laporan Year -To-Date (YTD)</t>
  </si>
  <si>
    <t>Arus Kas - Metode Langsung</t>
  </si>
  <si>
    <t xml:space="preserve">✔ </t>
  </si>
  <si>
    <t>Arus Kas - Metode Tidak Langsung</t>
  </si>
  <si>
    <t>Perubahan Modal</t>
  </si>
  <si>
    <t>Laporan Akun 2</t>
  </si>
  <si>
    <t>Laba Rugi  Akun 2 (2 model)</t>
  </si>
  <si>
    <t>Laba Rugi Gabungan Akun 1 &amp; 2 (2 model)</t>
  </si>
  <si>
    <t>Neraca Akun 2</t>
  </si>
  <si>
    <t>Neraca Gabungan Akun 1 &amp; 2</t>
  </si>
  <si>
    <t>Arus Kas Metode Langsung  Akun 2</t>
  </si>
  <si>
    <t>Arus Kas Metode Langsung Gabungan Akun 1 &amp; 2</t>
  </si>
  <si>
    <t>Ekuitas Akun 2</t>
  </si>
  <si>
    <t>Ekuitas Gabungan Akun 1 &amp; 2</t>
  </si>
  <si>
    <t>Laba Rugi Cabang Tertentu</t>
  </si>
  <si>
    <t>Laba Rugi Semua Cabang</t>
  </si>
  <si>
    <t>Dashboard</t>
  </si>
  <si>
    <t>Analisa Vertikal</t>
  </si>
  <si>
    <t>Analisa Horizontal</t>
  </si>
  <si>
    <t>Form 8A</t>
  </si>
  <si>
    <t>Form Pajak Final/UMKM</t>
  </si>
  <si>
    <t>MODUL BANTUAN (terpisah spreadsheetnya dari modul utama)</t>
  </si>
  <si>
    <t>Penyusutan &amp; Laporan Aset Pajak</t>
  </si>
  <si>
    <t>Petty Cash</t>
  </si>
  <si>
    <t>Petty Cash Reconcile</t>
  </si>
  <si>
    <t>Bank Reconcile</t>
  </si>
  <si>
    <t>Gaji</t>
  </si>
  <si>
    <t>Komisi</t>
  </si>
  <si>
    <t>Invoice</t>
  </si>
  <si>
    <t>Purchase Order</t>
  </si>
  <si>
    <t>AK008</t>
  </si>
  <si>
    <t>Data Produk Dagang (500 produk)</t>
  </si>
  <si>
    <t>Jurnal Umum (6.000 baris)</t>
  </si>
  <si>
    <t>Jurnal Kas (12.000 baris)</t>
  </si>
  <si>
    <t>Jurnal Pembelian Utang (6000 baris)</t>
  </si>
  <si>
    <t>Jurnal Penjualan Piutang (6000 baris)</t>
  </si>
  <si>
    <t>Inventory | HPP</t>
  </si>
  <si>
    <t>Inventory | Arus Stok</t>
  </si>
  <si>
    <t>Inventory | Barang Jadi</t>
  </si>
  <si>
    <t>SEIMBANG</t>
  </si>
  <si>
    <t>1110 - Kas Kecil</t>
  </si>
  <si>
    <t>1110 - CASH - Petty Cash</t>
  </si>
  <si>
    <t>1111 - Kasbon Perjalanan Dinas</t>
  </si>
  <si>
    <t>1120 - CASH - Operating Account</t>
  </si>
  <si>
    <t>1112 - Kasbon Operasional Harian</t>
  </si>
  <si>
    <t>1113 - Kasbon Perlengkapan</t>
  </si>
  <si>
    <t>1114 - Kasbon Lain-Lain</t>
  </si>
  <si>
    <t>1140 - Rekening Bank Mandiri</t>
  </si>
  <si>
    <t>1150 - Rekening Bank Permata</t>
  </si>
  <si>
    <t>1160 - Rekening Bank CIMB Niaga</t>
  </si>
  <si>
    <t>1170 - Rekening Bank Syariah Mandiri</t>
  </si>
  <si>
    <t>1130 - CASH - Savings Account</t>
  </si>
  <si>
    <t>1180 - Rekening Bank Muamalat</t>
  </si>
  <si>
    <t>1140 - CASH - Savings Account 2</t>
  </si>
  <si>
    <t>1210 - Piutang Usaha Pelanggan</t>
  </si>
  <si>
    <t>1210 - Account Receivables</t>
  </si>
  <si>
    <t>1220 - Piutang Usaha Unidentified</t>
  </si>
  <si>
    <t>1230 - Piutang Usaha Lain-Lain</t>
  </si>
  <si>
    <t>1240 - Piutang Karyawan</t>
  </si>
  <si>
    <t>1220 - Account Receivables - Employee</t>
  </si>
  <si>
    <t>1250 - Penyisihan Piutang Tidak Tertagih</t>
  </si>
  <si>
    <t>1251 - Piutang Usaha Lain-Lain 2</t>
  </si>
  <si>
    <t>1260 - PPN Masukan</t>
  </si>
  <si>
    <t>1260 - VAT Input</t>
  </si>
  <si>
    <t>1270 - PPh 21 dibayar di Muka</t>
  </si>
  <si>
    <t>1270 - PREPAID Taxes</t>
  </si>
  <si>
    <t>1271 - PPh 22 dibayar di Muka</t>
  </si>
  <si>
    <t>1272 - PPh 23 dibayar di Muka</t>
  </si>
  <si>
    <t>1273 - PPh 25 dibayar di Muka</t>
  </si>
  <si>
    <t>1274 - PPh 29 dibayar di Muka</t>
  </si>
  <si>
    <t>1275 - Pajak dibayar di Muka</t>
  </si>
  <si>
    <t>1310 - Bahan Baku 1</t>
  </si>
  <si>
    <t>1310 - Inventory - Products</t>
  </si>
  <si>
    <t>1311 - Bahan Baku 2</t>
  </si>
  <si>
    <t>1312 - Bahan Baku 3</t>
  </si>
  <si>
    <t>1313 - Bahan Baku 4</t>
  </si>
  <si>
    <t>1314 - Bahan Baku 5</t>
  </si>
  <si>
    <t>1330 - Persediaan dalam Proses Produksi</t>
  </si>
  <si>
    <t>1340 - Bahan Baku Tidak Langsung 1</t>
  </si>
  <si>
    <t>1341 - Bahan Baku Tidak Langsung 2</t>
  </si>
  <si>
    <t>1342 - Bahan Baku Tidak Langsung 3</t>
  </si>
  <si>
    <t>1360 - Barang Jadi - Hasil Produksi</t>
  </si>
  <si>
    <t>1361 - Barang Jadi - Beli</t>
  </si>
  <si>
    <t>1362 - Barang Jadi - Lain-Lain</t>
  </si>
  <si>
    <t>1380 - Perlengkapan - Bahan Habis Pakai</t>
  </si>
  <si>
    <t>1410 - Asuransi dibayar di Muka</t>
  </si>
  <si>
    <t>1410 - PREPAID EXP - Insurance</t>
  </si>
  <si>
    <t>1420 - Sewa dibayar di Muka</t>
  </si>
  <si>
    <t>1420 - PREPAID EXP - Rent</t>
  </si>
  <si>
    <t>1430 - Uang Muka Pembelian/Supplier</t>
  </si>
  <si>
    <t>1430 - PREPAID EXP - Other</t>
  </si>
  <si>
    <t>1440 - Uang Muka Perjalanan Dinas</t>
  </si>
  <si>
    <t>1450 - Uang Muka Proyek</t>
  </si>
  <si>
    <t>1460 - Pengeluaran dibayar di Muka - Lain-Lain</t>
  </si>
  <si>
    <t>1510 - Inventaris Komputer dan Elektronik</t>
  </si>
  <si>
    <t>1510 - PPE - Computer Equipment</t>
  </si>
  <si>
    <t>1520 - Inventaris Mesin Produksi</t>
  </si>
  <si>
    <t>1520 - PPE - Machinery and Equipment</t>
  </si>
  <si>
    <t xml:space="preserve">1530 - Inventaris Furnitur </t>
  </si>
  <si>
    <t>1530 - PPE - Furniture and Fixtures</t>
  </si>
  <si>
    <t>1540 - Inventaris Kendaraan Bermotor</t>
  </si>
  <si>
    <t>1540 - PPE - Vehicles</t>
  </si>
  <si>
    <t>1550 - Inventaris Renovasi Gedung</t>
  </si>
  <si>
    <t>1550 - PPE - Leasehold Improvements</t>
  </si>
  <si>
    <t>1610 - Akumulasi Penyusutan Komputer dan Elektronik</t>
  </si>
  <si>
    <t>1610 - ACCUM DEPR - Computer Equipment</t>
  </si>
  <si>
    <t>1620 - Akumulasi Penyusutan Mesin Produksi</t>
  </si>
  <si>
    <t>1620 - ACCUM DEPR - Machinery and Equipment</t>
  </si>
  <si>
    <t>1630 - Akumulasi Penyusutan Furnitur</t>
  </si>
  <si>
    <t>1630 - ACCUM DEPR - Furniture and Fixtures</t>
  </si>
  <si>
    <t>1640 - Akumulasi Penyusutan Kendaraan Bermotor</t>
  </si>
  <si>
    <t>1640 - ACCUM DEPR - Vehicles</t>
  </si>
  <si>
    <t>2110 - Utang Usaha Supplier</t>
  </si>
  <si>
    <t>2110 - Account Payable | Supplier</t>
  </si>
  <si>
    <t>2120 - Utang Usaha Kontraktor</t>
  </si>
  <si>
    <t>2130 - Utang Pembelian Aset</t>
  </si>
  <si>
    <t>2140 - Utang Usaha Lain-Lain</t>
  </si>
  <si>
    <t>2150 - Utang Gaji</t>
  </si>
  <si>
    <t>2160 - Utang Deviden</t>
  </si>
  <si>
    <t>2115 - Account Payable | Dividends</t>
  </si>
  <si>
    <t>2310 - Uang Muka Penjualan/Pelanggan</t>
  </si>
  <si>
    <t>2210 - PREPAID REV - Services</t>
  </si>
  <si>
    <t>2320 - Pendapatan diterima di Muka - Pelanggan</t>
  </si>
  <si>
    <t>2330 - Pendapatan diterima di Muka - Lain-Lain</t>
  </si>
  <si>
    <t>2210 - PPN Keluaran</t>
  </si>
  <si>
    <t>2310 - VAT Output</t>
  </si>
  <si>
    <t>2220 - Utang Pajak PPh 21</t>
  </si>
  <si>
    <t>2320 - Tax Payables</t>
  </si>
  <si>
    <t>2221 - Utang Pajak PPh 22</t>
  </si>
  <si>
    <t>2222 - Utang Pajak PPh 23</t>
  </si>
  <si>
    <t>2223 - Utang Pajak PPh 25</t>
  </si>
  <si>
    <t>2224 - Utang Pajak PPh 4(2)</t>
  </si>
  <si>
    <t>2230 - Utang Pajak PB 1</t>
  </si>
  <si>
    <t>2710 - Utang Bank BCA</t>
  </si>
  <si>
    <t>2710 - Central Bank Long Term Debts</t>
  </si>
  <si>
    <t>2720 - Utang Bank Permata - KTA</t>
  </si>
  <si>
    <t>2730 - Utang Bank Niaga</t>
  </si>
  <si>
    <t>2740 - Utang Koperasi</t>
  </si>
  <si>
    <t>2750 - Utang Bank Lain-Lain</t>
  </si>
  <si>
    <t>2760 - Utang Lain-Lain</t>
  </si>
  <si>
    <t>3010 - Owner's Capital</t>
  </si>
  <si>
    <t>3110 - Modal Pemilik 2</t>
  </si>
  <si>
    <t>3120 - Modal Pemilik 3</t>
  </si>
  <si>
    <t>3130 - Modal Pemilik 4</t>
  </si>
  <si>
    <t>3140 - Modal Pemilik 5</t>
  </si>
  <si>
    <t>3200 - Laba Ditahan</t>
  </si>
  <si>
    <t>3200 - Retained Earnings</t>
  </si>
  <si>
    <t>3300 - Laba Tahun Berjalan</t>
  </si>
  <si>
    <t>3300 - Current Earnings</t>
  </si>
  <si>
    <t>3400 - Prive Pemilik 1</t>
  </si>
  <si>
    <t>3050 - Owner's Withdrawal</t>
  </si>
  <si>
    <t>3410 - Prive Pemilik 2</t>
  </si>
  <si>
    <t>3420 - Prive Pemilik 3</t>
  </si>
  <si>
    <t>3430 - Prive Pemilik 4</t>
  </si>
  <si>
    <t>3450 - Prive Pemilik 5</t>
  </si>
  <si>
    <t xml:space="preserve"> - </t>
  </si>
  <si>
    <t>LAPORAN LABA RUGI | MODEL 2 | YTD</t>
  </si>
  <si>
    <t>LAPORAN LABA RUGI | MODEL 1 | YTD</t>
  </si>
  <si>
    <t>4100 - Pendapatan - Semua Produk</t>
  </si>
  <si>
    <t>4010 - REVENUE - All Products</t>
  </si>
  <si>
    <t>4101 - Pendapatan - Produk 1</t>
  </si>
  <si>
    <t>4102 - Pendapatan - Produk 2</t>
  </si>
  <si>
    <t>4103 - Pendapatan - Produk 3</t>
  </si>
  <si>
    <t>4200 - Diskon Penjualan - Semua Produk</t>
  </si>
  <si>
    <t>4050 - Sales Discounts - All Products</t>
  </si>
  <si>
    <t>4201 - Diskon Penjualan - Produk 1</t>
  </si>
  <si>
    <t>4202 - Diskon Penjualan - Produk 2</t>
  </si>
  <si>
    <t>4203 - Diskon Penjualan - Produk 3</t>
  </si>
  <si>
    <t>4300 - Pendapatan Jasa</t>
  </si>
  <si>
    <t>4310 - Pendapatan Bunga</t>
  </si>
  <si>
    <t>4320 - Pendapatan Komisi</t>
  </si>
  <si>
    <t>4330 - Pendapatan Denda/Penalti</t>
  </si>
  <si>
    <t>4340 - Pendapatan Ongkos Kirim</t>
  </si>
  <si>
    <t>4350 - Pendapatan Lain-Lain</t>
  </si>
  <si>
    <t>5100 - HPP - Barang Jadi</t>
  </si>
  <si>
    <t>5010 - COGS - All Products</t>
  </si>
  <si>
    <t>5110 - HPP - Pembelian Barang Jadi</t>
  </si>
  <si>
    <t>5120 - HPP - Barang Selesai Produksi</t>
  </si>
  <si>
    <t>5200 - HPP - Bahan Mentah</t>
  </si>
  <si>
    <t>5210 - HPP - Pembelian Bahan Mentah</t>
  </si>
  <si>
    <t>5211 - HPP - Pembelian Bahan Mentah 1</t>
  </si>
  <si>
    <t>5212 - HPP - Pembelian Bahan Mentah 2</t>
  </si>
  <si>
    <t>5213 - HPP - Pembelian Bahan Mentah 3</t>
  </si>
  <si>
    <t>5250 - HPP - Barang dalam Proses</t>
  </si>
  <si>
    <t>5260 - HPP - Penerimaan Barang dalam Proses</t>
  </si>
  <si>
    <t>5300 - HPP - Upah Tenaga Kerja Langsung</t>
  </si>
  <si>
    <t>5400 - HPP - Upah Tenaga Kerja Tidak Langsung</t>
  </si>
  <si>
    <t>5410 - HPP - Bahan Tidak Langsung</t>
  </si>
  <si>
    <t>5420 - HPP - Gaji dan Upah</t>
  </si>
  <si>
    <t>5430 - HPP - Kompensasi</t>
  </si>
  <si>
    <t>5440 - HPP - Air</t>
  </si>
  <si>
    <t>5450 - HPP - Listrik</t>
  </si>
  <si>
    <t>5460 - HPP - Penyusutan</t>
  </si>
  <si>
    <t>5470 - HPP - Ongkos Kirim</t>
  </si>
  <si>
    <t>5480 - HPP - Lain2</t>
  </si>
  <si>
    <t>5600 - HPP - Diskon Pembelian</t>
  </si>
  <si>
    <t>6100 - Beban Gaji Karyawan</t>
  </si>
  <si>
    <t>6010 - EXP - Salaries</t>
  </si>
  <si>
    <t>6110 - Beban Gaji Karyawan Tetap</t>
  </si>
  <si>
    <t>6120 - Beban Gaji Karyawan Kontrak</t>
  </si>
  <si>
    <t>6130 - Beban Tunjangan Karyawan</t>
  </si>
  <si>
    <t>6140 - Beban Tunjangan Karyawan Tetap</t>
  </si>
  <si>
    <t>6150 - Beban Tunjangan Karyawan Kontrak</t>
  </si>
  <si>
    <t>6160 - Beban Bonus</t>
  </si>
  <si>
    <t>6170 - Beban Komisi</t>
  </si>
  <si>
    <t>6180 - Beban Administrasi</t>
  </si>
  <si>
    <t>6000 - OPERATING EXPENSES</t>
  </si>
  <si>
    <t>6190 - Beban Air, Listrik dan Telpon</t>
  </si>
  <si>
    <t>6200 - Beban Internet</t>
  </si>
  <si>
    <t>6210 - Beban Sewa</t>
  </si>
  <si>
    <t>6220 - Beban Asuransi</t>
  </si>
  <si>
    <t>6230 - Beban Perbaikan dan Pemeliharaan</t>
  </si>
  <si>
    <t>6240 - Beban Perlengkapan Kantor dan ATK</t>
  </si>
  <si>
    <t>6250 - Beban Perjalanan Dinas</t>
  </si>
  <si>
    <t>6260 - Beban Rapat Dinas</t>
  </si>
  <si>
    <t>6270 - Beban Pelatihan</t>
  </si>
  <si>
    <t>6280 - Beban Retribusi</t>
  </si>
  <si>
    <t>6290 - Beban Sumbangan</t>
  </si>
  <si>
    <t>6300 - Beban Transportasi Lokal</t>
  </si>
  <si>
    <t>6310 - Beban Pengiriman Barang</t>
  </si>
  <si>
    <t>6320 - Beban Bahan Bakar</t>
  </si>
  <si>
    <t>6330 - Beban Rekruitmen</t>
  </si>
  <si>
    <t>6340 - Beban Perijinan dan Lisensi</t>
  </si>
  <si>
    <t>6350 - Beban Entertainmen</t>
  </si>
  <si>
    <t>6360 - Beban Jasa Outsourcing</t>
  </si>
  <si>
    <t>6370 - Beban Outsourcing Tenaga Kerja</t>
  </si>
  <si>
    <t>6380 - Beban Marketing, Iklan dan Promosi</t>
  </si>
  <si>
    <t>6390 - Beban Retensi Klien</t>
  </si>
  <si>
    <t>6400 - Beban Lembur</t>
  </si>
  <si>
    <t>6410 - Beban Karyawan Lepas/Harian</t>
  </si>
  <si>
    <t>6420 - Beban Makan/Konsumsi</t>
  </si>
  <si>
    <t>6430 - Beban Konsultan</t>
  </si>
  <si>
    <t>6440 - Beban Jasa Lain-Lain</t>
  </si>
  <si>
    <t>6450 - Beban Pengembangan dan Riset</t>
  </si>
  <si>
    <t>6460 - Beban Kerugian Persediaan Rusak</t>
  </si>
  <si>
    <t>6470 - Beban Kerugian Persediaan Kadaluarsa</t>
  </si>
  <si>
    <t>6480 - Beban Piutang Tidak Dapat Ditagih</t>
  </si>
  <si>
    <t>6490 - Beban Pajak PPh Final</t>
  </si>
  <si>
    <t>7010 - EXP - Bank Interests</t>
  </si>
  <si>
    <t>6500 - Beban Pajak Lain-Lain</t>
  </si>
  <si>
    <t>6510 - Beban Penyusutan Komputer dan Elektronik</t>
  </si>
  <si>
    <t>6160 - EXP - Depreciation</t>
  </si>
  <si>
    <t>6520 - Beban Penyusutan Furnitur</t>
  </si>
  <si>
    <t>6530 - Beban Penyusutan Mesin Operasional</t>
  </si>
  <si>
    <t>6540 - Beban Penyusutan Kendaraan Bermotor</t>
  </si>
  <si>
    <t>6600 - Beban Lain-Lain</t>
  </si>
  <si>
    <t>7100 - Bunga Bank</t>
  </si>
  <si>
    <t>7110 - Keuntungan Selisih Kurs</t>
  </si>
  <si>
    <t>8100 - Beban Bunga Bank</t>
  </si>
  <si>
    <t>8110 - Beban Administrasi Bank</t>
  </si>
  <si>
    <t>8120 - Beban Kerugian Selisih Kurs</t>
  </si>
  <si>
    <t>KLIK LINK YOUTUBE BERIKUT utk PENJELASAN MENU &amp; MODUL</t>
  </si>
  <si>
    <t>KLIK DI SINI UTK INFO PRODUK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</si>
</sst>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dd/mm/yy;@"/>
    <numFmt numFmtId="165" formatCode="[$-421]mmmm\ yyyy;@"/>
    <numFmt numFmtId="166" formatCode="[$-421]mmm\ yyyy;@"/>
    <numFmt numFmtId="167" formatCode="[$-421]d\ mmmm\ yyyy;@"/>
    <numFmt numFmtId="168" formatCode="[$-421]d\ mmm\ yy;@"/>
    <numFmt numFmtId="169" formatCode="_(* #,##0_);_(* \(#,##0\);_(* &quot;-&quot;??_);_(@_)"/>
    <numFmt numFmtId="170" formatCode="0.0%"/>
  </numFmts>
  <fonts count="64" x14ac:knownFonts="1">
    <font>
      <sz val="11"/>
      <color theme="1"/>
      <name val="Calibri"/>
      <family val="2"/>
      <scheme val="minor"/>
    </font>
    <font>
      <b/>
      <sz val="11"/>
      <color theme="0"/>
      <name val="Calibri"/>
      <family val="2"/>
      <scheme val="minor"/>
    </font>
    <font>
      <b/>
      <sz val="11"/>
      <color theme="1"/>
      <name val="Calibri"/>
      <family val="2"/>
      <scheme val="minor"/>
    </font>
    <font>
      <sz val="11"/>
      <color theme="1"/>
      <name val="Calibri"/>
      <family val="2"/>
      <scheme val="minor"/>
    </font>
    <font>
      <b/>
      <sz val="12"/>
      <color theme="1"/>
      <name val="Calibri"/>
      <family val="2"/>
      <scheme val="minor"/>
    </font>
    <font>
      <b/>
      <sz val="14"/>
      <color theme="1"/>
      <name val="Calibri"/>
      <family val="2"/>
      <scheme val="minor"/>
    </font>
    <font>
      <i/>
      <sz val="10"/>
      <color theme="1"/>
      <name val="Calibri"/>
      <family val="2"/>
      <scheme val="minor"/>
    </font>
    <font>
      <b/>
      <sz val="14"/>
      <color theme="0"/>
      <name val="Calibri"/>
      <family val="2"/>
      <scheme val="minor"/>
    </font>
    <font>
      <sz val="11"/>
      <color theme="0"/>
      <name val="Calibri"/>
      <family val="2"/>
      <scheme val="minor"/>
    </font>
    <font>
      <b/>
      <sz val="11"/>
      <name val="Calibri"/>
      <family val="2"/>
      <scheme val="minor"/>
    </font>
    <font>
      <sz val="11"/>
      <name val="Calibri"/>
      <family val="2"/>
      <scheme val="minor"/>
    </font>
    <font>
      <sz val="11"/>
      <color theme="1"/>
      <name val="Verdana"/>
      <family val="2"/>
    </font>
    <font>
      <sz val="11"/>
      <color rgb="FFFFFF00"/>
      <name val="Calibri"/>
      <family val="2"/>
      <scheme val="minor"/>
    </font>
    <font>
      <u/>
      <sz val="11"/>
      <color theme="10"/>
      <name val="Calibri"/>
      <family val="2"/>
      <scheme val="minor"/>
    </font>
    <font>
      <i/>
      <sz val="10"/>
      <color theme="0" tint="-4.9989318521683403E-2"/>
      <name val="Calibri"/>
      <family val="2"/>
      <scheme val="minor"/>
    </font>
    <font>
      <sz val="11"/>
      <color theme="0" tint="-4.9989318521683403E-2"/>
      <name val="Calibri"/>
      <family val="2"/>
      <scheme val="minor"/>
    </font>
    <font>
      <b/>
      <sz val="11"/>
      <color theme="0" tint="-4.9989318521683403E-2"/>
      <name val="Calibri"/>
      <family val="2"/>
      <scheme val="minor"/>
    </font>
    <font>
      <sz val="10"/>
      <color theme="0" tint="-0.14999847407452621"/>
      <name val="Calibri"/>
      <family val="2"/>
      <scheme val="minor"/>
    </font>
    <font>
      <sz val="14"/>
      <color theme="1"/>
      <name val="Calibri"/>
      <family val="2"/>
      <scheme val="minor"/>
    </font>
    <font>
      <sz val="11"/>
      <color rgb="FF0000FF"/>
      <name val="Calibri"/>
      <family val="2"/>
      <scheme val="minor"/>
    </font>
    <font>
      <i/>
      <u/>
      <sz val="11"/>
      <color rgb="FFFF0000"/>
      <name val="Calibri"/>
      <family val="2"/>
      <scheme val="minor"/>
    </font>
    <font>
      <i/>
      <sz val="11"/>
      <color rgb="FFFF0000"/>
      <name val="Calibri"/>
      <family val="2"/>
      <scheme val="minor"/>
    </font>
    <font>
      <u/>
      <sz val="11"/>
      <color rgb="FFFF0000"/>
      <name val="Calibri"/>
      <family val="2"/>
      <scheme val="minor"/>
    </font>
    <font>
      <sz val="9"/>
      <color theme="1"/>
      <name val="Arial Narrow"/>
      <family val="2"/>
    </font>
    <font>
      <sz val="11"/>
      <color rgb="FF663300"/>
      <name val="Calibri"/>
      <family val="2"/>
      <scheme val="minor"/>
    </font>
    <font>
      <sz val="11"/>
      <color rgb="FF663300"/>
      <name val="Verdana"/>
      <family val="2"/>
    </font>
    <font>
      <sz val="10"/>
      <color rgb="FF663300"/>
      <name val="Calibri"/>
      <family val="2"/>
      <scheme val="minor"/>
    </font>
    <font>
      <sz val="9"/>
      <color rgb="FF663300"/>
      <name val="Arial Narrow"/>
      <family val="2"/>
    </font>
    <font>
      <sz val="11"/>
      <color theme="1"/>
      <name val="Segoe UI"/>
      <family val="2"/>
    </font>
    <font>
      <sz val="24"/>
      <color theme="0"/>
      <name val="Calibri"/>
      <family val="2"/>
      <scheme val="minor"/>
    </font>
    <font>
      <b/>
      <sz val="9"/>
      <color indexed="81"/>
      <name val="Tahoma"/>
      <family val="2"/>
    </font>
    <font>
      <sz val="9"/>
      <color indexed="81"/>
      <name val="Tahoma"/>
      <family val="2"/>
    </font>
    <font>
      <sz val="10"/>
      <color theme="0" tint="-4.9989318521683403E-2"/>
      <name val="Calibri"/>
      <family val="2"/>
      <scheme val="minor"/>
    </font>
    <font>
      <u/>
      <sz val="11"/>
      <color theme="0" tint="-4.9989318521683403E-2"/>
      <name val="Calibri"/>
      <family val="2"/>
      <scheme val="minor"/>
    </font>
    <font>
      <sz val="12"/>
      <color theme="1"/>
      <name val="Calibri"/>
      <family val="2"/>
      <scheme val="minor"/>
    </font>
    <font>
      <b/>
      <sz val="11"/>
      <color rgb="FF663300"/>
      <name val="Calibri"/>
      <family val="2"/>
      <scheme val="minor"/>
    </font>
    <font>
      <b/>
      <sz val="18"/>
      <color rgb="FF663300"/>
      <name val="Calibri"/>
      <family val="2"/>
      <scheme val="minor"/>
    </font>
    <font>
      <sz val="22"/>
      <color theme="0"/>
      <name val="Calibri"/>
      <family val="2"/>
      <scheme val="minor"/>
    </font>
    <font>
      <b/>
      <sz val="22"/>
      <color theme="0"/>
      <name val="Calibri"/>
      <family val="2"/>
      <scheme val="minor"/>
    </font>
    <font>
      <sz val="12"/>
      <name val="Calibri"/>
      <family val="2"/>
      <scheme val="minor"/>
    </font>
    <font>
      <sz val="12"/>
      <color rgb="FF663300"/>
      <name val="Calibri"/>
      <family val="2"/>
      <scheme val="minor"/>
    </font>
    <font>
      <sz val="8"/>
      <name val="Calibri"/>
      <family val="2"/>
      <scheme val="minor"/>
    </font>
    <font>
      <b/>
      <sz val="11"/>
      <color theme="2"/>
      <name val="Calibri"/>
      <family val="2"/>
      <scheme val="minor"/>
    </font>
    <font>
      <b/>
      <sz val="18"/>
      <color theme="2"/>
      <name val="Calibri"/>
      <family val="2"/>
      <scheme val="minor"/>
    </font>
    <font>
      <b/>
      <sz val="11"/>
      <color theme="2" tint="-0.749992370372631"/>
      <name val="Calibri"/>
      <family val="2"/>
      <scheme val="minor"/>
    </font>
    <font>
      <b/>
      <sz val="18"/>
      <color theme="0"/>
      <name val="Calibri"/>
      <family val="2"/>
      <scheme val="minor"/>
    </font>
    <font>
      <i/>
      <sz val="10"/>
      <name val="Calibri"/>
      <family val="2"/>
      <scheme val="minor"/>
    </font>
    <font>
      <b/>
      <sz val="11"/>
      <color rgb="FFFFC000"/>
      <name val="Calibri"/>
      <family val="2"/>
      <scheme val="minor"/>
    </font>
    <font>
      <sz val="11"/>
      <color rgb="FFFF0000"/>
      <name val="Calibri"/>
      <family val="2"/>
      <scheme val="minor"/>
    </font>
    <font>
      <b/>
      <sz val="12"/>
      <name val="Calibri"/>
      <family val="2"/>
      <scheme val="minor"/>
    </font>
    <font>
      <sz val="14"/>
      <name val="Calibri"/>
      <family val="2"/>
      <scheme val="minor"/>
    </font>
    <font>
      <sz val="9"/>
      <color theme="0" tint="-4.9989318521683403E-2"/>
      <name val="Arial Narrow"/>
      <family val="2"/>
    </font>
    <font>
      <i/>
      <sz val="10"/>
      <color theme="0"/>
      <name val="Calibri"/>
      <family val="2"/>
      <scheme val="minor"/>
    </font>
    <font>
      <sz val="9"/>
      <name val="Arial Narrow"/>
      <family val="2"/>
    </font>
    <font>
      <sz val="11"/>
      <color theme="0" tint="-4.9989318521683403E-2"/>
      <name val="Arial Narrow"/>
      <family val="2"/>
    </font>
    <font>
      <sz val="24"/>
      <color theme="0" tint="-4.9989318521683403E-2"/>
      <name val="Calibri"/>
      <family val="2"/>
      <scheme val="minor"/>
    </font>
    <font>
      <sz val="22"/>
      <color theme="0" tint="-4.9989318521683403E-2"/>
      <name val="Calibri"/>
      <family val="2"/>
      <scheme val="minor"/>
    </font>
    <font>
      <b/>
      <sz val="11"/>
      <color theme="0" tint="-4.9989318521683403E-2"/>
      <name val="Arial Narrow"/>
      <family val="2"/>
    </font>
    <font>
      <sz val="9"/>
      <color theme="0"/>
      <name val="Arial Narrow"/>
      <family val="2"/>
    </font>
    <font>
      <u/>
      <sz val="11"/>
      <color theme="0"/>
      <name val="Calibri"/>
      <family val="2"/>
      <scheme val="minor"/>
    </font>
    <font>
      <sz val="18"/>
      <color theme="0"/>
      <name val="Calibri"/>
      <family val="2"/>
      <scheme val="minor"/>
    </font>
    <font>
      <strike/>
      <sz val="11"/>
      <color rgb="FFC00000"/>
      <name val="Calibri"/>
      <family val="2"/>
      <scheme val="minor"/>
    </font>
    <font>
      <i/>
      <sz val="11"/>
      <color theme="1"/>
      <name val="Calibri"/>
      <family val="2"/>
      <scheme val="minor"/>
    </font>
    <font>
      <u/>
      <sz val="14"/>
      <color theme="0"/>
      <name val="Calibri"/>
      <family val="2"/>
      <scheme val="minor"/>
    </font>
  </fonts>
  <fills count="24">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2" tint="-0.89999084444715716"/>
        <bgColor indexed="64"/>
      </patternFill>
    </fill>
    <fill>
      <patternFill patternType="solid">
        <fgColor theme="2" tint="-0.749992370372631"/>
        <bgColor indexed="64"/>
      </patternFill>
    </fill>
    <fill>
      <patternFill patternType="solid">
        <fgColor rgb="FF0000FF"/>
        <bgColor indexed="64"/>
      </patternFill>
    </fill>
    <fill>
      <patternFill patternType="solid">
        <fgColor theme="0" tint="-0.249977111117893"/>
        <bgColor indexed="64"/>
      </patternFill>
    </fill>
    <fill>
      <patternFill patternType="solid">
        <fgColor rgb="FFFFC000"/>
        <bgColor indexed="64"/>
      </patternFill>
    </fill>
    <fill>
      <patternFill patternType="solid">
        <fgColor theme="8" tint="-0.499984740745262"/>
        <bgColor indexed="64"/>
      </patternFill>
    </fill>
    <fill>
      <patternFill patternType="solid">
        <fgColor theme="6"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rgb="FFC00000"/>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rgb="FF00FF00"/>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663300"/>
      </left>
      <right style="thin">
        <color rgb="FF663300"/>
      </right>
      <top style="thin">
        <color rgb="FF663300"/>
      </top>
      <bottom style="thin">
        <color rgb="FF663300"/>
      </bottom>
      <diagonal/>
    </border>
    <border>
      <left style="thin">
        <color rgb="FF663300"/>
      </left>
      <right style="thin">
        <color rgb="FF663300"/>
      </right>
      <top/>
      <bottom/>
      <diagonal/>
    </border>
    <border>
      <left style="thin">
        <color rgb="FF663300"/>
      </left>
      <right style="thin">
        <color rgb="FF663300"/>
      </right>
      <top/>
      <bottom style="thin">
        <color rgb="FF6633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663300"/>
      </right>
      <top/>
      <bottom style="thin">
        <color rgb="FF663300"/>
      </bottom>
      <diagonal/>
    </border>
    <border>
      <left/>
      <right style="thin">
        <color rgb="FF663300"/>
      </right>
      <top style="thin">
        <color rgb="FF663300"/>
      </top>
      <bottom style="thin">
        <color rgb="FF663300"/>
      </bottom>
      <diagonal/>
    </border>
    <border>
      <left/>
      <right/>
      <top style="thin">
        <color rgb="FF663300"/>
      </top>
      <bottom/>
      <diagonal/>
    </border>
    <border>
      <left/>
      <right/>
      <top/>
      <bottom style="thin">
        <color rgb="FF663300"/>
      </bottom>
      <diagonal/>
    </border>
    <border>
      <left style="thin">
        <color rgb="FF663300"/>
      </left>
      <right/>
      <top style="thin">
        <color rgb="FF663300"/>
      </top>
      <bottom style="thin">
        <color rgb="FF663300"/>
      </bottom>
      <diagonal/>
    </border>
    <border>
      <left/>
      <right/>
      <top style="thin">
        <color rgb="FF663300"/>
      </top>
      <bottom style="thin">
        <color rgb="FF663300"/>
      </bottom>
      <diagonal/>
    </border>
    <border>
      <left style="thin">
        <color rgb="FF663300"/>
      </left>
      <right/>
      <top/>
      <bottom/>
      <diagonal/>
    </border>
    <border>
      <left style="thin">
        <color theme="8" tint="-0.499984740745262"/>
      </left>
      <right style="thin">
        <color theme="8" tint="-0.499984740745262"/>
      </right>
      <top style="thin">
        <color theme="8" tint="-0.499984740745262"/>
      </top>
      <bottom style="thin">
        <color theme="8" tint="-0.499984740745262"/>
      </bottom>
      <diagonal/>
    </border>
    <border>
      <left style="thin">
        <color theme="8" tint="-0.499984740745262"/>
      </left>
      <right/>
      <top style="thin">
        <color theme="8" tint="-0.499984740745262"/>
      </top>
      <bottom style="thin">
        <color theme="8" tint="-0.499984740745262"/>
      </bottom>
      <diagonal/>
    </border>
    <border>
      <left/>
      <right/>
      <top style="thin">
        <color theme="8" tint="-0.499984740745262"/>
      </top>
      <bottom style="thin">
        <color theme="8" tint="-0.499984740745262"/>
      </bottom>
      <diagonal/>
    </border>
    <border>
      <left/>
      <right style="thin">
        <color theme="8" tint="-0.499984740745262"/>
      </right>
      <top style="thin">
        <color theme="8" tint="-0.499984740745262"/>
      </top>
      <bottom style="thin">
        <color theme="8" tint="-0.499984740745262"/>
      </bottom>
      <diagonal/>
    </border>
    <border>
      <left style="thin">
        <color theme="8" tint="-0.499984740745262"/>
      </left>
      <right/>
      <top style="thin">
        <color theme="8" tint="-0.499984740745262"/>
      </top>
      <bottom/>
      <diagonal/>
    </border>
    <border>
      <left/>
      <right/>
      <top style="thin">
        <color theme="8" tint="-0.499984740745262"/>
      </top>
      <bottom/>
      <diagonal/>
    </border>
    <border>
      <left/>
      <right style="thin">
        <color theme="8" tint="-0.499984740745262"/>
      </right>
      <top style="thin">
        <color theme="8" tint="-0.499984740745262"/>
      </top>
      <bottom/>
      <diagonal/>
    </border>
    <border>
      <left style="thin">
        <color theme="8" tint="-0.499984740745262"/>
      </left>
      <right/>
      <top/>
      <bottom style="thin">
        <color theme="8" tint="-0.499984740745262"/>
      </bottom>
      <diagonal/>
    </border>
    <border>
      <left/>
      <right/>
      <top/>
      <bottom style="thin">
        <color theme="8" tint="-0.499984740745262"/>
      </bottom>
      <diagonal/>
    </border>
    <border>
      <left/>
      <right style="thin">
        <color theme="8" tint="-0.499984740745262"/>
      </right>
      <top/>
      <bottom style="thin">
        <color theme="8" tint="-0.499984740745262"/>
      </bottom>
      <diagonal/>
    </border>
    <border>
      <left/>
      <right style="thin">
        <color rgb="FF663300"/>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theme="8" tint="-0.499984740745262"/>
      </left>
      <right style="thin">
        <color theme="8" tint="-0.499984740745262"/>
      </right>
      <top style="thin">
        <color theme="8" tint="-0.499984740745262"/>
      </top>
      <bottom/>
      <diagonal/>
    </border>
    <border>
      <left style="thin">
        <color theme="8" tint="-0.499984740745262"/>
      </left>
      <right style="thin">
        <color theme="8" tint="-0.499984740745262"/>
      </right>
      <top/>
      <bottom style="thin">
        <color theme="8" tint="-0.499984740745262"/>
      </bottom>
      <diagonal/>
    </border>
    <border>
      <left style="medium">
        <color indexed="64"/>
      </left>
      <right style="thin">
        <color theme="8" tint="-0.499984740745262"/>
      </right>
      <top style="medium">
        <color indexed="64"/>
      </top>
      <bottom style="thin">
        <color theme="8" tint="-0.499984740745262"/>
      </bottom>
      <diagonal/>
    </border>
    <border>
      <left style="thin">
        <color theme="8" tint="-0.499984740745262"/>
      </left>
      <right style="thin">
        <color theme="8" tint="-0.499984740745262"/>
      </right>
      <top style="medium">
        <color indexed="64"/>
      </top>
      <bottom style="thin">
        <color theme="8" tint="-0.499984740745262"/>
      </bottom>
      <diagonal/>
    </border>
    <border>
      <left style="thin">
        <color rgb="FF663300"/>
      </left>
      <right style="thin">
        <color rgb="FF663300"/>
      </right>
      <top style="medium">
        <color indexed="64"/>
      </top>
      <bottom style="thin">
        <color rgb="FF663300"/>
      </bottom>
      <diagonal/>
    </border>
    <border>
      <left style="medium">
        <color indexed="64"/>
      </left>
      <right style="thin">
        <color theme="8" tint="-0.499984740745262"/>
      </right>
      <top style="thin">
        <color theme="8" tint="-0.499984740745262"/>
      </top>
      <bottom style="thin">
        <color theme="8" tint="-0.499984740745262"/>
      </bottom>
      <diagonal/>
    </border>
    <border>
      <left style="medium">
        <color indexed="64"/>
      </left>
      <right style="thin">
        <color theme="8" tint="-0.499984740745262"/>
      </right>
      <top style="thin">
        <color theme="8" tint="-0.499984740745262"/>
      </top>
      <bottom style="medium">
        <color indexed="64"/>
      </bottom>
      <diagonal/>
    </border>
    <border>
      <left style="thin">
        <color theme="8" tint="-0.499984740745262"/>
      </left>
      <right style="thin">
        <color theme="8" tint="-0.499984740745262"/>
      </right>
      <top style="thin">
        <color theme="8" tint="-0.499984740745262"/>
      </top>
      <bottom style="medium">
        <color indexed="64"/>
      </bottom>
      <diagonal/>
    </border>
    <border>
      <left style="thin">
        <color rgb="FF663300"/>
      </left>
      <right style="thin">
        <color rgb="FF663300"/>
      </right>
      <top style="thin">
        <color rgb="FF663300"/>
      </top>
      <bottom style="medium">
        <color indexed="64"/>
      </bottom>
      <diagonal/>
    </border>
    <border>
      <left style="thin">
        <color indexed="64"/>
      </left>
      <right/>
      <top style="thin">
        <color indexed="64"/>
      </top>
      <bottom/>
      <diagonal/>
    </border>
    <border>
      <left style="thin">
        <color theme="8" tint="-0.499984740745262"/>
      </left>
      <right/>
      <top style="medium">
        <color indexed="64"/>
      </top>
      <bottom style="thin">
        <color theme="8" tint="-0.499984740745262"/>
      </bottom>
      <diagonal/>
    </border>
    <border>
      <left style="thin">
        <color theme="8" tint="-0.499984740745262"/>
      </left>
      <right/>
      <top style="thin">
        <color theme="8" tint="-0.499984740745262"/>
      </top>
      <bottom style="medium">
        <color indexed="64"/>
      </bottom>
      <diagonal/>
    </border>
    <border>
      <left/>
      <right style="thin">
        <color indexed="64"/>
      </right>
      <top/>
      <bottom/>
      <diagonal/>
    </border>
    <border>
      <left/>
      <right style="thin">
        <color indexed="64"/>
      </right>
      <top style="medium">
        <color indexed="64"/>
      </top>
      <bottom/>
      <diagonal/>
    </border>
    <border>
      <left style="thin">
        <color theme="8" tint="-0.499984740745262"/>
      </left>
      <right style="thin">
        <color indexed="64"/>
      </right>
      <top style="thin">
        <color theme="8" tint="-0.499984740745262"/>
      </top>
      <bottom/>
      <diagonal/>
    </border>
    <border>
      <left style="thin">
        <color theme="8" tint="-0.499984740745262"/>
      </left>
      <right style="thin">
        <color indexed="64"/>
      </right>
      <top style="medium">
        <color indexed="64"/>
      </top>
      <bottom style="thin">
        <color theme="8" tint="-0.499984740745262"/>
      </bottom>
      <diagonal/>
    </border>
    <border>
      <left style="thin">
        <color theme="8" tint="-0.499984740745262"/>
      </left>
      <right style="thin">
        <color indexed="64"/>
      </right>
      <top style="thin">
        <color theme="8" tint="-0.499984740745262"/>
      </top>
      <bottom style="thin">
        <color theme="8" tint="-0.499984740745262"/>
      </bottom>
      <diagonal/>
    </border>
    <border>
      <left style="thin">
        <color theme="8" tint="-0.499984740745262"/>
      </left>
      <right style="thin">
        <color indexed="64"/>
      </right>
      <top style="thin">
        <color theme="8" tint="-0.499984740745262"/>
      </top>
      <bottom style="medium">
        <color indexed="64"/>
      </bottom>
      <diagonal/>
    </border>
    <border>
      <left style="thin">
        <color theme="8" tint="-0.499984740745262"/>
      </left>
      <right style="thin">
        <color indexed="64"/>
      </right>
      <top/>
      <bottom style="thin">
        <color theme="8" tint="-0.499984740745262"/>
      </bottom>
      <diagonal/>
    </border>
    <border>
      <left/>
      <right style="thin">
        <color indexed="64"/>
      </right>
      <top style="thin">
        <color rgb="FF663300"/>
      </top>
      <bottom style="thin">
        <color rgb="FF663300"/>
      </bottom>
      <diagonal/>
    </border>
    <border>
      <left style="thin">
        <color indexed="64"/>
      </left>
      <right style="thin">
        <color indexed="64"/>
      </right>
      <top style="medium">
        <color indexed="64"/>
      </top>
      <bottom style="thin">
        <color theme="8" tint="-0.499984740745262"/>
      </bottom>
      <diagonal/>
    </border>
    <border>
      <left style="thin">
        <color indexed="64"/>
      </left>
      <right style="thin">
        <color theme="8" tint="-0.499984740745262"/>
      </right>
      <top style="medium">
        <color indexed="64"/>
      </top>
      <bottom style="thin">
        <color theme="8" tint="-0.499984740745262"/>
      </bottom>
      <diagonal/>
    </border>
    <border>
      <left style="thin">
        <color indexed="64"/>
      </left>
      <right style="thin">
        <color indexed="64"/>
      </right>
      <top style="thin">
        <color theme="8" tint="-0.499984740745262"/>
      </top>
      <bottom style="thin">
        <color theme="8" tint="-0.499984740745262"/>
      </bottom>
      <diagonal/>
    </border>
    <border>
      <left style="thin">
        <color indexed="64"/>
      </left>
      <right style="thin">
        <color theme="8" tint="-0.499984740745262"/>
      </right>
      <top style="thin">
        <color theme="8" tint="-0.499984740745262"/>
      </top>
      <bottom style="thin">
        <color theme="8" tint="-0.499984740745262"/>
      </bottom>
      <diagonal/>
    </border>
    <border>
      <left style="thin">
        <color indexed="64"/>
      </left>
      <right style="thin">
        <color indexed="64"/>
      </right>
      <top style="thin">
        <color theme="8" tint="-0.499984740745262"/>
      </top>
      <bottom style="medium">
        <color indexed="64"/>
      </bottom>
      <diagonal/>
    </border>
    <border>
      <left style="thin">
        <color indexed="64"/>
      </left>
      <right style="thin">
        <color theme="8" tint="-0.499984740745262"/>
      </right>
      <top style="thin">
        <color theme="8" tint="-0.499984740745262"/>
      </top>
      <bottom style="medium">
        <color indexed="64"/>
      </bottom>
      <diagonal/>
    </border>
    <border>
      <left style="thin">
        <color theme="8" tint="-0.499984740745262"/>
      </left>
      <right style="medium">
        <color indexed="64"/>
      </right>
      <top style="medium">
        <color indexed="64"/>
      </top>
      <bottom style="thin">
        <color theme="8" tint="-0.499984740745262"/>
      </bottom>
      <diagonal/>
    </border>
    <border>
      <left style="thin">
        <color theme="8" tint="-0.499984740745262"/>
      </left>
      <right style="medium">
        <color indexed="64"/>
      </right>
      <top style="thin">
        <color theme="8" tint="-0.499984740745262"/>
      </top>
      <bottom style="thin">
        <color theme="8" tint="-0.499984740745262"/>
      </bottom>
      <diagonal/>
    </border>
    <border>
      <left style="thin">
        <color theme="8" tint="-0.499984740745262"/>
      </left>
      <right style="medium">
        <color indexed="64"/>
      </right>
      <top style="thin">
        <color theme="8" tint="-0.499984740745262"/>
      </top>
      <bottom style="medium">
        <color indexed="64"/>
      </bottom>
      <diagonal/>
    </border>
    <border>
      <left style="thin">
        <color theme="8" tint="-0.499984740745262"/>
      </left>
      <right style="thin">
        <color theme="8" tint="-0.499984740745262"/>
      </right>
      <top style="thin">
        <color rgb="FF663300"/>
      </top>
      <bottom/>
      <diagonal/>
    </border>
    <border>
      <left style="thin">
        <color theme="8" tint="-0.499984740745262"/>
      </left>
      <right style="thin">
        <color theme="8" tint="-0.499984740745262"/>
      </right>
      <top/>
      <bottom/>
      <diagonal/>
    </border>
    <border>
      <left style="thin">
        <color indexed="64"/>
      </left>
      <right style="thin">
        <color rgb="FF663300"/>
      </right>
      <top style="thin">
        <color rgb="FF663300"/>
      </top>
      <bottom style="thin">
        <color rgb="FF663300"/>
      </bottom>
      <diagonal/>
    </border>
    <border>
      <left style="thin">
        <color theme="8" tint="-0.499984740745262"/>
      </left>
      <right style="thin">
        <color theme="8" tint="-0.499984740745262"/>
      </right>
      <top style="thin">
        <color theme="8" tint="-0.499984740745262"/>
      </top>
      <bottom style="thin">
        <color indexed="64"/>
      </bottom>
      <diagonal/>
    </border>
    <border>
      <left style="thin">
        <color theme="8" tint="-0.499984740745262"/>
      </left>
      <right style="thin">
        <color indexed="64"/>
      </right>
      <top style="thin">
        <color theme="8" tint="-0.499984740745262"/>
      </top>
      <bottom style="thin">
        <color indexed="64"/>
      </bottom>
      <diagonal/>
    </border>
    <border>
      <left style="thin">
        <color theme="8" tint="-0.499984740745262"/>
      </left>
      <right/>
      <top/>
      <bottom/>
      <diagonal/>
    </border>
    <border>
      <left style="thin">
        <color theme="8" tint="-0.499984740745262"/>
      </left>
      <right style="thin">
        <color indexed="64"/>
      </right>
      <top/>
      <bottom/>
      <diagonal/>
    </border>
    <border>
      <left/>
      <right style="thin">
        <color theme="8" tint="-0.499984740745262"/>
      </right>
      <top/>
      <bottom/>
      <diagonal/>
    </border>
    <border>
      <left style="thin">
        <color indexed="64"/>
      </left>
      <right style="thin">
        <color rgb="FF663300"/>
      </right>
      <top/>
      <bottom style="thin">
        <color rgb="FF663300"/>
      </bottom>
      <diagonal/>
    </border>
    <border>
      <left style="thin">
        <color rgb="FF663300"/>
      </left>
      <right style="thin">
        <color indexed="64"/>
      </right>
      <top style="thin">
        <color indexed="64"/>
      </top>
      <bottom style="thin">
        <color indexed="64"/>
      </bottom>
      <diagonal/>
    </border>
    <border>
      <left style="thin">
        <color indexed="64"/>
      </left>
      <right style="thin">
        <color rgb="FF663300"/>
      </right>
      <top style="thin">
        <color indexed="64"/>
      </top>
      <bottom style="thin">
        <color indexed="64"/>
      </bottom>
      <diagonal/>
    </border>
    <border>
      <left/>
      <right style="thin">
        <color rgb="FF663300"/>
      </right>
      <top style="thin">
        <color rgb="FF663300"/>
      </top>
      <bottom/>
      <diagonal/>
    </border>
  </borders>
  <cellStyleXfs count="4">
    <xf numFmtId="0" fontId="0" fillId="0" borderId="0"/>
    <xf numFmtId="43" fontId="3" fillId="0" borderId="0" applyFont="0" applyFill="0" applyBorder="0" applyAlignment="0" applyProtection="0"/>
    <xf numFmtId="0" fontId="13" fillId="0" borderId="0" applyNumberFormat="0" applyFill="0" applyBorder="0" applyAlignment="0" applyProtection="0"/>
    <xf numFmtId="9" fontId="3" fillId="0" borderId="0" applyFont="0" applyFill="0" applyBorder="0" applyAlignment="0" applyProtection="0"/>
  </cellStyleXfs>
  <cellXfs count="712">
    <xf numFmtId="0" fontId="0" fillId="0" borderId="0" xfId="0"/>
    <xf numFmtId="0" fontId="0" fillId="0" borderId="0" xfId="0" applyAlignment="1">
      <alignment vertic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left" vertical="center"/>
    </xf>
    <xf numFmtId="43" fontId="0" fillId="0" borderId="0" xfId="1" applyFont="1" applyAlignment="1">
      <alignment vertical="center"/>
    </xf>
    <xf numFmtId="0" fontId="0" fillId="0" borderId="0" xfId="0" applyAlignment="1">
      <alignment vertical="center" wrapText="1"/>
    </xf>
    <xf numFmtId="0" fontId="10" fillId="0" borderId="0" xfId="0" applyFont="1"/>
    <xf numFmtId="0" fontId="0" fillId="2" borderId="0" xfId="0" applyFill="1"/>
    <xf numFmtId="0" fontId="0" fillId="2" borderId="0" xfId="0" applyFill="1" applyAlignment="1">
      <alignment horizontal="center"/>
    </xf>
    <xf numFmtId="0" fontId="0" fillId="2" borderId="0" xfId="0" applyFill="1" applyAlignment="1">
      <alignment vertical="center"/>
    </xf>
    <xf numFmtId="0" fontId="10" fillId="2" borderId="0" xfId="0" applyFont="1" applyFill="1"/>
    <xf numFmtId="0" fontId="0" fillId="2" borderId="0" xfId="0" applyFill="1" applyAlignment="1">
      <alignment horizontal="center" vertical="center"/>
    </xf>
    <xf numFmtId="0" fontId="0" fillId="2" borderId="0" xfId="0" applyFill="1" applyAlignment="1">
      <alignment horizontal="left" vertical="center"/>
    </xf>
    <xf numFmtId="43" fontId="0" fillId="2" borderId="0" xfId="1" applyFont="1" applyFill="1" applyAlignment="1">
      <alignment vertical="center"/>
    </xf>
    <xf numFmtId="43" fontId="0" fillId="2" borderId="0" xfId="1" applyFont="1" applyFill="1" applyAlignment="1">
      <alignment horizontal="center" vertical="center"/>
    </xf>
    <xf numFmtId="43" fontId="0" fillId="2" borderId="0" xfId="0" applyNumberFormat="1" applyFill="1" applyAlignment="1">
      <alignment vertical="center"/>
    </xf>
    <xf numFmtId="0" fontId="0" fillId="2" borderId="0" xfId="0" applyFill="1" applyAlignment="1">
      <alignment vertical="center" wrapText="1"/>
    </xf>
    <xf numFmtId="0" fontId="15" fillId="2" borderId="0" xfId="0" applyFont="1" applyFill="1"/>
    <xf numFmtId="0" fontId="0" fillId="2" borderId="0" xfId="0" quotePrefix="1" applyFill="1" applyAlignment="1">
      <alignment vertical="center"/>
    </xf>
    <xf numFmtId="0" fontId="23" fillId="2" borderId="0" xfId="0" applyFont="1" applyFill="1" applyAlignment="1">
      <alignment vertical="center"/>
    </xf>
    <xf numFmtId="0" fontId="0" fillId="3" borderId="0" xfId="0" applyFill="1" applyAlignment="1">
      <alignment vertical="center"/>
    </xf>
    <xf numFmtId="0" fontId="6" fillId="2" borderId="0" xfId="0" applyFont="1" applyFill="1" applyAlignment="1">
      <alignment vertical="center"/>
    </xf>
    <xf numFmtId="0" fontId="0" fillId="2" borderId="0" xfId="0" applyFill="1" applyAlignment="1">
      <alignment horizontal="center" vertical="center" wrapText="1"/>
    </xf>
    <xf numFmtId="0" fontId="28" fillId="0" borderId="0" xfId="0" applyFont="1" applyAlignment="1">
      <alignment vertical="center"/>
    </xf>
    <xf numFmtId="0" fontId="15" fillId="2" borderId="0" xfId="0" applyFont="1" applyFill="1" applyAlignment="1">
      <alignment vertical="center"/>
    </xf>
    <xf numFmtId="0" fontId="5" fillId="2" borderId="0" xfId="0" applyFont="1" applyFill="1" applyAlignment="1">
      <alignment vertical="center"/>
    </xf>
    <xf numFmtId="0" fontId="2" fillId="2" borderId="0" xfId="0" applyFont="1" applyFill="1" applyAlignment="1">
      <alignment vertical="center"/>
    </xf>
    <xf numFmtId="0" fontId="20" fillId="2" borderId="0" xfId="0" applyFont="1" applyFill="1" applyAlignment="1">
      <alignment vertical="center"/>
    </xf>
    <xf numFmtId="0" fontId="21" fillId="2" borderId="0" xfId="0" applyFont="1" applyFill="1" applyAlignment="1">
      <alignment vertical="center" wrapText="1"/>
    </xf>
    <xf numFmtId="0" fontId="0" fillId="2" borderId="0" xfId="0" applyFill="1" applyAlignment="1">
      <alignment horizontal="left" vertical="center" wrapText="1"/>
    </xf>
    <xf numFmtId="0" fontId="22" fillId="2" borderId="0" xfId="0" applyFont="1" applyFill="1" applyAlignment="1">
      <alignment vertical="center"/>
    </xf>
    <xf numFmtId="0" fontId="21" fillId="2" borderId="0" xfId="0" applyFont="1" applyFill="1" applyAlignment="1">
      <alignment vertical="center"/>
    </xf>
    <xf numFmtId="0" fontId="10" fillId="2" borderId="0" xfId="0" applyFont="1" applyFill="1" applyAlignment="1">
      <alignment vertical="center"/>
    </xf>
    <xf numFmtId="0" fontId="0" fillId="0" borderId="0" xfId="0" applyAlignment="1">
      <alignment horizontal="center" vertical="center" wrapText="1"/>
    </xf>
    <xf numFmtId="0" fontId="2" fillId="0" borderId="15" xfId="0" applyFont="1" applyBorder="1" applyAlignment="1">
      <alignment horizontal="center" vertical="center"/>
    </xf>
    <xf numFmtId="0" fontId="0" fillId="0" borderId="15" xfId="0" applyBorder="1" applyAlignment="1">
      <alignment horizontal="center" vertical="center"/>
    </xf>
    <xf numFmtId="0" fontId="12" fillId="2" borderId="0" xfId="0" applyFont="1" applyFill="1" applyAlignment="1">
      <alignment vertical="center"/>
    </xf>
    <xf numFmtId="0" fontId="2" fillId="4" borderId="15" xfId="0" applyFont="1" applyFill="1" applyBorder="1" applyAlignment="1">
      <alignment vertical="center"/>
    </xf>
    <xf numFmtId="0" fontId="2" fillId="4" borderId="15" xfId="0" applyFont="1" applyFill="1" applyBorder="1" applyAlignment="1">
      <alignment horizontal="center" vertical="center"/>
    </xf>
    <xf numFmtId="0" fontId="9" fillId="4" borderId="15" xfId="0" applyFont="1" applyFill="1" applyBorder="1" applyAlignment="1">
      <alignment vertical="center"/>
    </xf>
    <xf numFmtId="0" fontId="9" fillId="4" borderId="16" xfId="0" applyFont="1" applyFill="1" applyBorder="1" applyAlignment="1">
      <alignment vertical="center"/>
    </xf>
    <xf numFmtId="0" fontId="0" fillId="4" borderId="18" xfId="0" applyFill="1" applyBorder="1" applyAlignment="1">
      <alignment vertical="center"/>
    </xf>
    <xf numFmtId="0" fontId="0" fillId="3" borderId="15" xfId="0" applyFill="1" applyBorder="1" applyAlignment="1">
      <alignment vertical="center"/>
    </xf>
    <xf numFmtId="43" fontId="0" fillId="3" borderId="15" xfId="1" applyFont="1" applyFill="1" applyBorder="1" applyAlignment="1">
      <alignment vertical="center"/>
    </xf>
    <xf numFmtId="0" fontId="0" fillId="3" borderId="16" xfId="0" applyFill="1" applyBorder="1" applyAlignment="1">
      <alignment vertical="center"/>
    </xf>
    <xf numFmtId="0" fontId="0" fillId="3" borderId="18" xfId="0" applyFill="1" applyBorder="1" applyAlignment="1">
      <alignment vertical="center"/>
    </xf>
    <xf numFmtId="0" fontId="32" fillId="2" borderId="0" xfId="0" applyFont="1" applyFill="1"/>
    <xf numFmtId="164" fontId="0" fillId="2" borderId="0" xfId="0" applyNumberFormat="1" applyFill="1" applyAlignment="1">
      <alignment horizontal="center" vertical="center"/>
    </xf>
    <xf numFmtId="164" fontId="0" fillId="0" borderId="0" xfId="0" applyNumberFormat="1" applyAlignment="1">
      <alignment horizontal="center" vertical="center"/>
    </xf>
    <xf numFmtId="43" fontId="0" fillId="2" borderId="0" xfId="1" applyFont="1" applyFill="1" applyAlignment="1">
      <alignment horizontal="right" vertical="center"/>
    </xf>
    <xf numFmtId="0" fontId="15" fillId="2" borderId="0" xfId="0" applyFont="1" applyFill="1" applyAlignment="1">
      <alignment horizontal="center" vertical="center"/>
    </xf>
    <xf numFmtId="40" fontId="0" fillId="2" borderId="0" xfId="0" applyNumberFormat="1" applyFill="1" applyAlignment="1">
      <alignment vertical="center"/>
    </xf>
    <xf numFmtId="0" fontId="10" fillId="2" borderId="13" xfId="0" applyFont="1" applyFill="1" applyBorder="1" applyAlignment="1">
      <alignment vertical="center"/>
    </xf>
    <xf numFmtId="0" fontId="13" fillId="2" borderId="13" xfId="2" applyFill="1" applyBorder="1" applyAlignment="1">
      <alignment vertical="center"/>
    </xf>
    <xf numFmtId="0" fontId="10" fillId="9" borderId="13" xfId="0" applyFont="1" applyFill="1" applyBorder="1" applyAlignment="1">
      <alignment vertical="center"/>
    </xf>
    <xf numFmtId="0" fontId="13" fillId="9" borderId="13" xfId="2" applyFill="1" applyBorder="1" applyAlignment="1">
      <alignment vertical="center"/>
    </xf>
    <xf numFmtId="0" fontId="10" fillId="9" borderId="13" xfId="0" quotePrefix="1" applyFont="1" applyFill="1" applyBorder="1" applyAlignment="1">
      <alignment vertical="center"/>
    </xf>
    <xf numFmtId="0" fontId="0" fillId="0" borderId="1" xfId="0" applyBorder="1" applyAlignment="1">
      <alignment horizontal="center" vertical="center"/>
    </xf>
    <xf numFmtId="0" fontId="0" fillId="3" borderId="1" xfId="0" applyFill="1" applyBorder="1"/>
    <xf numFmtId="0" fontId="0" fillId="0" borderId="27" xfId="0" applyBorder="1" applyAlignment="1">
      <alignment horizontal="center" vertical="center"/>
    </xf>
    <xf numFmtId="0" fontId="14" fillId="2" borderId="0" xfId="0" applyFont="1" applyFill="1" applyAlignment="1">
      <alignment vertical="center"/>
    </xf>
    <xf numFmtId="0" fontId="0" fillId="7" borderId="3" xfId="0" applyFill="1" applyBorder="1"/>
    <xf numFmtId="0" fontId="9" fillId="2" borderId="0" xfId="0" applyFont="1" applyFill="1" applyAlignment="1">
      <alignment vertical="center"/>
    </xf>
    <xf numFmtId="0" fontId="13" fillId="2" borderId="13" xfId="2" applyFill="1" applyBorder="1" applyAlignment="1">
      <alignment vertical="center" wrapText="1"/>
    </xf>
    <xf numFmtId="169" fontId="0" fillId="2" borderId="0" xfId="1" applyNumberFormat="1" applyFont="1" applyFill="1" applyAlignment="1">
      <alignment vertical="center"/>
    </xf>
    <xf numFmtId="169" fontId="0" fillId="3" borderId="1" xfId="1" applyNumberFormat="1" applyFont="1" applyFill="1" applyBorder="1" applyAlignment="1">
      <alignment vertical="center"/>
    </xf>
    <xf numFmtId="169" fontId="3" fillId="0" borderId="15" xfId="1" applyNumberFormat="1" applyFont="1" applyFill="1" applyBorder="1" applyAlignment="1">
      <alignment horizontal="right" vertical="center"/>
    </xf>
    <xf numFmtId="169" fontId="0" fillId="0" borderId="15" xfId="1" applyNumberFormat="1" applyFont="1" applyFill="1" applyBorder="1" applyAlignment="1">
      <alignment horizontal="right" vertical="center"/>
    </xf>
    <xf numFmtId="169" fontId="0" fillId="2" borderId="0" xfId="1" applyNumberFormat="1" applyFont="1" applyFill="1" applyAlignment="1">
      <alignment horizontal="center" vertical="center"/>
    </xf>
    <xf numFmtId="169" fontId="0" fillId="2" borderId="0" xfId="1" applyNumberFormat="1" applyFont="1" applyFill="1"/>
    <xf numFmtId="169" fontId="0" fillId="0" borderId="0" xfId="1" applyNumberFormat="1" applyFont="1"/>
    <xf numFmtId="168" fontId="0" fillId="0" borderId="1" xfId="1" applyNumberFormat="1" applyFont="1" applyFill="1" applyBorder="1" applyAlignment="1">
      <alignment horizontal="center" vertical="center"/>
    </xf>
    <xf numFmtId="168" fontId="0" fillId="0" borderId="1" xfId="0" applyNumberFormat="1" applyBorder="1" applyAlignment="1">
      <alignment horizontal="center" vertical="center"/>
    </xf>
    <xf numFmtId="43" fontId="0" fillId="3" borderId="3" xfId="1" applyFont="1" applyFill="1" applyBorder="1" applyAlignment="1">
      <alignment horizontal="right" vertical="center"/>
    </xf>
    <xf numFmtId="0" fontId="10" fillId="3" borderId="1" xfId="0" applyFont="1" applyFill="1" applyBorder="1" applyAlignment="1">
      <alignment horizontal="center" vertical="center"/>
    </xf>
    <xf numFmtId="14" fontId="0" fillId="0" borderId="0" xfId="0" applyNumberFormat="1"/>
    <xf numFmtId="0" fontId="0" fillId="6" borderId="0" xfId="0" applyFill="1" applyAlignment="1">
      <alignment vertical="center"/>
    </xf>
    <xf numFmtId="0" fontId="0" fillId="6" borderId="0" xfId="0" applyFill="1" applyAlignment="1">
      <alignment horizontal="center" vertical="center"/>
    </xf>
    <xf numFmtId="0" fontId="0" fillId="6" borderId="0" xfId="0" applyFill="1" applyAlignment="1">
      <alignment horizontal="center"/>
    </xf>
    <xf numFmtId="0" fontId="0" fillId="6" borderId="0" xfId="0" applyFill="1"/>
    <xf numFmtId="43" fontId="0" fillId="6" borderId="0" xfId="1" applyFont="1" applyFill="1"/>
    <xf numFmtId="164" fontId="0" fillId="6" borderId="0" xfId="0" applyNumberFormat="1" applyFill="1" applyAlignment="1">
      <alignment horizontal="center" vertical="center"/>
    </xf>
    <xf numFmtId="43" fontId="0" fillId="6" borderId="0" xfId="1" applyFont="1" applyFill="1" applyAlignment="1">
      <alignment vertical="center"/>
    </xf>
    <xf numFmtId="0" fontId="0" fillId="6" borderId="0" xfId="0" applyFill="1" applyAlignment="1">
      <alignment horizontal="left" vertical="center"/>
    </xf>
    <xf numFmtId="0" fontId="17" fillId="6" borderId="0" xfId="0" applyFont="1" applyFill="1"/>
    <xf numFmtId="0" fontId="11" fillId="6" borderId="0" xfId="0" applyFont="1" applyFill="1"/>
    <xf numFmtId="14" fontId="11" fillId="6" borderId="0" xfId="0" applyNumberFormat="1" applyFont="1" applyFill="1"/>
    <xf numFmtId="40" fontId="11" fillId="6" borderId="0" xfId="1" applyNumberFormat="1" applyFont="1" applyFill="1"/>
    <xf numFmtId="0" fontId="32" fillId="6" borderId="0" xfId="0" applyFont="1" applyFill="1"/>
    <xf numFmtId="0" fontId="15" fillId="6" borderId="0" xfId="0" applyFont="1" applyFill="1"/>
    <xf numFmtId="169" fontId="0" fillId="6" borderId="0" xfId="1" applyNumberFormat="1" applyFont="1" applyFill="1"/>
    <xf numFmtId="0" fontId="23" fillId="6" borderId="0" xfId="0" applyFont="1" applyFill="1" applyAlignment="1">
      <alignment vertical="center"/>
    </xf>
    <xf numFmtId="14" fontId="0" fillId="6" borderId="0" xfId="0" applyNumberFormat="1" applyFill="1"/>
    <xf numFmtId="0" fontId="15" fillId="6" borderId="0" xfId="0" applyFont="1" applyFill="1" applyAlignment="1">
      <alignment vertical="center"/>
    </xf>
    <xf numFmtId="169" fontId="0" fillId="6" borderId="0" xfId="1" applyNumberFormat="1" applyFont="1" applyFill="1" applyAlignment="1">
      <alignment horizontal="center" vertical="center"/>
    </xf>
    <xf numFmtId="0" fontId="24" fillId="6" borderId="0" xfId="0" applyFont="1" applyFill="1" applyAlignment="1">
      <alignment vertical="center"/>
    </xf>
    <xf numFmtId="0" fontId="24" fillId="6" borderId="0" xfId="0" applyFont="1" applyFill="1" applyAlignment="1">
      <alignment horizontal="center" vertical="center"/>
    </xf>
    <xf numFmtId="0" fontId="24" fillId="6" borderId="0" xfId="0" applyFont="1" applyFill="1" applyAlignment="1">
      <alignment horizontal="center"/>
    </xf>
    <xf numFmtId="43" fontId="24" fillId="6" borderId="0" xfId="1" applyFont="1" applyFill="1"/>
    <xf numFmtId="0" fontId="24" fillId="6" borderId="0" xfId="0" applyFont="1" applyFill="1"/>
    <xf numFmtId="164" fontId="24" fillId="6" borderId="0" xfId="0" applyNumberFormat="1" applyFont="1" applyFill="1" applyAlignment="1">
      <alignment horizontal="center" vertical="center"/>
    </xf>
    <xf numFmtId="43" fontId="24" fillId="6" borderId="0" xfId="1" applyFont="1" applyFill="1" applyAlignment="1">
      <alignment vertical="center"/>
    </xf>
    <xf numFmtId="0" fontId="24" fillId="6" borderId="0" xfId="0" applyFont="1" applyFill="1" applyAlignment="1">
      <alignment horizontal="left" vertical="center"/>
    </xf>
    <xf numFmtId="0" fontId="26" fillId="6" borderId="0" xfId="0" applyFont="1" applyFill="1"/>
    <xf numFmtId="0" fontId="25" fillId="6" borderId="0" xfId="0" applyFont="1" applyFill="1"/>
    <xf numFmtId="40" fontId="25" fillId="6" borderId="0" xfId="1" applyNumberFormat="1" applyFont="1" applyFill="1"/>
    <xf numFmtId="0" fontId="27" fillId="6" borderId="0" xfId="0" applyFont="1" applyFill="1" applyAlignment="1">
      <alignment vertical="center"/>
    </xf>
    <xf numFmtId="169" fontId="24" fillId="6" borderId="0" xfId="1" applyNumberFormat="1" applyFont="1" applyFill="1"/>
    <xf numFmtId="14" fontId="24" fillId="6" borderId="0" xfId="0" applyNumberFormat="1" applyFont="1" applyFill="1"/>
    <xf numFmtId="169" fontId="24" fillId="6" borderId="0" xfId="1" applyNumberFormat="1" applyFont="1" applyFill="1" applyAlignment="1">
      <alignment horizontal="center" vertical="center"/>
    </xf>
    <xf numFmtId="0" fontId="38" fillId="10" borderId="0" xfId="0" applyFont="1" applyFill="1" applyAlignment="1">
      <alignment horizontal="center" vertical="center"/>
    </xf>
    <xf numFmtId="0" fontId="0" fillId="0" borderId="6" xfId="0" applyBorder="1" applyAlignment="1">
      <alignment vertical="center"/>
    </xf>
    <xf numFmtId="0" fontId="0" fillId="0" borderId="1" xfId="0" applyBorder="1" applyAlignment="1">
      <alignment vertical="center"/>
    </xf>
    <xf numFmtId="165" fontId="0" fillId="0" borderId="1" xfId="0" applyNumberFormat="1" applyBorder="1" applyAlignment="1">
      <alignment horizontal="center" vertical="center"/>
    </xf>
    <xf numFmtId="0" fontId="2" fillId="5" borderId="35" xfId="0" applyFont="1" applyFill="1" applyBorder="1" applyAlignment="1">
      <alignment horizontal="center"/>
    </xf>
    <xf numFmtId="169" fontId="2" fillId="5" borderId="35" xfId="1" applyNumberFormat="1" applyFont="1" applyFill="1" applyBorder="1" applyAlignment="1">
      <alignment horizontal="center"/>
    </xf>
    <xf numFmtId="169" fontId="2" fillId="5" borderId="35" xfId="0" applyNumberFormat="1" applyFont="1" applyFill="1" applyBorder="1" applyAlignment="1">
      <alignment horizontal="center"/>
    </xf>
    <xf numFmtId="14" fontId="2" fillId="5" borderId="35" xfId="0" applyNumberFormat="1" applyFont="1" applyFill="1" applyBorder="1" applyAlignment="1">
      <alignment horizontal="center"/>
    </xf>
    <xf numFmtId="166" fontId="42" fillId="11" borderId="28" xfId="0" applyNumberFormat="1" applyFont="1" applyFill="1" applyBorder="1" applyAlignment="1">
      <alignment horizontal="center"/>
    </xf>
    <xf numFmtId="0" fontId="43" fillId="11" borderId="0" xfId="0" applyFont="1" applyFill="1" applyAlignment="1">
      <alignment horizontal="left"/>
    </xf>
    <xf numFmtId="0" fontId="42" fillId="11" borderId="0" xfId="0" applyFont="1" applyFill="1"/>
    <xf numFmtId="169" fontId="42" fillId="11" borderId="0" xfId="1" applyNumberFormat="1" applyFont="1" applyFill="1" applyBorder="1"/>
    <xf numFmtId="0" fontId="42" fillId="11" borderId="28" xfId="0" applyFont="1" applyFill="1" applyBorder="1" applyAlignment="1">
      <alignment horizontal="center"/>
    </xf>
    <xf numFmtId="0" fontId="42" fillId="11" borderId="28" xfId="0" applyFont="1" applyFill="1" applyBorder="1"/>
    <xf numFmtId="169" fontId="42" fillId="11" borderId="28" xfId="1" applyNumberFormat="1" applyFont="1" applyFill="1" applyBorder="1"/>
    <xf numFmtId="166" fontId="42" fillId="11" borderId="28" xfId="1" applyNumberFormat="1" applyFont="1" applyFill="1" applyBorder="1" applyAlignment="1">
      <alignment horizontal="center"/>
    </xf>
    <xf numFmtId="166" fontId="44" fillId="11" borderId="28" xfId="0" applyNumberFormat="1" applyFont="1" applyFill="1" applyBorder="1" applyAlignment="1">
      <alignment horizontal="center"/>
    </xf>
    <xf numFmtId="0" fontId="0" fillId="3" borderId="27" xfId="0" applyFill="1" applyBorder="1" applyAlignment="1">
      <alignment horizontal="center"/>
    </xf>
    <xf numFmtId="0" fontId="0" fillId="3" borderId="27" xfId="0" applyFill="1" applyBorder="1"/>
    <xf numFmtId="169" fontId="0" fillId="3" borderId="27" xfId="1" applyNumberFormat="1" applyFont="1" applyFill="1" applyBorder="1"/>
    <xf numFmtId="0" fontId="0" fillId="3" borderId="1" xfId="0" applyFill="1" applyBorder="1" applyAlignment="1">
      <alignment horizontal="center"/>
    </xf>
    <xf numFmtId="169" fontId="0" fillId="3" borderId="1" xfId="1" applyNumberFormat="1" applyFont="1" applyFill="1" applyBorder="1"/>
    <xf numFmtId="0" fontId="42" fillId="11" borderId="0" xfId="0" applyFont="1" applyFill="1" applyAlignment="1">
      <alignment horizontal="center"/>
    </xf>
    <xf numFmtId="0" fontId="0" fillId="6" borderId="0" xfId="0" applyFill="1" applyAlignment="1">
      <alignment horizontal="left"/>
    </xf>
    <xf numFmtId="0" fontId="42" fillId="11" borderId="0" xfId="0" applyFont="1" applyFill="1" applyAlignment="1">
      <alignment horizontal="left"/>
    </xf>
    <xf numFmtId="0" fontId="42" fillId="11" borderId="28" xfId="0" applyFont="1" applyFill="1" applyBorder="1" applyAlignment="1">
      <alignment horizontal="left"/>
    </xf>
    <xf numFmtId="0" fontId="2" fillId="5" borderId="35" xfId="0" applyFont="1" applyFill="1" applyBorder="1" applyAlignment="1">
      <alignment horizontal="left"/>
    </xf>
    <xf numFmtId="0" fontId="0" fillId="3" borderId="27" xfId="0" applyFill="1" applyBorder="1" applyAlignment="1">
      <alignment horizontal="left"/>
    </xf>
    <xf numFmtId="0" fontId="0" fillId="3" borderId="1" xfId="0" applyFill="1" applyBorder="1" applyAlignment="1">
      <alignment horizontal="left"/>
    </xf>
    <xf numFmtId="0" fontId="0" fillId="0" borderId="0" xfId="0" applyAlignment="1">
      <alignment horizontal="left"/>
    </xf>
    <xf numFmtId="0" fontId="8" fillId="6" borderId="0" xfId="0" applyFont="1" applyFill="1" applyAlignment="1">
      <alignment vertical="center"/>
    </xf>
    <xf numFmtId="0" fontId="8" fillId="0" borderId="0" xfId="0" applyFont="1" applyAlignment="1">
      <alignment vertical="center"/>
    </xf>
    <xf numFmtId="0" fontId="8" fillId="6" borderId="0" xfId="0" applyFont="1" applyFill="1"/>
    <xf numFmtId="0" fontId="8" fillId="2" borderId="0" xfId="0" applyFont="1" applyFill="1" applyAlignment="1">
      <alignment vertical="center"/>
    </xf>
    <xf numFmtId="0" fontId="10" fillId="3" borderId="6" xfId="0" applyFont="1" applyFill="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169" fontId="3" fillId="0" borderId="40" xfId="1" applyNumberFormat="1" applyFont="1" applyFill="1" applyBorder="1" applyAlignment="1">
      <alignment horizontal="right" vertical="center"/>
    </xf>
    <xf numFmtId="169" fontId="3" fillId="0" borderId="46" xfId="1" applyNumberFormat="1" applyFont="1" applyFill="1" applyBorder="1" applyAlignment="1">
      <alignment horizontal="right" vertical="center"/>
    </xf>
    <xf numFmtId="169" fontId="3" fillId="5" borderId="42" xfId="1" applyNumberFormat="1" applyFont="1" applyFill="1" applyBorder="1" applyAlignment="1">
      <alignment horizontal="right" vertical="center"/>
    </xf>
    <xf numFmtId="169" fontId="24" fillId="6" borderId="0" xfId="1" applyNumberFormat="1" applyFont="1" applyFill="1" applyBorder="1"/>
    <xf numFmtId="169" fontId="0" fillId="6" borderId="0" xfId="1" applyNumberFormat="1" applyFont="1" applyFill="1" applyBorder="1"/>
    <xf numFmtId="169" fontId="0" fillId="2" borderId="0" xfId="1" applyNumberFormat="1" applyFont="1" applyFill="1" applyBorder="1"/>
    <xf numFmtId="169" fontId="0" fillId="0" borderId="0" xfId="1" applyNumberFormat="1" applyFont="1" applyBorder="1"/>
    <xf numFmtId="0" fontId="10" fillId="0" borderId="0" xfId="0" applyFont="1" applyAlignment="1">
      <alignment vertical="center"/>
    </xf>
    <xf numFmtId="0" fontId="10" fillId="6" borderId="0" xfId="0" applyFont="1" applyFill="1" applyAlignment="1">
      <alignment vertical="center"/>
    </xf>
    <xf numFmtId="0" fontId="10" fillId="6" borderId="0" xfId="0" applyFont="1" applyFill="1"/>
    <xf numFmtId="169" fontId="0" fillId="0" borderId="0" xfId="1" applyNumberFormat="1" applyFont="1" applyAlignment="1">
      <alignment horizontal="center"/>
    </xf>
    <xf numFmtId="0" fontId="10" fillId="2" borderId="0" xfId="0" applyFont="1" applyFill="1" applyAlignment="1">
      <alignment horizontal="center"/>
    </xf>
    <xf numFmtId="0" fontId="46" fillId="2" borderId="0" xfId="0" applyFont="1" applyFill="1"/>
    <xf numFmtId="0" fontId="46" fillId="6" borderId="0" xfId="0" applyFont="1" applyFill="1"/>
    <xf numFmtId="0" fontId="1" fillId="12" borderId="32" xfId="0" applyFont="1" applyFill="1" applyBorder="1" applyAlignment="1">
      <alignment horizontal="center" vertical="center"/>
    </xf>
    <xf numFmtId="10" fontId="0" fillId="0" borderId="7" xfId="0" applyNumberFormat="1" applyBorder="1" applyAlignment="1">
      <alignment horizontal="center"/>
    </xf>
    <xf numFmtId="0" fontId="12" fillId="2" borderId="0" xfId="0" applyFont="1" applyFill="1" applyAlignment="1">
      <alignment horizontal="left" vertical="center"/>
    </xf>
    <xf numFmtId="0" fontId="0" fillId="0" borderId="15" xfId="0" applyBorder="1" applyAlignment="1">
      <alignment horizontal="left" vertical="center"/>
    </xf>
    <xf numFmtId="0" fontId="0" fillId="0" borderId="1" xfId="0" applyBorder="1"/>
    <xf numFmtId="0" fontId="0" fillId="0" borderId="18" xfId="0" applyBorder="1" applyAlignment="1">
      <alignment horizontal="left" vertical="center"/>
    </xf>
    <xf numFmtId="0" fontId="0" fillId="0" borderId="24" xfId="0" applyBorder="1" applyAlignment="1">
      <alignment horizontal="left" vertical="center"/>
    </xf>
    <xf numFmtId="0" fontId="0" fillId="13" borderId="51" xfId="0" applyFill="1" applyBorder="1" applyAlignment="1">
      <alignment horizontal="left" vertical="center"/>
    </xf>
    <xf numFmtId="0" fontId="0" fillId="13" borderId="37" xfId="0" applyFill="1" applyBorder="1" applyAlignment="1">
      <alignment horizontal="left" vertical="center"/>
    </xf>
    <xf numFmtId="0" fontId="0" fillId="13" borderId="33" xfId="0" applyFill="1" applyBorder="1" applyAlignment="1">
      <alignment horizontal="left" vertical="center"/>
    </xf>
    <xf numFmtId="0" fontId="0" fillId="13" borderId="52" xfId="0" applyFill="1" applyBorder="1" applyAlignment="1">
      <alignment horizontal="left" vertical="center"/>
    </xf>
    <xf numFmtId="0" fontId="0" fillId="3" borderId="39" xfId="0" applyFill="1" applyBorder="1" applyAlignment="1">
      <alignment vertical="center"/>
    </xf>
    <xf numFmtId="43" fontId="0" fillId="3" borderId="39" xfId="1" applyFont="1" applyFill="1" applyBorder="1" applyAlignment="1">
      <alignment vertical="center"/>
    </xf>
    <xf numFmtId="0" fontId="36" fillId="14" borderId="12" xfId="0" applyFont="1" applyFill="1" applyBorder="1" applyAlignment="1">
      <alignment horizontal="left" vertical="center"/>
    </xf>
    <xf numFmtId="169" fontId="24" fillId="14" borderId="13" xfId="1" applyNumberFormat="1" applyFont="1" applyFill="1" applyBorder="1" applyAlignment="1">
      <alignment horizontal="left" vertical="center"/>
    </xf>
    <xf numFmtId="169" fontId="24" fillId="14" borderId="10" xfId="1" applyNumberFormat="1" applyFont="1" applyFill="1" applyBorder="1" applyAlignment="1">
      <alignment horizontal="right" vertical="center"/>
    </xf>
    <xf numFmtId="169" fontId="24" fillId="14" borderId="11" xfId="1" applyNumberFormat="1" applyFont="1" applyFill="1" applyBorder="1" applyAlignment="1">
      <alignment horizontal="left" vertical="center"/>
    </xf>
    <xf numFmtId="0" fontId="6" fillId="0" borderId="0" xfId="0" applyFont="1" applyAlignment="1">
      <alignment vertical="center"/>
    </xf>
    <xf numFmtId="0" fontId="0" fillId="0" borderId="1" xfId="0" applyBorder="1" applyAlignment="1">
      <alignment horizontal="center"/>
    </xf>
    <xf numFmtId="0" fontId="24" fillId="6" borderId="0" xfId="0" applyFont="1" applyFill="1" applyAlignment="1">
      <alignment horizontal="left"/>
    </xf>
    <xf numFmtId="0" fontId="0" fillId="2" borderId="0" xfId="0" applyFill="1" applyAlignment="1">
      <alignment horizontal="left"/>
    </xf>
    <xf numFmtId="0" fontId="0" fillId="5" borderId="54" xfId="0" applyFill="1" applyBorder="1" applyAlignment="1">
      <alignment horizontal="left" vertical="center"/>
    </xf>
    <xf numFmtId="0" fontId="0" fillId="0" borderId="1" xfId="0" applyBorder="1" applyAlignment="1">
      <alignment horizontal="left"/>
    </xf>
    <xf numFmtId="0" fontId="0" fillId="0" borderId="55" xfId="0" applyBorder="1" applyAlignment="1">
      <alignment horizontal="left" vertical="center"/>
    </xf>
    <xf numFmtId="0" fontId="0" fillId="0" borderId="56" xfId="0" applyBorder="1" applyAlignment="1">
      <alignment horizontal="left" vertical="center"/>
    </xf>
    <xf numFmtId="0" fontId="0" fillId="0" borderId="57" xfId="0" applyBorder="1" applyAlignment="1">
      <alignment horizontal="left" vertical="center"/>
    </xf>
    <xf numFmtId="169" fontId="24" fillId="14" borderId="58" xfId="1" applyNumberFormat="1" applyFont="1" applyFill="1" applyBorder="1" applyAlignment="1">
      <alignment horizontal="left" vertical="center"/>
    </xf>
    <xf numFmtId="170" fontId="0" fillId="0" borderId="0" xfId="3" applyNumberFormat="1" applyFont="1"/>
    <xf numFmtId="0" fontId="28" fillId="0" borderId="0" xfId="0" applyFont="1"/>
    <xf numFmtId="43" fontId="28" fillId="0" borderId="0" xfId="1" applyFont="1" applyFill="1"/>
    <xf numFmtId="0" fontId="48" fillId="0" borderId="0" xfId="0" applyFont="1" applyAlignment="1">
      <alignment horizontal="center"/>
    </xf>
    <xf numFmtId="0" fontId="1" fillId="16" borderId="0" xfId="0" applyFont="1" applyFill="1" applyAlignment="1">
      <alignment horizontal="left" vertical="center" wrapText="1"/>
    </xf>
    <xf numFmtId="0" fontId="1" fillId="16" borderId="0" xfId="0" applyFont="1" applyFill="1" applyAlignment="1">
      <alignment horizontal="left" vertical="center"/>
    </xf>
    <xf numFmtId="0" fontId="1" fillId="16" borderId="0" xfId="0" applyFont="1" applyFill="1" applyAlignment="1">
      <alignment horizontal="center" vertical="center" wrapText="1"/>
    </xf>
    <xf numFmtId="0" fontId="42" fillId="16" borderId="0" xfId="0" applyFont="1" applyFill="1"/>
    <xf numFmtId="0" fontId="42" fillId="16" borderId="28" xfId="0" applyFont="1" applyFill="1" applyBorder="1"/>
    <xf numFmtId="0" fontId="42" fillId="16" borderId="0" xfId="0" applyFont="1" applyFill="1" applyAlignment="1">
      <alignment horizontal="left"/>
    </xf>
    <xf numFmtId="0" fontId="42" fillId="16" borderId="28" xfId="0" applyFont="1" applyFill="1" applyBorder="1" applyAlignment="1">
      <alignment horizontal="left"/>
    </xf>
    <xf numFmtId="0" fontId="0" fillId="5" borderId="1" xfId="0" applyFill="1" applyBorder="1" applyAlignment="1">
      <alignment horizontal="center" vertical="center"/>
    </xf>
    <xf numFmtId="0" fontId="0" fillId="5" borderId="1" xfId="0" applyFill="1" applyBorder="1" applyAlignment="1">
      <alignment vertical="center"/>
    </xf>
    <xf numFmtId="0" fontId="0" fillId="0" borderId="53" xfId="0" applyBorder="1" applyAlignment="1">
      <alignment vertical="center"/>
    </xf>
    <xf numFmtId="0" fontId="0" fillId="3" borderId="55" xfId="0" applyFill="1" applyBorder="1" applyAlignment="1">
      <alignment vertical="center"/>
    </xf>
    <xf numFmtId="0" fontId="0" fillId="3" borderId="57" xfId="0" applyFill="1" applyBorder="1" applyAlignment="1">
      <alignment vertical="center"/>
    </xf>
    <xf numFmtId="0" fontId="35" fillId="14" borderId="58" xfId="0" applyFont="1" applyFill="1" applyBorder="1" applyAlignment="1">
      <alignment vertical="center"/>
    </xf>
    <xf numFmtId="0" fontId="0" fillId="5" borderId="59" xfId="0" applyFill="1" applyBorder="1" applyAlignment="1">
      <alignment horizontal="left" vertical="center"/>
    </xf>
    <xf numFmtId="0" fontId="0" fillId="5" borderId="60" xfId="0" applyFill="1" applyBorder="1" applyAlignment="1">
      <alignment horizontal="center" vertical="center"/>
    </xf>
    <xf numFmtId="0" fontId="0" fillId="0" borderId="61" xfId="0" applyBorder="1" applyAlignment="1">
      <alignment horizontal="left" vertical="center"/>
    </xf>
    <xf numFmtId="0" fontId="0" fillId="0" borderId="62" xfId="0" applyBorder="1" applyAlignment="1">
      <alignment horizontal="center" vertical="center"/>
    </xf>
    <xf numFmtId="0" fontId="0" fillId="0" borderId="63" xfId="0" applyBorder="1" applyAlignment="1">
      <alignment horizontal="left" vertical="center"/>
    </xf>
    <xf numFmtId="0" fontId="0" fillId="0" borderId="64" xfId="0" applyBorder="1" applyAlignment="1">
      <alignment horizontal="center" vertical="center"/>
    </xf>
    <xf numFmtId="0" fontId="0" fillId="5" borderId="65" xfId="0" applyFill="1" applyBorder="1" applyAlignment="1">
      <alignment vertical="center"/>
    </xf>
    <xf numFmtId="0" fontId="0" fillId="3" borderId="66" xfId="0" applyFill="1" applyBorder="1" applyAlignment="1">
      <alignment vertical="center"/>
    </xf>
    <xf numFmtId="0" fontId="0" fillId="3" borderId="67" xfId="0" applyFill="1" applyBorder="1" applyAlignment="1">
      <alignment vertical="center"/>
    </xf>
    <xf numFmtId="0" fontId="47" fillId="14" borderId="70" xfId="0" applyFont="1" applyFill="1" applyBorder="1" applyAlignment="1">
      <alignment horizontal="center" vertical="center" wrapText="1"/>
    </xf>
    <xf numFmtId="0" fontId="0" fillId="0" borderId="57" xfId="0" applyBorder="1" applyAlignment="1">
      <alignment vertical="center"/>
    </xf>
    <xf numFmtId="0" fontId="0" fillId="0" borderId="55" xfId="0" applyBorder="1" applyAlignment="1">
      <alignment vertical="center"/>
    </xf>
    <xf numFmtId="0" fontId="2" fillId="0" borderId="55" xfId="0" applyFont="1" applyBorder="1" applyAlignment="1">
      <alignment vertical="center"/>
    </xf>
    <xf numFmtId="0" fontId="0" fillId="0" borderId="71" xfId="0" applyBorder="1" applyAlignment="1">
      <alignment horizontal="center" vertical="center"/>
    </xf>
    <xf numFmtId="0" fontId="0" fillId="0" borderId="72" xfId="0" applyBorder="1" applyAlignment="1">
      <alignment vertical="center"/>
    </xf>
    <xf numFmtId="164" fontId="24" fillId="6" borderId="0" xfId="0" applyNumberFormat="1" applyFont="1" applyFill="1" applyAlignment="1">
      <alignment horizontal="left" vertical="center" indent="2"/>
    </xf>
    <xf numFmtId="164" fontId="0" fillId="6" borderId="0" xfId="0" applyNumberFormat="1" applyFill="1" applyAlignment="1">
      <alignment horizontal="left" vertical="center" indent="2"/>
    </xf>
    <xf numFmtId="0" fontId="0" fillId="0" borderId="0" xfId="0" applyAlignment="1">
      <alignment horizontal="left" vertical="center" indent="2"/>
    </xf>
    <xf numFmtId="0" fontId="24" fillId="6" borderId="0" xfId="0" applyFont="1" applyFill="1" applyAlignment="1">
      <alignment horizontal="left" vertical="center" indent="2"/>
    </xf>
    <xf numFmtId="0" fontId="0" fillId="6" borderId="0" xfId="0" applyFill="1" applyAlignment="1">
      <alignment horizontal="left" vertical="center" indent="2"/>
    </xf>
    <xf numFmtId="169" fontId="24" fillId="6" borderId="0" xfId="1" applyNumberFormat="1" applyFont="1" applyFill="1" applyAlignment="1">
      <alignment horizontal="center"/>
    </xf>
    <xf numFmtId="169" fontId="0" fillId="6" borderId="0" xfId="1" applyNumberFormat="1" applyFont="1" applyFill="1" applyAlignment="1">
      <alignment horizontal="center"/>
    </xf>
    <xf numFmtId="168" fontId="24" fillId="6" borderId="0" xfId="0" applyNumberFormat="1" applyFont="1" applyFill="1" applyAlignment="1">
      <alignment horizontal="center"/>
    </xf>
    <xf numFmtId="168" fontId="0" fillId="6" borderId="0" xfId="0" applyNumberFormat="1" applyFill="1" applyAlignment="1">
      <alignment horizontal="center"/>
    </xf>
    <xf numFmtId="168" fontId="0" fillId="0" borderId="0" xfId="0" applyNumberFormat="1" applyAlignment="1">
      <alignment horizontal="center"/>
    </xf>
    <xf numFmtId="169" fontId="0" fillId="2" borderId="0" xfId="0" applyNumberFormat="1" applyFill="1" applyAlignment="1">
      <alignment horizontal="center" vertical="center"/>
    </xf>
    <xf numFmtId="169" fontId="0" fillId="2" borderId="0" xfId="0" applyNumberFormat="1" applyFill="1" applyAlignment="1">
      <alignment horizontal="left" vertical="center"/>
    </xf>
    <xf numFmtId="0" fontId="25" fillId="6" borderId="0" xfId="0" applyFont="1" applyFill="1" applyAlignment="1">
      <alignment horizontal="left"/>
    </xf>
    <xf numFmtId="0" fontId="11" fillId="6" borderId="0" xfId="0" applyFont="1" applyFill="1" applyAlignment="1">
      <alignment horizontal="left"/>
    </xf>
    <xf numFmtId="0" fontId="8" fillId="0" borderId="0" xfId="0" applyFont="1"/>
    <xf numFmtId="0" fontId="2" fillId="2" borderId="0" xfId="0" applyFont="1" applyFill="1" applyAlignment="1">
      <alignment horizontal="left"/>
    </xf>
    <xf numFmtId="0" fontId="51" fillId="2" borderId="0" xfId="0" applyFont="1" applyFill="1" applyAlignment="1">
      <alignment horizontal="center" vertical="center"/>
    </xf>
    <xf numFmtId="0" fontId="0" fillId="0" borderId="5" xfId="0" applyBorder="1" applyAlignment="1">
      <alignment horizontal="center" vertical="center"/>
    </xf>
    <xf numFmtId="0" fontId="0" fillId="3" borderId="5" xfId="0" applyFill="1" applyBorder="1" applyAlignment="1">
      <alignment horizontal="center" vertical="center"/>
    </xf>
    <xf numFmtId="168" fontId="0" fillId="0" borderId="27" xfId="1" applyNumberFormat="1" applyFont="1" applyFill="1" applyBorder="1" applyAlignment="1">
      <alignment horizontal="center" vertical="center"/>
    </xf>
    <xf numFmtId="169" fontId="0" fillId="3" borderId="27" xfId="1" applyNumberFormat="1" applyFont="1" applyFill="1" applyBorder="1" applyAlignment="1">
      <alignment vertical="center"/>
    </xf>
    <xf numFmtId="14" fontId="8" fillId="0" borderId="0" xfId="0" applyNumberFormat="1" applyFont="1"/>
    <xf numFmtId="169" fontId="8" fillId="0" borderId="0" xfId="1" applyNumberFormat="1" applyFont="1"/>
    <xf numFmtId="169" fontId="8" fillId="0" borderId="0" xfId="0" applyNumberFormat="1" applyFont="1"/>
    <xf numFmtId="0" fontId="8" fillId="6" borderId="0" xfId="0" applyFont="1" applyFill="1" applyAlignment="1">
      <alignment horizontal="center" vertical="center"/>
    </xf>
    <xf numFmtId="0" fontId="8" fillId="0" borderId="0" xfId="0" applyFont="1" applyAlignment="1">
      <alignment horizontal="center" vertical="center"/>
    </xf>
    <xf numFmtId="0" fontId="8" fillId="6" borderId="0" xfId="0" applyFont="1" applyFill="1" applyAlignment="1">
      <alignment horizontal="center"/>
    </xf>
    <xf numFmtId="0" fontId="8" fillId="0" borderId="0" xfId="0" applyFont="1" applyAlignment="1">
      <alignment horizontal="center"/>
    </xf>
    <xf numFmtId="0" fontId="52" fillId="6" borderId="0" xfId="0" applyFont="1" applyFill="1"/>
    <xf numFmtId="0" fontId="52" fillId="2" borderId="0" xfId="0" applyFont="1" applyFill="1"/>
    <xf numFmtId="0" fontId="15" fillId="0" borderId="0" xfId="0" applyFont="1" applyAlignment="1">
      <alignment vertical="center"/>
    </xf>
    <xf numFmtId="0" fontId="8" fillId="15" borderId="0" xfId="0" applyFont="1" applyFill="1" applyAlignment="1">
      <alignment horizontal="center" vertical="center"/>
    </xf>
    <xf numFmtId="0" fontId="29" fillId="17" borderId="0" xfId="2" applyFont="1" applyFill="1" applyAlignment="1">
      <alignment horizontal="center" vertical="center"/>
    </xf>
    <xf numFmtId="0" fontId="37" fillId="17" borderId="0" xfId="0" applyFont="1" applyFill="1" applyAlignment="1">
      <alignment vertical="center"/>
    </xf>
    <xf numFmtId="0" fontId="12" fillId="17" borderId="0" xfId="0" applyFont="1" applyFill="1" applyAlignment="1">
      <alignment vertical="center"/>
    </xf>
    <xf numFmtId="0" fontId="0" fillId="17" borderId="0" xfId="0" applyFill="1" applyAlignment="1">
      <alignment horizontal="center" vertical="center"/>
    </xf>
    <xf numFmtId="0" fontId="0" fillId="17" borderId="0" xfId="0" applyFill="1" applyAlignment="1">
      <alignment vertical="center"/>
    </xf>
    <xf numFmtId="14" fontId="0" fillId="17" borderId="0" xfId="0" applyNumberFormat="1" applyFill="1"/>
    <xf numFmtId="0" fontId="0" fillId="17" borderId="0" xfId="0" applyFill="1"/>
    <xf numFmtId="0" fontId="0" fillId="17" borderId="0" xfId="0" applyFill="1" applyAlignment="1">
      <alignment horizontal="center"/>
    </xf>
    <xf numFmtId="164" fontId="0" fillId="17" borderId="0" xfId="1" applyNumberFormat="1" applyFont="1" applyFill="1" applyBorder="1" applyAlignment="1">
      <alignment horizontal="center" vertical="center"/>
    </xf>
    <xf numFmtId="164" fontId="0" fillId="17" borderId="0" xfId="0" applyNumberFormat="1" applyFill="1" applyAlignment="1">
      <alignment horizontal="center" vertical="center"/>
    </xf>
    <xf numFmtId="43" fontId="0" fillId="17" borderId="0" xfId="1" applyFont="1" applyFill="1" applyAlignment="1">
      <alignment vertical="center"/>
    </xf>
    <xf numFmtId="0" fontId="0" fillId="17" borderId="0" xfId="0" applyFill="1" applyAlignment="1">
      <alignment horizontal="left" vertical="center"/>
    </xf>
    <xf numFmtId="43" fontId="0" fillId="17" borderId="0" xfId="1" applyFont="1" applyFill="1" applyBorder="1"/>
    <xf numFmtId="43" fontId="0" fillId="17" borderId="0" xfId="1" applyFont="1" applyFill="1"/>
    <xf numFmtId="0" fontId="11" fillId="17" borderId="0" xfId="0" applyFont="1" applyFill="1" applyAlignment="1">
      <alignment horizontal="left"/>
    </xf>
    <xf numFmtId="0" fontId="11" fillId="17" borderId="0" xfId="0" applyFont="1" applyFill="1"/>
    <xf numFmtId="0" fontId="17" fillId="17" borderId="0" xfId="0" applyFont="1" applyFill="1"/>
    <xf numFmtId="14" fontId="11" fillId="17" borderId="0" xfId="0" applyNumberFormat="1" applyFont="1" applyFill="1"/>
    <xf numFmtId="40" fontId="11" fillId="17" borderId="0" xfId="1" applyNumberFormat="1" applyFont="1" applyFill="1"/>
    <xf numFmtId="0" fontId="2" fillId="17" borderId="0" xfId="0" applyFont="1" applyFill="1" applyAlignment="1">
      <alignment vertical="center"/>
    </xf>
    <xf numFmtId="164" fontId="2" fillId="17" borderId="0" xfId="0" applyNumberFormat="1" applyFont="1" applyFill="1" applyAlignment="1">
      <alignment vertical="center"/>
    </xf>
    <xf numFmtId="0" fontId="8" fillId="17" borderId="0" xfId="0" applyFont="1" applyFill="1" applyAlignment="1">
      <alignment vertical="center"/>
    </xf>
    <xf numFmtId="0" fontId="23" fillId="17" borderId="0" xfId="0" applyFont="1" applyFill="1" applyAlignment="1">
      <alignment vertical="center"/>
    </xf>
    <xf numFmtId="0" fontId="10" fillId="17" borderId="0" xfId="0" applyFont="1" applyFill="1" applyAlignment="1">
      <alignment vertical="center"/>
    </xf>
    <xf numFmtId="0" fontId="15" fillId="17" borderId="0" xfId="0" applyFont="1" applyFill="1" applyAlignment="1">
      <alignment vertical="center"/>
    </xf>
    <xf numFmtId="169" fontId="0" fillId="17" borderId="0" xfId="1" applyNumberFormat="1" applyFont="1" applyFill="1"/>
    <xf numFmtId="0" fontId="15" fillId="17" borderId="0" xfId="0" applyFont="1" applyFill="1"/>
    <xf numFmtId="0" fontId="19" fillId="17" borderId="0" xfId="0" applyFont="1" applyFill="1" applyAlignment="1">
      <alignment vertical="center"/>
    </xf>
    <xf numFmtId="0" fontId="32" fillId="17" borderId="0" xfId="0" applyFont="1" applyFill="1"/>
    <xf numFmtId="169" fontId="0" fillId="17" borderId="0" xfId="0" applyNumberFormat="1" applyFill="1" applyAlignment="1">
      <alignment horizontal="center"/>
    </xf>
    <xf numFmtId="0" fontId="46" fillId="17" borderId="0" xfId="0" applyFont="1" applyFill="1"/>
    <xf numFmtId="164" fontId="2" fillId="17" borderId="0" xfId="0" applyNumberFormat="1" applyFont="1" applyFill="1" applyAlignment="1">
      <alignment horizontal="left" vertical="center" indent="2"/>
    </xf>
    <xf numFmtId="164" fontId="0" fillId="17" borderId="0" xfId="0" applyNumberFormat="1" applyFill="1" applyAlignment="1">
      <alignment horizontal="left" vertical="center" indent="2"/>
    </xf>
    <xf numFmtId="0" fontId="8" fillId="17" borderId="0" xfId="0" applyFont="1" applyFill="1" applyAlignment="1">
      <alignment horizontal="center"/>
    </xf>
    <xf numFmtId="169" fontId="8" fillId="17" borderId="0" xfId="0" applyNumberFormat="1" applyFont="1" applyFill="1" applyAlignment="1">
      <alignment horizontal="center"/>
    </xf>
    <xf numFmtId="0" fontId="8" fillId="17" borderId="0" xfId="0" applyFont="1" applyFill="1"/>
    <xf numFmtId="0" fontId="10" fillId="17" borderId="0" xfId="0" applyFont="1" applyFill="1"/>
    <xf numFmtId="0" fontId="52" fillId="17" borderId="0" xfId="0" applyFont="1" applyFill="1"/>
    <xf numFmtId="169" fontId="0" fillId="17" borderId="0" xfId="1" applyNumberFormat="1" applyFont="1" applyFill="1" applyBorder="1"/>
    <xf numFmtId="0" fontId="8" fillId="17" borderId="0" xfId="0" applyFont="1" applyFill="1" applyAlignment="1">
      <alignment horizontal="center" vertical="center"/>
    </xf>
    <xf numFmtId="0" fontId="0" fillId="17" borderId="0" xfId="0" applyFill="1" applyAlignment="1">
      <alignment horizontal="left" vertical="center" indent="2"/>
    </xf>
    <xf numFmtId="0" fontId="37" fillId="17" borderId="0" xfId="0" applyFont="1" applyFill="1" applyAlignment="1">
      <alignment horizontal="center" vertical="center"/>
    </xf>
    <xf numFmtId="0" fontId="0" fillId="17" borderId="0" xfId="0" applyFill="1" applyAlignment="1">
      <alignment horizontal="left"/>
    </xf>
    <xf numFmtId="43" fontId="0" fillId="17" borderId="0" xfId="1" applyFont="1" applyFill="1" applyBorder="1" applyAlignment="1">
      <alignment horizontal="center" vertical="center"/>
    </xf>
    <xf numFmtId="43" fontId="0" fillId="17" borderId="0" xfId="1" applyFont="1" applyFill="1" applyBorder="1" applyAlignment="1">
      <alignment horizontal="center"/>
    </xf>
    <xf numFmtId="43" fontId="0" fillId="17" borderId="0" xfId="1" applyFont="1" applyFill="1" applyBorder="1" applyAlignment="1">
      <alignment horizontal="left"/>
    </xf>
    <xf numFmtId="0" fontId="0" fillId="17" borderId="0" xfId="1" applyNumberFormat="1" applyFont="1" applyFill="1" applyBorder="1" applyAlignment="1">
      <alignment horizontal="left"/>
    </xf>
    <xf numFmtId="168" fontId="0" fillId="17" borderId="0" xfId="0" applyNumberFormat="1" applyFill="1" applyAlignment="1">
      <alignment vertical="center"/>
    </xf>
    <xf numFmtId="169" fontId="0" fillId="17" borderId="0" xfId="1" applyNumberFormat="1" applyFont="1" applyFill="1" applyAlignment="1">
      <alignment vertical="center"/>
    </xf>
    <xf numFmtId="168" fontId="0" fillId="17" borderId="0" xfId="0" applyNumberFormat="1" applyFill="1" applyAlignment="1">
      <alignment horizontal="center"/>
    </xf>
    <xf numFmtId="169" fontId="0" fillId="17" borderId="0" xfId="1" applyNumberFormat="1" applyFont="1" applyFill="1" applyAlignment="1">
      <alignment horizontal="center"/>
    </xf>
    <xf numFmtId="0" fontId="37" fillId="17" borderId="0" xfId="0" applyFont="1" applyFill="1" applyAlignment="1">
      <alignment horizontal="left" vertical="center"/>
    </xf>
    <xf numFmtId="169" fontId="0" fillId="17" borderId="0" xfId="1" applyNumberFormat="1" applyFont="1" applyFill="1" applyBorder="1" applyAlignment="1">
      <alignment horizontal="center" vertical="center"/>
    </xf>
    <xf numFmtId="169" fontId="0" fillId="17" borderId="0" xfId="1" applyNumberFormat="1" applyFont="1" applyFill="1" applyAlignment="1">
      <alignment horizontal="center" vertical="center"/>
    </xf>
    <xf numFmtId="0" fontId="8" fillId="15" borderId="0" xfId="0" applyFont="1" applyFill="1" applyAlignment="1">
      <alignment horizontal="left" vertical="center"/>
    </xf>
    <xf numFmtId="0" fontId="0" fillId="15" borderId="0" xfId="0" applyFill="1" applyAlignment="1">
      <alignment horizontal="left" vertical="center"/>
    </xf>
    <xf numFmtId="0" fontId="8" fillId="17" borderId="0" xfId="0" applyFont="1" applyFill="1" applyAlignment="1">
      <alignment horizontal="left" vertical="center"/>
    </xf>
    <xf numFmtId="0" fontId="0" fillId="18" borderId="0" xfId="0" applyFill="1" applyAlignment="1">
      <alignment horizontal="left" vertical="center"/>
    </xf>
    <xf numFmtId="0" fontId="10" fillId="19" borderId="0" xfId="2" applyFont="1" applyFill="1" applyBorder="1" applyAlignment="1">
      <alignment horizontal="left" vertical="center"/>
    </xf>
    <xf numFmtId="0" fontId="10" fillId="19" borderId="0" xfId="0" applyFont="1" applyFill="1" applyAlignment="1">
      <alignment horizontal="left" vertical="center"/>
    </xf>
    <xf numFmtId="0" fontId="34" fillId="19" borderId="0" xfId="0" applyFont="1" applyFill="1" applyAlignment="1">
      <alignment horizontal="left" vertical="center"/>
    </xf>
    <xf numFmtId="0" fontId="49" fillId="19" borderId="0" xfId="0" applyFont="1" applyFill="1" applyAlignment="1">
      <alignment horizontal="center" vertical="center"/>
    </xf>
    <xf numFmtId="0" fontId="49" fillId="19" borderId="0" xfId="0" applyFont="1" applyFill="1" applyAlignment="1">
      <alignment horizontal="left" vertical="center"/>
    </xf>
    <xf numFmtId="0" fontId="49" fillId="19" borderId="0" xfId="0" applyFont="1" applyFill="1" applyAlignment="1">
      <alignment horizontal="left" vertical="center" indent="1"/>
    </xf>
    <xf numFmtId="169" fontId="49" fillId="19" borderId="0" xfId="1" applyNumberFormat="1" applyFont="1" applyFill="1" applyAlignment="1">
      <alignment horizontal="left" vertical="center"/>
    </xf>
    <xf numFmtId="0" fontId="34" fillId="19" borderId="0" xfId="0" applyFont="1" applyFill="1" applyAlignment="1">
      <alignment horizontal="center" vertical="center"/>
    </xf>
    <xf numFmtId="9" fontId="4" fillId="19" borderId="0" xfId="3" applyFont="1" applyFill="1" applyAlignment="1">
      <alignment horizontal="center" vertical="center"/>
    </xf>
    <xf numFmtId="9" fontId="49" fillId="19" borderId="0" xfId="3" applyFont="1" applyFill="1" applyAlignment="1">
      <alignment horizontal="center" vertical="center"/>
    </xf>
    <xf numFmtId="9" fontId="34" fillId="19" borderId="0" xfId="3" applyFont="1" applyFill="1" applyAlignment="1">
      <alignment horizontal="center" vertical="center"/>
    </xf>
    <xf numFmtId="0" fontId="18" fillId="19" borderId="0" xfId="0" applyFont="1" applyFill="1" applyAlignment="1">
      <alignment horizontal="center" vertical="center"/>
    </xf>
    <xf numFmtId="0" fontId="50" fillId="19" borderId="0" xfId="0" applyFont="1" applyFill="1" applyAlignment="1">
      <alignment horizontal="center" vertical="center"/>
    </xf>
    <xf numFmtId="0" fontId="18" fillId="19" borderId="0" xfId="0" applyFont="1" applyFill="1" applyAlignment="1">
      <alignment horizontal="left" vertical="center"/>
    </xf>
    <xf numFmtId="0" fontId="0" fillId="19" borderId="0" xfId="0" applyFill="1" applyAlignment="1">
      <alignment horizontal="left" vertical="center"/>
    </xf>
    <xf numFmtId="0" fontId="0" fillId="19" borderId="0" xfId="0" applyFill="1" applyAlignment="1">
      <alignment horizontal="center" vertical="center"/>
    </xf>
    <xf numFmtId="0" fontId="40" fillId="19" borderId="0" xfId="0" applyFont="1" applyFill="1" applyAlignment="1">
      <alignment horizontal="left" vertical="center"/>
    </xf>
    <xf numFmtId="0" fontId="40" fillId="19" borderId="0" xfId="0" applyFont="1" applyFill="1" applyAlignment="1">
      <alignment horizontal="center" vertical="center"/>
    </xf>
    <xf numFmtId="0" fontId="49" fillId="18" borderId="0" xfId="0" applyFont="1" applyFill="1" applyAlignment="1">
      <alignment horizontal="left" vertical="center"/>
    </xf>
    <xf numFmtId="0" fontId="39" fillId="18" borderId="0" xfId="0" applyFont="1" applyFill="1" applyAlignment="1">
      <alignment horizontal="left" vertical="center"/>
    </xf>
    <xf numFmtId="0" fontId="39" fillId="18" borderId="0" xfId="0" applyFont="1" applyFill="1" applyAlignment="1">
      <alignment horizontal="center" vertical="center"/>
    </xf>
    <xf numFmtId="169" fontId="49" fillId="18" borderId="0" xfId="1" applyNumberFormat="1" applyFont="1" applyFill="1" applyAlignment="1">
      <alignment horizontal="left" vertical="center"/>
    </xf>
    <xf numFmtId="0" fontId="34" fillId="18" borderId="0" xfId="0" applyFont="1" applyFill="1" applyAlignment="1">
      <alignment horizontal="left" vertical="center"/>
    </xf>
    <xf numFmtId="9" fontId="49" fillId="18" borderId="0" xfId="3" applyFont="1" applyFill="1" applyAlignment="1">
      <alignment horizontal="center" vertical="center"/>
    </xf>
    <xf numFmtId="0" fontId="18" fillId="15" borderId="0" xfId="0" applyFont="1" applyFill="1" applyAlignment="1">
      <alignment horizontal="center" vertical="center"/>
    </xf>
    <xf numFmtId="0" fontId="50" fillId="15" borderId="0" xfId="0" applyFont="1" applyFill="1" applyAlignment="1">
      <alignment horizontal="center" vertical="center"/>
    </xf>
    <xf numFmtId="0" fontId="18" fillId="15" borderId="0" xfId="0" applyFont="1" applyFill="1" applyAlignment="1">
      <alignment horizontal="left" vertical="center"/>
    </xf>
    <xf numFmtId="0" fontId="8" fillId="19" borderId="0" xfId="0" applyFont="1" applyFill="1" applyAlignment="1">
      <alignment horizontal="center" vertical="center"/>
    </xf>
    <xf numFmtId="0" fontId="24" fillId="6" borderId="0" xfId="0" applyFont="1" applyFill="1" applyAlignment="1">
      <alignment horizontal="left" vertical="center" indent="1"/>
    </xf>
    <xf numFmtId="0" fontId="2" fillId="17" borderId="0" xfId="0" applyFont="1" applyFill="1" applyAlignment="1">
      <alignment horizontal="left" vertical="center" indent="1"/>
    </xf>
    <xf numFmtId="0" fontId="0" fillId="17" borderId="0" xfId="0" applyFill="1" applyAlignment="1">
      <alignment horizontal="left" vertical="center" indent="1"/>
    </xf>
    <xf numFmtId="0" fontId="0" fillId="6" borderId="0" xfId="0" applyFill="1" applyAlignment="1">
      <alignment horizontal="left" vertical="center" indent="1"/>
    </xf>
    <xf numFmtId="0" fontId="0" fillId="2" borderId="0" xfId="0" applyFill="1" applyAlignment="1">
      <alignment horizontal="left" vertical="center" indent="1"/>
    </xf>
    <xf numFmtId="0" fontId="53" fillId="6" borderId="0" xfId="0" applyFont="1" applyFill="1" applyAlignment="1">
      <alignment vertical="center"/>
    </xf>
    <xf numFmtId="0" fontId="10" fillId="6" borderId="0" xfId="0" applyFont="1" applyFill="1" applyAlignment="1">
      <alignment horizontal="center" vertical="center"/>
    </xf>
    <xf numFmtId="0" fontId="53" fillId="17" borderId="0" xfId="0" applyFont="1" applyFill="1" applyAlignment="1">
      <alignment vertical="center"/>
    </xf>
    <xf numFmtId="0" fontId="10" fillId="17" borderId="0" xfId="0" applyFont="1" applyFill="1" applyAlignment="1">
      <alignment horizontal="center" vertical="center"/>
    </xf>
    <xf numFmtId="0" fontId="10" fillId="0" borderId="0" xfId="0" applyFont="1" applyAlignment="1">
      <alignment horizontal="center" vertical="center"/>
    </xf>
    <xf numFmtId="169" fontId="10" fillId="6" borderId="0" xfId="1" applyNumberFormat="1" applyFont="1" applyFill="1" applyAlignment="1">
      <alignment horizontal="center"/>
    </xf>
    <xf numFmtId="169" fontId="10" fillId="17" borderId="0" xfId="1" applyNumberFormat="1" applyFont="1" applyFill="1" applyAlignment="1">
      <alignment vertical="center"/>
    </xf>
    <xf numFmtId="169" fontId="10" fillId="17" borderId="0" xfId="1" applyNumberFormat="1" applyFont="1" applyFill="1" applyAlignment="1">
      <alignment horizontal="center"/>
    </xf>
    <xf numFmtId="169" fontId="10" fillId="0" borderId="0" xfId="1" applyNumberFormat="1" applyFont="1" applyAlignment="1">
      <alignment horizontal="center"/>
    </xf>
    <xf numFmtId="0" fontId="1" fillId="15" borderId="1" xfId="0" applyFont="1" applyFill="1" applyBorder="1" applyAlignment="1">
      <alignment horizontal="center" vertical="center"/>
    </xf>
    <xf numFmtId="0" fontId="1" fillId="15" borderId="0" xfId="0" applyFont="1" applyFill="1" applyAlignment="1">
      <alignment horizontal="center" vertical="center" wrapText="1"/>
    </xf>
    <xf numFmtId="0" fontId="1" fillId="15" borderId="0" xfId="0" applyFont="1" applyFill="1" applyAlignment="1">
      <alignment vertical="center" wrapText="1"/>
    </xf>
    <xf numFmtId="0" fontId="1" fillId="15" borderId="0" xfId="0" applyFont="1" applyFill="1" applyAlignment="1">
      <alignment horizontal="left" vertical="center" wrapText="1"/>
    </xf>
    <xf numFmtId="169" fontId="1" fillId="15" borderId="0" xfId="1" applyNumberFormat="1" applyFont="1" applyFill="1" applyBorder="1" applyAlignment="1">
      <alignment horizontal="center" vertical="center" wrapText="1"/>
    </xf>
    <xf numFmtId="0" fontId="1" fillId="15" borderId="0" xfId="0" applyFont="1" applyFill="1" applyAlignment="1">
      <alignment horizontal="left" vertical="center"/>
    </xf>
    <xf numFmtId="169" fontId="8" fillId="17" borderId="15" xfId="1" applyNumberFormat="1" applyFont="1" applyFill="1" applyBorder="1" applyAlignment="1">
      <alignment horizontal="right" vertical="center"/>
    </xf>
    <xf numFmtId="0" fontId="8" fillId="17" borderId="15" xfId="0" applyFont="1" applyFill="1" applyBorder="1" applyAlignment="1">
      <alignment horizontal="center" vertical="center"/>
    </xf>
    <xf numFmtId="0" fontId="8" fillId="17" borderId="55" xfId="0" applyFont="1" applyFill="1" applyBorder="1" applyAlignment="1">
      <alignment vertical="center"/>
    </xf>
    <xf numFmtId="0" fontId="36" fillId="14" borderId="14" xfId="0" applyFont="1" applyFill="1" applyBorder="1" applyAlignment="1">
      <alignment horizontal="left" vertical="center"/>
    </xf>
    <xf numFmtId="169" fontId="24" fillId="14" borderId="0" xfId="1" applyNumberFormat="1" applyFont="1" applyFill="1" applyBorder="1" applyAlignment="1">
      <alignment horizontal="right" vertical="center"/>
    </xf>
    <xf numFmtId="169" fontId="24" fillId="14" borderId="0" xfId="1" applyNumberFormat="1" applyFont="1" applyFill="1" applyBorder="1" applyAlignment="1">
      <alignment horizontal="left" vertical="center"/>
    </xf>
    <xf numFmtId="0" fontId="35" fillId="14" borderId="51" xfId="0" applyFont="1" applyFill="1" applyBorder="1" applyAlignment="1">
      <alignment vertical="center"/>
    </xf>
    <xf numFmtId="0" fontId="0" fillId="0" borderId="69" xfId="0" applyBorder="1" applyAlignment="1">
      <alignment horizontal="center" vertical="center"/>
    </xf>
    <xf numFmtId="169" fontId="3" fillId="0" borderId="69" xfId="1" applyNumberFormat="1" applyFont="1" applyFill="1" applyBorder="1" applyAlignment="1">
      <alignment horizontal="right" vertical="center"/>
    </xf>
    <xf numFmtId="0" fontId="0" fillId="2" borderId="51" xfId="0" applyFill="1" applyBorder="1" applyAlignment="1">
      <alignment horizontal="left" vertical="center"/>
    </xf>
    <xf numFmtId="0" fontId="0" fillId="0" borderId="74" xfId="0" applyBorder="1" applyAlignment="1">
      <alignment horizontal="left" vertical="center"/>
    </xf>
    <xf numFmtId="0" fontId="0" fillId="0" borderId="75" xfId="0" applyBorder="1" applyAlignment="1">
      <alignment horizontal="left" vertical="center"/>
    </xf>
    <xf numFmtId="0" fontId="0" fillId="0" borderId="74" xfId="0" applyBorder="1" applyAlignment="1">
      <alignment vertical="center"/>
    </xf>
    <xf numFmtId="169" fontId="8" fillId="17" borderId="0" xfId="1" applyNumberFormat="1" applyFont="1" applyFill="1" applyBorder="1" applyAlignment="1">
      <alignment horizontal="right" vertical="center"/>
    </xf>
    <xf numFmtId="0" fontId="1" fillId="17" borderId="0" xfId="0" applyFont="1" applyFill="1" applyAlignment="1">
      <alignment vertical="center"/>
    </xf>
    <xf numFmtId="40" fontId="0" fillId="17" borderId="8" xfId="0" applyNumberFormat="1" applyFill="1" applyBorder="1" applyAlignment="1">
      <alignment horizontal="right" vertical="center"/>
    </xf>
    <xf numFmtId="40" fontId="1" fillId="17" borderId="8" xfId="0" applyNumberFormat="1" applyFont="1" applyFill="1" applyBorder="1" applyAlignment="1">
      <alignment horizontal="center" vertical="center"/>
    </xf>
    <xf numFmtId="0" fontId="8" fillId="17" borderId="51" xfId="0" applyFont="1" applyFill="1" applyBorder="1" applyAlignment="1">
      <alignment horizontal="left" vertical="center"/>
    </xf>
    <xf numFmtId="0" fontId="8" fillId="17" borderId="55" xfId="0" applyFont="1" applyFill="1" applyBorder="1" applyAlignment="1">
      <alignment horizontal="left" vertical="center"/>
    </xf>
    <xf numFmtId="0" fontId="8" fillId="17" borderId="18" xfId="0" applyFont="1" applyFill="1" applyBorder="1" applyAlignment="1">
      <alignment horizontal="left" vertical="center"/>
    </xf>
    <xf numFmtId="0" fontId="47" fillId="14" borderId="76"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1" fillId="15" borderId="1" xfId="0" applyFont="1" applyFill="1" applyBorder="1" applyAlignment="1">
      <alignment horizontal="left" vertical="center"/>
    </xf>
    <xf numFmtId="0" fontId="1" fillId="15" borderId="0" xfId="0" applyFont="1" applyFill="1" applyAlignment="1">
      <alignment horizontal="center" vertical="center"/>
    </xf>
    <xf numFmtId="169" fontId="0" fillId="0" borderId="1" xfId="1" applyNumberFormat="1" applyFont="1" applyBorder="1"/>
    <xf numFmtId="169" fontId="1" fillId="15" borderId="0" xfId="1" applyNumberFormat="1" applyFont="1" applyFill="1" applyBorder="1" applyAlignment="1">
      <alignment horizontal="center" vertical="center"/>
    </xf>
    <xf numFmtId="14" fontId="8" fillId="15" borderId="6" xfId="0" applyNumberFormat="1" applyFont="1" applyFill="1" applyBorder="1"/>
    <xf numFmtId="164" fontId="8" fillId="15" borderId="32" xfId="0" applyNumberFormat="1" applyFont="1" applyFill="1" applyBorder="1" applyAlignment="1">
      <alignment horizontal="center" vertical="center"/>
    </xf>
    <xf numFmtId="168" fontId="0" fillId="3" borderId="77" xfId="0" applyNumberFormat="1" applyFill="1" applyBorder="1" applyAlignment="1">
      <alignment horizontal="center"/>
    </xf>
    <xf numFmtId="164" fontId="8" fillId="15" borderId="3" xfId="0" applyNumberFormat="1" applyFont="1" applyFill="1" applyBorder="1" applyAlignment="1">
      <alignment horizontal="center" vertical="center"/>
    </xf>
    <xf numFmtId="164" fontId="8" fillId="15" borderId="78" xfId="0" applyNumberFormat="1" applyFont="1" applyFill="1" applyBorder="1" applyAlignment="1">
      <alignment horizontal="center" vertical="center"/>
    </xf>
    <xf numFmtId="0" fontId="0" fillId="7" borderId="77" xfId="0" applyFill="1" applyBorder="1"/>
    <xf numFmtId="0" fontId="23" fillId="15" borderId="28" xfId="0" applyFont="1" applyFill="1" applyBorder="1" applyAlignment="1">
      <alignment vertical="center"/>
    </xf>
    <xf numFmtId="0" fontId="0" fillId="15" borderId="28" xfId="0" applyFill="1" applyBorder="1" applyAlignment="1">
      <alignment vertical="center"/>
    </xf>
    <xf numFmtId="164" fontId="0" fillId="15" borderId="28" xfId="0" applyNumberFormat="1" applyFill="1" applyBorder="1" applyAlignment="1">
      <alignment horizontal="center" vertical="center"/>
    </xf>
    <xf numFmtId="0" fontId="0" fillId="15" borderId="28" xfId="0" applyFill="1" applyBorder="1" applyAlignment="1">
      <alignment horizontal="center" vertical="center"/>
    </xf>
    <xf numFmtId="0" fontId="8" fillId="15" borderId="28" xfId="0" applyFont="1" applyFill="1" applyBorder="1" applyAlignment="1">
      <alignment vertical="center"/>
    </xf>
    <xf numFmtId="164" fontId="8" fillId="15" borderId="1" xfId="0" applyNumberFormat="1" applyFont="1" applyFill="1" applyBorder="1" applyAlignment="1">
      <alignment horizontal="center" vertical="center"/>
    </xf>
    <xf numFmtId="164" fontId="8" fillId="15" borderId="1" xfId="0" applyNumberFormat="1" applyFont="1" applyFill="1" applyBorder="1" applyAlignment="1">
      <alignment horizontal="left" vertical="center"/>
    </xf>
    <xf numFmtId="0" fontId="0" fillId="15" borderId="0" xfId="0" applyFill="1" applyAlignment="1">
      <alignment horizontal="center" vertical="center"/>
    </xf>
    <xf numFmtId="0" fontId="8" fillId="15" borderId="51" xfId="0" applyFont="1" applyFill="1" applyBorder="1" applyAlignment="1">
      <alignment horizontal="left" vertical="center"/>
    </xf>
    <xf numFmtId="0" fontId="8" fillId="15" borderId="37" xfId="0" applyFont="1" applyFill="1" applyBorder="1" applyAlignment="1">
      <alignment horizontal="left" vertical="center"/>
    </xf>
    <xf numFmtId="0" fontId="8" fillId="15" borderId="1" xfId="0" applyFont="1" applyFill="1" applyBorder="1" applyAlignment="1">
      <alignment vertical="center"/>
    </xf>
    <xf numFmtId="0" fontId="8" fillId="15" borderId="1" xfId="0" applyFont="1" applyFill="1" applyBorder="1" applyAlignment="1">
      <alignment horizontal="center" vertical="center"/>
    </xf>
    <xf numFmtId="0" fontId="0" fillId="15" borderId="0" xfId="0" applyFill="1" applyAlignment="1">
      <alignment vertical="center"/>
    </xf>
    <xf numFmtId="0" fontId="8" fillId="15" borderId="6" xfId="0" applyFont="1" applyFill="1" applyBorder="1" applyAlignment="1">
      <alignment vertical="center"/>
    </xf>
    <xf numFmtId="0" fontId="0" fillId="15" borderId="0" xfId="0" applyFill="1" applyAlignment="1">
      <alignment horizontal="left" vertical="center" indent="2"/>
    </xf>
    <xf numFmtId="0" fontId="8" fillId="15" borderId="32" xfId="0" applyFont="1" applyFill="1" applyBorder="1"/>
    <xf numFmtId="0" fontId="8" fillId="15" borderId="0" xfId="0" applyFont="1" applyFill="1"/>
    <xf numFmtId="0" fontId="7" fillId="15" borderId="0" xfId="0" applyFont="1" applyFill="1" applyAlignment="1">
      <alignment vertical="center"/>
    </xf>
    <xf numFmtId="0" fontId="8" fillId="15" borderId="0" xfId="0" quotePrefix="1" applyFont="1" applyFill="1" applyAlignment="1">
      <alignment horizontal="left"/>
    </xf>
    <xf numFmtId="0" fontId="15" fillId="15" borderId="0" xfId="0" applyFont="1" applyFill="1" applyAlignment="1">
      <alignment horizontal="right"/>
    </xf>
    <xf numFmtId="0" fontId="33" fillId="15" borderId="0" xfId="2" applyFont="1" applyFill="1" applyBorder="1" applyAlignment="1" applyProtection="1"/>
    <xf numFmtId="0" fontId="15" fillId="15" borderId="0" xfId="0" applyFont="1" applyFill="1"/>
    <xf numFmtId="164" fontId="10" fillId="6" borderId="0" xfId="0" applyNumberFormat="1" applyFont="1" applyFill="1" applyAlignment="1">
      <alignment horizontal="center" vertical="center"/>
    </xf>
    <xf numFmtId="164" fontId="10" fillId="17" borderId="0" xfId="0" applyNumberFormat="1" applyFont="1" applyFill="1" applyAlignment="1">
      <alignment horizontal="center" vertical="center"/>
    </xf>
    <xf numFmtId="0" fontId="48" fillId="6" borderId="0" xfId="0" applyFont="1" applyFill="1" applyAlignment="1">
      <alignment vertical="center"/>
    </xf>
    <xf numFmtId="0" fontId="48" fillId="17" borderId="0" xfId="0" applyFont="1" applyFill="1" applyAlignment="1">
      <alignment vertical="center"/>
    </xf>
    <xf numFmtId="0" fontId="48" fillId="0" borderId="0" xfId="0" applyFont="1" applyAlignment="1">
      <alignment vertical="center"/>
    </xf>
    <xf numFmtId="0" fontId="54" fillId="6" borderId="0" xfId="0" applyFont="1" applyFill="1" applyAlignment="1">
      <alignment vertical="center"/>
    </xf>
    <xf numFmtId="0" fontId="55" fillId="17" borderId="0" xfId="2" applyFont="1" applyFill="1" applyAlignment="1">
      <alignment horizontal="center" vertical="center"/>
    </xf>
    <xf numFmtId="0" fontId="56" fillId="17" borderId="0" xfId="0" applyFont="1" applyFill="1" applyAlignment="1">
      <alignment vertical="center"/>
    </xf>
    <xf numFmtId="0" fontId="54" fillId="17" borderId="0" xfId="0" applyFont="1" applyFill="1" applyAlignment="1">
      <alignment vertical="center"/>
    </xf>
    <xf numFmtId="0" fontId="54" fillId="2" borderId="0" xfId="0" applyFont="1" applyFill="1" applyAlignment="1">
      <alignment vertical="center"/>
    </xf>
    <xf numFmtId="14" fontId="15" fillId="2" borderId="0" xfId="0" applyNumberFormat="1" applyFont="1" applyFill="1"/>
    <xf numFmtId="0" fontId="54" fillId="2" borderId="0" xfId="0" applyFont="1" applyFill="1" applyAlignment="1">
      <alignment horizontal="center" vertical="center"/>
    </xf>
    <xf numFmtId="0" fontId="54" fillId="2" borderId="0" xfId="0" applyFont="1" applyFill="1" applyAlignment="1">
      <alignment horizontal="center" vertical="center" wrapText="1"/>
    </xf>
    <xf numFmtId="0" fontId="57" fillId="2" borderId="0" xfId="0" applyFont="1" applyFill="1" applyAlignment="1">
      <alignment vertical="center" wrapText="1"/>
    </xf>
    <xf numFmtId="0" fontId="55" fillId="17" borderId="0" xfId="2" applyFont="1" applyFill="1" applyBorder="1" applyAlignment="1">
      <alignment horizontal="center" vertical="center"/>
    </xf>
    <xf numFmtId="0" fontId="29" fillId="17" borderId="0" xfId="2" applyFont="1" applyFill="1" applyBorder="1" applyAlignment="1">
      <alignment horizontal="center" vertical="center"/>
    </xf>
    <xf numFmtId="0" fontId="16" fillId="17" borderId="0" xfId="0" applyFont="1" applyFill="1" applyAlignment="1">
      <alignment vertical="center"/>
    </xf>
    <xf numFmtId="169" fontId="15" fillId="2" borderId="0" xfId="1" applyNumberFormat="1" applyFont="1" applyFill="1" applyBorder="1" applyAlignment="1">
      <alignment vertical="center"/>
    </xf>
    <xf numFmtId="43" fontId="15" fillId="2" borderId="0" xfId="1" applyFont="1" applyFill="1" applyBorder="1" applyAlignment="1">
      <alignment horizontal="right" vertical="center"/>
    </xf>
    <xf numFmtId="169" fontId="15" fillId="6" borderId="0" xfId="1" applyNumberFormat="1" applyFont="1" applyFill="1" applyBorder="1" applyAlignment="1">
      <alignment vertical="center"/>
    </xf>
    <xf numFmtId="169" fontId="15" fillId="17" borderId="0" xfId="1" applyNumberFormat="1" applyFont="1" applyFill="1" applyBorder="1" applyAlignment="1">
      <alignment vertical="center"/>
    </xf>
    <xf numFmtId="169" fontId="15" fillId="2" borderId="0" xfId="1" applyNumberFormat="1" applyFont="1" applyFill="1" applyBorder="1"/>
    <xf numFmtId="164" fontId="15" fillId="2" borderId="0" xfId="0" applyNumberFormat="1" applyFont="1" applyFill="1" applyAlignment="1">
      <alignment horizontal="left" vertical="center"/>
    </xf>
    <xf numFmtId="0" fontId="15" fillId="2" borderId="0" xfId="0" applyFont="1" applyFill="1" applyAlignment="1">
      <alignment horizontal="left" vertical="center"/>
    </xf>
    <xf numFmtId="43" fontId="15" fillId="2" borderId="0" xfId="1" applyFont="1" applyFill="1" applyBorder="1" applyAlignment="1">
      <alignment horizontal="left" vertical="center"/>
    </xf>
    <xf numFmtId="164" fontId="8" fillId="15" borderId="0" xfId="0" applyNumberFormat="1" applyFont="1" applyFill="1" applyAlignment="1">
      <alignment horizontal="center" vertical="center"/>
    </xf>
    <xf numFmtId="164" fontId="8" fillId="15" borderId="0" xfId="0" applyNumberFormat="1" applyFont="1" applyFill="1" applyAlignment="1">
      <alignment horizontal="left" vertical="center"/>
    </xf>
    <xf numFmtId="0" fontId="58" fillId="6" borderId="0" xfId="0" applyFont="1" applyFill="1" applyAlignment="1">
      <alignment vertical="center"/>
    </xf>
    <xf numFmtId="0" fontId="58" fillId="17" borderId="0" xfId="0" applyFont="1" applyFill="1" applyAlignment="1">
      <alignment vertical="center"/>
    </xf>
    <xf numFmtId="0" fontId="51" fillId="2" borderId="25" xfId="0" applyFont="1" applyFill="1" applyBorder="1" applyAlignment="1">
      <alignment horizontal="center" vertical="center"/>
    </xf>
    <xf numFmtId="0" fontId="8" fillId="20" borderId="0" xfId="0" applyFont="1" applyFill="1" applyAlignment="1">
      <alignment horizontal="left" vertical="center"/>
    </xf>
    <xf numFmtId="0" fontId="10" fillId="21" borderId="0" xfId="2" applyFont="1" applyFill="1" applyBorder="1" applyAlignment="1">
      <alignment horizontal="left" vertical="center"/>
    </xf>
    <xf numFmtId="0" fontId="18" fillId="6" borderId="0" xfId="0" applyFont="1" applyFill="1" applyAlignment="1">
      <alignment horizontal="center" vertical="center"/>
    </xf>
    <xf numFmtId="0" fontId="37" fillId="6" borderId="0" xfId="0" applyFont="1" applyFill="1" applyAlignment="1">
      <alignment vertical="center" wrapText="1"/>
    </xf>
    <xf numFmtId="0" fontId="34" fillId="6" borderId="0" xfId="0" applyFont="1" applyFill="1" applyAlignment="1">
      <alignment horizontal="left" vertical="center"/>
    </xf>
    <xf numFmtId="0" fontId="45" fillId="6" borderId="0" xfId="0" applyFont="1" applyFill="1" applyAlignment="1">
      <alignment horizontal="left" vertical="center"/>
    </xf>
    <xf numFmtId="167" fontId="16" fillId="2" borderId="0" xfId="0" applyNumberFormat="1" applyFont="1" applyFill="1" applyAlignment="1">
      <alignment horizontal="left" vertical="center"/>
    </xf>
    <xf numFmtId="169" fontId="61" fillId="0" borderId="1" xfId="1" applyNumberFormat="1" applyFont="1" applyBorder="1"/>
    <xf numFmtId="0" fontId="62" fillId="0" borderId="1" xfId="0" applyFont="1" applyBorder="1" applyAlignment="1">
      <alignment horizontal="right"/>
    </xf>
    <xf numFmtId="0" fontId="62" fillId="0" borderId="0" xfId="0" applyFont="1" applyAlignment="1">
      <alignment horizontal="left"/>
    </xf>
    <xf numFmtId="0" fontId="13" fillId="0" borderId="0" xfId="2"/>
    <xf numFmtId="0" fontId="0" fillId="0" borderId="0" xfId="0" applyAlignment="1">
      <alignment horizontal="right" vertical="center"/>
    </xf>
    <xf numFmtId="0" fontId="13" fillId="0" borderId="0" xfId="2" applyAlignment="1">
      <alignment vertical="center"/>
    </xf>
    <xf numFmtId="0" fontId="39" fillId="0" borderId="1" xfId="0" applyFont="1" applyBorder="1" applyAlignment="1">
      <alignment vertical="top"/>
    </xf>
    <xf numFmtId="3" fontId="10" fillId="0" borderId="1" xfId="0" applyNumberFormat="1" applyFont="1" applyBorder="1" applyAlignment="1">
      <alignment horizontal="center"/>
    </xf>
    <xf numFmtId="0" fontId="10" fillId="0" borderId="1" xfId="0" applyFont="1" applyBorder="1" applyAlignment="1">
      <alignment horizontal="center" vertical="center" wrapText="1"/>
    </xf>
    <xf numFmtId="0" fontId="39" fillId="0" borderId="26" xfId="0" applyFont="1" applyBorder="1" applyAlignment="1">
      <alignment vertical="top"/>
    </xf>
    <xf numFmtId="3" fontId="10" fillId="0" borderId="26" xfId="0" applyNumberFormat="1" applyFont="1" applyBorder="1" applyAlignment="1">
      <alignment horizontal="center"/>
    </xf>
    <xf numFmtId="0" fontId="10" fillId="0" borderId="26" xfId="0" applyFont="1" applyBorder="1" applyAlignment="1">
      <alignment horizontal="center" vertical="center" wrapText="1"/>
    </xf>
    <xf numFmtId="0" fontId="39" fillId="0" borderId="27" xfId="0" applyFont="1" applyBorder="1" applyAlignment="1">
      <alignment vertical="top"/>
    </xf>
    <xf numFmtId="0" fontId="10" fillId="0" borderId="27" xfId="0" applyFont="1" applyBorder="1" applyAlignment="1">
      <alignment horizontal="center" vertical="center" wrapText="1"/>
    </xf>
    <xf numFmtId="0" fontId="39" fillId="0" borderId="34" xfId="0" applyFont="1" applyBorder="1" applyAlignment="1">
      <alignment vertical="top"/>
    </xf>
    <xf numFmtId="0" fontId="10" fillId="0" borderId="29"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27" xfId="0" applyFont="1" applyBorder="1" applyAlignment="1">
      <alignment horizontal="left" vertical="top" indent="1"/>
    </xf>
    <xf numFmtId="0" fontId="10" fillId="0" borderId="1" xfId="0" applyFont="1" applyBorder="1" applyAlignment="1">
      <alignment horizontal="left" vertical="top" indent="1"/>
    </xf>
    <xf numFmtId="0" fontId="9" fillId="9" borderId="6" xfId="0" applyFont="1" applyFill="1" applyBorder="1" applyAlignment="1">
      <alignment vertical="top"/>
    </xf>
    <xf numFmtId="0" fontId="10" fillId="9" borderId="32" xfId="0" applyFont="1" applyFill="1" applyBorder="1" applyAlignment="1">
      <alignment horizontal="center"/>
    </xf>
    <xf numFmtId="0" fontId="10" fillId="9" borderId="7" xfId="0" applyFont="1" applyFill="1" applyBorder="1" applyAlignment="1">
      <alignment horizontal="center"/>
    </xf>
    <xf numFmtId="0" fontId="60" fillId="15" borderId="1" xfId="0" applyFont="1" applyFill="1" applyBorder="1" applyAlignment="1">
      <alignment vertical="top"/>
    </xf>
    <xf numFmtId="0" fontId="7" fillId="15" borderId="1" xfId="0" applyFont="1" applyFill="1" applyBorder="1" applyAlignment="1">
      <alignment horizontal="center" vertical="center"/>
    </xf>
    <xf numFmtId="0" fontId="9" fillId="22" borderId="6" xfId="0" applyFont="1" applyFill="1" applyBorder="1" applyAlignment="1">
      <alignment vertical="top"/>
    </xf>
    <xf numFmtId="0" fontId="10" fillId="22" borderId="32" xfId="0" applyFont="1" applyFill="1" applyBorder="1" applyAlignment="1">
      <alignment horizontal="center"/>
    </xf>
    <xf numFmtId="0" fontId="10" fillId="22" borderId="7" xfId="0" applyFont="1" applyFill="1" applyBorder="1" applyAlignment="1">
      <alignment horizontal="center"/>
    </xf>
    <xf numFmtId="0" fontId="0" fillId="0" borderId="1" xfId="0" applyBorder="1" applyAlignment="1" applyProtection="1">
      <alignment horizontal="center" vertical="center"/>
      <protection locked="0"/>
    </xf>
    <xf numFmtId="168" fontId="0" fillId="0" borderId="1" xfId="0" applyNumberFormat="1" applyBorder="1" applyAlignment="1" applyProtection="1">
      <alignment horizontal="center" vertical="center"/>
      <protection locked="0"/>
    </xf>
    <xf numFmtId="0" fontId="0" fillId="0" borderId="1" xfId="0" applyBorder="1" applyAlignment="1" applyProtection="1">
      <alignment vertical="center"/>
      <protection locked="0"/>
    </xf>
    <xf numFmtId="0" fontId="0" fillId="3" borderId="1" xfId="0" applyFill="1" applyBorder="1" applyAlignment="1" applyProtection="1">
      <alignment horizontal="left" vertical="center"/>
      <protection hidden="1"/>
    </xf>
    <xf numFmtId="169" fontId="0" fillId="0" borderId="1" xfId="1" applyNumberFormat="1" applyFont="1" applyFill="1" applyBorder="1" applyAlignment="1" applyProtection="1">
      <alignment vertical="center"/>
      <protection locked="0"/>
    </xf>
    <xf numFmtId="0" fontId="0" fillId="0" borderId="1" xfId="1" applyNumberFormat="1" applyFont="1" applyFill="1" applyBorder="1" applyAlignment="1" applyProtection="1">
      <alignment vertical="center"/>
      <protection locked="0"/>
    </xf>
    <xf numFmtId="0" fontId="0" fillId="0" borderId="1" xfId="1" applyNumberFormat="1" applyFont="1" applyFill="1" applyBorder="1" applyAlignment="1" applyProtection="1">
      <alignment horizontal="left" vertical="center"/>
      <protection locked="0"/>
    </xf>
    <xf numFmtId="43" fontId="0" fillId="0" borderId="1" xfId="1" applyFont="1" applyFill="1" applyBorder="1" applyAlignment="1" applyProtection="1">
      <alignment horizontal="center" vertical="center"/>
      <protection locked="0"/>
    </xf>
    <xf numFmtId="43" fontId="0" fillId="0" borderId="1" xfId="1" applyFont="1" applyFill="1" applyBorder="1" applyAlignment="1" applyProtection="1">
      <alignment vertical="center"/>
      <protection locked="0"/>
    </xf>
    <xf numFmtId="43" fontId="0" fillId="0" borderId="1" xfId="1" applyFont="1" applyFill="1" applyBorder="1" applyAlignment="1" applyProtection="1">
      <alignment horizontal="left" vertical="center"/>
      <protection locked="0"/>
    </xf>
    <xf numFmtId="0" fontId="0" fillId="2" borderId="0" xfId="0" applyFill="1" applyAlignment="1" applyProtection="1">
      <alignment horizontal="center"/>
      <protection locked="0"/>
    </xf>
    <xf numFmtId="0" fontId="0" fillId="3" borderId="1" xfId="1" applyNumberFormat="1" applyFont="1" applyFill="1" applyBorder="1" applyAlignment="1" applyProtection="1">
      <alignment horizontal="left" vertical="center"/>
      <protection hidden="1"/>
    </xf>
    <xf numFmtId="0" fontId="0" fillId="2" borderId="0" xfId="0" applyFill="1" applyAlignment="1" applyProtection="1">
      <alignment horizontal="left"/>
      <protection hidden="1"/>
    </xf>
    <xf numFmtId="0" fontId="0" fillId="3" borderId="1" xfId="1" applyNumberFormat="1" applyFont="1" applyFill="1" applyBorder="1" applyAlignment="1" applyProtection="1">
      <alignment horizontal="center" vertical="center"/>
      <protection hidden="1"/>
    </xf>
    <xf numFmtId="0" fontId="24" fillId="6" borderId="0" xfId="0" applyFont="1" applyFill="1" applyProtection="1">
      <protection locked="0"/>
    </xf>
    <xf numFmtId="0" fontId="24" fillId="6" borderId="0" xfId="0" applyFont="1" applyFill="1" applyAlignment="1" applyProtection="1">
      <alignment horizontal="center"/>
      <protection locked="0"/>
    </xf>
    <xf numFmtId="0" fontId="37" fillId="17" borderId="0" xfId="0" applyFont="1" applyFill="1" applyAlignment="1" applyProtection="1">
      <alignment vertical="center"/>
      <protection locked="0"/>
    </xf>
    <xf numFmtId="0" fontId="0" fillId="17" borderId="0" xfId="0" applyFill="1" applyAlignment="1" applyProtection="1">
      <alignment vertical="center"/>
      <protection locked="0"/>
    </xf>
    <xf numFmtId="0" fontId="0" fillId="17" borderId="0" xfId="0" applyFill="1" applyProtection="1">
      <protection locked="0"/>
    </xf>
    <xf numFmtId="0" fontId="0" fillId="17" borderId="0" xfId="0" applyFill="1" applyAlignment="1" applyProtection="1">
      <alignment horizontal="center"/>
      <protection locked="0"/>
    </xf>
    <xf numFmtId="0" fontId="0" fillId="6" borderId="0" xfId="0" applyFill="1" applyProtection="1">
      <protection locked="0"/>
    </xf>
    <xf numFmtId="0" fontId="0" fillId="6" borderId="0" xfId="0" applyFill="1" applyAlignment="1" applyProtection="1">
      <alignment horizontal="center"/>
      <protection locked="0"/>
    </xf>
    <xf numFmtId="0" fontId="0" fillId="0" borderId="0" xfId="0" applyProtection="1">
      <protection locked="0"/>
    </xf>
    <xf numFmtId="0" fontId="0" fillId="0" borderId="0" xfId="0" applyAlignment="1" applyProtection="1">
      <alignment horizontal="center"/>
      <protection locked="0"/>
    </xf>
    <xf numFmtId="0" fontId="1" fillId="15" borderId="0" xfId="0" applyFont="1" applyFill="1" applyAlignment="1" applyProtection="1">
      <alignment horizontal="center" vertical="center"/>
      <protection locked="0"/>
    </xf>
    <xf numFmtId="0" fontId="0" fillId="0" borderId="1" xfId="0" applyBorder="1" applyAlignment="1" applyProtection="1">
      <alignment horizontal="center"/>
      <protection locked="0"/>
    </xf>
    <xf numFmtId="0" fontId="24" fillId="6" borderId="0" xfId="0" applyFont="1" applyFill="1" applyAlignment="1" applyProtection="1">
      <alignment horizontal="center"/>
      <protection hidden="1"/>
    </xf>
    <xf numFmtId="0" fontId="0" fillId="17" borderId="0" xfId="0" applyFill="1" applyAlignment="1" applyProtection="1">
      <alignment horizontal="center" vertical="center"/>
      <protection hidden="1"/>
    </xf>
    <xf numFmtId="0" fontId="0" fillId="17" borderId="0" xfId="0" applyFill="1" applyAlignment="1" applyProtection="1">
      <alignment vertical="center"/>
      <protection hidden="1"/>
    </xf>
    <xf numFmtId="0" fontId="0" fillId="17" borderId="0" xfId="0" applyFill="1" applyAlignment="1" applyProtection="1">
      <alignment horizontal="center"/>
      <protection hidden="1"/>
    </xf>
    <xf numFmtId="0" fontId="0" fillId="6" borderId="0" xfId="0" applyFill="1" applyAlignment="1" applyProtection="1">
      <alignment horizontal="center"/>
      <protection hidden="1"/>
    </xf>
    <xf numFmtId="0" fontId="0" fillId="0" borderId="0" xfId="0" applyAlignment="1" applyProtection="1">
      <alignment horizontal="center"/>
      <protection hidden="1"/>
    </xf>
    <xf numFmtId="0" fontId="1" fillId="15" borderId="0" xfId="0" applyFont="1" applyFill="1" applyAlignment="1" applyProtection="1">
      <alignment horizontal="center" vertical="center"/>
      <protection hidden="1"/>
    </xf>
    <xf numFmtId="0" fontId="1" fillId="15" borderId="0" xfId="0" applyFont="1" applyFill="1" applyAlignment="1" applyProtection="1">
      <alignment horizontal="left" vertical="center"/>
      <protection hidden="1"/>
    </xf>
    <xf numFmtId="168" fontId="24" fillId="6" borderId="0" xfId="0" applyNumberFormat="1" applyFont="1" applyFill="1" applyAlignment="1" applyProtection="1">
      <alignment horizontal="center"/>
      <protection locked="0"/>
    </xf>
    <xf numFmtId="169" fontId="24" fillId="6" borderId="0" xfId="1" applyNumberFormat="1" applyFont="1" applyFill="1" applyAlignment="1" applyProtection="1">
      <alignment horizontal="center"/>
      <protection locked="0"/>
    </xf>
    <xf numFmtId="168" fontId="0" fillId="17" borderId="0" xfId="0" applyNumberFormat="1" applyFill="1" applyAlignment="1" applyProtection="1">
      <alignment vertical="center"/>
      <protection locked="0"/>
    </xf>
    <xf numFmtId="169" fontId="0" fillId="17" borderId="0" xfId="1" applyNumberFormat="1" applyFont="1" applyFill="1" applyAlignment="1" applyProtection="1">
      <alignment vertical="center"/>
      <protection locked="0"/>
    </xf>
    <xf numFmtId="168" fontId="0" fillId="17" borderId="0" xfId="0" applyNumberFormat="1" applyFill="1" applyAlignment="1" applyProtection="1">
      <alignment horizontal="center"/>
      <protection locked="0"/>
    </xf>
    <xf numFmtId="169" fontId="0" fillId="17" borderId="0" xfId="1" applyNumberFormat="1" applyFont="1" applyFill="1" applyAlignment="1" applyProtection="1">
      <alignment horizontal="center"/>
      <protection locked="0"/>
    </xf>
    <xf numFmtId="168" fontId="0" fillId="6" borderId="0" xfId="0" applyNumberFormat="1" applyFill="1" applyAlignment="1" applyProtection="1">
      <alignment horizontal="center"/>
      <protection locked="0"/>
    </xf>
    <xf numFmtId="169" fontId="0" fillId="6" borderId="0" xfId="1" applyNumberFormat="1" applyFont="1" applyFill="1" applyAlignment="1" applyProtection="1">
      <alignment horizontal="center"/>
      <protection locked="0"/>
    </xf>
    <xf numFmtId="168" fontId="0" fillId="0" borderId="0" xfId="0" applyNumberFormat="1" applyAlignment="1" applyProtection="1">
      <alignment horizontal="center"/>
      <protection locked="0"/>
    </xf>
    <xf numFmtId="169" fontId="0" fillId="0" borderId="0" xfId="1" applyNumberFormat="1" applyFont="1" applyAlignment="1" applyProtection="1">
      <alignment horizontal="center"/>
      <protection locked="0"/>
    </xf>
    <xf numFmtId="168" fontId="1" fillId="15" borderId="0" xfId="0" applyNumberFormat="1" applyFont="1" applyFill="1" applyAlignment="1" applyProtection="1">
      <alignment horizontal="center" vertical="center"/>
      <protection locked="0"/>
    </xf>
    <xf numFmtId="169" fontId="1" fillId="15" borderId="0" xfId="1" applyNumberFormat="1" applyFont="1" applyFill="1" applyBorder="1" applyAlignment="1" applyProtection="1">
      <alignment horizontal="center" vertical="center"/>
      <protection locked="0"/>
    </xf>
    <xf numFmtId="0" fontId="1" fillId="15" borderId="0" xfId="1" applyNumberFormat="1" applyFont="1" applyFill="1" applyBorder="1" applyAlignment="1" applyProtection="1">
      <alignment horizontal="center" vertical="center"/>
      <protection locked="0"/>
    </xf>
    <xf numFmtId="168" fontId="0" fillId="0" borderId="1" xfId="0" applyNumberFormat="1" applyBorder="1" applyAlignment="1" applyProtection="1">
      <alignment horizontal="center"/>
      <protection locked="0"/>
    </xf>
    <xf numFmtId="169" fontId="0" fillId="0" borderId="1" xfId="1" applyNumberFormat="1" applyFont="1" applyBorder="1" applyAlignment="1" applyProtection="1">
      <alignment horizontal="center"/>
      <protection locked="0"/>
    </xf>
    <xf numFmtId="169" fontId="24" fillId="6" borderId="0" xfId="1" applyNumberFormat="1" applyFont="1" applyFill="1" applyAlignment="1" applyProtection="1">
      <alignment horizontal="center"/>
      <protection hidden="1"/>
    </xf>
    <xf numFmtId="169" fontId="0" fillId="17" borderId="0" xfId="1" applyNumberFormat="1" applyFont="1" applyFill="1" applyAlignment="1" applyProtection="1">
      <alignment vertical="center"/>
      <protection hidden="1"/>
    </xf>
    <xf numFmtId="169" fontId="0" fillId="17" borderId="0" xfId="1" applyNumberFormat="1" applyFont="1" applyFill="1" applyAlignment="1" applyProtection="1">
      <alignment horizontal="center"/>
      <protection hidden="1"/>
    </xf>
    <xf numFmtId="169" fontId="0" fillId="6" borderId="0" xfId="1" applyNumberFormat="1" applyFont="1" applyFill="1" applyAlignment="1" applyProtection="1">
      <alignment horizontal="center"/>
      <protection hidden="1"/>
    </xf>
    <xf numFmtId="169" fontId="0" fillId="0" borderId="0" xfId="1" applyNumberFormat="1" applyFont="1" applyAlignment="1" applyProtection="1">
      <alignment horizontal="center"/>
      <protection hidden="1"/>
    </xf>
    <xf numFmtId="169" fontId="1" fillId="15" borderId="0" xfId="1" applyNumberFormat="1" applyFont="1" applyFill="1" applyBorder="1" applyAlignment="1" applyProtection="1">
      <alignment horizontal="center" vertical="center"/>
      <protection hidden="1"/>
    </xf>
    <xf numFmtId="0" fontId="1" fillId="15" borderId="0" xfId="1" applyNumberFormat="1" applyFont="1" applyFill="1" applyBorder="1" applyAlignment="1" applyProtection="1">
      <alignment horizontal="center" vertical="center"/>
      <protection hidden="1"/>
    </xf>
    <xf numFmtId="169" fontId="0" fillId="3" borderId="1" xfId="1" applyNumberFormat="1" applyFont="1" applyFill="1" applyBorder="1" applyAlignment="1" applyProtection="1">
      <alignment horizontal="center"/>
      <protection hidden="1"/>
    </xf>
    <xf numFmtId="0" fontId="0" fillId="0" borderId="1" xfId="0" applyBorder="1" applyProtection="1">
      <protection locked="0"/>
    </xf>
    <xf numFmtId="169" fontId="0" fillId="0" borderId="1" xfId="1" applyNumberFormat="1" applyFont="1" applyBorder="1" applyProtection="1">
      <protection locked="0"/>
    </xf>
    <xf numFmtId="169" fontId="0" fillId="3" borderId="1" xfId="1" applyNumberFormat="1" applyFont="1" applyFill="1" applyBorder="1" applyProtection="1">
      <protection hidden="1"/>
    </xf>
    <xf numFmtId="169" fontId="24" fillId="6" borderId="0" xfId="1" applyNumberFormat="1" applyFont="1" applyFill="1" applyProtection="1">
      <protection locked="0"/>
    </xf>
    <xf numFmtId="14" fontId="24" fillId="6" borderId="0" xfId="0" applyNumberFormat="1" applyFont="1" applyFill="1" applyProtection="1">
      <protection locked="0"/>
    </xf>
    <xf numFmtId="0" fontId="37" fillId="17" borderId="0" xfId="0" applyFont="1" applyFill="1" applyAlignment="1" applyProtection="1">
      <alignment horizontal="left" vertical="center"/>
      <protection locked="0"/>
    </xf>
    <xf numFmtId="0" fontId="0" fillId="17" borderId="0" xfId="0" applyFill="1" applyAlignment="1" applyProtection="1">
      <alignment horizontal="left"/>
      <protection locked="0"/>
    </xf>
    <xf numFmtId="169" fontId="0" fillId="17" borderId="0" xfId="1" applyNumberFormat="1" applyFont="1" applyFill="1" applyProtection="1">
      <protection locked="0"/>
    </xf>
    <xf numFmtId="14" fontId="0" fillId="17" borderId="0" xfId="0" applyNumberFormat="1" applyFill="1" applyProtection="1">
      <protection locked="0"/>
    </xf>
    <xf numFmtId="0" fontId="0" fillId="6" borderId="0" xfId="0" applyFill="1" applyAlignment="1" applyProtection="1">
      <alignment horizontal="left"/>
      <protection locked="0"/>
    </xf>
    <xf numFmtId="169" fontId="0" fillId="6" borderId="0" xfId="1" applyNumberFormat="1" applyFont="1" applyFill="1" applyProtection="1">
      <protection locked="0"/>
    </xf>
    <xf numFmtId="14" fontId="0" fillId="6" borderId="0" xfId="0" applyNumberFormat="1" applyFill="1" applyProtection="1">
      <protection locked="0"/>
    </xf>
    <xf numFmtId="0" fontId="0" fillId="2" borderId="0" xfId="0" applyFill="1" applyAlignment="1" applyProtection="1">
      <alignment horizontal="left"/>
      <protection locked="0"/>
    </xf>
    <xf numFmtId="0" fontId="0" fillId="2" borderId="0" xfId="0" applyFill="1" applyProtection="1">
      <protection locked="0"/>
    </xf>
    <xf numFmtId="169" fontId="0" fillId="2" borderId="0" xfId="1" applyNumberFormat="1" applyFont="1" applyFill="1" applyProtection="1">
      <protection locked="0"/>
    </xf>
    <xf numFmtId="14" fontId="0" fillId="2" borderId="0" xfId="0" applyNumberFormat="1" applyFill="1" applyProtection="1">
      <protection locked="0"/>
    </xf>
    <xf numFmtId="0" fontId="2" fillId="2" borderId="0" xfId="0" applyFont="1" applyFill="1" applyAlignment="1" applyProtection="1">
      <alignment horizontal="left"/>
      <protection locked="0"/>
    </xf>
    <xf numFmtId="0" fontId="1" fillId="15" borderId="1" xfId="0" applyFont="1" applyFill="1" applyBorder="1" applyAlignment="1" applyProtection="1">
      <alignment horizontal="center" vertical="center" wrapText="1"/>
      <protection locked="0"/>
    </xf>
    <xf numFmtId="0" fontId="1" fillId="15" borderId="1" xfId="0" applyFont="1" applyFill="1" applyBorder="1" applyAlignment="1" applyProtection="1">
      <alignment horizontal="left" vertical="center" wrapText="1"/>
      <protection locked="0"/>
    </xf>
    <xf numFmtId="169" fontId="1" fillId="15" borderId="1" xfId="1" applyNumberFormat="1" applyFont="1" applyFill="1" applyBorder="1" applyAlignment="1" applyProtection="1">
      <alignment horizontal="center" vertical="center" wrapText="1"/>
      <protection locked="0"/>
    </xf>
    <xf numFmtId="14" fontId="1" fillId="15" borderId="1" xfId="0" applyNumberFormat="1" applyFont="1" applyFill="1" applyBorder="1" applyAlignment="1" applyProtection="1">
      <alignment horizontal="center" vertical="center" wrapText="1"/>
      <protection locked="0"/>
    </xf>
    <xf numFmtId="169" fontId="0" fillId="0" borderId="1" xfId="1" applyNumberFormat="1" applyFont="1" applyFill="1" applyBorder="1" applyProtection="1">
      <protection locked="0"/>
    </xf>
    <xf numFmtId="14" fontId="24" fillId="6" borderId="0" xfId="0" applyNumberFormat="1" applyFont="1" applyFill="1" applyProtection="1">
      <protection hidden="1"/>
    </xf>
    <xf numFmtId="169" fontId="24" fillId="6" borderId="0" xfId="1" applyNumberFormat="1" applyFont="1" applyFill="1" applyProtection="1">
      <protection hidden="1"/>
    </xf>
    <xf numFmtId="14" fontId="0" fillId="17" borderId="0" xfId="0" applyNumberFormat="1" applyFill="1" applyProtection="1">
      <protection hidden="1"/>
    </xf>
    <xf numFmtId="169" fontId="0" fillId="17" borderId="0" xfId="1" applyNumberFormat="1" applyFont="1" applyFill="1" applyProtection="1">
      <protection hidden="1"/>
    </xf>
    <xf numFmtId="14" fontId="0" fillId="6" borderId="0" xfId="0" applyNumberFormat="1" applyFill="1" applyProtection="1">
      <protection hidden="1"/>
    </xf>
    <xf numFmtId="169" fontId="0" fillId="6" borderId="0" xfId="1" applyNumberFormat="1" applyFont="1" applyFill="1" applyProtection="1">
      <protection hidden="1"/>
    </xf>
    <xf numFmtId="14" fontId="0" fillId="2" borderId="0" xfId="0" applyNumberFormat="1" applyFill="1" applyProtection="1">
      <protection hidden="1"/>
    </xf>
    <xf numFmtId="169" fontId="0" fillId="2" borderId="0" xfId="1" applyNumberFormat="1" applyFont="1" applyFill="1" applyProtection="1">
      <protection hidden="1"/>
    </xf>
    <xf numFmtId="14" fontId="1" fillId="15" borderId="1" xfId="0" applyNumberFormat="1" applyFont="1" applyFill="1" applyBorder="1" applyAlignment="1" applyProtection="1">
      <alignment horizontal="left" vertical="center" wrapText="1"/>
      <protection hidden="1"/>
    </xf>
    <xf numFmtId="169" fontId="1" fillId="15" borderId="1" xfId="1" applyNumberFormat="1" applyFont="1" applyFill="1" applyBorder="1" applyAlignment="1" applyProtection="1">
      <alignment horizontal="center" vertical="center" wrapText="1"/>
      <protection hidden="1"/>
    </xf>
    <xf numFmtId="169" fontId="2" fillId="3" borderId="3" xfId="1" applyNumberFormat="1" applyFont="1" applyFill="1" applyBorder="1" applyProtection="1">
      <protection hidden="1"/>
    </xf>
    <xf numFmtId="0" fontId="24" fillId="6" borderId="0" xfId="0" applyFont="1" applyFill="1" applyAlignment="1" applyProtection="1">
      <alignment vertical="center"/>
      <protection locked="0"/>
    </xf>
    <xf numFmtId="169" fontId="24" fillId="6" borderId="0" xfId="1" applyNumberFormat="1" applyFont="1" applyFill="1" applyAlignment="1" applyProtection="1">
      <alignment horizontal="center" vertical="center"/>
      <protection locked="0"/>
    </xf>
    <xf numFmtId="169" fontId="0" fillId="17" borderId="0" xfId="1" applyNumberFormat="1" applyFont="1" applyFill="1" applyBorder="1" applyAlignment="1" applyProtection="1">
      <alignment horizontal="center" vertical="center"/>
      <protection locked="0"/>
    </xf>
    <xf numFmtId="169" fontId="0" fillId="17" borderId="0" xfId="1" applyNumberFormat="1" applyFont="1" applyFill="1" applyAlignment="1" applyProtection="1">
      <alignment horizontal="center" vertical="center"/>
      <protection locked="0"/>
    </xf>
    <xf numFmtId="0" fontId="0" fillId="6" borderId="0" xfId="0" applyFill="1" applyAlignment="1" applyProtection="1">
      <alignment vertical="center"/>
      <protection locked="0"/>
    </xf>
    <xf numFmtId="169" fontId="0" fillId="6" borderId="0" xfId="1" applyNumberFormat="1" applyFont="1" applyFill="1" applyAlignment="1" applyProtection="1">
      <alignment horizontal="center" vertical="center"/>
      <protection locked="0"/>
    </xf>
    <xf numFmtId="0" fontId="0" fillId="2" borderId="0" xfId="0" applyFill="1" applyAlignment="1" applyProtection="1">
      <alignment vertical="center"/>
      <protection locked="0"/>
    </xf>
    <xf numFmtId="169" fontId="0" fillId="2" borderId="0" xfId="1" applyNumberFormat="1" applyFont="1" applyFill="1" applyAlignment="1" applyProtection="1">
      <alignment vertical="center"/>
      <protection locked="0"/>
    </xf>
    <xf numFmtId="0" fontId="1" fillId="15" borderId="0" xfId="0" applyFont="1" applyFill="1" applyAlignment="1" applyProtection="1">
      <alignment horizontal="center" vertical="center" wrapText="1"/>
      <protection locked="0"/>
    </xf>
    <xf numFmtId="0" fontId="1" fillId="15" borderId="0" xfId="0" applyFont="1" applyFill="1" applyAlignment="1" applyProtection="1">
      <alignment vertical="center" wrapText="1"/>
      <protection locked="0"/>
    </xf>
    <xf numFmtId="169" fontId="1" fillId="15" borderId="0" xfId="1" applyNumberFormat="1" applyFont="1" applyFill="1" applyBorder="1" applyAlignment="1" applyProtection="1">
      <alignment horizontal="center" vertical="center" wrapText="1"/>
      <protection locked="0"/>
    </xf>
    <xf numFmtId="0" fontId="36" fillId="14" borderId="14" xfId="0" applyFont="1" applyFill="1" applyBorder="1" applyAlignment="1" applyProtection="1">
      <alignment horizontal="left" vertical="center"/>
      <protection locked="0"/>
    </xf>
    <xf numFmtId="0" fontId="35" fillId="14" borderId="0" xfId="0" applyFont="1" applyFill="1" applyAlignment="1" applyProtection="1">
      <alignment vertical="center"/>
      <protection locked="0"/>
    </xf>
    <xf numFmtId="169" fontId="24" fillId="14" borderId="0" xfId="1" applyNumberFormat="1" applyFont="1" applyFill="1" applyBorder="1" applyAlignment="1" applyProtection="1">
      <alignment horizontal="right" vertical="center"/>
      <protection locked="0"/>
    </xf>
    <xf numFmtId="0" fontId="8" fillId="17" borderId="0" xfId="0" applyFont="1" applyFill="1" applyAlignment="1" applyProtection="1">
      <alignment horizontal="center" vertical="center"/>
      <protection locked="0"/>
    </xf>
    <xf numFmtId="0" fontId="8" fillId="17" borderId="0" xfId="0" applyFont="1" applyFill="1" applyAlignment="1" applyProtection="1">
      <alignment vertical="center"/>
      <protection locked="0"/>
    </xf>
    <xf numFmtId="169" fontId="8" fillId="17" borderId="0" xfId="1" applyNumberFormat="1" applyFont="1" applyFill="1" applyBorder="1" applyAlignment="1" applyProtection="1">
      <alignment horizontal="right" vertical="center"/>
      <protection locked="0"/>
    </xf>
    <xf numFmtId="0" fontId="0" fillId="0" borderId="69" xfId="0" applyBorder="1" applyAlignment="1" applyProtection="1">
      <alignment horizontal="center" vertical="center"/>
      <protection locked="0"/>
    </xf>
    <xf numFmtId="0" fontId="0" fillId="0" borderId="69" xfId="0" applyBorder="1" applyAlignment="1" applyProtection="1">
      <alignment vertical="center"/>
      <protection locked="0"/>
    </xf>
    <xf numFmtId="169" fontId="3" fillId="0" borderId="69" xfId="1" applyNumberFormat="1" applyFont="1" applyFill="1" applyBorder="1" applyAlignment="1" applyProtection="1">
      <alignment horizontal="right" vertical="center"/>
      <protection locked="0"/>
    </xf>
    <xf numFmtId="0" fontId="0" fillId="5" borderId="41" xfId="0" applyFill="1" applyBorder="1" applyAlignment="1" applyProtection="1">
      <alignment horizontal="center" vertical="center"/>
      <protection locked="0"/>
    </xf>
    <xf numFmtId="0" fontId="0" fillId="5" borderId="42" xfId="0" applyFill="1" applyBorder="1" applyAlignment="1" applyProtection="1">
      <alignment vertical="center"/>
      <protection locked="0"/>
    </xf>
    <xf numFmtId="169" fontId="3" fillId="5" borderId="42" xfId="1" applyNumberFormat="1" applyFont="1" applyFill="1" applyBorder="1" applyAlignment="1" applyProtection="1">
      <alignment horizontal="right" vertical="center"/>
      <protection locked="0"/>
    </xf>
    <xf numFmtId="0" fontId="0" fillId="0" borderId="44" xfId="0" applyBorder="1" applyAlignment="1" applyProtection="1">
      <alignment horizontal="center" vertical="center"/>
      <protection locked="0"/>
    </xf>
    <xf numFmtId="0" fontId="0" fillId="0" borderId="15" xfId="0" applyBorder="1" applyAlignment="1" applyProtection="1">
      <alignment vertical="center"/>
      <protection locked="0"/>
    </xf>
    <xf numFmtId="169" fontId="3" fillId="0" borderId="15" xfId="1" applyNumberFormat="1" applyFont="1" applyFill="1" applyBorder="1" applyAlignment="1" applyProtection="1">
      <alignment horizontal="right" vertical="center"/>
      <protection locked="0"/>
    </xf>
    <xf numFmtId="0" fontId="0" fillId="0" borderId="45" xfId="0" applyBorder="1" applyAlignment="1" applyProtection="1">
      <alignment horizontal="center" vertical="center"/>
      <protection locked="0"/>
    </xf>
    <xf numFmtId="0" fontId="0" fillId="0" borderId="46" xfId="0" applyBorder="1" applyAlignment="1" applyProtection="1">
      <alignment vertical="center"/>
      <protection locked="0"/>
    </xf>
    <xf numFmtId="169" fontId="3" fillId="0" borderId="46" xfId="1" applyNumberFormat="1" applyFont="1" applyFill="1" applyBorder="1" applyAlignment="1" applyProtection="1">
      <alignment horizontal="right" vertical="center"/>
      <protection locked="0"/>
    </xf>
    <xf numFmtId="0" fontId="0" fillId="0" borderId="40" xfId="0" applyBorder="1" applyAlignment="1" applyProtection="1">
      <alignment horizontal="center" vertical="center"/>
      <protection locked="0"/>
    </xf>
    <xf numFmtId="0" fontId="0" fillId="0" borderId="40" xfId="0" applyBorder="1" applyAlignment="1" applyProtection="1">
      <alignment vertical="center"/>
      <protection locked="0"/>
    </xf>
    <xf numFmtId="169" fontId="3" fillId="0" borderId="40" xfId="1" applyNumberFormat="1" applyFont="1" applyFill="1" applyBorder="1" applyAlignment="1" applyProtection="1">
      <alignment horizontal="right" vertical="center"/>
      <protection locked="0"/>
    </xf>
    <xf numFmtId="0" fontId="0" fillId="0" borderId="15" xfId="0" applyBorder="1" applyAlignment="1" applyProtection="1">
      <alignment horizontal="center" vertical="center"/>
      <protection locked="0"/>
    </xf>
    <xf numFmtId="0" fontId="8" fillId="17" borderId="15" xfId="0" applyFont="1" applyFill="1" applyBorder="1" applyAlignment="1" applyProtection="1">
      <alignment horizontal="center" vertical="center"/>
      <protection locked="0"/>
    </xf>
    <xf numFmtId="0" fontId="8" fillId="17" borderId="15" xfId="0" applyFont="1" applyFill="1" applyBorder="1" applyAlignment="1" applyProtection="1">
      <alignment vertical="center"/>
      <protection locked="0"/>
    </xf>
    <xf numFmtId="169" fontId="8" fillId="17" borderId="15" xfId="1" applyNumberFormat="1" applyFont="1" applyFill="1" applyBorder="1" applyAlignment="1" applyProtection="1">
      <alignment horizontal="right" vertical="center"/>
      <protection locked="0"/>
    </xf>
    <xf numFmtId="169" fontId="0" fillId="0" borderId="15" xfId="1" applyNumberFormat="1" applyFont="1" applyFill="1" applyBorder="1" applyAlignment="1" applyProtection="1">
      <alignment horizontal="right" vertical="center"/>
      <protection locked="0"/>
    </xf>
    <xf numFmtId="0" fontId="36" fillId="14" borderId="12" xfId="0" applyFont="1" applyFill="1" applyBorder="1" applyAlignment="1" applyProtection="1">
      <alignment horizontal="left" vertical="center"/>
      <protection locked="0"/>
    </xf>
    <xf numFmtId="0" fontId="35" fillId="14" borderId="13" xfId="0" applyFont="1" applyFill="1" applyBorder="1" applyAlignment="1" applyProtection="1">
      <alignment vertical="center"/>
      <protection locked="0"/>
    </xf>
    <xf numFmtId="169" fontId="24" fillId="14" borderId="10" xfId="1" applyNumberFormat="1" applyFont="1" applyFill="1" applyBorder="1" applyAlignment="1" applyProtection="1">
      <alignment horizontal="right" vertical="center"/>
      <protection locked="0"/>
    </xf>
    <xf numFmtId="0" fontId="2" fillId="0" borderId="15" xfId="0" applyFont="1" applyBorder="1" applyAlignment="1" applyProtection="1">
      <alignment horizontal="center" vertical="center"/>
      <protection locked="0"/>
    </xf>
    <xf numFmtId="0" fontId="0" fillId="0" borderId="16" xfId="0" applyBorder="1" applyAlignment="1" applyProtection="1">
      <alignment vertical="center"/>
      <protection locked="0"/>
    </xf>
    <xf numFmtId="0" fontId="2" fillId="0" borderId="16" xfId="0" applyFont="1" applyBorder="1" applyAlignment="1" applyProtection="1">
      <alignment vertical="center"/>
      <protection locked="0"/>
    </xf>
    <xf numFmtId="169" fontId="0" fillId="2" borderId="0" xfId="1" applyNumberFormat="1" applyFont="1" applyFill="1" applyAlignment="1" applyProtection="1">
      <alignment horizontal="center" vertical="center"/>
      <protection locked="0"/>
    </xf>
    <xf numFmtId="169" fontId="24" fillId="6" borderId="0" xfId="1" applyNumberFormat="1" applyFont="1" applyFill="1" applyAlignment="1" applyProtection="1">
      <alignment vertical="center"/>
      <protection hidden="1"/>
    </xf>
    <xf numFmtId="169" fontId="0" fillId="17" borderId="0" xfId="1" applyNumberFormat="1" applyFont="1" applyFill="1" applyBorder="1" applyAlignment="1" applyProtection="1">
      <alignment vertical="center"/>
      <protection hidden="1"/>
    </xf>
    <xf numFmtId="169" fontId="0" fillId="6" borderId="0" xfId="1" applyNumberFormat="1" applyFont="1" applyFill="1" applyAlignment="1" applyProtection="1">
      <alignment vertical="center"/>
      <protection hidden="1"/>
    </xf>
    <xf numFmtId="169" fontId="0" fillId="2" borderId="0" xfId="1" applyNumberFormat="1" applyFont="1" applyFill="1" applyAlignment="1" applyProtection="1">
      <alignment vertical="center"/>
      <protection hidden="1"/>
    </xf>
    <xf numFmtId="169" fontId="1" fillId="15" borderId="0" xfId="1" applyNumberFormat="1" applyFont="1" applyFill="1" applyBorder="1" applyAlignment="1" applyProtection="1">
      <alignment horizontal="center" vertical="center" wrapText="1"/>
      <protection hidden="1"/>
    </xf>
    <xf numFmtId="169" fontId="24" fillId="14" borderId="0" xfId="1" applyNumberFormat="1" applyFont="1" applyFill="1" applyBorder="1" applyAlignment="1" applyProtection="1">
      <alignment horizontal="right" vertical="center"/>
      <protection hidden="1"/>
    </xf>
    <xf numFmtId="169" fontId="8" fillId="17" borderId="0" xfId="1" applyNumberFormat="1" applyFont="1" applyFill="1" applyBorder="1" applyAlignment="1" applyProtection="1">
      <alignment horizontal="right" vertical="center"/>
      <protection hidden="1"/>
    </xf>
    <xf numFmtId="169" fontId="0" fillId="3" borderId="4" xfId="1" applyNumberFormat="1" applyFont="1" applyFill="1" applyBorder="1" applyAlignment="1" applyProtection="1">
      <alignment horizontal="right" vertical="center"/>
      <protection hidden="1"/>
    </xf>
    <xf numFmtId="169" fontId="0" fillId="5" borderId="43" xfId="1" applyNumberFormat="1" applyFont="1" applyFill="1" applyBorder="1" applyAlignment="1" applyProtection="1">
      <alignment horizontal="right" vertical="center"/>
      <protection hidden="1"/>
    </xf>
    <xf numFmtId="169" fontId="0" fillId="3" borderId="3" xfId="1" applyNumberFormat="1" applyFont="1" applyFill="1" applyBorder="1" applyAlignment="1" applyProtection="1">
      <alignment horizontal="right" vertical="center"/>
      <protection hidden="1"/>
    </xf>
    <xf numFmtId="169" fontId="0" fillId="3" borderId="47" xfId="1" applyNumberFormat="1" applyFont="1" applyFill="1" applyBorder="1" applyAlignment="1" applyProtection="1">
      <alignment horizontal="right" vertical="center"/>
      <protection hidden="1"/>
    </xf>
    <xf numFmtId="169" fontId="0" fillId="3" borderId="5" xfId="1" applyNumberFormat="1" applyFont="1" applyFill="1" applyBorder="1" applyAlignment="1" applyProtection="1">
      <alignment horizontal="right" vertical="center"/>
      <protection hidden="1"/>
    </xf>
    <xf numFmtId="169" fontId="8" fillId="17" borderId="3" xfId="1" applyNumberFormat="1" applyFont="1" applyFill="1" applyBorder="1" applyAlignment="1" applyProtection="1">
      <alignment horizontal="right" vertical="center"/>
      <protection hidden="1"/>
    </xf>
    <xf numFmtId="169" fontId="24" fillId="14" borderId="13" xfId="1" applyNumberFormat="1" applyFont="1" applyFill="1" applyBorder="1" applyAlignment="1" applyProtection="1">
      <alignment horizontal="right" vertical="center"/>
      <protection hidden="1"/>
    </xf>
    <xf numFmtId="0" fontId="15" fillId="6" borderId="0" xfId="0" applyFont="1" applyFill="1" applyAlignment="1" applyProtection="1">
      <alignment vertical="center"/>
      <protection hidden="1"/>
    </xf>
    <xf numFmtId="0" fontId="37" fillId="17" borderId="0" xfId="0" applyFont="1" applyFill="1" applyAlignment="1" applyProtection="1">
      <alignment vertical="center"/>
      <protection hidden="1"/>
    </xf>
    <xf numFmtId="0" fontId="15" fillId="17" borderId="0" xfId="0" applyFont="1" applyFill="1" applyAlignment="1" applyProtection="1">
      <alignment vertical="center"/>
      <protection hidden="1"/>
    </xf>
    <xf numFmtId="0" fontId="15" fillId="2" borderId="0" xfId="0" applyFont="1" applyFill="1" applyAlignment="1" applyProtection="1">
      <alignment vertical="center"/>
      <protection hidden="1"/>
    </xf>
    <xf numFmtId="0" fontId="1" fillId="15" borderId="0" xfId="0" applyFont="1" applyFill="1" applyAlignment="1" applyProtection="1">
      <alignment horizontal="center" vertical="center" wrapText="1"/>
      <protection hidden="1"/>
    </xf>
    <xf numFmtId="0" fontId="47" fillId="14" borderId="5" xfId="0" applyFont="1" applyFill="1" applyBorder="1" applyAlignment="1" applyProtection="1">
      <alignment horizontal="center" vertical="center" wrapText="1"/>
      <protection hidden="1"/>
    </xf>
    <xf numFmtId="0" fontId="10" fillId="3" borderId="6" xfId="0" applyFont="1" applyFill="1" applyBorder="1" applyAlignment="1" applyProtection="1">
      <alignment horizontal="center" vertical="center"/>
      <protection hidden="1"/>
    </xf>
    <xf numFmtId="0" fontId="10" fillId="3" borderId="1" xfId="0" applyFont="1" applyFill="1" applyBorder="1" applyAlignment="1" applyProtection="1">
      <alignment horizontal="center" vertical="center"/>
      <protection hidden="1"/>
    </xf>
    <xf numFmtId="0" fontId="47" fillId="14" borderId="3" xfId="0" applyFont="1" applyFill="1" applyBorder="1" applyAlignment="1" applyProtection="1">
      <alignment horizontal="center" vertical="center" wrapText="1"/>
      <protection hidden="1"/>
    </xf>
    <xf numFmtId="0" fontId="14" fillId="2" borderId="0" xfId="0" applyFont="1" applyFill="1" applyAlignment="1" applyProtection="1">
      <alignment vertical="center"/>
      <protection hidden="1"/>
    </xf>
    <xf numFmtId="0" fontId="24" fillId="6" borderId="0" xfId="0" applyFont="1" applyFill="1" applyAlignment="1" applyProtection="1">
      <alignment horizontal="left" vertical="center"/>
      <protection locked="0"/>
    </xf>
    <xf numFmtId="0" fontId="0" fillId="17" borderId="0" xfId="0" applyFill="1" applyAlignment="1" applyProtection="1">
      <alignment horizontal="left" vertical="center"/>
      <protection locked="0"/>
    </xf>
    <xf numFmtId="0" fontId="0" fillId="6" borderId="0" xfId="0" applyFill="1" applyAlignment="1" applyProtection="1">
      <alignment horizontal="left" vertical="center"/>
      <protection locked="0"/>
    </xf>
    <xf numFmtId="0" fontId="12" fillId="2" borderId="0" xfId="0" applyFont="1" applyFill="1" applyAlignment="1" applyProtection="1">
      <alignment vertical="center"/>
      <protection locked="0"/>
    </xf>
    <xf numFmtId="0" fontId="12" fillId="2" borderId="0" xfId="0" applyFont="1" applyFill="1" applyAlignment="1" applyProtection="1">
      <alignment horizontal="left" vertical="center"/>
      <protection locked="0"/>
    </xf>
    <xf numFmtId="0" fontId="1" fillId="15" borderId="0" xfId="0" applyFont="1" applyFill="1" applyAlignment="1" applyProtection="1">
      <alignment horizontal="left" vertical="center"/>
      <protection locked="0"/>
    </xf>
    <xf numFmtId="169" fontId="24" fillId="14" borderId="0" xfId="1" applyNumberFormat="1" applyFont="1" applyFill="1" applyBorder="1" applyAlignment="1" applyProtection="1">
      <alignment horizontal="left" vertical="center"/>
      <protection locked="0"/>
    </xf>
    <xf numFmtId="0" fontId="8" fillId="17" borderId="0" xfId="0" applyFont="1" applyFill="1" applyAlignment="1" applyProtection="1">
      <alignment horizontal="left" vertical="center"/>
      <protection locked="0"/>
    </xf>
    <xf numFmtId="0" fontId="0" fillId="2" borderId="69" xfId="0" applyFill="1" applyBorder="1" applyAlignment="1" applyProtection="1">
      <alignment horizontal="center" vertical="center"/>
      <protection locked="0"/>
    </xf>
    <xf numFmtId="0" fontId="0" fillId="2" borderId="69" xfId="0" applyFill="1" applyBorder="1" applyAlignment="1" applyProtection="1">
      <alignment horizontal="left" vertical="center"/>
      <protection locked="0"/>
    </xf>
    <xf numFmtId="0" fontId="0" fillId="0" borderId="73" xfId="0" applyBorder="1" applyAlignment="1" applyProtection="1">
      <alignment horizontal="left" vertical="center"/>
      <protection locked="0"/>
    </xf>
    <xf numFmtId="0" fontId="0" fillId="5" borderId="42" xfId="0" applyFill="1" applyBorder="1" applyAlignment="1" applyProtection="1">
      <alignment horizontal="center" vertical="center"/>
      <protection locked="0"/>
    </xf>
    <xf numFmtId="0" fontId="0" fillId="5" borderId="42" xfId="0" applyFill="1" applyBorder="1" applyAlignment="1" applyProtection="1">
      <alignment horizontal="left" vertical="center"/>
      <protection locked="0"/>
    </xf>
    <xf numFmtId="0" fontId="0" fillId="5" borderId="49" xfId="0" applyFill="1" applyBorder="1" applyAlignment="1" applyProtection="1">
      <alignment horizontal="left" vertical="center"/>
      <protection locked="0"/>
    </xf>
    <xf numFmtId="0" fontId="0" fillId="2" borderId="15" xfId="0" applyFill="1" applyBorder="1" applyAlignment="1" applyProtection="1">
      <alignment horizontal="center" vertical="center"/>
      <protection locked="0"/>
    </xf>
    <xf numFmtId="0" fontId="0" fillId="2" borderId="15" xfId="0" applyFill="1" applyBorder="1" applyAlignment="1" applyProtection="1">
      <alignment horizontal="left" vertical="center"/>
      <protection locked="0"/>
    </xf>
    <xf numFmtId="0" fontId="0" fillId="0" borderId="6" xfId="0" applyBorder="1" applyAlignment="1" applyProtection="1">
      <alignment horizontal="left"/>
      <protection locked="0"/>
    </xf>
    <xf numFmtId="0" fontId="0" fillId="2" borderId="16" xfId="0" applyFill="1" applyBorder="1" applyAlignment="1" applyProtection="1">
      <alignment horizontal="left" vertical="center"/>
      <protection locked="0"/>
    </xf>
    <xf numFmtId="0" fontId="0" fillId="2" borderId="46" xfId="0" applyFill="1" applyBorder="1" applyAlignment="1" applyProtection="1">
      <alignment horizontal="center" vertical="center"/>
      <protection locked="0"/>
    </xf>
    <xf numFmtId="0" fontId="0" fillId="2" borderId="46" xfId="0" applyFill="1" applyBorder="1" applyAlignment="1" applyProtection="1">
      <alignment horizontal="left" vertical="center"/>
      <protection locked="0"/>
    </xf>
    <xf numFmtId="0" fontId="0" fillId="2" borderId="50" xfId="0" applyFill="1" applyBorder="1" applyAlignment="1" applyProtection="1">
      <alignment horizontal="left" vertical="center"/>
      <protection locked="0"/>
    </xf>
    <xf numFmtId="0" fontId="0" fillId="2" borderId="40" xfId="0" applyFill="1" applyBorder="1" applyAlignment="1" applyProtection="1">
      <alignment horizontal="center" vertical="center"/>
      <protection locked="0"/>
    </xf>
    <xf numFmtId="0" fontId="0" fillId="2" borderId="40" xfId="0" applyFill="1" applyBorder="1" applyAlignment="1" applyProtection="1">
      <alignment horizontal="left" vertical="center"/>
      <protection locked="0"/>
    </xf>
    <xf numFmtId="0" fontId="0" fillId="2" borderId="22" xfId="0" applyFill="1" applyBorder="1" applyAlignment="1" applyProtection="1">
      <alignment horizontal="left" vertical="center"/>
      <protection locked="0"/>
    </xf>
    <xf numFmtId="0" fontId="8" fillId="17" borderId="15" xfId="0" applyFont="1" applyFill="1" applyBorder="1" applyAlignment="1" applyProtection="1">
      <alignment horizontal="left" vertical="center"/>
      <protection locked="0"/>
    </xf>
    <xf numFmtId="0" fontId="8" fillId="17" borderId="16" xfId="0" applyFont="1" applyFill="1" applyBorder="1" applyAlignment="1" applyProtection="1">
      <alignment horizontal="left" vertical="center"/>
      <protection locked="0"/>
    </xf>
    <xf numFmtId="169" fontId="24" fillId="14" borderId="13" xfId="1" applyNumberFormat="1" applyFont="1" applyFill="1" applyBorder="1" applyAlignment="1" applyProtection="1">
      <alignment horizontal="right" vertical="center"/>
      <protection locked="0"/>
    </xf>
    <xf numFmtId="169" fontId="24" fillId="14" borderId="13" xfId="1" applyNumberFormat="1" applyFont="1" applyFill="1" applyBorder="1" applyAlignment="1" applyProtection="1">
      <alignment horizontal="left" vertical="center"/>
      <protection locked="0"/>
    </xf>
    <xf numFmtId="0" fontId="0" fillId="9" borderId="68" xfId="0" applyFill="1" applyBorder="1" applyAlignment="1" applyProtection="1">
      <alignment horizontal="left" vertical="center"/>
      <protection locked="0"/>
    </xf>
    <xf numFmtId="0" fontId="0" fillId="9" borderId="69" xfId="0" applyFill="1" applyBorder="1" applyAlignment="1" applyProtection="1">
      <alignment horizontal="left" vertical="center"/>
      <protection locked="0"/>
    </xf>
    <xf numFmtId="0" fontId="0" fillId="9" borderId="40" xfId="0" applyFill="1" applyBorder="1" applyAlignment="1" applyProtection="1">
      <alignment horizontal="left" vertical="center"/>
      <protection locked="0"/>
    </xf>
    <xf numFmtId="0" fontId="0" fillId="2" borderId="0" xfId="0" applyFill="1" applyAlignment="1" applyProtection="1">
      <alignment horizontal="left" vertical="center"/>
      <protection locked="0"/>
    </xf>
    <xf numFmtId="0" fontId="24" fillId="6" borderId="0" xfId="0" applyFont="1" applyFill="1" applyAlignment="1" applyProtection="1">
      <alignment horizontal="center" vertical="center"/>
      <protection locked="0"/>
    </xf>
    <xf numFmtId="0" fontId="12" fillId="17" borderId="0" xfId="0" applyFont="1" applyFill="1" applyAlignment="1" applyProtection="1">
      <alignment vertical="center"/>
      <protection locked="0"/>
    </xf>
    <xf numFmtId="0" fontId="0" fillId="17" borderId="0" xfId="0" applyFill="1" applyAlignment="1" applyProtection="1">
      <alignment horizontal="center" vertical="center"/>
      <protection locked="0"/>
    </xf>
    <xf numFmtId="0" fontId="0" fillId="6" borderId="0" xfId="0" applyFill="1" applyAlignment="1" applyProtection="1">
      <alignment horizontal="center" vertical="center"/>
      <protection locked="0"/>
    </xf>
    <xf numFmtId="0" fontId="0" fillId="2" borderId="0" xfId="0" applyFill="1" applyAlignment="1" applyProtection="1">
      <alignment horizontal="center" vertical="center"/>
      <protection locked="0"/>
    </xf>
    <xf numFmtId="0" fontId="0" fillId="0" borderId="1" xfId="0" applyBorder="1" applyAlignment="1" applyProtection="1">
      <alignment horizontal="left" vertical="center"/>
      <protection locked="0"/>
    </xf>
    <xf numFmtId="0" fontId="13" fillId="0" borderId="1" xfId="2" applyFill="1" applyBorder="1" applyAlignment="1" applyProtection="1">
      <alignment vertical="center"/>
      <protection locked="0"/>
    </xf>
    <xf numFmtId="0" fontId="1" fillId="15" borderId="1" xfId="0" applyFont="1" applyFill="1" applyBorder="1" applyAlignment="1" applyProtection="1">
      <alignment vertical="center"/>
      <protection locked="0"/>
    </xf>
    <xf numFmtId="0" fontId="1" fillId="15" borderId="1" xfId="0" applyFont="1" applyFill="1" applyBorder="1" applyAlignment="1" applyProtection="1">
      <alignment horizontal="center" vertical="center"/>
      <protection locked="0"/>
    </xf>
    <xf numFmtId="0" fontId="0" fillId="0" borderId="1" xfId="0" quotePrefix="1" applyBorder="1" applyAlignment="1" applyProtection="1">
      <alignment horizontal="center" vertical="center"/>
      <protection locked="0"/>
    </xf>
    <xf numFmtId="0" fontId="0" fillId="0" borderId="0" xfId="0" applyAlignment="1" applyProtection="1">
      <alignment vertical="center"/>
      <protection locked="0"/>
    </xf>
    <xf numFmtId="0" fontId="0" fillId="0" borderId="0" xfId="0" applyAlignment="1" applyProtection="1">
      <alignment horizontal="center" vertical="center"/>
      <protection locked="0"/>
    </xf>
    <xf numFmtId="0" fontId="37" fillId="15" borderId="0" xfId="0" applyFont="1" applyFill="1" applyAlignment="1">
      <alignment horizontal="left" vertical="center" wrapText="1"/>
    </xf>
    <xf numFmtId="0" fontId="1" fillId="20" borderId="0" xfId="0" applyFont="1" applyFill="1" applyAlignment="1">
      <alignment horizontal="center" vertical="center"/>
    </xf>
    <xf numFmtId="0" fontId="63" fillId="20" borderId="0" xfId="2" applyFont="1" applyFill="1" applyBorder="1" applyAlignment="1">
      <alignment horizontal="center" vertical="center"/>
    </xf>
    <xf numFmtId="0" fontId="13" fillId="23" borderId="0" xfId="2" applyFill="1" applyAlignment="1">
      <alignment horizontal="center" vertical="center" wrapText="1"/>
    </xf>
    <xf numFmtId="0" fontId="1" fillId="15" borderId="0" xfId="0" applyFont="1" applyFill="1" applyAlignment="1" applyProtection="1">
      <alignment horizontal="center" vertical="center" wrapText="1"/>
      <protection locked="0"/>
    </xf>
    <xf numFmtId="0" fontId="0" fillId="8" borderId="16" xfId="0" applyFill="1" applyBorder="1" applyAlignment="1">
      <alignment horizontal="left" vertical="center"/>
    </xf>
    <xf numFmtId="0" fontId="0" fillId="8" borderId="17" xfId="0" applyFill="1" applyBorder="1" applyAlignment="1">
      <alignment horizontal="left" vertical="center"/>
    </xf>
    <xf numFmtId="0" fontId="0" fillId="8" borderId="18" xfId="0" applyFill="1" applyBorder="1" applyAlignment="1">
      <alignment horizontal="left" vertical="center"/>
    </xf>
    <xf numFmtId="0" fontId="0" fillId="8" borderId="19" xfId="0" applyFill="1" applyBorder="1" applyAlignment="1">
      <alignment horizontal="left" vertical="center" wrapText="1"/>
    </xf>
    <xf numFmtId="0" fontId="0" fillId="8" borderId="20" xfId="0" applyFill="1" applyBorder="1" applyAlignment="1">
      <alignment horizontal="left" vertical="center" wrapText="1"/>
    </xf>
    <xf numFmtId="0" fontId="0" fillId="8" borderId="21" xfId="0" applyFill="1" applyBorder="1" applyAlignment="1">
      <alignment horizontal="left" vertical="center" wrapText="1"/>
    </xf>
    <xf numFmtId="0" fontId="0" fillId="8" borderId="22" xfId="0" applyFill="1" applyBorder="1" applyAlignment="1">
      <alignment horizontal="left" vertical="center" wrapText="1"/>
    </xf>
    <xf numFmtId="0" fontId="0" fillId="8" borderId="23" xfId="0" applyFill="1" applyBorder="1" applyAlignment="1">
      <alignment horizontal="left" vertical="center" wrapText="1"/>
    </xf>
    <xf numFmtId="0" fontId="0" fillId="8" borderId="24" xfId="0" applyFill="1" applyBorder="1" applyAlignment="1">
      <alignment horizontal="left" vertical="center" wrapText="1"/>
    </xf>
    <xf numFmtId="0" fontId="1" fillId="15" borderId="0" xfId="0" applyFont="1" applyFill="1" applyAlignment="1">
      <alignment horizontal="left" vertical="center"/>
    </xf>
    <xf numFmtId="0" fontId="0" fillId="8" borderId="48" xfId="0" applyFill="1" applyBorder="1" applyAlignment="1">
      <alignment horizontal="left" vertical="top" wrapText="1"/>
    </xf>
    <xf numFmtId="0" fontId="0" fillId="8" borderId="30" xfId="0" applyFill="1" applyBorder="1" applyAlignment="1">
      <alignment horizontal="left" vertical="top" wrapText="1"/>
    </xf>
    <xf numFmtId="0" fontId="0" fillId="8" borderId="31" xfId="0" applyFill="1" applyBorder="1" applyAlignment="1">
      <alignment horizontal="left" vertical="top" wrapText="1"/>
    </xf>
    <xf numFmtId="0" fontId="0" fillId="8" borderId="36" xfId="0" applyFill="1" applyBorder="1" applyAlignment="1">
      <alignment horizontal="left" vertical="top" wrapText="1"/>
    </xf>
    <xf numFmtId="0" fontId="0" fillId="8" borderId="2" xfId="0" applyFill="1" applyBorder="1" applyAlignment="1">
      <alignment horizontal="left" vertical="top" wrapText="1"/>
    </xf>
    <xf numFmtId="0" fontId="0" fillId="8" borderId="37" xfId="0" applyFill="1" applyBorder="1" applyAlignment="1">
      <alignment horizontal="left" vertical="top" wrapText="1"/>
    </xf>
    <xf numFmtId="0" fontId="1" fillId="15" borderId="0" xfId="0" applyFont="1" applyFill="1" applyAlignment="1">
      <alignment horizontal="center" vertical="center"/>
    </xf>
    <xf numFmtId="0" fontId="1" fillId="15" borderId="0" xfId="0" applyFont="1" applyFill="1" applyAlignment="1">
      <alignment horizontal="center" vertical="center" wrapText="1"/>
    </xf>
    <xf numFmtId="0" fontId="1" fillId="15" borderId="9" xfId="0" applyFont="1" applyFill="1" applyBorder="1" applyAlignment="1">
      <alignment horizontal="center" vertical="center" wrapText="1"/>
    </xf>
    <xf numFmtId="0" fontId="1" fillId="15" borderId="79" xfId="0" applyFont="1" applyFill="1" applyBorder="1" applyAlignment="1">
      <alignment horizontal="center" vertical="center" wrapText="1"/>
    </xf>
    <xf numFmtId="169" fontId="1" fillId="12" borderId="0" xfId="1" applyNumberFormat="1" applyFont="1" applyFill="1" applyBorder="1" applyAlignment="1">
      <alignment horizontal="center" vertical="center"/>
    </xf>
    <xf numFmtId="164" fontId="1" fillId="15" borderId="0" xfId="0" applyNumberFormat="1" applyFont="1" applyFill="1" applyAlignment="1">
      <alignment horizontal="center" vertical="center" wrapText="1"/>
    </xf>
    <xf numFmtId="0" fontId="1" fillId="15" borderId="0" xfId="0" applyFont="1" applyFill="1" applyAlignment="1">
      <alignment horizontal="left" vertical="center" wrapText="1"/>
    </xf>
    <xf numFmtId="0" fontId="0" fillId="3" borderId="27" xfId="0" applyFill="1" applyBorder="1" applyAlignment="1">
      <alignment horizontal="left" vertical="center"/>
    </xf>
    <xf numFmtId="0" fontId="0" fillId="3" borderId="1" xfId="0" applyFill="1" applyBorder="1" applyAlignment="1">
      <alignment horizontal="left" vertical="center"/>
    </xf>
    <xf numFmtId="0" fontId="8" fillId="15" borderId="0" xfId="0" applyFont="1" applyFill="1" applyAlignment="1">
      <alignment horizontal="left"/>
    </xf>
    <xf numFmtId="0" fontId="59" fillId="15" borderId="0" xfId="2" applyFont="1" applyFill="1" applyBorder="1" applyAlignment="1" applyProtection="1">
      <alignment horizontal="left"/>
    </xf>
    <xf numFmtId="0" fontId="33" fillId="15" borderId="0" xfId="2" applyFont="1" applyFill="1" applyBorder="1" applyAlignment="1" applyProtection="1">
      <alignment horizontal="left"/>
    </xf>
  </cellXfs>
  <cellStyles count="4">
    <cellStyle name="Comma" xfId="1" builtinId="3"/>
    <cellStyle name="Hyperlink" xfId="2" builtinId="8"/>
    <cellStyle name="Normal" xfId="0" builtinId="0"/>
    <cellStyle name="Percent" xfId="3" builtinId="5"/>
  </cellStyles>
  <dxfs count="56">
    <dxf>
      <font>
        <b val="0"/>
        <i/>
        <color theme="9" tint="-0.24994659260841701"/>
      </font>
    </dxf>
    <dxf>
      <font>
        <b val="0"/>
        <i/>
        <color theme="9" tint="-0.24994659260841701"/>
      </font>
    </dxf>
    <dxf>
      <font>
        <b val="0"/>
        <i/>
        <color theme="9" tint="-0.24994659260841701"/>
      </font>
    </dxf>
    <dxf>
      <font>
        <b val="0"/>
        <i/>
        <color theme="9" tint="-0.24994659260841701"/>
      </font>
    </dxf>
    <dxf>
      <font>
        <b val="0"/>
        <i/>
        <color theme="9" tint="-0.24994659260841701"/>
      </font>
    </dxf>
    <dxf>
      <font>
        <b val="0"/>
        <i/>
        <color theme="9" tint="-0.24994659260841701"/>
      </font>
    </dxf>
    <dxf>
      <fill>
        <patternFill>
          <bgColor rgb="FFFF0000"/>
        </patternFill>
      </fill>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i val="0"/>
        <color rgb="FFFFFF00"/>
      </font>
      <fill>
        <patternFill>
          <bgColor rgb="FFFF0000"/>
        </patternFill>
      </fill>
    </dxf>
    <dxf>
      <font>
        <b val="0"/>
        <i/>
        <color rgb="FFFF0000"/>
      </font>
    </dxf>
    <dxf>
      <font>
        <b/>
        <i val="0"/>
        <color rgb="FFFFFF00"/>
      </font>
      <fill>
        <patternFill>
          <bgColor rgb="FFFF0000"/>
        </patternFill>
      </fill>
    </dxf>
    <dxf>
      <font>
        <b val="0"/>
        <i/>
        <color rgb="FFFF0000"/>
      </font>
    </dxf>
    <dxf>
      <font>
        <b/>
        <i val="0"/>
        <color rgb="FFFFFF00"/>
      </font>
      <fill>
        <patternFill>
          <bgColor rgb="FFFF0000"/>
        </patternFill>
      </fill>
    </dxf>
    <dxf>
      <font>
        <b val="0"/>
        <i/>
        <color rgb="FFFF0000"/>
      </font>
    </dxf>
    <dxf>
      <font>
        <b/>
        <i val="0"/>
        <color rgb="FFFFFF00"/>
      </font>
      <fill>
        <patternFill>
          <bgColor rgb="FFFF0000"/>
        </patternFill>
      </fill>
    </dxf>
    <dxf>
      <font>
        <b val="0"/>
        <i/>
        <color rgb="FFFF0000"/>
      </font>
    </dxf>
    <dxf>
      <font>
        <b/>
        <i val="0"/>
        <color rgb="FFFFFF00"/>
      </font>
      <fill>
        <patternFill>
          <bgColor rgb="FFFF0000"/>
        </patternFill>
      </fill>
    </dxf>
    <dxf>
      <font>
        <b val="0"/>
        <i/>
        <color rgb="FFFF0000"/>
      </font>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0"/>
        </patternFill>
      </fill>
    </dxf>
    <dxf>
      <fill>
        <patternFill>
          <bgColor theme="6" tint="0.79998168889431442"/>
        </patternFill>
      </fill>
    </dxf>
    <dxf>
      <fill>
        <patternFill>
          <bgColor theme="6" tint="0.79998168889431442"/>
        </patternFill>
      </fill>
    </dxf>
    <dxf>
      <fill>
        <patternFill>
          <bgColor theme="0"/>
        </patternFill>
      </fill>
    </dxf>
    <dxf>
      <fill>
        <patternFill>
          <bgColor theme="6" tint="0.79998168889431442"/>
        </patternFill>
      </fill>
    </dxf>
    <dxf>
      <font>
        <color rgb="FFFF0000"/>
      </font>
      <fill>
        <patternFill>
          <bgColor theme="9" tint="0.79998168889431442"/>
        </patternFill>
      </fill>
    </dxf>
    <dxf>
      <font>
        <color rgb="FFFF0000"/>
      </font>
      <fill>
        <patternFill>
          <bgColor theme="9" tint="0.79998168889431442"/>
        </patternFill>
      </fill>
    </dxf>
    <dxf>
      <font>
        <color rgb="FFFF0000"/>
      </font>
      <fill>
        <patternFill>
          <bgColor theme="9" tint="0.79998168889431442"/>
        </patternFill>
      </fill>
    </dxf>
    <dxf>
      <font>
        <color rgb="FFFF0000"/>
      </font>
    </dxf>
    <dxf>
      <font>
        <color rgb="FF00B050"/>
      </font>
    </dxf>
    <dxf>
      <font>
        <color rgb="FFC00000"/>
      </font>
    </dxf>
    <dxf>
      <font>
        <color rgb="FFC00000"/>
      </font>
    </dxf>
    <dxf>
      <font>
        <color rgb="FF00B050"/>
      </font>
    </dxf>
    <dxf>
      <font>
        <color rgb="FF00B050"/>
      </font>
    </dxf>
    <dxf>
      <font>
        <color rgb="FFC00000"/>
      </font>
    </dxf>
  </dxfs>
  <tableStyles count="0" defaultTableStyle="TableStyleMedium2" defaultPivotStyle="PivotStyleLight16"/>
  <colors>
    <mruColors>
      <color rgb="FF00FF00"/>
      <color rgb="FF0000FF"/>
      <color rgb="FF663300"/>
      <color rgb="FF99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a.me/6281808380893?text=Hello,%20Ada%20yang%20ingin%20kami%20tanyakan%20mengenai%20aplikasi%20Sistem%20Akuntansi%20Perusahaan%20Dagang" TargetMode="Externa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5.png"/></Relationships>
</file>

<file path=xl/drawings/_rels/drawing20.xml.rels><?xml version="1.0" encoding="UTF-8" standalone="yes"?>
<Relationships xmlns="http://schemas.openxmlformats.org/package/2006/relationships"><Relationship Id="rId1" Type="http://schemas.openxmlformats.org/officeDocument/2006/relationships/image" Target="../media/image6.png"/></Relationships>
</file>

<file path=xl/drawings/_rels/drawing22.xml.rels><?xml version="1.0" encoding="UTF-8" standalone="yes"?>
<Relationships xmlns="http://schemas.openxmlformats.org/package/2006/relationships"><Relationship Id="rId1" Type="http://schemas.openxmlformats.org/officeDocument/2006/relationships/image" Target="../media/image7.png"/></Relationships>
</file>

<file path=xl/drawings/_rels/drawing23.xml.rels><?xml version="1.0" encoding="UTF-8" standalone="yes"?>
<Relationships xmlns="http://schemas.openxmlformats.org/package/2006/relationships"><Relationship Id="rId1" Type="http://schemas.openxmlformats.org/officeDocument/2006/relationships/image" Target="../media/image8.png"/></Relationships>
</file>

<file path=xl/drawings/_rels/drawing24.xml.rels><?xml version="1.0" encoding="UTF-8" standalone="yes"?>
<Relationships xmlns="http://schemas.openxmlformats.org/package/2006/relationships"><Relationship Id="rId1" Type="http://schemas.openxmlformats.org/officeDocument/2006/relationships/image" Target="../media/image9.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4.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5.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6.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7.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8.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9.png"/></Relationships>
</file>

<file path=xl/drawings/_rels/drawing36.xml.rels><?xml version="1.0" encoding="UTF-8" standalone="yes"?>
<Relationships xmlns="http://schemas.openxmlformats.org/package/2006/relationships"><Relationship Id="rId1" Type="http://schemas.openxmlformats.org/officeDocument/2006/relationships/image" Target="../media/image20.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2.png"/></Relationships>
</file>

<file path=xl/drawings/_rels/drawing39.xml.rels><?xml version="1.0" encoding="UTF-8" standalone="yes"?>
<Relationships xmlns="http://schemas.openxmlformats.org/package/2006/relationships"><Relationship Id="rId1" Type="http://schemas.openxmlformats.org/officeDocument/2006/relationships/image" Target="../media/image23.png"/></Relationships>
</file>

<file path=xl/drawings/_rels/drawing40.xml.rels><?xml version="1.0" encoding="UTF-8" standalone="yes"?>
<Relationships xmlns="http://schemas.openxmlformats.org/package/2006/relationships"><Relationship Id="rId1" Type="http://schemas.openxmlformats.org/officeDocument/2006/relationships/image" Target="../media/image24.png"/></Relationships>
</file>

<file path=xl/drawings/_rels/drawing41.x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25.png"/></Relationships>
</file>

<file path=xl/drawings/_rels/drawing42.xml.rels><?xml version="1.0" encoding="UTF-8" standalone="yes"?>
<Relationships xmlns="http://schemas.openxmlformats.org/package/2006/relationships"><Relationship Id="rId1" Type="http://schemas.openxmlformats.org/officeDocument/2006/relationships/image" Target="../media/image27.png"/></Relationships>
</file>

<file path=xl/drawings/_rels/drawing43.xml.rels><?xml version="1.0" encoding="UTF-8" standalone="yes"?>
<Relationships xmlns="http://schemas.openxmlformats.org/package/2006/relationships"><Relationship Id="rId1" Type="http://schemas.openxmlformats.org/officeDocument/2006/relationships/image" Target="../media/image28.png"/></Relationships>
</file>

<file path=xl/drawings/_rels/drawing44.xml.rels><?xml version="1.0" encoding="UTF-8" standalone="yes"?>
<Relationships xmlns="http://schemas.openxmlformats.org/package/2006/relationships"><Relationship Id="rId1" Type="http://schemas.openxmlformats.org/officeDocument/2006/relationships/image" Target="../media/image29.png"/></Relationships>
</file>

<file path=xl/drawings/_rels/drawing45.xml.rels><?xml version="1.0" encoding="UTF-8" standalone="yes"?>
<Relationships xmlns="http://schemas.openxmlformats.org/package/2006/relationships"><Relationship Id="rId1" Type="http://schemas.openxmlformats.org/officeDocument/2006/relationships/image" Target="../media/image30.png"/></Relationships>
</file>

<file path=xl/drawings/_rels/drawing46.xml.rels><?xml version="1.0" encoding="UTF-8" standalone="yes"?>
<Relationships xmlns="http://schemas.openxmlformats.org/package/2006/relationships"><Relationship Id="rId1" Type="http://schemas.openxmlformats.org/officeDocument/2006/relationships/image" Target="../media/image3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32.png"/></Relationships>
</file>

<file path=xl/drawings/_rels/drawing48.xml.rels><?xml version="1.0" encoding="UTF-8" standalone="yes"?>
<Relationships xmlns="http://schemas.openxmlformats.org/package/2006/relationships"><Relationship Id="rId1" Type="http://schemas.openxmlformats.org/officeDocument/2006/relationships/image" Target="../media/image33.png"/></Relationships>
</file>

<file path=xl/drawings/_rels/drawing49.xml.rels><?xml version="1.0" encoding="UTF-8" standalone="yes"?>
<Relationships xmlns="http://schemas.openxmlformats.org/package/2006/relationships"><Relationship Id="rId1" Type="http://schemas.openxmlformats.org/officeDocument/2006/relationships/image" Target="../media/image34.png"/></Relationships>
</file>

<file path=xl/drawings/_rels/drawing50.xml.rels><?xml version="1.0" encoding="UTF-8" standalone="yes"?>
<Relationships xmlns="http://schemas.openxmlformats.org/package/2006/relationships"><Relationship Id="rId1" Type="http://schemas.openxmlformats.org/officeDocument/2006/relationships/image" Target="../media/image35.png"/></Relationships>
</file>

<file path=xl/drawings/_rels/drawing51.x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36.png"/></Relationships>
</file>

<file path=xl/drawings/_rels/drawing52.xml.rels><?xml version="1.0" encoding="UTF-8" standalone="yes"?>
<Relationships xmlns="http://schemas.openxmlformats.org/package/2006/relationships"><Relationship Id="rId2" Type="http://schemas.openxmlformats.org/officeDocument/2006/relationships/image" Target="../media/image39.png"/><Relationship Id="rId1" Type="http://schemas.openxmlformats.org/officeDocument/2006/relationships/image" Target="../media/image38.png"/></Relationships>
</file>

<file path=xl/drawings/_rels/drawing53.xml.rels><?xml version="1.0" encoding="UTF-8" standalone="yes"?>
<Relationships xmlns="http://schemas.openxmlformats.org/package/2006/relationships"><Relationship Id="rId1" Type="http://schemas.openxmlformats.org/officeDocument/2006/relationships/image" Target="../media/image40.png"/></Relationships>
</file>

<file path=xl/drawings/_rels/drawing54.xml.rels><?xml version="1.0" encoding="UTF-8" standalone="yes"?>
<Relationships xmlns="http://schemas.openxmlformats.org/package/2006/relationships"><Relationship Id="rId1" Type="http://schemas.openxmlformats.org/officeDocument/2006/relationships/image" Target="../media/image4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42.png"/></Relationships>
</file>

<file path=xl/drawings/_rels/drawing56.xml.rels><?xml version="1.0" encoding="UTF-8" standalone="yes"?>
<Relationships xmlns="http://schemas.openxmlformats.org/package/2006/relationships"><Relationship Id="rId1" Type="http://schemas.openxmlformats.org/officeDocument/2006/relationships/image" Target="../media/image43.png"/></Relationships>
</file>

<file path=xl/drawings/_rels/drawing57.xml.rels><?xml version="1.0" encoding="UTF-8" standalone="yes"?>
<Relationships xmlns="http://schemas.openxmlformats.org/package/2006/relationships"><Relationship Id="rId1" Type="http://schemas.openxmlformats.org/officeDocument/2006/relationships/image" Target="../media/image44.png"/></Relationships>
</file>

<file path=xl/drawings/_rels/drawing58.xml.rels><?xml version="1.0" encoding="UTF-8" standalone="yes"?>
<Relationships xmlns="http://schemas.openxmlformats.org/package/2006/relationships"><Relationship Id="rId1" Type="http://schemas.openxmlformats.org/officeDocument/2006/relationships/image" Target="../media/image45.png"/></Relationships>
</file>

<file path=xl/drawings/_rels/drawing59.xml.rels><?xml version="1.0" encoding="UTF-8" standalone="yes"?>
<Relationships xmlns="http://schemas.openxmlformats.org/package/2006/relationships"><Relationship Id="rId1" Type="http://schemas.openxmlformats.org/officeDocument/2006/relationships/image" Target="../media/image46.png"/></Relationships>
</file>

<file path=xl/drawings/_rels/drawing60.xml.rels><?xml version="1.0" encoding="UTF-8" standalone="yes"?>
<Relationships xmlns="http://schemas.openxmlformats.org/package/2006/relationships"><Relationship Id="rId1" Type="http://schemas.openxmlformats.org/officeDocument/2006/relationships/image" Target="../media/image47.png"/></Relationships>
</file>

<file path=xl/drawings/_rels/drawing61.xml.rels><?xml version="1.0" encoding="UTF-8" standalone="yes"?>
<Relationships xmlns="http://schemas.openxmlformats.org/package/2006/relationships"><Relationship Id="rId1" Type="http://schemas.openxmlformats.org/officeDocument/2006/relationships/image" Target="../media/image48.png"/></Relationships>
</file>

<file path=xl/drawings/_rels/drawing62.xml.rels><?xml version="1.0" encoding="UTF-8" standalone="yes"?>
<Relationships xmlns="http://schemas.openxmlformats.org/package/2006/relationships"><Relationship Id="rId1" Type="http://schemas.openxmlformats.org/officeDocument/2006/relationships/image" Target="../media/image49.png"/></Relationships>
</file>

<file path=xl/drawings/_rels/drawing63.xml.rels><?xml version="1.0" encoding="UTF-8" standalone="yes"?>
<Relationships xmlns="http://schemas.openxmlformats.org/package/2006/relationships"><Relationship Id="rId1" Type="http://schemas.openxmlformats.org/officeDocument/2006/relationships/image" Target="../media/image9.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5.xml.rels><?xml version="1.0" encoding="UTF-8" standalone="yes"?>
<Relationships xmlns="http://schemas.openxmlformats.org/package/2006/relationships"><Relationship Id="rId1" Type="http://schemas.openxmlformats.org/officeDocument/2006/relationships/image" Target="../media/image50.png"/></Relationships>
</file>

<file path=xl/drawings/_rels/drawing66.xml.rels><?xml version="1.0" encoding="UTF-8" standalone="yes"?>
<Relationships xmlns="http://schemas.openxmlformats.org/package/2006/relationships"><Relationship Id="rId1" Type="http://schemas.openxmlformats.org/officeDocument/2006/relationships/image" Target="../media/image5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52.png"/></Relationships>
</file>

<file path=xl/drawings/_rels/drawing68.xml.rels><?xml version="1.0" encoding="UTF-8" standalone="yes"?>
<Relationships xmlns="http://schemas.openxmlformats.org/package/2006/relationships"><Relationship Id="rId1" Type="http://schemas.openxmlformats.org/officeDocument/2006/relationships/image" Target="../media/image53.png"/></Relationships>
</file>

<file path=xl/drawings/_rels/drawing69.xml.rels><?xml version="1.0" encoding="UTF-8" standalone="yes"?>
<Relationships xmlns="http://schemas.openxmlformats.org/package/2006/relationships"><Relationship Id="rId1" Type="http://schemas.openxmlformats.org/officeDocument/2006/relationships/image" Target="../media/image54.png"/></Relationships>
</file>

<file path=xl/drawings/_rels/drawing70.xml.rels><?xml version="1.0" encoding="UTF-8" standalone="yes"?>
<Relationships xmlns="http://schemas.openxmlformats.org/package/2006/relationships"><Relationship Id="rId1" Type="http://schemas.openxmlformats.org/officeDocument/2006/relationships/image" Target="../media/image55.png"/></Relationships>
</file>

<file path=xl/drawings/drawing1.xml><?xml version="1.0" encoding="utf-8"?>
<xdr:wsDr xmlns:xdr="http://schemas.openxmlformats.org/drawingml/2006/spreadsheetDrawing" xmlns:a="http://schemas.openxmlformats.org/drawingml/2006/main">
  <xdr:twoCellAnchor>
    <xdr:from>
      <xdr:col>10</xdr:col>
      <xdr:colOff>495300</xdr:colOff>
      <xdr:row>7</xdr:row>
      <xdr:rowOff>38099</xdr:rowOff>
    </xdr:from>
    <xdr:to>
      <xdr:col>14</xdr:col>
      <xdr:colOff>504825</xdr:colOff>
      <xdr:row>8</xdr:row>
      <xdr:rowOff>180974</xdr:rowOff>
    </xdr:to>
    <xdr:sp macro="" textlink="">
      <xdr:nvSpPr>
        <xdr:cNvPr id="4" name="Rectangle: Rounded Corners 3">
          <a:hlinkClick xmlns:r="http://schemas.openxmlformats.org/officeDocument/2006/relationships" r:id="rId1"/>
          <a:extLst>
            <a:ext uri="{FF2B5EF4-FFF2-40B4-BE49-F238E27FC236}">
              <a16:creationId xmlns:a16="http://schemas.microsoft.com/office/drawing/2014/main" id="{037B5E07-9EA0-68ED-F9D2-AF6E82436DB2}"/>
            </a:ext>
          </a:extLst>
        </xdr:cNvPr>
        <xdr:cNvSpPr/>
      </xdr:nvSpPr>
      <xdr:spPr>
        <a:xfrm>
          <a:off x="9725025" y="1066799"/>
          <a:ext cx="2447925" cy="333375"/>
        </a:xfrm>
        <a:prstGeom prst="roundRect">
          <a:avLst>
            <a:gd name="adj" fmla="val 35417"/>
          </a:avLst>
        </a:prstGeom>
        <a:solidFill>
          <a:srgbClr val="00B050"/>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eaLnBrk="1" fontAlgn="auto" latinLnBrk="0" hangingPunct="1">
            <a:lnSpc>
              <a:spcPct val="100000"/>
            </a:lnSpc>
            <a:spcBef>
              <a:spcPts val="0"/>
            </a:spcBef>
            <a:spcAft>
              <a:spcPts val="0"/>
            </a:spcAft>
            <a:buClrTx/>
            <a:buSzTx/>
            <a:buFontTx/>
            <a:buNone/>
            <a:tabLst/>
            <a:defRPr/>
          </a:pPr>
          <a:r>
            <a:rPr lang="en-US" sz="1100" b="1">
              <a:solidFill>
                <a:schemeClr val="lt1"/>
              </a:solidFill>
              <a:effectLst/>
              <a:latin typeface="+mn-lt"/>
              <a:ea typeface="+mn-ea"/>
              <a:cs typeface="+mn-cs"/>
            </a:rPr>
            <a:t>KLIK DI SINI UTK CHAT AKOONTAN</a:t>
          </a:r>
          <a:endParaRPr lang="en-US">
            <a:effectLst/>
          </a:endParaRPr>
        </a:p>
        <a:p>
          <a:pPr algn="r"/>
          <a:endParaRPr lang="en-US" sz="1100"/>
        </a:p>
      </xdr:txBody>
    </xdr:sp>
    <xdr:clientData/>
  </xdr:twoCellAnchor>
  <xdr:twoCellAnchor editAs="oneCell">
    <xdr:from>
      <xdr:col>10</xdr:col>
      <xdr:colOff>180975</xdr:colOff>
      <xdr:row>6</xdr:row>
      <xdr:rowOff>85725</xdr:rowOff>
    </xdr:from>
    <xdr:to>
      <xdr:col>11</xdr:col>
      <xdr:colOff>180975</xdr:colOff>
      <xdr:row>9</xdr:row>
      <xdr:rowOff>123825</xdr:rowOff>
    </xdr:to>
    <xdr:pic>
      <xdr:nvPicPr>
        <xdr:cNvPr id="3" name="Picture 2">
          <a:extLst>
            <a:ext uri="{FF2B5EF4-FFF2-40B4-BE49-F238E27FC236}">
              <a16:creationId xmlns:a16="http://schemas.microsoft.com/office/drawing/2014/main" id="{034E42E8-C775-B758-BAE3-761B5B4B4FC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10700" y="923925"/>
          <a:ext cx="609600" cy="6096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4</xdr:row>
      <xdr:rowOff>57144</xdr:rowOff>
    </xdr:from>
    <xdr:to>
      <xdr:col>24</xdr:col>
      <xdr:colOff>198120</xdr:colOff>
      <xdr:row>25</xdr:row>
      <xdr:rowOff>142875</xdr:rowOff>
    </xdr:to>
    <xdr:pic>
      <xdr:nvPicPr>
        <xdr:cNvPr id="2" name="Picture 1">
          <a:extLst>
            <a:ext uri="{FF2B5EF4-FFF2-40B4-BE49-F238E27FC236}">
              <a16:creationId xmlns:a16="http://schemas.microsoft.com/office/drawing/2014/main" id="{C6AEACA7-D8B3-DE69-8594-8A9C8F1D3CB8}"/>
            </a:ext>
          </a:extLst>
        </xdr:cNvPr>
        <xdr:cNvPicPr>
          <a:picLocks noChangeAspect="1"/>
        </xdr:cNvPicPr>
      </xdr:nvPicPr>
      <xdr:blipFill rotWithShape="1">
        <a:blip xmlns:r="http://schemas.openxmlformats.org/officeDocument/2006/relationships" r:embed="rId1"/>
        <a:srcRect l="2433" t="36029" r="2500" b="11004"/>
        <a:stretch/>
      </xdr:blipFill>
      <xdr:spPr>
        <a:xfrm>
          <a:off x="0" y="542919"/>
          <a:ext cx="12618720" cy="3952881"/>
        </a:xfrm>
        <a:prstGeom prst="rect">
          <a:avLst/>
        </a:prstGeom>
      </xdr:spPr>
    </xdr:pic>
    <xdr:clientData/>
  </xdr:twoCellAnchor>
  <xdr:twoCellAnchor>
    <xdr:from>
      <xdr:col>7</xdr:col>
      <xdr:colOff>219075</xdr:colOff>
      <xdr:row>12</xdr:row>
      <xdr:rowOff>85725</xdr:rowOff>
    </xdr:from>
    <xdr:to>
      <xdr:col>21</xdr:col>
      <xdr:colOff>600075</xdr:colOff>
      <xdr:row>16</xdr:row>
      <xdr:rowOff>9525</xdr:rowOff>
    </xdr:to>
    <xdr:sp macro="" textlink="">
      <xdr:nvSpPr>
        <xdr:cNvPr id="3" name="TextBox 2">
          <a:extLst>
            <a:ext uri="{FF2B5EF4-FFF2-40B4-BE49-F238E27FC236}">
              <a16:creationId xmlns:a16="http://schemas.microsoft.com/office/drawing/2014/main" id="{EA61DCC6-19B2-4B4A-B799-466F34DEA26C}"/>
            </a:ext>
          </a:extLst>
        </xdr:cNvPr>
        <xdr:cNvSpPr txBox="1"/>
      </xdr:nvSpPr>
      <xdr:spPr>
        <a:xfrm>
          <a:off x="7153275" y="1962150"/>
          <a:ext cx="4038600" cy="6858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TABEL REKAP DATA</a:t>
          </a:r>
          <a:r>
            <a:rPr lang="en-US" sz="1100" b="1" baseline="0">
              <a:solidFill>
                <a:schemeClr val="bg1"/>
              </a:solidFill>
            </a:rPr>
            <a:t> PURCHASE ORDER (PO)</a:t>
          </a:r>
          <a:endParaRPr lang="en-US" sz="1100" b="1">
            <a:solidFill>
              <a:schemeClr val="bg1"/>
            </a:solidFill>
          </a:endParaRPr>
        </a:p>
        <a:p>
          <a:r>
            <a:rPr lang="en-US" sz="1100" b="1">
              <a:solidFill>
                <a:schemeClr val="bg1"/>
              </a:solidFill>
              <a:effectLst/>
              <a:latin typeface="+mn-lt"/>
              <a:ea typeface="+mn-ea"/>
              <a:cs typeface="+mn-cs"/>
            </a:rPr>
            <a:t>HANYA</a:t>
          </a:r>
          <a:r>
            <a:rPr lang="en-US" sz="1100" b="1" baseline="0">
              <a:solidFill>
                <a:schemeClr val="bg1"/>
              </a:solidFill>
              <a:effectLst/>
              <a:latin typeface="+mn-lt"/>
              <a:ea typeface="+mn-ea"/>
              <a:cs typeface="+mn-cs"/>
            </a:rPr>
            <a:t> YANG MASIH ADA UTANG SISA YANG DITAMPILKAN</a:t>
          </a:r>
          <a:endParaRPr lang="en-US" sz="1100" b="1">
            <a:solidFill>
              <a:schemeClr val="bg1"/>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4</xdr:row>
      <xdr:rowOff>57144</xdr:rowOff>
    </xdr:from>
    <xdr:to>
      <xdr:col>24</xdr:col>
      <xdr:colOff>198120</xdr:colOff>
      <xdr:row>26</xdr:row>
      <xdr:rowOff>165028</xdr:rowOff>
    </xdr:to>
    <xdr:pic>
      <xdr:nvPicPr>
        <xdr:cNvPr id="2" name="Picture 1">
          <a:extLst>
            <a:ext uri="{FF2B5EF4-FFF2-40B4-BE49-F238E27FC236}">
              <a16:creationId xmlns:a16="http://schemas.microsoft.com/office/drawing/2014/main" id="{1908BAE0-A242-6B60-2366-0A10278F9BA1}"/>
            </a:ext>
          </a:extLst>
        </xdr:cNvPr>
        <xdr:cNvPicPr>
          <a:picLocks noChangeAspect="1"/>
        </xdr:cNvPicPr>
      </xdr:nvPicPr>
      <xdr:blipFill rotWithShape="1">
        <a:blip xmlns:r="http://schemas.openxmlformats.org/officeDocument/2006/relationships" r:embed="rId1"/>
        <a:srcRect l="2432" t="36932" r="3311" b="7725"/>
        <a:stretch/>
      </xdr:blipFill>
      <xdr:spPr>
        <a:xfrm>
          <a:off x="0" y="542919"/>
          <a:ext cx="12618720" cy="4165534"/>
        </a:xfrm>
        <a:prstGeom prst="rect">
          <a:avLst/>
        </a:prstGeom>
      </xdr:spPr>
    </xdr:pic>
    <xdr:clientData/>
  </xdr:twoCellAnchor>
  <xdr:twoCellAnchor>
    <xdr:from>
      <xdr:col>6</xdr:col>
      <xdr:colOff>1019175</xdr:colOff>
      <xdr:row>13</xdr:row>
      <xdr:rowOff>57150</xdr:rowOff>
    </xdr:from>
    <xdr:to>
      <xdr:col>21</xdr:col>
      <xdr:colOff>219075</xdr:colOff>
      <xdr:row>16</xdr:row>
      <xdr:rowOff>171450</xdr:rowOff>
    </xdr:to>
    <xdr:sp macro="" textlink="">
      <xdr:nvSpPr>
        <xdr:cNvPr id="4" name="TextBox 3">
          <a:extLst>
            <a:ext uri="{FF2B5EF4-FFF2-40B4-BE49-F238E27FC236}">
              <a16:creationId xmlns:a16="http://schemas.microsoft.com/office/drawing/2014/main" id="{5251EC45-AFFA-43EE-9931-B7DD1967A9F3}"/>
            </a:ext>
          </a:extLst>
        </xdr:cNvPr>
        <xdr:cNvSpPr txBox="1"/>
      </xdr:nvSpPr>
      <xdr:spPr>
        <a:xfrm>
          <a:off x="6772275" y="2124075"/>
          <a:ext cx="4038600" cy="6858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TABEL REKAP DATA</a:t>
          </a:r>
          <a:r>
            <a:rPr lang="en-US" sz="1100" b="1" baseline="0">
              <a:solidFill>
                <a:schemeClr val="bg1"/>
              </a:solidFill>
            </a:rPr>
            <a:t> INVOICE</a:t>
          </a:r>
          <a:endParaRPr lang="en-US" sz="1100" b="1">
            <a:solidFill>
              <a:schemeClr val="bg1"/>
            </a:solidFill>
          </a:endParaRPr>
        </a:p>
        <a:p>
          <a:r>
            <a:rPr lang="en-US" sz="1100" b="1">
              <a:solidFill>
                <a:schemeClr val="bg1"/>
              </a:solidFill>
              <a:effectLst/>
              <a:latin typeface="+mn-lt"/>
              <a:ea typeface="+mn-ea"/>
              <a:cs typeface="+mn-cs"/>
            </a:rPr>
            <a:t>HANYA</a:t>
          </a:r>
          <a:r>
            <a:rPr lang="en-US" sz="1100" b="1" baseline="0">
              <a:solidFill>
                <a:schemeClr val="bg1"/>
              </a:solidFill>
              <a:effectLst/>
              <a:latin typeface="+mn-lt"/>
              <a:ea typeface="+mn-ea"/>
              <a:cs typeface="+mn-cs"/>
            </a:rPr>
            <a:t> YANG MASIH ADA PIUTANG SISA YANG DITAMPILKAN</a:t>
          </a:r>
          <a:endParaRPr lang="en-US" sz="1100" b="1">
            <a:solidFill>
              <a:schemeClr val="bg1"/>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476250</xdr:colOff>
      <xdr:row>12</xdr:row>
      <xdr:rowOff>38100</xdr:rowOff>
    </xdr:from>
    <xdr:to>
      <xdr:col>7</xdr:col>
      <xdr:colOff>190500</xdr:colOff>
      <xdr:row>15</xdr:row>
      <xdr:rowOff>152400</xdr:rowOff>
    </xdr:to>
    <xdr:sp macro="" textlink="">
      <xdr:nvSpPr>
        <xdr:cNvPr id="2" name="TextBox 1">
          <a:extLst>
            <a:ext uri="{FF2B5EF4-FFF2-40B4-BE49-F238E27FC236}">
              <a16:creationId xmlns:a16="http://schemas.microsoft.com/office/drawing/2014/main" id="{EE935B46-EB27-4FAE-BE40-07830FDE3BAB}"/>
            </a:ext>
          </a:extLst>
        </xdr:cNvPr>
        <xdr:cNvSpPr txBox="1"/>
      </xdr:nvSpPr>
      <xdr:spPr>
        <a:xfrm>
          <a:off x="2838450" y="1914525"/>
          <a:ext cx="4038600" cy="6858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TABEL ISIAN DATA</a:t>
          </a:r>
          <a:r>
            <a:rPr lang="en-US" sz="1100" b="1" baseline="0">
              <a:solidFill>
                <a:schemeClr val="bg1"/>
              </a:solidFill>
            </a:rPr>
            <a:t> PURCHASE ORDER (PO)</a:t>
          </a:r>
          <a:endParaRPr lang="en-US" sz="1100" b="1">
            <a:solidFill>
              <a:schemeClr val="bg1"/>
            </a:solidFill>
          </a:endParaRPr>
        </a:p>
        <a:p>
          <a:r>
            <a:rPr lang="en-US" sz="1100" b="1">
              <a:solidFill>
                <a:schemeClr val="bg1"/>
              </a:solidFill>
              <a:effectLst/>
              <a:latin typeface="+mn-lt"/>
              <a:ea typeface="+mn-ea"/>
              <a:cs typeface="+mn-cs"/>
            </a:rPr>
            <a:t>JUMLAH BARIS BISA DITAMBAH SENDIRI DENGAN COPY INSERT</a:t>
          </a:r>
          <a:endParaRPr lang="en-US" sz="1100" b="1">
            <a:solidFill>
              <a:schemeClr val="bg1"/>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123825</xdr:colOff>
      <xdr:row>12</xdr:row>
      <xdr:rowOff>171450</xdr:rowOff>
    </xdr:from>
    <xdr:to>
      <xdr:col>8</xdr:col>
      <xdr:colOff>133350</xdr:colOff>
      <xdr:row>16</xdr:row>
      <xdr:rowOff>152400</xdr:rowOff>
    </xdr:to>
    <xdr:sp macro="" textlink="">
      <xdr:nvSpPr>
        <xdr:cNvPr id="2" name="TextBox 1">
          <a:extLst>
            <a:ext uri="{FF2B5EF4-FFF2-40B4-BE49-F238E27FC236}">
              <a16:creationId xmlns:a16="http://schemas.microsoft.com/office/drawing/2014/main" id="{6CADD713-1557-4D26-88A6-5099B09B894A}"/>
            </a:ext>
          </a:extLst>
        </xdr:cNvPr>
        <xdr:cNvSpPr txBox="1"/>
      </xdr:nvSpPr>
      <xdr:spPr>
        <a:xfrm>
          <a:off x="1781175" y="1914525"/>
          <a:ext cx="5114925" cy="74295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TABEL ISIAN JURNAL UMUM. </a:t>
          </a:r>
        </a:p>
        <a:p>
          <a:r>
            <a:rPr lang="en-US" sz="1100" b="1">
              <a:solidFill>
                <a:schemeClr val="bg1"/>
              </a:solidFill>
            </a:rPr>
            <a:t>DISEDIAKAN 6.000</a:t>
          </a:r>
          <a:r>
            <a:rPr lang="en-US" sz="1100" b="1" baseline="0">
              <a:solidFill>
                <a:schemeClr val="bg1"/>
              </a:solidFill>
            </a:rPr>
            <a:t> BARIS. </a:t>
          </a:r>
        </a:p>
        <a:p>
          <a:r>
            <a:rPr lang="en-US" sz="1100" b="1">
              <a:solidFill>
                <a:schemeClr val="bg1"/>
              </a:solidFill>
              <a:effectLst/>
              <a:latin typeface="+mn-lt"/>
              <a:ea typeface="+mn-ea"/>
              <a:cs typeface="+mn-cs"/>
            </a:rPr>
            <a:t>JUMLAH BARIS BISA DITAMBAH SENDIRI DENGAN COPY INSERT</a:t>
          </a:r>
          <a:endParaRPr lang="en-US" sz="1100" b="1">
            <a:solidFill>
              <a:schemeClr val="bg1"/>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2714625</xdr:colOff>
      <xdr:row>19</xdr:row>
      <xdr:rowOff>66675</xdr:rowOff>
    </xdr:from>
    <xdr:to>
      <xdr:col>10</xdr:col>
      <xdr:colOff>19050</xdr:colOff>
      <xdr:row>23</xdr:row>
      <xdr:rowOff>47625</xdr:rowOff>
    </xdr:to>
    <xdr:sp macro="" textlink="">
      <xdr:nvSpPr>
        <xdr:cNvPr id="2" name="TextBox 1">
          <a:extLst>
            <a:ext uri="{FF2B5EF4-FFF2-40B4-BE49-F238E27FC236}">
              <a16:creationId xmlns:a16="http://schemas.microsoft.com/office/drawing/2014/main" id="{37B7986F-A809-40A3-A598-DD700A17AB51}"/>
            </a:ext>
          </a:extLst>
        </xdr:cNvPr>
        <xdr:cNvSpPr txBox="1"/>
      </xdr:nvSpPr>
      <xdr:spPr>
        <a:xfrm>
          <a:off x="5076825" y="3143250"/>
          <a:ext cx="5114925" cy="74295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TABEL ISIAN JURNAL KAS. </a:t>
          </a:r>
        </a:p>
        <a:p>
          <a:r>
            <a:rPr lang="en-US" sz="1100" b="1">
              <a:solidFill>
                <a:schemeClr val="bg1"/>
              </a:solidFill>
            </a:rPr>
            <a:t>DISEDIAKAN 12.000</a:t>
          </a:r>
          <a:r>
            <a:rPr lang="en-US" sz="1100" b="1" baseline="0">
              <a:solidFill>
                <a:schemeClr val="bg1"/>
              </a:solidFill>
            </a:rPr>
            <a:t> BARIS. </a:t>
          </a:r>
        </a:p>
        <a:p>
          <a:r>
            <a:rPr lang="en-US" sz="1100" b="1">
              <a:solidFill>
                <a:schemeClr val="bg1"/>
              </a:solidFill>
              <a:effectLst/>
              <a:latin typeface="+mn-lt"/>
              <a:ea typeface="+mn-ea"/>
              <a:cs typeface="+mn-cs"/>
            </a:rPr>
            <a:t>JUMLAH BARIS BISA DITAMBAH SENDIRI DENGAN COPY INSERT</a:t>
          </a:r>
          <a:endParaRPr lang="en-US" sz="1100" b="1">
            <a:solidFill>
              <a:schemeClr val="bg1"/>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1743075</xdr:colOff>
      <xdr:row>15</xdr:row>
      <xdr:rowOff>95250</xdr:rowOff>
    </xdr:from>
    <xdr:to>
      <xdr:col>9</xdr:col>
      <xdr:colOff>85725</xdr:colOff>
      <xdr:row>19</xdr:row>
      <xdr:rowOff>76200</xdr:rowOff>
    </xdr:to>
    <xdr:sp macro="" textlink="">
      <xdr:nvSpPr>
        <xdr:cNvPr id="2" name="TextBox 1">
          <a:extLst>
            <a:ext uri="{FF2B5EF4-FFF2-40B4-BE49-F238E27FC236}">
              <a16:creationId xmlns:a16="http://schemas.microsoft.com/office/drawing/2014/main" id="{BBF93D0E-0669-4D1F-8E91-0679C940510E}"/>
            </a:ext>
          </a:extLst>
        </xdr:cNvPr>
        <xdr:cNvSpPr txBox="1"/>
      </xdr:nvSpPr>
      <xdr:spPr>
        <a:xfrm>
          <a:off x="4105275" y="2409825"/>
          <a:ext cx="5114925" cy="74295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TABEL ISIAN JURNAL PENJUALAN</a:t>
          </a:r>
          <a:r>
            <a:rPr lang="en-US" sz="1100" b="1" baseline="0">
              <a:solidFill>
                <a:schemeClr val="bg1"/>
              </a:solidFill>
            </a:rPr>
            <a:t> | PIUTANG</a:t>
          </a:r>
          <a:r>
            <a:rPr lang="en-US" sz="1100" b="1">
              <a:solidFill>
                <a:schemeClr val="bg1"/>
              </a:solidFill>
            </a:rPr>
            <a:t>. </a:t>
          </a:r>
        </a:p>
        <a:p>
          <a:r>
            <a:rPr lang="en-US" sz="1100" b="1">
              <a:solidFill>
                <a:schemeClr val="bg1"/>
              </a:solidFill>
            </a:rPr>
            <a:t>DISEDIAKAN 6.000</a:t>
          </a:r>
          <a:r>
            <a:rPr lang="en-US" sz="1100" b="1" baseline="0">
              <a:solidFill>
                <a:schemeClr val="bg1"/>
              </a:solidFill>
            </a:rPr>
            <a:t> BARIS. </a:t>
          </a:r>
        </a:p>
        <a:p>
          <a:r>
            <a:rPr lang="en-US" sz="1100" b="1">
              <a:solidFill>
                <a:schemeClr val="bg1"/>
              </a:solidFill>
              <a:effectLst/>
              <a:latin typeface="+mn-lt"/>
              <a:ea typeface="+mn-ea"/>
              <a:cs typeface="+mn-cs"/>
            </a:rPr>
            <a:t>JUMLAH BARIS BISA DITAMBAH SENDIRI DENGAN COPY INSERT</a:t>
          </a:r>
          <a:endParaRPr lang="en-US" sz="1100" b="1">
            <a:solidFill>
              <a:schemeClr val="bg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6</xdr:col>
      <xdr:colOff>104775</xdr:colOff>
      <xdr:row>20</xdr:row>
      <xdr:rowOff>123825</xdr:rowOff>
    </xdr:from>
    <xdr:to>
      <xdr:col>8</xdr:col>
      <xdr:colOff>819150</xdr:colOff>
      <xdr:row>24</xdr:row>
      <xdr:rowOff>104775</xdr:rowOff>
    </xdr:to>
    <xdr:sp macro="" textlink="">
      <xdr:nvSpPr>
        <xdr:cNvPr id="2" name="TextBox 1">
          <a:extLst>
            <a:ext uri="{FF2B5EF4-FFF2-40B4-BE49-F238E27FC236}">
              <a16:creationId xmlns:a16="http://schemas.microsoft.com/office/drawing/2014/main" id="{EC4AD8A6-DB0B-4F9F-900B-E40036B002E9}"/>
            </a:ext>
          </a:extLst>
        </xdr:cNvPr>
        <xdr:cNvSpPr txBox="1"/>
      </xdr:nvSpPr>
      <xdr:spPr>
        <a:xfrm>
          <a:off x="2466975" y="3390900"/>
          <a:ext cx="5114925" cy="74295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TABEL ISIAN JURNAL PEMBELIAN</a:t>
          </a:r>
          <a:r>
            <a:rPr lang="en-US" sz="1100" b="1" baseline="0">
              <a:solidFill>
                <a:schemeClr val="bg1"/>
              </a:solidFill>
            </a:rPr>
            <a:t> | UTANG</a:t>
          </a:r>
          <a:r>
            <a:rPr lang="en-US" sz="1100" b="1">
              <a:solidFill>
                <a:schemeClr val="bg1"/>
              </a:solidFill>
            </a:rPr>
            <a:t>. </a:t>
          </a:r>
        </a:p>
        <a:p>
          <a:r>
            <a:rPr lang="en-US" sz="1100" b="1">
              <a:solidFill>
                <a:schemeClr val="bg1"/>
              </a:solidFill>
            </a:rPr>
            <a:t>DISEDIAKAN 6.000</a:t>
          </a:r>
          <a:r>
            <a:rPr lang="en-US" sz="1100" b="1" baseline="0">
              <a:solidFill>
                <a:schemeClr val="bg1"/>
              </a:solidFill>
            </a:rPr>
            <a:t> BARIS. </a:t>
          </a:r>
        </a:p>
        <a:p>
          <a:r>
            <a:rPr lang="en-US" sz="1100" b="1">
              <a:solidFill>
                <a:schemeClr val="bg1"/>
              </a:solidFill>
              <a:effectLst/>
              <a:latin typeface="+mn-lt"/>
              <a:ea typeface="+mn-ea"/>
              <a:cs typeface="+mn-cs"/>
            </a:rPr>
            <a:t>JUMLAH BARIS BISA DITAMBAH SENDIRI DENGAN COPY INSERT</a:t>
          </a:r>
          <a:endParaRPr lang="en-US" sz="1100" b="1">
            <a:solidFill>
              <a:schemeClr val="bg1"/>
            </a:solidFill>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4</xdr:col>
      <xdr:colOff>95250</xdr:colOff>
      <xdr:row>18</xdr:row>
      <xdr:rowOff>57150</xdr:rowOff>
    </xdr:from>
    <xdr:to>
      <xdr:col>7</xdr:col>
      <xdr:colOff>266700</xdr:colOff>
      <xdr:row>22</xdr:row>
      <xdr:rowOff>38100</xdr:rowOff>
    </xdr:to>
    <xdr:sp macro="" textlink="">
      <xdr:nvSpPr>
        <xdr:cNvPr id="2" name="TextBox 1">
          <a:extLst>
            <a:ext uri="{FF2B5EF4-FFF2-40B4-BE49-F238E27FC236}">
              <a16:creationId xmlns:a16="http://schemas.microsoft.com/office/drawing/2014/main" id="{7B9076AC-C646-493B-8A0C-AB24E9E19EAE}"/>
            </a:ext>
          </a:extLst>
        </xdr:cNvPr>
        <xdr:cNvSpPr txBox="1"/>
      </xdr:nvSpPr>
      <xdr:spPr>
        <a:xfrm>
          <a:off x="847725" y="2943225"/>
          <a:ext cx="5114925" cy="74295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TABEL ISIAN JURNAL PENYESUAIAN. </a:t>
          </a:r>
        </a:p>
        <a:p>
          <a:r>
            <a:rPr lang="en-US" sz="1100" b="1">
              <a:solidFill>
                <a:schemeClr val="bg1"/>
              </a:solidFill>
            </a:rPr>
            <a:t>DISEDIAKAN 10.000</a:t>
          </a:r>
          <a:r>
            <a:rPr lang="en-US" sz="1100" b="1" baseline="0">
              <a:solidFill>
                <a:schemeClr val="bg1"/>
              </a:solidFill>
            </a:rPr>
            <a:t> BARIS. </a:t>
          </a:r>
        </a:p>
        <a:p>
          <a:r>
            <a:rPr lang="en-US" sz="1100" b="1">
              <a:solidFill>
                <a:schemeClr val="bg1"/>
              </a:solidFill>
              <a:effectLst/>
              <a:latin typeface="+mn-lt"/>
              <a:ea typeface="+mn-ea"/>
              <a:cs typeface="+mn-cs"/>
            </a:rPr>
            <a:t>JUMLAH BARIS BISA DITAMBAH SENDIRI DENGAN COPY INSERT</a:t>
          </a:r>
          <a:endParaRPr lang="en-US" sz="1100" b="1">
            <a:solidFill>
              <a:schemeClr val="bg1"/>
            </a:solidFill>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57150</xdr:colOff>
      <xdr:row>9</xdr:row>
      <xdr:rowOff>47619</xdr:rowOff>
    </xdr:from>
    <xdr:to>
      <xdr:col>10</xdr:col>
      <xdr:colOff>9525</xdr:colOff>
      <xdr:row>48</xdr:row>
      <xdr:rowOff>161439</xdr:rowOff>
    </xdr:to>
    <xdr:pic>
      <xdr:nvPicPr>
        <xdr:cNvPr id="3" name="Picture 2">
          <a:extLst>
            <a:ext uri="{FF2B5EF4-FFF2-40B4-BE49-F238E27FC236}">
              <a16:creationId xmlns:a16="http://schemas.microsoft.com/office/drawing/2014/main" id="{B6362B63-A5DC-95C0-FA45-DD8BB8DD1E4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859" r="6624"/>
        <a:stretch/>
      </xdr:blipFill>
      <xdr:spPr>
        <a:xfrm>
          <a:off x="57150" y="1190619"/>
          <a:ext cx="10001250" cy="7543320"/>
        </a:xfrm>
        <a:prstGeom prst="rect">
          <a:avLst/>
        </a:prstGeom>
      </xdr:spPr>
    </xdr:pic>
    <xdr:clientData/>
  </xdr:twoCellAnchor>
  <xdr:twoCellAnchor>
    <xdr:from>
      <xdr:col>7</xdr:col>
      <xdr:colOff>533400</xdr:colOff>
      <xdr:row>9</xdr:row>
      <xdr:rowOff>38100</xdr:rowOff>
    </xdr:from>
    <xdr:to>
      <xdr:col>28</xdr:col>
      <xdr:colOff>171450</xdr:colOff>
      <xdr:row>14</xdr:row>
      <xdr:rowOff>57150</xdr:rowOff>
    </xdr:to>
    <xdr:sp macro="" textlink="">
      <xdr:nvSpPr>
        <xdr:cNvPr id="4" name="TextBox 3">
          <a:extLst>
            <a:ext uri="{FF2B5EF4-FFF2-40B4-BE49-F238E27FC236}">
              <a16:creationId xmlns:a16="http://schemas.microsoft.com/office/drawing/2014/main" id="{2ADEFF99-877B-4045-BDF6-FC22481FE8BF}"/>
            </a:ext>
          </a:extLst>
        </xdr:cNvPr>
        <xdr:cNvSpPr txBox="1"/>
      </xdr:nvSpPr>
      <xdr:spPr>
        <a:xfrm>
          <a:off x="7743825" y="1181100"/>
          <a:ext cx="4248150" cy="97155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a:t>
          </a:r>
          <a:r>
            <a:rPr lang="en-US" sz="1100" b="1" baseline="0">
              <a:solidFill>
                <a:schemeClr val="bg1"/>
              </a:solidFill>
            </a:rPr>
            <a:t>BUKU BESAR. BISA DISET TANGGAL AWAL &amp; AKHIR UNTUK MEMUNCULKAN DATA TRANSAKSI JURNAL SESUAI PERIODENYA. </a:t>
          </a:r>
        </a:p>
        <a:p>
          <a:r>
            <a:rPr lang="en-US" sz="1100" b="1" baseline="0">
              <a:solidFill>
                <a:schemeClr val="bg1"/>
              </a:solidFill>
            </a:rPr>
            <a:t>MAKSIMUM 1000 BARIS. BARIS TIDAK BISA DITAMBAH</a:t>
          </a:r>
          <a:endParaRPr lang="en-US" sz="1100" b="1">
            <a:solidFill>
              <a:schemeClr val="bg1"/>
            </a:solidFill>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142875</xdr:colOff>
      <xdr:row>9</xdr:row>
      <xdr:rowOff>76200</xdr:rowOff>
    </xdr:from>
    <xdr:to>
      <xdr:col>10</xdr:col>
      <xdr:colOff>85725</xdr:colOff>
      <xdr:row>48</xdr:row>
      <xdr:rowOff>65805</xdr:rowOff>
    </xdr:to>
    <xdr:pic>
      <xdr:nvPicPr>
        <xdr:cNvPr id="3" name="Picture 2">
          <a:extLst>
            <a:ext uri="{FF2B5EF4-FFF2-40B4-BE49-F238E27FC236}">
              <a16:creationId xmlns:a16="http://schemas.microsoft.com/office/drawing/2014/main" id="{0D263E98-41E5-D117-274D-38E96612A5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3875" y="1219200"/>
          <a:ext cx="9601200" cy="7419105"/>
        </a:xfrm>
        <a:prstGeom prst="rect">
          <a:avLst/>
        </a:prstGeom>
      </xdr:spPr>
    </xdr:pic>
    <xdr:clientData/>
  </xdr:twoCellAnchor>
  <xdr:twoCellAnchor>
    <xdr:from>
      <xdr:col>7</xdr:col>
      <xdr:colOff>828675</xdr:colOff>
      <xdr:row>10</xdr:row>
      <xdr:rowOff>0</xdr:rowOff>
    </xdr:from>
    <xdr:to>
      <xdr:col>11</xdr:col>
      <xdr:colOff>885825</xdr:colOff>
      <xdr:row>15</xdr:row>
      <xdr:rowOff>66675</xdr:rowOff>
    </xdr:to>
    <xdr:sp macro="" textlink="">
      <xdr:nvSpPr>
        <xdr:cNvPr id="4" name="TextBox 3">
          <a:extLst>
            <a:ext uri="{FF2B5EF4-FFF2-40B4-BE49-F238E27FC236}">
              <a16:creationId xmlns:a16="http://schemas.microsoft.com/office/drawing/2014/main" id="{7423AEEC-914A-4057-89DF-E024CB31E3E3}"/>
            </a:ext>
          </a:extLst>
        </xdr:cNvPr>
        <xdr:cNvSpPr txBox="1"/>
      </xdr:nvSpPr>
      <xdr:spPr>
        <a:xfrm>
          <a:off x="7753350" y="1333500"/>
          <a:ext cx="4210050" cy="1019175"/>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a:t>
          </a:r>
          <a:r>
            <a:rPr lang="en-US" sz="1100" b="1" baseline="0">
              <a:solidFill>
                <a:schemeClr val="bg1"/>
              </a:solidFill>
            </a:rPr>
            <a:t>BUKU PIUTANG. BISA DISET TANGGAL AWAL &amp; AKHIR UNTUK MEMUNCULKAN DATA TRANSAKSI JURNAL SESUAI PERIODENYA. </a:t>
          </a:r>
        </a:p>
        <a:p>
          <a:r>
            <a:rPr lang="en-US" sz="1100" b="1" baseline="0">
              <a:solidFill>
                <a:schemeClr val="bg1"/>
              </a:solidFill>
            </a:rPr>
            <a:t>MAKSIMUM 500 BARIS. BARIS TIDAK BISA DITAMBAH</a:t>
          </a:r>
          <a:endParaRPr lang="en-US" sz="1100" b="1">
            <a:solidFill>
              <a:schemeClr val="bg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742950</xdr:colOff>
      <xdr:row>5</xdr:row>
      <xdr:rowOff>38100</xdr:rowOff>
    </xdr:from>
    <xdr:to>
      <xdr:col>7</xdr:col>
      <xdr:colOff>771525</xdr:colOff>
      <xdr:row>8</xdr:row>
      <xdr:rowOff>161925</xdr:rowOff>
    </xdr:to>
    <xdr:sp macro="" textlink="">
      <xdr:nvSpPr>
        <xdr:cNvPr id="2" name="TextBox 1">
          <a:extLst>
            <a:ext uri="{FF2B5EF4-FFF2-40B4-BE49-F238E27FC236}">
              <a16:creationId xmlns:a16="http://schemas.microsoft.com/office/drawing/2014/main" id="{C80D447F-F454-437C-9B20-BD5E62CD4B16}"/>
            </a:ext>
          </a:extLst>
        </xdr:cNvPr>
        <xdr:cNvSpPr txBox="1"/>
      </xdr:nvSpPr>
      <xdr:spPr>
        <a:xfrm>
          <a:off x="5838825" y="581025"/>
          <a:ext cx="3333750" cy="66675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APLIKASI</a:t>
          </a:r>
          <a:r>
            <a:rPr lang="en-US" sz="1100" b="1" baseline="0">
              <a:solidFill>
                <a:schemeClr val="bg1"/>
              </a:solidFill>
            </a:rPr>
            <a:t> INI UNTUK PEMBUKUAN PER TAHUN. TAHUN PEMBUKUAN BISA DIISIKAN di MODUL INI</a:t>
          </a:r>
          <a:endParaRPr lang="en-US" sz="1100" b="1">
            <a:solidFill>
              <a:schemeClr val="bg1"/>
            </a:solidFill>
          </a:endParaRPr>
        </a:p>
      </xdr:txBody>
    </xdr:sp>
    <xdr:clientData/>
  </xdr:twoCellAnchor>
  <xdr:twoCellAnchor>
    <xdr:from>
      <xdr:col>5</xdr:col>
      <xdr:colOff>752474</xdr:colOff>
      <xdr:row>9</xdr:row>
      <xdr:rowOff>95250</xdr:rowOff>
    </xdr:from>
    <xdr:to>
      <xdr:col>11</xdr:col>
      <xdr:colOff>142874</xdr:colOff>
      <xdr:row>13</xdr:row>
      <xdr:rowOff>47625</xdr:rowOff>
    </xdr:to>
    <xdr:sp macro="" textlink="">
      <xdr:nvSpPr>
        <xdr:cNvPr id="3" name="TextBox 2">
          <a:extLst>
            <a:ext uri="{FF2B5EF4-FFF2-40B4-BE49-F238E27FC236}">
              <a16:creationId xmlns:a16="http://schemas.microsoft.com/office/drawing/2014/main" id="{13948B1F-46E9-4F36-B968-BA3A55325D70}"/>
            </a:ext>
          </a:extLst>
        </xdr:cNvPr>
        <xdr:cNvSpPr txBox="1"/>
      </xdr:nvSpPr>
      <xdr:spPr>
        <a:xfrm>
          <a:off x="5848349" y="1362075"/>
          <a:ext cx="5438775" cy="676275"/>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SELURUH</a:t>
          </a:r>
          <a:r>
            <a:rPr lang="en-US" sz="1100" b="1" baseline="0">
              <a:solidFill>
                <a:schemeClr val="bg1"/>
              </a:solidFill>
            </a:rPr>
            <a:t> MODUL DALAM DEMO INI DIPROTEKSI. LAPORAN &amp; BUKU BESAR YANG DISEDIAKAN TIDAK BERFUNGSI dan BERBENTUK GAMBAR AGAR ADA GAMBARAN BENTUK LAPORANNYA</a:t>
          </a:r>
          <a:endParaRPr lang="en-US" sz="1100" b="1">
            <a:solidFill>
              <a:schemeClr val="bg1"/>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28575</xdr:colOff>
      <xdr:row>9</xdr:row>
      <xdr:rowOff>0</xdr:rowOff>
    </xdr:from>
    <xdr:to>
      <xdr:col>9</xdr:col>
      <xdr:colOff>1009650</xdr:colOff>
      <xdr:row>47</xdr:row>
      <xdr:rowOff>180105</xdr:rowOff>
    </xdr:to>
    <xdr:pic>
      <xdr:nvPicPr>
        <xdr:cNvPr id="3" name="Picture 2">
          <a:extLst>
            <a:ext uri="{FF2B5EF4-FFF2-40B4-BE49-F238E27FC236}">
              <a16:creationId xmlns:a16="http://schemas.microsoft.com/office/drawing/2014/main" id="{57972C52-742A-10ED-CE0E-1A258420861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9575" y="1143000"/>
          <a:ext cx="9601200" cy="7419105"/>
        </a:xfrm>
        <a:prstGeom prst="rect">
          <a:avLst/>
        </a:prstGeom>
      </xdr:spPr>
    </xdr:pic>
    <xdr:clientData/>
  </xdr:twoCellAnchor>
  <xdr:twoCellAnchor>
    <xdr:from>
      <xdr:col>8</xdr:col>
      <xdr:colOff>428625</xdr:colOff>
      <xdr:row>10</xdr:row>
      <xdr:rowOff>0</xdr:rowOff>
    </xdr:from>
    <xdr:to>
      <xdr:col>12</xdr:col>
      <xdr:colOff>400050</xdr:colOff>
      <xdr:row>15</xdr:row>
      <xdr:rowOff>19050</xdr:rowOff>
    </xdr:to>
    <xdr:sp macro="" textlink="">
      <xdr:nvSpPr>
        <xdr:cNvPr id="4" name="TextBox 3">
          <a:extLst>
            <a:ext uri="{FF2B5EF4-FFF2-40B4-BE49-F238E27FC236}">
              <a16:creationId xmlns:a16="http://schemas.microsoft.com/office/drawing/2014/main" id="{DA8CA678-8AEC-4D7E-995F-1982BC4CF069}"/>
            </a:ext>
          </a:extLst>
        </xdr:cNvPr>
        <xdr:cNvSpPr txBox="1"/>
      </xdr:nvSpPr>
      <xdr:spPr>
        <a:xfrm>
          <a:off x="8391525" y="1333500"/>
          <a:ext cx="4124325" cy="97155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a:t>
          </a:r>
          <a:r>
            <a:rPr lang="en-US" sz="1100" b="1" baseline="0">
              <a:solidFill>
                <a:schemeClr val="bg1"/>
              </a:solidFill>
            </a:rPr>
            <a:t>BUKU UTANG. BISA DISET TANGGAL AWAL &amp; AKHIR UNTUK MEMUNCULKAN DATA TRANSAKSI JURNAL SESUAI PERIODENYA. </a:t>
          </a:r>
        </a:p>
        <a:p>
          <a:r>
            <a:rPr lang="en-US" sz="1100" b="1" baseline="0">
              <a:solidFill>
                <a:schemeClr val="bg1"/>
              </a:solidFill>
            </a:rPr>
            <a:t>MAKSIMUM 500 BARIS. BARIS TIDAK BISA DITAMBAH</a:t>
          </a:r>
          <a:endParaRPr lang="en-US" sz="1100" b="1">
            <a:solidFill>
              <a:schemeClr val="bg1"/>
            </a:solidFill>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15</xdr:col>
      <xdr:colOff>0</xdr:colOff>
      <xdr:row>12</xdr:row>
      <xdr:rowOff>0</xdr:rowOff>
    </xdr:from>
    <xdr:to>
      <xdr:col>18</xdr:col>
      <xdr:colOff>1933575</xdr:colOff>
      <xdr:row>18</xdr:row>
      <xdr:rowOff>171450</xdr:rowOff>
    </xdr:to>
    <xdr:sp macro="" textlink="">
      <xdr:nvSpPr>
        <xdr:cNvPr id="2" name="TextBox 1">
          <a:extLst>
            <a:ext uri="{FF2B5EF4-FFF2-40B4-BE49-F238E27FC236}">
              <a16:creationId xmlns:a16="http://schemas.microsoft.com/office/drawing/2014/main" id="{37491D97-932D-45AA-AD9D-98FBE333F849}"/>
            </a:ext>
          </a:extLst>
        </xdr:cNvPr>
        <xdr:cNvSpPr txBox="1"/>
      </xdr:nvSpPr>
      <xdr:spPr>
        <a:xfrm>
          <a:off x="6076950" y="2000250"/>
          <a:ext cx="4505325" cy="131445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a:t>
          </a:r>
          <a:r>
            <a:rPr lang="en-US" sz="1100" b="1" baseline="0">
              <a:solidFill>
                <a:schemeClr val="bg1"/>
              </a:solidFill>
            </a:rPr>
            <a:t>FORMAT LAPORAN LABA RUGI. MENYESUAIKAN DGN SETTING KODE AKUN SECARA OTOMATIS. FORMAT LAPORAN MERUPAKAN DASAR DARI SEMUA LAPORAN LABA RUGI  DI DALAM APLIKASI INI</a:t>
          </a:r>
        </a:p>
        <a:p>
          <a:endParaRPr lang="en-US" sz="1100" b="1" baseline="0">
            <a:solidFill>
              <a:schemeClr val="bg1"/>
            </a:solidFill>
          </a:endParaRPr>
        </a:p>
        <a:p>
          <a:r>
            <a:rPr lang="en-US" sz="1100" b="1" baseline="0">
              <a:solidFill>
                <a:schemeClr val="bg1"/>
              </a:solidFill>
            </a:rPr>
            <a:t>FUNGSI OTOMATIS TIDAK BERJALAN DI VERSI DEMO INI</a:t>
          </a:r>
          <a:endParaRPr lang="en-US" sz="1100" b="1">
            <a:solidFill>
              <a:schemeClr val="bg1"/>
            </a:solidFill>
          </a:endParaRP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4</xdr:row>
      <xdr:rowOff>57144</xdr:rowOff>
    </xdr:from>
    <xdr:to>
      <xdr:col>11</xdr:col>
      <xdr:colOff>7620</xdr:colOff>
      <xdr:row>27</xdr:row>
      <xdr:rowOff>55418</xdr:rowOff>
    </xdr:to>
    <xdr:pic>
      <xdr:nvPicPr>
        <xdr:cNvPr id="2" name="Picture 1">
          <a:extLst>
            <a:ext uri="{FF2B5EF4-FFF2-40B4-BE49-F238E27FC236}">
              <a16:creationId xmlns:a16="http://schemas.microsoft.com/office/drawing/2014/main" id="{01EDF6DA-BFB1-70DA-8ACD-72328F11E682}"/>
            </a:ext>
          </a:extLst>
        </xdr:cNvPr>
        <xdr:cNvPicPr>
          <a:picLocks noChangeAspect="1"/>
        </xdr:cNvPicPr>
      </xdr:nvPicPr>
      <xdr:blipFill rotWithShape="1">
        <a:blip xmlns:r="http://schemas.openxmlformats.org/officeDocument/2006/relationships" r:embed="rId1"/>
        <a:srcRect l="2534" t="35849" r="1993" b="7006"/>
        <a:stretch/>
      </xdr:blipFill>
      <xdr:spPr>
        <a:xfrm>
          <a:off x="0" y="542919"/>
          <a:ext cx="12618720" cy="4246424"/>
        </a:xfrm>
        <a:prstGeom prst="rect">
          <a:avLst/>
        </a:prstGeom>
      </xdr:spPr>
    </xdr:pic>
    <xdr:clientData/>
  </xdr:twoCellAnchor>
  <xdr:twoCellAnchor>
    <xdr:from>
      <xdr:col>3</xdr:col>
      <xdr:colOff>647700</xdr:colOff>
      <xdr:row>5</xdr:row>
      <xdr:rowOff>85725</xdr:rowOff>
    </xdr:from>
    <xdr:to>
      <xdr:col>7</xdr:col>
      <xdr:colOff>447675</xdr:colOff>
      <xdr:row>7</xdr:row>
      <xdr:rowOff>66675</xdr:rowOff>
    </xdr:to>
    <xdr:sp macro="" textlink="">
      <xdr:nvSpPr>
        <xdr:cNvPr id="3" name="TextBox 2">
          <a:extLst>
            <a:ext uri="{FF2B5EF4-FFF2-40B4-BE49-F238E27FC236}">
              <a16:creationId xmlns:a16="http://schemas.microsoft.com/office/drawing/2014/main" id="{42FB03B9-6D8A-4D8F-B44F-28E80B7A4B60}"/>
            </a:ext>
          </a:extLst>
        </xdr:cNvPr>
        <xdr:cNvSpPr txBox="1"/>
      </xdr:nvSpPr>
      <xdr:spPr>
        <a:xfrm>
          <a:off x="4876800" y="628650"/>
          <a:ext cx="3990975" cy="36195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a:t>
          </a:r>
          <a:r>
            <a:rPr lang="en-US" sz="1100" b="1" baseline="0">
              <a:solidFill>
                <a:schemeClr val="bg1"/>
              </a:solidFill>
            </a:rPr>
            <a:t>LAPORAN LABA RUGI 12 BULAN MODEL 1</a:t>
          </a:r>
        </a:p>
        <a:p>
          <a:endParaRPr lang="en-US" sz="1100" b="1" baseline="0">
            <a:solidFill>
              <a:schemeClr val="bg1"/>
            </a:solidFill>
          </a:endParaRP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4</xdr:row>
      <xdr:rowOff>57144</xdr:rowOff>
    </xdr:from>
    <xdr:to>
      <xdr:col>11</xdr:col>
      <xdr:colOff>7620</xdr:colOff>
      <xdr:row>27</xdr:row>
      <xdr:rowOff>105019</xdr:rowOff>
    </xdr:to>
    <xdr:pic>
      <xdr:nvPicPr>
        <xdr:cNvPr id="2" name="Picture 1">
          <a:extLst>
            <a:ext uri="{FF2B5EF4-FFF2-40B4-BE49-F238E27FC236}">
              <a16:creationId xmlns:a16="http://schemas.microsoft.com/office/drawing/2014/main" id="{50D65246-6C0F-185A-FB2D-A703F127ED55}"/>
            </a:ext>
          </a:extLst>
        </xdr:cNvPr>
        <xdr:cNvPicPr>
          <a:picLocks noChangeAspect="1"/>
        </xdr:cNvPicPr>
      </xdr:nvPicPr>
      <xdr:blipFill rotWithShape="1">
        <a:blip xmlns:r="http://schemas.openxmlformats.org/officeDocument/2006/relationships" r:embed="rId1"/>
        <a:srcRect l="2737" t="35489" r="2297" b="7005"/>
        <a:stretch/>
      </xdr:blipFill>
      <xdr:spPr>
        <a:xfrm>
          <a:off x="0" y="542919"/>
          <a:ext cx="12618720" cy="4296025"/>
        </a:xfrm>
        <a:prstGeom prst="rect">
          <a:avLst/>
        </a:prstGeom>
      </xdr:spPr>
    </xdr:pic>
    <xdr:clientData/>
  </xdr:twoCellAnchor>
  <xdr:twoCellAnchor>
    <xdr:from>
      <xdr:col>3</xdr:col>
      <xdr:colOff>828675</xdr:colOff>
      <xdr:row>5</xdr:row>
      <xdr:rowOff>142875</xdr:rowOff>
    </xdr:from>
    <xdr:to>
      <xdr:col>7</xdr:col>
      <xdr:colOff>628650</xdr:colOff>
      <xdr:row>7</xdr:row>
      <xdr:rowOff>123825</xdr:rowOff>
    </xdr:to>
    <xdr:sp macro="" textlink="">
      <xdr:nvSpPr>
        <xdr:cNvPr id="3" name="TextBox 2">
          <a:extLst>
            <a:ext uri="{FF2B5EF4-FFF2-40B4-BE49-F238E27FC236}">
              <a16:creationId xmlns:a16="http://schemas.microsoft.com/office/drawing/2014/main" id="{C544BFCE-98B7-408F-914B-BFE846031E65}"/>
            </a:ext>
          </a:extLst>
        </xdr:cNvPr>
        <xdr:cNvSpPr txBox="1"/>
      </xdr:nvSpPr>
      <xdr:spPr>
        <a:xfrm>
          <a:off x="5057775" y="685800"/>
          <a:ext cx="3990975" cy="36195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a:t>
          </a:r>
          <a:r>
            <a:rPr lang="en-US" sz="1100" b="1" baseline="0">
              <a:solidFill>
                <a:schemeClr val="bg1"/>
              </a:solidFill>
            </a:rPr>
            <a:t>LAPORAN LABA RUGI 12 BULAN MODEL 2</a:t>
          </a:r>
        </a:p>
        <a:p>
          <a:endParaRPr lang="en-US" sz="1100" b="1" baseline="0">
            <a:solidFill>
              <a:schemeClr val="bg1"/>
            </a:solidFill>
          </a:endParaRPr>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8</xdr:col>
      <xdr:colOff>266700</xdr:colOff>
      <xdr:row>66</xdr:row>
      <xdr:rowOff>2241</xdr:rowOff>
    </xdr:to>
    <xdr:pic>
      <xdr:nvPicPr>
        <xdr:cNvPr id="3" name="Picture 2">
          <a:extLst>
            <a:ext uri="{FF2B5EF4-FFF2-40B4-BE49-F238E27FC236}">
              <a16:creationId xmlns:a16="http://schemas.microsoft.com/office/drawing/2014/main" id="{DFC2E361-D2BA-9674-7AF9-D151EC4F43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790575"/>
          <a:ext cx="8686800" cy="11241741"/>
        </a:xfrm>
        <a:prstGeom prst="rect">
          <a:avLst/>
        </a:prstGeom>
      </xdr:spPr>
    </xdr:pic>
    <xdr:clientData/>
  </xdr:twoCellAnchor>
  <xdr:twoCellAnchor>
    <xdr:from>
      <xdr:col>6</xdr:col>
      <xdr:colOff>1009650</xdr:colOff>
      <xdr:row>7</xdr:row>
      <xdr:rowOff>180975</xdr:rowOff>
    </xdr:from>
    <xdr:to>
      <xdr:col>12</xdr:col>
      <xdr:colOff>438150</xdr:colOff>
      <xdr:row>10</xdr:row>
      <xdr:rowOff>171450</xdr:rowOff>
    </xdr:to>
    <xdr:sp macro="" textlink="">
      <xdr:nvSpPr>
        <xdr:cNvPr id="2" name="TextBox 1">
          <a:extLst>
            <a:ext uri="{FF2B5EF4-FFF2-40B4-BE49-F238E27FC236}">
              <a16:creationId xmlns:a16="http://schemas.microsoft.com/office/drawing/2014/main" id="{376203FA-FF8D-4C90-99EF-F4E6215D78A7}"/>
            </a:ext>
          </a:extLst>
        </xdr:cNvPr>
        <xdr:cNvSpPr txBox="1"/>
      </xdr:nvSpPr>
      <xdr:spPr>
        <a:xfrm>
          <a:off x="7334250" y="971550"/>
          <a:ext cx="4381500" cy="561975"/>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a:t>
          </a:r>
          <a:r>
            <a:rPr lang="en-US" sz="1100" b="1" baseline="0">
              <a:solidFill>
                <a:schemeClr val="bg1"/>
              </a:solidFill>
            </a:rPr>
            <a:t>LAPORAN LABA RUGI MODEL 1.</a:t>
          </a:r>
        </a:p>
        <a:p>
          <a:r>
            <a:rPr lang="en-US" sz="1100" b="1" baseline="0">
              <a:solidFill>
                <a:schemeClr val="bg1"/>
              </a:solidFill>
            </a:rPr>
            <a:t>PERIODE BISA DIFILTER BERDASARKAN BULAN AWAL &amp; AKHIR</a:t>
          </a:r>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8</xdr:col>
      <xdr:colOff>266700</xdr:colOff>
      <xdr:row>66</xdr:row>
      <xdr:rowOff>2241</xdr:rowOff>
    </xdr:to>
    <xdr:pic>
      <xdr:nvPicPr>
        <xdr:cNvPr id="3" name="Picture 2">
          <a:extLst>
            <a:ext uri="{FF2B5EF4-FFF2-40B4-BE49-F238E27FC236}">
              <a16:creationId xmlns:a16="http://schemas.microsoft.com/office/drawing/2014/main" id="{0CD4E8C3-F38D-8F0B-A635-30377F19E3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790575"/>
          <a:ext cx="8686800" cy="11241741"/>
        </a:xfrm>
        <a:prstGeom prst="rect">
          <a:avLst/>
        </a:prstGeom>
      </xdr:spPr>
    </xdr:pic>
    <xdr:clientData/>
  </xdr:twoCellAnchor>
  <xdr:twoCellAnchor>
    <xdr:from>
      <xdr:col>6</xdr:col>
      <xdr:colOff>638175</xdr:colOff>
      <xdr:row>8</xdr:row>
      <xdr:rowOff>95250</xdr:rowOff>
    </xdr:from>
    <xdr:to>
      <xdr:col>13</xdr:col>
      <xdr:colOff>221192</xdr:colOff>
      <xdr:row>11</xdr:row>
      <xdr:rowOff>95250</xdr:rowOff>
    </xdr:to>
    <xdr:sp macro="" textlink="">
      <xdr:nvSpPr>
        <xdr:cNvPr id="2" name="TextBox 1">
          <a:extLst>
            <a:ext uri="{FF2B5EF4-FFF2-40B4-BE49-F238E27FC236}">
              <a16:creationId xmlns:a16="http://schemas.microsoft.com/office/drawing/2014/main" id="{2655716D-E7A8-42DD-B7ED-771DA2642F85}"/>
            </a:ext>
          </a:extLst>
        </xdr:cNvPr>
        <xdr:cNvSpPr txBox="1"/>
      </xdr:nvSpPr>
      <xdr:spPr>
        <a:xfrm>
          <a:off x="6962775" y="1076325"/>
          <a:ext cx="4116917" cy="5715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a:t>
          </a:r>
          <a:r>
            <a:rPr lang="en-US" sz="1100" b="1" baseline="0">
              <a:solidFill>
                <a:schemeClr val="bg1"/>
              </a:solidFill>
            </a:rPr>
            <a:t>LAPORAN LABA RUGI MODEL 2.</a:t>
          </a:r>
        </a:p>
        <a:p>
          <a:r>
            <a:rPr lang="en-US" sz="1100" b="1" baseline="0">
              <a:solidFill>
                <a:schemeClr val="bg1"/>
              </a:solidFill>
            </a:rPr>
            <a:t>ERIODE BISA DIFILTER BERDASARKAN BULAN AWAL &amp; AKHIR</a:t>
          </a:r>
        </a:p>
        <a:p>
          <a:endParaRPr lang="en-US" sz="1100" b="1" baseline="0">
            <a:solidFill>
              <a:schemeClr val="bg1"/>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4</xdr:row>
      <xdr:rowOff>57145</xdr:rowOff>
    </xdr:from>
    <xdr:to>
      <xdr:col>14</xdr:col>
      <xdr:colOff>369570</xdr:colOff>
      <xdr:row>27</xdr:row>
      <xdr:rowOff>113890</xdr:rowOff>
    </xdr:to>
    <xdr:pic>
      <xdr:nvPicPr>
        <xdr:cNvPr id="2" name="Picture 1">
          <a:extLst>
            <a:ext uri="{FF2B5EF4-FFF2-40B4-BE49-F238E27FC236}">
              <a16:creationId xmlns:a16="http://schemas.microsoft.com/office/drawing/2014/main" id="{48B44A61-F99D-7E19-29D4-231548B1EE41}"/>
            </a:ext>
          </a:extLst>
        </xdr:cNvPr>
        <xdr:cNvPicPr>
          <a:picLocks noChangeAspect="1"/>
        </xdr:cNvPicPr>
      </xdr:nvPicPr>
      <xdr:blipFill rotWithShape="1">
        <a:blip xmlns:r="http://schemas.openxmlformats.org/officeDocument/2006/relationships" r:embed="rId1"/>
        <a:srcRect l="2433" t="35488" r="2500" b="6826"/>
        <a:stretch/>
      </xdr:blipFill>
      <xdr:spPr>
        <a:xfrm>
          <a:off x="0" y="542920"/>
          <a:ext cx="12618720" cy="4304895"/>
        </a:xfrm>
        <a:prstGeom prst="rect">
          <a:avLst/>
        </a:prstGeom>
      </xdr:spPr>
    </xdr:pic>
    <xdr:clientData/>
  </xdr:twoCellAnchor>
  <xdr:twoCellAnchor>
    <xdr:from>
      <xdr:col>5</xdr:col>
      <xdr:colOff>0</xdr:colOff>
      <xdr:row>6</xdr:row>
      <xdr:rowOff>28575</xdr:rowOff>
    </xdr:from>
    <xdr:to>
      <xdr:col>11</xdr:col>
      <xdr:colOff>21167</xdr:colOff>
      <xdr:row>8</xdr:row>
      <xdr:rowOff>76200</xdr:rowOff>
    </xdr:to>
    <xdr:sp macro="" textlink="">
      <xdr:nvSpPr>
        <xdr:cNvPr id="3" name="TextBox 2">
          <a:extLst>
            <a:ext uri="{FF2B5EF4-FFF2-40B4-BE49-F238E27FC236}">
              <a16:creationId xmlns:a16="http://schemas.microsoft.com/office/drawing/2014/main" id="{2974559C-48DB-4586-BBF5-61C2A9F2FBF5}"/>
            </a:ext>
          </a:extLst>
        </xdr:cNvPr>
        <xdr:cNvSpPr txBox="1"/>
      </xdr:nvSpPr>
      <xdr:spPr>
        <a:xfrm>
          <a:off x="6324600" y="762000"/>
          <a:ext cx="4116917" cy="428625"/>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a:t>
          </a:r>
          <a:r>
            <a:rPr lang="en-US" sz="1100" b="1" baseline="0">
              <a:solidFill>
                <a:schemeClr val="bg1"/>
              </a:solidFill>
            </a:rPr>
            <a:t>LAPORAN LABA RUGI TRIWULANAN MODEL 1</a:t>
          </a:r>
        </a:p>
        <a:p>
          <a:endParaRPr lang="en-US" sz="1100" b="1" baseline="0">
            <a:solidFill>
              <a:schemeClr val="bg1"/>
            </a:solidFill>
          </a:endParaRP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14</xdr:col>
      <xdr:colOff>369570</xdr:colOff>
      <xdr:row>27</xdr:row>
      <xdr:rowOff>73530</xdr:rowOff>
    </xdr:to>
    <xdr:pic>
      <xdr:nvPicPr>
        <xdr:cNvPr id="2" name="Picture 1">
          <a:extLst>
            <a:ext uri="{FF2B5EF4-FFF2-40B4-BE49-F238E27FC236}">
              <a16:creationId xmlns:a16="http://schemas.microsoft.com/office/drawing/2014/main" id="{4EF8E9B8-D758-84A8-6F40-3E45B0BE996B}"/>
            </a:ext>
          </a:extLst>
        </xdr:cNvPr>
        <xdr:cNvPicPr>
          <a:picLocks noChangeAspect="1"/>
        </xdr:cNvPicPr>
      </xdr:nvPicPr>
      <xdr:blipFill rotWithShape="1">
        <a:blip xmlns:r="http://schemas.openxmlformats.org/officeDocument/2006/relationships" r:embed="rId1"/>
        <a:srcRect l="2331" t="36210" r="2602" b="6645"/>
        <a:stretch/>
      </xdr:blipFill>
      <xdr:spPr>
        <a:xfrm>
          <a:off x="0" y="542925"/>
          <a:ext cx="12618720" cy="4264530"/>
        </a:xfrm>
        <a:prstGeom prst="rect">
          <a:avLst/>
        </a:prstGeom>
      </xdr:spPr>
    </xdr:pic>
    <xdr:clientData/>
  </xdr:twoCellAnchor>
  <xdr:twoCellAnchor>
    <xdr:from>
      <xdr:col>4</xdr:col>
      <xdr:colOff>742950</xdr:colOff>
      <xdr:row>6</xdr:row>
      <xdr:rowOff>0</xdr:rowOff>
    </xdr:from>
    <xdr:to>
      <xdr:col>10</xdr:col>
      <xdr:colOff>325967</xdr:colOff>
      <xdr:row>8</xdr:row>
      <xdr:rowOff>47625</xdr:rowOff>
    </xdr:to>
    <xdr:sp macro="" textlink="">
      <xdr:nvSpPr>
        <xdr:cNvPr id="3" name="TextBox 2">
          <a:extLst>
            <a:ext uri="{FF2B5EF4-FFF2-40B4-BE49-F238E27FC236}">
              <a16:creationId xmlns:a16="http://schemas.microsoft.com/office/drawing/2014/main" id="{C913CBE3-0893-4B0F-9C4D-8C5B5BCEB685}"/>
            </a:ext>
          </a:extLst>
        </xdr:cNvPr>
        <xdr:cNvSpPr txBox="1"/>
      </xdr:nvSpPr>
      <xdr:spPr>
        <a:xfrm>
          <a:off x="6019800" y="733425"/>
          <a:ext cx="4116917" cy="428625"/>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a:t>
          </a:r>
          <a:r>
            <a:rPr lang="en-US" sz="1100" b="1" baseline="0">
              <a:solidFill>
                <a:schemeClr val="bg1"/>
              </a:solidFill>
            </a:rPr>
            <a:t>LAPORAN LABA RUGI TRIWULANAN MODEL 2</a:t>
          </a:r>
        </a:p>
        <a:p>
          <a:endParaRPr lang="en-US" sz="1100" b="1" baseline="0">
            <a:solidFill>
              <a:schemeClr val="bg1"/>
            </a:solidFill>
          </a:endParaRP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13</xdr:col>
      <xdr:colOff>455295</xdr:colOff>
      <xdr:row>27</xdr:row>
      <xdr:rowOff>136963</xdr:rowOff>
    </xdr:to>
    <xdr:pic>
      <xdr:nvPicPr>
        <xdr:cNvPr id="2" name="Picture 1">
          <a:extLst>
            <a:ext uri="{FF2B5EF4-FFF2-40B4-BE49-F238E27FC236}">
              <a16:creationId xmlns:a16="http://schemas.microsoft.com/office/drawing/2014/main" id="{59097516-B5D7-F179-8E5C-03812C1F6CFC}"/>
            </a:ext>
          </a:extLst>
        </xdr:cNvPr>
        <xdr:cNvPicPr>
          <a:picLocks noChangeAspect="1"/>
        </xdr:cNvPicPr>
      </xdr:nvPicPr>
      <xdr:blipFill rotWithShape="1">
        <a:blip xmlns:r="http://schemas.openxmlformats.org/officeDocument/2006/relationships" r:embed="rId1"/>
        <a:srcRect l="2737" t="35669" r="2703" b="6645"/>
        <a:stretch/>
      </xdr:blipFill>
      <xdr:spPr>
        <a:xfrm>
          <a:off x="0" y="542925"/>
          <a:ext cx="12618720" cy="4327963"/>
        </a:xfrm>
        <a:prstGeom prst="rect">
          <a:avLst/>
        </a:prstGeom>
      </xdr:spPr>
    </xdr:pic>
    <xdr:clientData/>
  </xdr:twoCellAnchor>
  <xdr:twoCellAnchor>
    <xdr:from>
      <xdr:col>6</xdr:col>
      <xdr:colOff>504825</xdr:colOff>
      <xdr:row>6</xdr:row>
      <xdr:rowOff>133350</xdr:rowOff>
    </xdr:from>
    <xdr:to>
      <xdr:col>11</xdr:col>
      <xdr:colOff>592667</xdr:colOff>
      <xdr:row>9</xdr:row>
      <xdr:rowOff>161926</xdr:rowOff>
    </xdr:to>
    <xdr:sp macro="" textlink="">
      <xdr:nvSpPr>
        <xdr:cNvPr id="3" name="TextBox 2">
          <a:extLst>
            <a:ext uri="{FF2B5EF4-FFF2-40B4-BE49-F238E27FC236}">
              <a16:creationId xmlns:a16="http://schemas.microsoft.com/office/drawing/2014/main" id="{CAA8BC72-B203-4C1C-8A50-FD49E7D50BF2}"/>
            </a:ext>
          </a:extLst>
        </xdr:cNvPr>
        <xdr:cNvSpPr txBox="1"/>
      </xdr:nvSpPr>
      <xdr:spPr>
        <a:xfrm>
          <a:off x="6829425" y="866775"/>
          <a:ext cx="4116917" cy="600076"/>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a:t>
          </a:r>
          <a:r>
            <a:rPr lang="en-US" sz="1100" b="1" baseline="0">
              <a:solidFill>
                <a:schemeClr val="bg1"/>
              </a:solidFill>
            </a:rPr>
            <a:t>LAPORAN LABA RUGI MODEL 1.</a:t>
          </a:r>
        </a:p>
        <a:p>
          <a:r>
            <a:rPr lang="en-US" sz="1100" b="1" baseline="0">
              <a:solidFill>
                <a:schemeClr val="bg1"/>
              </a:solidFill>
            </a:rPr>
            <a:t>PERIODE BISA DIFILTER BERDASARKAN TANGGAL AWAL &amp; AKHIR</a:t>
          </a:r>
        </a:p>
        <a:p>
          <a:endParaRPr lang="en-US" sz="1100" b="1" baseline="0">
            <a:solidFill>
              <a:schemeClr val="bg1"/>
            </a:solidFill>
          </a:endParaRPr>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16</xdr:col>
      <xdr:colOff>321945</xdr:colOff>
      <xdr:row>28</xdr:row>
      <xdr:rowOff>14087</xdr:rowOff>
    </xdr:to>
    <xdr:pic>
      <xdr:nvPicPr>
        <xdr:cNvPr id="2" name="Picture 1">
          <a:extLst>
            <a:ext uri="{FF2B5EF4-FFF2-40B4-BE49-F238E27FC236}">
              <a16:creationId xmlns:a16="http://schemas.microsoft.com/office/drawing/2014/main" id="{3C505E49-BBC5-8488-7358-4070921F1A9D}"/>
            </a:ext>
          </a:extLst>
        </xdr:cNvPr>
        <xdr:cNvPicPr>
          <a:picLocks noChangeAspect="1"/>
        </xdr:cNvPicPr>
      </xdr:nvPicPr>
      <xdr:blipFill rotWithShape="1">
        <a:blip xmlns:r="http://schemas.openxmlformats.org/officeDocument/2006/relationships" r:embed="rId1"/>
        <a:srcRect l="3040" t="35128" r="2399" b="6285"/>
        <a:stretch/>
      </xdr:blipFill>
      <xdr:spPr>
        <a:xfrm>
          <a:off x="0" y="542925"/>
          <a:ext cx="12618720" cy="4395587"/>
        </a:xfrm>
        <a:prstGeom prst="rect">
          <a:avLst/>
        </a:prstGeom>
      </xdr:spPr>
    </xdr:pic>
    <xdr:clientData/>
  </xdr:twoCellAnchor>
  <xdr:twoCellAnchor>
    <xdr:from>
      <xdr:col>6</xdr:col>
      <xdr:colOff>657225</xdr:colOff>
      <xdr:row>7</xdr:row>
      <xdr:rowOff>142875</xdr:rowOff>
    </xdr:from>
    <xdr:to>
      <xdr:col>14</xdr:col>
      <xdr:colOff>21167</xdr:colOff>
      <xdr:row>10</xdr:row>
      <xdr:rowOff>142875</xdr:rowOff>
    </xdr:to>
    <xdr:sp macro="" textlink="">
      <xdr:nvSpPr>
        <xdr:cNvPr id="3" name="TextBox 2">
          <a:extLst>
            <a:ext uri="{FF2B5EF4-FFF2-40B4-BE49-F238E27FC236}">
              <a16:creationId xmlns:a16="http://schemas.microsoft.com/office/drawing/2014/main" id="{056648DA-A0FD-40E9-B263-BFAD211D0DAD}"/>
            </a:ext>
          </a:extLst>
        </xdr:cNvPr>
        <xdr:cNvSpPr txBox="1"/>
      </xdr:nvSpPr>
      <xdr:spPr>
        <a:xfrm>
          <a:off x="6981825" y="1066800"/>
          <a:ext cx="4116917" cy="5715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a:t>
          </a:r>
          <a:r>
            <a:rPr lang="en-US" sz="1100" b="1" baseline="0">
              <a:solidFill>
                <a:schemeClr val="bg1"/>
              </a:solidFill>
            </a:rPr>
            <a:t>LAPORAN LABA RUGI MODEL 2.</a:t>
          </a:r>
        </a:p>
        <a:p>
          <a:r>
            <a:rPr lang="en-US" sz="1100" b="1" baseline="0">
              <a:solidFill>
                <a:schemeClr val="bg1"/>
              </a:solidFill>
            </a:rPr>
            <a:t>PERIODE BISA DIFILTER BERDASARKAN TANGGAL AWAL &amp; AKHIR</a:t>
          </a:r>
        </a:p>
        <a:p>
          <a:endParaRPr lang="en-US" sz="1100" b="1" baseline="0">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885825</xdr:colOff>
      <xdr:row>18</xdr:row>
      <xdr:rowOff>0</xdr:rowOff>
    </xdr:from>
    <xdr:to>
      <xdr:col>10</xdr:col>
      <xdr:colOff>676275</xdr:colOff>
      <xdr:row>26</xdr:row>
      <xdr:rowOff>76199</xdr:rowOff>
    </xdr:to>
    <xdr:sp macro="" textlink="">
      <xdr:nvSpPr>
        <xdr:cNvPr id="2" name="TextBox 1">
          <a:extLst>
            <a:ext uri="{FF2B5EF4-FFF2-40B4-BE49-F238E27FC236}">
              <a16:creationId xmlns:a16="http://schemas.microsoft.com/office/drawing/2014/main" id="{C766BCCB-C98D-48A3-94CB-0C924366A2B3}"/>
            </a:ext>
          </a:extLst>
        </xdr:cNvPr>
        <xdr:cNvSpPr txBox="1"/>
      </xdr:nvSpPr>
      <xdr:spPr>
        <a:xfrm>
          <a:off x="6924675" y="3276600"/>
          <a:ext cx="5267325" cy="1523999"/>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TABEL ISIAN KODE AKUN. JUMLAH BARIS BISA DITAMBAH SENDIRI DENGAN COPY INSERT.</a:t>
          </a:r>
        </a:p>
        <a:p>
          <a:endParaRPr lang="en-US" sz="1100" b="1">
            <a:solidFill>
              <a:schemeClr val="bg1"/>
            </a:solidFill>
          </a:endParaRPr>
        </a:p>
        <a:p>
          <a:r>
            <a:rPr lang="en-US" sz="1100" b="1">
              <a:solidFill>
                <a:schemeClr val="bg1"/>
              </a:solidFill>
            </a:rPr>
            <a:t>CARA PENGISIAN BISA DIPELAJARI DI MENU CARA PENGGUNAAN</a:t>
          </a:r>
        </a:p>
        <a:p>
          <a:endParaRPr lang="en-US" sz="1100" b="1">
            <a:solidFill>
              <a:schemeClr val="bg1"/>
            </a:solidFill>
          </a:endParaRPr>
        </a:p>
        <a:p>
          <a:r>
            <a:rPr lang="en-US" sz="1100" b="1">
              <a:solidFill>
                <a:schemeClr val="bg1"/>
              </a:solidFill>
            </a:rPr>
            <a:t>LAPORAN DI VERSI</a:t>
          </a:r>
          <a:r>
            <a:rPr lang="en-US" sz="1100" b="1" baseline="0">
              <a:solidFill>
                <a:schemeClr val="bg1"/>
              </a:solidFill>
            </a:rPr>
            <a:t> DEMO TIDAK AKTIF. HANYA BERUPA GAMBAR AGAR ADA GAMBARAN</a:t>
          </a:r>
          <a:endParaRPr lang="en-US" sz="1100" b="1">
            <a:solidFill>
              <a:schemeClr val="bg1"/>
            </a:solidFill>
          </a:endParaRPr>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4</xdr:row>
      <xdr:rowOff>57145</xdr:rowOff>
    </xdr:from>
    <xdr:to>
      <xdr:col>13</xdr:col>
      <xdr:colOff>826770</xdr:colOff>
      <xdr:row>27</xdr:row>
      <xdr:rowOff>100432</xdr:rowOff>
    </xdr:to>
    <xdr:pic>
      <xdr:nvPicPr>
        <xdr:cNvPr id="2" name="Picture 1">
          <a:extLst>
            <a:ext uri="{FF2B5EF4-FFF2-40B4-BE49-F238E27FC236}">
              <a16:creationId xmlns:a16="http://schemas.microsoft.com/office/drawing/2014/main" id="{196E373E-EBC7-68F3-872C-A603E2B95905}"/>
            </a:ext>
          </a:extLst>
        </xdr:cNvPr>
        <xdr:cNvPicPr>
          <a:picLocks noChangeAspect="1"/>
        </xdr:cNvPicPr>
      </xdr:nvPicPr>
      <xdr:blipFill rotWithShape="1">
        <a:blip xmlns:r="http://schemas.openxmlformats.org/officeDocument/2006/relationships" r:embed="rId1"/>
        <a:srcRect l="2331" t="36029" r="2602" b="6465"/>
        <a:stretch/>
      </xdr:blipFill>
      <xdr:spPr>
        <a:xfrm>
          <a:off x="0" y="542920"/>
          <a:ext cx="12618720" cy="4291437"/>
        </a:xfrm>
        <a:prstGeom prst="rect">
          <a:avLst/>
        </a:prstGeom>
      </xdr:spPr>
    </xdr:pic>
    <xdr:clientData/>
  </xdr:twoCellAnchor>
  <xdr:twoCellAnchor>
    <xdr:from>
      <xdr:col>7</xdr:col>
      <xdr:colOff>228600</xdr:colOff>
      <xdr:row>6</xdr:row>
      <xdr:rowOff>114300</xdr:rowOff>
    </xdr:from>
    <xdr:to>
      <xdr:col>12</xdr:col>
      <xdr:colOff>523875</xdr:colOff>
      <xdr:row>9</xdr:row>
      <xdr:rowOff>66675</xdr:rowOff>
    </xdr:to>
    <xdr:sp macro="" textlink="">
      <xdr:nvSpPr>
        <xdr:cNvPr id="3" name="TextBox 2">
          <a:extLst>
            <a:ext uri="{FF2B5EF4-FFF2-40B4-BE49-F238E27FC236}">
              <a16:creationId xmlns:a16="http://schemas.microsoft.com/office/drawing/2014/main" id="{BDE1D50B-EE7B-4155-94F1-3F43ABB9C703}"/>
            </a:ext>
          </a:extLst>
        </xdr:cNvPr>
        <xdr:cNvSpPr txBox="1"/>
      </xdr:nvSpPr>
      <xdr:spPr>
        <a:xfrm>
          <a:off x="6667500" y="847725"/>
          <a:ext cx="4600575" cy="523875"/>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a:t>
          </a:r>
          <a:r>
            <a:rPr lang="en-US" sz="1100" b="1" baseline="0">
              <a:solidFill>
                <a:schemeClr val="bg1"/>
              </a:solidFill>
            </a:rPr>
            <a:t>FORMAT LABA RUGI YTD (YEAR TO DATE) MODEL 1</a:t>
          </a:r>
        </a:p>
      </xdr:txBody>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18</xdr:col>
      <xdr:colOff>217170</xdr:colOff>
      <xdr:row>27</xdr:row>
      <xdr:rowOff>15239</xdr:rowOff>
    </xdr:to>
    <xdr:pic>
      <xdr:nvPicPr>
        <xdr:cNvPr id="2" name="Picture 1">
          <a:extLst>
            <a:ext uri="{FF2B5EF4-FFF2-40B4-BE49-F238E27FC236}">
              <a16:creationId xmlns:a16="http://schemas.microsoft.com/office/drawing/2014/main" id="{8D72F90D-9789-DB48-8986-5C2A7380DE29}"/>
            </a:ext>
          </a:extLst>
        </xdr:cNvPr>
        <xdr:cNvPicPr>
          <a:picLocks noChangeAspect="1"/>
        </xdr:cNvPicPr>
      </xdr:nvPicPr>
      <xdr:blipFill rotWithShape="1">
        <a:blip xmlns:r="http://schemas.openxmlformats.org/officeDocument/2006/relationships" r:embed="rId1"/>
        <a:srcRect l="2229" t="35849" r="2298" b="7547"/>
        <a:stretch/>
      </xdr:blipFill>
      <xdr:spPr>
        <a:xfrm>
          <a:off x="0" y="542925"/>
          <a:ext cx="12618720" cy="4206239"/>
        </a:xfrm>
        <a:prstGeom prst="rect">
          <a:avLst/>
        </a:prstGeom>
      </xdr:spPr>
    </xdr:pic>
    <xdr:clientData/>
  </xdr:twoCellAnchor>
  <xdr:twoCellAnchor>
    <xdr:from>
      <xdr:col>7</xdr:col>
      <xdr:colOff>485775</xdr:colOff>
      <xdr:row>6</xdr:row>
      <xdr:rowOff>0</xdr:rowOff>
    </xdr:from>
    <xdr:to>
      <xdr:col>12</xdr:col>
      <xdr:colOff>781050</xdr:colOff>
      <xdr:row>8</xdr:row>
      <xdr:rowOff>142875</xdr:rowOff>
    </xdr:to>
    <xdr:sp macro="" textlink="">
      <xdr:nvSpPr>
        <xdr:cNvPr id="3" name="TextBox 2">
          <a:extLst>
            <a:ext uri="{FF2B5EF4-FFF2-40B4-BE49-F238E27FC236}">
              <a16:creationId xmlns:a16="http://schemas.microsoft.com/office/drawing/2014/main" id="{81FBB082-A027-441B-9348-01AB85F8663F}"/>
            </a:ext>
          </a:extLst>
        </xdr:cNvPr>
        <xdr:cNvSpPr txBox="1"/>
      </xdr:nvSpPr>
      <xdr:spPr>
        <a:xfrm>
          <a:off x="6924675" y="733425"/>
          <a:ext cx="4600575" cy="523875"/>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a:t>
          </a:r>
          <a:r>
            <a:rPr lang="en-US" sz="1100" b="1" baseline="0">
              <a:solidFill>
                <a:schemeClr val="bg1"/>
              </a:solidFill>
            </a:rPr>
            <a:t>FORMAT LABA RUGI YTD (YEAR TO DATE) MODEL 2</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14</xdr:col>
      <xdr:colOff>285750</xdr:colOff>
      <xdr:row>14</xdr:row>
      <xdr:rowOff>19050</xdr:rowOff>
    </xdr:from>
    <xdr:to>
      <xdr:col>19</xdr:col>
      <xdr:colOff>114300</xdr:colOff>
      <xdr:row>21</xdr:row>
      <xdr:rowOff>57150</xdr:rowOff>
    </xdr:to>
    <xdr:sp macro="" textlink="">
      <xdr:nvSpPr>
        <xdr:cNvPr id="2" name="TextBox 1">
          <a:extLst>
            <a:ext uri="{FF2B5EF4-FFF2-40B4-BE49-F238E27FC236}">
              <a16:creationId xmlns:a16="http://schemas.microsoft.com/office/drawing/2014/main" id="{01A43C28-0581-4505-BD4B-C1263B583AD5}"/>
            </a:ext>
          </a:extLst>
        </xdr:cNvPr>
        <xdr:cNvSpPr txBox="1"/>
      </xdr:nvSpPr>
      <xdr:spPr>
        <a:xfrm>
          <a:off x="5505450" y="2400300"/>
          <a:ext cx="4838700" cy="13716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a:t>
          </a:r>
          <a:r>
            <a:rPr lang="en-US" sz="1100" b="1" baseline="0">
              <a:solidFill>
                <a:schemeClr val="bg1"/>
              </a:solidFill>
            </a:rPr>
            <a:t>FORMAT LAPORAN NERACA. MENYESUAIKAN DGN SETTING KODE AKUN SECARA OTOMATIS. FORMAT LAPORAN MERUPAKAN DASAR DARI SEMUA LAPORAN NERACA DI DALAM APLIKASI INI.</a:t>
          </a:r>
        </a:p>
        <a:p>
          <a:endParaRPr lang="en-US" sz="1100" b="1" baseline="0">
            <a:solidFill>
              <a:schemeClr val="bg1"/>
            </a:solidFill>
          </a:endParaRPr>
        </a:p>
        <a:p>
          <a:r>
            <a:rPr lang="en-US" sz="1100" b="1" baseline="0">
              <a:solidFill>
                <a:schemeClr val="bg1"/>
              </a:solidFill>
            </a:rPr>
            <a:t>FUNGSI OTOMATIS TIDAK BERJALAN DI VERSI DEMO</a:t>
          </a:r>
          <a:endParaRPr lang="en-US" sz="1100" b="1">
            <a:solidFill>
              <a:schemeClr val="bg1"/>
            </a:solidFill>
          </a:endParaRPr>
        </a:p>
      </xdr:txBody>
    </xdr:sp>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4</xdr:row>
      <xdr:rowOff>57144</xdr:rowOff>
    </xdr:from>
    <xdr:to>
      <xdr:col>10</xdr:col>
      <xdr:colOff>483870</xdr:colOff>
      <xdr:row>27</xdr:row>
      <xdr:rowOff>24184</xdr:rowOff>
    </xdr:to>
    <xdr:pic>
      <xdr:nvPicPr>
        <xdr:cNvPr id="2" name="Picture 1">
          <a:extLst>
            <a:ext uri="{FF2B5EF4-FFF2-40B4-BE49-F238E27FC236}">
              <a16:creationId xmlns:a16="http://schemas.microsoft.com/office/drawing/2014/main" id="{2D605D75-6A1D-426D-7773-87681481F8C0}"/>
            </a:ext>
          </a:extLst>
        </xdr:cNvPr>
        <xdr:cNvPicPr>
          <a:picLocks noChangeAspect="1"/>
        </xdr:cNvPicPr>
      </xdr:nvPicPr>
      <xdr:blipFill rotWithShape="1">
        <a:blip xmlns:r="http://schemas.openxmlformats.org/officeDocument/2006/relationships" r:embed="rId1"/>
        <a:srcRect l="2939" t="35849" r="1790" b="7547"/>
        <a:stretch/>
      </xdr:blipFill>
      <xdr:spPr>
        <a:xfrm>
          <a:off x="0" y="542919"/>
          <a:ext cx="12618720" cy="4215190"/>
        </a:xfrm>
        <a:prstGeom prst="rect">
          <a:avLst/>
        </a:prstGeom>
      </xdr:spPr>
    </xdr:pic>
    <xdr:clientData/>
  </xdr:twoCellAnchor>
  <xdr:twoCellAnchor>
    <xdr:from>
      <xdr:col>3</xdr:col>
      <xdr:colOff>200025</xdr:colOff>
      <xdr:row>8</xdr:row>
      <xdr:rowOff>171450</xdr:rowOff>
    </xdr:from>
    <xdr:to>
      <xdr:col>6</xdr:col>
      <xdr:colOff>495300</xdr:colOff>
      <xdr:row>11</xdr:row>
      <xdr:rowOff>85725</xdr:rowOff>
    </xdr:to>
    <xdr:sp macro="" textlink="">
      <xdr:nvSpPr>
        <xdr:cNvPr id="3" name="TextBox 2">
          <a:extLst>
            <a:ext uri="{FF2B5EF4-FFF2-40B4-BE49-F238E27FC236}">
              <a16:creationId xmlns:a16="http://schemas.microsoft.com/office/drawing/2014/main" id="{46D1D5FB-1FD7-4644-B812-6F46EE6A366D}"/>
            </a:ext>
          </a:extLst>
        </xdr:cNvPr>
        <xdr:cNvSpPr txBox="1"/>
      </xdr:nvSpPr>
      <xdr:spPr>
        <a:xfrm>
          <a:off x="5000625" y="1285875"/>
          <a:ext cx="3438525" cy="485775"/>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a:t>
          </a:r>
          <a:r>
            <a:rPr lang="en-US" sz="1100" b="1" baseline="0">
              <a:solidFill>
                <a:schemeClr val="bg1"/>
              </a:solidFill>
            </a:rPr>
            <a:t>LAPORAN NERACA 12 BULAN</a:t>
          </a:r>
          <a:endParaRPr lang="en-US" sz="1100" b="1">
            <a:solidFill>
              <a:schemeClr val="bg1"/>
            </a:solidFill>
          </a:endParaRPr>
        </a:p>
      </xdr:txBody>
    </xdr:sp>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4</xdr:row>
      <xdr:rowOff>57145</xdr:rowOff>
    </xdr:from>
    <xdr:to>
      <xdr:col>11</xdr:col>
      <xdr:colOff>40005</xdr:colOff>
      <xdr:row>27</xdr:row>
      <xdr:rowOff>24905</xdr:rowOff>
    </xdr:to>
    <xdr:pic>
      <xdr:nvPicPr>
        <xdr:cNvPr id="2" name="Picture 1">
          <a:extLst>
            <a:ext uri="{FF2B5EF4-FFF2-40B4-BE49-F238E27FC236}">
              <a16:creationId xmlns:a16="http://schemas.microsoft.com/office/drawing/2014/main" id="{C3126FD1-732C-C7B9-CDFC-162140BD419B}"/>
            </a:ext>
          </a:extLst>
        </xdr:cNvPr>
        <xdr:cNvPicPr>
          <a:picLocks noChangeAspect="1"/>
        </xdr:cNvPicPr>
      </xdr:nvPicPr>
      <xdr:blipFill rotWithShape="1">
        <a:blip xmlns:r="http://schemas.openxmlformats.org/officeDocument/2006/relationships" r:embed="rId1"/>
        <a:srcRect l="2635" t="35849" r="2500" b="7367"/>
        <a:stretch/>
      </xdr:blipFill>
      <xdr:spPr>
        <a:xfrm>
          <a:off x="0" y="542920"/>
          <a:ext cx="12527280" cy="4215910"/>
        </a:xfrm>
        <a:prstGeom prst="rect">
          <a:avLst/>
        </a:prstGeom>
      </xdr:spPr>
    </xdr:pic>
    <xdr:clientData/>
  </xdr:twoCellAnchor>
  <xdr:twoCellAnchor>
    <xdr:from>
      <xdr:col>4</xdr:col>
      <xdr:colOff>219075</xdr:colOff>
      <xdr:row>7</xdr:row>
      <xdr:rowOff>0</xdr:rowOff>
    </xdr:from>
    <xdr:to>
      <xdr:col>8</xdr:col>
      <xdr:colOff>342900</xdr:colOff>
      <xdr:row>13</xdr:row>
      <xdr:rowOff>74083</xdr:rowOff>
    </xdr:to>
    <xdr:sp macro="" textlink="">
      <xdr:nvSpPr>
        <xdr:cNvPr id="3" name="TextBox 2">
          <a:extLst>
            <a:ext uri="{FF2B5EF4-FFF2-40B4-BE49-F238E27FC236}">
              <a16:creationId xmlns:a16="http://schemas.microsoft.com/office/drawing/2014/main" id="{35D084FF-75DE-4F32-9470-9EE38002FA4F}"/>
            </a:ext>
          </a:extLst>
        </xdr:cNvPr>
        <xdr:cNvSpPr txBox="1"/>
      </xdr:nvSpPr>
      <xdr:spPr>
        <a:xfrm>
          <a:off x="6734175" y="923925"/>
          <a:ext cx="4876800" cy="1217083"/>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a:t>
          </a:r>
          <a:r>
            <a:rPr lang="en-US" sz="1100" b="1" baseline="0">
              <a:solidFill>
                <a:schemeClr val="bg1"/>
              </a:solidFill>
            </a:rPr>
            <a:t>LAPORAN NERACA format PORTRAIT yang PERIODE BISA DIFILTER BERDASARKAN BULAN AWAL &amp; AKHIR</a:t>
          </a:r>
        </a:p>
        <a:p>
          <a:endParaRPr lang="en-US" sz="1100" b="1" baseline="0">
            <a:solidFill>
              <a:schemeClr val="bg1"/>
            </a:solidFill>
          </a:endParaRPr>
        </a:p>
        <a:p>
          <a:r>
            <a:rPr lang="en-US" sz="1100" b="1" baseline="0">
              <a:solidFill>
                <a:schemeClr val="bg1"/>
              </a:solidFill>
            </a:rPr>
            <a:t>UTK LAPORAN 1 TAHUN DISET BULAN AWAL JANUARI dan BULAN AKHIR DESEMBER</a:t>
          </a:r>
          <a:endParaRPr lang="en-US" sz="1100" b="1">
            <a:solidFill>
              <a:schemeClr val="bg1"/>
            </a:solidFill>
          </a:endParaRPr>
        </a:p>
      </xdr:txBody>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38100</xdr:colOff>
      <xdr:row>9</xdr:row>
      <xdr:rowOff>0</xdr:rowOff>
    </xdr:from>
    <xdr:to>
      <xdr:col>9</xdr:col>
      <xdr:colOff>840105</xdr:colOff>
      <xdr:row>59</xdr:row>
      <xdr:rowOff>155161</xdr:rowOff>
    </xdr:to>
    <xdr:pic>
      <xdr:nvPicPr>
        <xdr:cNvPr id="11" name="Picture 10">
          <a:extLst>
            <a:ext uri="{FF2B5EF4-FFF2-40B4-BE49-F238E27FC236}">
              <a16:creationId xmlns:a16="http://schemas.microsoft.com/office/drawing/2014/main" id="{2A9C67B9-92CA-F0AF-66CE-5257675B4E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1038225"/>
          <a:ext cx="12527280" cy="9680161"/>
        </a:xfrm>
        <a:prstGeom prst="rect">
          <a:avLst/>
        </a:prstGeom>
      </xdr:spPr>
    </xdr:pic>
    <xdr:clientData/>
  </xdr:twoCellAnchor>
  <xdr:twoCellAnchor>
    <xdr:from>
      <xdr:col>7</xdr:col>
      <xdr:colOff>790575</xdr:colOff>
      <xdr:row>9</xdr:row>
      <xdr:rowOff>85725</xdr:rowOff>
    </xdr:from>
    <xdr:to>
      <xdr:col>9</xdr:col>
      <xdr:colOff>389465</xdr:colOff>
      <xdr:row>15</xdr:row>
      <xdr:rowOff>153458</xdr:rowOff>
    </xdr:to>
    <xdr:sp macro="" textlink="">
      <xdr:nvSpPr>
        <xdr:cNvPr id="2" name="TextBox 1">
          <a:extLst>
            <a:ext uri="{FF2B5EF4-FFF2-40B4-BE49-F238E27FC236}">
              <a16:creationId xmlns:a16="http://schemas.microsoft.com/office/drawing/2014/main" id="{9F2E2E72-BB75-49C9-814D-161E11711277}"/>
            </a:ext>
          </a:extLst>
        </xdr:cNvPr>
        <xdr:cNvSpPr txBox="1"/>
      </xdr:nvSpPr>
      <xdr:spPr>
        <a:xfrm>
          <a:off x="7629525" y="1123950"/>
          <a:ext cx="4485215" cy="1210733"/>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a:t>
          </a:r>
          <a:r>
            <a:rPr lang="en-US" sz="1100" b="1" baseline="0">
              <a:solidFill>
                <a:schemeClr val="bg1"/>
              </a:solidFill>
            </a:rPr>
            <a:t>LAPORAN NERACA format LANDSCAPE yang PERIODE BISA DIFILTER BERDASARKAN BULAN AWAL &amp; AKHIR</a:t>
          </a:r>
        </a:p>
        <a:p>
          <a:endParaRPr lang="en-US" sz="1100" b="1" baseline="0">
            <a:solidFill>
              <a:schemeClr val="bg1"/>
            </a:solidFill>
          </a:endParaRPr>
        </a:p>
        <a:p>
          <a:r>
            <a:rPr lang="en-US" sz="1100" b="1" baseline="0">
              <a:solidFill>
                <a:schemeClr val="bg1"/>
              </a:solidFill>
            </a:rPr>
            <a:t>UTK LAPORAN 1 TAHUN DISET BULAN AWAL JANUARI dan BULAN AKHIR DESEMBER</a:t>
          </a:r>
          <a:endParaRPr lang="en-US" sz="1100" b="1">
            <a:solidFill>
              <a:schemeClr val="bg1"/>
            </a:solidFill>
          </a:endParaRPr>
        </a:p>
      </xdr:txBody>
    </xdr:sp>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9</xdr:col>
      <xdr:colOff>579120</xdr:colOff>
      <xdr:row>27</xdr:row>
      <xdr:rowOff>127343</xdr:rowOff>
    </xdr:to>
    <xdr:pic>
      <xdr:nvPicPr>
        <xdr:cNvPr id="2" name="Picture 1">
          <a:extLst>
            <a:ext uri="{FF2B5EF4-FFF2-40B4-BE49-F238E27FC236}">
              <a16:creationId xmlns:a16="http://schemas.microsoft.com/office/drawing/2014/main" id="{6066A6CA-882C-462D-690F-526785DE2C01}"/>
            </a:ext>
          </a:extLst>
        </xdr:cNvPr>
        <xdr:cNvPicPr>
          <a:picLocks noChangeAspect="1"/>
        </xdr:cNvPicPr>
      </xdr:nvPicPr>
      <xdr:blipFill rotWithShape="1">
        <a:blip xmlns:r="http://schemas.openxmlformats.org/officeDocument/2006/relationships" r:embed="rId1"/>
        <a:srcRect l="2331" t="35489" r="2601" b="6645"/>
        <a:stretch/>
      </xdr:blipFill>
      <xdr:spPr>
        <a:xfrm>
          <a:off x="0" y="542925"/>
          <a:ext cx="12618720" cy="4318343"/>
        </a:xfrm>
        <a:prstGeom prst="rect">
          <a:avLst/>
        </a:prstGeom>
      </xdr:spPr>
    </xdr:pic>
    <xdr:clientData/>
  </xdr:twoCellAnchor>
  <xdr:twoCellAnchor>
    <xdr:from>
      <xdr:col>5</xdr:col>
      <xdr:colOff>1181100</xdr:colOff>
      <xdr:row>9</xdr:row>
      <xdr:rowOff>0</xdr:rowOff>
    </xdr:from>
    <xdr:to>
      <xdr:col>8</xdr:col>
      <xdr:colOff>895350</xdr:colOff>
      <xdr:row>11</xdr:row>
      <xdr:rowOff>38100</xdr:rowOff>
    </xdr:to>
    <xdr:sp macro="" textlink="">
      <xdr:nvSpPr>
        <xdr:cNvPr id="3" name="TextBox 2">
          <a:extLst>
            <a:ext uri="{FF2B5EF4-FFF2-40B4-BE49-F238E27FC236}">
              <a16:creationId xmlns:a16="http://schemas.microsoft.com/office/drawing/2014/main" id="{4B072BB2-EF75-4775-A3E3-753E56AAB808}"/>
            </a:ext>
          </a:extLst>
        </xdr:cNvPr>
        <xdr:cNvSpPr txBox="1"/>
      </xdr:nvSpPr>
      <xdr:spPr>
        <a:xfrm>
          <a:off x="7696200" y="1304925"/>
          <a:ext cx="3857625" cy="4191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a:t>
          </a:r>
          <a:r>
            <a:rPr lang="en-US" sz="1100" b="1" baseline="0">
              <a:solidFill>
                <a:schemeClr val="bg1"/>
              </a:solidFill>
            </a:rPr>
            <a:t>LAPORAN NERACA YTD (YEAR TO DATE)</a:t>
          </a:r>
        </a:p>
        <a:p>
          <a:endParaRPr lang="en-US" sz="1100" b="1" baseline="0">
            <a:solidFill>
              <a:schemeClr val="bg1"/>
            </a:solidFill>
          </a:endParaRPr>
        </a:p>
      </xdr:txBody>
    </xdr:sp>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4</xdr:row>
      <xdr:rowOff>57144</xdr:rowOff>
    </xdr:from>
    <xdr:to>
      <xdr:col>12</xdr:col>
      <xdr:colOff>579120</xdr:colOff>
      <xdr:row>27</xdr:row>
      <xdr:rowOff>146250</xdr:rowOff>
    </xdr:to>
    <xdr:pic>
      <xdr:nvPicPr>
        <xdr:cNvPr id="2" name="Picture 1">
          <a:extLst>
            <a:ext uri="{FF2B5EF4-FFF2-40B4-BE49-F238E27FC236}">
              <a16:creationId xmlns:a16="http://schemas.microsoft.com/office/drawing/2014/main" id="{6E46BF46-E07A-6B8A-606C-78D475DB3D30}"/>
            </a:ext>
          </a:extLst>
        </xdr:cNvPr>
        <xdr:cNvPicPr>
          <a:picLocks noChangeAspect="1"/>
        </xdr:cNvPicPr>
      </xdr:nvPicPr>
      <xdr:blipFill rotWithShape="1">
        <a:blip xmlns:r="http://schemas.openxmlformats.org/officeDocument/2006/relationships" r:embed="rId1"/>
        <a:srcRect l="2534" t="35488" r="3108" b="6826"/>
        <a:stretch/>
      </xdr:blipFill>
      <xdr:spPr>
        <a:xfrm>
          <a:off x="0" y="542919"/>
          <a:ext cx="12618720" cy="4337256"/>
        </a:xfrm>
        <a:prstGeom prst="rect">
          <a:avLst/>
        </a:prstGeom>
      </xdr:spPr>
    </xdr:pic>
    <xdr:clientData/>
  </xdr:twoCellAnchor>
  <xdr:twoCellAnchor>
    <xdr:from>
      <xdr:col>5</xdr:col>
      <xdr:colOff>904875</xdr:colOff>
      <xdr:row>9</xdr:row>
      <xdr:rowOff>28575</xdr:rowOff>
    </xdr:from>
    <xdr:to>
      <xdr:col>11</xdr:col>
      <xdr:colOff>114300</xdr:colOff>
      <xdr:row>11</xdr:row>
      <xdr:rowOff>76200</xdr:rowOff>
    </xdr:to>
    <xdr:sp macro="" textlink="">
      <xdr:nvSpPr>
        <xdr:cNvPr id="3" name="TextBox 2">
          <a:extLst>
            <a:ext uri="{FF2B5EF4-FFF2-40B4-BE49-F238E27FC236}">
              <a16:creationId xmlns:a16="http://schemas.microsoft.com/office/drawing/2014/main" id="{B8339EB2-A201-42C9-ABA9-8CDD7F9B6318}"/>
            </a:ext>
          </a:extLst>
        </xdr:cNvPr>
        <xdr:cNvSpPr txBox="1"/>
      </xdr:nvSpPr>
      <xdr:spPr>
        <a:xfrm>
          <a:off x="7800975" y="1333500"/>
          <a:ext cx="3743325" cy="428625"/>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a:t>
          </a:r>
          <a:r>
            <a:rPr lang="en-US" sz="1100" b="1" baseline="0">
              <a:solidFill>
                <a:schemeClr val="bg1"/>
              </a:solidFill>
            </a:rPr>
            <a:t>LAPORAN NERACA TRI WULANAN</a:t>
          </a:r>
        </a:p>
      </xdr:txBody>
    </xdr:sp>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9</xdr:col>
      <xdr:colOff>426720</xdr:colOff>
      <xdr:row>914</xdr:row>
      <xdr:rowOff>78990</xdr:rowOff>
    </xdr:to>
    <xdr:pic>
      <xdr:nvPicPr>
        <xdr:cNvPr id="2" name="Picture 1">
          <a:extLst>
            <a:ext uri="{FF2B5EF4-FFF2-40B4-BE49-F238E27FC236}">
              <a16:creationId xmlns:a16="http://schemas.microsoft.com/office/drawing/2014/main" id="{2DAE0E44-3B2D-1092-B1D4-AD109C06D343}"/>
            </a:ext>
          </a:extLst>
        </xdr:cNvPr>
        <xdr:cNvPicPr>
          <a:picLocks noChangeAspect="1"/>
        </xdr:cNvPicPr>
      </xdr:nvPicPr>
      <xdr:blipFill rotWithShape="1">
        <a:blip xmlns:r="http://schemas.openxmlformats.org/officeDocument/2006/relationships" r:embed="rId1"/>
        <a:srcRect l="2534" t="35669" r="2095" b="7186"/>
        <a:stretch/>
      </xdr:blipFill>
      <xdr:spPr>
        <a:xfrm>
          <a:off x="0" y="542925"/>
          <a:ext cx="12618720" cy="4250940"/>
        </a:xfrm>
        <a:prstGeom prst="rect">
          <a:avLst/>
        </a:prstGeom>
      </xdr:spPr>
    </xdr:pic>
    <xdr:clientData/>
  </xdr:twoCellAnchor>
  <xdr:twoCellAnchor>
    <xdr:from>
      <xdr:col>4</xdr:col>
      <xdr:colOff>600075</xdr:colOff>
      <xdr:row>902</xdr:row>
      <xdr:rowOff>47625</xdr:rowOff>
    </xdr:from>
    <xdr:to>
      <xdr:col>7</xdr:col>
      <xdr:colOff>552450</xdr:colOff>
      <xdr:row>911</xdr:row>
      <xdr:rowOff>66675</xdr:rowOff>
    </xdr:to>
    <xdr:sp macro="" textlink="">
      <xdr:nvSpPr>
        <xdr:cNvPr id="3" name="TextBox 2">
          <a:extLst>
            <a:ext uri="{FF2B5EF4-FFF2-40B4-BE49-F238E27FC236}">
              <a16:creationId xmlns:a16="http://schemas.microsoft.com/office/drawing/2014/main" id="{60DD18AF-91E0-4D69-9F89-C631778C52F5}"/>
            </a:ext>
          </a:extLst>
        </xdr:cNvPr>
        <xdr:cNvSpPr txBox="1"/>
      </xdr:nvSpPr>
      <xdr:spPr>
        <a:xfrm>
          <a:off x="5724525" y="2476500"/>
          <a:ext cx="4238625" cy="173355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a:t>
          </a:r>
          <a:r>
            <a:rPr lang="en-US" sz="1100" b="1" baseline="0">
              <a:solidFill>
                <a:schemeClr val="bg1"/>
              </a:solidFill>
            </a:rPr>
            <a:t>FORMAT UNTUK LAPORAN ARUS KAS METODE LANGSUNG (DM)</a:t>
          </a:r>
        </a:p>
        <a:p>
          <a:endParaRPr lang="en-US" sz="1100" b="1" baseline="0">
            <a:solidFill>
              <a:schemeClr val="bg1"/>
            </a:solidFill>
          </a:endParaRPr>
        </a:p>
        <a:p>
          <a:r>
            <a:rPr lang="en-US" sz="1100" b="1" baseline="0">
              <a:solidFill>
                <a:schemeClr val="bg1"/>
              </a:solidFill>
            </a:rPr>
            <a:t>KODE AKUN HARUS DIPILIH DAN DITEMPATKAN SESUAI KATEGORI LAPORAN ARUS KAS AGAR BISA DIREKAP OTOMATIS DI LAPORAN ARUS KAS</a:t>
          </a:r>
        </a:p>
        <a:p>
          <a:endParaRPr lang="en-US" sz="1100" b="1" baseline="0">
            <a:solidFill>
              <a:schemeClr val="bg1"/>
            </a:solidFill>
          </a:endParaRPr>
        </a:p>
        <a:p>
          <a:r>
            <a:rPr lang="en-US" sz="1100" b="1" baseline="0">
              <a:solidFill>
                <a:schemeClr val="bg1"/>
              </a:solidFill>
            </a:rPr>
            <a:t>FUNGSI OTOMATIS TIDAK BEKERJA DI DEMO INI</a:t>
          </a:r>
          <a:endParaRPr lang="en-US" sz="1100" b="1">
            <a:solidFill>
              <a:schemeClr val="bg1"/>
            </a:solidFill>
          </a:endParaRPr>
        </a:p>
      </xdr:txBody>
    </xdr:sp>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10</xdr:col>
      <xdr:colOff>645795</xdr:colOff>
      <xdr:row>26</xdr:row>
      <xdr:rowOff>174519</xdr:rowOff>
    </xdr:to>
    <xdr:pic>
      <xdr:nvPicPr>
        <xdr:cNvPr id="2" name="Picture 1">
          <a:extLst>
            <a:ext uri="{FF2B5EF4-FFF2-40B4-BE49-F238E27FC236}">
              <a16:creationId xmlns:a16="http://schemas.microsoft.com/office/drawing/2014/main" id="{0C670490-3917-E559-6E97-138915CA25C8}"/>
            </a:ext>
          </a:extLst>
        </xdr:cNvPr>
        <xdr:cNvPicPr>
          <a:picLocks noChangeAspect="1"/>
        </xdr:cNvPicPr>
      </xdr:nvPicPr>
      <xdr:blipFill rotWithShape="1">
        <a:blip xmlns:r="http://schemas.openxmlformats.org/officeDocument/2006/relationships" r:embed="rId1"/>
        <a:srcRect l="2534" t="36030" r="1891" b="7727"/>
        <a:stretch/>
      </xdr:blipFill>
      <xdr:spPr>
        <a:xfrm>
          <a:off x="0" y="542925"/>
          <a:ext cx="12618720" cy="4175019"/>
        </a:xfrm>
        <a:prstGeom prst="rect">
          <a:avLst/>
        </a:prstGeom>
      </xdr:spPr>
    </xdr:pic>
    <xdr:clientData/>
  </xdr:twoCellAnchor>
  <xdr:twoCellAnchor>
    <xdr:from>
      <xdr:col>3</xdr:col>
      <xdr:colOff>523875</xdr:colOff>
      <xdr:row>6</xdr:row>
      <xdr:rowOff>76200</xdr:rowOff>
    </xdr:from>
    <xdr:to>
      <xdr:col>8</xdr:col>
      <xdr:colOff>342900</xdr:colOff>
      <xdr:row>8</xdr:row>
      <xdr:rowOff>142875</xdr:rowOff>
    </xdr:to>
    <xdr:sp macro="" textlink="">
      <xdr:nvSpPr>
        <xdr:cNvPr id="3" name="TextBox 2">
          <a:extLst>
            <a:ext uri="{FF2B5EF4-FFF2-40B4-BE49-F238E27FC236}">
              <a16:creationId xmlns:a16="http://schemas.microsoft.com/office/drawing/2014/main" id="{6A4356B2-FF00-4907-B91D-991368F3574E}"/>
            </a:ext>
          </a:extLst>
        </xdr:cNvPr>
        <xdr:cNvSpPr txBox="1"/>
      </xdr:nvSpPr>
      <xdr:spPr>
        <a:xfrm>
          <a:off x="5162550" y="809625"/>
          <a:ext cx="5057775" cy="447675"/>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a:t>
          </a:r>
          <a:r>
            <a:rPr lang="en-US" sz="1100" b="1" baseline="0">
              <a:solidFill>
                <a:schemeClr val="bg1"/>
              </a:solidFill>
            </a:rPr>
            <a:t>LAPORAN ARUS KAS METODE LANGSUNG (DM) 12 BULAN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114300</xdr:colOff>
      <xdr:row>10</xdr:row>
      <xdr:rowOff>9525</xdr:rowOff>
    </xdr:from>
    <xdr:to>
      <xdr:col>6</xdr:col>
      <xdr:colOff>1619250</xdr:colOff>
      <xdr:row>12</xdr:row>
      <xdr:rowOff>104774</xdr:rowOff>
    </xdr:to>
    <xdr:sp macro="" textlink="">
      <xdr:nvSpPr>
        <xdr:cNvPr id="2" name="TextBox 1">
          <a:extLst>
            <a:ext uri="{FF2B5EF4-FFF2-40B4-BE49-F238E27FC236}">
              <a16:creationId xmlns:a16="http://schemas.microsoft.com/office/drawing/2014/main" id="{07166257-FD26-4693-89C5-08E6067F7BE7}"/>
            </a:ext>
          </a:extLst>
        </xdr:cNvPr>
        <xdr:cNvSpPr txBox="1"/>
      </xdr:nvSpPr>
      <xdr:spPr>
        <a:xfrm>
          <a:off x="5114925" y="1857375"/>
          <a:ext cx="2724150" cy="476249"/>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TABEL ISIAN KODE AKUN 2</a:t>
          </a:r>
        </a:p>
      </xdr:txBody>
    </xdr:sp>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4</xdr:row>
      <xdr:rowOff>57144</xdr:rowOff>
    </xdr:from>
    <xdr:to>
      <xdr:col>13</xdr:col>
      <xdr:colOff>569595</xdr:colOff>
      <xdr:row>27</xdr:row>
      <xdr:rowOff>87441</xdr:rowOff>
    </xdr:to>
    <xdr:pic>
      <xdr:nvPicPr>
        <xdr:cNvPr id="2" name="Picture 1">
          <a:extLst>
            <a:ext uri="{FF2B5EF4-FFF2-40B4-BE49-F238E27FC236}">
              <a16:creationId xmlns:a16="http://schemas.microsoft.com/office/drawing/2014/main" id="{4F8D4503-8E88-9A32-343A-AADDA6B7CD2B}"/>
            </a:ext>
          </a:extLst>
        </xdr:cNvPr>
        <xdr:cNvPicPr>
          <a:picLocks noChangeAspect="1"/>
        </xdr:cNvPicPr>
      </xdr:nvPicPr>
      <xdr:blipFill rotWithShape="1">
        <a:blip xmlns:r="http://schemas.openxmlformats.org/officeDocument/2006/relationships" r:embed="rId1"/>
        <a:srcRect l="2737" t="35849" r="2804" b="7186"/>
        <a:stretch/>
      </xdr:blipFill>
      <xdr:spPr>
        <a:xfrm>
          <a:off x="0" y="542919"/>
          <a:ext cx="12618720" cy="4278447"/>
        </a:xfrm>
        <a:prstGeom prst="rect">
          <a:avLst/>
        </a:prstGeom>
      </xdr:spPr>
    </xdr:pic>
    <xdr:clientData/>
  </xdr:twoCellAnchor>
  <xdr:twoCellAnchor>
    <xdr:from>
      <xdr:col>4</xdr:col>
      <xdr:colOff>295275</xdr:colOff>
      <xdr:row>6</xdr:row>
      <xdr:rowOff>85725</xdr:rowOff>
    </xdr:from>
    <xdr:to>
      <xdr:col>11</xdr:col>
      <xdr:colOff>485775</xdr:colOff>
      <xdr:row>8</xdr:row>
      <xdr:rowOff>76200</xdr:rowOff>
    </xdr:to>
    <xdr:sp macro="" textlink="">
      <xdr:nvSpPr>
        <xdr:cNvPr id="3" name="TextBox 2">
          <a:extLst>
            <a:ext uri="{FF2B5EF4-FFF2-40B4-BE49-F238E27FC236}">
              <a16:creationId xmlns:a16="http://schemas.microsoft.com/office/drawing/2014/main" id="{8B3733F5-C0E8-4736-AB5C-5885DCB0FA5A}"/>
            </a:ext>
          </a:extLst>
        </xdr:cNvPr>
        <xdr:cNvSpPr txBox="1"/>
      </xdr:nvSpPr>
      <xdr:spPr>
        <a:xfrm>
          <a:off x="5981700" y="819150"/>
          <a:ext cx="5334000" cy="371475"/>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a:t>
          </a:r>
          <a:r>
            <a:rPr lang="en-US" sz="1100" b="1" baseline="0">
              <a:solidFill>
                <a:schemeClr val="bg1"/>
              </a:solidFill>
            </a:rPr>
            <a:t>LAPORAN ARUS KAS METODE LANGSUNG (DM) TRI WULANAN</a:t>
          </a:r>
        </a:p>
      </xdr:txBody>
    </xdr:sp>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6</xdr:col>
      <xdr:colOff>904875</xdr:colOff>
      <xdr:row>66</xdr:row>
      <xdr:rowOff>2241</xdr:rowOff>
    </xdr:to>
    <xdr:pic>
      <xdr:nvPicPr>
        <xdr:cNvPr id="3" name="Picture 2">
          <a:extLst>
            <a:ext uri="{FF2B5EF4-FFF2-40B4-BE49-F238E27FC236}">
              <a16:creationId xmlns:a16="http://schemas.microsoft.com/office/drawing/2014/main" id="{968740E8-5892-CA0D-B875-C4D2C20E78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790575"/>
          <a:ext cx="8686800" cy="11241741"/>
        </a:xfrm>
        <a:prstGeom prst="rect">
          <a:avLst/>
        </a:prstGeom>
      </xdr:spPr>
    </xdr:pic>
    <xdr:clientData/>
  </xdr:twoCellAnchor>
  <xdr:twoCellAnchor editAs="oneCell">
    <xdr:from>
      <xdr:col>0</xdr:col>
      <xdr:colOff>7124</xdr:colOff>
      <xdr:row>62</xdr:row>
      <xdr:rowOff>114300</xdr:rowOff>
    </xdr:from>
    <xdr:to>
      <xdr:col>6</xdr:col>
      <xdr:colOff>911999</xdr:colOff>
      <xdr:row>112</xdr:row>
      <xdr:rowOff>28416</xdr:rowOff>
    </xdr:to>
    <xdr:pic>
      <xdr:nvPicPr>
        <xdr:cNvPr id="5" name="Picture 4">
          <a:extLst>
            <a:ext uri="{FF2B5EF4-FFF2-40B4-BE49-F238E27FC236}">
              <a16:creationId xmlns:a16="http://schemas.microsoft.com/office/drawing/2014/main" id="{E47F3496-BCA9-7078-7BE1-6A499255300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6036"/>
        <a:stretch/>
      </xdr:blipFill>
      <xdr:spPr>
        <a:xfrm>
          <a:off x="7124" y="11382375"/>
          <a:ext cx="8686800" cy="9439116"/>
        </a:xfrm>
        <a:prstGeom prst="rect">
          <a:avLst/>
        </a:prstGeom>
      </xdr:spPr>
    </xdr:pic>
    <xdr:clientData/>
  </xdr:twoCellAnchor>
  <xdr:twoCellAnchor>
    <xdr:from>
      <xdr:col>5</xdr:col>
      <xdr:colOff>952500</xdr:colOff>
      <xdr:row>7</xdr:row>
      <xdr:rowOff>95250</xdr:rowOff>
    </xdr:from>
    <xdr:to>
      <xdr:col>11</xdr:col>
      <xdr:colOff>238125</xdr:colOff>
      <xdr:row>15</xdr:row>
      <xdr:rowOff>180980</xdr:rowOff>
    </xdr:to>
    <xdr:sp macro="" textlink="">
      <xdr:nvSpPr>
        <xdr:cNvPr id="2" name="TextBox 1">
          <a:extLst>
            <a:ext uri="{FF2B5EF4-FFF2-40B4-BE49-F238E27FC236}">
              <a16:creationId xmlns:a16="http://schemas.microsoft.com/office/drawing/2014/main" id="{16675129-A1E7-44D2-91AB-DE78A0B8AA06}"/>
            </a:ext>
          </a:extLst>
        </xdr:cNvPr>
        <xdr:cNvSpPr txBox="1"/>
      </xdr:nvSpPr>
      <xdr:spPr>
        <a:xfrm>
          <a:off x="7686675" y="885825"/>
          <a:ext cx="3819525" cy="160973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a:t>
          </a:r>
          <a:r>
            <a:rPr lang="en-US" sz="1100" b="1" baseline="0">
              <a:solidFill>
                <a:schemeClr val="bg1"/>
              </a:solidFill>
            </a:rPr>
            <a:t>LAPORAN ARUS KAS METODE LANGSUNG (DM) yang PERIODE BISA DIFILTER BERDASARKAN BULAN AWAL &amp; AKHIR</a:t>
          </a:r>
        </a:p>
        <a:p>
          <a:endParaRPr lang="en-US" sz="1100" b="1" baseline="0">
            <a:solidFill>
              <a:schemeClr val="bg1"/>
            </a:solidFill>
          </a:endParaRPr>
        </a:p>
        <a:p>
          <a:r>
            <a:rPr lang="en-US" sz="1100" b="1" baseline="0">
              <a:solidFill>
                <a:schemeClr val="bg1"/>
              </a:solidFill>
            </a:rPr>
            <a:t>UTK LAPORAN 1 TAHUN DISET BULAN AWAL JANUARI dan BULAN AKHIR DESEMBER</a:t>
          </a:r>
          <a:endParaRPr lang="en-US" sz="1100" b="1">
            <a:solidFill>
              <a:schemeClr val="bg1"/>
            </a:solidFill>
          </a:endParaRPr>
        </a:p>
      </xdr:txBody>
    </xdr:sp>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4</xdr:row>
      <xdr:rowOff>47625</xdr:rowOff>
    </xdr:from>
    <xdr:to>
      <xdr:col>11</xdr:col>
      <xdr:colOff>880110</xdr:colOff>
      <xdr:row>26</xdr:row>
      <xdr:rowOff>183857</xdr:rowOff>
    </xdr:to>
    <xdr:pic>
      <xdr:nvPicPr>
        <xdr:cNvPr id="2" name="Picture 1">
          <a:extLst>
            <a:ext uri="{FF2B5EF4-FFF2-40B4-BE49-F238E27FC236}">
              <a16:creationId xmlns:a16="http://schemas.microsoft.com/office/drawing/2014/main" id="{B1F8A4D4-210C-CD62-0449-FE45E245175F}"/>
            </a:ext>
          </a:extLst>
        </xdr:cNvPr>
        <xdr:cNvPicPr>
          <a:picLocks noChangeAspect="1"/>
        </xdr:cNvPicPr>
      </xdr:nvPicPr>
      <xdr:blipFill rotWithShape="1">
        <a:blip xmlns:r="http://schemas.openxmlformats.org/officeDocument/2006/relationships" r:embed="rId1"/>
        <a:srcRect l="2939" t="35308" r="2601" b="7186"/>
        <a:stretch/>
      </xdr:blipFill>
      <xdr:spPr>
        <a:xfrm>
          <a:off x="0" y="533400"/>
          <a:ext cx="12252960" cy="4193882"/>
        </a:xfrm>
        <a:prstGeom prst="rect">
          <a:avLst/>
        </a:prstGeom>
      </xdr:spPr>
    </xdr:pic>
    <xdr:clientData/>
  </xdr:twoCellAnchor>
  <xdr:twoCellAnchor>
    <xdr:from>
      <xdr:col>4</xdr:col>
      <xdr:colOff>1028700</xdr:colOff>
      <xdr:row>7</xdr:row>
      <xdr:rowOff>0</xdr:rowOff>
    </xdr:from>
    <xdr:to>
      <xdr:col>9</xdr:col>
      <xdr:colOff>85725</xdr:colOff>
      <xdr:row>12</xdr:row>
      <xdr:rowOff>9531</xdr:rowOff>
    </xdr:to>
    <xdr:sp macro="" textlink="">
      <xdr:nvSpPr>
        <xdr:cNvPr id="3" name="TextBox 2">
          <a:extLst>
            <a:ext uri="{FF2B5EF4-FFF2-40B4-BE49-F238E27FC236}">
              <a16:creationId xmlns:a16="http://schemas.microsoft.com/office/drawing/2014/main" id="{B4E037EB-F7F6-4464-B89A-864451EE118A}"/>
            </a:ext>
          </a:extLst>
        </xdr:cNvPr>
        <xdr:cNvSpPr txBox="1"/>
      </xdr:nvSpPr>
      <xdr:spPr>
        <a:xfrm>
          <a:off x="6715125" y="923925"/>
          <a:ext cx="3524250" cy="962031"/>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a:t>
          </a:r>
          <a:r>
            <a:rPr lang="en-US" sz="1100" b="1" baseline="0">
              <a:solidFill>
                <a:schemeClr val="bg1"/>
              </a:solidFill>
            </a:rPr>
            <a:t>LAPORAN ARUS KAS METODE LANGSUNG (DM) yang PERIODE BISA DIFILTER BERDASARKAN TANGGAL AWAL DAN AKHIR</a:t>
          </a:r>
          <a:endParaRPr lang="en-US" sz="1100" b="1">
            <a:solidFill>
              <a:schemeClr val="bg1"/>
            </a:solidFill>
          </a:endParaRPr>
        </a:p>
      </xdr:txBody>
    </xdr:sp>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4</xdr:row>
      <xdr:rowOff>57144</xdr:rowOff>
    </xdr:from>
    <xdr:to>
      <xdr:col>12</xdr:col>
      <xdr:colOff>388620</xdr:colOff>
      <xdr:row>27</xdr:row>
      <xdr:rowOff>46526</xdr:rowOff>
    </xdr:to>
    <xdr:pic>
      <xdr:nvPicPr>
        <xdr:cNvPr id="2" name="Picture 1">
          <a:extLst>
            <a:ext uri="{FF2B5EF4-FFF2-40B4-BE49-F238E27FC236}">
              <a16:creationId xmlns:a16="http://schemas.microsoft.com/office/drawing/2014/main" id="{0AA2D40A-BB7F-0E2D-34DB-90CB8DEFC7C5}"/>
            </a:ext>
          </a:extLst>
        </xdr:cNvPr>
        <xdr:cNvPicPr>
          <a:picLocks noChangeAspect="1"/>
        </xdr:cNvPicPr>
      </xdr:nvPicPr>
      <xdr:blipFill rotWithShape="1">
        <a:blip xmlns:r="http://schemas.openxmlformats.org/officeDocument/2006/relationships" r:embed="rId1"/>
        <a:srcRect l="2229" t="35669" r="2399" b="7366"/>
        <a:stretch/>
      </xdr:blipFill>
      <xdr:spPr>
        <a:xfrm>
          <a:off x="0" y="542919"/>
          <a:ext cx="12618720" cy="4237532"/>
        </a:xfrm>
        <a:prstGeom prst="rect">
          <a:avLst/>
        </a:prstGeom>
      </xdr:spPr>
    </xdr:pic>
    <xdr:clientData/>
  </xdr:twoCellAnchor>
  <xdr:twoCellAnchor>
    <xdr:from>
      <xdr:col>5</xdr:col>
      <xdr:colOff>161925</xdr:colOff>
      <xdr:row>11</xdr:row>
      <xdr:rowOff>95250</xdr:rowOff>
    </xdr:from>
    <xdr:to>
      <xdr:col>8</xdr:col>
      <xdr:colOff>485775</xdr:colOff>
      <xdr:row>19</xdr:row>
      <xdr:rowOff>171450</xdr:rowOff>
    </xdr:to>
    <xdr:sp macro="" textlink="">
      <xdr:nvSpPr>
        <xdr:cNvPr id="3" name="TextBox 2">
          <a:extLst>
            <a:ext uri="{FF2B5EF4-FFF2-40B4-BE49-F238E27FC236}">
              <a16:creationId xmlns:a16="http://schemas.microsoft.com/office/drawing/2014/main" id="{1F47DCCA-8F89-4690-9B3C-ECF27651AABB}"/>
            </a:ext>
          </a:extLst>
        </xdr:cNvPr>
        <xdr:cNvSpPr txBox="1"/>
      </xdr:nvSpPr>
      <xdr:spPr>
        <a:xfrm>
          <a:off x="6657975" y="1781175"/>
          <a:ext cx="3695700" cy="16002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a:t>
          </a:r>
          <a:r>
            <a:rPr lang="en-US" sz="1100" b="1" baseline="0">
              <a:solidFill>
                <a:schemeClr val="bg1"/>
              </a:solidFill>
            </a:rPr>
            <a:t>FORMAT UNTUK LAPORAN ARUS KAS METODE TIDAK LANGSUNG (IM)</a:t>
          </a:r>
        </a:p>
        <a:p>
          <a:endParaRPr lang="en-US" sz="1100" b="1" baseline="0">
            <a:solidFill>
              <a:schemeClr val="bg1"/>
            </a:solidFill>
          </a:endParaRPr>
        </a:p>
        <a:p>
          <a:r>
            <a:rPr lang="en-US" sz="1100" b="1" baseline="0">
              <a:solidFill>
                <a:schemeClr val="bg1"/>
              </a:solidFill>
            </a:rPr>
            <a:t>KODE AKUN HARUS DIPILIH DAN DITEMPATKAN SESUAI KATEGORI LAPORAN ARUS KAS AGAR BISA DIREKAP OTOMATIS DI LAPORAN ARUS KAS</a:t>
          </a:r>
          <a:endParaRPr lang="en-US" sz="1100" b="1">
            <a:solidFill>
              <a:schemeClr val="bg1"/>
            </a:solidFill>
          </a:endParaRPr>
        </a:p>
      </xdr:txBody>
    </xdr:sp>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4</xdr:row>
      <xdr:rowOff>57143</xdr:rowOff>
    </xdr:from>
    <xdr:to>
      <xdr:col>17</xdr:col>
      <xdr:colOff>131445</xdr:colOff>
      <xdr:row>27</xdr:row>
      <xdr:rowOff>1575</xdr:rowOff>
    </xdr:to>
    <xdr:pic>
      <xdr:nvPicPr>
        <xdr:cNvPr id="2" name="Picture 1">
          <a:extLst>
            <a:ext uri="{FF2B5EF4-FFF2-40B4-BE49-F238E27FC236}">
              <a16:creationId xmlns:a16="http://schemas.microsoft.com/office/drawing/2014/main" id="{351A9ACB-495C-A70C-66BC-B905B08BDAAC}"/>
            </a:ext>
          </a:extLst>
        </xdr:cNvPr>
        <xdr:cNvPicPr>
          <a:picLocks noChangeAspect="1"/>
        </xdr:cNvPicPr>
      </xdr:nvPicPr>
      <xdr:blipFill rotWithShape="1">
        <a:blip xmlns:r="http://schemas.openxmlformats.org/officeDocument/2006/relationships" r:embed="rId1"/>
        <a:srcRect l="3344" t="35849" r="3007" b="8808"/>
        <a:stretch/>
      </xdr:blipFill>
      <xdr:spPr>
        <a:xfrm>
          <a:off x="0" y="542918"/>
          <a:ext cx="12618720" cy="4192582"/>
        </a:xfrm>
        <a:prstGeom prst="rect">
          <a:avLst/>
        </a:prstGeom>
      </xdr:spPr>
    </xdr:pic>
    <xdr:clientData/>
  </xdr:twoCellAnchor>
  <xdr:twoCellAnchor>
    <xdr:from>
      <xdr:col>4</xdr:col>
      <xdr:colOff>190500</xdr:colOff>
      <xdr:row>7</xdr:row>
      <xdr:rowOff>123825</xdr:rowOff>
    </xdr:from>
    <xdr:to>
      <xdr:col>7</xdr:col>
      <xdr:colOff>85725</xdr:colOff>
      <xdr:row>10</xdr:row>
      <xdr:rowOff>85725</xdr:rowOff>
    </xdr:to>
    <xdr:sp macro="" textlink="">
      <xdr:nvSpPr>
        <xdr:cNvPr id="3" name="TextBox 2">
          <a:extLst>
            <a:ext uri="{FF2B5EF4-FFF2-40B4-BE49-F238E27FC236}">
              <a16:creationId xmlns:a16="http://schemas.microsoft.com/office/drawing/2014/main" id="{6034CB9B-453A-495C-98E3-74EE5C57372D}"/>
            </a:ext>
          </a:extLst>
        </xdr:cNvPr>
        <xdr:cNvSpPr txBox="1"/>
      </xdr:nvSpPr>
      <xdr:spPr>
        <a:xfrm>
          <a:off x="5876925" y="1047750"/>
          <a:ext cx="3038475" cy="5334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a:t>
          </a:r>
          <a:r>
            <a:rPr lang="en-US" sz="1100" b="1" baseline="0">
              <a:solidFill>
                <a:schemeClr val="bg1"/>
              </a:solidFill>
            </a:rPr>
            <a:t>LAPORAN ARUS KAS METODE TIDAK LANGSUNG (IM)</a:t>
          </a:r>
          <a:endParaRPr lang="en-US" sz="1100" b="1">
            <a:solidFill>
              <a:schemeClr val="bg1"/>
            </a:solidFill>
          </a:endParaRPr>
        </a:p>
      </xdr:txBody>
    </xdr:sp>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4</xdr:row>
      <xdr:rowOff>57149</xdr:rowOff>
    </xdr:from>
    <xdr:to>
      <xdr:col>11</xdr:col>
      <xdr:colOff>988695</xdr:colOff>
      <xdr:row>27</xdr:row>
      <xdr:rowOff>24127</xdr:rowOff>
    </xdr:to>
    <xdr:pic>
      <xdr:nvPicPr>
        <xdr:cNvPr id="2" name="Picture 1">
          <a:extLst>
            <a:ext uri="{FF2B5EF4-FFF2-40B4-BE49-F238E27FC236}">
              <a16:creationId xmlns:a16="http://schemas.microsoft.com/office/drawing/2014/main" id="{524DE1C0-0EFC-287A-38EC-F0DD956FB9B6}"/>
            </a:ext>
          </a:extLst>
        </xdr:cNvPr>
        <xdr:cNvPicPr>
          <a:picLocks noChangeAspect="1"/>
        </xdr:cNvPicPr>
      </xdr:nvPicPr>
      <xdr:blipFill rotWithShape="1">
        <a:blip xmlns:r="http://schemas.openxmlformats.org/officeDocument/2006/relationships" r:embed="rId1"/>
        <a:srcRect l="2331" t="36028" r="1791" b="7007"/>
        <a:stretch/>
      </xdr:blipFill>
      <xdr:spPr>
        <a:xfrm>
          <a:off x="0" y="542924"/>
          <a:ext cx="12618720" cy="4215128"/>
        </a:xfrm>
        <a:prstGeom prst="rect">
          <a:avLst/>
        </a:prstGeom>
      </xdr:spPr>
    </xdr:pic>
    <xdr:clientData/>
  </xdr:twoCellAnchor>
  <xdr:twoCellAnchor>
    <xdr:from>
      <xdr:col>3</xdr:col>
      <xdr:colOff>180975</xdr:colOff>
      <xdr:row>13</xdr:row>
      <xdr:rowOff>123825</xdr:rowOff>
    </xdr:from>
    <xdr:to>
      <xdr:col>8</xdr:col>
      <xdr:colOff>257175</xdr:colOff>
      <xdr:row>20</xdr:row>
      <xdr:rowOff>171450</xdr:rowOff>
    </xdr:to>
    <xdr:sp macro="" textlink="">
      <xdr:nvSpPr>
        <xdr:cNvPr id="3" name="TextBox 2">
          <a:extLst>
            <a:ext uri="{FF2B5EF4-FFF2-40B4-BE49-F238E27FC236}">
              <a16:creationId xmlns:a16="http://schemas.microsoft.com/office/drawing/2014/main" id="{B62B975E-48F7-4AC5-A919-5C7A6710E081}"/>
            </a:ext>
          </a:extLst>
        </xdr:cNvPr>
        <xdr:cNvSpPr txBox="1"/>
      </xdr:nvSpPr>
      <xdr:spPr>
        <a:xfrm>
          <a:off x="2819400" y="2190750"/>
          <a:ext cx="5153025" cy="1381125"/>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a:t>
          </a:r>
          <a:r>
            <a:rPr lang="en-US" sz="1100" b="1" baseline="0">
              <a:solidFill>
                <a:schemeClr val="bg1"/>
              </a:solidFill>
            </a:rPr>
            <a:t>FORMAT UNTUK LAPORAN EKUITAS</a:t>
          </a:r>
        </a:p>
        <a:p>
          <a:endParaRPr lang="en-US" sz="1100" b="1" baseline="0">
            <a:solidFill>
              <a:schemeClr val="bg1"/>
            </a:solidFill>
          </a:endParaRPr>
        </a:p>
        <a:p>
          <a:r>
            <a:rPr lang="en-US" sz="1100" b="1" baseline="0">
              <a:solidFill>
                <a:schemeClr val="bg1"/>
              </a:solidFill>
            </a:rPr>
            <a:t>KODE AKUN HARUS DIPILIH DAN DITEMPATKAN SESUAI KATEGORI LAPORAN EKUITAS AGAR BISA DIREKAP OTOMATIS DI LAPORAN EKUITAS</a:t>
          </a:r>
        </a:p>
        <a:p>
          <a:endParaRPr lang="en-US" sz="1100" b="1" baseline="0">
            <a:solidFill>
              <a:schemeClr val="bg1"/>
            </a:solidFill>
          </a:endParaRPr>
        </a:p>
        <a:p>
          <a:r>
            <a:rPr lang="en-US" sz="1100" b="1" baseline="0">
              <a:solidFill>
                <a:schemeClr val="bg1"/>
              </a:solidFill>
            </a:rPr>
            <a:t>FUNGSI OTOMATIS TIDAK BERFUNGSI DI DEMO INI</a:t>
          </a:r>
          <a:endParaRPr lang="en-US" sz="1100" b="1">
            <a:solidFill>
              <a:schemeClr val="bg1"/>
            </a:solidFill>
          </a:endParaRPr>
        </a:p>
      </xdr:txBody>
    </xdr:sp>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10</xdr:col>
      <xdr:colOff>931545</xdr:colOff>
      <xdr:row>27</xdr:row>
      <xdr:rowOff>127343</xdr:rowOff>
    </xdr:to>
    <xdr:pic>
      <xdr:nvPicPr>
        <xdr:cNvPr id="2" name="Picture 1">
          <a:extLst>
            <a:ext uri="{FF2B5EF4-FFF2-40B4-BE49-F238E27FC236}">
              <a16:creationId xmlns:a16="http://schemas.microsoft.com/office/drawing/2014/main" id="{E18C1585-39F6-B456-ECC5-BF54AA58C6A2}"/>
            </a:ext>
          </a:extLst>
        </xdr:cNvPr>
        <xdr:cNvPicPr>
          <a:picLocks noChangeAspect="1"/>
        </xdr:cNvPicPr>
      </xdr:nvPicPr>
      <xdr:blipFill rotWithShape="1">
        <a:blip xmlns:r="http://schemas.openxmlformats.org/officeDocument/2006/relationships" r:embed="rId1"/>
        <a:srcRect l="2634" t="35489" r="2298" b="6645"/>
        <a:stretch/>
      </xdr:blipFill>
      <xdr:spPr>
        <a:xfrm>
          <a:off x="0" y="542925"/>
          <a:ext cx="12618720" cy="4318343"/>
        </a:xfrm>
        <a:prstGeom prst="rect">
          <a:avLst/>
        </a:prstGeom>
      </xdr:spPr>
    </xdr:pic>
    <xdr:clientData/>
  </xdr:twoCellAnchor>
  <xdr:twoCellAnchor>
    <xdr:from>
      <xdr:col>4</xdr:col>
      <xdr:colOff>95250</xdr:colOff>
      <xdr:row>6</xdr:row>
      <xdr:rowOff>114300</xdr:rowOff>
    </xdr:from>
    <xdr:to>
      <xdr:col>7</xdr:col>
      <xdr:colOff>428625</xdr:colOff>
      <xdr:row>9</xdr:row>
      <xdr:rowOff>76200</xdr:rowOff>
    </xdr:to>
    <xdr:sp macro="" textlink="">
      <xdr:nvSpPr>
        <xdr:cNvPr id="3" name="TextBox 2">
          <a:extLst>
            <a:ext uri="{FF2B5EF4-FFF2-40B4-BE49-F238E27FC236}">
              <a16:creationId xmlns:a16="http://schemas.microsoft.com/office/drawing/2014/main" id="{974B2A6A-8C30-43FE-89D6-90F96B99EA71}"/>
            </a:ext>
          </a:extLst>
        </xdr:cNvPr>
        <xdr:cNvSpPr txBox="1"/>
      </xdr:nvSpPr>
      <xdr:spPr>
        <a:xfrm>
          <a:off x="5495925" y="847725"/>
          <a:ext cx="3476625" cy="5334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a:t>
          </a:r>
          <a:r>
            <a:rPr lang="en-US" sz="1100" b="1" baseline="0">
              <a:solidFill>
                <a:schemeClr val="bg1"/>
              </a:solidFill>
            </a:rPr>
            <a:t>LAPORAN EKUITAS 12 BULAN</a:t>
          </a:r>
          <a:endParaRPr lang="en-US" sz="1100" b="1">
            <a:solidFill>
              <a:schemeClr val="bg1"/>
            </a:solidFill>
          </a:endParaRPr>
        </a:p>
      </xdr:txBody>
    </xdr:sp>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6</xdr:col>
      <xdr:colOff>904875</xdr:colOff>
      <xdr:row>66</xdr:row>
      <xdr:rowOff>2241</xdr:rowOff>
    </xdr:to>
    <xdr:pic>
      <xdr:nvPicPr>
        <xdr:cNvPr id="3" name="Picture 2">
          <a:extLst>
            <a:ext uri="{FF2B5EF4-FFF2-40B4-BE49-F238E27FC236}">
              <a16:creationId xmlns:a16="http://schemas.microsoft.com/office/drawing/2014/main" id="{54C2704F-7625-7EA3-A347-4EAE14C7D7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790575"/>
          <a:ext cx="8686800" cy="11241741"/>
        </a:xfrm>
        <a:prstGeom prst="rect">
          <a:avLst/>
        </a:prstGeom>
      </xdr:spPr>
    </xdr:pic>
    <xdr:clientData/>
  </xdr:twoCellAnchor>
  <xdr:twoCellAnchor>
    <xdr:from>
      <xdr:col>4</xdr:col>
      <xdr:colOff>266700</xdr:colOff>
      <xdr:row>9</xdr:row>
      <xdr:rowOff>114300</xdr:rowOff>
    </xdr:from>
    <xdr:to>
      <xdr:col>7</xdr:col>
      <xdr:colOff>590550</xdr:colOff>
      <xdr:row>12</xdr:row>
      <xdr:rowOff>76200</xdr:rowOff>
    </xdr:to>
    <xdr:sp macro="" textlink="">
      <xdr:nvSpPr>
        <xdr:cNvPr id="2" name="TextBox 1">
          <a:extLst>
            <a:ext uri="{FF2B5EF4-FFF2-40B4-BE49-F238E27FC236}">
              <a16:creationId xmlns:a16="http://schemas.microsoft.com/office/drawing/2014/main" id="{F0784C85-BC44-4694-9652-F6ED5EF2EAC2}"/>
            </a:ext>
          </a:extLst>
        </xdr:cNvPr>
        <xdr:cNvSpPr txBox="1"/>
      </xdr:nvSpPr>
      <xdr:spPr>
        <a:xfrm>
          <a:off x="5953125" y="1285875"/>
          <a:ext cx="3371850" cy="5334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a:t>
          </a:r>
          <a:r>
            <a:rPr lang="en-US" sz="1100" b="1" baseline="0">
              <a:solidFill>
                <a:schemeClr val="bg1"/>
              </a:solidFill>
            </a:rPr>
            <a:t>LAPORAN EKUITAS 1 TAHUN</a:t>
          </a:r>
          <a:endParaRPr lang="en-US" sz="1100" b="1">
            <a:solidFill>
              <a:schemeClr val="bg1"/>
            </a:solidFill>
          </a:endParaRPr>
        </a:p>
      </xdr:txBody>
    </xdr:sp>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4</xdr:row>
      <xdr:rowOff>57144</xdr:rowOff>
    </xdr:from>
    <xdr:to>
      <xdr:col>27</xdr:col>
      <xdr:colOff>22860</xdr:colOff>
      <xdr:row>27</xdr:row>
      <xdr:rowOff>177679</xdr:rowOff>
    </xdr:to>
    <xdr:pic>
      <xdr:nvPicPr>
        <xdr:cNvPr id="2" name="Picture 1">
          <a:extLst>
            <a:ext uri="{FF2B5EF4-FFF2-40B4-BE49-F238E27FC236}">
              <a16:creationId xmlns:a16="http://schemas.microsoft.com/office/drawing/2014/main" id="{907EA7B6-C5E3-8B26-37FD-7C799E4A12A8}"/>
            </a:ext>
          </a:extLst>
        </xdr:cNvPr>
        <xdr:cNvPicPr>
          <a:picLocks noChangeAspect="1"/>
        </xdr:cNvPicPr>
      </xdr:nvPicPr>
      <xdr:blipFill rotWithShape="1">
        <a:blip xmlns:r="http://schemas.openxmlformats.org/officeDocument/2006/relationships" r:embed="rId1"/>
        <a:srcRect l="2433" t="35669" r="3209" b="6645"/>
        <a:stretch/>
      </xdr:blipFill>
      <xdr:spPr>
        <a:xfrm>
          <a:off x="0" y="542919"/>
          <a:ext cx="12710160" cy="4368685"/>
        </a:xfrm>
        <a:prstGeom prst="rect">
          <a:avLst/>
        </a:prstGeom>
      </xdr:spPr>
    </xdr:pic>
    <xdr:clientData/>
  </xdr:twoCellAnchor>
  <xdr:twoCellAnchor>
    <xdr:from>
      <xdr:col>6</xdr:col>
      <xdr:colOff>142875</xdr:colOff>
      <xdr:row>7</xdr:row>
      <xdr:rowOff>123825</xdr:rowOff>
    </xdr:from>
    <xdr:to>
      <xdr:col>22</xdr:col>
      <xdr:colOff>542925</xdr:colOff>
      <xdr:row>10</xdr:row>
      <xdr:rowOff>85725</xdr:rowOff>
    </xdr:to>
    <xdr:sp macro="" textlink="">
      <xdr:nvSpPr>
        <xdr:cNvPr id="4" name="TextBox 3">
          <a:extLst>
            <a:ext uri="{FF2B5EF4-FFF2-40B4-BE49-F238E27FC236}">
              <a16:creationId xmlns:a16="http://schemas.microsoft.com/office/drawing/2014/main" id="{A50F23B6-FBC0-44C3-908D-3F38DF8252E8}"/>
            </a:ext>
          </a:extLst>
        </xdr:cNvPr>
        <xdr:cNvSpPr txBox="1"/>
      </xdr:nvSpPr>
      <xdr:spPr>
        <a:xfrm>
          <a:off x="6467475" y="1047750"/>
          <a:ext cx="3714750" cy="5334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LABA</a:t>
          </a:r>
          <a:r>
            <a:rPr lang="en-US" sz="1100" b="1" baseline="0">
              <a:solidFill>
                <a:schemeClr val="bg1"/>
              </a:solidFill>
            </a:rPr>
            <a:t> RUGI AKUN 2 MODEL 1</a:t>
          </a:r>
          <a:endParaRPr lang="en-US" sz="1100" b="1">
            <a:solidFill>
              <a:schemeClr val="bg1"/>
            </a:solidFill>
          </a:endParaRPr>
        </a:p>
      </xdr:txBody>
    </xdr:sp>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4</xdr:row>
      <xdr:rowOff>57149</xdr:rowOff>
    </xdr:from>
    <xdr:to>
      <xdr:col>26</xdr:col>
      <xdr:colOff>541020</xdr:colOff>
      <xdr:row>27</xdr:row>
      <xdr:rowOff>96127</xdr:rowOff>
    </xdr:to>
    <xdr:pic>
      <xdr:nvPicPr>
        <xdr:cNvPr id="2" name="Picture 1">
          <a:extLst>
            <a:ext uri="{FF2B5EF4-FFF2-40B4-BE49-F238E27FC236}">
              <a16:creationId xmlns:a16="http://schemas.microsoft.com/office/drawing/2014/main" id="{D46E3713-ADEF-3079-C827-B7CEA2AB48CC}"/>
            </a:ext>
          </a:extLst>
        </xdr:cNvPr>
        <xdr:cNvPicPr>
          <a:picLocks noChangeAspect="1"/>
        </xdr:cNvPicPr>
      </xdr:nvPicPr>
      <xdr:blipFill rotWithShape="1">
        <a:blip xmlns:r="http://schemas.openxmlformats.org/officeDocument/2006/relationships" r:embed="rId1"/>
        <a:srcRect l="2534" t="35488" r="2601" b="7186"/>
        <a:stretch/>
      </xdr:blipFill>
      <xdr:spPr>
        <a:xfrm>
          <a:off x="0" y="542924"/>
          <a:ext cx="12618720" cy="4287128"/>
        </a:xfrm>
        <a:prstGeom prst="rect">
          <a:avLst/>
        </a:prstGeom>
      </xdr:spPr>
    </xdr:pic>
    <xdr:clientData/>
  </xdr:twoCellAnchor>
  <xdr:twoCellAnchor>
    <xdr:from>
      <xdr:col>6</xdr:col>
      <xdr:colOff>609600</xdr:colOff>
      <xdr:row>7</xdr:row>
      <xdr:rowOff>57150</xdr:rowOff>
    </xdr:from>
    <xdr:to>
      <xdr:col>23</xdr:col>
      <xdr:colOff>390525</xdr:colOff>
      <xdr:row>10</xdr:row>
      <xdr:rowOff>19050</xdr:rowOff>
    </xdr:to>
    <xdr:sp macro="" textlink="">
      <xdr:nvSpPr>
        <xdr:cNvPr id="3" name="TextBox 2">
          <a:extLst>
            <a:ext uri="{FF2B5EF4-FFF2-40B4-BE49-F238E27FC236}">
              <a16:creationId xmlns:a16="http://schemas.microsoft.com/office/drawing/2014/main" id="{B679B765-5DB6-4084-94D5-AE37AFF4E135}"/>
            </a:ext>
          </a:extLst>
        </xdr:cNvPr>
        <xdr:cNvSpPr txBox="1"/>
      </xdr:nvSpPr>
      <xdr:spPr>
        <a:xfrm>
          <a:off x="6934200" y="981075"/>
          <a:ext cx="3705225" cy="5334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LABA</a:t>
          </a:r>
          <a:r>
            <a:rPr lang="en-US" sz="1100" b="1" baseline="0">
              <a:solidFill>
                <a:schemeClr val="bg1"/>
              </a:solidFill>
            </a:rPr>
            <a:t> RUGI AKUN 2 MODEL 2</a:t>
          </a:r>
          <a:endParaRPr lang="en-US" sz="1100" b="1">
            <a:solidFill>
              <a:schemeClr val="bg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285750</xdr:colOff>
      <xdr:row>12</xdr:row>
      <xdr:rowOff>0</xdr:rowOff>
    </xdr:from>
    <xdr:to>
      <xdr:col>10</xdr:col>
      <xdr:colOff>504825</xdr:colOff>
      <xdr:row>15</xdr:row>
      <xdr:rowOff>47625</xdr:rowOff>
    </xdr:to>
    <xdr:sp macro="" textlink="">
      <xdr:nvSpPr>
        <xdr:cNvPr id="2" name="TextBox 1">
          <a:extLst>
            <a:ext uri="{FF2B5EF4-FFF2-40B4-BE49-F238E27FC236}">
              <a16:creationId xmlns:a16="http://schemas.microsoft.com/office/drawing/2014/main" id="{876A8ADA-F550-4A82-8BA7-B58AE4402EAB}"/>
            </a:ext>
          </a:extLst>
        </xdr:cNvPr>
        <xdr:cNvSpPr txBox="1"/>
      </xdr:nvSpPr>
      <xdr:spPr>
        <a:xfrm>
          <a:off x="7610475" y="1933575"/>
          <a:ext cx="4191000" cy="619125"/>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TABEL ISIAN DATA PELANGGAN. </a:t>
          </a:r>
        </a:p>
        <a:p>
          <a:r>
            <a:rPr lang="en-US" sz="1100" b="1">
              <a:solidFill>
                <a:schemeClr val="bg1"/>
              </a:solidFill>
            </a:rPr>
            <a:t>JUMLAH BARIS BISA DITAMBAH SENDIRI DENGAN COPY INSERT</a:t>
          </a:r>
        </a:p>
      </xdr:txBody>
    </xdr:sp>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6</xdr:row>
      <xdr:rowOff>57144</xdr:rowOff>
    </xdr:from>
    <xdr:to>
      <xdr:col>9</xdr:col>
      <xdr:colOff>102870</xdr:colOff>
      <xdr:row>28</xdr:row>
      <xdr:rowOff>39110</xdr:rowOff>
    </xdr:to>
    <xdr:pic>
      <xdr:nvPicPr>
        <xdr:cNvPr id="2" name="Picture 1">
          <a:extLst>
            <a:ext uri="{FF2B5EF4-FFF2-40B4-BE49-F238E27FC236}">
              <a16:creationId xmlns:a16="http://schemas.microsoft.com/office/drawing/2014/main" id="{4E904DE4-564F-6475-9974-4EFA61616463}"/>
            </a:ext>
          </a:extLst>
        </xdr:cNvPr>
        <xdr:cNvPicPr>
          <a:picLocks noChangeAspect="1"/>
        </xdr:cNvPicPr>
      </xdr:nvPicPr>
      <xdr:blipFill rotWithShape="1">
        <a:blip xmlns:r="http://schemas.openxmlformats.org/officeDocument/2006/relationships" r:embed="rId1"/>
        <a:srcRect l="2534" t="39455" r="2804" b="6645"/>
        <a:stretch/>
      </xdr:blipFill>
      <xdr:spPr>
        <a:xfrm>
          <a:off x="0" y="790569"/>
          <a:ext cx="12618720" cy="4039616"/>
        </a:xfrm>
        <a:prstGeom prst="rect">
          <a:avLst/>
        </a:prstGeom>
      </xdr:spPr>
    </xdr:pic>
    <xdr:clientData/>
  </xdr:twoCellAnchor>
  <xdr:twoCellAnchor>
    <xdr:from>
      <xdr:col>6</xdr:col>
      <xdr:colOff>47625</xdr:colOff>
      <xdr:row>7</xdr:row>
      <xdr:rowOff>161925</xdr:rowOff>
    </xdr:from>
    <xdr:to>
      <xdr:col>8</xdr:col>
      <xdr:colOff>847724</xdr:colOff>
      <xdr:row>10</xdr:row>
      <xdr:rowOff>123825</xdr:rowOff>
    </xdr:to>
    <xdr:sp macro="" textlink="">
      <xdr:nvSpPr>
        <xdr:cNvPr id="3" name="TextBox 2">
          <a:extLst>
            <a:ext uri="{FF2B5EF4-FFF2-40B4-BE49-F238E27FC236}">
              <a16:creationId xmlns:a16="http://schemas.microsoft.com/office/drawing/2014/main" id="{7B9A03E9-B5F4-4519-9B05-A4A6528E7673}"/>
            </a:ext>
          </a:extLst>
        </xdr:cNvPr>
        <xdr:cNvSpPr txBox="1"/>
      </xdr:nvSpPr>
      <xdr:spPr>
        <a:xfrm>
          <a:off x="9420225" y="952500"/>
          <a:ext cx="2895599" cy="5334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LABA</a:t>
          </a:r>
          <a:r>
            <a:rPr lang="en-US" sz="1100" b="1" baseline="0">
              <a:solidFill>
                <a:schemeClr val="bg1"/>
              </a:solidFill>
            </a:rPr>
            <a:t> RUGI 2 AKUN MODEL 1</a:t>
          </a:r>
          <a:endParaRPr lang="en-US" sz="1100" b="1">
            <a:solidFill>
              <a:schemeClr val="bg1"/>
            </a:solidFill>
          </a:endParaRPr>
        </a:p>
      </xdr:txBody>
    </xdr:sp>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6</xdr:col>
      <xdr:colOff>228600</xdr:colOff>
      <xdr:row>45</xdr:row>
      <xdr:rowOff>180105</xdr:rowOff>
    </xdr:to>
    <xdr:pic>
      <xdr:nvPicPr>
        <xdr:cNvPr id="3" name="Picture 2">
          <a:extLst>
            <a:ext uri="{FF2B5EF4-FFF2-40B4-BE49-F238E27FC236}">
              <a16:creationId xmlns:a16="http://schemas.microsoft.com/office/drawing/2014/main" id="{545054FF-6AC5-AA5C-AECE-ADDF22E36C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790575"/>
          <a:ext cx="9601200" cy="7419105"/>
        </a:xfrm>
        <a:prstGeom prst="rect">
          <a:avLst/>
        </a:prstGeom>
      </xdr:spPr>
    </xdr:pic>
    <xdr:clientData/>
  </xdr:twoCellAnchor>
  <xdr:twoCellAnchor editAs="oneCell">
    <xdr:from>
      <xdr:col>0</xdr:col>
      <xdr:colOff>7125</xdr:colOff>
      <xdr:row>43</xdr:row>
      <xdr:rowOff>9524</xdr:rowOff>
    </xdr:from>
    <xdr:to>
      <xdr:col>6</xdr:col>
      <xdr:colOff>235725</xdr:colOff>
      <xdr:row>75</xdr:row>
      <xdr:rowOff>15779</xdr:rowOff>
    </xdr:to>
    <xdr:pic>
      <xdr:nvPicPr>
        <xdr:cNvPr id="5" name="Picture 4">
          <a:extLst>
            <a:ext uri="{FF2B5EF4-FFF2-40B4-BE49-F238E27FC236}">
              <a16:creationId xmlns:a16="http://schemas.microsoft.com/office/drawing/2014/main" id="{B1C08622-D160-A82C-EBDC-29EC3FCA017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7750"/>
        <a:stretch/>
      </xdr:blipFill>
      <xdr:spPr>
        <a:xfrm>
          <a:off x="7125" y="7658099"/>
          <a:ext cx="9601200" cy="6102255"/>
        </a:xfrm>
        <a:prstGeom prst="rect">
          <a:avLst/>
        </a:prstGeom>
      </xdr:spPr>
    </xdr:pic>
    <xdr:clientData/>
  </xdr:twoCellAnchor>
  <xdr:twoCellAnchor>
    <xdr:from>
      <xdr:col>6</xdr:col>
      <xdr:colOff>314325</xdr:colOff>
      <xdr:row>8</xdr:row>
      <xdr:rowOff>133350</xdr:rowOff>
    </xdr:from>
    <xdr:to>
      <xdr:col>8</xdr:col>
      <xdr:colOff>847725</xdr:colOff>
      <xdr:row>11</xdr:row>
      <xdr:rowOff>95250</xdr:rowOff>
    </xdr:to>
    <xdr:sp macro="" textlink="">
      <xdr:nvSpPr>
        <xdr:cNvPr id="2" name="TextBox 1">
          <a:extLst>
            <a:ext uri="{FF2B5EF4-FFF2-40B4-BE49-F238E27FC236}">
              <a16:creationId xmlns:a16="http://schemas.microsoft.com/office/drawing/2014/main" id="{A1FA922F-DBBD-4F9C-8CC7-C80A48C9DBC2}"/>
            </a:ext>
          </a:extLst>
        </xdr:cNvPr>
        <xdr:cNvSpPr txBox="1"/>
      </xdr:nvSpPr>
      <xdr:spPr>
        <a:xfrm>
          <a:off x="9686925" y="1114425"/>
          <a:ext cx="2628900" cy="5334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LABA</a:t>
          </a:r>
          <a:r>
            <a:rPr lang="en-US" sz="1100" b="1" baseline="0">
              <a:solidFill>
                <a:schemeClr val="bg1"/>
              </a:solidFill>
            </a:rPr>
            <a:t> RUGI 2 AKUN MODEL 2</a:t>
          </a:r>
          <a:endParaRPr lang="en-US" sz="1100" b="1">
            <a:solidFill>
              <a:schemeClr val="bg1"/>
            </a:solidFill>
          </a:endParaRPr>
        </a:p>
      </xdr:txBody>
    </xdr:sp>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11925</xdr:colOff>
      <xdr:row>9</xdr:row>
      <xdr:rowOff>0</xdr:rowOff>
    </xdr:from>
    <xdr:to>
      <xdr:col>5</xdr:col>
      <xdr:colOff>1078725</xdr:colOff>
      <xdr:row>53</xdr:row>
      <xdr:rowOff>96975</xdr:rowOff>
    </xdr:to>
    <xdr:pic>
      <xdr:nvPicPr>
        <xdr:cNvPr id="2" name="Picture 1">
          <a:extLst>
            <a:ext uri="{FF2B5EF4-FFF2-40B4-BE49-F238E27FC236}">
              <a16:creationId xmlns:a16="http://schemas.microsoft.com/office/drawing/2014/main" id="{DFD8C1D6-36CE-4303-89FD-577B7F3145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25" y="1038225"/>
          <a:ext cx="10972800" cy="8478975"/>
        </a:xfrm>
        <a:prstGeom prst="rect">
          <a:avLst/>
        </a:prstGeom>
      </xdr:spPr>
    </xdr:pic>
    <xdr:clientData/>
  </xdr:twoCellAnchor>
  <xdr:twoCellAnchor editAs="oneCell">
    <xdr:from>
      <xdr:col>0</xdr:col>
      <xdr:colOff>0</xdr:colOff>
      <xdr:row>50</xdr:row>
      <xdr:rowOff>133350</xdr:rowOff>
    </xdr:from>
    <xdr:to>
      <xdr:col>5</xdr:col>
      <xdr:colOff>1066800</xdr:colOff>
      <xdr:row>86</xdr:row>
      <xdr:rowOff>27900</xdr:rowOff>
    </xdr:to>
    <xdr:pic>
      <xdr:nvPicPr>
        <xdr:cNvPr id="3" name="Picture 2">
          <a:extLst>
            <a:ext uri="{FF2B5EF4-FFF2-40B4-BE49-F238E27FC236}">
              <a16:creationId xmlns:a16="http://schemas.microsoft.com/office/drawing/2014/main" id="{7B91ABBB-FF23-4879-9973-18B7E78B446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0362"/>
        <a:stretch/>
      </xdr:blipFill>
      <xdr:spPr>
        <a:xfrm>
          <a:off x="0" y="8982075"/>
          <a:ext cx="10972800" cy="6752550"/>
        </a:xfrm>
        <a:prstGeom prst="rect">
          <a:avLst/>
        </a:prstGeom>
      </xdr:spPr>
    </xdr:pic>
    <xdr:clientData/>
  </xdr:twoCellAnchor>
  <xdr:twoCellAnchor>
    <xdr:from>
      <xdr:col>4</xdr:col>
      <xdr:colOff>2114550</xdr:colOff>
      <xdr:row>9</xdr:row>
      <xdr:rowOff>133350</xdr:rowOff>
    </xdr:from>
    <xdr:to>
      <xdr:col>6</xdr:col>
      <xdr:colOff>942975</xdr:colOff>
      <xdr:row>12</xdr:row>
      <xdr:rowOff>95250</xdr:rowOff>
    </xdr:to>
    <xdr:sp macro="" textlink="">
      <xdr:nvSpPr>
        <xdr:cNvPr id="5" name="TextBox 4">
          <a:extLst>
            <a:ext uri="{FF2B5EF4-FFF2-40B4-BE49-F238E27FC236}">
              <a16:creationId xmlns:a16="http://schemas.microsoft.com/office/drawing/2014/main" id="{A0575A12-FA02-4611-98B9-A1680B8C235A}"/>
            </a:ext>
          </a:extLst>
        </xdr:cNvPr>
        <xdr:cNvSpPr txBox="1"/>
      </xdr:nvSpPr>
      <xdr:spPr>
        <a:xfrm>
          <a:off x="8639175" y="1171575"/>
          <a:ext cx="3590925" cy="5334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LAPORAN NERACA </a:t>
          </a:r>
          <a:r>
            <a:rPr lang="en-US" sz="1100" b="1" baseline="0">
              <a:solidFill>
                <a:schemeClr val="bg1"/>
              </a:solidFill>
            </a:rPr>
            <a:t>2 AKUN</a:t>
          </a:r>
          <a:endParaRPr lang="en-US" sz="1100" b="1">
            <a:solidFill>
              <a:schemeClr val="bg1"/>
            </a:solidFill>
          </a:endParaRPr>
        </a:p>
      </xdr:txBody>
    </xdr:sp>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20</xdr:col>
      <xdr:colOff>131445</xdr:colOff>
      <xdr:row>27</xdr:row>
      <xdr:rowOff>118486</xdr:rowOff>
    </xdr:to>
    <xdr:pic>
      <xdr:nvPicPr>
        <xdr:cNvPr id="2" name="Picture 1">
          <a:extLst>
            <a:ext uri="{FF2B5EF4-FFF2-40B4-BE49-F238E27FC236}">
              <a16:creationId xmlns:a16="http://schemas.microsoft.com/office/drawing/2014/main" id="{ECB72536-1688-AEDD-D367-8B884AEB2F25}"/>
            </a:ext>
          </a:extLst>
        </xdr:cNvPr>
        <xdr:cNvPicPr>
          <a:picLocks noChangeAspect="1"/>
        </xdr:cNvPicPr>
      </xdr:nvPicPr>
      <xdr:blipFill rotWithShape="1">
        <a:blip xmlns:r="http://schemas.openxmlformats.org/officeDocument/2006/relationships" r:embed="rId1"/>
        <a:srcRect l="2635" t="35669" r="2399" b="6645"/>
        <a:stretch/>
      </xdr:blipFill>
      <xdr:spPr>
        <a:xfrm>
          <a:off x="0" y="542925"/>
          <a:ext cx="12618720" cy="4309486"/>
        </a:xfrm>
        <a:prstGeom prst="rect">
          <a:avLst/>
        </a:prstGeom>
      </xdr:spPr>
    </xdr:pic>
    <xdr:clientData/>
  </xdr:twoCellAnchor>
  <xdr:twoCellAnchor>
    <xdr:from>
      <xdr:col>5</xdr:col>
      <xdr:colOff>561975</xdr:colOff>
      <xdr:row>7</xdr:row>
      <xdr:rowOff>161925</xdr:rowOff>
    </xdr:from>
    <xdr:to>
      <xdr:col>7</xdr:col>
      <xdr:colOff>428625</xdr:colOff>
      <xdr:row>10</xdr:row>
      <xdr:rowOff>123825</xdr:rowOff>
    </xdr:to>
    <xdr:sp macro="" textlink="">
      <xdr:nvSpPr>
        <xdr:cNvPr id="3" name="TextBox 2">
          <a:extLst>
            <a:ext uri="{FF2B5EF4-FFF2-40B4-BE49-F238E27FC236}">
              <a16:creationId xmlns:a16="http://schemas.microsoft.com/office/drawing/2014/main" id="{BC3DDA49-CA92-4B38-B11C-63052C4E6E23}"/>
            </a:ext>
          </a:extLst>
        </xdr:cNvPr>
        <xdr:cNvSpPr txBox="1"/>
      </xdr:nvSpPr>
      <xdr:spPr>
        <a:xfrm>
          <a:off x="7077075" y="1085850"/>
          <a:ext cx="2628900" cy="5334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LAPORAN</a:t>
          </a:r>
          <a:r>
            <a:rPr lang="en-US" sz="1100" b="1" baseline="0">
              <a:solidFill>
                <a:schemeClr val="bg1"/>
              </a:solidFill>
            </a:rPr>
            <a:t> NERACA AKUN 2</a:t>
          </a:r>
          <a:endParaRPr lang="en-US" sz="1100" b="1">
            <a:solidFill>
              <a:schemeClr val="bg1"/>
            </a:solidFill>
          </a:endParaRPr>
        </a:p>
      </xdr:txBody>
    </xdr:sp>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10</xdr:col>
      <xdr:colOff>483870</xdr:colOff>
      <xdr:row>27</xdr:row>
      <xdr:rowOff>190399</xdr:rowOff>
    </xdr:to>
    <xdr:pic>
      <xdr:nvPicPr>
        <xdr:cNvPr id="2" name="Picture 1">
          <a:extLst>
            <a:ext uri="{FF2B5EF4-FFF2-40B4-BE49-F238E27FC236}">
              <a16:creationId xmlns:a16="http://schemas.microsoft.com/office/drawing/2014/main" id="{5A2FFEE5-19E3-6638-E59B-E177BA55F315}"/>
            </a:ext>
          </a:extLst>
        </xdr:cNvPr>
        <xdr:cNvPicPr>
          <a:picLocks noChangeAspect="1"/>
        </xdr:cNvPicPr>
      </xdr:nvPicPr>
      <xdr:blipFill rotWithShape="1">
        <a:blip xmlns:r="http://schemas.openxmlformats.org/officeDocument/2006/relationships" r:embed="rId1"/>
        <a:srcRect l="2838" t="39635" r="1891" b="6644"/>
        <a:stretch/>
      </xdr:blipFill>
      <xdr:spPr>
        <a:xfrm>
          <a:off x="0" y="790575"/>
          <a:ext cx="12618720" cy="4000399"/>
        </a:xfrm>
        <a:prstGeom prst="rect">
          <a:avLst/>
        </a:prstGeom>
      </xdr:spPr>
    </xdr:pic>
    <xdr:clientData/>
  </xdr:twoCellAnchor>
  <xdr:twoCellAnchor>
    <xdr:from>
      <xdr:col>6</xdr:col>
      <xdr:colOff>3676650</xdr:colOff>
      <xdr:row>8</xdr:row>
      <xdr:rowOff>0</xdr:rowOff>
    </xdr:from>
    <xdr:to>
      <xdr:col>9</xdr:col>
      <xdr:colOff>495300</xdr:colOff>
      <xdr:row>10</xdr:row>
      <xdr:rowOff>152400</xdr:rowOff>
    </xdr:to>
    <xdr:sp macro="" textlink="">
      <xdr:nvSpPr>
        <xdr:cNvPr id="3" name="TextBox 2">
          <a:extLst>
            <a:ext uri="{FF2B5EF4-FFF2-40B4-BE49-F238E27FC236}">
              <a16:creationId xmlns:a16="http://schemas.microsoft.com/office/drawing/2014/main" id="{3517C2FE-6489-4865-AE4D-FCFDB28AF29F}"/>
            </a:ext>
          </a:extLst>
        </xdr:cNvPr>
        <xdr:cNvSpPr txBox="1"/>
      </xdr:nvSpPr>
      <xdr:spPr>
        <a:xfrm>
          <a:off x="8953500" y="981075"/>
          <a:ext cx="2628900" cy="5334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LAPORAN</a:t>
          </a:r>
          <a:r>
            <a:rPr lang="en-US" sz="1100" b="1" baseline="0">
              <a:solidFill>
                <a:schemeClr val="bg1"/>
              </a:solidFill>
            </a:rPr>
            <a:t> NERACA AKUN 2</a:t>
          </a:r>
          <a:endParaRPr lang="en-US" sz="1100" b="1">
            <a:solidFill>
              <a:schemeClr val="bg1"/>
            </a:solidFill>
          </a:endParaRPr>
        </a:p>
      </xdr:txBody>
    </xdr:sp>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4</xdr:row>
      <xdr:rowOff>57144</xdr:rowOff>
    </xdr:from>
    <xdr:to>
      <xdr:col>22</xdr:col>
      <xdr:colOff>321945</xdr:colOff>
      <xdr:row>27</xdr:row>
      <xdr:rowOff>136566</xdr:rowOff>
    </xdr:to>
    <xdr:pic>
      <xdr:nvPicPr>
        <xdr:cNvPr id="2" name="Picture 1">
          <a:extLst>
            <a:ext uri="{FF2B5EF4-FFF2-40B4-BE49-F238E27FC236}">
              <a16:creationId xmlns:a16="http://schemas.microsoft.com/office/drawing/2014/main" id="{F1BFBC20-27C6-35AF-73E5-ED115D5A1C0F}"/>
            </a:ext>
          </a:extLst>
        </xdr:cNvPr>
        <xdr:cNvPicPr>
          <a:picLocks noChangeAspect="1"/>
        </xdr:cNvPicPr>
      </xdr:nvPicPr>
      <xdr:blipFill rotWithShape="1">
        <a:blip xmlns:r="http://schemas.openxmlformats.org/officeDocument/2006/relationships" r:embed="rId1"/>
        <a:srcRect l="2433" t="35669" r="2703" b="6465"/>
        <a:stretch/>
      </xdr:blipFill>
      <xdr:spPr>
        <a:xfrm>
          <a:off x="0" y="542919"/>
          <a:ext cx="12618720" cy="4327572"/>
        </a:xfrm>
        <a:prstGeom prst="rect">
          <a:avLst/>
        </a:prstGeom>
      </xdr:spPr>
    </xdr:pic>
    <xdr:clientData/>
  </xdr:twoCellAnchor>
  <xdr:twoCellAnchor>
    <xdr:from>
      <xdr:col>7</xdr:col>
      <xdr:colOff>152400</xdr:colOff>
      <xdr:row>6</xdr:row>
      <xdr:rowOff>180975</xdr:rowOff>
    </xdr:from>
    <xdr:to>
      <xdr:col>20</xdr:col>
      <xdr:colOff>428625</xdr:colOff>
      <xdr:row>9</xdr:row>
      <xdr:rowOff>142875</xdr:rowOff>
    </xdr:to>
    <xdr:sp macro="" textlink="">
      <xdr:nvSpPr>
        <xdr:cNvPr id="3" name="TextBox 2">
          <a:extLst>
            <a:ext uri="{FF2B5EF4-FFF2-40B4-BE49-F238E27FC236}">
              <a16:creationId xmlns:a16="http://schemas.microsoft.com/office/drawing/2014/main" id="{E025ECAF-ACBC-4A79-9D35-9745EF07581D}"/>
            </a:ext>
          </a:extLst>
        </xdr:cNvPr>
        <xdr:cNvSpPr txBox="1"/>
      </xdr:nvSpPr>
      <xdr:spPr>
        <a:xfrm>
          <a:off x="7934325" y="914400"/>
          <a:ext cx="3152775" cy="5334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MODUL ARUS KAS 2 AKUN</a:t>
          </a:r>
        </a:p>
      </xdr:txBody>
    </xdr:sp>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4</xdr:row>
      <xdr:rowOff>57143</xdr:rowOff>
    </xdr:from>
    <xdr:to>
      <xdr:col>30</xdr:col>
      <xdr:colOff>28575</xdr:colOff>
      <xdr:row>27</xdr:row>
      <xdr:rowOff>102664</xdr:rowOff>
    </xdr:to>
    <xdr:pic>
      <xdr:nvPicPr>
        <xdr:cNvPr id="2" name="Picture 1">
          <a:extLst>
            <a:ext uri="{FF2B5EF4-FFF2-40B4-BE49-F238E27FC236}">
              <a16:creationId xmlns:a16="http://schemas.microsoft.com/office/drawing/2014/main" id="{49E711A4-946E-9490-5632-33133087CC89}"/>
            </a:ext>
          </a:extLst>
        </xdr:cNvPr>
        <xdr:cNvPicPr>
          <a:picLocks noChangeAspect="1"/>
        </xdr:cNvPicPr>
      </xdr:nvPicPr>
      <xdr:blipFill rotWithShape="1">
        <a:blip xmlns:r="http://schemas.openxmlformats.org/officeDocument/2006/relationships" r:embed="rId1"/>
        <a:srcRect l="2128" t="34407" r="3513" b="9349"/>
        <a:stretch/>
      </xdr:blipFill>
      <xdr:spPr>
        <a:xfrm>
          <a:off x="0" y="542918"/>
          <a:ext cx="12801600" cy="4293671"/>
        </a:xfrm>
        <a:prstGeom prst="rect">
          <a:avLst/>
        </a:prstGeom>
      </xdr:spPr>
    </xdr:pic>
    <xdr:clientData/>
  </xdr:twoCellAnchor>
  <xdr:twoCellAnchor>
    <xdr:from>
      <xdr:col>4</xdr:col>
      <xdr:colOff>1295400</xdr:colOff>
      <xdr:row>6</xdr:row>
      <xdr:rowOff>47625</xdr:rowOff>
    </xdr:from>
    <xdr:to>
      <xdr:col>24</xdr:col>
      <xdr:colOff>476250</xdr:colOff>
      <xdr:row>9</xdr:row>
      <xdr:rowOff>9525</xdr:rowOff>
    </xdr:to>
    <xdr:sp macro="" textlink="">
      <xdr:nvSpPr>
        <xdr:cNvPr id="3" name="TextBox 2">
          <a:extLst>
            <a:ext uri="{FF2B5EF4-FFF2-40B4-BE49-F238E27FC236}">
              <a16:creationId xmlns:a16="http://schemas.microsoft.com/office/drawing/2014/main" id="{7058E083-FF57-48E9-B3C2-DF38DC7092DE}"/>
            </a:ext>
          </a:extLst>
        </xdr:cNvPr>
        <xdr:cNvSpPr txBox="1"/>
      </xdr:nvSpPr>
      <xdr:spPr>
        <a:xfrm>
          <a:off x="6267450" y="781050"/>
          <a:ext cx="3324225" cy="5334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MODUL EKUITAS AKUN 2</a:t>
          </a:r>
        </a:p>
      </xdr:txBody>
    </xdr:sp>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5</xdr:col>
      <xdr:colOff>0</xdr:colOff>
      <xdr:row>42</xdr:row>
      <xdr:rowOff>45025</xdr:rowOff>
    </xdr:to>
    <xdr:pic>
      <xdr:nvPicPr>
        <xdr:cNvPr id="3" name="Picture 2">
          <a:extLst>
            <a:ext uri="{FF2B5EF4-FFF2-40B4-BE49-F238E27FC236}">
              <a16:creationId xmlns:a16="http://schemas.microsoft.com/office/drawing/2014/main" id="{6B6CF4CD-173E-6A02-29D1-0E780ABF2E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790575"/>
          <a:ext cx="8686800" cy="6712525"/>
        </a:xfrm>
        <a:prstGeom prst="rect">
          <a:avLst/>
        </a:prstGeom>
      </xdr:spPr>
    </xdr:pic>
    <xdr:clientData/>
  </xdr:twoCellAnchor>
  <xdr:twoCellAnchor>
    <xdr:from>
      <xdr:col>4</xdr:col>
      <xdr:colOff>2990850</xdr:colOff>
      <xdr:row>8</xdr:row>
      <xdr:rowOff>19050</xdr:rowOff>
    </xdr:from>
    <xdr:to>
      <xdr:col>9</xdr:col>
      <xdr:colOff>333375</xdr:colOff>
      <xdr:row>10</xdr:row>
      <xdr:rowOff>171450</xdr:rowOff>
    </xdr:to>
    <xdr:sp macro="" textlink="">
      <xdr:nvSpPr>
        <xdr:cNvPr id="2" name="TextBox 1">
          <a:extLst>
            <a:ext uri="{FF2B5EF4-FFF2-40B4-BE49-F238E27FC236}">
              <a16:creationId xmlns:a16="http://schemas.microsoft.com/office/drawing/2014/main" id="{0BBE06F3-FC6C-4C54-A1A3-1003B7109E9D}"/>
            </a:ext>
          </a:extLst>
        </xdr:cNvPr>
        <xdr:cNvSpPr txBox="1"/>
      </xdr:nvSpPr>
      <xdr:spPr>
        <a:xfrm>
          <a:off x="7962900" y="1000125"/>
          <a:ext cx="3267075" cy="5334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MODUL EKUITAS 2 AKUN</a:t>
          </a:r>
        </a:p>
      </xdr:txBody>
    </xdr:sp>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4</xdr:row>
      <xdr:rowOff>38089</xdr:rowOff>
    </xdr:from>
    <xdr:to>
      <xdr:col>25</xdr:col>
      <xdr:colOff>81915</xdr:colOff>
      <xdr:row>49</xdr:row>
      <xdr:rowOff>175901</xdr:rowOff>
    </xdr:to>
    <xdr:pic>
      <xdr:nvPicPr>
        <xdr:cNvPr id="3" name="Picture 2">
          <a:extLst>
            <a:ext uri="{FF2B5EF4-FFF2-40B4-BE49-F238E27FC236}">
              <a16:creationId xmlns:a16="http://schemas.microsoft.com/office/drawing/2014/main" id="{F686378F-ED2F-C03A-FA49-9FE5138AE06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379" t="7292"/>
        <a:stretch/>
      </xdr:blipFill>
      <xdr:spPr>
        <a:xfrm>
          <a:off x="0" y="523864"/>
          <a:ext cx="12435840" cy="9415162"/>
        </a:xfrm>
        <a:prstGeom prst="rect">
          <a:avLst/>
        </a:prstGeom>
      </xdr:spPr>
    </xdr:pic>
    <xdr:clientData/>
  </xdr:twoCellAnchor>
  <xdr:twoCellAnchor>
    <xdr:from>
      <xdr:col>23</xdr:col>
      <xdr:colOff>1000125</xdr:colOff>
      <xdr:row>5</xdr:row>
      <xdr:rowOff>200025</xdr:rowOff>
    </xdr:from>
    <xdr:to>
      <xdr:col>29</xdr:col>
      <xdr:colOff>190500</xdr:colOff>
      <xdr:row>8</xdr:row>
      <xdr:rowOff>104775</xdr:rowOff>
    </xdr:to>
    <xdr:sp macro="" textlink="">
      <xdr:nvSpPr>
        <xdr:cNvPr id="2" name="TextBox 1">
          <a:extLst>
            <a:ext uri="{FF2B5EF4-FFF2-40B4-BE49-F238E27FC236}">
              <a16:creationId xmlns:a16="http://schemas.microsoft.com/office/drawing/2014/main" id="{6EADDDE2-1FE2-4C32-89EE-CEDEDC426145}"/>
            </a:ext>
          </a:extLst>
        </xdr:cNvPr>
        <xdr:cNvSpPr txBox="1"/>
      </xdr:nvSpPr>
      <xdr:spPr>
        <a:xfrm>
          <a:off x="11744325" y="742950"/>
          <a:ext cx="2752725" cy="5334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MODUL DASHBOARD</a:t>
          </a:r>
        </a:p>
      </xdr:txBody>
    </xdr:sp>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12</xdr:col>
      <xdr:colOff>314325</xdr:colOff>
      <xdr:row>58</xdr:row>
      <xdr:rowOff>135591</xdr:rowOff>
    </xdr:to>
    <xdr:pic>
      <xdr:nvPicPr>
        <xdr:cNvPr id="3" name="Picture 2">
          <a:extLst>
            <a:ext uri="{FF2B5EF4-FFF2-40B4-BE49-F238E27FC236}">
              <a16:creationId xmlns:a16="http://schemas.microsoft.com/office/drawing/2014/main" id="{3A0564E5-639D-5DDE-6D32-9067E8BF85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42925"/>
          <a:ext cx="8686800" cy="11241741"/>
        </a:xfrm>
        <a:prstGeom prst="rect">
          <a:avLst/>
        </a:prstGeom>
      </xdr:spPr>
    </xdr:pic>
    <xdr:clientData/>
  </xdr:twoCellAnchor>
  <xdr:twoCellAnchor>
    <xdr:from>
      <xdr:col>11</xdr:col>
      <xdr:colOff>590550</xdr:colOff>
      <xdr:row>6</xdr:row>
      <xdr:rowOff>28575</xdr:rowOff>
    </xdr:from>
    <xdr:to>
      <xdr:col>16</xdr:col>
      <xdr:colOff>47625</xdr:colOff>
      <xdr:row>8</xdr:row>
      <xdr:rowOff>142875</xdr:rowOff>
    </xdr:to>
    <xdr:sp macro="" textlink="">
      <xdr:nvSpPr>
        <xdr:cNvPr id="2" name="TextBox 1">
          <a:extLst>
            <a:ext uri="{FF2B5EF4-FFF2-40B4-BE49-F238E27FC236}">
              <a16:creationId xmlns:a16="http://schemas.microsoft.com/office/drawing/2014/main" id="{00F7E9A2-8EE4-4910-9291-A6EB60E32E5C}"/>
            </a:ext>
          </a:extLst>
        </xdr:cNvPr>
        <xdr:cNvSpPr txBox="1"/>
      </xdr:nvSpPr>
      <xdr:spPr>
        <a:xfrm>
          <a:off x="8353425" y="781050"/>
          <a:ext cx="2505075" cy="5334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MODUL TABEL</a:t>
          </a:r>
          <a:r>
            <a:rPr lang="en-US" sz="1100" b="1" baseline="0">
              <a:solidFill>
                <a:schemeClr val="bg1"/>
              </a:solidFill>
            </a:rPr>
            <a:t> RASIO KEUANGAN</a:t>
          </a:r>
          <a:endParaRPr lang="en-US" sz="1100" b="1">
            <a:solidFill>
              <a:schemeClr val="bg1"/>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219075</xdr:colOff>
      <xdr:row>13</xdr:row>
      <xdr:rowOff>171450</xdr:rowOff>
    </xdr:from>
    <xdr:to>
      <xdr:col>10</xdr:col>
      <xdr:colOff>304800</xdr:colOff>
      <xdr:row>17</xdr:row>
      <xdr:rowOff>28575</xdr:rowOff>
    </xdr:to>
    <xdr:sp macro="" textlink="">
      <xdr:nvSpPr>
        <xdr:cNvPr id="2" name="TextBox 1">
          <a:extLst>
            <a:ext uri="{FF2B5EF4-FFF2-40B4-BE49-F238E27FC236}">
              <a16:creationId xmlns:a16="http://schemas.microsoft.com/office/drawing/2014/main" id="{9A972520-EC0F-4AB0-875F-9BA76BE7FCD6}"/>
            </a:ext>
          </a:extLst>
        </xdr:cNvPr>
        <xdr:cNvSpPr txBox="1"/>
      </xdr:nvSpPr>
      <xdr:spPr>
        <a:xfrm>
          <a:off x="7543800" y="2295525"/>
          <a:ext cx="4238625" cy="619125"/>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TABEL ISIAN DATA SUPPLIER. </a:t>
          </a:r>
        </a:p>
        <a:p>
          <a:r>
            <a:rPr lang="en-US" sz="1100" b="1">
              <a:solidFill>
                <a:schemeClr val="bg1"/>
              </a:solidFill>
            </a:rPr>
            <a:t>JUMLAH BARIS BISA DITAMBAH SENDIRI DENGAN COPY INSERT</a:t>
          </a:r>
        </a:p>
      </xdr:txBody>
    </xdr:sp>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18</xdr:col>
      <xdr:colOff>447675</xdr:colOff>
      <xdr:row>64</xdr:row>
      <xdr:rowOff>2241</xdr:rowOff>
    </xdr:to>
    <xdr:pic>
      <xdr:nvPicPr>
        <xdr:cNvPr id="23" name="Picture 22">
          <a:extLst>
            <a:ext uri="{FF2B5EF4-FFF2-40B4-BE49-F238E27FC236}">
              <a16:creationId xmlns:a16="http://schemas.microsoft.com/office/drawing/2014/main" id="{365087AE-A1F7-C996-2055-5A6D22038C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42925"/>
          <a:ext cx="8686800" cy="11241741"/>
        </a:xfrm>
        <a:prstGeom prst="rect">
          <a:avLst/>
        </a:prstGeom>
      </xdr:spPr>
    </xdr:pic>
    <xdr:clientData/>
  </xdr:twoCellAnchor>
  <xdr:twoCellAnchor>
    <xdr:from>
      <xdr:col>17</xdr:col>
      <xdr:colOff>466725</xdr:colOff>
      <xdr:row>5</xdr:row>
      <xdr:rowOff>171450</xdr:rowOff>
    </xdr:from>
    <xdr:to>
      <xdr:col>41</xdr:col>
      <xdr:colOff>180975</xdr:colOff>
      <xdr:row>8</xdr:row>
      <xdr:rowOff>133350</xdr:rowOff>
    </xdr:to>
    <xdr:sp macro="" textlink="">
      <xdr:nvSpPr>
        <xdr:cNvPr id="2" name="TextBox 1">
          <a:extLst>
            <a:ext uri="{FF2B5EF4-FFF2-40B4-BE49-F238E27FC236}">
              <a16:creationId xmlns:a16="http://schemas.microsoft.com/office/drawing/2014/main" id="{F838F687-C22D-479A-8D85-B621F2D3C727}"/>
            </a:ext>
          </a:extLst>
        </xdr:cNvPr>
        <xdr:cNvSpPr txBox="1"/>
      </xdr:nvSpPr>
      <xdr:spPr>
        <a:xfrm>
          <a:off x="8096250" y="714375"/>
          <a:ext cx="2628900" cy="5334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MODUL GRAFIK</a:t>
          </a:r>
          <a:r>
            <a:rPr lang="en-US" sz="1100" b="1" baseline="0">
              <a:solidFill>
                <a:schemeClr val="bg1"/>
              </a:solidFill>
            </a:rPr>
            <a:t> RASIO KEUANGAN</a:t>
          </a:r>
          <a:endParaRPr lang="en-US" sz="1100" b="1">
            <a:solidFill>
              <a:schemeClr val="bg1"/>
            </a:solidFill>
          </a:endParaRPr>
        </a:p>
      </xdr:txBody>
    </xdr:sp>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7</xdr:col>
      <xdr:colOff>552450</xdr:colOff>
      <xdr:row>64</xdr:row>
      <xdr:rowOff>2241</xdr:rowOff>
    </xdr:to>
    <xdr:pic>
      <xdr:nvPicPr>
        <xdr:cNvPr id="3" name="Picture 2">
          <a:extLst>
            <a:ext uri="{FF2B5EF4-FFF2-40B4-BE49-F238E27FC236}">
              <a16:creationId xmlns:a16="http://schemas.microsoft.com/office/drawing/2014/main" id="{16BF5854-8D07-0D55-39D4-F31612E3862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42925"/>
          <a:ext cx="8686800" cy="11241741"/>
        </a:xfrm>
        <a:prstGeom prst="rect">
          <a:avLst/>
        </a:prstGeom>
      </xdr:spPr>
    </xdr:pic>
    <xdr:clientData/>
  </xdr:twoCellAnchor>
  <xdr:twoCellAnchor>
    <xdr:from>
      <xdr:col>6</xdr:col>
      <xdr:colOff>514350</xdr:colOff>
      <xdr:row>5</xdr:row>
      <xdr:rowOff>161925</xdr:rowOff>
    </xdr:from>
    <xdr:to>
      <xdr:col>11</xdr:col>
      <xdr:colOff>133350</xdr:colOff>
      <xdr:row>8</xdr:row>
      <xdr:rowOff>123825</xdr:rowOff>
    </xdr:to>
    <xdr:sp macro="" textlink="">
      <xdr:nvSpPr>
        <xdr:cNvPr id="2" name="TextBox 1">
          <a:extLst>
            <a:ext uri="{FF2B5EF4-FFF2-40B4-BE49-F238E27FC236}">
              <a16:creationId xmlns:a16="http://schemas.microsoft.com/office/drawing/2014/main" id="{66132A53-0661-4536-84E8-9055F52CF29E}"/>
            </a:ext>
          </a:extLst>
        </xdr:cNvPr>
        <xdr:cNvSpPr txBox="1"/>
      </xdr:nvSpPr>
      <xdr:spPr>
        <a:xfrm>
          <a:off x="8039100" y="704850"/>
          <a:ext cx="3438525" cy="5334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MODUL ANALISA HORIZONTAL</a:t>
          </a:r>
        </a:p>
      </xdr:txBody>
    </xdr:sp>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7</xdr:col>
      <xdr:colOff>1143000</xdr:colOff>
      <xdr:row>64</xdr:row>
      <xdr:rowOff>2241</xdr:rowOff>
    </xdr:to>
    <xdr:pic>
      <xdr:nvPicPr>
        <xdr:cNvPr id="3" name="Picture 2">
          <a:extLst>
            <a:ext uri="{FF2B5EF4-FFF2-40B4-BE49-F238E27FC236}">
              <a16:creationId xmlns:a16="http://schemas.microsoft.com/office/drawing/2014/main" id="{DFF689C7-E1A9-F5D8-A8C8-C7254FAA13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42925"/>
          <a:ext cx="8686800" cy="11241741"/>
        </a:xfrm>
        <a:prstGeom prst="rect">
          <a:avLst/>
        </a:prstGeom>
      </xdr:spPr>
    </xdr:pic>
    <xdr:clientData/>
  </xdr:twoCellAnchor>
  <xdr:twoCellAnchor>
    <xdr:from>
      <xdr:col>7</xdr:col>
      <xdr:colOff>533400</xdr:colOff>
      <xdr:row>6</xdr:row>
      <xdr:rowOff>104775</xdr:rowOff>
    </xdr:from>
    <xdr:to>
      <xdr:col>11</xdr:col>
      <xdr:colOff>533400</xdr:colOff>
      <xdr:row>9</xdr:row>
      <xdr:rowOff>66675</xdr:rowOff>
    </xdr:to>
    <xdr:sp macro="" textlink="">
      <xdr:nvSpPr>
        <xdr:cNvPr id="2" name="TextBox 1">
          <a:extLst>
            <a:ext uri="{FF2B5EF4-FFF2-40B4-BE49-F238E27FC236}">
              <a16:creationId xmlns:a16="http://schemas.microsoft.com/office/drawing/2014/main" id="{64884464-BAF1-4E05-A0E6-5E53E53E2BBA}"/>
            </a:ext>
          </a:extLst>
        </xdr:cNvPr>
        <xdr:cNvSpPr txBox="1"/>
      </xdr:nvSpPr>
      <xdr:spPr>
        <a:xfrm>
          <a:off x="8077200" y="838200"/>
          <a:ext cx="3209925" cy="5334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MODUL ANALISA VERTIKAL</a:t>
          </a:r>
        </a:p>
      </xdr:txBody>
    </xdr:sp>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352425</xdr:colOff>
      <xdr:row>7</xdr:row>
      <xdr:rowOff>9525</xdr:rowOff>
    </xdr:from>
    <xdr:to>
      <xdr:col>8</xdr:col>
      <xdr:colOff>238125</xdr:colOff>
      <xdr:row>66</xdr:row>
      <xdr:rowOff>11766</xdr:rowOff>
    </xdr:to>
    <xdr:pic>
      <xdr:nvPicPr>
        <xdr:cNvPr id="3" name="Picture 2">
          <a:extLst>
            <a:ext uri="{FF2B5EF4-FFF2-40B4-BE49-F238E27FC236}">
              <a16:creationId xmlns:a16="http://schemas.microsoft.com/office/drawing/2014/main" id="{21D38B76-FCDA-D8FD-75F7-73C2FB8E5D4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2425" y="800100"/>
          <a:ext cx="8686800" cy="11241741"/>
        </a:xfrm>
        <a:prstGeom prst="rect">
          <a:avLst/>
        </a:prstGeom>
      </xdr:spPr>
    </xdr:pic>
    <xdr:clientData/>
  </xdr:twoCellAnchor>
  <xdr:twoCellAnchor>
    <xdr:from>
      <xdr:col>7</xdr:col>
      <xdr:colOff>762000</xdr:colOff>
      <xdr:row>8</xdr:row>
      <xdr:rowOff>9525</xdr:rowOff>
    </xdr:from>
    <xdr:to>
      <xdr:col>12</xdr:col>
      <xdr:colOff>600075</xdr:colOff>
      <xdr:row>10</xdr:row>
      <xdr:rowOff>161925</xdr:rowOff>
    </xdr:to>
    <xdr:sp macro="" textlink="">
      <xdr:nvSpPr>
        <xdr:cNvPr id="2" name="TextBox 1">
          <a:extLst>
            <a:ext uri="{FF2B5EF4-FFF2-40B4-BE49-F238E27FC236}">
              <a16:creationId xmlns:a16="http://schemas.microsoft.com/office/drawing/2014/main" id="{0F535BE2-EAEA-49C1-A45F-06CC72C1D67F}"/>
            </a:ext>
          </a:extLst>
        </xdr:cNvPr>
        <xdr:cNvSpPr txBox="1"/>
      </xdr:nvSpPr>
      <xdr:spPr>
        <a:xfrm>
          <a:off x="8515350" y="990600"/>
          <a:ext cx="3590925" cy="5334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LABA</a:t>
          </a:r>
          <a:r>
            <a:rPr lang="en-US" sz="1100" b="1" baseline="0">
              <a:solidFill>
                <a:schemeClr val="bg1"/>
              </a:solidFill>
            </a:rPr>
            <a:t> RUGI CABANG MODEL 1</a:t>
          </a:r>
          <a:endParaRPr lang="en-US" sz="1100" b="1">
            <a:solidFill>
              <a:schemeClr val="bg1"/>
            </a:solidFill>
          </a:endParaRPr>
        </a:p>
      </xdr:txBody>
    </xdr:sp>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314324</xdr:colOff>
      <xdr:row>7</xdr:row>
      <xdr:rowOff>95250</xdr:rowOff>
    </xdr:from>
    <xdr:to>
      <xdr:col>8</xdr:col>
      <xdr:colOff>200024</xdr:colOff>
      <xdr:row>66</xdr:row>
      <xdr:rowOff>97491</xdr:rowOff>
    </xdr:to>
    <xdr:pic>
      <xdr:nvPicPr>
        <xdr:cNvPr id="3" name="Picture 2">
          <a:extLst>
            <a:ext uri="{FF2B5EF4-FFF2-40B4-BE49-F238E27FC236}">
              <a16:creationId xmlns:a16="http://schemas.microsoft.com/office/drawing/2014/main" id="{D87DA971-13B0-54C5-05DB-C54F77C896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4324" y="885825"/>
          <a:ext cx="8686800" cy="11241741"/>
        </a:xfrm>
        <a:prstGeom prst="rect">
          <a:avLst/>
        </a:prstGeom>
      </xdr:spPr>
    </xdr:pic>
    <xdr:clientData/>
  </xdr:twoCellAnchor>
  <xdr:twoCellAnchor>
    <xdr:from>
      <xdr:col>7</xdr:col>
      <xdr:colOff>209550</xdr:colOff>
      <xdr:row>8</xdr:row>
      <xdr:rowOff>47625</xdr:rowOff>
    </xdr:from>
    <xdr:to>
      <xdr:col>12</xdr:col>
      <xdr:colOff>142875</xdr:colOff>
      <xdr:row>11</xdr:row>
      <xdr:rowOff>9525</xdr:rowOff>
    </xdr:to>
    <xdr:sp macro="" textlink="">
      <xdr:nvSpPr>
        <xdr:cNvPr id="2" name="TextBox 1">
          <a:extLst>
            <a:ext uri="{FF2B5EF4-FFF2-40B4-BE49-F238E27FC236}">
              <a16:creationId xmlns:a16="http://schemas.microsoft.com/office/drawing/2014/main" id="{0744718C-7227-48D4-BB92-3D44C1ACB09E}"/>
            </a:ext>
          </a:extLst>
        </xdr:cNvPr>
        <xdr:cNvSpPr txBox="1"/>
      </xdr:nvSpPr>
      <xdr:spPr>
        <a:xfrm>
          <a:off x="7962900" y="1028700"/>
          <a:ext cx="3686175" cy="5334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LABA</a:t>
          </a:r>
          <a:r>
            <a:rPr lang="en-US" sz="1100" b="1" baseline="0">
              <a:solidFill>
                <a:schemeClr val="bg1"/>
              </a:solidFill>
            </a:rPr>
            <a:t> RUGI CABANG MODEL 2</a:t>
          </a:r>
          <a:endParaRPr lang="en-US" sz="1100" b="1">
            <a:solidFill>
              <a:schemeClr val="bg1"/>
            </a:solidFill>
          </a:endParaRPr>
        </a:p>
      </xdr:txBody>
    </xdr:sp>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0</xdr:colOff>
      <xdr:row>4</xdr:row>
      <xdr:rowOff>57145</xdr:rowOff>
    </xdr:from>
    <xdr:to>
      <xdr:col>12</xdr:col>
      <xdr:colOff>7620</xdr:colOff>
      <xdr:row>27</xdr:row>
      <xdr:rowOff>109000</xdr:rowOff>
    </xdr:to>
    <xdr:pic>
      <xdr:nvPicPr>
        <xdr:cNvPr id="2" name="Picture 1">
          <a:extLst>
            <a:ext uri="{FF2B5EF4-FFF2-40B4-BE49-F238E27FC236}">
              <a16:creationId xmlns:a16="http://schemas.microsoft.com/office/drawing/2014/main" id="{784EF3C6-2173-41D6-6EFF-0D133D0BDF2C}"/>
            </a:ext>
          </a:extLst>
        </xdr:cNvPr>
        <xdr:cNvPicPr>
          <a:picLocks noChangeAspect="1"/>
        </xdr:cNvPicPr>
      </xdr:nvPicPr>
      <xdr:blipFill rotWithShape="1">
        <a:blip xmlns:r="http://schemas.openxmlformats.org/officeDocument/2006/relationships" r:embed="rId1"/>
        <a:srcRect l="2534" t="35849" r="1993" b="6285"/>
        <a:stretch/>
      </xdr:blipFill>
      <xdr:spPr>
        <a:xfrm>
          <a:off x="0" y="542920"/>
          <a:ext cx="12618720" cy="4300005"/>
        </a:xfrm>
        <a:prstGeom prst="rect">
          <a:avLst/>
        </a:prstGeom>
      </xdr:spPr>
    </xdr:pic>
    <xdr:clientData/>
  </xdr:twoCellAnchor>
  <xdr:twoCellAnchor>
    <xdr:from>
      <xdr:col>6</xdr:col>
      <xdr:colOff>495300</xdr:colOff>
      <xdr:row>6</xdr:row>
      <xdr:rowOff>161925</xdr:rowOff>
    </xdr:from>
    <xdr:to>
      <xdr:col>10</xdr:col>
      <xdr:colOff>304800</xdr:colOff>
      <xdr:row>9</xdr:row>
      <xdr:rowOff>123825</xdr:rowOff>
    </xdr:to>
    <xdr:sp macro="" textlink="">
      <xdr:nvSpPr>
        <xdr:cNvPr id="3" name="TextBox 2">
          <a:extLst>
            <a:ext uri="{FF2B5EF4-FFF2-40B4-BE49-F238E27FC236}">
              <a16:creationId xmlns:a16="http://schemas.microsoft.com/office/drawing/2014/main" id="{3550D80C-E9CC-4731-8CD6-DC3667EBF2D7}"/>
            </a:ext>
          </a:extLst>
        </xdr:cNvPr>
        <xdr:cNvSpPr txBox="1"/>
      </xdr:nvSpPr>
      <xdr:spPr>
        <a:xfrm>
          <a:off x="6819900" y="895350"/>
          <a:ext cx="4000500" cy="5334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LABA</a:t>
          </a:r>
          <a:r>
            <a:rPr lang="en-US" sz="1100" b="1" baseline="0">
              <a:solidFill>
                <a:schemeClr val="bg1"/>
              </a:solidFill>
            </a:rPr>
            <a:t> RUGI SEMUA CABANG MODEL 1</a:t>
          </a:r>
          <a:endParaRPr lang="en-US" sz="1100" b="1">
            <a:solidFill>
              <a:schemeClr val="bg1"/>
            </a:solidFill>
          </a:endParaRPr>
        </a:p>
      </xdr:txBody>
    </xdr:sp>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0</xdr:colOff>
      <xdr:row>4</xdr:row>
      <xdr:rowOff>57145</xdr:rowOff>
    </xdr:from>
    <xdr:to>
      <xdr:col>12</xdr:col>
      <xdr:colOff>7620</xdr:colOff>
      <xdr:row>27</xdr:row>
      <xdr:rowOff>51262</xdr:rowOff>
    </xdr:to>
    <xdr:pic>
      <xdr:nvPicPr>
        <xdr:cNvPr id="2" name="Picture 1">
          <a:extLst>
            <a:ext uri="{FF2B5EF4-FFF2-40B4-BE49-F238E27FC236}">
              <a16:creationId xmlns:a16="http://schemas.microsoft.com/office/drawing/2014/main" id="{69684757-1C23-85A4-7C5A-4B19C7732F86}"/>
            </a:ext>
          </a:extLst>
        </xdr:cNvPr>
        <xdr:cNvPicPr>
          <a:picLocks noChangeAspect="1"/>
        </xdr:cNvPicPr>
      </xdr:nvPicPr>
      <xdr:blipFill rotWithShape="1">
        <a:blip xmlns:r="http://schemas.openxmlformats.org/officeDocument/2006/relationships" r:embed="rId1"/>
        <a:srcRect l="3345" t="36029" r="1993" b="7366"/>
        <a:stretch/>
      </xdr:blipFill>
      <xdr:spPr>
        <a:xfrm>
          <a:off x="0" y="542920"/>
          <a:ext cx="12618720" cy="4242267"/>
        </a:xfrm>
        <a:prstGeom prst="rect">
          <a:avLst/>
        </a:prstGeom>
      </xdr:spPr>
    </xdr:pic>
    <xdr:clientData/>
  </xdr:twoCellAnchor>
  <xdr:twoCellAnchor>
    <xdr:from>
      <xdr:col>5</xdr:col>
      <xdr:colOff>457200</xdr:colOff>
      <xdr:row>6</xdr:row>
      <xdr:rowOff>152400</xdr:rowOff>
    </xdr:from>
    <xdr:to>
      <xdr:col>9</xdr:col>
      <xdr:colOff>533400</xdr:colOff>
      <xdr:row>9</xdr:row>
      <xdr:rowOff>114300</xdr:rowOff>
    </xdr:to>
    <xdr:sp macro="" textlink="">
      <xdr:nvSpPr>
        <xdr:cNvPr id="3" name="TextBox 2">
          <a:extLst>
            <a:ext uri="{FF2B5EF4-FFF2-40B4-BE49-F238E27FC236}">
              <a16:creationId xmlns:a16="http://schemas.microsoft.com/office/drawing/2014/main" id="{1BD84641-7B07-4CEE-BAB4-6A91262D6D62}"/>
            </a:ext>
          </a:extLst>
        </xdr:cNvPr>
        <xdr:cNvSpPr txBox="1"/>
      </xdr:nvSpPr>
      <xdr:spPr>
        <a:xfrm>
          <a:off x="5734050" y="885825"/>
          <a:ext cx="4267200" cy="5334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LABA</a:t>
          </a:r>
          <a:r>
            <a:rPr lang="en-US" sz="1100" b="1" baseline="0">
              <a:solidFill>
                <a:schemeClr val="bg1"/>
              </a:solidFill>
            </a:rPr>
            <a:t> RUGI SEMUA CABANG MODEL 2</a:t>
          </a:r>
          <a:endParaRPr lang="en-US" sz="1100" b="1">
            <a:solidFill>
              <a:schemeClr val="bg1"/>
            </a:solidFill>
          </a:endParaRPr>
        </a:p>
      </xdr:txBody>
    </xdr:sp>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50</xdr:col>
      <xdr:colOff>457200</xdr:colOff>
      <xdr:row>67</xdr:row>
      <xdr:rowOff>22411</xdr:rowOff>
    </xdr:to>
    <xdr:pic>
      <xdr:nvPicPr>
        <xdr:cNvPr id="4" name="Picture 3">
          <a:extLst>
            <a:ext uri="{FF2B5EF4-FFF2-40B4-BE49-F238E27FC236}">
              <a16:creationId xmlns:a16="http://schemas.microsoft.com/office/drawing/2014/main" id="{84A4A88D-27AC-DB2F-3ECF-C2BE3BBC55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42925"/>
          <a:ext cx="9144000" cy="11833411"/>
        </a:xfrm>
        <a:prstGeom prst="rect">
          <a:avLst/>
        </a:prstGeom>
      </xdr:spPr>
    </xdr:pic>
    <xdr:clientData/>
  </xdr:twoCellAnchor>
  <xdr:twoCellAnchor>
    <xdr:from>
      <xdr:col>50</xdr:col>
      <xdr:colOff>561975</xdr:colOff>
      <xdr:row>6</xdr:row>
      <xdr:rowOff>142875</xdr:rowOff>
    </xdr:from>
    <xdr:to>
      <xdr:col>56</xdr:col>
      <xdr:colOff>180975</xdr:colOff>
      <xdr:row>9</xdr:row>
      <xdr:rowOff>104775</xdr:rowOff>
    </xdr:to>
    <xdr:sp macro="" textlink="">
      <xdr:nvSpPr>
        <xdr:cNvPr id="2" name="TextBox 1">
          <a:extLst>
            <a:ext uri="{FF2B5EF4-FFF2-40B4-BE49-F238E27FC236}">
              <a16:creationId xmlns:a16="http://schemas.microsoft.com/office/drawing/2014/main" id="{C4BA45BD-D77D-48A2-814F-D108E849EC99}"/>
            </a:ext>
          </a:extLst>
        </xdr:cNvPr>
        <xdr:cNvSpPr txBox="1"/>
      </xdr:nvSpPr>
      <xdr:spPr>
        <a:xfrm>
          <a:off x="9248775" y="876300"/>
          <a:ext cx="3105150" cy="5334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MODUL LAPORAN FORM 8A</a:t>
          </a:r>
          <a:r>
            <a:rPr lang="en-US" sz="1100" b="1" baseline="0">
              <a:solidFill>
                <a:schemeClr val="bg1"/>
              </a:solidFill>
            </a:rPr>
            <a:t> utk LAMPIRAN LAPORAN PAJAK</a:t>
          </a:r>
          <a:endParaRPr lang="en-US" sz="1100" b="1">
            <a:solidFill>
              <a:schemeClr val="bg1"/>
            </a:solidFill>
          </a:endParaRPr>
        </a:p>
      </xdr:txBody>
    </xdr:sp>
    <xdr:clientData/>
  </xdr:twoCellAnchor>
</xdr:wsDr>
</file>

<file path=xl/drawings/drawing68.xml><?xml version="1.0" encoding="utf-8"?>
<xdr:wsDr xmlns:xdr="http://schemas.openxmlformats.org/drawingml/2006/spreadsheetDrawing" xmlns:a="http://schemas.openxmlformats.org/drawingml/2006/main">
  <xdr:twoCellAnchor editAs="oneCell">
    <xdr:from>
      <xdr:col>1</xdr:col>
      <xdr:colOff>0</xdr:colOff>
      <xdr:row>7</xdr:row>
      <xdr:rowOff>76200</xdr:rowOff>
    </xdr:from>
    <xdr:to>
      <xdr:col>10</xdr:col>
      <xdr:colOff>295274</xdr:colOff>
      <xdr:row>60</xdr:row>
      <xdr:rowOff>38100</xdr:rowOff>
    </xdr:to>
    <xdr:pic>
      <xdr:nvPicPr>
        <xdr:cNvPr id="3" name="Picture 2">
          <a:extLst>
            <a:ext uri="{FF2B5EF4-FFF2-40B4-BE49-F238E27FC236}">
              <a16:creationId xmlns:a16="http://schemas.microsoft.com/office/drawing/2014/main" id="{F6765804-AA5F-4D16-0AE6-B068279617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0" y="866775"/>
          <a:ext cx="7772399" cy="10058400"/>
        </a:xfrm>
        <a:prstGeom prst="rect">
          <a:avLst/>
        </a:prstGeom>
      </xdr:spPr>
    </xdr:pic>
    <xdr:clientData/>
  </xdr:twoCellAnchor>
  <xdr:twoCellAnchor>
    <xdr:from>
      <xdr:col>10</xdr:col>
      <xdr:colOff>428625</xdr:colOff>
      <xdr:row>7</xdr:row>
      <xdr:rowOff>171450</xdr:rowOff>
    </xdr:from>
    <xdr:to>
      <xdr:col>15</xdr:col>
      <xdr:colOff>152400</xdr:colOff>
      <xdr:row>10</xdr:row>
      <xdr:rowOff>133350</xdr:rowOff>
    </xdr:to>
    <xdr:sp macro="" textlink="">
      <xdr:nvSpPr>
        <xdr:cNvPr id="2" name="TextBox 1">
          <a:extLst>
            <a:ext uri="{FF2B5EF4-FFF2-40B4-BE49-F238E27FC236}">
              <a16:creationId xmlns:a16="http://schemas.microsoft.com/office/drawing/2014/main" id="{9898B096-C97B-4DE5-BF46-68F1017A36D3}"/>
            </a:ext>
          </a:extLst>
        </xdr:cNvPr>
        <xdr:cNvSpPr txBox="1"/>
      </xdr:nvSpPr>
      <xdr:spPr>
        <a:xfrm>
          <a:off x="8286750" y="962025"/>
          <a:ext cx="2628900" cy="5334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MODUL LAPORAN PAJAK FINAL/UMKM</a:t>
          </a:r>
        </a:p>
      </xdr:txBody>
    </xdr:sp>
    <xdr:clientData/>
  </xdr:twoCellAnchor>
</xdr:wsDr>
</file>

<file path=xl/drawings/drawing69.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8</xdr:col>
      <xdr:colOff>186690</xdr:colOff>
      <xdr:row>42</xdr:row>
      <xdr:rowOff>87973</xdr:rowOff>
    </xdr:to>
    <xdr:pic>
      <xdr:nvPicPr>
        <xdr:cNvPr id="3" name="Picture 2">
          <a:extLst>
            <a:ext uri="{FF2B5EF4-FFF2-40B4-BE49-F238E27FC236}">
              <a16:creationId xmlns:a16="http://schemas.microsoft.com/office/drawing/2014/main" id="{E1A4CA1C-1BB6-B8CA-C113-025C8274438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42925"/>
          <a:ext cx="9235440" cy="7136473"/>
        </a:xfrm>
        <a:prstGeom prst="rect">
          <a:avLst/>
        </a:prstGeom>
      </xdr:spPr>
    </xdr:pic>
    <xdr:clientData/>
  </xdr:twoCellAnchor>
  <xdr:twoCellAnchor>
    <xdr:from>
      <xdr:col>8</xdr:col>
      <xdr:colOff>219075</xdr:colOff>
      <xdr:row>7</xdr:row>
      <xdr:rowOff>38100</xdr:rowOff>
    </xdr:from>
    <xdr:to>
      <xdr:col>12</xdr:col>
      <xdr:colOff>409575</xdr:colOff>
      <xdr:row>10</xdr:row>
      <xdr:rowOff>0</xdr:rowOff>
    </xdr:to>
    <xdr:sp macro="" textlink="">
      <xdr:nvSpPr>
        <xdr:cNvPr id="2" name="TextBox 1">
          <a:extLst>
            <a:ext uri="{FF2B5EF4-FFF2-40B4-BE49-F238E27FC236}">
              <a16:creationId xmlns:a16="http://schemas.microsoft.com/office/drawing/2014/main" id="{F2392239-6CD7-4DEE-AD7C-39F311CAAF18}"/>
            </a:ext>
          </a:extLst>
        </xdr:cNvPr>
        <xdr:cNvSpPr txBox="1"/>
      </xdr:nvSpPr>
      <xdr:spPr>
        <a:xfrm>
          <a:off x="9267825" y="962025"/>
          <a:ext cx="2628900" cy="5334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TAMPILAN MODUL LAPORAN REKAP PAJAK NON FINAL</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285750</xdr:colOff>
      <xdr:row>6</xdr:row>
      <xdr:rowOff>180975</xdr:rowOff>
    </xdr:from>
    <xdr:to>
      <xdr:col>9</xdr:col>
      <xdr:colOff>504825</xdr:colOff>
      <xdr:row>10</xdr:row>
      <xdr:rowOff>38100</xdr:rowOff>
    </xdr:to>
    <xdr:sp macro="" textlink="">
      <xdr:nvSpPr>
        <xdr:cNvPr id="2" name="TextBox 1">
          <a:extLst>
            <a:ext uri="{FF2B5EF4-FFF2-40B4-BE49-F238E27FC236}">
              <a16:creationId xmlns:a16="http://schemas.microsoft.com/office/drawing/2014/main" id="{34CE9FD4-22BD-49D1-A3C3-D6F9E041CC08}"/>
            </a:ext>
          </a:extLst>
        </xdr:cNvPr>
        <xdr:cNvSpPr txBox="1"/>
      </xdr:nvSpPr>
      <xdr:spPr>
        <a:xfrm>
          <a:off x="3829050" y="914400"/>
          <a:ext cx="3267075" cy="619125"/>
        </a:xfrm>
        <a:prstGeom prst="roundRect">
          <a:avLst>
            <a:gd name="adj" fmla="val 24359"/>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TABEL ISIAN CABANG</a:t>
          </a:r>
          <a:r>
            <a:rPr lang="en-US" sz="1100" b="1" baseline="0">
              <a:solidFill>
                <a:schemeClr val="bg1"/>
              </a:solidFill>
            </a:rPr>
            <a:t>. </a:t>
          </a:r>
        </a:p>
        <a:p>
          <a:r>
            <a:rPr lang="en-US" sz="1100" b="1" baseline="0">
              <a:solidFill>
                <a:schemeClr val="bg1"/>
              </a:solidFill>
            </a:rPr>
            <a:t>MAKSIMUM 20 CABANG. TIDAK BISA DITAMBAH</a:t>
          </a:r>
          <a:endParaRPr lang="en-US" sz="1100" b="1">
            <a:solidFill>
              <a:schemeClr val="bg1"/>
            </a:solidFill>
          </a:endParaRPr>
        </a:p>
      </xdr:txBody>
    </xdr:sp>
    <xdr:clientData/>
  </xdr:twoCellAnchor>
</xdr:wsDr>
</file>

<file path=xl/drawings/drawing70.xml><?xml version="1.0" encoding="utf-8"?>
<xdr:wsDr xmlns:xdr="http://schemas.openxmlformats.org/drawingml/2006/spreadsheetDrawing" xmlns:a="http://schemas.openxmlformats.org/drawingml/2006/main">
  <xdr:twoCellAnchor editAs="oneCell">
    <xdr:from>
      <xdr:col>2</xdr:col>
      <xdr:colOff>234950</xdr:colOff>
      <xdr:row>5</xdr:row>
      <xdr:rowOff>63500</xdr:rowOff>
    </xdr:from>
    <xdr:to>
      <xdr:col>3</xdr:col>
      <xdr:colOff>1264688</xdr:colOff>
      <xdr:row>8</xdr:row>
      <xdr:rowOff>100532</xdr:rowOff>
    </xdr:to>
    <xdr:pic>
      <xdr:nvPicPr>
        <xdr:cNvPr id="2" name="Picture 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5000" y="1143000"/>
          <a:ext cx="1420263" cy="710132"/>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xdr:from>
      <xdr:col>1</xdr:col>
      <xdr:colOff>213360</xdr:colOff>
      <xdr:row>4</xdr:row>
      <xdr:rowOff>111760</xdr:rowOff>
    </xdr:from>
    <xdr:to>
      <xdr:col>8</xdr:col>
      <xdr:colOff>435610</xdr:colOff>
      <xdr:row>77</xdr:row>
      <xdr:rowOff>120650</xdr:rowOff>
    </xdr:to>
    <xdr:sp macro="" textlink="">
      <xdr:nvSpPr>
        <xdr:cNvPr id="3" name="TextBox 2">
          <a:extLst>
            <a:ext uri="{FF2B5EF4-FFF2-40B4-BE49-F238E27FC236}">
              <a16:creationId xmlns:a16="http://schemas.microsoft.com/office/drawing/2014/main" id="{00000000-0008-0000-2C00-000003000000}"/>
            </a:ext>
          </a:extLst>
        </xdr:cNvPr>
        <xdr:cNvSpPr txBox="1"/>
      </xdr:nvSpPr>
      <xdr:spPr>
        <a:xfrm>
          <a:off x="327660" y="873760"/>
          <a:ext cx="8686800" cy="140868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d-ID" sz="1600" b="1">
              <a:solidFill>
                <a:schemeClr val="dk1"/>
              </a:solidFill>
              <a:effectLst/>
              <a:latin typeface="+mn-lt"/>
              <a:ea typeface="+mn-ea"/>
              <a:cs typeface="+mn-cs"/>
            </a:rPr>
            <a:t>PERJANJIAN LISENSI MULTI</a:t>
          </a:r>
          <a:r>
            <a:rPr lang="en-US" sz="1600" b="1">
              <a:solidFill>
                <a:schemeClr val="dk1"/>
              </a:solidFill>
              <a:effectLst/>
              <a:latin typeface="+mn-lt"/>
              <a:ea typeface="+mn-ea"/>
              <a:cs typeface="+mn-cs"/>
            </a:rPr>
            <a:t>-PENGGUNA UNTUK PENGGUNAAN PERANGKAT LUNAK AKOONTAN | SPREADSHEET AKUNTANSI</a:t>
          </a:r>
        </a:p>
        <a:p>
          <a:endParaRPr lang="en-US" sz="2000">
            <a:effectLst/>
          </a:endParaRPr>
        </a:p>
        <a:p>
          <a:r>
            <a:rPr lang="id-ID" sz="1400" b="1">
              <a:solidFill>
                <a:schemeClr val="dk1"/>
              </a:solidFill>
              <a:effectLst/>
              <a:latin typeface="+mn-lt"/>
              <a:ea typeface="+mn-ea"/>
              <a:cs typeface="+mn-cs"/>
            </a:rPr>
            <a:t>PENTING</a:t>
          </a:r>
          <a:br>
            <a:rPr lang="id-ID" sz="1400">
              <a:solidFill>
                <a:schemeClr val="dk1"/>
              </a:solidFill>
              <a:effectLst/>
              <a:latin typeface="+mn-lt"/>
              <a:ea typeface="+mn-ea"/>
              <a:cs typeface="+mn-cs"/>
            </a:rPr>
          </a:br>
          <a:br>
            <a:rPr lang="id-ID" sz="1100">
              <a:solidFill>
                <a:schemeClr val="dk1"/>
              </a:solidFill>
              <a:effectLst/>
              <a:latin typeface="+mn-lt"/>
              <a:ea typeface="+mn-ea"/>
              <a:cs typeface="+mn-cs"/>
            </a:rPr>
          </a:br>
          <a:r>
            <a:rPr lang="id-ID" sz="1100" b="1">
              <a:solidFill>
                <a:schemeClr val="dk1"/>
              </a:solidFill>
              <a:effectLst/>
              <a:latin typeface="+mn-lt"/>
              <a:ea typeface="+mn-ea"/>
              <a:cs typeface="+mn-cs"/>
            </a:rPr>
            <a:t>HARAP BACA SYARAT DAN KETENTUAN </a:t>
          </a:r>
          <a:r>
            <a:rPr lang="en-US" sz="1100" b="1">
              <a:solidFill>
                <a:schemeClr val="dk1"/>
              </a:solidFill>
              <a:effectLst/>
              <a:latin typeface="+mn-lt"/>
              <a:ea typeface="+mn-ea"/>
              <a:cs typeface="+mn-cs"/>
            </a:rPr>
            <a:t>DI BAWAH INI</a:t>
          </a:r>
          <a:r>
            <a:rPr lang="id-ID" sz="1100" b="1">
              <a:solidFill>
                <a:schemeClr val="dk1"/>
              </a:solidFill>
              <a:effectLst/>
              <a:latin typeface="+mn-lt"/>
              <a:ea typeface="+mn-ea"/>
              <a:cs typeface="+mn-cs"/>
            </a:rPr>
            <a:t> DENGAN SEKSAMA SEBELUM MENGGUNAKAN PERANGKAT LUNAK IN</a:t>
          </a:r>
          <a:r>
            <a:rPr lang="en-US" sz="1100" b="1">
              <a:solidFill>
                <a:schemeClr val="dk1"/>
              </a:solidFill>
              <a:effectLst/>
              <a:latin typeface="+mn-lt"/>
              <a:ea typeface="+mn-ea"/>
              <a:cs typeface="+mn-cs"/>
            </a:rPr>
            <a:t>I</a:t>
          </a:r>
          <a:br>
            <a:rPr lang="id-ID" sz="1100" b="1">
              <a:solidFill>
                <a:schemeClr val="dk1"/>
              </a:solidFill>
              <a:effectLst/>
              <a:latin typeface="+mn-lt"/>
              <a:ea typeface="+mn-ea"/>
              <a:cs typeface="+mn-cs"/>
            </a:rPr>
          </a:br>
          <a:br>
            <a:rPr lang="id-ID" sz="1100">
              <a:solidFill>
                <a:schemeClr val="dk1"/>
              </a:solidFill>
              <a:effectLst/>
              <a:latin typeface="+mn-lt"/>
              <a:ea typeface="+mn-ea"/>
              <a:cs typeface="+mn-cs"/>
            </a:rPr>
          </a:br>
          <a:r>
            <a:rPr lang="id-ID" sz="1100">
              <a:solidFill>
                <a:schemeClr val="dk1"/>
              </a:solidFill>
              <a:effectLst/>
              <a:latin typeface="+mn-lt"/>
              <a:ea typeface="+mn-ea"/>
              <a:cs typeface="+mn-cs"/>
            </a:rPr>
            <a:t>Ini adalah perjanjian hukum antara Anda (baik </a:t>
          </a:r>
          <a:r>
            <a:rPr lang="en-US" sz="1100">
              <a:solidFill>
                <a:schemeClr val="dk1"/>
              </a:solidFill>
              <a:effectLst/>
              <a:latin typeface="+mn-lt"/>
              <a:ea typeface="+mn-ea"/>
              <a:cs typeface="+mn-cs"/>
            </a:rPr>
            <a:t>sebagai </a:t>
          </a:r>
          <a:r>
            <a:rPr lang="id-ID" sz="1100">
              <a:solidFill>
                <a:schemeClr val="dk1"/>
              </a:solidFill>
              <a:effectLst/>
              <a:latin typeface="+mn-lt"/>
              <a:ea typeface="+mn-ea"/>
              <a:cs typeface="+mn-cs"/>
            </a:rPr>
            <a:t>individu atau </a:t>
          </a:r>
          <a:r>
            <a:rPr lang="en-US" sz="1100">
              <a:solidFill>
                <a:schemeClr val="dk1"/>
              </a:solidFill>
              <a:effectLst/>
              <a:latin typeface="+mn-lt"/>
              <a:ea typeface="+mn-ea"/>
              <a:cs typeface="+mn-cs"/>
            </a:rPr>
            <a:t>perusahaan</a:t>
          </a:r>
          <a:r>
            <a:rPr lang="id-ID" sz="1100">
              <a:solidFill>
                <a:schemeClr val="dk1"/>
              </a:solidFill>
              <a:effectLst/>
              <a:latin typeface="+mn-lt"/>
              <a:ea typeface="+mn-ea"/>
              <a:cs typeface="+mn-cs"/>
            </a:rPr>
            <a:t>) dan </a:t>
          </a:r>
          <a:r>
            <a:rPr lang="en-US" sz="1100">
              <a:solidFill>
                <a:schemeClr val="dk1"/>
              </a:solidFill>
              <a:effectLst/>
              <a:latin typeface="+mn-lt"/>
              <a:ea typeface="+mn-ea"/>
              <a:cs typeface="+mn-cs"/>
            </a:rPr>
            <a:t>AKOONTAN.COM</a:t>
          </a:r>
          <a:r>
            <a:rPr lang="id-ID" sz="1100">
              <a:solidFill>
                <a:schemeClr val="dk1"/>
              </a:solidFill>
              <a:effectLst/>
              <a:latin typeface="+mn-lt"/>
              <a:ea typeface="+mn-ea"/>
              <a:cs typeface="+mn-cs"/>
            </a:rPr>
            <a:t> untuk</a:t>
          </a:r>
          <a:r>
            <a:rPr lang="en-US" sz="1100">
              <a:solidFill>
                <a:schemeClr val="dk1"/>
              </a:solidFill>
              <a:effectLst/>
              <a:latin typeface="+mn-lt"/>
              <a:ea typeface="+mn-ea"/>
              <a:cs typeface="+mn-cs"/>
            </a:rPr>
            <a:t> penggunaan perangkat lunak AKOONTAN.COM | SPREADSHEET AKUNTANSI </a:t>
          </a:r>
          <a:r>
            <a:rPr lang="id-ID" sz="1100">
              <a:solidFill>
                <a:schemeClr val="dk1"/>
              </a:solidFill>
              <a:effectLst/>
              <a:latin typeface="+mn-lt"/>
              <a:ea typeface="+mn-ea"/>
              <a:cs typeface="+mn-cs"/>
            </a:rPr>
            <a:t>yang diidentifikasi di atas yang dapat mencakup komponen perangkat lunak, media, materi cetak, dan "online" yang terkait dokumentasi elektronik ("AKOONTAN.COM | SPREADSHEET AKUNTANSI"). Dengan memasang, menyalin, atau menggunakan</a:t>
          </a:r>
          <a:r>
            <a:rPr lang="en-US" sz="1100">
              <a:solidFill>
                <a:schemeClr val="dk1"/>
              </a:solidFill>
              <a:effectLst/>
              <a:latin typeface="+mn-lt"/>
              <a:ea typeface="+mn-ea"/>
              <a:cs typeface="+mn-cs"/>
            </a:rPr>
            <a:t> perangkat lunak </a:t>
          </a:r>
          <a:r>
            <a:rPr lang="id-ID" sz="1100">
              <a:solidFill>
                <a:schemeClr val="dk1"/>
              </a:solidFill>
              <a:effectLst/>
              <a:latin typeface="+mn-lt"/>
              <a:ea typeface="+mn-ea"/>
              <a:cs typeface="+mn-cs"/>
            </a:rPr>
            <a:t>AKOONTAN.COM | SPREADSHEET AKUNTANSI, Anda setuju untuk terikat dengan persyaratan dalam perjanjian ini. Perjanjian lisensi ini mewakili keseluruhan kesepakatan mengenai program antara Anda dan AKOONTAN.COM, (disebut sebagai "pemberi lisensi"), dan hal itu menggantikan semua proposal, perwakilan, atau pemahaman sebelumnya di antara para pihak. Jika Anda tidak menyetujui persyaratan perjanjian ini, </a:t>
          </a:r>
          <a:r>
            <a:rPr lang="en-US" sz="1100">
              <a:solidFill>
                <a:schemeClr val="dk1"/>
              </a:solidFill>
              <a:effectLst/>
              <a:latin typeface="+mn-lt"/>
              <a:ea typeface="+mn-ea"/>
              <a:cs typeface="+mn-cs"/>
            </a:rPr>
            <a:t>Anda tidak diperkenankan untuk meng</a:t>
          </a:r>
          <a:r>
            <a:rPr lang="id-ID" sz="1100">
              <a:solidFill>
                <a:schemeClr val="dk1"/>
              </a:solidFill>
              <a:effectLst/>
              <a:latin typeface="+mn-lt"/>
              <a:ea typeface="+mn-ea"/>
              <a:cs typeface="+mn-cs"/>
            </a:rPr>
            <a:t>instal</a:t>
          </a:r>
          <a:r>
            <a:rPr lang="en-US" sz="1100">
              <a:solidFill>
                <a:schemeClr val="dk1"/>
              </a:solidFill>
              <a:effectLst/>
              <a:latin typeface="+mn-lt"/>
              <a:ea typeface="+mn-ea"/>
              <a:cs typeface="+mn-cs"/>
            </a:rPr>
            <a:t>/memasang</a:t>
          </a:r>
          <a:r>
            <a:rPr lang="id-ID" sz="1100">
              <a:solidFill>
                <a:schemeClr val="dk1"/>
              </a:solidFill>
              <a:effectLst/>
              <a:latin typeface="+mn-lt"/>
              <a:ea typeface="+mn-ea"/>
              <a:cs typeface="+mn-cs"/>
            </a:rPr>
            <a:t> atau </a:t>
          </a:r>
          <a:r>
            <a:rPr lang="en-US" sz="1100">
              <a:solidFill>
                <a:schemeClr val="dk1"/>
              </a:solidFill>
              <a:effectLst/>
              <a:latin typeface="+mn-lt"/>
              <a:ea typeface="+mn-ea"/>
              <a:cs typeface="+mn-cs"/>
            </a:rPr>
            <a:t>meng</a:t>
          </a:r>
          <a:r>
            <a:rPr lang="id-ID" sz="1100">
              <a:solidFill>
                <a:schemeClr val="dk1"/>
              </a:solidFill>
              <a:effectLst/>
              <a:latin typeface="+mn-lt"/>
              <a:ea typeface="+mn-ea"/>
              <a:cs typeface="+mn-cs"/>
            </a:rPr>
            <a:t>gunakan </a:t>
          </a:r>
          <a:r>
            <a:rPr lang="en-US" sz="1100">
              <a:solidFill>
                <a:schemeClr val="dk1"/>
              </a:solidFill>
              <a:effectLst/>
              <a:latin typeface="+mn-lt"/>
              <a:ea typeface="+mn-ea"/>
              <a:cs typeface="+mn-cs"/>
            </a:rPr>
            <a:t>perangkat lunak </a:t>
          </a:r>
          <a:r>
            <a:rPr lang="id-ID" sz="1100">
              <a:solidFill>
                <a:schemeClr val="dk1"/>
              </a:solidFill>
              <a:effectLst/>
              <a:latin typeface="+mn-lt"/>
              <a:ea typeface="+mn-ea"/>
              <a:cs typeface="+mn-cs"/>
            </a:rPr>
            <a:t>AKOONTAN.COM | SPREADSHEET AKUNTANSI.</a:t>
          </a:r>
          <a:br>
            <a:rPr lang="id-ID" sz="1100">
              <a:solidFill>
                <a:schemeClr val="dk1"/>
              </a:solidFill>
              <a:effectLst/>
              <a:latin typeface="+mn-lt"/>
              <a:ea typeface="+mn-ea"/>
              <a:cs typeface="+mn-cs"/>
            </a:rPr>
          </a:br>
          <a:br>
            <a:rPr lang="id-ID" sz="1100">
              <a:solidFill>
                <a:schemeClr val="dk1"/>
              </a:solidFill>
              <a:effectLst/>
              <a:latin typeface="+mn-lt"/>
              <a:ea typeface="+mn-ea"/>
              <a:cs typeface="+mn-cs"/>
            </a:rPr>
          </a:br>
          <a:r>
            <a:rPr lang="en-US" sz="1100">
              <a:solidFill>
                <a:schemeClr val="dk1"/>
              </a:solidFill>
              <a:effectLst/>
              <a:latin typeface="+mn-lt"/>
              <a:ea typeface="+mn-ea"/>
              <a:cs typeface="+mn-cs"/>
            </a:rPr>
            <a:t>Perangkat lunak </a:t>
          </a:r>
          <a:r>
            <a:rPr lang="id-ID" sz="1100">
              <a:solidFill>
                <a:schemeClr val="dk1"/>
              </a:solidFill>
              <a:effectLst/>
              <a:latin typeface="+mn-lt"/>
              <a:ea typeface="+mn-ea"/>
              <a:cs typeface="+mn-cs"/>
            </a:rPr>
            <a:t>AKOONTAN.COM | SPREADSHEET AKUNTANSI dilindungi oleh undang-undang </a:t>
          </a:r>
          <a:r>
            <a:rPr lang="en-US" sz="1100">
              <a:solidFill>
                <a:schemeClr val="dk1"/>
              </a:solidFill>
              <a:effectLst/>
              <a:latin typeface="+mn-lt"/>
              <a:ea typeface="+mn-ea"/>
              <a:cs typeface="+mn-cs"/>
            </a:rPr>
            <a:t>pemerintah Indonesia mengenai H</a:t>
          </a:r>
          <a:r>
            <a:rPr lang="id-ID" sz="1100">
              <a:solidFill>
                <a:schemeClr val="dk1"/>
              </a:solidFill>
              <a:effectLst/>
              <a:latin typeface="+mn-lt"/>
              <a:ea typeface="+mn-ea"/>
              <a:cs typeface="+mn-cs"/>
            </a:rPr>
            <a:t>ak </a:t>
          </a:r>
          <a:r>
            <a:rPr lang="en-US" sz="1100">
              <a:solidFill>
                <a:schemeClr val="dk1"/>
              </a:solidFill>
              <a:effectLst/>
              <a:latin typeface="+mn-lt"/>
              <a:ea typeface="+mn-ea"/>
              <a:cs typeface="+mn-cs"/>
            </a:rPr>
            <a:t>C</a:t>
          </a:r>
          <a:r>
            <a:rPr lang="id-ID" sz="1100">
              <a:solidFill>
                <a:schemeClr val="dk1"/>
              </a:solidFill>
              <a:effectLst/>
              <a:latin typeface="+mn-lt"/>
              <a:ea typeface="+mn-ea"/>
              <a:cs typeface="+mn-cs"/>
            </a:rPr>
            <a:t>ipta </a:t>
          </a:r>
          <a:r>
            <a:rPr lang="en-US" sz="1100">
              <a:solidFill>
                <a:schemeClr val="dk1"/>
              </a:solidFill>
              <a:effectLst/>
              <a:latin typeface="+mn-lt"/>
              <a:ea typeface="+mn-ea"/>
              <a:cs typeface="+mn-cs"/>
            </a:rPr>
            <a:t>no 19 tahun 2002 </a:t>
          </a:r>
          <a:r>
            <a:rPr lang="id-ID" sz="1100">
              <a:solidFill>
                <a:schemeClr val="dk1"/>
              </a:solidFill>
              <a:effectLst/>
              <a:latin typeface="+mn-lt"/>
              <a:ea typeface="+mn-ea"/>
              <a:cs typeface="+mn-cs"/>
            </a:rPr>
            <a:t>dan perjanjian hak cipta internasional</a:t>
          </a:r>
          <a:r>
            <a:rPr lang="en-US" sz="1100">
              <a:solidFill>
                <a:schemeClr val="dk1"/>
              </a:solidFill>
              <a:effectLst/>
              <a:latin typeface="+mn-lt"/>
              <a:ea typeface="+mn-ea"/>
              <a:cs typeface="+mn-cs"/>
            </a:rPr>
            <a:t> terkait</a:t>
          </a:r>
          <a:r>
            <a:rPr lang="id-ID" sz="1100">
              <a:solidFill>
                <a:schemeClr val="dk1"/>
              </a:solidFill>
              <a:effectLst/>
              <a:latin typeface="+mn-lt"/>
              <a:ea typeface="+mn-ea"/>
              <a:cs typeface="+mn-cs"/>
            </a:rPr>
            <a:t>, serta undang-undang dan perjanjian kekayaan intelektual lainnya. </a:t>
          </a:r>
          <a:r>
            <a:rPr lang="en-US" sz="1100">
              <a:solidFill>
                <a:schemeClr val="dk1"/>
              </a:solidFill>
              <a:effectLst/>
              <a:latin typeface="+mn-lt"/>
              <a:ea typeface="+mn-ea"/>
              <a:cs typeface="+mn-cs"/>
            </a:rPr>
            <a:t>Perangkat lunak </a:t>
          </a:r>
          <a:r>
            <a:rPr lang="id-ID" sz="1100">
              <a:solidFill>
                <a:schemeClr val="dk1"/>
              </a:solidFill>
              <a:effectLst/>
              <a:latin typeface="+mn-lt"/>
              <a:ea typeface="+mn-ea"/>
              <a:cs typeface="+mn-cs"/>
            </a:rPr>
            <a:t>AKOONTAN.COM | SPREADSHEET AKUNTANSI</a:t>
          </a:r>
          <a:r>
            <a:rPr lang="en-US" sz="1100">
              <a:solidFill>
                <a:schemeClr val="dk1"/>
              </a:solidFill>
              <a:effectLst/>
              <a:latin typeface="+mn-lt"/>
              <a:ea typeface="+mn-ea"/>
              <a:cs typeface="+mn-cs"/>
            </a:rPr>
            <a:t> ini</a:t>
          </a:r>
          <a:r>
            <a:rPr lang="id-ID" sz="1100">
              <a:solidFill>
                <a:schemeClr val="dk1"/>
              </a:solidFill>
              <a:effectLst/>
              <a:latin typeface="+mn-lt"/>
              <a:ea typeface="+mn-ea"/>
              <a:cs typeface="+mn-cs"/>
            </a:rPr>
            <a:t> berlisensi, tidak dijual.</a:t>
          </a:r>
          <a:br>
            <a:rPr lang="id-ID" sz="1100">
              <a:solidFill>
                <a:schemeClr val="dk1"/>
              </a:solidFill>
              <a:effectLst/>
              <a:latin typeface="+mn-lt"/>
              <a:ea typeface="+mn-ea"/>
              <a:cs typeface="+mn-cs"/>
            </a:rPr>
          </a:br>
          <a:br>
            <a:rPr lang="id-ID" sz="1100">
              <a:solidFill>
                <a:schemeClr val="dk1"/>
              </a:solidFill>
              <a:effectLst/>
              <a:latin typeface="+mn-lt"/>
              <a:ea typeface="+mn-ea"/>
              <a:cs typeface="+mn-cs"/>
            </a:rPr>
          </a:br>
          <a:r>
            <a:rPr lang="id-ID" sz="1100" b="1">
              <a:solidFill>
                <a:schemeClr val="dk1"/>
              </a:solidFill>
              <a:effectLst/>
              <a:latin typeface="+mn-lt"/>
              <a:ea typeface="+mn-ea"/>
              <a:cs typeface="+mn-cs"/>
            </a:rPr>
            <a:t>1. </a:t>
          </a:r>
          <a:r>
            <a:rPr lang="en-US" sz="1100" b="1">
              <a:solidFill>
                <a:schemeClr val="dk1"/>
              </a:solidFill>
              <a:effectLst/>
              <a:latin typeface="+mn-lt"/>
              <a:ea typeface="+mn-ea"/>
              <a:cs typeface="+mn-cs"/>
            </a:rPr>
            <a:t>SYARAT PENGGUNAAN PERANGKAT LUNAK</a:t>
          </a:r>
          <a:r>
            <a:rPr lang="id-ID" sz="1100" b="1">
              <a:solidFill>
                <a:schemeClr val="dk1"/>
              </a:solidFill>
              <a:effectLst/>
              <a:latin typeface="+mn-lt"/>
              <a:ea typeface="+mn-ea"/>
              <a:cs typeface="+mn-cs"/>
            </a:rPr>
            <a:t>.</a:t>
          </a:r>
          <a:br>
            <a:rPr lang="id-ID" sz="1100" b="1">
              <a:solidFill>
                <a:schemeClr val="dk1"/>
              </a:solidFill>
              <a:effectLst/>
              <a:latin typeface="+mn-lt"/>
              <a:ea typeface="+mn-ea"/>
              <a:cs typeface="+mn-cs"/>
            </a:rPr>
          </a:br>
          <a:r>
            <a:rPr lang="id-ID" sz="1100">
              <a:solidFill>
                <a:schemeClr val="dk1"/>
              </a:solidFill>
              <a:effectLst/>
              <a:latin typeface="+mn-lt"/>
              <a:ea typeface="+mn-ea"/>
              <a:cs typeface="+mn-cs"/>
            </a:rPr>
            <a:t>AKOONTAN.COM | SPREADSHEET AKUNTANSI dilisensikan sebagai berikut:</a:t>
          </a:r>
          <a:br>
            <a:rPr lang="id-ID" sz="1100">
              <a:solidFill>
                <a:schemeClr val="dk1"/>
              </a:solidFill>
              <a:effectLst/>
              <a:latin typeface="+mn-lt"/>
              <a:ea typeface="+mn-ea"/>
              <a:cs typeface="+mn-cs"/>
            </a:rPr>
          </a:br>
          <a:r>
            <a:rPr lang="id-ID" sz="1100">
              <a:solidFill>
                <a:schemeClr val="dk1"/>
              </a:solidFill>
              <a:effectLst/>
              <a:latin typeface="+mn-lt"/>
              <a:ea typeface="+mn-ea"/>
              <a:cs typeface="+mn-cs"/>
            </a:rPr>
            <a:t>(a) Instalasi dan Penggunaan.</a:t>
          </a:r>
          <a:br>
            <a:rPr lang="id-ID" sz="1100">
              <a:solidFill>
                <a:schemeClr val="dk1"/>
              </a:solidFill>
              <a:effectLst/>
              <a:latin typeface="+mn-lt"/>
              <a:ea typeface="+mn-ea"/>
              <a:cs typeface="+mn-cs"/>
            </a:rPr>
          </a:br>
          <a:r>
            <a:rPr lang="id-ID" sz="1100">
              <a:solidFill>
                <a:schemeClr val="dk1"/>
              </a:solidFill>
              <a:effectLst/>
              <a:latin typeface="+mn-lt"/>
              <a:ea typeface="+mn-ea"/>
              <a:cs typeface="+mn-cs"/>
            </a:rPr>
            <a:t>AKOONTAN.COM memberi Anda hak untuk menginstal dan menggunakan salinan AKOONTAN.COM | SPREADSHEET AKUNTANSI di komputer dalam satu lokasi tertentu atau pada jaringan di satu situs (misalnya kantor) dan salinan lisensi Anda yang sah dari office suite [Microsoft Excel 2007, </a:t>
          </a:r>
          <a:r>
            <a:rPr lang="en-US" sz="1100">
              <a:solidFill>
                <a:schemeClr val="dk1"/>
              </a:solidFill>
              <a:effectLst/>
              <a:latin typeface="+mn-lt"/>
              <a:ea typeface="+mn-ea"/>
              <a:cs typeface="+mn-cs"/>
            </a:rPr>
            <a:t>2008, </a:t>
          </a:r>
          <a:r>
            <a:rPr lang="id-ID" sz="1100">
              <a:solidFill>
                <a:schemeClr val="dk1"/>
              </a:solidFill>
              <a:effectLst/>
              <a:latin typeface="+mn-lt"/>
              <a:ea typeface="+mn-ea"/>
              <a:cs typeface="+mn-cs"/>
            </a:rPr>
            <a:t>2010, 2013</a:t>
          </a:r>
          <a:r>
            <a:rPr lang="en-US" sz="1100">
              <a:solidFill>
                <a:schemeClr val="dk1"/>
              </a:solidFill>
              <a:effectLst/>
              <a:latin typeface="+mn-lt"/>
              <a:ea typeface="+mn-ea"/>
              <a:cs typeface="+mn-cs"/>
            </a:rPr>
            <a:t>, 2016]</a:t>
          </a:r>
          <a:r>
            <a:rPr lang="id-ID" sz="1100">
              <a:solidFill>
                <a:schemeClr val="dk1"/>
              </a:solidFill>
              <a:effectLst/>
              <a:latin typeface="+mn-lt"/>
              <a:ea typeface="+mn-ea"/>
              <a:cs typeface="+mn-cs"/>
            </a:rPr>
            <a:t> dan sistem operasi Windows [Windows NT, Windows 2003, Windows XP, Windows Vista, Windows 7, Windows 8</a:t>
          </a:r>
          <a:r>
            <a:rPr lang="en-US" sz="1100">
              <a:solidFill>
                <a:schemeClr val="dk1"/>
              </a:solidFill>
              <a:effectLst/>
              <a:latin typeface="+mn-lt"/>
              <a:ea typeface="+mn-ea"/>
              <a:cs typeface="+mn-cs"/>
            </a:rPr>
            <a:t>, Windows 10</a:t>
          </a:r>
          <a:r>
            <a:rPr lang="id-ID" sz="1100">
              <a:solidFill>
                <a:schemeClr val="dk1"/>
              </a:solidFill>
              <a:effectLst/>
              <a:latin typeface="+mn-lt"/>
              <a:ea typeface="+mn-ea"/>
              <a:cs typeface="+mn-cs"/>
            </a:rPr>
            <a:t>] </a:t>
          </a:r>
          <a:r>
            <a:rPr lang="en-US" sz="1100">
              <a:solidFill>
                <a:schemeClr val="dk1"/>
              </a:solidFill>
              <a:effectLst/>
              <a:latin typeface="+mn-lt"/>
              <a:ea typeface="+mn-ea"/>
              <a:cs typeface="+mn-cs"/>
            </a:rPr>
            <a:t>dan Apple </a:t>
          </a:r>
          <a:r>
            <a:rPr lang="id-ID" sz="1100">
              <a:solidFill>
                <a:schemeClr val="dk1"/>
              </a:solidFill>
              <a:effectLst/>
              <a:latin typeface="+mn-lt"/>
              <a:ea typeface="+mn-ea"/>
              <a:cs typeface="+mn-cs"/>
            </a:rPr>
            <a:t>dimana </a:t>
          </a:r>
          <a:r>
            <a:rPr lang="en-US" sz="1100">
              <a:solidFill>
                <a:schemeClr val="dk1"/>
              </a:solidFill>
              <a:effectLst/>
              <a:latin typeface="+mn-lt"/>
              <a:ea typeface="+mn-ea"/>
              <a:cs typeface="+mn-cs"/>
            </a:rPr>
            <a:t>perangkat lunak </a:t>
          </a:r>
          <a:r>
            <a:rPr lang="id-ID" sz="1100">
              <a:solidFill>
                <a:schemeClr val="dk1"/>
              </a:solidFill>
              <a:effectLst/>
              <a:latin typeface="+mn-lt"/>
              <a:ea typeface="+mn-ea"/>
              <a:cs typeface="+mn-cs"/>
            </a:rPr>
            <a:t>AKOONTAN.COM | SPREADSHEET AKUNTANSI dirancang.</a:t>
          </a:r>
          <a:br>
            <a:rPr lang="id-ID" sz="1100">
              <a:solidFill>
                <a:schemeClr val="dk1"/>
              </a:solidFill>
              <a:effectLst/>
              <a:latin typeface="+mn-lt"/>
              <a:ea typeface="+mn-ea"/>
              <a:cs typeface="+mn-cs"/>
            </a:rPr>
          </a:br>
          <a:r>
            <a:rPr lang="id-ID" sz="1100">
              <a:solidFill>
                <a:schemeClr val="dk1"/>
              </a:solidFill>
              <a:effectLst/>
              <a:latin typeface="+mn-lt"/>
              <a:ea typeface="+mn-ea"/>
              <a:cs typeface="+mn-cs"/>
            </a:rPr>
            <a:t>(b) Cadangan Salinan.</a:t>
          </a:r>
          <a:br>
            <a:rPr lang="id-ID" sz="1100">
              <a:solidFill>
                <a:schemeClr val="dk1"/>
              </a:solidFill>
              <a:effectLst/>
              <a:latin typeface="+mn-lt"/>
              <a:ea typeface="+mn-ea"/>
              <a:cs typeface="+mn-cs"/>
            </a:rPr>
          </a:br>
          <a:r>
            <a:rPr lang="id-ID" sz="1100">
              <a:solidFill>
                <a:schemeClr val="dk1"/>
              </a:solidFill>
              <a:effectLst/>
              <a:latin typeface="+mn-lt"/>
              <a:ea typeface="+mn-ea"/>
              <a:cs typeface="+mn-cs"/>
            </a:rPr>
            <a:t>Anda juga bisa membuat salinan AKOONTAN.COM | SPREADSHEET AKUNTANSI yang mungkin diperlukan untuk keperluan backup dan arsip.</a:t>
          </a:r>
          <a:br>
            <a:rPr lang="id-ID" sz="1100">
              <a:solidFill>
                <a:schemeClr val="dk1"/>
              </a:solidFill>
              <a:effectLst/>
              <a:latin typeface="+mn-lt"/>
              <a:ea typeface="+mn-ea"/>
              <a:cs typeface="+mn-cs"/>
            </a:rPr>
          </a:br>
          <a:br>
            <a:rPr lang="id-ID" sz="1100">
              <a:solidFill>
                <a:schemeClr val="dk1"/>
              </a:solidFill>
              <a:effectLst/>
              <a:latin typeface="+mn-lt"/>
              <a:ea typeface="+mn-ea"/>
              <a:cs typeface="+mn-cs"/>
            </a:rPr>
          </a:br>
          <a:r>
            <a:rPr lang="id-ID" sz="1100" b="1">
              <a:solidFill>
                <a:schemeClr val="dk1"/>
              </a:solidFill>
              <a:effectLst/>
              <a:latin typeface="+mn-lt"/>
              <a:ea typeface="+mn-ea"/>
              <a:cs typeface="+mn-cs"/>
            </a:rPr>
            <a:t>2. URAIAN HAK DAN BATASAN LAINNYA.</a:t>
          </a:r>
          <a:br>
            <a:rPr lang="id-ID" sz="1100">
              <a:solidFill>
                <a:schemeClr val="dk1"/>
              </a:solidFill>
              <a:effectLst/>
              <a:latin typeface="+mn-lt"/>
              <a:ea typeface="+mn-ea"/>
              <a:cs typeface="+mn-cs"/>
            </a:rPr>
          </a:br>
          <a:r>
            <a:rPr lang="id-ID" sz="1100">
              <a:solidFill>
                <a:schemeClr val="dk1"/>
              </a:solidFill>
              <a:effectLst/>
              <a:latin typeface="+mn-lt"/>
              <a:ea typeface="+mn-ea"/>
              <a:cs typeface="+mn-cs"/>
            </a:rPr>
            <a:t>(a) Pemeliharaan Pemberitahuan Hak Cipta.</a:t>
          </a:r>
          <a:br>
            <a:rPr lang="id-ID" sz="1100">
              <a:solidFill>
                <a:schemeClr val="dk1"/>
              </a:solidFill>
              <a:effectLst/>
              <a:latin typeface="+mn-lt"/>
              <a:ea typeface="+mn-ea"/>
              <a:cs typeface="+mn-cs"/>
            </a:rPr>
          </a:br>
          <a:r>
            <a:rPr lang="id-ID" sz="1100">
              <a:solidFill>
                <a:schemeClr val="dk1"/>
              </a:solidFill>
              <a:effectLst/>
              <a:latin typeface="+mn-lt"/>
              <a:ea typeface="+mn-ea"/>
              <a:cs typeface="+mn-cs"/>
            </a:rPr>
            <a:t>Anda tidak boleh menghapus atau mengubah pemberitahuan hak cipta apapun atas semua dan semua salinan AKOONTAN.COM | SPREADSHEET AKUNTANSI.</a:t>
          </a:r>
          <a:br>
            <a:rPr lang="id-ID" sz="1100">
              <a:solidFill>
                <a:schemeClr val="dk1"/>
              </a:solidFill>
              <a:effectLst/>
              <a:latin typeface="+mn-lt"/>
              <a:ea typeface="+mn-ea"/>
              <a:cs typeface="+mn-cs"/>
            </a:rPr>
          </a:br>
          <a:r>
            <a:rPr lang="id-ID" sz="1100">
              <a:solidFill>
                <a:schemeClr val="dk1"/>
              </a:solidFill>
              <a:effectLst/>
              <a:latin typeface="+mn-lt"/>
              <a:ea typeface="+mn-ea"/>
              <a:cs typeface="+mn-cs"/>
            </a:rPr>
            <a:t>(b) Distribusi.</a:t>
          </a:r>
          <a:br>
            <a:rPr lang="id-ID" sz="1100">
              <a:solidFill>
                <a:schemeClr val="dk1"/>
              </a:solidFill>
              <a:effectLst/>
              <a:latin typeface="+mn-lt"/>
              <a:ea typeface="+mn-ea"/>
              <a:cs typeface="+mn-cs"/>
            </a:rPr>
          </a:br>
          <a:r>
            <a:rPr lang="id-ID" sz="1100">
              <a:solidFill>
                <a:schemeClr val="dk1"/>
              </a:solidFill>
              <a:effectLst/>
              <a:latin typeface="+mn-lt"/>
              <a:ea typeface="+mn-ea"/>
              <a:cs typeface="+mn-cs"/>
            </a:rPr>
            <a:t>Anda tidak boleh mendistribusikan salinan AKOONTAN.COM | SPREADSHEET AKUNTANSI kepada pihak ketiga. Versi evaluasi yang tersedia untuk diunduh dari situs web AKOONTAN.COM dapat didistribusikan secara gratis.</a:t>
          </a:r>
          <a:br>
            <a:rPr lang="id-ID" sz="1100">
              <a:solidFill>
                <a:schemeClr val="dk1"/>
              </a:solidFill>
              <a:effectLst/>
              <a:latin typeface="+mn-lt"/>
              <a:ea typeface="+mn-ea"/>
              <a:cs typeface="+mn-cs"/>
            </a:rPr>
          </a:br>
          <a:r>
            <a:rPr lang="id-ID" sz="1100">
              <a:solidFill>
                <a:schemeClr val="dk1"/>
              </a:solidFill>
              <a:effectLst/>
              <a:latin typeface="+mn-lt"/>
              <a:ea typeface="+mn-ea"/>
              <a:cs typeface="+mn-cs"/>
            </a:rPr>
            <a:t>(c) Larangan </a:t>
          </a:r>
          <a:r>
            <a:rPr lang="id-ID" sz="1100" i="1">
              <a:solidFill>
                <a:schemeClr val="dk1"/>
              </a:solidFill>
              <a:effectLst/>
              <a:latin typeface="+mn-lt"/>
              <a:ea typeface="+mn-ea"/>
              <a:cs typeface="+mn-cs"/>
            </a:rPr>
            <a:t>Reverse Engineering</a:t>
          </a:r>
          <a:r>
            <a:rPr lang="id-ID" sz="1100">
              <a:solidFill>
                <a:schemeClr val="dk1"/>
              </a:solidFill>
              <a:effectLst/>
              <a:latin typeface="+mn-lt"/>
              <a:ea typeface="+mn-ea"/>
              <a:cs typeface="+mn-cs"/>
            </a:rPr>
            <a:t>, </a:t>
          </a:r>
          <a:r>
            <a:rPr lang="id-ID" sz="1100" i="1">
              <a:solidFill>
                <a:schemeClr val="dk1"/>
              </a:solidFill>
              <a:effectLst/>
              <a:latin typeface="+mn-lt"/>
              <a:ea typeface="+mn-ea"/>
              <a:cs typeface="+mn-cs"/>
            </a:rPr>
            <a:t>Decompilation</a:t>
          </a:r>
          <a:r>
            <a:rPr lang="id-ID" sz="1100">
              <a:solidFill>
                <a:schemeClr val="dk1"/>
              </a:solidFill>
              <a:effectLst/>
              <a:latin typeface="+mn-lt"/>
              <a:ea typeface="+mn-ea"/>
              <a:cs typeface="+mn-cs"/>
            </a:rPr>
            <a:t>, dan </a:t>
          </a:r>
          <a:r>
            <a:rPr lang="id-ID" sz="1100" i="1">
              <a:solidFill>
                <a:schemeClr val="dk1"/>
              </a:solidFill>
              <a:effectLst/>
              <a:latin typeface="+mn-lt"/>
              <a:ea typeface="+mn-ea"/>
              <a:cs typeface="+mn-cs"/>
            </a:rPr>
            <a:t>Disassembly</a:t>
          </a:r>
          <a:r>
            <a:rPr lang="id-ID" sz="1100">
              <a:solidFill>
                <a:schemeClr val="dk1"/>
              </a:solidFill>
              <a:effectLst/>
              <a:latin typeface="+mn-lt"/>
              <a:ea typeface="+mn-ea"/>
              <a:cs typeface="+mn-cs"/>
            </a:rPr>
            <a:t>.</a:t>
          </a:r>
          <a:br>
            <a:rPr lang="id-ID" sz="1100">
              <a:solidFill>
                <a:schemeClr val="dk1"/>
              </a:solidFill>
              <a:effectLst/>
              <a:latin typeface="+mn-lt"/>
              <a:ea typeface="+mn-ea"/>
              <a:cs typeface="+mn-cs"/>
            </a:rPr>
          </a:br>
          <a:r>
            <a:rPr lang="id-ID" sz="1100">
              <a:solidFill>
                <a:schemeClr val="dk1"/>
              </a:solidFill>
              <a:effectLst/>
              <a:latin typeface="+mn-lt"/>
              <a:ea typeface="+mn-ea"/>
              <a:cs typeface="+mn-cs"/>
            </a:rPr>
            <a:t>Anda tidak boleh merekayasa balik, mendekompilasi, atau membongkar AKOONTAN.COM | SPREADSHEET AKUNTANSI, kecuali dan hanya sejauh aktivitas tersebut diizinkan secara tegas oleh undang-undang yang berlaku.</a:t>
          </a:r>
          <a:br>
            <a:rPr lang="id-ID" sz="1100">
              <a:solidFill>
                <a:schemeClr val="dk1"/>
              </a:solidFill>
              <a:effectLst/>
              <a:latin typeface="+mn-lt"/>
              <a:ea typeface="+mn-ea"/>
              <a:cs typeface="+mn-cs"/>
            </a:rPr>
          </a:br>
          <a:r>
            <a:rPr lang="id-ID" sz="1100">
              <a:solidFill>
                <a:schemeClr val="dk1"/>
              </a:solidFill>
              <a:effectLst/>
              <a:latin typeface="+mn-lt"/>
              <a:ea typeface="+mn-ea"/>
              <a:cs typeface="+mn-cs"/>
            </a:rPr>
            <a:t>(d) Rental.</a:t>
          </a:r>
          <a:br>
            <a:rPr lang="id-ID" sz="1100">
              <a:solidFill>
                <a:schemeClr val="dk1"/>
              </a:solidFill>
              <a:effectLst/>
              <a:latin typeface="+mn-lt"/>
              <a:ea typeface="+mn-ea"/>
              <a:cs typeface="+mn-cs"/>
            </a:rPr>
          </a:br>
          <a:r>
            <a:rPr lang="id-ID" sz="1100">
              <a:solidFill>
                <a:schemeClr val="dk1"/>
              </a:solidFill>
              <a:effectLst/>
              <a:latin typeface="+mn-lt"/>
              <a:ea typeface="+mn-ea"/>
              <a:cs typeface="+mn-cs"/>
            </a:rPr>
            <a:t>Anda tidak boleh menyewakan</a:t>
          </a:r>
          <a:r>
            <a:rPr lang="en-US" sz="1100">
              <a:solidFill>
                <a:schemeClr val="dk1"/>
              </a:solidFill>
              <a:effectLst/>
              <a:latin typeface="+mn-lt"/>
              <a:ea typeface="+mn-ea"/>
              <a:cs typeface="+mn-cs"/>
            </a:rPr>
            <a:t> perangkat lunak </a:t>
          </a:r>
          <a:r>
            <a:rPr lang="id-ID" sz="1100">
              <a:solidFill>
                <a:schemeClr val="dk1"/>
              </a:solidFill>
              <a:effectLst/>
              <a:latin typeface="+mn-lt"/>
              <a:ea typeface="+mn-ea"/>
              <a:cs typeface="+mn-cs"/>
            </a:rPr>
            <a:t>AKOONTAN.COM | SPREADSHEET AKUNTANSI.</a:t>
          </a:r>
          <a:br>
            <a:rPr lang="id-ID" sz="1100">
              <a:solidFill>
                <a:schemeClr val="dk1"/>
              </a:solidFill>
              <a:effectLst/>
              <a:latin typeface="+mn-lt"/>
              <a:ea typeface="+mn-ea"/>
              <a:cs typeface="+mn-cs"/>
            </a:rPr>
          </a:br>
          <a:r>
            <a:rPr lang="id-ID" sz="1100">
              <a:solidFill>
                <a:schemeClr val="dk1"/>
              </a:solidFill>
              <a:effectLst/>
              <a:latin typeface="+mn-lt"/>
              <a:ea typeface="+mn-ea"/>
              <a:cs typeface="+mn-cs"/>
            </a:rPr>
            <a:t>(e) Layanan Pendukung.</a:t>
          </a:r>
          <a:br>
            <a:rPr lang="id-ID" sz="1100">
              <a:solidFill>
                <a:schemeClr val="dk1"/>
              </a:solidFill>
              <a:effectLst/>
              <a:latin typeface="+mn-lt"/>
              <a:ea typeface="+mn-ea"/>
              <a:cs typeface="+mn-cs"/>
            </a:rPr>
          </a:br>
          <a:r>
            <a:rPr lang="id-ID" sz="1100">
              <a:solidFill>
                <a:schemeClr val="dk1"/>
              </a:solidFill>
              <a:effectLst/>
              <a:latin typeface="+mn-lt"/>
              <a:ea typeface="+mn-ea"/>
              <a:cs typeface="+mn-cs"/>
            </a:rPr>
            <a:t>AKOONTAN.COM dapat memberi Anda layanan dukungan terkait dengan AKOONTAN.COM | SPREADSHEET AKUNTANSI ("Layanan Dukungan"). Setiap kode perangkat lunak tambahan yang diberikan kepada Anda sebagai bagian dari Layanan Pendukung akan dianggap sebagai bagian dari AKOONTAN.COM | SPREADSHEET AKUNTANSI dan tunduk pada syarat dan ketentuan dari perjanjian ini.</a:t>
          </a:r>
          <a:br>
            <a:rPr lang="id-ID" sz="1100">
              <a:solidFill>
                <a:schemeClr val="dk1"/>
              </a:solidFill>
              <a:effectLst/>
              <a:latin typeface="+mn-lt"/>
              <a:ea typeface="+mn-ea"/>
              <a:cs typeface="+mn-cs"/>
            </a:rPr>
          </a:br>
          <a:r>
            <a:rPr lang="id-ID" sz="1100">
              <a:solidFill>
                <a:schemeClr val="dk1"/>
              </a:solidFill>
              <a:effectLst/>
              <a:latin typeface="+mn-lt"/>
              <a:ea typeface="+mn-ea"/>
              <a:cs typeface="+mn-cs"/>
            </a:rPr>
            <a:t>(f) Kepatuhan terhadap Hukum yang Berlaku.</a:t>
          </a:r>
          <a:br>
            <a:rPr lang="id-ID" sz="1100">
              <a:solidFill>
                <a:schemeClr val="dk1"/>
              </a:solidFill>
              <a:effectLst/>
              <a:latin typeface="+mn-lt"/>
              <a:ea typeface="+mn-ea"/>
              <a:cs typeface="+mn-cs"/>
            </a:rPr>
          </a:br>
          <a:r>
            <a:rPr lang="id-ID" sz="1100">
              <a:solidFill>
                <a:schemeClr val="dk1"/>
              </a:solidFill>
              <a:effectLst/>
              <a:latin typeface="+mn-lt"/>
              <a:ea typeface="+mn-ea"/>
              <a:cs typeface="+mn-cs"/>
            </a:rPr>
            <a:t>Anda harus mematuhi semua hukum yang berlaku mengenai penggunaan AKOONTAN.COM | SPREADSHEET AKUNTANSI.</a:t>
          </a:r>
          <a:br>
            <a:rPr lang="id-ID" sz="1100">
              <a:solidFill>
                <a:schemeClr val="dk1"/>
              </a:solidFill>
              <a:effectLst/>
              <a:latin typeface="+mn-lt"/>
              <a:ea typeface="+mn-ea"/>
              <a:cs typeface="+mn-cs"/>
            </a:rPr>
          </a:br>
          <a:br>
            <a:rPr lang="id-ID" sz="1100">
              <a:solidFill>
                <a:schemeClr val="dk1"/>
              </a:solidFill>
              <a:effectLst/>
              <a:latin typeface="+mn-lt"/>
              <a:ea typeface="+mn-ea"/>
              <a:cs typeface="+mn-cs"/>
            </a:rPr>
          </a:br>
          <a:r>
            <a:rPr lang="id-ID" sz="1100" b="1">
              <a:solidFill>
                <a:schemeClr val="dk1"/>
              </a:solidFill>
              <a:effectLst/>
              <a:latin typeface="+mn-lt"/>
              <a:ea typeface="+mn-ea"/>
              <a:cs typeface="+mn-cs"/>
            </a:rPr>
            <a:t>3. </a:t>
          </a:r>
          <a:r>
            <a:rPr lang="en-US" sz="1100" b="1">
              <a:solidFill>
                <a:schemeClr val="dk1"/>
              </a:solidFill>
              <a:effectLst/>
              <a:latin typeface="+mn-lt"/>
              <a:ea typeface="+mn-ea"/>
              <a:cs typeface="+mn-cs"/>
            </a:rPr>
            <a:t>PEMUTUSAN LISENSI</a:t>
          </a:r>
          <a:br>
            <a:rPr lang="id-ID" sz="1100">
              <a:solidFill>
                <a:schemeClr val="dk1"/>
              </a:solidFill>
              <a:effectLst/>
              <a:latin typeface="+mn-lt"/>
              <a:ea typeface="+mn-ea"/>
              <a:cs typeface="+mn-cs"/>
            </a:rPr>
          </a:br>
          <a:r>
            <a:rPr lang="id-ID" sz="1100">
              <a:solidFill>
                <a:schemeClr val="dk1"/>
              </a:solidFill>
              <a:effectLst/>
              <a:latin typeface="+mn-lt"/>
              <a:ea typeface="+mn-ea"/>
              <a:cs typeface="+mn-cs"/>
            </a:rPr>
            <a:t>Tanpa mengurangi hak lainnya, AKOONTAN.COM dapat mengakhiri perjanjian ini jika Anda gagal mematuhi persyaratan dan ketentuan perjanjian ini. Dalam hal demikian, Anda harus menghancurkan semua salinan AKOONTAN.COM | SPREADSHEET AKUNTANSI yang Anda miliki.</a:t>
          </a:r>
          <a:br>
            <a:rPr lang="id-ID" sz="1100">
              <a:solidFill>
                <a:schemeClr val="dk1"/>
              </a:solidFill>
              <a:effectLst/>
              <a:latin typeface="+mn-lt"/>
              <a:ea typeface="+mn-ea"/>
              <a:cs typeface="+mn-cs"/>
            </a:rPr>
          </a:br>
          <a:br>
            <a:rPr lang="id-ID" sz="1100">
              <a:solidFill>
                <a:schemeClr val="dk1"/>
              </a:solidFill>
              <a:effectLst/>
              <a:latin typeface="+mn-lt"/>
              <a:ea typeface="+mn-ea"/>
              <a:cs typeface="+mn-cs"/>
            </a:rPr>
          </a:br>
          <a:r>
            <a:rPr lang="id-ID" sz="1100" b="1">
              <a:solidFill>
                <a:schemeClr val="dk1"/>
              </a:solidFill>
              <a:effectLst/>
              <a:latin typeface="+mn-lt"/>
              <a:ea typeface="+mn-ea"/>
              <a:cs typeface="+mn-cs"/>
            </a:rPr>
            <a:t>4. HAK CIPTA</a:t>
          </a:r>
          <a:br>
            <a:rPr lang="id-ID" sz="1100">
              <a:solidFill>
                <a:schemeClr val="dk1"/>
              </a:solidFill>
              <a:effectLst/>
              <a:latin typeface="+mn-lt"/>
              <a:ea typeface="+mn-ea"/>
              <a:cs typeface="+mn-cs"/>
            </a:rPr>
          </a:br>
          <a:r>
            <a:rPr lang="id-ID" sz="1100">
              <a:solidFill>
                <a:schemeClr val="dk1"/>
              </a:solidFill>
              <a:effectLst/>
              <a:latin typeface="+mn-lt"/>
              <a:ea typeface="+mn-ea"/>
              <a:cs typeface="+mn-cs"/>
            </a:rPr>
            <a:t>Semua judul, termasuk namun tidak terbatas pada hak cipta, dan terhadap AKOONTAN.COM | SPREADSHEET AKUNTANSI dan salinannya dimiliki oleh AKOONTAN.COM atau pemasoknya. Semua hak kepemilikan dan hak intelektual di dalam dan atas konten yang dapat diakses melalui penggunaan AKOONTAN.COM | SPREADSHEET AKUNTANSI adalah hak milik dari pemilik konten masing-masing dan dilindungi oleh undang-undang hak cipta atau undang-undang kekayaan intelektual dan perjanjian yang berlaku. Perjanjian ini tidak memberi Anda hak untuk menggunakan konten semacam itu. Semua hak yang tidak diberikan secara tegas </a:t>
          </a:r>
          <a:r>
            <a:rPr lang="en-US" sz="1100">
              <a:solidFill>
                <a:schemeClr val="dk1"/>
              </a:solidFill>
              <a:effectLst/>
              <a:latin typeface="+mn-lt"/>
              <a:ea typeface="+mn-ea"/>
              <a:cs typeface="+mn-cs"/>
            </a:rPr>
            <a:t>tetapi berkaitan dan tidak mempunyai hak cipta tetap merupakan bagian dari kekayaan intelektual </a:t>
          </a:r>
          <a:r>
            <a:rPr lang="id-ID" sz="1100">
              <a:solidFill>
                <a:schemeClr val="dk1"/>
              </a:solidFill>
              <a:effectLst/>
              <a:latin typeface="+mn-lt"/>
              <a:ea typeface="+mn-ea"/>
              <a:cs typeface="+mn-cs"/>
            </a:rPr>
            <a:t>AKOONTAN.COM.</a:t>
          </a:r>
          <a:br>
            <a:rPr lang="id-ID" sz="1100">
              <a:solidFill>
                <a:schemeClr val="dk1"/>
              </a:solidFill>
              <a:effectLst/>
              <a:latin typeface="+mn-lt"/>
              <a:ea typeface="+mn-ea"/>
              <a:cs typeface="+mn-cs"/>
            </a:rPr>
          </a:br>
          <a:br>
            <a:rPr lang="id-ID" sz="1100">
              <a:solidFill>
                <a:schemeClr val="dk1"/>
              </a:solidFill>
              <a:effectLst/>
              <a:latin typeface="+mn-lt"/>
              <a:ea typeface="+mn-ea"/>
              <a:cs typeface="+mn-cs"/>
            </a:rPr>
          </a:br>
          <a:r>
            <a:rPr lang="id-ID" sz="1100" b="1">
              <a:solidFill>
                <a:schemeClr val="dk1"/>
              </a:solidFill>
              <a:effectLst/>
              <a:latin typeface="+mn-lt"/>
              <a:ea typeface="+mn-ea"/>
              <a:cs typeface="+mn-cs"/>
            </a:rPr>
            <a:t>5. JAMINAN</a:t>
          </a:r>
          <a:r>
            <a:rPr lang="en-US" sz="1100" b="1">
              <a:solidFill>
                <a:schemeClr val="dk1"/>
              </a:solidFill>
              <a:effectLst/>
              <a:latin typeface="+mn-lt"/>
              <a:ea typeface="+mn-ea"/>
              <a:cs typeface="+mn-cs"/>
            </a:rPr>
            <a:t> TIDAK BERLAKU</a:t>
          </a:r>
          <a:br>
            <a:rPr lang="id-ID" sz="1100">
              <a:solidFill>
                <a:schemeClr val="dk1"/>
              </a:solidFill>
              <a:effectLst/>
              <a:latin typeface="+mn-lt"/>
              <a:ea typeface="+mn-ea"/>
              <a:cs typeface="+mn-cs"/>
            </a:rPr>
          </a:br>
          <a:r>
            <a:rPr lang="en-US" sz="1100">
              <a:solidFill>
                <a:schemeClr val="dk1"/>
              </a:solidFill>
              <a:effectLst/>
              <a:latin typeface="+mn-lt"/>
              <a:ea typeface="+mn-ea"/>
              <a:cs typeface="+mn-cs"/>
            </a:rPr>
            <a:t>AKOONTAN.COM </a:t>
          </a:r>
          <a:r>
            <a:rPr lang="id-ID" sz="1100">
              <a:solidFill>
                <a:schemeClr val="dk1"/>
              </a:solidFill>
              <a:effectLst/>
              <a:latin typeface="+mn-lt"/>
              <a:ea typeface="+mn-ea"/>
              <a:cs typeface="+mn-cs"/>
            </a:rPr>
            <a:t>secara tegas menolak jaminan apapun untuk EXCEL AKUNTANSI PERUSAHAAN DAGANG. AKOONTAN.COM | SPREADSHEET AKUNTANSI disediakan '</a:t>
          </a:r>
          <a:r>
            <a:rPr lang="id-ID" sz="1100" i="1">
              <a:solidFill>
                <a:schemeClr val="dk1"/>
              </a:solidFill>
              <a:effectLst/>
              <a:latin typeface="+mn-lt"/>
              <a:ea typeface="+mn-ea"/>
              <a:cs typeface="+mn-cs"/>
            </a:rPr>
            <a:t>As Is</a:t>
          </a:r>
          <a:r>
            <a:rPr lang="id-ID" sz="1100">
              <a:solidFill>
                <a:schemeClr val="dk1"/>
              </a:solidFill>
              <a:effectLst/>
              <a:latin typeface="+mn-lt"/>
              <a:ea typeface="+mn-ea"/>
              <a:cs typeface="+mn-cs"/>
            </a:rPr>
            <a:t>' </a:t>
          </a:r>
          <a:r>
            <a:rPr lang="en-US" sz="1100">
              <a:solidFill>
                <a:schemeClr val="dk1"/>
              </a:solidFill>
              <a:effectLst/>
              <a:latin typeface="+mn-lt"/>
              <a:ea typeface="+mn-ea"/>
              <a:cs typeface="+mn-cs"/>
            </a:rPr>
            <a:t>(apa adanya) </a:t>
          </a:r>
          <a:r>
            <a:rPr lang="id-ID" sz="1100">
              <a:solidFill>
                <a:schemeClr val="dk1"/>
              </a:solidFill>
              <a:effectLst/>
              <a:latin typeface="+mn-lt"/>
              <a:ea typeface="+mn-ea"/>
              <a:cs typeface="+mn-cs"/>
            </a:rPr>
            <a:t>tanpa jaminan tersurat maupun tersirat, termasuk namun tidak terbatas pada jaminan kelayakan jual, </a:t>
          </a:r>
          <a:r>
            <a:rPr lang="id-ID" sz="1100" i="1">
              <a:solidFill>
                <a:schemeClr val="dk1"/>
              </a:solidFill>
              <a:effectLst/>
              <a:latin typeface="+mn-lt"/>
              <a:ea typeface="+mn-ea"/>
              <a:cs typeface="+mn-cs"/>
            </a:rPr>
            <a:t>noninfringement</a:t>
          </a:r>
          <a:r>
            <a:rPr lang="id-ID" sz="1100">
              <a:solidFill>
                <a:schemeClr val="dk1"/>
              </a:solidFill>
              <a:effectLst/>
              <a:latin typeface="+mn-lt"/>
              <a:ea typeface="+mn-ea"/>
              <a:cs typeface="+mn-cs"/>
            </a:rPr>
            <a:t>, atau kesesuaian dengan tujuan tertentu. AKOONTAN.COM tidak menjamin atau bertanggung jawab atas keakuratan atau kelengkapan informasi, teks, grafik, tautan atau item lainnya yang terdapat dalam AKOONTAN.COM | SPREADSHEET AKUNTANSI tidak memberikan jaminan sehubungan dengan kerugian yang mungkin ditimbulkan oleh </a:t>
          </a:r>
          <a:r>
            <a:rPr lang="en-US" sz="1100">
              <a:solidFill>
                <a:schemeClr val="dk1"/>
              </a:solidFill>
              <a:effectLst/>
              <a:latin typeface="+mn-lt"/>
              <a:ea typeface="+mn-ea"/>
              <a:cs typeface="+mn-cs"/>
            </a:rPr>
            <a:t>adanya </a:t>
          </a:r>
          <a:r>
            <a:rPr lang="id-ID" sz="1100">
              <a:solidFill>
                <a:schemeClr val="dk1"/>
              </a:solidFill>
              <a:effectLst/>
              <a:latin typeface="+mn-lt"/>
              <a:ea typeface="+mn-ea"/>
              <a:cs typeface="+mn-cs"/>
            </a:rPr>
            <a:t>virus atau</a:t>
          </a:r>
          <a:r>
            <a:rPr lang="en-US" sz="1100">
              <a:solidFill>
                <a:schemeClr val="dk1"/>
              </a:solidFill>
              <a:effectLst/>
              <a:latin typeface="+mn-lt"/>
              <a:ea typeface="+mn-ea"/>
              <a:cs typeface="+mn-cs"/>
            </a:rPr>
            <a:t>pun</a:t>
          </a:r>
          <a:r>
            <a:rPr lang="id-ID" sz="1100">
              <a:solidFill>
                <a:schemeClr val="dk1"/>
              </a:solidFill>
              <a:effectLst/>
              <a:latin typeface="+mn-lt"/>
              <a:ea typeface="+mn-ea"/>
              <a:cs typeface="+mn-cs"/>
            </a:rPr>
            <a:t> program komputer sejenis lainnya</a:t>
          </a:r>
          <a:r>
            <a:rPr lang="en-US" sz="1100">
              <a:solidFill>
                <a:schemeClr val="dk1"/>
              </a:solidFill>
              <a:effectLst/>
              <a:latin typeface="+mn-lt"/>
              <a:ea typeface="+mn-ea"/>
              <a:cs typeface="+mn-cs"/>
            </a:rPr>
            <a:t> yang dapat merusak/menghilangkan data AKOONTAN.COM | SPREADSHEET AKUNTANSI</a:t>
          </a:r>
          <a:r>
            <a:rPr lang="id-ID" sz="1100">
              <a:solidFill>
                <a:schemeClr val="dk1"/>
              </a:solidFill>
              <a:effectLst/>
              <a:latin typeface="+mn-lt"/>
              <a:ea typeface="+mn-ea"/>
              <a:cs typeface="+mn-cs"/>
            </a:rPr>
            <a:t>. AKOONTAN.COM selanjutnya secara tegas menolak </a:t>
          </a:r>
          <a:r>
            <a:rPr lang="en-US" sz="1100">
              <a:solidFill>
                <a:schemeClr val="dk1"/>
              </a:solidFill>
              <a:effectLst/>
              <a:latin typeface="+mn-lt"/>
              <a:ea typeface="+mn-ea"/>
              <a:cs typeface="+mn-cs"/>
            </a:rPr>
            <a:t>pemberian </a:t>
          </a:r>
          <a:r>
            <a:rPr lang="id-ID" sz="1100">
              <a:solidFill>
                <a:schemeClr val="dk1"/>
              </a:solidFill>
              <a:effectLst/>
              <a:latin typeface="+mn-lt"/>
              <a:ea typeface="+mn-ea"/>
              <a:cs typeface="+mn-cs"/>
            </a:rPr>
            <a:t>garansi </a:t>
          </a:r>
          <a:r>
            <a:rPr lang="en-US" sz="1100">
              <a:solidFill>
                <a:schemeClr val="dk1"/>
              </a:solidFill>
              <a:effectLst/>
              <a:latin typeface="+mn-lt"/>
              <a:ea typeface="+mn-ea"/>
              <a:cs typeface="+mn-cs"/>
            </a:rPr>
            <a:t>baik kepada perwakilan, pengguna resmi ataupun pihak manapun</a:t>
          </a:r>
          <a:r>
            <a:rPr lang="id-ID" sz="1100">
              <a:solidFill>
                <a:schemeClr val="dk1"/>
              </a:solidFill>
              <a:effectLst/>
              <a:latin typeface="+mn-lt"/>
              <a:ea typeface="+mn-ea"/>
              <a:cs typeface="+mn-cs"/>
            </a:rPr>
            <a:t>.</a:t>
          </a:r>
          <a:br>
            <a:rPr lang="id-ID" sz="1100">
              <a:solidFill>
                <a:schemeClr val="dk1"/>
              </a:solidFill>
              <a:effectLst/>
              <a:latin typeface="+mn-lt"/>
              <a:ea typeface="+mn-ea"/>
              <a:cs typeface="+mn-cs"/>
            </a:rPr>
          </a:br>
          <a:br>
            <a:rPr lang="id-ID" sz="1100">
              <a:solidFill>
                <a:schemeClr val="dk1"/>
              </a:solidFill>
              <a:effectLst/>
              <a:latin typeface="+mn-lt"/>
              <a:ea typeface="+mn-ea"/>
              <a:cs typeface="+mn-cs"/>
            </a:rPr>
          </a:br>
          <a:r>
            <a:rPr lang="id-ID" sz="1100" b="1">
              <a:solidFill>
                <a:schemeClr val="dk1"/>
              </a:solidFill>
              <a:effectLst/>
              <a:latin typeface="+mn-lt"/>
              <a:ea typeface="+mn-ea"/>
              <a:cs typeface="+mn-cs"/>
            </a:rPr>
            <a:t>6. PEMBATASAN TANGGUNG JAWAB</a:t>
          </a:r>
          <a:br>
            <a:rPr lang="id-ID" sz="1100">
              <a:solidFill>
                <a:schemeClr val="dk1"/>
              </a:solidFill>
              <a:effectLst/>
              <a:latin typeface="+mn-lt"/>
              <a:ea typeface="+mn-ea"/>
              <a:cs typeface="+mn-cs"/>
            </a:rPr>
          </a:br>
          <a:r>
            <a:rPr lang="id-ID" sz="1100">
              <a:solidFill>
                <a:schemeClr val="dk1"/>
              </a:solidFill>
              <a:effectLst/>
              <a:latin typeface="+mn-lt"/>
              <a:ea typeface="+mn-ea"/>
              <a:cs typeface="+mn-cs"/>
            </a:rPr>
            <a:t>AKOONTAN.COM bertanggung jawab atas segala kerusakan (termasuk, namun tidak terbatas pada, kehilangan keuntungan, gangguan bisnis, atau kehilangan informasi) yang meningkat dari penggunaan atau ketidakmampuan Pengguna yang Diotorisasi untuk menggunakan</a:t>
          </a:r>
          <a:r>
            <a:rPr lang="en-US" sz="1100">
              <a:solidFill>
                <a:schemeClr val="dk1"/>
              </a:solidFill>
              <a:effectLst/>
              <a:latin typeface="+mn-lt"/>
              <a:ea typeface="+mn-ea"/>
              <a:cs typeface="+mn-cs"/>
            </a:rPr>
            <a:t> perangkat lunak </a:t>
          </a:r>
          <a:r>
            <a:rPr lang="id-ID" sz="1100">
              <a:solidFill>
                <a:schemeClr val="dk1"/>
              </a:solidFill>
              <a:effectLst/>
              <a:latin typeface="+mn-lt"/>
              <a:ea typeface="+mn-ea"/>
              <a:cs typeface="+mn-cs"/>
            </a:rPr>
            <a:t>AKOONTAN.COM | SPREADSHEET AKUNTANSI, bahkan jika AKOONTAN.COM telah diberitahu tentang kemungkinan kerusakan tersebut. Dalam hal apapun, AKOONTAN.COM</a:t>
          </a:r>
          <a:r>
            <a:rPr lang="en-US" sz="1100">
              <a:solidFill>
                <a:schemeClr val="dk1"/>
              </a:solidFill>
              <a:effectLst/>
              <a:latin typeface="+mn-lt"/>
              <a:ea typeface="+mn-ea"/>
              <a:cs typeface="+mn-cs"/>
            </a:rPr>
            <a:t> tidak </a:t>
          </a:r>
          <a:r>
            <a:rPr lang="id-ID" sz="1100">
              <a:solidFill>
                <a:schemeClr val="dk1"/>
              </a:solidFill>
              <a:effectLst/>
              <a:latin typeface="+mn-lt"/>
              <a:ea typeface="+mn-ea"/>
              <a:cs typeface="+mn-cs"/>
            </a:rPr>
            <a:t>bertanggung jawab atas hilangnya data atau untuk kerugian tidak langsung, khusus, insidental, konsekuensial (termasuk kehilangan keuntungan), atau kerusakan lainnya yang berdasarkan kontrak, atau sebaliknya. AKOONTAN.COM tidak bertanggung jawab </a:t>
          </a:r>
          <a:r>
            <a:rPr lang="en-US" sz="1100">
              <a:solidFill>
                <a:schemeClr val="dk1"/>
              </a:solidFill>
              <a:effectLst/>
              <a:latin typeface="+mn-lt"/>
              <a:ea typeface="+mn-ea"/>
              <a:cs typeface="+mn-cs"/>
            </a:rPr>
            <a:t>atas</a:t>
          </a:r>
          <a:r>
            <a:rPr lang="id-ID" sz="1100">
              <a:solidFill>
                <a:schemeClr val="dk1"/>
              </a:solidFill>
              <a:effectLst/>
              <a:latin typeface="+mn-lt"/>
              <a:ea typeface="+mn-ea"/>
              <a:cs typeface="+mn-cs"/>
            </a:rPr>
            <a:t> isi AKOONTAN.COM | SPREADSHEET AKUNTANSI atau bagiannya, termasuk namun tidak terbatas pada kesalahan atau kelalaian yang terkandung di dalamnya, fitnah, pelanggaran hak publisitas, privasi, merek dagang hak, gangguan bisnis, cedera pribadi, kehilangan privasi, hak moral atau pengungkapan informasi rahasia</a:t>
          </a:r>
          <a:r>
            <a:rPr lang="en-US" sz="1100">
              <a:solidFill>
                <a:schemeClr val="dk1"/>
              </a:solidFill>
              <a:effectLst/>
              <a:latin typeface="+mn-lt"/>
              <a:ea typeface="+mn-ea"/>
              <a:cs typeface="+mn-cs"/>
            </a:rPr>
            <a:t> dan sensitif</a:t>
          </a:r>
          <a:r>
            <a:rPr lang="id-ID" sz="1100">
              <a:solidFill>
                <a:schemeClr val="dk1"/>
              </a:solidFill>
              <a:effectLst/>
              <a:latin typeface="+mn-lt"/>
              <a:ea typeface="+mn-ea"/>
              <a:cs typeface="+mn-cs"/>
            </a:rPr>
            <a:t>.</a:t>
          </a:r>
          <a:endParaRPr lang="en-US" sz="16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57150</xdr:colOff>
      <xdr:row>7</xdr:row>
      <xdr:rowOff>180975</xdr:rowOff>
    </xdr:from>
    <xdr:to>
      <xdr:col>13</xdr:col>
      <xdr:colOff>485775</xdr:colOff>
      <xdr:row>11</xdr:row>
      <xdr:rowOff>38100</xdr:rowOff>
    </xdr:to>
    <xdr:sp macro="" textlink="">
      <xdr:nvSpPr>
        <xdr:cNvPr id="2" name="TextBox 1">
          <a:extLst>
            <a:ext uri="{FF2B5EF4-FFF2-40B4-BE49-F238E27FC236}">
              <a16:creationId xmlns:a16="http://schemas.microsoft.com/office/drawing/2014/main" id="{92B36CAD-E3E1-4ED4-9153-632FA4CB21A3}"/>
            </a:ext>
          </a:extLst>
        </xdr:cNvPr>
        <xdr:cNvSpPr txBox="1"/>
      </xdr:nvSpPr>
      <xdr:spPr>
        <a:xfrm>
          <a:off x="6743700" y="1104900"/>
          <a:ext cx="4086225" cy="619125"/>
        </a:xfrm>
        <a:prstGeom prst="roundRect">
          <a:avLst>
            <a:gd name="adj" fmla="val 21282"/>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TABEL ISIAN PRODUK</a:t>
          </a:r>
          <a:r>
            <a:rPr lang="en-US" sz="1100" b="1" baseline="0">
              <a:solidFill>
                <a:schemeClr val="bg1"/>
              </a:solidFill>
            </a:rPr>
            <a:t> DAGANG</a:t>
          </a:r>
        </a:p>
        <a:p>
          <a:r>
            <a:rPr lang="en-US" sz="1100" b="1">
              <a:solidFill>
                <a:schemeClr val="bg1"/>
              </a:solidFill>
              <a:effectLst/>
              <a:latin typeface="+mn-lt"/>
              <a:ea typeface="+mn-ea"/>
              <a:cs typeface="+mn-cs"/>
            </a:rPr>
            <a:t>JUMLAH BARIS BISA DITAMBAH SENDIRI DENGAN COPY INSERT</a:t>
          </a:r>
          <a:endParaRPr lang="en-US" sz="1100" b="1">
            <a:solidFill>
              <a:schemeClr val="bg1"/>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504825</xdr:colOff>
      <xdr:row>12</xdr:row>
      <xdr:rowOff>47625</xdr:rowOff>
    </xdr:from>
    <xdr:to>
      <xdr:col>7</xdr:col>
      <xdr:colOff>514350</xdr:colOff>
      <xdr:row>15</xdr:row>
      <xdr:rowOff>123825</xdr:rowOff>
    </xdr:to>
    <xdr:sp macro="" textlink="">
      <xdr:nvSpPr>
        <xdr:cNvPr id="3" name="TextBox 2">
          <a:extLst>
            <a:ext uri="{FF2B5EF4-FFF2-40B4-BE49-F238E27FC236}">
              <a16:creationId xmlns:a16="http://schemas.microsoft.com/office/drawing/2014/main" id="{50BAC2AF-D325-452B-AAC6-41D6953A32ED}"/>
            </a:ext>
          </a:extLst>
        </xdr:cNvPr>
        <xdr:cNvSpPr txBox="1"/>
      </xdr:nvSpPr>
      <xdr:spPr>
        <a:xfrm>
          <a:off x="3219450" y="1924050"/>
          <a:ext cx="4333875" cy="647700"/>
        </a:xfrm>
        <a:prstGeom prst="round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CONTOH TABEL ISIAN DATA</a:t>
          </a:r>
          <a:r>
            <a:rPr lang="en-US" sz="1100" b="1" baseline="0">
              <a:solidFill>
                <a:schemeClr val="bg1"/>
              </a:solidFill>
            </a:rPr>
            <a:t> INVOICE</a:t>
          </a:r>
          <a:endParaRPr lang="en-US" sz="1100" b="1">
            <a:solidFill>
              <a:schemeClr val="bg1"/>
            </a:solidFill>
          </a:endParaRPr>
        </a:p>
        <a:p>
          <a:r>
            <a:rPr lang="en-US" sz="1100" b="1">
              <a:solidFill>
                <a:schemeClr val="bg1"/>
              </a:solidFill>
              <a:effectLst/>
              <a:latin typeface="+mn-lt"/>
              <a:ea typeface="+mn-ea"/>
              <a:cs typeface="+mn-cs"/>
            </a:rPr>
            <a:t>JUMLAH BARIS BISA DITAMBAH SENDIRI DENGAN COPY INSERT</a:t>
          </a:r>
          <a:endParaRPr lang="en-US" sz="1100" b="1">
            <a:solidFill>
              <a:schemeClr val="bg1"/>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youtu.be/XEA4qZwIevc"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3.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4.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5.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6.x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7.xml"/><Relationship Id="rId1" Type="http://schemas.openxmlformats.org/officeDocument/2006/relationships/printerSettings" Target="../printerSettings/printerSettings12.bin"/><Relationship Id="rId4" Type="http://schemas.openxmlformats.org/officeDocument/2006/relationships/comments" Target="../comments6.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akoontan.com/product/ak008akxl-excel-akuntansi-perusahaan-dagang"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5.bin"/></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6.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7.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8.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9.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0.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2.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3.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4.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5.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6.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7.bin"/></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38.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39.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1.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2.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43.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4.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45.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46.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47.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48.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49.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1.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52.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53.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54.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55.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56.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57.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58.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59.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1.bin"/></Relationships>
</file>

<file path=xl/worksheets/_rels/sheet71.xml.rels><?xml version="1.0" encoding="UTF-8" standalone="yes"?>
<Relationships xmlns="http://schemas.openxmlformats.org/package/2006/relationships"><Relationship Id="rId3" Type="http://schemas.openxmlformats.org/officeDocument/2006/relationships/hyperlink" Target="mailto:support@akoontan.com" TargetMode="External"/><Relationship Id="rId2" Type="http://schemas.openxmlformats.org/officeDocument/2006/relationships/hyperlink" Target="https://akoontan.com/" TargetMode="External"/><Relationship Id="rId1" Type="http://schemas.openxmlformats.org/officeDocument/2006/relationships/hyperlink" Target="mailto:support@akoontan.com" TargetMode="External"/><Relationship Id="rId6" Type="http://schemas.openxmlformats.org/officeDocument/2006/relationships/drawing" Target="../drawings/drawing70.xml"/><Relationship Id="rId5" Type="http://schemas.openxmlformats.org/officeDocument/2006/relationships/printerSettings" Target="../printerSettings/printerSettings62.bin"/><Relationship Id="rId4" Type="http://schemas.openxmlformats.org/officeDocument/2006/relationships/hyperlink" Target="https://akoontan.com/product/ak008akxl-excel-akuntansi-perusahaan-dagang" TargetMode="External"/></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63.bin"/></Relationships>
</file>

<file path=xl/worksheets/_rels/sheet73.xml.rels><?xml version="1.0" encoding="UTF-8" standalone="yes"?>
<Relationships xmlns="http://schemas.openxmlformats.org/package/2006/relationships"><Relationship Id="rId3" Type="http://schemas.openxmlformats.org/officeDocument/2006/relationships/hyperlink" Target="https://youtu.be/Y0mIesAyNMo" TargetMode="External"/><Relationship Id="rId2" Type="http://schemas.openxmlformats.org/officeDocument/2006/relationships/hyperlink" Target="https://youtu.be/BkWTMuphW6g" TargetMode="External"/><Relationship Id="rId1" Type="http://schemas.openxmlformats.org/officeDocument/2006/relationships/hyperlink" Target="https://youtu.be/XEA4qZwIevc" TargetMode="External"/><Relationship Id="rId5" Type="http://schemas.openxmlformats.org/officeDocument/2006/relationships/printerSettings" Target="../printerSettings/printerSettings64.bin"/><Relationship Id="rId4" Type="http://schemas.openxmlformats.org/officeDocument/2006/relationships/hyperlink" Target="https://youtu.be/5k_CIf0A920"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D24"/>
  <sheetViews>
    <sheetView tabSelected="1" topLeftCell="A2" zoomScaleNormal="100" workbookViewId="0">
      <selection activeCell="B2" sqref="B2:F5"/>
    </sheetView>
  </sheetViews>
  <sheetFormatPr defaultColWidth="8.85546875" defaultRowHeight="18.75" outlineLevelCol="1" x14ac:dyDescent="0.25"/>
  <cols>
    <col min="1" max="1" width="1.7109375" style="322" customWidth="1"/>
    <col min="2" max="2" width="20.28515625" style="322" customWidth="1" outlineLevel="1"/>
    <col min="3" max="4" width="15.7109375" style="323" customWidth="1" outlineLevel="1"/>
    <col min="5" max="5" width="2.7109375" style="323" customWidth="1" outlineLevel="1"/>
    <col min="6" max="6" width="6.7109375" style="323" customWidth="1" outlineLevel="1"/>
    <col min="7" max="7" width="0.85546875" style="322" customWidth="1" outlineLevel="1"/>
    <col min="8" max="8" width="30.7109375" style="324" customWidth="1"/>
    <col min="9" max="9" width="30.7109375" style="322" customWidth="1"/>
    <col min="10" max="10" width="35.7109375" style="322" customWidth="1"/>
    <col min="11" max="11" width="23.28515625" style="322" bestFit="1" customWidth="1"/>
    <col min="12" max="12" width="35.7109375" style="322" customWidth="1"/>
    <col min="13" max="13" width="1.7109375" style="322" customWidth="1"/>
    <col min="14" max="16384" width="8.85546875" style="322"/>
  </cols>
  <sheetData>
    <row r="1" spans="1:30" ht="5.0999999999999996" customHeight="1" x14ac:dyDescent="0.25">
      <c r="B1" s="445"/>
      <c r="C1" s="446"/>
      <c r="D1" s="446"/>
      <c r="E1" s="446"/>
      <c r="F1" s="446"/>
      <c r="G1" s="447"/>
      <c r="H1" s="448"/>
      <c r="I1" s="111"/>
      <c r="J1" s="111"/>
      <c r="K1" s="111"/>
      <c r="L1" s="111"/>
    </row>
    <row r="2" spans="1:30" ht="15.95" customHeight="1" x14ac:dyDescent="0.25">
      <c r="B2" s="679" t="str">
        <f>UPPER(Setup!E8)</f>
        <v>PT AKOONTAN LINTAS CAKRAWALA</v>
      </c>
      <c r="C2" s="679"/>
      <c r="D2" s="679"/>
      <c r="E2" s="679"/>
      <c r="F2" s="679"/>
      <c r="G2" s="313"/>
      <c r="H2" s="307" t="s">
        <v>8</v>
      </c>
      <c r="I2" s="307" t="s">
        <v>115</v>
      </c>
      <c r="J2" s="308"/>
      <c r="K2" s="308"/>
      <c r="L2" s="308"/>
      <c r="M2" s="313"/>
      <c r="AD2" s="338"/>
    </row>
    <row r="3" spans="1:30" s="313" customFormat="1" ht="15.95" customHeight="1" x14ac:dyDescent="0.25">
      <c r="A3" s="322"/>
      <c r="B3" s="679"/>
      <c r="C3" s="679"/>
      <c r="D3" s="679"/>
      <c r="E3" s="679"/>
      <c r="F3" s="679"/>
      <c r="H3" s="311" t="s">
        <v>124</v>
      </c>
      <c r="I3" s="309" t="s">
        <v>108</v>
      </c>
      <c r="J3" s="309" t="s">
        <v>107</v>
      </c>
      <c r="K3" s="309" t="s">
        <v>61</v>
      </c>
      <c r="L3" s="309" t="s">
        <v>1167</v>
      </c>
    </row>
    <row r="4" spans="1:30" s="313" customFormat="1" ht="15.95" customHeight="1" x14ac:dyDescent="0.25">
      <c r="B4" s="679"/>
      <c r="C4" s="679"/>
      <c r="D4" s="679"/>
      <c r="E4" s="679"/>
      <c r="F4" s="679"/>
      <c r="H4" s="311" t="s">
        <v>321</v>
      </c>
      <c r="I4" s="311" t="s">
        <v>268</v>
      </c>
      <c r="J4" s="310" t="s">
        <v>324</v>
      </c>
      <c r="K4" s="312" t="s">
        <v>272</v>
      </c>
      <c r="L4" s="310" t="s">
        <v>1168</v>
      </c>
    </row>
    <row r="5" spans="1:30" s="313" customFormat="1" ht="15.95" customHeight="1" x14ac:dyDescent="0.25">
      <c r="B5" s="679"/>
      <c r="C5" s="679"/>
      <c r="D5" s="679"/>
      <c r="E5" s="679"/>
      <c r="F5" s="679"/>
      <c r="G5" s="327"/>
      <c r="H5" s="311" t="s">
        <v>419</v>
      </c>
      <c r="I5" s="310" t="s">
        <v>305</v>
      </c>
      <c r="J5" s="311" t="s">
        <v>325</v>
      </c>
      <c r="K5" s="312" t="s">
        <v>273</v>
      </c>
      <c r="L5" s="311" t="s">
        <v>412</v>
      </c>
      <c r="M5" s="327"/>
    </row>
    <row r="6" spans="1:30" s="313" customFormat="1" ht="15.95" customHeight="1" x14ac:dyDescent="0.25">
      <c r="C6" s="314">
        <f>YEAR(FiscalStartDate)-1</f>
        <v>2018</v>
      </c>
      <c r="D6" s="315" t="str">
        <f ca="1">YEAR(FiscalStartDate)&amp;" (as of "&amp;IF(YEAR(FiscalStartDate)&lt;&gt;YEAR(TODAY()),TEXT(DATE(YEAR(FiscalStartDate),12,31),"d mmm yy"),TEXT(TODAY(),"d mmm yy"))&amp;")"</f>
        <v>2019 (as of 31 Dec 19)</v>
      </c>
      <c r="E6" s="314"/>
      <c r="F6" s="314"/>
      <c r="H6" s="311" t="s">
        <v>126</v>
      </c>
      <c r="I6" s="311" t="s">
        <v>306</v>
      </c>
      <c r="J6" s="311" t="s">
        <v>326</v>
      </c>
      <c r="K6" s="312"/>
      <c r="L6" s="311" t="s">
        <v>413</v>
      </c>
    </row>
    <row r="7" spans="1:30" s="327" customFormat="1" ht="15.95" customHeight="1" x14ac:dyDescent="0.25">
      <c r="B7" s="329" t="s">
        <v>664</v>
      </c>
      <c r="C7" s="330"/>
      <c r="D7" s="330"/>
      <c r="E7" s="330"/>
      <c r="F7" s="331"/>
      <c r="H7" s="311" t="s">
        <v>127</v>
      </c>
      <c r="I7" s="311" t="s">
        <v>269</v>
      </c>
      <c r="J7" s="311" t="s">
        <v>327</v>
      </c>
      <c r="K7" s="309" t="s">
        <v>1171</v>
      </c>
      <c r="L7" s="310" t="s">
        <v>1169</v>
      </c>
    </row>
    <row r="8" spans="1:30" s="313" customFormat="1" ht="15.95" customHeight="1" x14ac:dyDescent="0.25">
      <c r="B8" s="316" t="s">
        <v>109</v>
      </c>
      <c r="C8" s="317">
        <v>2992054167</v>
      </c>
      <c r="D8" s="317">
        <v>3017427353</v>
      </c>
      <c r="E8" s="318" t="str">
        <f>IF(D8&gt;C8,"▲",IF(D8&lt;C8,"▼","●"))</f>
        <v>▲</v>
      </c>
      <c r="F8" s="319">
        <f>IFERROR((D8-C8)/C8,0)</f>
        <v>8.480189389565955E-3</v>
      </c>
      <c r="H8" s="311" t="s">
        <v>257</v>
      </c>
      <c r="I8" s="311" t="s">
        <v>391</v>
      </c>
      <c r="J8" s="311" t="s">
        <v>394</v>
      </c>
      <c r="K8" s="325" t="s">
        <v>15</v>
      </c>
      <c r="L8" s="311" t="s">
        <v>412</v>
      </c>
    </row>
    <row r="9" spans="1:30" s="327" customFormat="1" ht="15.95" customHeight="1" x14ac:dyDescent="0.25">
      <c r="B9" s="316" t="s">
        <v>254</v>
      </c>
      <c r="C9" s="317">
        <v>348094515.63999999</v>
      </c>
      <c r="D9" s="317">
        <v>658770557.74010348</v>
      </c>
      <c r="E9" s="318" t="str">
        <f t="shared" ref="E9:E10" si="0">IF(D9&gt;C9,"▲",IF(D9&lt;C9,"▼","●"))</f>
        <v>▲</v>
      </c>
      <c r="F9" s="319">
        <f>IFERROR((D9-C9)/C9,0)</f>
        <v>0.89250484607291325</v>
      </c>
      <c r="G9" s="313"/>
      <c r="H9" s="312" t="s">
        <v>1172</v>
      </c>
      <c r="I9" s="311" t="s">
        <v>392</v>
      </c>
      <c r="J9" s="311" t="s">
        <v>395</v>
      </c>
      <c r="K9" s="325" t="s">
        <v>335</v>
      </c>
      <c r="L9" s="311" t="s">
        <v>413</v>
      </c>
      <c r="M9" s="313"/>
    </row>
    <row r="10" spans="1:30" s="313" customFormat="1" ht="15.95" customHeight="1" x14ac:dyDescent="0.25">
      <c r="B10" s="316" t="s">
        <v>255</v>
      </c>
      <c r="C10" s="317">
        <v>2643959651.0299997</v>
      </c>
      <c r="D10" s="317">
        <v>2358656794.6334448</v>
      </c>
      <c r="E10" s="318" t="str">
        <f t="shared" si="0"/>
        <v>▼</v>
      </c>
      <c r="F10" s="319">
        <f>IFERROR((D10-C10)/C10,0)</f>
        <v>-0.10790741692499367</v>
      </c>
      <c r="H10" s="312" t="s">
        <v>1173</v>
      </c>
      <c r="I10" s="311" t="s">
        <v>399</v>
      </c>
      <c r="J10" s="310" t="s">
        <v>323</v>
      </c>
      <c r="K10" s="325" t="s">
        <v>411</v>
      </c>
      <c r="L10" s="310" t="s">
        <v>104</v>
      </c>
    </row>
    <row r="11" spans="1:30" s="313" customFormat="1" ht="15.95" customHeight="1" x14ac:dyDescent="0.25">
      <c r="B11" s="329" t="s">
        <v>108</v>
      </c>
      <c r="C11" s="332"/>
      <c r="D11" s="332"/>
      <c r="E11" s="333"/>
      <c r="F11" s="334"/>
      <c r="G11" s="327"/>
      <c r="H11" s="312" t="s">
        <v>1192</v>
      </c>
      <c r="I11" s="310" t="s">
        <v>307</v>
      </c>
      <c r="J11" s="311" t="s">
        <v>325</v>
      </c>
      <c r="K11" s="325"/>
      <c r="L11" s="311" t="s">
        <v>414</v>
      </c>
      <c r="M11" s="327"/>
    </row>
    <row r="12" spans="1:30" s="313" customFormat="1" ht="15.95" customHeight="1" x14ac:dyDescent="0.25">
      <c r="B12" s="316" t="s">
        <v>39</v>
      </c>
      <c r="C12" s="317">
        <v>0</v>
      </c>
      <c r="D12" s="317">
        <v>606360000</v>
      </c>
      <c r="E12" s="318" t="str">
        <f>IF(D12&gt;C12,"▲",IF(D12&lt;C12,"▼","●"))</f>
        <v>▲</v>
      </c>
      <c r="F12" s="319">
        <f>IFERROR((D12-C12)/C12,0)</f>
        <v>0</v>
      </c>
      <c r="G12" s="318"/>
      <c r="H12" s="307" t="s">
        <v>114</v>
      </c>
      <c r="I12" s="311" t="s">
        <v>306</v>
      </c>
      <c r="J12" s="311" t="s">
        <v>347</v>
      </c>
      <c r="K12" s="309" t="s">
        <v>274</v>
      </c>
      <c r="L12" s="311" t="s">
        <v>415</v>
      </c>
      <c r="M12" s="318"/>
    </row>
    <row r="13" spans="1:30" s="327" customFormat="1" ht="15.95" customHeight="1" x14ac:dyDescent="0.25">
      <c r="B13" s="316" t="s">
        <v>74</v>
      </c>
      <c r="C13" s="317">
        <v>0</v>
      </c>
      <c r="D13" s="317">
        <v>185000000</v>
      </c>
      <c r="E13" s="318" t="str">
        <f t="shared" ref="E13" si="1">IF(D13&gt;C13,"▲",IF(D13&lt;C13,"▼","●"))</f>
        <v>▲</v>
      </c>
      <c r="F13" s="319">
        <f>IFERROR((D13-C13)/C13,0)</f>
        <v>0</v>
      </c>
      <c r="G13" s="328"/>
      <c r="H13" s="311" t="s">
        <v>122</v>
      </c>
      <c r="I13" s="311" t="s">
        <v>269</v>
      </c>
      <c r="J13" s="309" t="s">
        <v>120</v>
      </c>
      <c r="K13" s="311" t="s">
        <v>14</v>
      </c>
      <c r="L13" s="310" t="s">
        <v>1170</v>
      </c>
      <c r="M13" s="328"/>
    </row>
    <row r="14" spans="1:30" s="318" customFormat="1" ht="15.95" customHeight="1" x14ac:dyDescent="0.25">
      <c r="B14" s="316" t="s">
        <v>136</v>
      </c>
      <c r="C14" s="317">
        <v>60000000</v>
      </c>
      <c r="D14" s="317">
        <v>311662856.39655495</v>
      </c>
      <c r="E14" s="318" t="str">
        <f t="shared" ref="E14" si="2">IF(D14&gt;C14,"▲",IF(D14&lt;C14,"▼","●"))</f>
        <v>▲</v>
      </c>
      <c r="F14" s="319">
        <f>IFERROR((D14-C14)/C14,0)</f>
        <v>4.1943809399425822</v>
      </c>
      <c r="H14" s="311" t="s">
        <v>1195</v>
      </c>
      <c r="I14" s="311" t="s">
        <v>391</v>
      </c>
      <c r="J14" s="311" t="s">
        <v>271</v>
      </c>
      <c r="K14" s="311" t="s">
        <v>408</v>
      </c>
      <c r="L14" s="311" t="s">
        <v>416</v>
      </c>
    </row>
    <row r="15" spans="1:30" s="328" customFormat="1" ht="15.95" customHeight="1" x14ac:dyDescent="0.25">
      <c r="B15" s="316" t="s">
        <v>101</v>
      </c>
      <c r="C15" s="317">
        <v>-60000000</v>
      </c>
      <c r="D15" s="317">
        <v>294697143.60344505</v>
      </c>
      <c r="E15" s="318" t="str">
        <f>IF(D15&gt;C15,"▲",IF(D15&lt;C15,"▼","●"))</f>
        <v>▲</v>
      </c>
      <c r="F15" s="319">
        <f>IFERROR((D15-C15)/C15,0)</f>
        <v>-5.9116190600574177</v>
      </c>
      <c r="G15" s="318"/>
      <c r="H15" s="311" t="s">
        <v>1194</v>
      </c>
      <c r="I15" s="311" t="s">
        <v>392</v>
      </c>
      <c r="J15" s="311" t="s">
        <v>328</v>
      </c>
      <c r="K15" s="311" t="s">
        <v>963</v>
      </c>
      <c r="L15" s="311" t="s">
        <v>417</v>
      </c>
      <c r="M15" s="318"/>
    </row>
    <row r="16" spans="1:30" s="318" customFormat="1" ht="15.95" customHeight="1" x14ac:dyDescent="0.25">
      <c r="B16" s="329" t="s">
        <v>107</v>
      </c>
      <c r="C16" s="332"/>
      <c r="D16" s="332"/>
      <c r="E16" s="332"/>
      <c r="F16" s="334"/>
      <c r="G16" s="322"/>
      <c r="H16" s="311" t="s">
        <v>1193</v>
      </c>
      <c r="I16" s="311" t="s">
        <v>399</v>
      </c>
      <c r="J16" s="311" t="s">
        <v>348</v>
      </c>
      <c r="K16" s="311" t="s">
        <v>409</v>
      </c>
      <c r="L16" s="310" t="s">
        <v>120</v>
      </c>
      <c r="M16" s="322"/>
    </row>
    <row r="17" spans="2:13" s="318" customFormat="1" ht="15.95" customHeight="1" x14ac:dyDescent="0.25">
      <c r="B17" s="316" t="s">
        <v>35</v>
      </c>
      <c r="C17" s="317">
        <v>2725000000</v>
      </c>
      <c r="G17" s="322"/>
      <c r="H17" s="311" t="s">
        <v>123</v>
      </c>
      <c r="I17" s="309" t="s">
        <v>104</v>
      </c>
      <c r="J17" s="309" t="s">
        <v>1166</v>
      </c>
      <c r="K17" s="311" t="s">
        <v>410</v>
      </c>
      <c r="L17" s="311" t="s">
        <v>1412</v>
      </c>
      <c r="M17" s="322"/>
    </row>
    <row r="18" spans="2:13" ht="15.95" customHeight="1" x14ac:dyDescent="0.25">
      <c r="B18" s="316" t="s">
        <v>663</v>
      </c>
      <c r="C18" s="317"/>
      <c r="D18" s="317">
        <v>241530000</v>
      </c>
      <c r="E18" s="313"/>
      <c r="F18" s="320"/>
      <c r="H18" s="307" t="s">
        <v>121</v>
      </c>
      <c r="I18" s="311" t="s">
        <v>262</v>
      </c>
      <c r="J18" s="310" t="s">
        <v>305</v>
      </c>
      <c r="L18" s="311" t="s">
        <v>1413</v>
      </c>
    </row>
    <row r="19" spans="2:13" ht="15.95" customHeight="1" x14ac:dyDescent="0.25">
      <c r="B19" s="316" t="s">
        <v>40</v>
      </c>
      <c r="C19" s="317"/>
      <c r="D19" s="317">
        <v>1129993064.2964516</v>
      </c>
      <c r="E19" s="317"/>
      <c r="F19" s="320"/>
      <c r="H19" s="311" t="s">
        <v>965</v>
      </c>
      <c r="I19" s="311" t="s">
        <v>270</v>
      </c>
      <c r="J19" s="311" t="s">
        <v>1188</v>
      </c>
      <c r="L19" s="326"/>
    </row>
    <row r="20" spans="2:13" ht="15.95" customHeight="1" x14ac:dyDescent="0.25">
      <c r="B20" s="316" t="s">
        <v>36</v>
      </c>
      <c r="C20" s="317"/>
      <c r="D20" s="317">
        <v>1836536935.7035484</v>
      </c>
      <c r="E20" s="318" t="str">
        <f>IF(D20&gt;C17,"▲",IF(D20&lt;C17,"▼","●"))</f>
        <v>▼</v>
      </c>
      <c r="F20" s="321">
        <f>IFERROR((D20-C17)/C17,0)</f>
        <v>-0.32604149148493633</v>
      </c>
      <c r="H20" s="311" t="s">
        <v>265</v>
      </c>
      <c r="I20" s="311" t="s">
        <v>346</v>
      </c>
      <c r="J20" s="311" t="s">
        <v>1189</v>
      </c>
      <c r="L20" s="443" t="s">
        <v>116</v>
      </c>
    </row>
    <row r="21" spans="2:13" ht="15.95" customHeight="1" x14ac:dyDescent="0.25">
      <c r="B21" s="680" t="s">
        <v>1715</v>
      </c>
      <c r="C21" s="680"/>
      <c r="D21" s="680"/>
      <c r="E21" s="680"/>
      <c r="F21" s="680"/>
      <c r="H21" s="311" t="s">
        <v>266</v>
      </c>
      <c r="I21" s="311" t="s">
        <v>393</v>
      </c>
      <c r="J21" s="310" t="s">
        <v>307</v>
      </c>
      <c r="L21" s="444" t="s">
        <v>117</v>
      </c>
    </row>
    <row r="22" spans="2:13" ht="15.95" customHeight="1" x14ac:dyDescent="0.25">
      <c r="B22" s="681" t="s">
        <v>1420</v>
      </c>
      <c r="C22" s="681"/>
      <c r="D22" s="681"/>
      <c r="E22" s="681"/>
      <c r="F22" s="681"/>
      <c r="H22" s="682" t="s">
        <v>1716</v>
      </c>
      <c r="I22" s="311" t="s">
        <v>1190</v>
      </c>
      <c r="J22" s="311" t="s">
        <v>391</v>
      </c>
      <c r="L22" s="444" t="s">
        <v>118</v>
      </c>
    </row>
    <row r="23" spans="2:13" ht="15.95" customHeight="1" x14ac:dyDescent="0.25">
      <c r="B23" s="681"/>
      <c r="C23" s="681"/>
      <c r="D23" s="681"/>
      <c r="E23" s="681"/>
      <c r="F23" s="681"/>
      <c r="H23" s="682"/>
      <c r="I23" s="311" t="s">
        <v>400</v>
      </c>
      <c r="J23" s="311" t="s">
        <v>1189</v>
      </c>
      <c r="K23" s="312" t="str">
        <f ca="1">"© "&amp;YEAR(TODAY())&amp;" | Akoontan.com"</f>
        <v>© 2023 | Akoontan.com</v>
      </c>
      <c r="L23" s="444" t="s">
        <v>16</v>
      </c>
    </row>
    <row r="24" spans="2:13" ht="5.0999999999999996" customHeight="1" x14ac:dyDescent="0.25">
      <c r="B24" s="335"/>
      <c r="C24" s="336"/>
      <c r="D24" s="336"/>
      <c r="E24" s="336"/>
      <c r="F24" s="336"/>
      <c r="G24" s="335"/>
      <c r="H24" s="337"/>
      <c r="I24" s="335"/>
      <c r="J24" s="335"/>
      <c r="K24" s="335"/>
      <c r="L24" s="335"/>
    </row>
  </sheetData>
  <sheetProtection algorithmName="SHA-512" hashValue="1/0JE6C7iPREv87HIjng6VLdup99YcV+42bvdzZCN9C/qBNRkqGkDhMb4dRqxFmvC2EtEY45hlU1GLaENHQ9FQ==" saltValue="GZ44hlxOXkL9dIXfC2qHdA==" spinCount="100000" sheet="1" objects="1" scenarios="1"/>
  <mergeCells count="4">
    <mergeCell ref="B2:F5"/>
    <mergeCell ref="B21:F21"/>
    <mergeCell ref="B22:F23"/>
    <mergeCell ref="H22:H23"/>
  </mergeCells>
  <conditionalFormatting sqref="E8:F8 E10:F10 E12:F12 E15:F15">
    <cfRule type="expression" dxfId="55" priority="21">
      <formula>$D8&lt;$C8</formula>
    </cfRule>
    <cfRule type="expression" dxfId="54" priority="22">
      <formula>$D8&gt;$C8</formula>
    </cfRule>
  </conditionalFormatting>
  <conditionalFormatting sqref="E9:F9 E13:F14">
    <cfRule type="expression" dxfId="53" priority="19">
      <formula>$D9&lt;$C9</formula>
    </cfRule>
    <cfRule type="expression" dxfId="52" priority="20">
      <formula>$D9&gt;$C9</formula>
    </cfRule>
  </conditionalFormatting>
  <conditionalFormatting sqref="E20:F20">
    <cfRule type="expression" dxfId="51" priority="56">
      <formula>$C17&gt;$D20</formula>
    </cfRule>
    <cfRule type="expression" dxfId="50" priority="57">
      <formula>$C17&lt;$D20</formula>
    </cfRule>
  </conditionalFormatting>
  <hyperlinks>
    <hyperlink ref="K9" location="rekappo" display="PO" xr:uid="{E72B3AC4-150A-4D99-A72E-A210FA03F116}"/>
    <hyperlink ref="K8" location="rekapinvoice" display="INVOICE" xr:uid="{6A71736D-9ECD-4D7F-B63B-F45C45E69C65}"/>
    <hyperlink ref="K10" location="pajaknonfinal" display="PAJAK NON FINAL" xr:uid="{3EEAA679-36CA-43B7-AF0F-B018D3D7A72F}"/>
    <hyperlink ref="H10" location="datapo" display="DATA PURCHASE ORDER" xr:uid="{ECC2702F-542F-4106-80E8-8452EEB84CA9}"/>
    <hyperlink ref="K15" location="analisahorizontal" display="ANALISA HORIZONTAL" xr:uid="{CF77F5A2-887B-4270-91BB-6CBF2F1DE1D3}"/>
    <hyperlink ref="K14" location="analisavertikal" display="ANALISA VERTIKAL " xr:uid="{3EE253BB-1592-4802-AADF-EB07414E319F}"/>
    <hyperlink ref="H11" location="dataprodukjasa" display="DATA PRODUK JASA" xr:uid="{7DA0D884-4EDE-4AC8-9CEA-F32859D8FB57}"/>
    <hyperlink ref="L12" location="neracaakun12" display="NERACA AKUN 1 &amp; 2" xr:uid="{901D0E6E-D231-4157-9597-FDF5A26E94A1}"/>
    <hyperlink ref="L11" location="neracaakun2" display="NERACA AKUN 2" xr:uid="{03D8923C-31AA-467A-935D-21F10304DEFF}"/>
    <hyperlink ref="L9" location="labarugiakun12" display="LABA RUGI AKUN 1 &amp; 2 | 1 - 12 BULAN" xr:uid="{FA6466C0-33D2-43F6-A682-B04C2AFE682E}"/>
    <hyperlink ref="L6" location="labarugiakun121" display="LABA RUGI AKUN 1 &amp; 2 | 1 - 12 BULAN" xr:uid="{BB697A29-A022-451F-A67C-EDBA75D5D069}"/>
    <hyperlink ref="L8" location="labarugiperiodeakun22" display="LABA RUGI AKUN 2 | 1 - 12 BULAN" xr:uid="{DAA74C12-4548-454A-860B-4EA53CAD66AC}"/>
    <hyperlink ref="L5" location="labarugiperiodeakun2" display="LABA RUGI AKUN 2 | 1 - 12 BULAN" xr:uid="{52720151-B256-43EA-84EB-C21F5B3F5642}"/>
    <hyperlink ref="H5" location="setupkodeakun2" display="DATA KODE AKUN 2" xr:uid="{8FD50D2E-25F8-4DA5-9C08-EAC6615E55BA}"/>
    <hyperlink ref="L15" location="laporanaruskasakun12" display="ARUS KAS AKUN 1 &amp; 2 | 1 - 12 BULAN" xr:uid="{C680347E-0C08-49AA-97EF-EE8B6BC2F820}"/>
    <hyperlink ref="L14" location="laporanaruskasakun2" display="ARUS KAS AKUN 2 | 1 - 12 BULAN" xr:uid="{BE281A5A-EC1A-40F1-AF23-AB2C541E30D7}"/>
    <hyperlink ref="I23" location="neracaytd" display="NERACA YTD" xr:uid="{EA9C024C-DB37-4DFE-B7D4-497AE17A692E}"/>
    <hyperlink ref="I16" location="labarugiytd2" display="LABA RUGI YTD" xr:uid="{C61BB01E-C127-4810-AD13-5D72718A1E16}"/>
    <hyperlink ref="I10" location="labarugiytd" display="LABA RUGI YTD" xr:uid="{D572D772-0961-41C8-BE3C-E697CC336CD0}"/>
    <hyperlink ref="K16" location="tabelrasio" display="TABEL RASIO" xr:uid="{73B4E83F-83BC-401E-A9AE-26B22AE9B0B0}"/>
    <hyperlink ref="K17" location="rasio" display="GRAFIK RASIO" xr:uid="{91E2CC73-FA63-45C8-AAB3-2510FB72910D}"/>
    <hyperlink ref="J23" location="labarugisemuacabang2" display="LABA RUGI SEMUA CABANG" xr:uid="{DE05811A-C90C-4952-8338-1CC1D9CF73CF}"/>
    <hyperlink ref="J20" location="labarugisemuacabang" display="LABA RUGI SEMUA CABANG" xr:uid="{9426A986-6ACE-475E-B37F-899848C47875}"/>
    <hyperlink ref="J22" location="labarugicabangperiode2" display="LABA RUGI | PERIODE BULAN | 1 TAHUN" xr:uid="{2E7B4FCF-BC12-40BC-8E0E-C2B0ECC66A20}"/>
    <hyperlink ref="J19" location="labarugicabangperiode" display="LABA RUGI | PERIODE BULAN | 1 TAHUN" xr:uid="{434934F3-CB26-46D9-8C44-9272ED4E8F9C}"/>
    <hyperlink ref="J16" location="ekuitasperiode" display="EKUITAS | 1 TAHUN" xr:uid="{2A83D752-EF51-4A1E-9D35-24F6FD45BC13}"/>
    <hyperlink ref="J15" location="ekuitasbulanan" display="EKUITAS | BULANAN" xr:uid="{3D072C8C-9FDF-4E29-B84B-815DCD50E623}"/>
    <hyperlink ref="J14" location="ekuitasformat" display="EKUITAS | FORMAT" xr:uid="{3349E8B8-685C-4123-B807-0A131BE9BB2D}"/>
    <hyperlink ref="J12" location="aruskasimperiode" display="ARUS KAS | PERIODE BULAN | 1 TAHUN" xr:uid="{C7D26545-5027-4E56-96F6-E63AA1126692}"/>
    <hyperlink ref="J11" location="aruskasimformat" display="ARUS KAS | FORMAT" xr:uid="{B752AD7D-91CF-4B10-B72E-C18F8D89D95A}"/>
    <hyperlink ref="J9" location="aruskasdmperiodetgl" display="ARUS KAS | PERIODE TANGGAL" xr:uid="{A023FD99-0B0A-4079-AE21-056E04C35854}"/>
    <hyperlink ref="J8" location="aruskasdmperiode" display="ARUS KAS | PERIODE BULAN | 1 TAHUN" xr:uid="{7FDA9B81-81E8-4343-9FF6-BA4F38F668F2}"/>
    <hyperlink ref="J7" location="aruskasdmtriwulan" display="ARUS KAS | 3 BULANAN" xr:uid="{67F3D5B7-1317-4563-BA67-576162D35EF2}"/>
    <hyperlink ref="J6" location="aruskasdmbulanan" display="ARUS KAS | BULANAN" xr:uid="{72AE34A6-021A-4B5A-8F97-180DC4171640}"/>
    <hyperlink ref="K5" location="sheetpajakfinal" display="UMKM" xr:uid="{169BBE5F-C57C-495B-9559-49D0625CDD4A}"/>
    <hyperlink ref="J5" location="aruskasdmformat" display="ARUS KAS | FORMAT" xr:uid="{86468C5E-95A0-4D13-950E-E0BACA7BCEDF}"/>
    <hyperlink ref="I22" location="neracaperiode2" display="NERACA | 1 TAHUN 2" xr:uid="{2A92874C-EF79-4AE2-B051-CBE0EB0E8E99}"/>
    <hyperlink ref="I20" location="neracatriwulan" display="NERACA | 3 BULANAN" xr:uid="{B59BA683-6742-4407-89E1-07B9AC97580C}"/>
    <hyperlink ref="I21" location="neracaperiode" display="NERACA | 1 TAHUN 1" xr:uid="{097D7C2C-59F3-4CA3-A35E-8EBAB6EAC0C7}"/>
    <hyperlink ref="I19" location="neracabulanan" display="NERACA | BULANAN" xr:uid="{48AB781A-A4ED-4522-9249-57A25FB62714}"/>
    <hyperlink ref="I18" location="neracaformat" display="NERACA | FORMAT" xr:uid="{30759305-898C-417C-B381-1AECB95CB3D2}"/>
    <hyperlink ref="I15" location="labarugiperiodetgl2" display="LABA RUGI | PERIODE TANGGAL" xr:uid="{0ED67A65-5A17-4A66-AB92-DC0166EF3AF8}"/>
    <hyperlink ref="I14" location="labarugiperiode2" display="LABA RUGI | PERIODE BULAN | 1 TAHUN" xr:uid="{1885467F-87F2-44F0-BAB2-12D53D0E0120}"/>
    <hyperlink ref="I13" location="labarugitriwulan2" display="LABA RUGI | 3 BULANAN" xr:uid="{C72F6F9C-5978-4B13-B617-276C37D517E7}"/>
    <hyperlink ref="I12" location="labarugibulanan2" display="LABA RUGI | BULANAN" xr:uid="{698E8CE5-E2FA-4212-8B9F-D1E3E4B88F7D}"/>
    <hyperlink ref="I9" location="labarugiperiodetgl" display="LABA RUGI | PERIODE TANGGAL" xr:uid="{F429E7DD-E7BA-47FF-96DF-8FA2040B3175}"/>
    <hyperlink ref="I8" location="labarugiperiode" display="LABA RUGI | PERIODE BULAN | 1 TAHUN" xr:uid="{1C5EED6D-BEA3-4DC5-ADE1-C2297C9CCD38}"/>
    <hyperlink ref="I7" location="labarugitriwulan" display="LABA RUGI | 3 BULANAN" xr:uid="{0BE640E9-7530-4935-9878-13B979514641}"/>
    <hyperlink ref="I6" location="labarugibulanan" display="LABA RUGI | BULANAN" xr:uid="{575E8AF6-C26D-403D-AA43-5F818391432C}"/>
    <hyperlink ref="I4" location="labarugiformat" display="LABA RUGI | FORMAT" xr:uid="{4DDEB601-4786-479A-A017-54E2E96DE237}"/>
    <hyperlink ref="H21" location="bukupiutang" display="BUKU PIUTANG" xr:uid="{4F5530B3-3F94-4ECF-950E-9525F8D38E3D}"/>
    <hyperlink ref="H20" location="bukuutang" display="BUKU UTANG" xr:uid="{94C90FB0-D426-4EBB-AEC2-D181AD157F3A}"/>
    <hyperlink ref="H9" location="setupnoinvpo" display="DATA NO INVOICE | PO" xr:uid="{C77E40C5-6EB1-4713-B5BA-5950695D6F2E}"/>
    <hyperlink ref="H8" location="setupcabang" display="DATA CABANG" xr:uid="{13925AF3-584D-4272-9A3E-43CF6327C9A6}"/>
    <hyperlink ref="K4" location="SheetPajak" display="PAJAK" xr:uid="{00000000-0004-0000-0000-00001B000000}"/>
    <hyperlink ref="L23" location="About!A1" display="ABOUT" xr:uid="{00000000-0004-0000-0000-00001A000000}"/>
    <hyperlink ref="L22" location="Lisensi!A1" display="LISENSI" xr:uid="{00000000-0004-0000-0000-000018000000}"/>
    <hyperlink ref="L21" location="'Cara Penggunaan'!A1" display="CARA PENGGUNAAN" xr:uid="{00000000-0004-0000-0000-000017000000}"/>
    <hyperlink ref="K13" location="Dashboard!A1" display="DASHBOARD" xr:uid="{00000000-0004-0000-0000-00000D000000}"/>
    <hyperlink ref="H19" location="'Buku Besar'!A1" display="BUKU BESAR" xr:uid="{00000000-0004-0000-0000-000007000000}"/>
    <hyperlink ref="H17" location="'Jurnal Penyesuaian'!A1" display="JURNAL PENYESUAIAN" xr:uid="{00000000-0004-0000-0000-000005000000}"/>
    <hyperlink ref="H13" location="'Jurnal Umum'!A1" display="JURNAL UMUM" xr:uid="{00000000-0004-0000-0000-000004000000}"/>
    <hyperlink ref="H7" location="Supplier!A1" display="DATA SUPPLIER" xr:uid="{00000000-0004-0000-0000-000003000000}"/>
    <hyperlink ref="H6" location="Customer!A1" display="DATA PELANGGAN" xr:uid="{00000000-0004-0000-0000-000002000000}"/>
    <hyperlink ref="H4" location="'Kode Akun'!A1" display="KODE AKUN" xr:uid="{00000000-0004-0000-0000-000001000000}"/>
    <hyperlink ref="H3" location="Setup!A1" display="DATA PERUSAHAAN" xr:uid="{00000000-0004-0000-0000-000000000000}"/>
    <hyperlink ref="H14" location="jurnalkas" display="JURNAL KAS" xr:uid="{0CE42633-AD3E-4A46-8D94-59E7D9458951}"/>
    <hyperlink ref="H15" location="jurnalpiutang" display="JURNAL PENJUALAN | PIUTANG" xr:uid="{83485D49-C2E6-420B-A6D4-0E7568F8681D}"/>
    <hyperlink ref="H16" location="jurnalutang" display="JURNAL PEMBELIAN | UTANG" xr:uid="{101F8B5E-1E29-42BA-8F5E-DCF8BEBB9EF7}"/>
    <hyperlink ref="L18" location="ekuitasakun12" display="EKUITAS AKUN 1 &amp; 2" xr:uid="{F8D34A42-CDBB-4773-ACF8-A53F814DB1DF}"/>
    <hyperlink ref="L17" location="ekuitasakun2" display="EKUITAS AKUN 2" xr:uid="{F1106029-00F9-4D86-86C7-EF1E720A32B0}"/>
    <hyperlink ref="B22" r:id="rId1" xr:uid="{EF2CBAE4-F74F-429D-A82D-CA0726D62EAE}"/>
    <hyperlink ref="H22:H23" location="infoproduk" display="KLIK DI SINI UTK INFO PRODUK" xr:uid="{AD37949F-B2A8-44D4-9DD9-A5BC0BF0E459}"/>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05AB5-03B2-4FBE-8D17-A3F950359C43}">
  <sheetPr codeName="Sheet9"/>
  <dimension ref="A1:AD1007"/>
  <sheetViews>
    <sheetView showGridLines="0" workbookViewId="0">
      <pane ySplit="7" topLeftCell="A8" activePane="bottomLeft" state="frozen"/>
      <selection activeCell="A2" sqref="A2"/>
      <selection pane="bottomLeft" activeCell="E16" sqref="E16"/>
    </sheetView>
  </sheetViews>
  <sheetFormatPr defaultRowHeight="15" x14ac:dyDescent="0.25"/>
  <cols>
    <col min="1" max="1" width="5.7109375" style="1" customWidth="1"/>
    <col min="2" max="2" width="5.5703125" customWidth="1"/>
    <col min="3" max="3" width="12" style="500" customWidth="1"/>
    <col min="4" max="4" width="17.42578125" style="508" customWidth="1"/>
    <col min="5" max="5" width="27.140625" style="508" customWidth="1"/>
    <col min="6" max="6" width="10.5703125" style="508" customWidth="1"/>
    <col min="7" max="7" width="27.140625" style="508" customWidth="1"/>
    <col min="8" max="8" width="18.42578125" style="519" customWidth="1"/>
    <col min="9" max="9" width="17.28515625" style="520" customWidth="1"/>
    <col min="10" max="10" width="17.7109375" style="530" customWidth="1"/>
  </cols>
  <sheetData>
    <row r="1" spans="1:30" s="100" customFormat="1" ht="5.0999999999999996" customHeight="1" x14ac:dyDescent="0.25">
      <c r="A1" s="96"/>
      <c r="C1" s="492"/>
      <c r="D1" s="503"/>
      <c r="E1" s="503"/>
      <c r="F1" s="503"/>
      <c r="G1" s="503"/>
      <c r="H1" s="511"/>
      <c r="I1" s="512"/>
      <c r="J1" s="526"/>
      <c r="AD1" s="100" t="s">
        <v>12</v>
      </c>
    </row>
    <row r="2" spans="1:30" s="259" customFormat="1" ht="24.95" customHeight="1" x14ac:dyDescent="0.25">
      <c r="A2" s="253" t="s">
        <v>258</v>
      </c>
      <c r="B2" s="254" t="s">
        <v>1197</v>
      </c>
      <c r="C2" s="494"/>
      <c r="D2" s="505"/>
      <c r="E2" s="505"/>
      <c r="F2" s="504"/>
      <c r="G2" s="505"/>
      <c r="H2" s="513"/>
      <c r="I2" s="514"/>
      <c r="J2" s="527"/>
      <c r="K2" s="257"/>
      <c r="L2" s="257"/>
      <c r="M2" s="257"/>
      <c r="N2" s="257"/>
    </row>
    <row r="3" spans="1:30" s="259" customFormat="1" ht="5.0999999999999996" customHeight="1" x14ac:dyDescent="0.25">
      <c r="A3" s="257"/>
      <c r="C3" s="496"/>
      <c r="D3" s="506"/>
      <c r="E3" s="506"/>
      <c r="F3" s="506"/>
      <c r="G3" s="506"/>
      <c r="H3" s="515"/>
      <c r="I3" s="516"/>
      <c r="J3" s="528"/>
    </row>
    <row r="4" spans="1:30" s="80" customFormat="1" ht="5.0999999999999996" customHeight="1" x14ac:dyDescent="0.25">
      <c r="A4" s="77"/>
      <c r="C4" s="498"/>
      <c r="D4" s="507"/>
      <c r="E4" s="507"/>
      <c r="F4" s="507"/>
      <c r="G4" s="507"/>
      <c r="H4" s="517"/>
      <c r="I4" s="518"/>
      <c r="J4" s="529"/>
    </row>
    <row r="5" spans="1:30" ht="5.0999999999999996" customHeight="1" x14ac:dyDescent="0.25"/>
    <row r="6" spans="1:30" x14ac:dyDescent="0.25">
      <c r="A6" s="3"/>
      <c r="B6" s="382" t="s">
        <v>0</v>
      </c>
      <c r="C6" s="501" t="s">
        <v>111</v>
      </c>
      <c r="D6" s="509" t="s">
        <v>1177</v>
      </c>
      <c r="E6" s="509"/>
      <c r="F6" s="509"/>
      <c r="G6" s="509"/>
      <c r="H6" s="521" t="s">
        <v>1176</v>
      </c>
      <c r="I6" s="522" t="s">
        <v>1179</v>
      </c>
      <c r="J6" s="531" t="s">
        <v>1175</v>
      </c>
    </row>
    <row r="7" spans="1:30" x14ac:dyDescent="0.25">
      <c r="A7" s="3"/>
      <c r="B7" s="382"/>
      <c r="C7" s="501"/>
      <c r="D7" s="509" t="s">
        <v>277</v>
      </c>
      <c r="E7" s="510" t="s">
        <v>85</v>
      </c>
      <c r="F7" s="509" t="s">
        <v>1178</v>
      </c>
      <c r="G7" s="510" t="s">
        <v>38</v>
      </c>
      <c r="H7" s="521"/>
      <c r="I7" s="523">
        <f>J7-1</f>
        <v>2018</v>
      </c>
      <c r="J7" s="532">
        <f>YEAR(FiscalStartDate)</f>
        <v>2019</v>
      </c>
    </row>
    <row r="8" spans="1:30" x14ac:dyDescent="0.25">
      <c r="B8" s="180">
        <v>1</v>
      </c>
      <c r="C8" s="502" t="s">
        <v>665</v>
      </c>
      <c r="D8" s="488" t="str">
        <f>IFERROR(INDEX('Jurnal Piutang'!R:R,MATCH(C8,'Jurnal Piutang'!Q:Q,0),0),"")</f>
        <v>CUST001</v>
      </c>
      <c r="E8" s="488" t="str">
        <f>IFERROR(INDEX(Customer!D:D,MATCH($D8,Customer!$C:$C,0),0),"")</f>
        <v>Don Letmidon</v>
      </c>
      <c r="F8" s="490">
        <f>IFERROR(INDEX(Customer!F:F,MATCH($D8,Customer!$C:$C,0),0),"")</f>
        <v>1210</v>
      </c>
      <c r="G8" s="488" t="str">
        <f>IFERROR(INDEX(Customer!G:G,MATCH($D8,Customer!$C:$C,0),0),"")</f>
        <v>Piutang Usaha Pelanggan</v>
      </c>
      <c r="H8" s="524">
        <v>44932</v>
      </c>
      <c r="I8" s="525"/>
      <c r="J8" s="533">
        <f>IF(C8&lt;&gt;"",SUMIFS('Jurnal Piutang'!J:J,'Jurnal Piutang'!H:H,F8,'Jurnal Piutang'!Q:Q,C8)-SUMIFS('Jurnal Kas'!K:K,'Jurnal Kas'!H:H,F8,'Jurnal Kas'!Q:Q,C8)+I8,"")</f>
        <v>5700000</v>
      </c>
    </row>
    <row r="9" spans="1:30" x14ac:dyDescent="0.25">
      <c r="A9" s="179"/>
      <c r="B9" s="180">
        <v>2</v>
      </c>
      <c r="C9" s="502" t="s">
        <v>666</v>
      </c>
      <c r="D9" s="488" t="str">
        <f>IFERROR(INDEX('Jurnal Piutang'!R:R,MATCH(C9,'Jurnal Piutang'!Q:Q,0),0),"")</f>
        <v>CUST001</v>
      </c>
      <c r="E9" s="488" t="str">
        <f>IFERROR(INDEX(Customer!D:D,MATCH(D9,Customer!C:C,0),0),"")</f>
        <v>Don Letmidon</v>
      </c>
      <c r="F9" s="490">
        <f>IFERROR(INDEX(Customer!F:F,MATCH($D9,Customer!$C:$C,0),0),"")</f>
        <v>1210</v>
      </c>
      <c r="G9" s="488" t="str">
        <f>IFERROR(INDEX(Customer!G:G,MATCH($D9,Customer!$C:$C,0),0),"")</f>
        <v>Piutang Usaha Pelanggan</v>
      </c>
      <c r="H9" s="524"/>
      <c r="I9" s="525"/>
      <c r="J9" s="533">
        <f>IF(C9&lt;&gt;"",SUMIFS('Jurnal Piutang'!J:J,'Jurnal Piutang'!H:H,F9,'Jurnal Piutang'!Q:Q,C9)-SUMIFS('Jurnal Kas'!K:K,'Jurnal Kas'!H:H,F9,'Jurnal Kas'!Q:Q,C9)+I9,"")</f>
        <v>10000000</v>
      </c>
    </row>
    <row r="10" spans="1:30" x14ac:dyDescent="0.25">
      <c r="A10" s="179"/>
      <c r="B10" s="180">
        <v>3</v>
      </c>
      <c r="C10" s="502" t="s">
        <v>667</v>
      </c>
      <c r="D10" s="488" t="str">
        <f>IFERROR(INDEX('Jurnal Piutang'!R:R,MATCH(C10,'Jurnal Piutang'!Q:Q,0),0),"")</f>
        <v/>
      </c>
      <c r="E10" s="488" t="str">
        <f>IFERROR(INDEX(Customer!D:D,MATCH(D10,Customer!C:C,0),0),"")</f>
        <v/>
      </c>
      <c r="F10" s="490" t="str">
        <f>IFERROR(INDEX(Customer!F:F,MATCH($D10,Customer!$C:$C,0),0),"")</f>
        <v/>
      </c>
      <c r="G10" s="488" t="str">
        <f>IFERROR(INDEX(Customer!G:G,MATCH($D10,Customer!$C:$C,0),0),"")</f>
        <v/>
      </c>
      <c r="H10" s="524"/>
      <c r="I10" s="525"/>
      <c r="J10" s="533">
        <f>IF(C10&lt;&gt;"",SUMIFS('Jurnal Piutang'!J:J,'Jurnal Piutang'!H:H,F10,'Jurnal Piutang'!Q:Q,C10)-SUMIFS('Jurnal Kas'!K:K,'Jurnal Kas'!H:H,F10,'Jurnal Kas'!Q:Q,C10)+I10,"")</f>
        <v>0</v>
      </c>
    </row>
    <row r="11" spans="1:30" x14ac:dyDescent="0.25">
      <c r="A11" s="179"/>
      <c r="B11" s="180">
        <v>4</v>
      </c>
      <c r="C11" s="502" t="s">
        <v>668</v>
      </c>
      <c r="D11" s="488" t="str">
        <f>IFERROR(INDEX('Jurnal Piutang'!R:R,MATCH(C11,'Jurnal Piutang'!Q:Q,0),0),"")</f>
        <v/>
      </c>
      <c r="E11" s="488" t="str">
        <f>IFERROR(INDEX(Customer!D:D,MATCH(D11,Customer!C:C,0),0),"")</f>
        <v/>
      </c>
      <c r="F11" s="490" t="str">
        <f>IFERROR(INDEX(Customer!F:F,MATCH($D11,Customer!$C:$C,0),0),"")</f>
        <v/>
      </c>
      <c r="G11" s="488" t="str">
        <f>IFERROR(INDEX(Customer!G:G,MATCH($D11,Customer!$C:$C,0),0),"")</f>
        <v/>
      </c>
      <c r="H11" s="524"/>
      <c r="I11" s="525"/>
      <c r="J11" s="533">
        <f>IF(C11&lt;&gt;"",SUMIFS('Jurnal Piutang'!J:J,'Jurnal Piutang'!H:H,F11,'Jurnal Piutang'!Q:Q,C11)-SUMIFS('Jurnal Kas'!K:K,'Jurnal Kas'!H:H,F11,'Jurnal Kas'!Q:Q,C11)+I11,"")</f>
        <v>0</v>
      </c>
    </row>
    <row r="12" spans="1:30" x14ac:dyDescent="0.25">
      <c r="A12" s="179"/>
      <c r="B12" s="180">
        <v>5</v>
      </c>
      <c r="C12" s="502" t="s">
        <v>669</v>
      </c>
      <c r="D12" s="488" t="str">
        <f>IFERROR(INDEX('Jurnal Piutang'!R:R,MATCH(C12,'Jurnal Piutang'!Q:Q,0),0),"")</f>
        <v/>
      </c>
      <c r="E12" s="488" t="str">
        <f>IFERROR(INDEX(Customer!D:D,MATCH(D12,Customer!C:C,0),0),"")</f>
        <v/>
      </c>
      <c r="F12" s="490" t="str">
        <f>IFERROR(INDEX(Customer!F:F,MATCH($D12,Customer!$C:$C,0),0),"")</f>
        <v/>
      </c>
      <c r="G12" s="488" t="str">
        <f>IFERROR(INDEX(Customer!G:G,MATCH($D12,Customer!$C:$C,0),0),"")</f>
        <v/>
      </c>
      <c r="H12" s="524"/>
      <c r="I12" s="525"/>
      <c r="J12" s="533">
        <f>IF(C12&lt;&gt;"",SUMIFS('Jurnal Piutang'!J:J,'Jurnal Piutang'!H:H,F12,'Jurnal Piutang'!Q:Q,C12)-SUMIFS('Jurnal Kas'!K:K,'Jurnal Kas'!H:H,F12,'Jurnal Kas'!Q:Q,C12)+I12,"")</f>
        <v>0</v>
      </c>
    </row>
    <row r="13" spans="1:30" x14ac:dyDescent="0.25">
      <c r="A13" s="179"/>
      <c r="B13" s="180">
        <v>6</v>
      </c>
      <c r="C13" s="502" t="s">
        <v>670</v>
      </c>
      <c r="D13" s="488" t="str">
        <f>IFERROR(INDEX('Jurnal Piutang'!R:R,MATCH(C13,'Jurnal Piutang'!Q:Q,0),0),"")</f>
        <v/>
      </c>
      <c r="E13" s="488" t="str">
        <f>IFERROR(INDEX(Customer!D:D,MATCH(D13,Customer!C:C,0),0),"")</f>
        <v/>
      </c>
      <c r="F13" s="490" t="str">
        <f>IFERROR(INDEX(Customer!F:F,MATCH($D13,Customer!$C:$C,0),0),"")</f>
        <v/>
      </c>
      <c r="G13" s="488" t="str">
        <f>IFERROR(INDEX(Customer!G:G,MATCH($D13,Customer!$C:$C,0),0),"")</f>
        <v/>
      </c>
      <c r="H13" s="524"/>
      <c r="I13" s="525"/>
      <c r="J13" s="533">
        <f>IF(C13&lt;&gt;"",SUMIFS('Jurnal Piutang'!J:J,'Jurnal Piutang'!H:H,F13,'Jurnal Piutang'!Q:Q,C13)-SUMIFS('Jurnal Kas'!K:K,'Jurnal Kas'!H:H,F13,'Jurnal Kas'!Q:Q,C13)+I13,"")</f>
        <v>0</v>
      </c>
    </row>
    <row r="14" spans="1:30" x14ac:dyDescent="0.25">
      <c r="A14" s="179"/>
      <c r="B14" s="180">
        <v>7</v>
      </c>
      <c r="C14" s="502" t="s">
        <v>671</v>
      </c>
      <c r="D14" s="488" t="str">
        <f>IFERROR(INDEX('Jurnal Piutang'!R:R,MATCH(C14,'Jurnal Piutang'!Q:Q,0),0),"")</f>
        <v/>
      </c>
      <c r="E14" s="488" t="str">
        <f>IFERROR(INDEX(Customer!D:D,MATCH(D14,Customer!C:C,0),0),"")</f>
        <v/>
      </c>
      <c r="F14" s="490" t="str">
        <f>IFERROR(INDEX(Customer!F:F,MATCH($D14,Customer!$C:$C,0),0),"")</f>
        <v/>
      </c>
      <c r="G14" s="488" t="str">
        <f>IFERROR(INDEX(Customer!G:G,MATCH($D14,Customer!$C:$C,0),0),"")</f>
        <v/>
      </c>
      <c r="H14" s="524"/>
      <c r="I14" s="525"/>
      <c r="J14" s="533">
        <f>IF(C14&lt;&gt;"",SUMIFS('Jurnal Piutang'!J:J,'Jurnal Piutang'!H:H,F14,'Jurnal Piutang'!Q:Q,C14)-SUMIFS('Jurnal Kas'!K:K,'Jurnal Kas'!H:H,F14,'Jurnal Kas'!Q:Q,C14)+I14,"")</f>
        <v>0</v>
      </c>
    </row>
    <row r="15" spans="1:30" x14ac:dyDescent="0.25">
      <c r="A15" s="179"/>
      <c r="B15" s="180">
        <v>8</v>
      </c>
      <c r="C15" s="502" t="s">
        <v>672</v>
      </c>
      <c r="D15" s="488" t="str">
        <f>IFERROR(INDEX('Jurnal Piutang'!R:R,MATCH(C15,'Jurnal Piutang'!Q:Q,0),0),"")</f>
        <v/>
      </c>
      <c r="E15" s="488" t="str">
        <f>IFERROR(INDEX(Customer!D:D,MATCH(D15,Customer!C:C,0),0),"")</f>
        <v/>
      </c>
      <c r="F15" s="490" t="str">
        <f>IFERROR(INDEX(Customer!F:F,MATCH($D15,Customer!$C:$C,0),0),"")</f>
        <v/>
      </c>
      <c r="G15" s="488" t="str">
        <f>IFERROR(INDEX(Customer!G:G,MATCH($D15,Customer!$C:$C,0),0),"")</f>
        <v/>
      </c>
      <c r="H15" s="524"/>
      <c r="I15" s="525"/>
      <c r="J15" s="533">
        <f>IF(C15&lt;&gt;"",SUMIFS('Jurnal Piutang'!J:J,'Jurnal Piutang'!H:H,F15,'Jurnal Piutang'!Q:Q,C15)-SUMIFS('Jurnal Kas'!K:K,'Jurnal Kas'!H:H,F15,'Jurnal Kas'!Q:Q,C15)+I15,"")</f>
        <v>0</v>
      </c>
    </row>
    <row r="16" spans="1:30" x14ac:dyDescent="0.25">
      <c r="A16" s="179"/>
      <c r="B16" s="180">
        <v>9</v>
      </c>
      <c r="C16" s="502" t="s">
        <v>673</v>
      </c>
      <c r="D16" s="488" t="str">
        <f>IFERROR(INDEX('Jurnal Piutang'!R:R,MATCH(C16,'Jurnal Piutang'!Q:Q,0),0),"")</f>
        <v/>
      </c>
      <c r="E16" s="488" t="str">
        <f>IFERROR(INDEX(Customer!D:D,MATCH(D16,Customer!C:C,0),0),"")</f>
        <v/>
      </c>
      <c r="F16" s="490" t="str">
        <f>IFERROR(INDEX(Customer!F:F,MATCH($D16,Customer!$C:$C,0),0),"")</f>
        <v/>
      </c>
      <c r="G16" s="488" t="str">
        <f>IFERROR(INDEX(Customer!G:G,MATCH($D16,Customer!$C:$C,0),0),"")</f>
        <v/>
      </c>
      <c r="H16" s="524"/>
      <c r="I16" s="525"/>
      <c r="J16" s="533">
        <f>IF(C16&lt;&gt;"",SUMIFS('Jurnal Piutang'!J:J,'Jurnal Piutang'!H:H,F16,'Jurnal Piutang'!Q:Q,C16)-SUMIFS('Jurnal Kas'!K:K,'Jurnal Kas'!H:H,F16,'Jurnal Kas'!Q:Q,C16)+I16,"")</f>
        <v>0</v>
      </c>
    </row>
    <row r="17" spans="1:10" x14ac:dyDescent="0.25">
      <c r="A17" s="179"/>
      <c r="B17" s="180">
        <v>10</v>
      </c>
      <c r="C17" s="502" t="s">
        <v>683</v>
      </c>
      <c r="D17" s="488" t="str">
        <f>IFERROR(INDEX('Jurnal Piutang'!R:R,MATCH(C17,'Jurnal Piutang'!Q:Q,0),0),"")</f>
        <v/>
      </c>
      <c r="E17" s="488" t="str">
        <f>IFERROR(INDEX(Customer!D:D,MATCH(D17,Customer!C:C,0),0),"")</f>
        <v/>
      </c>
      <c r="F17" s="490" t="str">
        <f>IFERROR(INDEX(Customer!F:F,MATCH($D17,Customer!$C:$C,0),0),"")</f>
        <v/>
      </c>
      <c r="G17" s="488" t="str">
        <f>IFERROR(INDEX(Customer!G:G,MATCH($D17,Customer!$C:$C,0),0),"")</f>
        <v/>
      </c>
      <c r="H17" s="524"/>
      <c r="I17" s="525"/>
      <c r="J17" s="533">
        <f>IF(C17&lt;&gt;"",SUMIFS('Jurnal Piutang'!J:J,'Jurnal Piutang'!H:H,F17,'Jurnal Piutang'!Q:Q,C17)-SUMIFS('Jurnal Kas'!K:K,'Jurnal Kas'!H:H,F17,'Jurnal Kas'!Q:Q,C17)+I17,"")</f>
        <v>0</v>
      </c>
    </row>
    <row r="18" spans="1:10" x14ac:dyDescent="0.25">
      <c r="A18" s="179"/>
      <c r="B18" s="180">
        <v>11</v>
      </c>
      <c r="C18" s="502" t="s">
        <v>685</v>
      </c>
      <c r="D18" s="488" t="str">
        <f>IFERROR(INDEX('Jurnal Piutang'!R:R,MATCH(C18,'Jurnal Piutang'!Q:Q,0),0),"")</f>
        <v/>
      </c>
      <c r="E18" s="488" t="str">
        <f>IFERROR(INDEX(Customer!D:D,MATCH(D18,Customer!C:C,0),0),"")</f>
        <v/>
      </c>
      <c r="F18" s="490" t="str">
        <f>IFERROR(INDEX(Customer!F:F,MATCH($D18,Customer!$C:$C,0),0),"")</f>
        <v/>
      </c>
      <c r="G18" s="488" t="str">
        <f>IFERROR(INDEX(Customer!G:G,MATCH($D18,Customer!$C:$C,0),0),"")</f>
        <v/>
      </c>
      <c r="H18" s="524"/>
      <c r="I18" s="525"/>
      <c r="J18" s="533">
        <f>IF(C18&lt;&gt;"",SUMIFS('Jurnal Piutang'!J:J,'Jurnal Piutang'!H:H,F18,'Jurnal Piutang'!Q:Q,C18)-SUMIFS('Jurnal Kas'!K:K,'Jurnal Kas'!H:H,F18,'Jurnal Kas'!Q:Q,C18)+I18,"")</f>
        <v>0</v>
      </c>
    </row>
    <row r="19" spans="1:10" x14ac:dyDescent="0.25">
      <c r="A19" s="179"/>
      <c r="B19" s="180">
        <v>12</v>
      </c>
      <c r="C19" s="502" t="s">
        <v>687</v>
      </c>
      <c r="D19" s="488" t="str">
        <f>IFERROR(INDEX('Jurnal Piutang'!R:R,MATCH(C19,'Jurnal Piutang'!Q:Q,0),0),"")</f>
        <v/>
      </c>
      <c r="E19" s="488" t="str">
        <f>IFERROR(INDEX(Customer!D:D,MATCH(D19,Customer!C:C,0),0),"")</f>
        <v/>
      </c>
      <c r="F19" s="490" t="str">
        <f>IFERROR(INDEX(Customer!F:F,MATCH($D19,Customer!$C:$C,0),0),"")</f>
        <v/>
      </c>
      <c r="G19" s="488" t="str">
        <f>IFERROR(INDEX(Customer!G:G,MATCH($D19,Customer!$C:$C,0),0),"")</f>
        <v/>
      </c>
      <c r="H19" s="524"/>
      <c r="I19" s="525"/>
      <c r="J19" s="533">
        <f>IF(C19&lt;&gt;"",SUMIFS('Jurnal Piutang'!J:J,'Jurnal Piutang'!H:H,F19,'Jurnal Piutang'!Q:Q,C19)-SUMIFS('Jurnal Kas'!K:K,'Jurnal Kas'!H:H,F19,'Jurnal Kas'!Q:Q,C19)+I19,"")</f>
        <v>0</v>
      </c>
    </row>
    <row r="20" spans="1:10" x14ac:dyDescent="0.25">
      <c r="A20" s="179"/>
      <c r="B20" s="180">
        <v>13</v>
      </c>
      <c r="C20" s="502" t="s">
        <v>689</v>
      </c>
      <c r="D20" s="488" t="str">
        <f>IFERROR(INDEX('Jurnal Piutang'!R:R,MATCH(C20,'Jurnal Piutang'!Q:Q,0),0),"")</f>
        <v/>
      </c>
      <c r="E20" s="488" t="str">
        <f>IFERROR(INDEX(Customer!D:D,MATCH(D20,Customer!C:C,0),0),"")</f>
        <v/>
      </c>
      <c r="F20" s="490" t="str">
        <f>IFERROR(INDEX(Customer!F:F,MATCH($D20,Customer!$C:$C,0),0),"")</f>
        <v/>
      </c>
      <c r="G20" s="488" t="str">
        <f>IFERROR(INDEX(Customer!G:G,MATCH($D20,Customer!$C:$C,0),0),"")</f>
        <v/>
      </c>
      <c r="H20" s="524"/>
      <c r="I20" s="525"/>
      <c r="J20" s="533">
        <f>IF(C20&lt;&gt;"",SUMIFS('Jurnal Piutang'!J:J,'Jurnal Piutang'!H:H,F20,'Jurnal Piutang'!Q:Q,C20)-SUMIFS('Jurnal Kas'!K:K,'Jurnal Kas'!H:H,F20,'Jurnal Kas'!Q:Q,C20)+I20,"")</f>
        <v>0</v>
      </c>
    </row>
    <row r="21" spans="1:10" x14ac:dyDescent="0.25">
      <c r="A21" s="179"/>
      <c r="B21" s="180">
        <v>14</v>
      </c>
      <c r="C21" s="502" t="s">
        <v>691</v>
      </c>
      <c r="D21" s="488" t="str">
        <f>IFERROR(INDEX('Jurnal Piutang'!R:R,MATCH(C21,'Jurnal Piutang'!Q:Q,0),0),"")</f>
        <v/>
      </c>
      <c r="E21" s="488" t="str">
        <f>IFERROR(INDEX(Customer!D:D,MATCH(D21,Customer!C:C,0),0),"")</f>
        <v/>
      </c>
      <c r="F21" s="490" t="str">
        <f>IFERROR(INDEX(Customer!F:F,MATCH($D21,Customer!$C:$C,0),0),"")</f>
        <v/>
      </c>
      <c r="G21" s="488" t="str">
        <f>IFERROR(INDEX(Customer!G:G,MATCH($D21,Customer!$C:$C,0),0),"")</f>
        <v/>
      </c>
      <c r="H21" s="524"/>
      <c r="I21" s="525"/>
      <c r="J21" s="533">
        <f>IF(C21&lt;&gt;"",SUMIFS('Jurnal Piutang'!J:J,'Jurnal Piutang'!H:H,F21,'Jurnal Piutang'!Q:Q,C21)-SUMIFS('Jurnal Kas'!K:K,'Jurnal Kas'!H:H,F21,'Jurnal Kas'!Q:Q,C21)+I21,"")</f>
        <v>0</v>
      </c>
    </row>
    <row r="22" spans="1:10" x14ac:dyDescent="0.25">
      <c r="A22" s="179"/>
      <c r="B22" s="180">
        <v>15</v>
      </c>
      <c r="C22" s="502" t="s">
        <v>693</v>
      </c>
      <c r="D22" s="488" t="str">
        <f>IFERROR(INDEX('Jurnal Piutang'!R:R,MATCH(C22,'Jurnal Piutang'!Q:Q,0),0),"")</f>
        <v/>
      </c>
      <c r="E22" s="488" t="str">
        <f>IFERROR(INDEX(Customer!D:D,MATCH(D22,Customer!C:C,0),0),"")</f>
        <v/>
      </c>
      <c r="F22" s="490" t="str">
        <f>IFERROR(INDEX(Customer!F:F,MATCH($D22,Customer!$C:$C,0),0),"")</f>
        <v/>
      </c>
      <c r="G22" s="488" t="str">
        <f>IFERROR(INDEX(Customer!G:G,MATCH($D22,Customer!$C:$C,0),0),"")</f>
        <v/>
      </c>
      <c r="H22" s="524"/>
      <c r="I22" s="525"/>
      <c r="J22" s="533">
        <f>IF(C22&lt;&gt;"",SUMIFS('Jurnal Piutang'!J:J,'Jurnal Piutang'!H:H,F22,'Jurnal Piutang'!Q:Q,C22)-SUMIFS('Jurnal Kas'!K:K,'Jurnal Kas'!H:H,F22,'Jurnal Kas'!Q:Q,C22)+I22,"")</f>
        <v>0</v>
      </c>
    </row>
    <row r="23" spans="1:10" x14ac:dyDescent="0.25">
      <c r="A23" s="179"/>
      <c r="B23" s="180">
        <v>16</v>
      </c>
      <c r="C23" s="502" t="s">
        <v>695</v>
      </c>
      <c r="D23" s="488" t="str">
        <f>IFERROR(INDEX('Jurnal Piutang'!R:R,MATCH(C23,'Jurnal Piutang'!Q:Q,0),0),"")</f>
        <v/>
      </c>
      <c r="E23" s="488" t="str">
        <f>IFERROR(INDEX(Customer!D:D,MATCH(D23,Customer!C:C,0),0),"")</f>
        <v/>
      </c>
      <c r="F23" s="490" t="str">
        <f>IFERROR(INDEX(Customer!F:F,MATCH($D23,Customer!$C:$C,0),0),"")</f>
        <v/>
      </c>
      <c r="G23" s="488" t="str">
        <f>IFERROR(INDEX(Customer!G:G,MATCH($D23,Customer!$C:$C,0),0),"")</f>
        <v/>
      </c>
      <c r="H23" s="524"/>
      <c r="I23" s="525"/>
      <c r="J23" s="533">
        <f>IF(C23&lt;&gt;"",SUMIFS('Jurnal Piutang'!J:J,'Jurnal Piutang'!H:H,F23,'Jurnal Piutang'!Q:Q,C23)-SUMIFS('Jurnal Kas'!K:K,'Jurnal Kas'!H:H,F23,'Jurnal Kas'!Q:Q,C23)+I23,"")</f>
        <v>0</v>
      </c>
    </row>
    <row r="24" spans="1:10" x14ac:dyDescent="0.25">
      <c r="A24" s="179"/>
      <c r="B24" s="180">
        <v>17</v>
      </c>
      <c r="C24" s="502" t="s">
        <v>697</v>
      </c>
      <c r="D24" s="488" t="str">
        <f>IFERROR(INDEX('Jurnal Piutang'!R:R,MATCH(C24,'Jurnal Piutang'!Q:Q,0),0),"")</f>
        <v/>
      </c>
      <c r="E24" s="488" t="str">
        <f>IFERROR(INDEX(Customer!D:D,MATCH(D24,Customer!C:C,0),0),"")</f>
        <v/>
      </c>
      <c r="F24" s="490" t="str">
        <f>IFERROR(INDEX(Customer!F:F,MATCH($D24,Customer!$C:$C,0),0),"")</f>
        <v/>
      </c>
      <c r="G24" s="488" t="str">
        <f>IFERROR(INDEX(Customer!G:G,MATCH($D24,Customer!$C:$C,0),0),"")</f>
        <v/>
      </c>
      <c r="H24" s="524"/>
      <c r="I24" s="525"/>
      <c r="J24" s="533">
        <f>IF(C24&lt;&gt;"",SUMIFS('Jurnal Piutang'!J:J,'Jurnal Piutang'!H:H,F24,'Jurnal Piutang'!Q:Q,C24)-SUMIFS('Jurnal Kas'!K:K,'Jurnal Kas'!H:H,F24,'Jurnal Kas'!Q:Q,C24)+I24,"")</f>
        <v>0</v>
      </c>
    </row>
    <row r="25" spans="1:10" x14ac:dyDescent="0.25">
      <c r="A25" s="179"/>
      <c r="B25" s="180">
        <v>18</v>
      </c>
      <c r="C25" s="502" t="s">
        <v>699</v>
      </c>
      <c r="D25" s="488" t="str">
        <f>IFERROR(INDEX('Jurnal Piutang'!R:R,MATCH(C25,'Jurnal Piutang'!Q:Q,0),0),"")</f>
        <v/>
      </c>
      <c r="E25" s="488" t="str">
        <f>IFERROR(INDEX(Customer!D:D,MATCH(D25,Customer!C:C,0),0),"")</f>
        <v/>
      </c>
      <c r="F25" s="490" t="str">
        <f>IFERROR(INDEX(Customer!F:F,MATCH($D25,Customer!$C:$C,0),0),"")</f>
        <v/>
      </c>
      <c r="G25" s="488" t="str">
        <f>IFERROR(INDEX(Customer!G:G,MATCH($D25,Customer!$C:$C,0),0),"")</f>
        <v/>
      </c>
      <c r="H25" s="524"/>
      <c r="I25" s="525"/>
      <c r="J25" s="533">
        <f>IF(C25&lt;&gt;"",SUMIFS('Jurnal Piutang'!J:J,'Jurnal Piutang'!H:H,F25,'Jurnal Piutang'!Q:Q,C25)-SUMIFS('Jurnal Kas'!K:K,'Jurnal Kas'!H:H,F25,'Jurnal Kas'!Q:Q,C25)+I25,"")</f>
        <v>0</v>
      </c>
    </row>
    <row r="26" spans="1:10" x14ac:dyDescent="0.25">
      <c r="A26" s="179"/>
      <c r="B26" s="180">
        <v>19</v>
      </c>
      <c r="C26" s="502" t="s">
        <v>701</v>
      </c>
      <c r="D26" s="488" t="str">
        <f>IFERROR(INDEX('Jurnal Piutang'!R:R,MATCH(C26,'Jurnal Piutang'!Q:Q,0),0),"")</f>
        <v/>
      </c>
      <c r="E26" s="488" t="str">
        <f>IFERROR(INDEX(Customer!D:D,MATCH(D26,Customer!C:C,0),0),"")</f>
        <v/>
      </c>
      <c r="F26" s="490" t="str">
        <f>IFERROR(INDEX(Customer!F:F,MATCH($D26,Customer!$C:$C,0),0),"")</f>
        <v/>
      </c>
      <c r="G26" s="488" t="str">
        <f>IFERROR(INDEX(Customer!G:G,MATCH($D26,Customer!$C:$C,0),0),"")</f>
        <v/>
      </c>
      <c r="H26" s="524"/>
      <c r="I26" s="525"/>
      <c r="J26" s="533">
        <f>IF(C26&lt;&gt;"",SUMIFS('Jurnal Piutang'!J:J,'Jurnal Piutang'!H:H,F26,'Jurnal Piutang'!Q:Q,C26)-SUMIFS('Jurnal Kas'!K:K,'Jurnal Kas'!H:H,F26,'Jurnal Kas'!Q:Q,C26)+I26,"")</f>
        <v>0</v>
      </c>
    </row>
    <row r="27" spans="1:10" x14ac:dyDescent="0.25">
      <c r="A27" s="179"/>
      <c r="B27" s="180">
        <v>20</v>
      </c>
      <c r="C27" s="502" t="s">
        <v>703</v>
      </c>
      <c r="D27" s="488" t="str">
        <f>IFERROR(INDEX('Jurnal Piutang'!R:R,MATCH(C27,'Jurnal Piutang'!Q:Q,0),0),"")</f>
        <v/>
      </c>
      <c r="E27" s="488" t="str">
        <f>IFERROR(INDEX(Customer!D:D,MATCH(D27,Customer!C:C,0),0),"")</f>
        <v/>
      </c>
      <c r="F27" s="490" t="str">
        <f>IFERROR(INDEX(Customer!F:F,MATCH($D27,Customer!$C:$C,0),0),"")</f>
        <v/>
      </c>
      <c r="G27" s="488" t="str">
        <f>IFERROR(INDEX(Customer!G:G,MATCH($D27,Customer!$C:$C,0),0),"")</f>
        <v/>
      </c>
      <c r="H27" s="524"/>
      <c r="I27" s="525"/>
      <c r="J27" s="533">
        <f>IF(C27&lt;&gt;"",SUMIFS('Jurnal Piutang'!J:J,'Jurnal Piutang'!H:H,F27,'Jurnal Piutang'!Q:Q,C27)-SUMIFS('Jurnal Kas'!K:K,'Jurnal Kas'!H:H,F27,'Jurnal Kas'!Q:Q,C27)+I27,"")</f>
        <v>0</v>
      </c>
    </row>
    <row r="28" spans="1:10" x14ac:dyDescent="0.25">
      <c r="A28" s="179"/>
      <c r="B28" s="180">
        <v>21</v>
      </c>
      <c r="C28" s="502" t="s">
        <v>705</v>
      </c>
      <c r="D28" s="488" t="str">
        <f>IFERROR(INDEX('Jurnal Piutang'!R:R,MATCH(C28,'Jurnal Piutang'!Q:Q,0),0),"")</f>
        <v/>
      </c>
      <c r="E28" s="488" t="str">
        <f>IFERROR(INDEX(Customer!D:D,MATCH(D28,Customer!C:C,0),0),"")</f>
        <v/>
      </c>
      <c r="F28" s="490" t="str">
        <f>IFERROR(INDEX(Customer!F:F,MATCH($D28,Customer!$C:$C,0),0),"")</f>
        <v/>
      </c>
      <c r="G28" s="488" t="str">
        <f>IFERROR(INDEX(Customer!G:G,MATCH($D28,Customer!$C:$C,0),0),"")</f>
        <v/>
      </c>
      <c r="H28" s="524"/>
      <c r="I28" s="525"/>
      <c r="J28" s="533">
        <f>IF(C28&lt;&gt;"",SUMIFS('Jurnal Piutang'!J:J,'Jurnal Piutang'!H:H,F28,'Jurnal Piutang'!Q:Q,C28)-SUMIFS('Jurnal Kas'!K:K,'Jurnal Kas'!H:H,F28,'Jurnal Kas'!Q:Q,C28)+I28,"")</f>
        <v>0</v>
      </c>
    </row>
    <row r="29" spans="1:10" x14ac:dyDescent="0.25">
      <c r="A29" s="179"/>
      <c r="B29" s="180">
        <v>22</v>
      </c>
      <c r="C29" s="502" t="s">
        <v>707</v>
      </c>
      <c r="D29" s="488" t="str">
        <f>IFERROR(INDEX('Jurnal Piutang'!R:R,MATCH(C29,'Jurnal Piutang'!Q:Q,0),0),"")</f>
        <v/>
      </c>
      <c r="E29" s="488" t="str">
        <f>IFERROR(INDEX(Customer!D:D,MATCH(D29,Customer!C:C,0),0),"")</f>
        <v/>
      </c>
      <c r="F29" s="490" t="str">
        <f>IFERROR(INDEX(Customer!F:F,MATCH($D29,Customer!$C:$C,0),0),"")</f>
        <v/>
      </c>
      <c r="G29" s="488" t="str">
        <f>IFERROR(INDEX(Customer!G:G,MATCH($D29,Customer!$C:$C,0),0),"")</f>
        <v/>
      </c>
      <c r="H29" s="524"/>
      <c r="I29" s="525"/>
      <c r="J29" s="533">
        <f>IF(C29&lt;&gt;"",SUMIFS('Jurnal Piutang'!J:J,'Jurnal Piutang'!H:H,F29,'Jurnal Piutang'!Q:Q,C29)-SUMIFS('Jurnal Kas'!K:K,'Jurnal Kas'!H:H,F29,'Jurnal Kas'!Q:Q,C29)+I29,"")</f>
        <v>0</v>
      </c>
    </row>
    <row r="30" spans="1:10" x14ac:dyDescent="0.25">
      <c r="A30" s="179"/>
      <c r="B30" s="180">
        <v>23</v>
      </c>
      <c r="C30" s="502" t="s">
        <v>709</v>
      </c>
      <c r="D30" s="488" t="str">
        <f>IFERROR(INDEX('Jurnal Piutang'!R:R,MATCH(C30,'Jurnal Piutang'!Q:Q,0),0),"")</f>
        <v/>
      </c>
      <c r="E30" s="488" t="str">
        <f>IFERROR(INDEX(Customer!D:D,MATCH(D30,Customer!C:C,0),0),"")</f>
        <v/>
      </c>
      <c r="F30" s="490" t="str">
        <f>IFERROR(INDEX(Customer!F:F,MATCH($D30,Customer!$C:$C,0),0),"")</f>
        <v/>
      </c>
      <c r="G30" s="488" t="str">
        <f>IFERROR(INDEX(Customer!G:G,MATCH($D30,Customer!$C:$C,0),0),"")</f>
        <v/>
      </c>
      <c r="H30" s="524"/>
      <c r="I30" s="525"/>
      <c r="J30" s="533">
        <f>IF(C30&lt;&gt;"",SUMIFS('Jurnal Piutang'!J:J,'Jurnal Piutang'!H:H,F30,'Jurnal Piutang'!Q:Q,C30)-SUMIFS('Jurnal Kas'!K:K,'Jurnal Kas'!H:H,F30,'Jurnal Kas'!Q:Q,C30)+I30,"")</f>
        <v>0</v>
      </c>
    </row>
    <row r="31" spans="1:10" x14ac:dyDescent="0.25">
      <c r="A31" s="179"/>
      <c r="B31" s="180">
        <v>24</v>
      </c>
      <c r="C31" s="502" t="s">
        <v>711</v>
      </c>
      <c r="D31" s="488" t="str">
        <f>IFERROR(INDEX('Jurnal Piutang'!R:R,MATCH(C31,'Jurnal Piutang'!Q:Q,0),0),"")</f>
        <v/>
      </c>
      <c r="E31" s="488" t="str">
        <f>IFERROR(INDEX(Customer!D:D,MATCH(D31,Customer!C:C,0),0),"")</f>
        <v/>
      </c>
      <c r="F31" s="490" t="str">
        <f>IFERROR(INDEX(Customer!F:F,MATCH($D31,Customer!$C:$C,0),0),"")</f>
        <v/>
      </c>
      <c r="G31" s="488" t="str">
        <f>IFERROR(INDEX(Customer!G:G,MATCH($D31,Customer!$C:$C,0),0),"")</f>
        <v/>
      </c>
      <c r="H31" s="524"/>
      <c r="I31" s="525"/>
      <c r="J31" s="533">
        <f>IF(C31&lt;&gt;"",SUMIFS('Jurnal Piutang'!J:J,'Jurnal Piutang'!H:H,F31,'Jurnal Piutang'!Q:Q,C31)-SUMIFS('Jurnal Kas'!K:K,'Jurnal Kas'!H:H,F31,'Jurnal Kas'!Q:Q,C31)+I31,"")</f>
        <v>0</v>
      </c>
    </row>
    <row r="32" spans="1:10" x14ac:dyDescent="0.25">
      <c r="A32" s="179"/>
      <c r="B32" s="180">
        <v>25</v>
      </c>
      <c r="C32" s="502" t="s">
        <v>713</v>
      </c>
      <c r="D32" s="488" t="str">
        <f>IFERROR(INDEX('Jurnal Piutang'!R:R,MATCH(C32,'Jurnal Piutang'!Q:Q,0),0),"")</f>
        <v/>
      </c>
      <c r="E32" s="488" t="str">
        <f>IFERROR(INDEX(Customer!D:D,MATCH(D32,Customer!C:C,0),0),"")</f>
        <v/>
      </c>
      <c r="F32" s="490" t="str">
        <f>IFERROR(INDEX(Customer!F:F,MATCH($D32,Customer!$C:$C,0),0),"")</f>
        <v/>
      </c>
      <c r="G32" s="488" t="str">
        <f>IFERROR(INDEX(Customer!G:G,MATCH($D32,Customer!$C:$C,0),0),"")</f>
        <v/>
      </c>
      <c r="H32" s="524"/>
      <c r="I32" s="525"/>
      <c r="J32" s="533">
        <f>IF(C32&lt;&gt;"",SUMIFS('Jurnal Piutang'!J:J,'Jurnal Piutang'!H:H,F32,'Jurnal Piutang'!Q:Q,C32)-SUMIFS('Jurnal Kas'!K:K,'Jurnal Kas'!H:H,F32,'Jurnal Kas'!Q:Q,C32)+I32,"")</f>
        <v>0</v>
      </c>
    </row>
    <row r="33" spans="1:10" x14ac:dyDescent="0.25">
      <c r="A33" s="179"/>
      <c r="B33" s="180">
        <v>26</v>
      </c>
      <c r="C33" s="502" t="s">
        <v>715</v>
      </c>
      <c r="D33" s="488" t="str">
        <f>IFERROR(INDEX('Jurnal Piutang'!R:R,MATCH(C33,'Jurnal Piutang'!Q:Q,0),0),"")</f>
        <v/>
      </c>
      <c r="E33" s="488" t="str">
        <f>IFERROR(INDEX(Customer!D:D,MATCH(D33,Customer!C:C,0),0),"")</f>
        <v/>
      </c>
      <c r="F33" s="490" t="str">
        <f>IFERROR(INDEX(Customer!F:F,MATCH($D33,Customer!$C:$C,0),0),"")</f>
        <v/>
      </c>
      <c r="G33" s="488" t="str">
        <f>IFERROR(INDEX(Customer!G:G,MATCH($D33,Customer!$C:$C,0),0),"")</f>
        <v/>
      </c>
      <c r="H33" s="524"/>
      <c r="I33" s="525"/>
      <c r="J33" s="533">
        <f>IF(C33&lt;&gt;"",SUMIFS('Jurnal Piutang'!J:J,'Jurnal Piutang'!H:H,F33,'Jurnal Piutang'!Q:Q,C33)-SUMIFS('Jurnal Kas'!K:K,'Jurnal Kas'!H:H,F33,'Jurnal Kas'!Q:Q,C33)+I33,"")</f>
        <v>0</v>
      </c>
    </row>
    <row r="34" spans="1:10" x14ac:dyDescent="0.25">
      <c r="A34" s="179"/>
      <c r="B34" s="180">
        <v>27</v>
      </c>
      <c r="C34" s="502" t="s">
        <v>717</v>
      </c>
      <c r="D34" s="488" t="str">
        <f>IFERROR(INDEX('Jurnal Piutang'!R:R,MATCH(C34,'Jurnal Piutang'!Q:Q,0),0),"")</f>
        <v/>
      </c>
      <c r="E34" s="488" t="str">
        <f>IFERROR(INDEX(Customer!D:D,MATCH(D34,Customer!C:C,0),0),"")</f>
        <v/>
      </c>
      <c r="F34" s="490" t="str">
        <f>IFERROR(INDEX(Customer!F:F,MATCH($D34,Customer!$C:$C,0),0),"")</f>
        <v/>
      </c>
      <c r="G34" s="488" t="str">
        <f>IFERROR(INDEX(Customer!G:G,MATCH($D34,Customer!$C:$C,0),0),"")</f>
        <v/>
      </c>
      <c r="H34" s="524"/>
      <c r="I34" s="525"/>
      <c r="J34" s="533">
        <f>IF(C34&lt;&gt;"",SUMIFS('Jurnal Piutang'!J:J,'Jurnal Piutang'!H:H,F34,'Jurnal Piutang'!Q:Q,C34)-SUMIFS('Jurnal Kas'!K:K,'Jurnal Kas'!H:H,F34,'Jurnal Kas'!Q:Q,C34)+I34,"")</f>
        <v>0</v>
      </c>
    </row>
    <row r="35" spans="1:10" x14ac:dyDescent="0.25">
      <c r="A35" s="179"/>
      <c r="B35" s="180">
        <v>28</v>
      </c>
      <c r="C35" s="502" t="s">
        <v>719</v>
      </c>
      <c r="D35" s="488" t="str">
        <f>IFERROR(INDEX('Jurnal Piutang'!R:R,MATCH(C35,'Jurnal Piutang'!Q:Q,0),0),"")</f>
        <v/>
      </c>
      <c r="E35" s="488" t="str">
        <f>IFERROR(INDEX(Customer!D:D,MATCH(D35,Customer!C:C,0),0),"")</f>
        <v/>
      </c>
      <c r="F35" s="490" t="str">
        <f>IFERROR(INDEX(Customer!F:F,MATCH($D35,Customer!$C:$C,0),0),"")</f>
        <v/>
      </c>
      <c r="G35" s="488" t="str">
        <f>IFERROR(INDEX(Customer!G:G,MATCH($D35,Customer!$C:$C,0),0),"")</f>
        <v/>
      </c>
      <c r="H35" s="524"/>
      <c r="I35" s="525"/>
      <c r="J35" s="533">
        <f>IF(C35&lt;&gt;"",SUMIFS('Jurnal Piutang'!J:J,'Jurnal Piutang'!H:H,F35,'Jurnal Piutang'!Q:Q,C35)-SUMIFS('Jurnal Kas'!K:K,'Jurnal Kas'!H:H,F35,'Jurnal Kas'!Q:Q,C35)+I35,"")</f>
        <v>0</v>
      </c>
    </row>
    <row r="36" spans="1:10" x14ac:dyDescent="0.25">
      <c r="A36" s="179"/>
      <c r="B36" s="180">
        <v>29</v>
      </c>
      <c r="C36" s="502" t="s">
        <v>721</v>
      </c>
      <c r="D36" s="488" t="str">
        <f>IFERROR(INDEX('Jurnal Piutang'!R:R,MATCH(C36,'Jurnal Piutang'!Q:Q,0),0),"")</f>
        <v/>
      </c>
      <c r="E36" s="488" t="str">
        <f>IFERROR(INDEX(Customer!D:D,MATCH(D36,Customer!C:C,0),0),"")</f>
        <v/>
      </c>
      <c r="F36" s="490" t="str">
        <f>IFERROR(INDEX(Customer!F:F,MATCH($D36,Customer!$C:$C,0),0),"")</f>
        <v/>
      </c>
      <c r="G36" s="488" t="str">
        <f>IFERROR(INDEX(Customer!G:G,MATCH($D36,Customer!$C:$C,0),0),"")</f>
        <v/>
      </c>
      <c r="H36" s="524"/>
      <c r="I36" s="525"/>
      <c r="J36" s="533">
        <f>IF(C36&lt;&gt;"",SUMIFS('Jurnal Piutang'!J:J,'Jurnal Piutang'!H:H,F36,'Jurnal Piutang'!Q:Q,C36)-SUMIFS('Jurnal Kas'!K:K,'Jurnal Kas'!H:H,F36,'Jurnal Kas'!Q:Q,C36)+I36,"")</f>
        <v>0</v>
      </c>
    </row>
    <row r="37" spans="1:10" x14ac:dyDescent="0.25">
      <c r="A37" s="179"/>
      <c r="B37" s="180">
        <v>30</v>
      </c>
      <c r="C37" s="502" t="s">
        <v>723</v>
      </c>
      <c r="D37" s="488" t="str">
        <f>IFERROR(INDEX('Jurnal Piutang'!R:R,MATCH(C37,'Jurnal Piutang'!Q:Q,0),0),"")</f>
        <v/>
      </c>
      <c r="E37" s="488" t="str">
        <f>IFERROR(INDEX(Customer!D:D,MATCH(D37,Customer!C:C,0),0),"")</f>
        <v/>
      </c>
      <c r="F37" s="490" t="str">
        <f>IFERROR(INDEX(Customer!F:F,MATCH($D37,Customer!$C:$C,0),0),"")</f>
        <v/>
      </c>
      <c r="G37" s="488" t="str">
        <f>IFERROR(INDEX(Customer!G:G,MATCH($D37,Customer!$C:$C,0),0),"")</f>
        <v/>
      </c>
      <c r="H37" s="524"/>
      <c r="I37" s="525"/>
      <c r="J37" s="533">
        <f>IF(C37&lt;&gt;"",SUMIFS('Jurnal Piutang'!J:J,'Jurnal Piutang'!H:H,F37,'Jurnal Piutang'!Q:Q,C37)-SUMIFS('Jurnal Kas'!K:K,'Jurnal Kas'!H:H,F37,'Jurnal Kas'!Q:Q,C37)+I37,"")</f>
        <v>0</v>
      </c>
    </row>
    <row r="38" spans="1:10" x14ac:dyDescent="0.25">
      <c r="A38" s="179"/>
      <c r="B38" s="180">
        <v>31</v>
      </c>
      <c r="C38" s="502" t="s">
        <v>725</v>
      </c>
      <c r="D38" s="488" t="str">
        <f>IFERROR(INDEX('Jurnal Piutang'!R:R,MATCH(C38,'Jurnal Piutang'!Q:Q,0),0),"")</f>
        <v/>
      </c>
      <c r="E38" s="488" t="str">
        <f>IFERROR(INDEX(Customer!D:D,MATCH(D38,Customer!C:C,0),0),"")</f>
        <v/>
      </c>
      <c r="F38" s="490" t="str">
        <f>IFERROR(INDEX(Customer!F:F,MATCH($D38,Customer!$C:$C,0),0),"")</f>
        <v/>
      </c>
      <c r="G38" s="488" t="str">
        <f>IFERROR(INDEX(Customer!G:G,MATCH($D38,Customer!$C:$C,0),0),"")</f>
        <v/>
      </c>
      <c r="H38" s="524"/>
      <c r="I38" s="525"/>
      <c r="J38" s="533">
        <f>IF(C38&lt;&gt;"",SUMIFS('Jurnal Piutang'!J:J,'Jurnal Piutang'!H:H,F38,'Jurnal Piutang'!Q:Q,C38)-SUMIFS('Jurnal Kas'!K:K,'Jurnal Kas'!H:H,F38,'Jurnal Kas'!Q:Q,C38)+I38,"")</f>
        <v>0</v>
      </c>
    </row>
    <row r="39" spans="1:10" x14ac:dyDescent="0.25">
      <c r="A39" s="179"/>
      <c r="B39" s="180">
        <v>32</v>
      </c>
      <c r="C39" s="502" t="s">
        <v>727</v>
      </c>
      <c r="D39" s="488" t="str">
        <f>IFERROR(INDEX('Jurnal Piutang'!R:R,MATCH(C39,'Jurnal Piutang'!Q:Q,0),0),"")</f>
        <v/>
      </c>
      <c r="E39" s="488" t="str">
        <f>IFERROR(INDEX(Customer!D:D,MATCH(D39,Customer!C:C,0),0),"")</f>
        <v/>
      </c>
      <c r="F39" s="490" t="str">
        <f>IFERROR(INDEX(Customer!F:F,MATCH($D39,Customer!$C:$C,0),0),"")</f>
        <v/>
      </c>
      <c r="G39" s="488" t="str">
        <f>IFERROR(INDEX(Customer!G:G,MATCH($D39,Customer!$C:$C,0),0),"")</f>
        <v/>
      </c>
      <c r="H39" s="524"/>
      <c r="I39" s="525"/>
      <c r="J39" s="533">
        <f>IF(C39&lt;&gt;"",SUMIFS('Jurnal Piutang'!J:J,'Jurnal Piutang'!H:H,F39,'Jurnal Piutang'!Q:Q,C39)-SUMIFS('Jurnal Kas'!K:K,'Jurnal Kas'!H:H,F39,'Jurnal Kas'!Q:Q,C39)+I39,"")</f>
        <v>0</v>
      </c>
    </row>
    <row r="40" spans="1:10" x14ac:dyDescent="0.25">
      <c r="A40" s="179"/>
      <c r="B40" s="180">
        <v>33</v>
      </c>
      <c r="C40" s="502" t="s">
        <v>729</v>
      </c>
      <c r="D40" s="488" t="str">
        <f>IFERROR(INDEX('Jurnal Piutang'!R:R,MATCH(C40,'Jurnal Piutang'!Q:Q,0),0),"")</f>
        <v/>
      </c>
      <c r="E40" s="488" t="str">
        <f>IFERROR(INDEX(Customer!D:D,MATCH(D40,Customer!C:C,0),0),"")</f>
        <v/>
      </c>
      <c r="F40" s="490" t="str">
        <f>IFERROR(INDEX(Customer!F:F,MATCH($D40,Customer!$C:$C,0),0),"")</f>
        <v/>
      </c>
      <c r="G40" s="488" t="str">
        <f>IFERROR(INDEX(Customer!G:G,MATCH($D40,Customer!$C:$C,0),0),"")</f>
        <v/>
      </c>
      <c r="H40" s="524"/>
      <c r="I40" s="525"/>
      <c r="J40" s="533">
        <f>IF(C40&lt;&gt;"",SUMIFS('Jurnal Piutang'!J:J,'Jurnal Piutang'!H:H,F40,'Jurnal Piutang'!Q:Q,C40)-SUMIFS('Jurnal Kas'!K:K,'Jurnal Kas'!H:H,F40,'Jurnal Kas'!Q:Q,C40)+I40,"")</f>
        <v>0</v>
      </c>
    </row>
    <row r="41" spans="1:10" x14ac:dyDescent="0.25">
      <c r="A41" s="179"/>
      <c r="B41" s="180">
        <v>34</v>
      </c>
      <c r="C41" s="502" t="s">
        <v>731</v>
      </c>
      <c r="D41" s="488" t="str">
        <f>IFERROR(INDEX('Jurnal Piutang'!R:R,MATCH(C41,'Jurnal Piutang'!Q:Q,0),0),"")</f>
        <v/>
      </c>
      <c r="E41" s="488" t="str">
        <f>IFERROR(INDEX(Customer!D:D,MATCH(D41,Customer!C:C,0),0),"")</f>
        <v/>
      </c>
      <c r="F41" s="490" t="str">
        <f>IFERROR(INDEX(Customer!F:F,MATCH($D41,Customer!$C:$C,0),0),"")</f>
        <v/>
      </c>
      <c r="G41" s="488" t="str">
        <f>IFERROR(INDEX(Customer!G:G,MATCH($D41,Customer!$C:$C,0),0),"")</f>
        <v/>
      </c>
      <c r="H41" s="524"/>
      <c r="I41" s="525"/>
      <c r="J41" s="533">
        <f>IF(C41&lt;&gt;"",SUMIFS('Jurnal Piutang'!J:J,'Jurnal Piutang'!H:H,F41,'Jurnal Piutang'!Q:Q,C41)-SUMIFS('Jurnal Kas'!K:K,'Jurnal Kas'!H:H,F41,'Jurnal Kas'!Q:Q,C41)+I41,"")</f>
        <v>0</v>
      </c>
    </row>
    <row r="42" spans="1:10" x14ac:dyDescent="0.25">
      <c r="A42" s="179"/>
      <c r="B42" s="180">
        <v>35</v>
      </c>
      <c r="C42" s="502" t="s">
        <v>733</v>
      </c>
      <c r="D42" s="488" t="str">
        <f>IFERROR(INDEX('Jurnal Piutang'!R:R,MATCH(C42,'Jurnal Piutang'!Q:Q,0),0),"")</f>
        <v/>
      </c>
      <c r="E42" s="488" t="str">
        <f>IFERROR(INDEX(Customer!D:D,MATCH(D42,Customer!C:C,0),0),"")</f>
        <v/>
      </c>
      <c r="F42" s="490" t="str">
        <f>IFERROR(INDEX(Customer!F:F,MATCH($D42,Customer!$C:$C,0),0),"")</f>
        <v/>
      </c>
      <c r="G42" s="488" t="str">
        <f>IFERROR(INDEX(Customer!G:G,MATCH($D42,Customer!$C:$C,0),0),"")</f>
        <v/>
      </c>
      <c r="H42" s="524"/>
      <c r="I42" s="525"/>
      <c r="J42" s="533">
        <f>IF(C42&lt;&gt;"",SUMIFS('Jurnal Piutang'!J:J,'Jurnal Piutang'!H:H,F42,'Jurnal Piutang'!Q:Q,C42)-SUMIFS('Jurnal Kas'!K:K,'Jurnal Kas'!H:H,F42,'Jurnal Kas'!Q:Q,C42)+I42,"")</f>
        <v>0</v>
      </c>
    </row>
    <row r="43" spans="1:10" x14ac:dyDescent="0.25">
      <c r="A43" s="179"/>
      <c r="B43" s="180">
        <v>36</v>
      </c>
      <c r="C43" s="502" t="s">
        <v>735</v>
      </c>
      <c r="D43" s="488" t="str">
        <f>IFERROR(INDEX('Jurnal Piutang'!R:R,MATCH(C43,'Jurnal Piutang'!Q:Q,0),0),"")</f>
        <v/>
      </c>
      <c r="E43" s="488" t="str">
        <f>IFERROR(INDEX(Customer!D:D,MATCH(D43,Customer!C:C,0),0),"")</f>
        <v/>
      </c>
      <c r="F43" s="490" t="str">
        <f>IFERROR(INDEX(Customer!F:F,MATCH($D43,Customer!$C:$C,0),0),"")</f>
        <v/>
      </c>
      <c r="G43" s="488" t="str">
        <f>IFERROR(INDEX(Customer!G:G,MATCH($D43,Customer!$C:$C,0),0),"")</f>
        <v/>
      </c>
      <c r="H43" s="524"/>
      <c r="I43" s="525"/>
      <c r="J43" s="533">
        <f>IF(C43&lt;&gt;"",SUMIFS('Jurnal Piutang'!J:J,'Jurnal Piutang'!H:H,F43,'Jurnal Piutang'!Q:Q,C43)-SUMIFS('Jurnal Kas'!K:K,'Jurnal Kas'!H:H,F43,'Jurnal Kas'!Q:Q,C43)+I43,"")</f>
        <v>0</v>
      </c>
    </row>
    <row r="44" spans="1:10" x14ac:dyDescent="0.25">
      <c r="A44" s="179"/>
      <c r="B44" s="180">
        <v>37</v>
      </c>
      <c r="C44" s="502" t="s">
        <v>737</v>
      </c>
      <c r="D44" s="488" t="str">
        <f>IFERROR(INDEX('Jurnal Piutang'!R:R,MATCH(C44,'Jurnal Piutang'!Q:Q,0),0),"")</f>
        <v/>
      </c>
      <c r="E44" s="488" t="str">
        <f>IFERROR(INDEX(Customer!D:D,MATCH(D44,Customer!C:C,0),0),"")</f>
        <v/>
      </c>
      <c r="F44" s="490" t="str">
        <f>IFERROR(INDEX(Customer!F:F,MATCH($D44,Customer!$C:$C,0),0),"")</f>
        <v/>
      </c>
      <c r="G44" s="488" t="str">
        <f>IFERROR(INDEX(Customer!G:G,MATCH($D44,Customer!$C:$C,0),0),"")</f>
        <v/>
      </c>
      <c r="H44" s="524"/>
      <c r="I44" s="525"/>
      <c r="J44" s="533">
        <f>IF(C44&lt;&gt;"",SUMIFS('Jurnal Piutang'!J:J,'Jurnal Piutang'!H:H,F44,'Jurnal Piutang'!Q:Q,C44)-SUMIFS('Jurnal Kas'!K:K,'Jurnal Kas'!H:H,F44,'Jurnal Kas'!Q:Q,C44)+I44,"")</f>
        <v>0</v>
      </c>
    </row>
    <row r="45" spans="1:10" x14ac:dyDescent="0.25">
      <c r="A45" s="179"/>
      <c r="B45" s="180">
        <v>38</v>
      </c>
      <c r="C45" s="502" t="s">
        <v>739</v>
      </c>
      <c r="D45" s="488" t="str">
        <f>IFERROR(INDEX('Jurnal Piutang'!R:R,MATCH(C45,'Jurnal Piutang'!Q:Q,0),0),"")</f>
        <v/>
      </c>
      <c r="E45" s="488" t="str">
        <f>IFERROR(INDEX(Customer!D:D,MATCH(D45,Customer!C:C,0),0),"")</f>
        <v/>
      </c>
      <c r="F45" s="490" t="str">
        <f>IFERROR(INDEX(Customer!F:F,MATCH($D45,Customer!$C:$C,0),0),"")</f>
        <v/>
      </c>
      <c r="G45" s="488" t="str">
        <f>IFERROR(INDEX(Customer!G:G,MATCH($D45,Customer!$C:$C,0),0),"")</f>
        <v/>
      </c>
      <c r="H45" s="524"/>
      <c r="I45" s="525"/>
      <c r="J45" s="533">
        <f>IF(C45&lt;&gt;"",SUMIFS('Jurnal Piutang'!J:J,'Jurnal Piutang'!H:H,F45,'Jurnal Piutang'!Q:Q,C45)-SUMIFS('Jurnal Kas'!K:K,'Jurnal Kas'!H:H,F45,'Jurnal Kas'!Q:Q,C45)+I45,"")</f>
        <v>0</v>
      </c>
    </row>
    <row r="46" spans="1:10" x14ac:dyDescent="0.25">
      <c r="A46" s="179"/>
      <c r="B46" s="180">
        <v>39</v>
      </c>
      <c r="C46" s="502" t="s">
        <v>741</v>
      </c>
      <c r="D46" s="488" t="str">
        <f>IFERROR(INDEX('Jurnal Piutang'!R:R,MATCH(C46,'Jurnal Piutang'!Q:Q,0),0),"")</f>
        <v/>
      </c>
      <c r="E46" s="488" t="str">
        <f>IFERROR(INDEX(Customer!D:D,MATCH(D46,Customer!C:C,0),0),"")</f>
        <v/>
      </c>
      <c r="F46" s="490" t="str">
        <f>IFERROR(INDEX(Customer!F:F,MATCH($D46,Customer!$C:$C,0),0),"")</f>
        <v/>
      </c>
      <c r="G46" s="488" t="str">
        <f>IFERROR(INDEX(Customer!G:G,MATCH($D46,Customer!$C:$C,0),0),"")</f>
        <v/>
      </c>
      <c r="H46" s="524"/>
      <c r="I46" s="525"/>
      <c r="J46" s="533">
        <f>IF(C46&lt;&gt;"",SUMIFS('Jurnal Piutang'!J:J,'Jurnal Piutang'!H:H,F46,'Jurnal Piutang'!Q:Q,C46)-SUMIFS('Jurnal Kas'!K:K,'Jurnal Kas'!H:H,F46,'Jurnal Kas'!Q:Q,C46)+I46,"")</f>
        <v>0</v>
      </c>
    </row>
    <row r="47" spans="1:10" x14ac:dyDescent="0.25">
      <c r="A47" s="179"/>
      <c r="B47" s="180">
        <v>40</v>
      </c>
      <c r="C47" s="502" t="s">
        <v>743</v>
      </c>
      <c r="D47" s="488" t="str">
        <f>IFERROR(INDEX('Jurnal Piutang'!R:R,MATCH(C47,'Jurnal Piutang'!Q:Q,0),0),"")</f>
        <v/>
      </c>
      <c r="E47" s="488" t="str">
        <f>IFERROR(INDEX(Customer!D:D,MATCH(D47,Customer!C:C,0),0),"")</f>
        <v/>
      </c>
      <c r="F47" s="490" t="str">
        <f>IFERROR(INDEX(Customer!F:F,MATCH($D47,Customer!$C:$C,0),0),"")</f>
        <v/>
      </c>
      <c r="G47" s="488" t="str">
        <f>IFERROR(INDEX(Customer!G:G,MATCH($D47,Customer!$C:$C,0),0),"")</f>
        <v/>
      </c>
      <c r="H47" s="524"/>
      <c r="I47" s="525"/>
      <c r="J47" s="533">
        <f>IF(C47&lt;&gt;"",SUMIFS('Jurnal Piutang'!J:J,'Jurnal Piutang'!H:H,F47,'Jurnal Piutang'!Q:Q,C47)-SUMIFS('Jurnal Kas'!K:K,'Jurnal Kas'!H:H,F47,'Jurnal Kas'!Q:Q,C47)+I47,"")</f>
        <v>0</v>
      </c>
    </row>
    <row r="48" spans="1:10" x14ac:dyDescent="0.25">
      <c r="A48" s="179"/>
      <c r="B48" s="180">
        <v>41</v>
      </c>
      <c r="C48" s="502" t="s">
        <v>745</v>
      </c>
      <c r="D48" s="488" t="str">
        <f>IFERROR(INDEX('Jurnal Piutang'!R:R,MATCH(C48,'Jurnal Piutang'!Q:Q,0),0),"")</f>
        <v/>
      </c>
      <c r="E48" s="488" t="str">
        <f>IFERROR(INDEX(Customer!D:D,MATCH(D48,Customer!C:C,0),0),"")</f>
        <v/>
      </c>
      <c r="F48" s="490" t="str">
        <f>IFERROR(INDEX(Customer!F:F,MATCH($D48,Customer!$C:$C,0),0),"")</f>
        <v/>
      </c>
      <c r="G48" s="488" t="str">
        <f>IFERROR(INDEX(Customer!G:G,MATCH($D48,Customer!$C:$C,0),0),"")</f>
        <v/>
      </c>
      <c r="H48" s="524"/>
      <c r="I48" s="525"/>
      <c r="J48" s="533">
        <f>IF(C48&lt;&gt;"",SUMIFS('Jurnal Piutang'!J:J,'Jurnal Piutang'!H:H,F48,'Jurnal Piutang'!Q:Q,C48)-SUMIFS('Jurnal Kas'!K:K,'Jurnal Kas'!H:H,F48,'Jurnal Kas'!Q:Q,C48)+I48,"")</f>
        <v>0</v>
      </c>
    </row>
    <row r="49" spans="1:10" x14ac:dyDescent="0.25">
      <c r="A49" s="179"/>
      <c r="B49" s="180">
        <v>42</v>
      </c>
      <c r="C49" s="502" t="s">
        <v>747</v>
      </c>
      <c r="D49" s="488" t="str">
        <f>IFERROR(INDEX('Jurnal Piutang'!R:R,MATCH(C49,'Jurnal Piutang'!Q:Q,0),0),"")</f>
        <v/>
      </c>
      <c r="E49" s="488" t="str">
        <f>IFERROR(INDEX(Customer!D:D,MATCH(D49,Customer!C:C,0),0),"")</f>
        <v/>
      </c>
      <c r="F49" s="490" t="str">
        <f>IFERROR(INDEX(Customer!F:F,MATCH($D49,Customer!$C:$C,0),0),"")</f>
        <v/>
      </c>
      <c r="G49" s="488" t="str">
        <f>IFERROR(INDEX(Customer!G:G,MATCH($D49,Customer!$C:$C,0),0),"")</f>
        <v/>
      </c>
      <c r="H49" s="524"/>
      <c r="I49" s="525"/>
      <c r="J49" s="533">
        <f>IF(C49&lt;&gt;"",SUMIFS('Jurnal Piutang'!J:J,'Jurnal Piutang'!H:H,F49,'Jurnal Piutang'!Q:Q,C49)-SUMIFS('Jurnal Kas'!K:K,'Jurnal Kas'!H:H,F49,'Jurnal Kas'!Q:Q,C49)+I49,"")</f>
        <v>0</v>
      </c>
    </row>
    <row r="50" spans="1:10" x14ac:dyDescent="0.25">
      <c r="A50" s="179"/>
      <c r="B50" s="180">
        <v>43</v>
      </c>
      <c r="C50" s="502" t="s">
        <v>749</v>
      </c>
      <c r="D50" s="488" t="str">
        <f>IFERROR(INDEX('Jurnal Piutang'!R:R,MATCH(C50,'Jurnal Piutang'!Q:Q,0),0),"")</f>
        <v/>
      </c>
      <c r="E50" s="488" t="str">
        <f>IFERROR(INDEX(Customer!D:D,MATCH(D50,Customer!C:C,0),0),"")</f>
        <v/>
      </c>
      <c r="F50" s="490" t="str">
        <f>IFERROR(INDEX(Customer!F:F,MATCH($D50,Customer!$C:$C,0),0),"")</f>
        <v/>
      </c>
      <c r="G50" s="488" t="str">
        <f>IFERROR(INDEX(Customer!G:G,MATCH($D50,Customer!$C:$C,0),0),"")</f>
        <v/>
      </c>
      <c r="H50" s="524"/>
      <c r="I50" s="525"/>
      <c r="J50" s="533">
        <f>IF(C50&lt;&gt;"",SUMIFS('Jurnal Piutang'!J:J,'Jurnal Piutang'!H:H,F50,'Jurnal Piutang'!Q:Q,C50)-SUMIFS('Jurnal Kas'!K:K,'Jurnal Kas'!H:H,F50,'Jurnal Kas'!Q:Q,C50)+I50,"")</f>
        <v>0</v>
      </c>
    </row>
    <row r="51" spans="1:10" x14ac:dyDescent="0.25">
      <c r="A51" s="179"/>
      <c r="B51" s="180">
        <v>44</v>
      </c>
      <c r="C51" s="502" t="s">
        <v>751</v>
      </c>
      <c r="D51" s="488" t="str">
        <f>IFERROR(INDEX('Jurnal Piutang'!R:R,MATCH(C51,'Jurnal Piutang'!Q:Q,0),0),"")</f>
        <v/>
      </c>
      <c r="E51" s="488" t="str">
        <f>IFERROR(INDEX(Customer!D:D,MATCH(D51,Customer!C:C,0),0),"")</f>
        <v/>
      </c>
      <c r="F51" s="490" t="str">
        <f>IFERROR(INDEX(Customer!F:F,MATCH($D51,Customer!$C:$C,0),0),"")</f>
        <v/>
      </c>
      <c r="G51" s="488" t="str">
        <f>IFERROR(INDEX(Customer!G:G,MATCH($D51,Customer!$C:$C,0),0),"")</f>
        <v/>
      </c>
      <c r="H51" s="524"/>
      <c r="I51" s="525"/>
      <c r="J51" s="533">
        <f>IF(C51&lt;&gt;"",SUMIFS('Jurnal Piutang'!J:J,'Jurnal Piutang'!H:H,F51,'Jurnal Piutang'!Q:Q,C51)-SUMIFS('Jurnal Kas'!K:K,'Jurnal Kas'!H:H,F51,'Jurnal Kas'!Q:Q,C51)+I51,"")</f>
        <v>0</v>
      </c>
    </row>
    <row r="52" spans="1:10" x14ac:dyDescent="0.25">
      <c r="A52" s="179"/>
      <c r="B52" s="180">
        <v>45</v>
      </c>
      <c r="C52" s="502" t="s">
        <v>753</v>
      </c>
      <c r="D52" s="488" t="str">
        <f>IFERROR(INDEX('Jurnal Piutang'!R:R,MATCH(C52,'Jurnal Piutang'!Q:Q,0),0),"")</f>
        <v/>
      </c>
      <c r="E52" s="488" t="str">
        <f>IFERROR(INDEX(Customer!D:D,MATCH(D52,Customer!C:C,0),0),"")</f>
        <v/>
      </c>
      <c r="F52" s="490" t="str">
        <f>IFERROR(INDEX(Customer!F:F,MATCH($D52,Customer!$C:$C,0),0),"")</f>
        <v/>
      </c>
      <c r="G52" s="488" t="str">
        <f>IFERROR(INDEX(Customer!G:G,MATCH($D52,Customer!$C:$C,0),0),"")</f>
        <v/>
      </c>
      <c r="H52" s="524"/>
      <c r="I52" s="525"/>
      <c r="J52" s="533">
        <f>IF(C52&lt;&gt;"",SUMIFS('Jurnal Piutang'!J:J,'Jurnal Piutang'!H:H,F52,'Jurnal Piutang'!Q:Q,C52)-SUMIFS('Jurnal Kas'!K:K,'Jurnal Kas'!H:H,F52,'Jurnal Kas'!Q:Q,C52)+I52,"")</f>
        <v>0</v>
      </c>
    </row>
    <row r="53" spans="1:10" x14ac:dyDescent="0.25">
      <c r="A53" s="179"/>
      <c r="B53" s="180">
        <v>46</v>
      </c>
      <c r="C53" s="502" t="s">
        <v>755</v>
      </c>
      <c r="D53" s="488" t="str">
        <f>IFERROR(INDEX('Jurnal Piutang'!R:R,MATCH(C53,'Jurnal Piutang'!Q:Q,0),0),"")</f>
        <v/>
      </c>
      <c r="E53" s="488" t="str">
        <f>IFERROR(INDEX(Customer!D:D,MATCH(D53,Customer!C:C,0),0),"")</f>
        <v/>
      </c>
      <c r="F53" s="490" t="str">
        <f>IFERROR(INDEX(Customer!F:F,MATCH($D53,Customer!$C:$C,0),0),"")</f>
        <v/>
      </c>
      <c r="G53" s="488" t="str">
        <f>IFERROR(INDEX(Customer!G:G,MATCH($D53,Customer!$C:$C,0),0),"")</f>
        <v/>
      </c>
      <c r="H53" s="524"/>
      <c r="I53" s="525"/>
      <c r="J53" s="533">
        <f>IF(C53&lt;&gt;"",SUMIFS('Jurnal Piutang'!J:J,'Jurnal Piutang'!H:H,F53,'Jurnal Piutang'!Q:Q,C53)-SUMIFS('Jurnal Kas'!K:K,'Jurnal Kas'!H:H,F53,'Jurnal Kas'!Q:Q,C53)+I53,"")</f>
        <v>0</v>
      </c>
    </row>
    <row r="54" spans="1:10" x14ac:dyDescent="0.25">
      <c r="A54" s="179"/>
      <c r="B54" s="180">
        <v>47</v>
      </c>
      <c r="C54" s="502" t="s">
        <v>757</v>
      </c>
      <c r="D54" s="488" t="str">
        <f>IFERROR(INDEX('Jurnal Piutang'!R:R,MATCH(C54,'Jurnal Piutang'!Q:Q,0),0),"")</f>
        <v/>
      </c>
      <c r="E54" s="488" t="str">
        <f>IFERROR(INDEX(Customer!D:D,MATCH(D54,Customer!C:C,0),0),"")</f>
        <v/>
      </c>
      <c r="F54" s="490" t="str">
        <f>IFERROR(INDEX(Customer!F:F,MATCH($D54,Customer!$C:$C,0),0),"")</f>
        <v/>
      </c>
      <c r="G54" s="488" t="str">
        <f>IFERROR(INDEX(Customer!G:G,MATCH($D54,Customer!$C:$C,0),0),"")</f>
        <v/>
      </c>
      <c r="H54" s="524"/>
      <c r="I54" s="525"/>
      <c r="J54" s="533">
        <f>IF(C54&lt;&gt;"",SUMIFS('Jurnal Piutang'!J:J,'Jurnal Piutang'!H:H,F54,'Jurnal Piutang'!Q:Q,C54)-SUMIFS('Jurnal Kas'!K:K,'Jurnal Kas'!H:H,F54,'Jurnal Kas'!Q:Q,C54)+I54,"")</f>
        <v>0</v>
      </c>
    </row>
    <row r="55" spans="1:10" x14ac:dyDescent="0.25">
      <c r="A55" s="179"/>
      <c r="B55" s="180">
        <v>48</v>
      </c>
      <c r="C55" s="502" t="s">
        <v>759</v>
      </c>
      <c r="D55" s="488" t="str">
        <f>IFERROR(INDEX('Jurnal Piutang'!R:R,MATCH(C55,'Jurnal Piutang'!Q:Q,0),0),"")</f>
        <v/>
      </c>
      <c r="E55" s="488" t="str">
        <f>IFERROR(INDEX(Customer!D:D,MATCH(D55,Customer!C:C,0),0),"")</f>
        <v/>
      </c>
      <c r="F55" s="490" t="str">
        <f>IFERROR(INDEX(Customer!F:F,MATCH($D55,Customer!$C:$C,0),0),"")</f>
        <v/>
      </c>
      <c r="G55" s="488" t="str">
        <f>IFERROR(INDEX(Customer!G:G,MATCH($D55,Customer!$C:$C,0),0),"")</f>
        <v/>
      </c>
      <c r="H55" s="524"/>
      <c r="I55" s="525"/>
      <c r="J55" s="533">
        <f>IF(C55&lt;&gt;"",SUMIFS('Jurnal Piutang'!J:J,'Jurnal Piutang'!H:H,F55,'Jurnal Piutang'!Q:Q,C55)-SUMIFS('Jurnal Kas'!K:K,'Jurnal Kas'!H:H,F55,'Jurnal Kas'!Q:Q,C55)+I55,"")</f>
        <v>0</v>
      </c>
    </row>
    <row r="56" spans="1:10" x14ac:dyDescent="0.25">
      <c r="A56" s="179"/>
      <c r="B56" s="180">
        <v>49</v>
      </c>
      <c r="C56" s="502" t="s">
        <v>761</v>
      </c>
      <c r="D56" s="488" t="str">
        <f>IFERROR(INDEX('Jurnal Piutang'!R:R,MATCH(C56,'Jurnal Piutang'!Q:Q,0),0),"")</f>
        <v/>
      </c>
      <c r="E56" s="488" t="str">
        <f>IFERROR(INDEX(Customer!D:D,MATCH(D56,Customer!C:C,0),0),"")</f>
        <v/>
      </c>
      <c r="F56" s="490" t="str">
        <f>IFERROR(INDEX(Customer!F:F,MATCH($D56,Customer!$C:$C,0),0),"")</f>
        <v/>
      </c>
      <c r="G56" s="488" t="str">
        <f>IFERROR(INDEX(Customer!G:G,MATCH($D56,Customer!$C:$C,0),0),"")</f>
        <v/>
      </c>
      <c r="H56" s="524"/>
      <c r="I56" s="525"/>
      <c r="J56" s="533">
        <f>IF(C56&lt;&gt;"",SUMIFS('Jurnal Piutang'!J:J,'Jurnal Piutang'!H:H,F56,'Jurnal Piutang'!Q:Q,C56)-SUMIFS('Jurnal Kas'!K:K,'Jurnal Kas'!H:H,F56,'Jurnal Kas'!Q:Q,C56)+I56,"")</f>
        <v>0</v>
      </c>
    </row>
    <row r="57" spans="1:10" x14ac:dyDescent="0.25">
      <c r="A57" s="179"/>
      <c r="B57" s="180">
        <v>50</v>
      </c>
      <c r="C57" s="502" t="s">
        <v>763</v>
      </c>
      <c r="D57" s="488" t="str">
        <f>IFERROR(INDEX('Jurnal Piutang'!R:R,MATCH(C57,'Jurnal Piutang'!Q:Q,0),0),"")</f>
        <v/>
      </c>
      <c r="E57" s="488" t="str">
        <f>IFERROR(INDEX(Customer!D:D,MATCH(D57,Customer!C:C,0),0),"")</f>
        <v/>
      </c>
      <c r="F57" s="490" t="str">
        <f>IFERROR(INDEX(Customer!F:F,MATCH($D57,Customer!$C:$C,0),0),"")</f>
        <v/>
      </c>
      <c r="G57" s="488" t="str">
        <f>IFERROR(INDEX(Customer!G:G,MATCH($D57,Customer!$C:$C,0),0),"")</f>
        <v/>
      </c>
      <c r="H57" s="524"/>
      <c r="I57" s="525"/>
      <c r="J57" s="533">
        <f>IF(C57&lt;&gt;"",SUMIFS('Jurnal Piutang'!J:J,'Jurnal Piutang'!H:H,F57,'Jurnal Piutang'!Q:Q,C57)-SUMIFS('Jurnal Kas'!K:K,'Jurnal Kas'!H:H,F57,'Jurnal Kas'!Q:Q,C57)+I57,"")</f>
        <v>0</v>
      </c>
    </row>
    <row r="58" spans="1:10" x14ac:dyDescent="0.25">
      <c r="A58" s="179"/>
      <c r="B58" s="180">
        <v>51</v>
      </c>
      <c r="C58" s="502" t="s">
        <v>765</v>
      </c>
      <c r="D58" s="488" t="str">
        <f>IFERROR(INDEX('Jurnal Piutang'!R:R,MATCH(C58,'Jurnal Piutang'!Q:Q,0),0),"")</f>
        <v/>
      </c>
      <c r="E58" s="488" t="str">
        <f>IFERROR(INDEX(Customer!D:D,MATCH(D58,Customer!C:C,0),0),"")</f>
        <v/>
      </c>
      <c r="F58" s="490" t="str">
        <f>IFERROR(INDEX(Customer!F:F,MATCH($D58,Customer!$C:$C,0),0),"")</f>
        <v/>
      </c>
      <c r="G58" s="488" t="str">
        <f>IFERROR(INDEX(Customer!G:G,MATCH($D58,Customer!$C:$C,0),0),"")</f>
        <v/>
      </c>
      <c r="H58" s="524"/>
      <c r="I58" s="525"/>
      <c r="J58" s="533">
        <f>IF(C58&lt;&gt;"",SUMIFS('Jurnal Piutang'!J:J,'Jurnal Piutang'!H:H,F58,'Jurnal Piutang'!Q:Q,C58)-SUMIFS('Jurnal Kas'!K:K,'Jurnal Kas'!H:H,F58,'Jurnal Kas'!Q:Q,C58)+I58,"")</f>
        <v>0</v>
      </c>
    </row>
    <row r="59" spans="1:10" x14ac:dyDescent="0.25">
      <c r="A59" s="179"/>
      <c r="B59" s="180">
        <v>52</v>
      </c>
      <c r="C59" s="502" t="s">
        <v>767</v>
      </c>
      <c r="D59" s="488" t="str">
        <f>IFERROR(INDEX('Jurnal Piutang'!R:R,MATCH(C59,'Jurnal Piutang'!Q:Q,0),0),"")</f>
        <v/>
      </c>
      <c r="E59" s="488" t="str">
        <f>IFERROR(INDEX(Customer!D:D,MATCH(D59,Customer!C:C,0),0),"")</f>
        <v/>
      </c>
      <c r="F59" s="490" t="str">
        <f>IFERROR(INDEX(Customer!F:F,MATCH($D59,Customer!$C:$C,0),0),"")</f>
        <v/>
      </c>
      <c r="G59" s="488" t="str">
        <f>IFERROR(INDEX(Customer!G:G,MATCH($D59,Customer!$C:$C,0),0),"")</f>
        <v/>
      </c>
      <c r="H59" s="524"/>
      <c r="I59" s="525"/>
      <c r="J59" s="533">
        <f>IF(C59&lt;&gt;"",SUMIFS('Jurnal Piutang'!J:J,'Jurnal Piutang'!H:H,F59,'Jurnal Piutang'!Q:Q,C59)-SUMIFS('Jurnal Kas'!K:K,'Jurnal Kas'!H:H,F59,'Jurnal Kas'!Q:Q,C59)+I59,"")</f>
        <v>0</v>
      </c>
    </row>
    <row r="60" spans="1:10" x14ac:dyDescent="0.25">
      <c r="A60" s="179"/>
      <c r="B60" s="180">
        <v>53</v>
      </c>
      <c r="C60" s="502" t="s">
        <v>769</v>
      </c>
      <c r="D60" s="488" t="str">
        <f>IFERROR(INDEX('Jurnal Piutang'!R:R,MATCH(C60,'Jurnal Piutang'!Q:Q,0),0),"")</f>
        <v/>
      </c>
      <c r="E60" s="488" t="str">
        <f>IFERROR(INDEX(Customer!D:D,MATCH(D60,Customer!C:C,0),0),"")</f>
        <v/>
      </c>
      <c r="F60" s="490" t="str">
        <f>IFERROR(INDEX(Customer!F:F,MATCH($D60,Customer!$C:$C,0),0),"")</f>
        <v/>
      </c>
      <c r="G60" s="488" t="str">
        <f>IFERROR(INDEX(Customer!G:G,MATCH($D60,Customer!$C:$C,0),0),"")</f>
        <v/>
      </c>
      <c r="H60" s="524"/>
      <c r="I60" s="525"/>
      <c r="J60" s="533">
        <f>IF(C60&lt;&gt;"",SUMIFS('Jurnal Piutang'!J:J,'Jurnal Piutang'!H:H,F60,'Jurnal Piutang'!Q:Q,C60)-SUMIFS('Jurnal Kas'!K:K,'Jurnal Kas'!H:H,F60,'Jurnal Kas'!Q:Q,C60)+I60,"")</f>
        <v>0</v>
      </c>
    </row>
    <row r="61" spans="1:10" x14ac:dyDescent="0.25">
      <c r="A61" s="179"/>
      <c r="B61" s="180">
        <v>54</v>
      </c>
      <c r="C61" s="502" t="s">
        <v>771</v>
      </c>
      <c r="D61" s="488" t="str">
        <f>IFERROR(INDEX('Jurnal Piutang'!R:R,MATCH(C61,'Jurnal Piutang'!Q:Q,0),0),"")</f>
        <v/>
      </c>
      <c r="E61" s="488" t="str">
        <f>IFERROR(INDEX(Customer!D:D,MATCH(D61,Customer!C:C,0),0),"")</f>
        <v/>
      </c>
      <c r="F61" s="490" t="str">
        <f>IFERROR(INDEX(Customer!F:F,MATCH($D61,Customer!$C:$C,0),0),"")</f>
        <v/>
      </c>
      <c r="G61" s="488" t="str">
        <f>IFERROR(INDEX(Customer!G:G,MATCH($D61,Customer!$C:$C,0),0),"")</f>
        <v/>
      </c>
      <c r="H61" s="524"/>
      <c r="I61" s="525"/>
      <c r="J61" s="533">
        <f>IF(C61&lt;&gt;"",SUMIFS('Jurnal Piutang'!J:J,'Jurnal Piutang'!H:H,F61,'Jurnal Piutang'!Q:Q,C61)-SUMIFS('Jurnal Kas'!K:K,'Jurnal Kas'!H:H,F61,'Jurnal Kas'!Q:Q,C61)+I61,"")</f>
        <v>0</v>
      </c>
    </row>
    <row r="62" spans="1:10" x14ac:dyDescent="0.25">
      <c r="A62" s="179"/>
      <c r="B62" s="180">
        <v>55</v>
      </c>
      <c r="C62" s="502" t="s">
        <v>773</v>
      </c>
      <c r="D62" s="488" t="str">
        <f>IFERROR(INDEX('Jurnal Piutang'!R:R,MATCH(C62,'Jurnal Piutang'!Q:Q,0),0),"")</f>
        <v/>
      </c>
      <c r="E62" s="488" t="str">
        <f>IFERROR(INDEX(Customer!D:D,MATCH(D62,Customer!C:C,0),0),"")</f>
        <v/>
      </c>
      <c r="F62" s="490" t="str">
        <f>IFERROR(INDEX(Customer!F:F,MATCH($D62,Customer!$C:$C,0),0),"")</f>
        <v/>
      </c>
      <c r="G62" s="488" t="str">
        <f>IFERROR(INDEX(Customer!G:G,MATCH($D62,Customer!$C:$C,0),0),"")</f>
        <v/>
      </c>
      <c r="H62" s="524"/>
      <c r="I62" s="525"/>
      <c r="J62" s="533">
        <f>IF(C62&lt;&gt;"",SUMIFS('Jurnal Piutang'!J:J,'Jurnal Piutang'!H:H,F62,'Jurnal Piutang'!Q:Q,C62)-SUMIFS('Jurnal Kas'!K:K,'Jurnal Kas'!H:H,F62,'Jurnal Kas'!Q:Q,C62)+I62,"")</f>
        <v>0</v>
      </c>
    </row>
    <row r="63" spans="1:10" x14ac:dyDescent="0.25">
      <c r="A63" s="179"/>
      <c r="B63" s="180">
        <v>56</v>
      </c>
      <c r="C63" s="502" t="s">
        <v>775</v>
      </c>
      <c r="D63" s="488" t="str">
        <f>IFERROR(INDEX('Jurnal Piutang'!R:R,MATCH(C63,'Jurnal Piutang'!Q:Q,0),0),"")</f>
        <v/>
      </c>
      <c r="E63" s="488" t="str">
        <f>IFERROR(INDEX(Customer!D:D,MATCH(D63,Customer!C:C,0),0),"")</f>
        <v/>
      </c>
      <c r="F63" s="490" t="str">
        <f>IFERROR(INDEX(Customer!F:F,MATCH($D63,Customer!$C:$C,0),0),"")</f>
        <v/>
      </c>
      <c r="G63" s="488" t="str">
        <f>IFERROR(INDEX(Customer!G:G,MATCH($D63,Customer!$C:$C,0),0),"")</f>
        <v/>
      </c>
      <c r="H63" s="524"/>
      <c r="I63" s="525"/>
      <c r="J63" s="533">
        <f>IF(C63&lt;&gt;"",SUMIFS('Jurnal Piutang'!J:J,'Jurnal Piutang'!H:H,F63,'Jurnal Piutang'!Q:Q,C63)-SUMIFS('Jurnal Kas'!K:K,'Jurnal Kas'!H:H,F63,'Jurnal Kas'!Q:Q,C63)+I63,"")</f>
        <v>0</v>
      </c>
    </row>
    <row r="64" spans="1:10" x14ac:dyDescent="0.25">
      <c r="A64" s="179"/>
      <c r="B64" s="180">
        <v>57</v>
      </c>
      <c r="C64" s="502" t="s">
        <v>777</v>
      </c>
      <c r="D64" s="488" t="str">
        <f>IFERROR(INDEX('Jurnal Piutang'!R:R,MATCH(C64,'Jurnal Piutang'!Q:Q,0),0),"")</f>
        <v/>
      </c>
      <c r="E64" s="488" t="str">
        <f>IFERROR(INDEX(Customer!D:D,MATCH(D64,Customer!C:C,0),0),"")</f>
        <v/>
      </c>
      <c r="F64" s="490" t="str">
        <f>IFERROR(INDEX(Customer!F:F,MATCH($D64,Customer!$C:$C,0),0),"")</f>
        <v/>
      </c>
      <c r="G64" s="488" t="str">
        <f>IFERROR(INDEX(Customer!G:G,MATCH($D64,Customer!$C:$C,0),0),"")</f>
        <v/>
      </c>
      <c r="H64" s="524"/>
      <c r="I64" s="525"/>
      <c r="J64" s="533">
        <f>IF(C64&lt;&gt;"",SUMIFS('Jurnal Piutang'!J:J,'Jurnal Piutang'!H:H,F64,'Jurnal Piutang'!Q:Q,C64)-SUMIFS('Jurnal Kas'!K:K,'Jurnal Kas'!H:H,F64,'Jurnal Kas'!Q:Q,C64)+I64,"")</f>
        <v>0</v>
      </c>
    </row>
    <row r="65" spans="1:10" x14ac:dyDescent="0.25">
      <c r="A65" s="179"/>
      <c r="B65" s="180">
        <v>58</v>
      </c>
      <c r="C65" s="502" t="s">
        <v>779</v>
      </c>
      <c r="D65" s="488" t="str">
        <f>IFERROR(INDEX('Jurnal Piutang'!R:R,MATCH(C65,'Jurnal Piutang'!Q:Q,0),0),"")</f>
        <v/>
      </c>
      <c r="E65" s="488" t="str">
        <f>IFERROR(INDEX(Customer!D:D,MATCH(D65,Customer!C:C,0),0),"")</f>
        <v/>
      </c>
      <c r="F65" s="490" t="str">
        <f>IFERROR(INDEX(Customer!F:F,MATCH($D65,Customer!$C:$C,0),0),"")</f>
        <v/>
      </c>
      <c r="G65" s="488" t="str">
        <f>IFERROR(INDEX(Customer!G:G,MATCH($D65,Customer!$C:$C,0),0),"")</f>
        <v/>
      </c>
      <c r="H65" s="524"/>
      <c r="I65" s="525"/>
      <c r="J65" s="533">
        <f>IF(C65&lt;&gt;"",SUMIFS('Jurnal Piutang'!J:J,'Jurnal Piutang'!H:H,F65,'Jurnal Piutang'!Q:Q,C65)-SUMIFS('Jurnal Kas'!K:K,'Jurnal Kas'!H:H,F65,'Jurnal Kas'!Q:Q,C65)+I65,"")</f>
        <v>0</v>
      </c>
    </row>
    <row r="66" spans="1:10" x14ac:dyDescent="0.25">
      <c r="A66" s="179"/>
      <c r="B66" s="180">
        <v>59</v>
      </c>
      <c r="C66" s="502" t="s">
        <v>781</v>
      </c>
      <c r="D66" s="488" t="str">
        <f>IFERROR(INDEX('Jurnal Piutang'!R:R,MATCH(C66,'Jurnal Piutang'!Q:Q,0),0),"")</f>
        <v/>
      </c>
      <c r="E66" s="488" t="str">
        <f>IFERROR(INDEX(Customer!D:D,MATCH(D66,Customer!C:C,0),0),"")</f>
        <v/>
      </c>
      <c r="F66" s="490" t="str">
        <f>IFERROR(INDEX(Customer!F:F,MATCH($D66,Customer!$C:$C,0),0),"")</f>
        <v/>
      </c>
      <c r="G66" s="488" t="str">
        <f>IFERROR(INDEX(Customer!G:G,MATCH($D66,Customer!$C:$C,0),0),"")</f>
        <v/>
      </c>
      <c r="H66" s="524"/>
      <c r="I66" s="525"/>
      <c r="J66" s="533">
        <f>IF(C66&lt;&gt;"",SUMIFS('Jurnal Piutang'!J:J,'Jurnal Piutang'!H:H,F66,'Jurnal Piutang'!Q:Q,C66)-SUMIFS('Jurnal Kas'!K:K,'Jurnal Kas'!H:H,F66,'Jurnal Kas'!Q:Q,C66)+I66,"")</f>
        <v>0</v>
      </c>
    </row>
    <row r="67" spans="1:10" x14ac:dyDescent="0.25">
      <c r="A67" s="179"/>
      <c r="B67" s="180">
        <v>60</v>
      </c>
      <c r="C67" s="502" t="s">
        <v>783</v>
      </c>
      <c r="D67" s="488" t="str">
        <f>IFERROR(INDEX('Jurnal Piutang'!R:R,MATCH(C67,'Jurnal Piutang'!Q:Q,0),0),"")</f>
        <v/>
      </c>
      <c r="E67" s="488" t="str">
        <f>IFERROR(INDEX(Customer!D:D,MATCH(D67,Customer!C:C,0),0),"")</f>
        <v/>
      </c>
      <c r="F67" s="490" t="str">
        <f>IFERROR(INDEX(Customer!F:F,MATCH($D67,Customer!$C:$C,0),0),"")</f>
        <v/>
      </c>
      <c r="G67" s="488" t="str">
        <f>IFERROR(INDEX(Customer!G:G,MATCH($D67,Customer!$C:$C,0),0),"")</f>
        <v/>
      </c>
      <c r="H67" s="524"/>
      <c r="I67" s="525"/>
      <c r="J67" s="533">
        <f>IF(C67&lt;&gt;"",SUMIFS('Jurnal Piutang'!J:J,'Jurnal Piutang'!H:H,F67,'Jurnal Piutang'!Q:Q,C67)-SUMIFS('Jurnal Kas'!K:K,'Jurnal Kas'!H:H,F67,'Jurnal Kas'!Q:Q,C67)+I67,"")</f>
        <v>0</v>
      </c>
    </row>
    <row r="68" spans="1:10" x14ac:dyDescent="0.25">
      <c r="B68" s="180">
        <v>61</v>
      </c>
      <c r="C68" s="502" t="s">
        <v>785</v>
      </c>
      <c r="D68" s="488" t="str">
        <f>IFERROR(INDEX('Jurnal Piutang'!R:R,MATCH(C68,'Jurnal Piutang'!Q:Q,0),0),"")</f>
        <v/>
      </c>
      <c r="E68" s="488" t="str">
        <f>IFERROR(INDEX(Customer!D:D,MATCH(D68,Customer!C:C,0),0),"")</f>
        <v/>
      </c>
      <c r="F68" s="490" t="str">
        <f>IFERROR(INDEX(Customer!F:F,MATCH($D68,Customer!$C:$C,0),0),"")</f>
        <v/>
      </c>
      <c r="G68" s="488" t="str">
        <f>IFERROR(INDEX(Customer!G:G,MATCH($D68,Customer!$C:$C,0),0),"")</f>
        <v/>
      </c>
      <c r="H68" s="524"/>
      <c r="I68" s="525"/>
      <c r="J68" s="533">
        <f>IF(C68&lt;&gt;"",SUMIFS('Jurnal Piutang'!J:J,'Jurnal Piutang'!H:H,F68,'Jurnal Piutang'!Q:Q,C68)-SUMIFS('Jurnal Kas'!K:K,'Jurnal Kas'!H:H,F68,'Jurnal Kas'!Q:Q,C68)+I68,"")</f>
        <v>0</v>
      </c>
    </row>
    <row r="69" spans="1:10" x14ac:dyDescent="0.25">
      <c r="B69" s="180">
        <v>62</v>
      </c>
      <c r="C69" s="502" t="s">
        <v>787</v>
      </c>
      <c r="D69" s="488" t="str">
        <f>IFERROR(INDEX('Jurnal Piutang'!R:R,MATCH(C69,'Jurnal Piutang'!Q:Q,0),0),"")</f>
        <v/>
      </c>
      <c r="E69" s="488" t="str">
        <f>IFERROR(INDEX(Customer!D:D,MATCH(D69,Customer!C:C,0),0),"")</f>
        <v/>
      </c>
      <c r="F69" s="490" t="str">
        <f>IFERROR(INDEX(Customer!F:F,MATCH($D69,Customer!$C:$C,0),0),"")</f>
        <v/>
      </c>
      <c r="G69" s="488" t="str">
        <f>IFERROR(INDEX(Customer!G:G,MATCH($D69,Customer!$C:$C,0),0),"")</f>
        <v/>
      </c>
      <c r="H69" s="524"/>
      <c r="I69" s="525"/>
      <c r="J69" s="533">
        <f>IF(C69&lt;&gt;"",SUMIFS('Jurnal Piutang'!J:J,'Jurnal Piutang'!H:H,F69,'Jurnal Piutang'!Q:Q,C69)-SUMIFS('Jurnal Kas'!K:K,'Jurnal Kas'!H:H,F69,'Jurnal Kas'!Q:Q,C69)+I69,"")</f>
        <v>0</v>
      </c>
    </row>
    <row r="70" spans="1:10" x14ac:dyDescent="0.25">
      <c r="B70" s="180">
        <v>63</v>
      </c>
      <c r="C70" s="502" t="s">
        <v>789</v>
      </c>
      <c r="D70" s="488" t="str">
        <f>IFERROR(INDEX('Jurnal Piutang'!R:R,MATCH(C70,'Jurnal Piutang'!Q:Q,0),0),"")</f>
        <v/>
      </c>
      <c r="E70" s="488" t="str">
        <f>IFERROR(INDEX(Customer!D:D,MATCH(D70,Customer!C:C,0),0),"")</f>
        <v/>
      </c>
      <c r="F70" s="490" t="str">
        <f>IFERROR(INDEX(Customer!F:F,MATCH($D70,Customer!$C:$C,0),0),"")</f>
        <v/>
      </c>
      <c r="G70" s="488" t="str">
        <f>IFERROR(INDEX(Customer!G:G,MATCH($D70,Customer!$C:$C,0),0),"")</f>
        <v/>
      </c>
      <c r="H70" s="524"/>
      <c r="I70" s="525"/>
      <c r="J70" s="533">
        <f>IF(C70&lt;&gt;"",SUMIFS('Jurnal Piutang'!J:J,'Jurnal Piutang'!H:H,F70,'Jurnal Piutang'!Q:Q,C70)-SUMIFS('Jurnal Kas'!K:K,'Jurnal Kas'!H:H,F70,'Jurnal Kas'!Q:Q,C70)+I70,"")</f>
        <v>0</v>
      </c>
    </row>
    <row r="71" spans="1:10" x14ac:dyDescent="0.25">
      <c r="B71" s="180">
        <v>64</v>
      </c>
      <c r="C71" s="502" t="s">
        <v>791</v>
      </c>
      <c r="D71" s="488" t="str">
        <f>IFERROR(INDEX('Jurnal Piutang'!R:R,MATCH(C71,'Jurnal Piutang'!Q:Q,0),0),"")</f>
        <v/>
      </c>
      <c r="E71" s="488" t="str">
        <f>IFERROR(INDEX(Customer!D:D,MATCH(D71,Customer!C:C,0),0),"")</f>
        <v/>
      </c>
      <c r="F71" s="490" t="str">
        <f>IFERROR(INDEX(Customer!F:F,MATCH($D71,Customer!$C:$C,0),0),"")</f>
        <v/>
      </c>
      <c r="G71" s="488" t="str">
        <f>IFERROR(INDEX(Customer!G:G,MATCH($D71,Customer!$C:$C,0),0),"")</f>
        <v/>
      </c>
      <c r="H71" s="524"/>
      <c r="I71" s="525"/>
      <c r="J71" s="533">
        <f>IF(C71&lt;&gt;"",SUMIFS('Jurnal Piutang'!J:J,'Jurnal Piutang'!H:H,F71,'Jurnal Piutang'!Q:Q,C71)-SUMIFS('Jurnal Kas'!K:K,'Jurnal Kas'!H:H,F71,'Jurnal Kas'!Q:Q,C71)+I71,"")</f>
        <v>0</v>
      </c>
    </row>
    <row r="72" spans="1:10" x14ac:dyDescent="0.25">
      <c r="B72" s="180">
        <v>65</v>
      </c>
      <c r="C72" s="502" t="s">
        <v>793</v>
      </c>
      <c r="D72" s="488" t="str">
        <f>IFERROR(INDEX('Jurnal Piutang'!R:R,MATCH(C72,'Jurnal Piutang'!Q:Q,0),0),"")</f>
        <v/>
      </c>
      <c r="E72" s="488" t="str">
        <f>IFERROR(INDEX(Customer!D:D,MATCH(D72,Customer!C:C,0),0),"")</f>
        <v/>
      </c>
      <c r="F72" s="490" t="str">
        <f>IFERROR(INDEX(Customer!F:F,MATCH($D72,Customer!$C:$C,0),0),"")</f>
        <v/>
      </c>
      <c r="G72" s="488" t="str">
        <f>IFERROR(INDEX(Customer!G:G,MATCH($D72,Customer!$C:$C,0),0),"")</f>
        <v/>
      </c>
      <c r="H72" s="524"/>
      <c r="I72" s="525"/>
      <c r="J72" s="533">
        <f>IF(C72&lt;&gt;"",SUMIFS('Jurnal Piutang'!J:J,'Jurnal Piutang'!H:H,F72,'Jurnal Piutang'!Q:Q,C72)-SUMIFS('Jurnal Kas'!K:K,'Jurnal Kas'!H:H,F72,'Jurnal Kas'!Q:Q,C72)+I72,"")</f>
        <v>0</v>
      </c>
    </row>
    <row r="73" spans="1:10" x14ac:dyDescent="0.25">
      <c r="B73" s="180">
        <v>66</v>
      </c>
      <c r="C73" s="502" t="s">
        <v>795</v>
      </c>
      <c r="D73" s="488" t="str">
        <f>IFERROR(INDEX('Jurnal Piutang'!R:R,MATCH(C73,'Jurnal Piutang'!Q:Q,0),0),"")</f>
        <v/>
      </c>
      <c r="E73" s="488" t="str">
        <f>IFERROR(INDEX(Customer!D:D,MATCH(D73,Customer!C:C,0),0),"")</f>
        <v/>
      </c>
      <c r="F73" s="490" t="str">
        <f>IFERROR(INDEX(Customer!F:F,MATCH($D73,Customer!$C:$C,0),0),"")</f>
        <v/>
      </c>
      <c r="G73" s="488" t="str">
        <f>IFERROR(INDEX(Customer!G:G,MATCH($D73,Customer!$C:$C,0),0),"")</f>
        <v/>
      </c>
      <c r="H73" s="524"/>
      <c r="I73" s="525"/>
      <c r="J73" s="533">
        <f>IF(C73&lt;&gt;"",SUMIFS('Jurnal Piutang'!J:J,'Jurnal Piutang'!H:H,F73,'Jurnal Piutang'!Q:Q,C73)-SUMIFS('Jurnal Kas'!K:K,'Jurnal Kas'!H:H,F73,'Jurnal Kas'!Q:Q,C73)+I73,"")</f>
        <v>0</v>
      </c>
    </row>
    <row r="74" spans="1:10" x14ac:dyDescent="0.25">
      <c r="B74" s="180">
        <v>67</v>
      </c>
      <c r="C74" s="502" t="s">
        <v>797</v>
      </c>
      <c r="D74" s="488" t="str">
        <f>IFERROR(INDEX('Jurnal Piutang'!R:R,MATCH(C74,'Jurnal Piutang'!Q:Q,0),0),"")</f>
        <v/>
      </c>
      <c r="E74" s="488" t="str">
        <f>IFERROR(INDEX(Customer!D:D,MATCH(D74,Customer!C:C,0),0),"")</f>
        <v/>
      </c>
      <c r="F74" s="490" t="str">
        <f>IFERROR(INDEX(Customer!F:F,MATCH($D74,Customer!$C:$C,0),0),"")</f>
        <v/>
      </c>
      <c r="G74" s="488" t="str">
        <f>IFERROR(INDEX(Customer!G:G,MATCH($D74,Customer!$C:$C,0),0),"")</f>
        <v/>
      </c>
      <c r="H74" s="524"/>
      <c r="I74" s="525"/>
      <c r="J74" s="533">
        <f>IF(C74&lt;&gt;"",SUMIFS('Jurnal Piutang'!J:J,'Jurnal Piutang'!H:H,F74,'Jurnal Piutang'!Q:Q,C74)-SUMIFS('Jurnal Kas'!K:K,'Jurnal Kas'!H:H,F74,'Jurnal Kas'!Q:Q,C74)+I74,"")</f>
        <v>0</v>
      </c>
    </row>
    <row r="75" spans="1:10" x14ac:dyDescent="0.25">
      <c r="B75" s="180">
        <v>68</v>
      </c>
      <c r="C75" s="502" t="s">
        <v>799</v>
      </c>
      <c r="D75" s="488" t="str">
        <f>IFERROR(INDEX('Jurnal Piutang'!R:R,MATCH(C75,'Jurnal Piutang'!Q:Q,0),0),"")</f>
        <v/>
      </c>
      <c r="E75" s="488" t="str">
        <f>IFERROR(INDEX(Customer!D:D,MATCH(D75,Customer!C:C,0),0),"")</f>
        <v/>
      </c>
      <c r="F75" s="490" t="str">
        <f>IFERROR(INDEX(Customer!F:F,MATCH($D75,Customer!$C:$C,0),0),"")</f>
        <v/>
      </c>
      <c r="G75" s="488" t="str">
        <f>IFERROR(INDEX(Customer!G:G,MATCH($D75,Customer!$C:$C,0),0),"")</f>
        <v/>
      </c>
      <c r="H75" s="524"/>
      <c r="I75" s="525"/>
      <c r="J75" s="533">
        <f>IF(C75&lt;&gt;"",SUMIFS('Jurnal Piutang'!J:J,'Jurnal Piutang'!H:H,F75,'Jurnal Piutang'!Q:Q,C75)-SUMIFS('Jurnal Kas'!K:K,'Jurnal Kas'!H:H,F75,'Jurnal Kas'!Q:Q,C75)+I75,"")</f>
        <v>0</v>
      </c>
    </row>
    <row r="76" spans="1:10" x14ac:dyDescent="0.25">
      <c r="B76" s="180">
        <v>69</v>
      </c>
      <c r="C76" s="502" t="s">
        <v>801</v>
      </c>
      <c r="D76" s="488" t="str">
        <f>IFERROR(INDEX('Jurnal Piutang'!R:R,MATCH(C76,'Jurnal Piutang'!Q:Q,0),0),"")</f>
        <v/>
      </c>
      <c r="E76" s="488" t="str">
        <f>IFERROR(INDEX(Customer!D:D,MATCH(D76,Customer!C:C,0),0),"")</f>
        <v/>
      </c>
      <c r="F76" s="490" t="str">
        <f>IFERROR(INDEX(Customer!F:F,MATCH($D76,Customer!$C:$C,0),0),"")</f>
        <v/>
      </c>
      <c r="G76" s="488" t="str">
        <f>IFERROR(INDEX(Customer!G:G,MATCH($D76,Customer!$C:$C,0),0),"")</f>
        <v/>
      </c>
      <c r="H76" s="524"/>
      <c r="I76" s="525"/>
      <c r="J76" s="533">
        <f>IF(C76&lt;&gt;"",SUMIFS('Jurnal Piutang'!J:J,'Jurnal Piutang'!H:H,F76,'Jurnal Piutang'!Q:Q,C76)-SUMIFS('Jurnal Kas'!K:K,'Jurnal Kas'!H:H,F76,'Jurnal Kas'!Q:Q,C76)+I76,"")</f>
        <v>0</v>
      </c>
    </row>
    <row r="77" spans="1:10" x14ac:dyDescent="0.25">
      <c r="B77" s="180">
        <v>70</v>
      </c>
      <c r="C77" s="502" t="s">
        <v>803</v>
      </c>
      <c r="D77" s="488" t="str">
        <f>IFERROR(INDEX('Jurnal Piutang'!R:R,MATCH(C77,'Jurnal Piutang'!Q:Q,0),0),"")</f>
        <v/>
      </c>
      <c r="E77" s="488" t="str">
        <f>IFERROR(INDEX(Customer!D:D,MATCH(D77,Customer!C:C,0),0),"")</f>
        <v/>
      </c>
      <c r="F77" s="490" t="str">
        <f>IFERROR(INDEX(Customer!F:F,MATCH($D77,Customer!$C:$C,0),0),"")</f>
        <v/>
      </c>
      <c r="G77" s="488" t="str">
        <f>IFERROR(INDEX(Customer!G:G,MATCH($D77,Customer!$C:$C,0),0),"")</f>
        <v/>
      </c>
      <c r="H77" s="524"/>
      <c r="I77" s="525"/>
      <c r="J77" s="533">
        <f>IF(C77&lt;&gt;"",SUMIFS('Jurnal Piutang'!J:J,'Jurnal Piutang'!H:H,F77,'Jurnal Piutang'!Q:Q,C77)-SUMIFS('Jurnal Kas'!K:K,'Jurnal Kas'!H:H,F77,'Jurnal Kas'!Q:Q,C77)+I77,"")</f>
        <v>0</v>
      </c>
    </row>
    <row r="78" spans="1:10" x14ac:dyDescent="0.25">
      <c r="B78" s="180">
        <v>71</v>
      </c>
      <c r="C78" s="502" t="s">
        <v>805</v>
      </c>
      <c r="D78" s="488" t="str">
        <f>IFERROR(INDEX('Jurnal Piutang'!R:R,MATCH(C78,'Jurnal Piutang'!Q:Q,0),0),"")</f>
        <v/>
      </c>
      <c r="E78" s="488" t="str">
        <f>IFERROR(INDEX(Customer!D:D,MATCH(D78,Customer!C:C,0),0),"")</f>
        <v/>
      </c>
      <c r="F78" s="490" t="str">
        <f>IFERROR(INDEX(Customer!F:F,MATCH($D78,Customer!$C:$C,0),0),"")</f>
        <v/>
      </c>
      <c r="G78" s="488" t="str">
        <f>IFERROR(INDEX(Customer!G:G,MATCH($D78,Customer!$C:$C,0),0),"")</f>
        <v/>
      </c>
      <c r="H78" s="524"/>
      <c r="I78" s="525"/>
      <c r="J78" s="533">
        <f>IF(C78&lt;&gt;"",SUMIFS('Jurnal Piutang'!J:J,'Jurnal Piutang'!H:H,F78,'Jurnal Piutang'!Q:Q,C78)-SUMIFS('Jurnal Kas'!K:K,'Jurnal Kas'!H:H,F78,'Jurnal Kas'!Q:Q,C78)+I78,"")</f>
        <v>0</v>
      </c>
    </row>
    <row r="79" spans="1:10" x14ac:dyDescent="0.25">
      <c r="B79" s="180">
        <v>72</v>
      </c>
      <c r="C79" s="502" t="s">
        <v>807</v>
      </c>
      <c r="D79" s="488" t="str">
        <f>IFERROR(INDEX('Jurnal Piutang'!R:R,MATCH(C79,'Jurnal Piutang'!Q:Q,0),0),"")</f>
        <v/>
      </c>
      <c r="E79" s="488" t="str">
        <f>IFERROR(INDEX(Customer!D:D,MATCH(D79,Customer!C:C,0),0),"")</f>
        <v/>
      </c>
      <c r="F79" s="490" t="str">
        <f>IFERROR(INDEX(Customer!F:F,MATCH($D79,Customer!$C:$C,0),0),"")</f>
        <v/>
      </c>
      <c r="G79" s="488" t="str">
        <f>IFERROR(INDEX(Customer!G:G,MATCH($D79,Customer!$C:$C,0),0),"")</f>
        <v/>
      </c>
      <c r="H79" s="524"/>
      <c r="I79" s="525"/>
      <c r="J79" s="533">
        <f>IF(C79&lt;&gt;"",SUMIFS('Jurnal Piutang'!J:J,'Jurnal Piutang'!H:H,F79,'Jurnal Piutang'!Q:Q,C79)-SUMIFS('Jurnal Kas'!K:K,'Jurnal Kas'!H:H,F79,'Jurnal Kas'!Q:Q,C79)+I79,"")</f>
        <v>0</v>
      </c>
    </row>
    <row r="80" spans="1:10" x14ac:dyDescent="0.25">
      <c r="B80" s="180">
        <v>73</v>
      </c>
      <c r="C80" s="502" t="s">
        <v>809</v>
      </c>
      <c r="D80" s="488" t="str">
        <f>IFERROR(INDEX('Jurnal Piutang'!R:R,MATCH(C80,'Jurnal Piutang'!Q:Q,0),0),"")</f>
        <v/>
      </c>
      <c r="E80" s="488" t="str">
        <f>IFERROR(INDEX(Customer!D:D,MATCH(D80,Customer!C:C,0),0),"")</f>
        <v/>
      </c>
      <c r="F80" s="490" t="str">
        <f>IFERROR(INDEX(Customer!F:F,MATCH($D80,Customer!$C:$C,0),0),"")</f>
        <v/>
      </c>
      <c r="G80" s="488" t="str">
        <f>IFERROR(INDEX(Customer!G:G,MATCH($D80,Customer!$C:$C,0),0),"")</f>
        <v/>
      </c>
      <c r="H80" s="524"/>
      <c r="I80" s="525"/>
      <c r="J80" s="533">
        <f>IF(C80&lt;&gt;"",SUMIFS('Jurnal Piutang'!J:J,'Jurnal Piutang'!H:H,F80,'Jurnal Piutang'!Q:Q,C80)-SUMIFS('Jurnal Kas'!K:K,'Jurnal Kas'!H:H,F80,'Jurnal Kas'!Q:Q,C80)+I80,"")</f>
        <v>0</v>
      </c>
    </row>
    <row r="81" spans="2:10" x14ac:dyDescent="0.25">
      <c r="B81" s="180">
        <v>74</v>
      </c>
      <c r="C81" s="502" t="s">
        <v>811</v>
      </c>
      <c r="D81" s="488" t="str">
        <f>IFERROR(INDEX('Jurnal Piutang'!R:R,MATCH(C81,'Jurnal Piutang'!Q:Q,0),0),"")</f>
        <v/>
      </c>
      <c r="E81" s="488" t="str">
        <f>IFERROR(INDEX(Customer!D:D,MATCH(D81,Customer!C:C,0),0),"")</f>
        <v/>
      </c>
      <c r="F81" s="490" t="str">
        <f>IFERROR(INDEX(Customer!F:F,MATCH($D81,Customer!$C:$C,0),0),"")</f>
        <v/>
      </c>
      <c r="G81" s="488" t="str">
        <f>IFERROR(INDEX(Customer!G:G,MATCH($D81,Customer!$C:$C,0),0),"")</f>
        <v/>
      </c>
      <c r="H81" s="524"/>
      <c r="I81" s="525"/>
      <c r="J81" s="533">
        <f>IF(C81&lt;&gt;"",SUMIFS('Jurnal Piutang'!J:J,'Jurnal Piutang'!H:H,F81,'Jurnal Piutang'!Q:Q,C81)-SUMIFS('Jurnal Kas'!K:K,'Jurnal Kas'!H:H,F81,'Jurnal Kas'!Q:Q,C81)+I81,"")</f>
        <v>0</v>
      </c>
    </row>
    <row r="82" spans="2:10" x14ac:dyDescent="0.25">
      <c r="B82" s="180">
        <v>75</v>
      </c>
      <c r="C82" s="502" t="s">
        <v>813</v>
      </c>
      <c r="D82" s="488" t="str">
        <f>IFERROR(INDEX('Jurnal Piutang'!R:R,MATCH(C82,'Jurnal Piutang'!Q:Q,0),0),"")</f>
        <v/>
      </c>
      <c r="E82" s="488" t="str">
        <f>IFERROR(INDEX(Customer!D:D,MATCH(D82,Customer!C:C,0),0),"")</f>
        <v/>
      </c>
      <c r="F82" s="490" t="str">
        <f>IFERROR(INDEX(Customer!F:F,MATCH($D82,Customer!$C:$C,0),0),"")</f>
        <v/>
      </c>
      <c r="G82" s="488" t="str">
        <f>IFERROR(INDEX(Customer!G:G,MATCH($D82,Customer!$C:$C,0),0),"")</f>
        <v/>
      </c>
      <c r="H82" s="524"/>
      <c r="I82" s="525"/>
      <c r="J82" s="533">
        <f>IF(C82&lt;&gt;"",SUMIFS('Jurnal Piutang'!J:J,'Jurnal Piutang'!H:H,F82,'Jurnal Piutang'!Q:Q,C82)-SUMIFS('Jurnal Kas'!K:K,'Jurnal Kas'!H:H,F82,'Jurnal Kas'!Q:Q,C82)+I82,"")</f>
        <v>0</v>
      </c>
    </row>
    <row r="83" spans="2:10" x14ac:dyDescent="0.25">
      <c r="B83" s="180">
        <v>76</v>
      </c>
      <c r="C83" s="502" t="s">
        <v>815</v>
      </c>
      <c r="D83" s="488" t="str">
        <f>IFERROR(INDEX('Jurnal Piutang'!R:R,MATCH(C83,'Jurnal Piutang'!Q:Q,0),0),"")</f>
        <v/>
      </c>
      <c r="E83" s="488" t="str">
        <f>IFERROR(INDEX(Customer!D:D,MATCH(D83,Customer!C:C,0),0),"")</f>
        <v/>
      </c>
      <c r="F83" s="490" t="str">
        <f>IFERROR(INDEX(Customer!F:F,MATCH($D83,Customer!$C:$C,0),0),"")</f>
        <v/>
      </c>
      <c r="G83" s="488" t="str">
        <f>IFERROR(INDEX(Customer!G:G,MATCH($D83,Customer!$C:$C,0),0),"")</f>
        <v/>
      </c>
      <c r="H83" s="524"/>
      <c r="I83" s="525"/>
      <c r="J83" s="533">
        <f>IF(C83&lt;&gt;"",SUMIFS('Jurnal Piutang'!J:J,'Jurnal Piutang'!H:H,F83,'Jurnal Piutang'!Q:Q,C83)-SUMIFS('Jurnal Kas'!K:K,'Jurnal Kas'!H:H,F83,'Jurnal Kas'!Q:Q,C83)+I83,"")</f>
        <v>0</v>
      </c>
    </row>
    <row r="84" spans="2:10" x14ac:dyDescent="0.25">
      <c r="B84" s="180">
        <v>77</v>
      </c>
      <c r="C84" s="502" t="s">
        <v>817</v>
      </c>
      <c r="D84" s="488" t="str">
        <f>IFERROR(INDEX('Jurnal Piutang'!R:R,MATCH(C84,'Jurnal Piutang'!Q:Q,0),0),"")</f>
        <v/>
      </c>
      <c r="E84" s="488" t="str">
        <f>IFERROR(INDEX(Customer!D:D,MATCH(D84,Customer!C:C,0),0),"")</f>
        <v/>
      </c>
      <c r="F84" s="490" t="str">
        <f>IFERROR(INDEX(Customer!F:F,MATCH($D84,Customer!$C:$C,0),0),"")</f>
        <v/>
      </c>
      <c r="G84" s="488" t="str">
        <f>IFERROR(INDEX(Customer!G:G,MATCH($D84,Customer!$C:$C,0),0),"")</f>
        <v/>
      </c>
      <c r="H84" s="524"/>
      <c r="I84" s="525"/>
      <c r="J84" s="533">
        <f>IF(C84&lt;&gt;"",SUMIFS('Jurnal Piutang'!J:J,'Jurnal Piutang'!H:H,F84,'Jurnal Piutang'!Q:Q,C84)-SUMIFS('Jurnal Kas'!K:K,'Jurnal Kas'!H:H,F84,'Jurnal Kas'!Q:Q,C84)+I84,"")</f>
        <v>0</v>
      </c>
    </row>
    <row r="85" spans="2:10" x14ac:dyDescent="0.25">
      <c r="B85" s="180">
        <v>78</v>
      </c>
      <c r="C85" s="502" t="s">
        <v>819</v>
      </c>
      <c r="D85" s="488" t="str">
        <f>IFERROR(INDEX('Jurnal Piutang'!R:R,MATCH(C85,'Jurnal Piutang'!Q:Q,0),0),"")</f>
        <v/>
      </c>
      <c r="E85" s="488" t="str">
        <f>IFERROR(INDEX(Customer!D:D,MATCH(D85,Customer!C:C,0),0),"")</f>
        <v/>
      </c>
      <c r="F85" s="490" t="str">
        <f>IFERROR(INDEX(Customer!F:F,MATCH($D85,Customer!$C:$C,0),0),"")</f>
        <v/>
      </c>
      <c r="G85" s="488" t="str">
        <f>IFERROR(INDEX(Customer!G:G,MATCH($D85,Customer!$C:$C,0),0),"")</f>
        <v/>
      </c>
      <c r="H85" s="524"/>
      <c r="I85" s="525"/>
      <c r="J85" s="533">
        <f>IF(C85&lt;&gt;"",SUMIFS('Jurnal Piutang'!J:J,'Jurnal Piutang'!H:H,F85,'Jurnal Piutang'!Q:Q,C85)-SUMIFS('Jurnal Kas'!K:K,'Jurnal Kas'!H:H,F85,'Jurnal Kas'!Q:Q,C85)+I85,"")</f>
        <v>0</v>
      </c>
    </row>
    <row r="86" spans="2:10" x14ac:dyDescent="0.25">
      <c r="B86" s="180">
        <v>79</v>
      </c>
      <c r="C86" s="502" t="s">
        <v>821</v>
      </c>
      <c r="D86" s="488" t="str">
        <f>IFERROR(INDEX('Jurnal Piutang'!R:R,MATCH(C86,'Jurnal Piutang'!Q:Q,0),0),"")</f>
        <v/>
      </c>
      <c r="E86" s="488" t="str">
        <f>IFERROR(INDEX(Customer!D:D,MATCH(D86,Customer!C:C,0),0),"")</f>
        <v/>
      </c>
      <c r="F86" s="490" t="str">
        <f>IFERROR(INDEX(Customer!F:F,MATCH($D86,Customer!$C:$C,0),0),"")</f>
        <v/>
      </c>
      <c r="G86" s="488" t="str">
        <f>IFERROR(INDEX(Customer!G:G,MATCH($D86,Customer!$C:$C,0),0),"")</f>
        <v/>
      </c>
      <c r="H86" s="524"/>
      <c r="I86" s="525"/>
      <c r="J86" s="533">
        <f>IF(C86&lt;&gt;"",SUMIFS('Jurnal Piutang'!J:J,'Jurnal Piutang'!H:H,F86,'Jurnal Piutang'!Q:Q,C86)-SUMIFS('Jurnal Kas'!K:K,'Jurnal Kas'!H:H,F86,'Jurnal Kas'!Q:Q,C86)+I86,"")</f>
        <v>0</v>
      </c>
    </row>
    <row r="87" spans="2:10" x14ac:dyDescent="0.25">
      <c r="B87" s="180">
        <v>80</v>
      </c>
      <c r="C87" s="502" t="s">
        <v>823</v>
      </c>
      <c r="D87" s="488" t="str">
        <f>IFERROR(INDEX('Jurnal Piutang'!R:R,MATCH(C87,'Jurnal Piutang'!Q:Q,0),0),"")</f>
        <v/>
      </c>
      <c r="E87" s="488" t="str">
        <f>IFERROR(INDEX(Customer!D:D,MATCH(D87,Customer!C:C,0),0),"")</f>
        <v/>
      </c>
      <c r="F87" s="490" t="str">
        <f>IFERROR(INDEX(Customer!F:F,MATCH($D87,Customer!$C:$C,0),0),"")</f>
        <v/>
      </c>
      <c r="G87" s="488" t="str">
        <f>IFERROR(INDEX(Customer!G:G,MATCH($D87,Customer!$C:$C,0),0),"")</f>
        <v/>
      </c>
      <c r="H87" s="524"/>
      <c r="I87" s="525"/>
      <c r="J87" s="533">
        <f>IF(C87&lt;&gt;"",SUMIFS('Jurnal Piutang'!J:J,'Jurnal Piutang'!H:H,F87,'Jurnal Piutang'!Q:Q,C87)-SUMIFS('Jurnal Kas'!K:K,'Jurnal Kas'!H:H,F87,'Jurnal Kas'!Q:Q,C87)+I87,"")</f>
        <v>0</v>
      </c>
    </row>
    <row r="88" spans="2:10" x14ac:dyDescent="0.25">
      <c r="B88" s="180">
        <v>81</v>
      </c>
      <c r="C88" s="502" t="s">
        <v>825</v>
      </c>
      <c r="D88" s="488" t="str">
        <f>IFERROR(INDEX('Jurnal Piutang'!R:R,MATCH(C88,'Jurnal Piutang'!Q:Q,0),0),"")</f>
        <v/>
      </c>
      <c r="E88" s="488" t="str">
        <f>IFERROR(INDEX(Customer!D:D,MATCH(D88,Customer!C:C,0),0),"")</f>
        <v/>
      </c>
      <c r="F88" s="490" t="str">
        <f>IFERROR(INDEX(Customer!F:F,MATCH($D88,Customer!$C:$C,0),0),"")</f>
        <v/>
      </c>
      <c r="G88" s="488" t="str">
        <f>IFERROR(INDEX(Customer!G:G,MATCH($D88,Customer!$C:$C,0),0),"")</f>
        <v/>
      </c>
      <c r="H88" s="524"/>
      <c r="I88" s="525"/>
      <c r="J88" s="533">
        <f>IF(C88&lt;&gt;"",SUMIFS('Jurnal Piutang'!J:J,'Jurnal Piutang'!H:H,F88,'Jurnal Piutang'!Q:Q,C88)-SUMIFS('Jurnal Kas'!K:K,'Jurnal Kas'!H:H,F88,'Jurnal Kas'!Q:Q,C88)+I88,"")</f>
        <v>0</v>
      </c>
    </row>
    <row r="89" spans="2:10" x14ac:dyDescent="0.25">
      <c r="B89" s="180">
        <v>82</v>
      </c>
      <c r="C89" s="502" t="s">
        <v>827</v>
      </c>
      <c r="D89" s="488" t="str">
        <f>IFERROR(INDEX('Jurnal Piutang'!R:R,MATCH(C89,'Jurnal Piutang'!Q:Q,0),0),"")</f>
        <v/>
      </c>
      <c r="E89" s="488" t="str">
        <f>IFERROR(INDEX(Customer!D:D,MATCH(D89,Customer!C:C,0),0),"")</f>
        <v/>
      </c>
      <c r="F89" s="490" t="str">
        <f>IFERROR(INDEX(Customer!F:F,MATCH($D89,Customer!$C:$C,0),0),"")</f>
        <v/>
      </c>
      <c r="G89" s="488" t="str">
        <f>IFERROR(INDEX(Customer!G:G,MATCH($D89,Customer!$C:$C,0),0),"")</f>
        <v/>
      </c>
      <c r="H89" s="524"/>
      <c r="I89" s="525"/>
      <c r="J89" s="533">
        <f>IF(C89&lt;&gt;"",SUMIFS('Jurnal Piutang'!J:J,'Jurnal Piutang'!H:H,F89,'Jurnal Piutang'!Q:Q,C89)-SUMIFS('Jurnal Kas'!K:K,'Jurnal Kas'!H:H,F89,'Jurnal Kas'!Q:Q,C89)+I89,"")</f>
        <v>0</v>
      </c>
    </row>
    <row r="90" spans="2:10" x14ac:dyDescent="0.25">
      <c r="B90" s="180">
        <v>83</v>
      </c>
      <c r="C90" s="502" t="s">
        <v>829</v>
      </c>
      <c r="D90" s="488" t="str">
        <f>IFERROR(INDEX('Jurnal Piutang'!R:R,MATCH(C90,'Jurnal Piutang'!Q:Q,0),0),"")</f>
        <v/>
      </c>
      <c r="E90" s="488" t="str">
        <f>IFERROR(INDEX(Customer!D:D,MATCH(D90,Customer!C:C,0),0),"")</f>
        <v/>
      </c>
      <c r="F90" s="490" t="str">
        <f>IFERROR(INDEX(Customer!F:F,MATCH($D90,Customer!$C:$C,0),0),"")</f>
        <v/>
      </c>
      <c r="G90" s="488" t="str">
        <f>IFERROR(INDEX(Customer!G:G,MATCH($D90,Customer!$C:$C,0),0),"")</f>
        <v/>
      </c>
      <c r="H90" s="524"/>
      <c r="I90" s="525"/>
      <c r="J90" s="533">
        <f>IF(C90&lt;&gt;"",SUMIFS('Jurnal Piutang'!J:J,'Jurnal Piutang'!H:H,F90,'Jurnal Piutang'!Q:Q,C90)-SUMIFS('Jurnal Kas'!K:K,'Jurnal Kas'!H:H,F90,'Jurnal Kas'!Q:Q,C90)+I90,"")</f>
        <v>0</v>
      </c>
    </row>
    <row r="91" spans="2:10" x14ac:dyDescent="0.25">
      <c r="B91" s="180">
        <v>84</v>
      </c>
      <c r="C91" s="502" t="s">
        <v>831</v>
      </c>
      <c r="D91" s="488" t="str">
        <f>IFERROR(INDEX('Jurnal Piutang'!R:R,MATCH(C91,'Jurnal Piutang'!Q:Q,0),0),"")</f>
        <v/>
      </c>
      <c r="E91" s="488" t="str">
        <f>IFERROR(INDEX(Customer!D:D,MATCH(D91,Customer!C:C,0),0),"")</f>
        <v/>
      </c>
      <c r="F91" s="490" t="str">
        <f>IFERROR(INDEX(Customer!F:F,MATCH($D91,Customer!$C:$C,0),0),"")</f>
        <v/>
      </c>
      <c r="G91" s="488" t="str">
        <f>IFERROR(INDEX(Customer!G:G,MATCH($D91,Customer!$C:$C,0),0),"")</f>
        <v/>
      </c>
      <c r="H91" s="524"/>
      <c r="I91" s="525"/>
      <c r="J91" s="533">
        <f>IF(C91&lt;&gt;"",SUMIFS('Jurnal Piutang'!J:J,'Jurnal Piutang'!H:H,F91,'Jurnal Piutang'!Q:Q,C91)-SUMIFS('Jurnal Kas'!K:K,'Jurnal Kas'!H:H,F91,'Jurnal Kas'!Q:Q,C91)+I91,"")</f>
        <v>0</v>
      </c>
    </row>
    <row r="92" spans="2:10" x14ac:dyDescent="0.25">
      <c r="B92" s="180">
        <v>85</v>
      </c>
      <c r="C92" s="502" t="s">
        <v>833</v>
      </c>
      <c r="D92" s="488" t="str">
        <f>IFERROR(INDEX('Jurnal Piutang'!R:R,MATCH(C92,'Jurnal Piutang'!Q:Q,0),0),"")</f>
        <v/>
      </c>
      <c r="E92" s="488" t="str">
        <f>IFERROR(INDEX(Customer!D:D,MATCH(D92,Customer!C:C,0),0),"")</f>
        <v/>
      </c>
      <c r="F92" s="490" t="str">
        <f>IFERROR(INDEX(Customer!F:F,MATCH($D92,Customer!$C:$C,0),0),"")</f>
        <v/>
      </c>
      <c r="G92" s="488" t="str">
        <f>IFERROR(INDEX(Customer!G:G,MATCH($D92,Customer!$C:$C,0),0),"")</f>
        <v/>
      </c>
      <c r="H92" s="524"/>
      <c r="I92" s="525"/>
      <c r="J92" s="533">
        <f>IF(C92&lt;&gt;"",SUMIFS('Jurnal Piutang'!J:J,'Jurnal Piutang'!H:H,F92,'Jurnal Piutang'!Q:Q,C92)-SUMIFS('Jurnal Kas'!K:K,'Jurnal Kas'!H:H,F92,'Jurnal Kas'!Q:Q,C92)+I92,"")</f>
        <v>0</v>
      </c>
    </row>
    <row r="93" spans="2:10" x14ac:dyDescent="0.25">
      <c r="B93" s="180">
        <v>86</v>
      </c>
      <c r="C93" s="502" t="s">
        <v>835</v>
      </c>
      <c r="D93" s="488" t="str">
        <f>IFERROR(INDEX('Jurnal Piutang'!R:R,MATCH(C93,'Jurnal Piutang'!Q:Q,0),0),"")</f>
        <v/>
      </c>
      <c r="E93" s="488" t="str">
        <f>IFERROR(INDEX(Customer!D:D,MATCH(D93,Customer!C:C,0),0),"")</f>
        <v/>
      </c>
      <c r="F93" s="490" t="str">
        <f>IFERROR(INDEX(Customer!F:F,MATCH($D93,Customer!$C:$C,0),0),"")</f>
        <v/>
      </c>
      <c r="G93" s="488" t="str">
        <f>IFERROR(INDEX(Customer!G:G,MATCH($D93,Customer!$C:$C,0),0),"")</f>
        <v/>
      </c>
      <c r="H93" s="524"/>
      <c r="I93" s="525"/>
      <c r="J93" s="533">
        <f>IF(C93&lt;&gt;"",SUMIFS('Jurnal Piutang'!J:J,'Jurnal Piutang'!H:H,F93,'Jurnal Piutang'!Q:Q,C93)-SUMIFS('Jurnal Kas'!K:K,'Jurnal Kas'!H:H,F93,'Jurnal Kas'!Q:Q,C93)+I93,"")</f>
        <v>0</v>
      </c>
    </row>
    <row r="94" spans="2:10" x14ac:dyDescent="0.25">
      <c r="B94" s="180">
        <v>87</v>
      </c>
      <c r="C94" s="502" t="s">
        <v>837</v>
      </c>
      <c r="D94" s="488" t="str">
        <f>IFERROR(INDEX('Jurnal Piutang'!R:R,MATCH(C94,'Jurnal Piutang'!Q:Q,0),0),"")</f>
        <v/>
      </c>
      <c r="E94" s="488" t="str">
        <f>IFERROR(INDEX(Customer!D:D,MATCH(D94,Customer!C:C,0),0),"")</f>
        <v/>
      </c>
      <c r="F94" s="490" t="str">
        <f>IFERROR(INDEX(Customer!F:F,MATCH($D94,Customer!$C:$C,0),0),"")</f>
        <v/>
      </c>
      <c r="G94" s="488" t="str">
        <f>IFERROR(INDEX(Customer!G:G,MATCH($D94,Customer!$C:$C,0),0),"")</f>
        <v/>
      </c>
      <c r="H94" s="524"/>
      <c r="I94" s="525"/>
      <c r="J94" s="533">
        <f>IF(C94&lt;&gt;"",SUMIFS('Jurnal Piutang'!J:J,'Jurnal Piutang'!H:H,F94,'Jurnal Piutang'!Q:Q,C94)-SUMIFS('Jurnal Kas'!K:K,'Jurnal Kas'!H:H,F94,'Jurnal Kas'!Q:Q,C94)+I94,"")</f>
        <v>0</v>
      </c>
    </row>
    <row r="95" spans="2:10" x14ac:dyDescent="0.25">
      <c r="B95" s="180">
        <v>88</v>
      </c>
      <c r="C95" s="502" t="s">
        <v>839</v>
      </c>
      <c r="D95" s="488" t="str">
        <f>IFERROR(INDEX('Jurnal Piutang'!R:R,MATCH(C95,'Jurnal Piutang'!Q:Q,0),0),"")</f>
        <v/>
      </c>
      <c r="E95" s="488" t="str">
        <f>IFERROR(INDEX(Customer!D:D,MATCH(D95,Customer!C:C,0),0),"")</f>
        <v/>
      </c>
      <c r="F95" s="490" t="str">
        <f>IFERROR(INDEX(Customer!F:F,MATCH($D95,Customer!$C:$C,0),0),"")</f>
        <v/>
      </c>
      <c r="G95" s="488" t="str">
        <f>IFERROR(INDEX(Customer!G:G,MATCH($D95,Customer!$C:$C,0),0),"")</f>
        <v/>
      </c>
      <c r="H95" s="524"/>
      <c r="I95" s="525"/>
      <c r="J95" s="533">
        <f>IF(C95&lt;&gt;"",SUMIFS('Jurnal Piutang'!J:J,'Jurnal Piutang'!H:H,F95,'Jurnal Piutang'!Q:Q,C95)-SUMIFS('Jurnal Kas'!K:K,'Jurnal Kas'!H:H,F95,'Jurnal Kas'!Q:Q,C95)+I95,"")</f>
        <v>0</v>
      </c>
    </row>
    <row r="96" spans="2:10" x14ac:dyDescent="0.25">
      <c r="B96" s="180">
        <v>89</v>
      </c>
      <c r="C96" s="502" t="s">
        <v>841</v>
      </c>
      <c r="D96" s="488" t="str">
        <f>IFERROR(INDEX('Jurnal Piutang'!R:R,MATCH(C96,'Jurnal Piutang'!Q:Q,0),0),"")</f>
        <v/>
      </c>
      <c r="E96" s="488" t="str">
        <f>IFERROR(INDEX(Customer!D:D,MATCH(D96,Customer!C:C,0),0),"")</f>
        <v/>
      </c>
      <c r="F96" s="490" t="str">
        <f>IFERROR(INDEX(Customer!F:F,MATCH($D96,Customer!$C:$C,0),0),"")</f>
        <v/>
      </c>
      <c r="G96" s="488" t="str">
        <f>IFERROR(INDEX(Customer!G:G,MATCH($D96,Customer!$C:$C,0),0),"")</f>
        <v/>
      </c>
      <c r="H96" s="524"/>
      <c r="I96" s="525"/>
      <c r="J96" s="533">
        <f>IF(C96&lt;&gt;"",SUMIFS('Jurnal Piutang'!J:J,'Jurnal Piutang'!H:H,F96,'Jurnal Piutang'!Q:Q,C96)-SUMIFS('Jurnal Kas'!K:K,'Jurnal Kas'!H:H,F96,'Jurnal Kas'!Q:Q,C96)+I96,"")</f>
        <v>0</v>
      </c>
    </row>
    <row r="97" spans="2:10" x14ac:dyDescent="0.25">
      <c r="B97" s="180">
        <v>90</v>
      </c>
      <c r="C97" s="502" t="s">
        <v>843</v>
      </c>
      <c r="D97" s="488" t="str">
        <f>IFERROR(INDEX('Jurnal Piutang'!R:R,MATCH(C97,'Jurnal Piutang'!Q:Q,0),0),"")</f>
        <v/>
      </c>
      <c r="E97" s="488" t="str">
        <f>IFERROR(INDEX(Customer!D:D,MATCH(D97,Customer!C:C,0),0),"")</f>
        <v/>
      </c>
      <c r="F97" s="490" t="str">
        <f>IFERROR(INDEX(Customer!F:F,MATCH($D97,Customer!$C:$C,0),0),"")</f>
        <v/>
      </c>
      <c r="G97" s="488" t="str">
        <f>IFERROR(INDEX(Customer!G:G,MATCH($D97,Customer!$C:$C,0),0),"")</f>
        <v/>
      </c>
      <c r="H97" s="524"/>
      <c r="I97" s="525"/>
      <c r="J97" s="533">
        <f>IF(C97&lt;&gt;"",SUMIFS('Jurnal Piutang'!J:J,'Jurnal Piutang'!H:H,F97,'Jurnal Piutang'!Q:Q,C97)-SUMIFS('Jurnal Kas'!K:K,'Jurnal Kas'!H:H,F97,'Jurnal Kas'!Q:Q,C97)+I97,"")</f>
        <v>0</v>
      </c>
    </row>
    <row r="98" spans="2:10" x14ac:dyDescent="0.25">
      <c r="B98" s="180">
        <v>91</v>
      </c>
      <c r="C98" s="502" t="s">
        <v>845</v>
      </c>
      <c r="D98" s="488" t="str">
        <f>IFERROR(INDEX('Jurnal Piutang'!R:R,MATCH(C98,'Jurnal Piutang'!Q:Q,0),0),"")</f>
        <v/>
      </c>
      <c r="E98" s="488" t="str">
        <f>IFERROR(INDEX(Customer!D:D,MATCH(D98,Customer!C:C,0),0),"")</f>
        <v/>
      </c>
      <c r="F98" s="490" t="str">
        <f>IFERROR(INDEX(Customer!F:F,MATCH($D98,Customer!$C:$C,0),0),"")</f>
        <v/>
      </c>
      <c r="G98" s="488" t="str">
        <f>IFERROR(INDEX(Customer!G:G,MATCH($D98,Customer!$C:$C,0),0),"")</f>
        <v/>
      </c>
      <c r="H98" s="524"/>
      <c r="I98" s="525"/>
      <c r="J98" s="533">
        <f>IF(C98&lt;&gt;"",SUMIFS('Jurnal Piutang'!J:J,'Jurnal Piutang'!H:H,F98,'Jurnal Piutang'!Q:Q,C98)-SUMIFS('Jurnal Kas'!K:K,'Jurnal Kas'!H:H,F98,'Jurnal Kas'!Q:Q,C98)+I98,"")</f>
        <v>0</v>
      </c>
    </row>
    <row r="99" spans="2:10" x14ac:dyDescent="0.25">
      <c r="B99" s="180">
        <v>92</v>
      </c>
      <c r="C99" s="502" t="s">
        <v>847</v>
      </c>
      <c r="D99" s="488" t="str">
        <f>IFERROR(INDEX('Jurnal Piutang'!R:R,MATCH(C99,'Jurnal Piutang'!Q:Q,0),0),"")</f>
        <v/>
      </c>
      <c r="E99" s="488" t="str">
        <f>IFERROR(INDEX(Customer!D:D,MATCH(D99,Customer!C:C,0),0),"")</f>
        <v/>
      </c>
      <c r="F99" s="490" t="str">
        <f>IFERROR(INDEX(Customer!F:F,MATCH($D99,Customer!$C:$C,0),0),"")</f>
        <v/>
      </c>
      <c r="G99" s="488" t="str">
        <f>IFERROR(INDEX(Customer!G:G,MATCH($D99,Customer!$C:$C,0),0),"")</f>
        <v/>
      </c>
      <c r="H99" s="524"/>
      <c r="I99" s="525"/>
      <c r="J99" s="533">
        <f>IF(C99&lt;&gt;"",SUMIFS('Jurnal Piutang'!J:J,'Jurnal Piutang'!H:H,F99,'Jurnal Piutang'!Q:Q,C99)-SUMIFS('Jurnal Kas'!K:K,'Jurnal Kas'!H:H,F99,'Jurnal Kas'!Q:Q,C99)+I99,"")</f>
        <v>0</v>
      </c>
    </row>
    <row r="100" spans="2:10" x14ac:dyDescent="0.25">
      <c r="B100" s="180">
        <v>93</v>
      </c>
      <c r="C100" s="502" t="s">
        <v>849</v>
      </c>
      <c r="D100" s="488" t="str">
        <f>IFERROR(INDEX('Jurnal Piutang'!R:R,MATCH(C100,'Jurnal Piutang'!Q:Q,0),0),"")</f>
        <v/>
      </c>
      <c r="E100" s="488" t="str">
        <f>IFERROR(INDEX(Customer!D:D,MATCH(D100,Customer!C:C,0),0),"")</f>
        <v/>
      </c>
      <c r="F100" s="490" t="str">
        <f>IFERROR(INDEX(Customer!F:F,MATCH($D100,Customer!$C:$C,0),0),"")</f>
        <v/>
      </c>
      <c r="G100" s="488" t="str">
        <f>IFERROR(INDEX(Customer!G:G,MATCH($D100,Customer!$C:$C,0),0),"")</f>
        <v/>
      </c>
      <c r="H100" s="524"/>
      <c r="I100" s="525"/>
      <c r="J100" s="533">
        <f>IF(C100&lt;&gt;"",SUMIFS('Jurnal Piutang'!J:J,'Jurnal Piutang'!H:H,F100,'Jurnal Piutang'!Q:Q,C100)-SUMIFS('Jurnal Kas'!K:K,'Jurnal Kas'!H:H,F100,'Jurnal Kas'!Q:Q,C100)+I100,"")</f>
        <v>0</v>
      </c>
    </row>
    <row r="101" spans="2:10" x14ac:dyDescent="0.25">
      <c r="B101" s="180">
        <v>94</v>
      </c>
      <c r="C101" s="502" t="s">
        <v>851</v>
      </c>
      <c r="D101" s="488" t="str">
        <f>IFERROR(INDEX('Jurnal Piutang'!R:R,MATCH(C101,'Jurnal Piutang'!Q:Q,0),0),"")</f>
        <v/>
      </c>
      <c r="E101" s="488" t="str">
        <f>IFERROR(INDEX(Customer!D:D,MATCH(D101,Customer!C:C,0),0),"")</f>
        <v/>
      </c>
      <c r="F101" s="490" t="str">
        <f>IFERROR(INDEX(Customer!F:F,MATCH($D101,Customer!$C:$C,0),0),"")</f>
        <v/>
      </c>
      <c r="G101" s="488" t="str">
        <f>IFERROR(INDEX(Customer!G:G,MATCH($D101,Customer!$C:$C,0),0),"")</f>
        <v/>
      </c>
      <c r="H101" s="524"/>
      <c r="I101" s="525"/>
      <c r="J101" s="533">
        <f>IF(C101&lt;&gt;"",SUMIFS('Jurnal Piutang'!J:J,'Jurnal Piutang'!H:H,F101,'Jurnal Piutang'!Q:Q,C101)-SUMIFS('Jurnal Kas'!K:K,'Jurnal Kas'!H:H,F101,'Jurnal Kas'!Q:Q,C101)+I101,"")</f>
        <v>0</v>
      </c>
    </row>
    <row r="102" spans="2:10" x14ac:dyDescent="0.25">
      <c r="B102" s="180">
        <v>95</v>
      </c>
      <c r="C102" s="502" t="s">
        <v>853</v>
      </c>
      <c r="D102" s="488" t="str">
        <f>IFERROR(INDEX('Jurnal Piutang'!R:R,MATCH(C102,'Jurnal Piutang'!Q:Q,0),0),"")</f>
        <v/>
      </c>
      <c r="E102" s="488" t="str">
        <f>IFERROR(INDEX(Customer!D:D,MATCH(D102,Customer!C:C,0),0),"")</f>
        <v/>
      </c>
      <c r="F102" s="490" t="str">
        <f>IFERROR(INDEX(Customer!F:F,MATCH($D102,Customer!$C:$C,0),0),"")</f>
        <v/>
      </c>
      <c r="G102" s="488" t="str">
        <f>IFERROR(INDEX(Customer!G:G,MATCH($D102,Customer!$C:$C,0),0),"")</f>
        <v/>
      </c>
      <c r="H102" s="524"/>
      <c r="I102" s="525"/>
      <c r="J102" s="533">
        <f>IF(C102&lt;&gt;"",SUMIFS('Jurnal Piutang'!J:J,'Jurnal Piutang'!H:H,F102,'Jurnal Piutang'!Q:Q,C102)-SUMIFS('Jurnal Kas'!K:K,'Jurnal Kas'!H:H,F102,'Jurnal Kas'!Q:Q,C102)+I102,"")</f>
        <v>0</v>
      </c>
    </row>
    <row r="103" spans="2:10" x14ac:dyDescent="0.25">
      <c r="B103" s="180">
        <v>96</v>
      </c>
      <c r="C103" s="502" t="s">
        <v>855</v>
      </c>
      <c r="D103" s="488" t="str">
        <f>IFERROR(INDEX('Jurnal Piutang'!R:R,MATCH(C103,'Jurnal Piutang'!Q:Q,0),0),"")</f>
        <v/>
      </c>
      <c r="E103" s="488" t="str">
        <f>IFERROR(INDEX(Customer!D:D,MATCH(D103,Customer!C:C,0),0),"")</f>
        <v/>
      </c>
      <c r="F103" s="490" t="str">
        <f>IFERROR(INDEX(Customer!F:F,MATCH($D103,Customer!$C:$C,0),0),"")</f>
        <v/>
      </c>
      <c r="G103" s="488" t="str">
        <f>IFERROR(INDEX(Customer!G:G,MATCH($D103,Customer!$C:$C,0),0),"")</f>
        <v/>
      </c>
      <c r="H103" s="524"/>
      <c r="I103" s="525"/>
      <c r="J103" s="533">
        <f>IF(C103&lt;&gt;"",SUMIFS('Jurnal Piutang'!J:J,'Jurnal Piutang'!H:H,F103,'Jurnal Piutang'!Q:Q,C103)-SUMIFS('Jurnal Kas'!K:K,'Jurnal Kas'!H:H,F103,'Jurnal Kas'!Q:Q,C103)+I103,"")</f>
        <v>0</v>
      </c>
    </row>
    <row r="104" spans="2:10" x14ac:dyDescent="0.25">
      <c r="B104" s="180">
        <v>97</v>
      </c>
      <c r="C104" s="502" t="s">
        <v>857</v>
      </c>
      <c r="D104" s="488" t="str">
        <f>IFERROR(INDEX('Jurnal Piutang'!R:R,MATCH(C104,'Jurnal Piutang'!Q:Q,0),0),"")</f>
        <v/>
      </c>
      <c r="E104" s="488" t="str">
        <f>IFERROR(INDEX(Customer!D:D,MATCH(D104,Customer!C:C,0),0),"")</f>
        <v/>
      </c>
      <c r="F104" s="490" t="str">
        <f>IFERROR(INDEX(Customer!F:F,MATCH($D104,Customer!$C:$C,0),0),"")</f>
        <v/>
      </c>
      <c r="G104" s="488" t="str">
        <f>IFERROR(INDEX(Customer!G:G,MATCH($D104,Customer!$C:$C,0),0),"")</f>
        <v/>
      </c>
      <c r="H104" s="524"/>
      <c r="I104" s="525"/>
      <c r="J104" s="533">
        <f>IF(C104&lt;&gt;"",SUMIFS('Jurnal Piutang'!J:J,'Jurnal Piutang'!H:H,F104,'Jurnal Piutang'!Q:Q,C104)-SUMIFS('Jurnal Kas'!K:K,'Jurnal Kas'!H:H,F104,'Jurnal Kas'!Q:Q,C104)+I104,"")</f>
        <v>0</v>
      </c>
    </row>
    <row r="105" spans="2:10" x14ac:dyDescent="0.25">
      <c r="B105" s="180">
        <v>98</v>
      </c>
      <c r="C105" s="502" t="s">
        <v>859</v>
      </c>
      <c r="D105" s="488" t="str">
        <f>IFERROR(INDEX('Jurnal Piutang'!R:R,MATCH(C105,'Jurnal Piutang'!Q:Q,0),0),"")</f>
        <v/>
      </c>
      <c r="E105" s="488" t="str">
        <f>IFERROR(INDEX(Customer!D:D,MATCH(D105,Customer!C:C,0),0),"")</f>
        <v/>
      </c>
      <c r="F105" s="490" t="str">
        <f>IFERROR(INDEX(Customer!F:F,MATCH($D105,Customer!$C:$C,0),0),"")</f>
        <v/>
      </c>
      <c r="G105" s="488" t="str">
        <f>IFERROR(INDEX(Customer!G:G,MATCH($D105,Customer!$C:$C,0),0),"")</f>
        <v/>
      </c>
      <c r="H105" s="524"/>
      <c r="I105" s="525"/>
      <c r="J105" s="533">
        <f>IF(C105&lt;&gt;"",SUMIFS('Jurnal Piutang'!J:J,'Jurnal Piutang'!H:H,F105,'Jurnal Piutang'!Q:Q,C105)-SUMIFS('Jurnal Kas'!K:K,'Jurnal Kas'!H:H,F105,'Jurnal Kas'!Q:Q,C105)+I105,"")</f>
        <v>0</v>
      </c>
    </row>
    <row r="106" spans="2:10" x14ac:dyDescent="0.25">
      <c r="B106" s="180">
        <v>99</v>
      </c>
      <c r="C106" s="502" t="s">
        <v>861</v>
      </c>
      <c r="D106" s="488" t="str">
        <f>IFERROR(INDEX('Jurnal Piutang'!R:R,MATCH(C106,'Jurnal Piutang'!Q:Q,0),0),"")</f>
        <v/>
      </c>
      <c r="E106" s="488" t="str">
        <f>IFERROR(INDEX(Customer!D:D,MATCH(D106,Customer!C:C,0),0),"")</f>
        <v/>
      </c>
      <c r="F106" s="490" t="str">
        <f>IFERROR(INDEX(Customer!F:F,MATCH($D106,Customer!$C:$C,0),0),"")</f>
        <v/>
      </c>
      <c r="G106" s="488" t="str">
        <f>IFERROR(INDEX(Customer!G:G,MATCH($D106,Customer!$C:$C,0),0),"")</f>
        <v/>
      </c>
      <c r="H106" s="524"/>
      <c r="I106" s="525"/>
      <c r="J106" s="533">
        <f>IF(C106&lt;&gt;"",SUMIFS('Jurnal Piutang'!J:J,'Jurnal Piutang'!H:H,F106,'Jurnal Piutang'!Q:Q,C106)-SUMIFS('Jurnal Kas'!K:K,'Jurnal Kas'!H:H,F106,'Jurnal Kas'!Q:Q,C106)+I106,"")</f>
        <v>0</v>
      </c>
    </row>
    <row r="107" spans="2:10" x14ac:dyDescent="0.25">
      <c r="B107" s="180">
        <v>100</v>
      </c>
      <c r="C107" s="502" t="s">
        <v>863</v>
      </c>
      <c r="D107" s="488" t="str">
        <f>IFERROR(INDEX('Jurnal Piutang'!R:R,MATCH(C107,'Jurnal Piutang'!Q:Q,0),0),"")</f>
        <v/>
      </c>
      <c r="E107" s="488" t="str">
        <f>IFERROR(INDEX(Customer!D:D,MATCH(D107,Customer!C:C,0),0),"")</f>
        <v/>
      </c>
      <c r="F107" s="490" t="str">
        <f>IFERROR(INDEX(Customer!F:F,MATCH($D107,Customer!$C:$C,0),0),"")</f>
        <v/>
      </c>
      <c r="G107" s="488" t="str">
        <f>IFERROR(INDEX(Customer!G:G,MATCH($D107,Customer!$C:$C,0),0),"")</f>
        <v/>
      </c>
      <c r="H107" s="524"/>
      <c r="I107" s="525"/>
      <c r="J107" s="533">
        <f>IF(C107&lt;&gt;"",SUMIFS('Jurnal Piutang'!J:J,'Jurnal Piutang'!H:H,F107,'Jurnal Piutang'!Q:Q,C107)-SUMIFS('Jurnal Kas'!K:K,'Jurnal Kas'!H:H,F107,'Jurnal Kas'!Q:Q,C107)+I107,"")</f>
        <v>0</v>
      </c>
    </row>
    <row r="108" spans="2:10" x14ac:dyDescent="0.25">
      <c r="B108" s="180">
        <v>101</v>
      </c>
      <c r="C108" s="502" t="s">
        <v>865</v>
      </c>
      <c r="D108" s="488" t="str">
        <f>IFERROR(INDEX('Jurnal Piutang'!R:R,MATCH(C108,'Jurnal Piutang'!Q:Q,0),0),"")</f>
        <v/>
      </c>
      <c r="E108" s="488" t="str">
        <f>IFERROR(INDEX(Customer!D:D,MATCH(D108,Customer!C:C,0),0),"")</f>
        <v/>
      </c>
      <c r="F108" s="490" t="str">
        <f>IFERROR(INDEX(Customer!F:F,MATCH($D108,Customer!$C:$C,0),0),"")</f>
        <v/>
      </c>
      <c r="G108" s="488" t="str">
        <f>IFERROR(INDEX(Customer!G:G,MATCH($D108,Customer!$C:$C,0),0),"")</f>
        <v/>
      </c>
      <c r="H108" s="524"/>
      <c r="I108" s="525"/>
      <c r="J108" s="533">
        <f>IF(C108&lt;&gt;"",SUMIFS('Jurnal Piutang'!J:J,'Jurnal Piutang'!H:H,F108,'Jurnal Piutang'!Q:Q,C108)-SUMIFS('Jurnal Kas'!K:K,'Jurnal Kas'!H:H,F108,'Jurnal Kas'!Q:Q,C108)+I108,"")</f>
        <v>0</v>
      </c>
    </row>
    <row r="109" spans="2:10" x14ac:dyDescent="0.25">
      <c r="B109" s="180">
        <v>102</v>
      </c>
      <c r="C109" s="502" t="s">
        <v>867</v>
      </c>
      <c r="D109" s="488" t="str">
        <f>IFERROR(INDEX('Jurnal Piutang'!R:R,MATCH(C109,'Jurnal Piutang'!Q:Q,0),0),"")</f>
        <v/>
      </c>
      <c r="E109" s="488" t="str">
        <f>IFERROR(INDEX(Customer!D:D,MATCH(D109,Customer!C:C,0),0),"")</f>
        <v/>
      </c>
      <c r="F109" s="490" t="str">
        <f>IFERROR(INDEX(Customer!F:F,MATCH($D109,Customer!$C:$C,0),0),"")</f>
        <v/>
      </c>
      <c r="G109" s="488" t="str">
        <f>IFERROR(INDEX(Customer!G:G,MATCH($D109,Customer!$C:$C,0),0),"")</f>
        <v/>
      </c>
      <c r="H109" s="524"/>
      <c r="I109" s="525"/>
      <c r="J109" s="533">
        <f>IF(C109&lt;&gt;"",SUMIFS('Jurnal Piutang'!J:J,'Jurnal Piutang'!H:H,F109,'Jurnal Piutang'!Q:Q,C109)-SUMIFS('Jurnal Kas'!K:K,'Jurnal Kas'!H:H,F109,'Jurnal Kas'!Q:Q,C109)+I109,"")</f>
        <v>0</v>
      </c>
    </row>
    <row r="110" spans="2:10" x14ac:dyDescent="0.25">
      <c r="B110" s="180">
        <v>103</v>
      </c>
      <c r="C110" s="502" t="s">
        <v>869</v>
      </c>
      <c r="D110" s="488" t="str">
        <f>IFERROR(INDEX('Jurnal Piutang'!R:R,MATCH(C110,'Jurnal Piutang'!Q:Q,0),0),"")</f>
        <v/>
      </c>
      <c r="E110" s="488" t="str">
        <f>IFERROR(INDEX(Customer!D:D,MATCH(D110,Customer!C:C,0),0),"")</f>
        <v/>
      </c>
      <c r="F110" s="490" t="str">
        <f>IFERROR(INDEX(Customer!F:F,MATCH($D110,Customer!$C:$C,0),0),"")</f>
        <v/>
      </c>
      <c r="G110" s="488" t="str">
        <f>IFERROR(INDEX(Customer!G:G,MATCH($D110,Customer!$C:$C,0),0),"")</f>
        <v/>
      </c>
      <c r="H110" s="524"/>
      <c r="I110" s="525"/>
      <c r="J110" s="533">
        <f>IF(C110&lt;&gt;"",SUMIFS('Jurnal Piutang'!J:J,'Jurnal Piutang'!H:H,F110,'Jurnal Piutang'!Q:Q,C110)-SUMIFS('Jurnal Kas'!K:K,'Jurnal Kas'!H:H,F110,'Jurnal Kas'!Q:Q,C110)+I110,"")</f>
        <v>0</v>
      </c>
    </row>
    <row r="111" spans="2:10" x14ac:dyDescent="0.25">
      <c r="B111" s="180">
        <v>104</v>
      </c>
      <c r="C111" s="502" t="s">
        <v>871</v>
      </c>
      <c r="D111" s="488" t="str">
        <f>IFERROR(INDEX('Jurnal Piutang'!R:R,MATCH(C111,'Jurnal Piutang'!Q:Q,0),0),"")</f>
        <v/>
      </c>
      <c r="E111" s="488" t="str">
        <f>IFERROR(INDEX(Customer!D:D,MATCH(D111,Customer!C:C,0),0),"")</f>
        <v/>
      </c>
      <c r="F111" s="490" t="str">
        <f>IFERROR(INDEX(Customer!F:F,MATCH($D111,Customer!$C:$C,0),0),"")</f>
        <v/>
      </c>
      <c r="G111" s="488" t="str">
        <f>IFERROR(INDEX(Customer!G:G,MATCH($D111,Customer!$C:$C,0),0),"")</f>
        <v/>
      </c>
      <c r="H111" s="524"/>
      <c r="I111" s="525"/>
      <c r="J111" s="533">
        <f>IF(C111&lt;&gt;"",SUMIFS('Jurnal Piutang'!J:J,'Jurnal Piutang'!H:H,F111,'Jurnal Piutang'!Q:Q,C111)-SUMIFS('Jurnal Kas'!K:K,'Jurnal Kas'!H:H,F111,'Jurnal Kas'!Q:Q,C111)+I111,"")</f>
        <v>0</v>
      </c>
    </row>
    <row r="112" spans="2:10" x14ac:dyDescent="0.25">
      <c r="B112" s="180">
        <v>105</v>
      </c>
      <c r="C112" s="502" t="s">
        <v>873</v>
      </c>
      <c r="D112" s="488" t="str">
        <f>IFERROR(INDEX('Jurnal Piutang'!R:R,MATCH(C112,'Jurnal Piutang'!Q:Q,0),0),"")</f>
        <v/>
      </c>
      <c r="E112" s="488" t="str">
        <f>IFERROR(INDEX(Customer!D:D,MATCH(D112,Customer!C:C,0),0),"")</f>
        <v/>
      </c>
      <c r="F112" s="490" t="str">
        <f>IFERROR(INDEX(Customer!F:F,MATCH($D112,Customer!$C:$C,0),0),"")</f>
        <v/>
      </c>
      <c r="G112" s="488" t="str">
        <f>IFERROR(INDEX(Customer!G:G,MATCH($D112,Customer!$C:$C,0),0),"")</f>
        <v/>
      </c>
      <c r="H112" s="524"/>
      <c r="I112" s="525"/>
      <c r="J112" s="533">
        <f>IF(C112&lt;&gt;"",SUMIFS('Jurnal Piutang'!J:J,'Jurnal Piutang'!H:H,F112,'Jurnal Piutang'!Q:Q,C112)-SUMIFS('Jurnal Kas'!K:K,'Jurnal Kas'!H:H,F112,'Jurnal Kas'!Q:Q,C112)+I112,"")</f>
        <v>0</v>
      </c>
    </row>
    <row r="113" spans="2:10" x14ac:dyDescent="0.25">
      <c r="B113" s="180">
        <v>106</v>
      </c>
      <c r="C113" s="502" t="s">
        <v>875</v>
      </c>
      <c r="D113" s="488" t="str">
        <f>IFERROR(INDEX('Jurnal Piutang'!R:R,MATCH(C113,'Jurnal Piutang'!Q:Q,0),0),"")</f>
        <v/>
      </c>
      <c r="E113" s="488" t="str">
        <f>IFERROR(INDEX(Customer!D:D,MATCH(D113,Customer!C:C,0),0),"")</f>
        <v/>
      </c>
      <c r="F113" s="490" t="str">
        <f>IFERROR(INDEX(Customer!F:F,MATCH($D113,Customer!$C:$C,0),0),"")</f>
        <v/>
      </c>
      <c r="G113" s="488" t="str">
        <f>IFERROR(INDEX(Customer!G:G,MATCH($D113,Customer!$C:$C,0),0),"")</f>
        <v/>
      </c>
      <c r="H113" s="524"/>
      <c r="I113" s="525"/>
      <c r="J113" s="533">
        <f>IF(C113&lt;&gt;"",SUMIFS('Jurnal Piutang'!J:J,'Jurnal Piutang'!H:H,F113,'Jurnal Piutang'!Q:Q,C113)-SUMIFS('Jurnal Kas'!K:K,'Jurnal Kas'!H:H,F113,'Jurnal Kas'!Q:Q,C113)+I113,"")</f>
        <v>0</v>
      </c>
    </row>
    <row r="114" spans="2:10" x14ac:dyDescent="0.25">
      <c r="B114" s="180">
        <v>107</v>
      </c>
      <c r="C114" s="502" t="s">
        <v>877</v>
      </c>
      <c r="D114" s="488" t="str">
        <f>IFERROR(INDEX('Jurnal Piutang'!R:R,MATCH(C114,'Jurnal Piutang'!Q:Q,0),0),"")</f>
        <v/>
      </c>
      <c r="E114" s="488" t="str">
        <f>IFERROR(INDEX(Customer!D:D,MATCH(D114,Customer!C:C,0),0),"")</f>
        <v/>
      </c>
      <c r="F114" s="490" t="str">
        <f>IFERROR(INDEX(Customer!F:F,MATCH($D114,Customer!$C:$C,0),0),"")</f>
        <v/>
      </c>
      <c r="G114" s="488" t="str">
        <f>IFERROR(INDEX(Customer!G:G,MATCH($D114,Customer!$C:$C,0),0),"")</f>
        <v/>
      </c>
      <c r="H114" s="524"/>
      <c r="I114" s="525"/>
      <c r="J114" s="533">
        <f>IF(C114&lt;&gt;"",SUMIFS('Jurnal Piutang'!J:J,'Jurnal Piutang'!H:H,F114,'Jurnal Piutang'!Q:Q,C114)-SUMIFS('Jurnal Kas'!K:K,'Jurnal Kas'!H:H,F114,'Jurnal Kas'!Q:Q,C114)+I114,"")</f>
        <v>0</v>
      </c>
    </row>
    <row r="115" spans="2:10" x14ac:dyDescent="0.25">
      <c r="B115" s="180">
        <v>108</v>
      </c>
      <c r="C115" s="502" t="s">
        <v>879</v>
      </c>
      <c r="D115" s="488" t="str">
        <f>IFERROR(INDEX('Jurnal Piutang'!R:R,MATCH(C115,'Jurnal Piutang'!Q:Q,0),0),"")</f>
        <v/>
      </c>
      <c r="E115" s="488" t="str">
        <f>IFERROR(INDEX(Customer!D:D,MATCH(D115,Customer!C:C,0),0),"")</f>
        <v/>
      </c>
      <c r="F115" s="490" t="str">
        <f>IFERROR(INDEX(Customer!F:F,MATCH($D115,Customer!$C:$C,0),0),"")</f>
        <v/>
      </c>
      <c r="G115" s="488" t="str">
        <f>IFERROR(INDEX(Customer!G:G,MATCH($D115,Customer!$C:$C,0),0),"")</f>
        <v/>
      </c>
      <c r="H115" s="524"/>
      <c r="I115" s="525"/>
      <c r="J115" s="533">
        <f>IF(C115&lt;&gt;"",SUMIFS('Jurnal Piutang'!J:J,'Jurnal Piutang'!H:H,F115,'Jurnal Piutang'!Q:Q,C115)-SUMIFS('Jurnal Kas'!K:K,'Jurnal Kas'!H:H,F115,'Jurnal Kas'!Q:Q,C115)+I115,"")</f>
        <v>0</v>
      </c>
    </row>
    <row r="116" spans="2:10" x14ac:dyDescent="0.25">
      <c r="B116" s="180">
        <v>109</v>
      </c>
      <c r="C116" s="502" t="s">
        <v>881</v>
      </c>
      <c r="D116" s="488" t="str">
        <f>IFERROR(INDEX('Jurnal Piutang'!R:R,MATCH(C116,'Jurnal Piutang'!Q:Q,0),0),"")</f>
        <v/>
      </c>
      <c r="E116" s="488" t="str">
        <f>IFERROR(INDEX(Customer!D:D,MATCH(D116,Customer!C:C,0),0),"")</f>
        <v/>
      </c>
      <c r="F116" s="490" t="str">
        <f>IFERROR(INDEX(Customer!F:F,MATCH($D116,Customer!$C:$C,0),0),"")</f>
        <v/>
      </c>
      <c r="G116" s="488" t="str">
        <f>IFERROR(INDEX(Customer!G:G,MATCH($D116,Customer!$C:$C,0),0),"")</f>
        <v/>
      </c>
      <c r="H116" s="524"/>
      <c r="I116" s="525"/>
      <c r="J116" s="533">
        <f>IF(C116&lt;&gt;"",SUMIFS('Jurnal Piutang'!J:J,'Jurnal Piutang'!H:H,F116,'Jurnal Piutang'!Q:Q,C116)-SUMIFS('Jurnal Kas'!K:K,'Jurnal Kas'!H:H,F116,'Jurnal Kas'!Q:Q,C116)+I116,"")</f>
        <v>0</v>
      </c>
    </row>
    <row r="117" spans="2:10" x14ac:dyDescent="0.25">
      <c r="B117" s="180">
        <v>110</v>
      </c>
      <c r="C117" s="502" t="s">
        <v>883</v>
      </c>
      <c r="D117" s="488" t="str">
        <f>IFERROR(INDEX('Jurnal Piutang'!R:R,MATCH(C117,'Jurnal Piutang'!Q:Q,0),0),"")</f>
        <v/>
      </c>
      <c r="E117" s="488" t="str">
        <f>IFERROR(INDEX(Customer!D:D,MATCH(D117,Customer!C:C,0),0),"")</f>
        <v/>
      </c>
      <c r="F117" s="490" t="str">
        <f>IFERROR(INDEX(Customer!F:F,MATCH($D117,Customer!$C:$C,0),0),"")</f>
        <v/>
      </c>
      <c r="G117" s="488" t="str">
        <f>IFERROR(INDEX(Customer!G:G,MATCH($D117,Customer!$C:$C,0),0),"")</f>
        <v/>
      </c>
      <c r="H117" s="524"/>
      <c r="I117" s="525"/>
      <c r="J117" s="533">
        <f>IF(C117&lt;&gt;"",SUMIFS('Jurnal Piutang'!J:J,'Jurnal Piutang'!H:H,F117,'Jurnal Piutang'!Q:Q,C117)-SUMIFS('Jurnal Kas'!K:K,'Jurnal Kas'!H:H,F117,'Jurnal Kas'!Q:Q,C117)+I117,"")</f>
        <v>0</v>
      </c>
    </row>
    <row r="118" spans="2:10" x14ac:dyDescent="0.25">
      <c r="B118" s="180">
        <v>111</v>
      </c>
      <c r="C118" s="502" t="s">
        <v>885</v>
      </c>
      <c r="D118" s="488" t="str">
        <f>IFERROR(INDEX('Jurnal Piutang'!R:R,MATCH(C118,'Jurnal Piutang'!Q:Q,0),0),"")</f>
        <v/>
      </c>
      <c r="E118" s="488" t="str">
        <f>IFERROR(INDEX(Customer!D:D,MATCH(D118,Customer!C:C,0),0),"")</f>
        <v/>
      </c>
      <c r="F118" s="490" t="str">
        <f>IFERROR(INDEX(Customer!F:F,MATCH($D118,Customer!$C:$C,0),0),"")</f>
        <v/>
      </c>
      <c r="G118" s="488" t="str">
        <f>IFERROR(INDEX(Customer!G:G,MATCH($D118,Customer!$C:$C,0),0),"")</f>
        <v/>
      </c>
      <c r="H118" s="524"/>
      <c r="I118" s="525"/>
      <c r="J118" s="533">
        <f>IF(C118&lt;&gt;"",SUMIFS('Jurnal Piutang'!J:J,'Jurnal Piutang'!H:H,F118,'Jurnal Piutang'!Q:Q,C118)-SUMIFS('Jurnal Kas'!K:K,'Jurnal Kas'!H:H,F118,'Jurnal Kas'!Q:Q,C118)+I118,"")</f>
        <v>0</v>
      </c>
    </row>
    <row r="119" spans="2:10" x14ac:dyDescent="0.25">
      <c r="B119" s="180">
        <v>112</v>
      </c>
      <c r="C119" s="502" t="s">
        <v>887</v>
      </c>
      <c r="D119" s="488" t="str">
        <f>IFERROR(INDEX('Jurnal Piutang'!R:R,MATCH(C119,'Jurnal Piutang'!Q:Q,0),0),"")</f>
        <v/>
      </c>
      <c r="E119" s="488" t="str">
        <f>IFERROR(INDEX(Customer!D:D,MATCH(D119,Customer!C:C,0),0),"")</f>
        <v/>
      </c>
      <c r="F119" s="490" t="str">
        <f>IFERROR(INDEX(Customer!F:F,MATCH($D119,Customer!$C:$C,0),0),"")</f>
        <v/>
      </c>
      <c r="G119" s="488" t="str">
        <f>IFERROR(INDEX(Customer!G:G,MATCH($D119,Customer!$C:$C,0),0),"")</f>
        <v/>
      </c>
      <c r="H119" s="524"/>
      <c r="I119" s="525"/>
      <c r="J119" s="533">
        <f>IF(C119&lt;&gt;"",SUMIFS('Jurnal Piutang'!J:J,'Jurnal Piutang'!H:H,F119,'Jurnal Piutang'!Q:Q,C119)-SUMIFS('Jurnal Kas'!K:K,'Jurnal Kas'!H:H,F119,'Jurnal Kas'!Q:Q,C119)+I119,"")</f>
        <v>0</v>
      </c>
    </row>
    <row r="120" spans="2:10" x14ac:dyDescent="0.25">
      <c r="B120" s="180">
        <v>113</v>
      </c>
      <c r="C120" s="502" t="s">
        <v>889</v>
      </c>
      <c r="D120" s="488" t="str">
        <f>IFERROR(INDEX('Jurnal Piutang'!R:R,MATCH(C120,'Jurnal Piutang'!Q:Q,0),0),"")</f>
        <v/>
      </c>
      <c r="E120" s="488" t="str">
        <f>IFERROR(INDEX(Customer!D:D,MATCH(D120,Customer!C:C,0),0),"")</f>
        <v/>
      </c>
      <c r="F120" s="490" t="str">
        <f>IFERROR(INDEX(Customer!F:F,MATCH($D120,Customer!$C:$C,0),0),"")</f>
        <v/>
      </c>
      <c r="G120" s="488" t="str">
        <f>IFERROR(INDEX(Customer!G:G,MATCH($D120,Customer!$C:$C,0),0),"")</f>
        <v/>
      </c>
      <c r="H120" s="524"/>
      <c r="I120" s="525"/>
      <c r="J120" s="533">
        <f>IF(C120&lt;&gt;"",SUMIFS('Jurnal Piutang'!J:J,'Jurnal Piutang'!H:H,F120,'Jurnal Piutang'!Q:Q,C120)-SUMIFS('Jurnal Kas'!K:K,'Jurnal Kas'!H:H,F120,'Jurnal Kas'!Q:Q,C120)+I120,"")</f>
        <v>0</v>
      </c>
    </row>
    <row r="121" spans="2:10" x14ac:dyDescent="0.25">
      <c r="B121" s="180">
        <v>114</v>
      </c>
      <c r="C121" s="502" t="s">
        <v>891</v>
      </c>
      <c r="D121" s="488" t="str">
        <f>IFERROR(INDEX('Jurnal Piutang'!R:R,MATCH(C121,'Jurnal Piutang'!Q:Q,0),0),"")</f>
        <v/>
      </c>
      <c r="E121" s="488" t="str">
        <f>IFERROR(INDEX(Customer!D:D,MATCH(D121,Customer!C:C,0),0),"")</f>
        <v/>
      </c>
      <c r="F121" s="490" t="str">
        <f>IFERROR(INDEX(Customer!F:F,MATCH($D121,Customer!$C:$C,0),0),"")</f>
        <v/>
      </c>
      <c r="G121" s="488" t="str">
        <f>IFERROR(INDEX(Customer!G:G,MATCH($D121,Customer!$C:$C,0),0),"")</f>
        <v/>
      </c>
      <c r="H121" s="524"/>
      <c r="I121" s="525"/>
      <c r="J121" s="533">
        <f>IF(C121&lt;&gt;"",SUMIFS('Jurnal Piutang'!J:J,'Jurnal Piutang'!H:H,F121,'Jurnal Piutang'!Q:Q,C121)-SUMIFS('Jurnal Kas'!K:K,'Jurnal Kas'!H:H,F121,'Jurnal Kas'!Q:Q,C121)+I121,"")</f>
        <v>0</v>
      </c>
    </row>
    <row r="122" spans="2:10" x14ac:dyDescent="0.25">
      <c r="B122" s="180">
        <v>115</v>
      </c>
      <c r="C122" s="502" t="s">
        <v>893</v>
      </c>
      <c r="D122" s="488" t="str">
        <f>IFERROR(INDEX('Jurnal Piutang'!R:R,MATCH(C122,'Jurnal Piutang'!Q:Q,0),0),"")</f>
        <v/>
      </c>
      <c r="E122" s="488" t="str">
        <f>IFERROR(INDEX(Customer!D:D,MATCH(D122,Customer!C:C,0),0),"")</f>
        <v/>
      </c>
      <c r="F122" s="490" t="str">
        <f>IFERROR(INDEX(Customer!F:F,MATCH($D122,Customer!$C:$C,0),0),"")</f>
        <v/>
      </c>
      <c r="G122" s="488" t="str">
        <f>IFERROR(INDEX(Customer!G:G,MATCH($D122,Customer!$C:$C,0),0),"")</f>
        <v/>
      </c>
      <c r="H122" s="524"/>
      <c r="I122" s="525"/>
      <c r="J122" s="533">
        <f>IF(C122&lt;&gt;"",SUMIFS('Jurnal Piutang'!J:J,'Jurnal Piutang'!H:H,F122,'Jurnal Piutang'!Q:Q,C122)-SUMIFS('Jurnal Kas'!K:K,'Jurnal Kas'!H:H,F122,'Jurnal Kas'!Q:Q,C122)+I122,"")</f>
        <v>0</v>
      </c>
    </row>
    <row r="123" spans="2:10" x14ac:dyDescent="0.25">
      <c r="B123" s="180">
        <v>116</v>
      </c>
      <c r="C123" s="502" t="s">
        <v>895</v>
      </c>
      <c r="D123" s="488" t="str">
        <f>IFERROR(INDEX('Jurnal Piutang'!R:R,MATCH(C123,'Jurnal Piutang'!Q:Q,0),0),"")</f>
        <v/>
      </c>
      <c r="E123" s="488" t="str">
        <f>IFERROR(INDEX(Customer!D:D,MATCH(D123,Customer!C:C,0),0),"")</f>
        <v/>
      </c>
      <c r="F123" s="490" t="str">
        <f>IFERROR(INDEX(Customer!F:F,MATCH($D123,Customer!$C:$C,0),0),"")</f>
        <v/>
      </c>
      <c r="G123" s="488" t="str">
        <f>IFERROR(INDEX(Customer!G:G,MATCH($D123,Customer!$C:$C,0),0),"")</f>
        <v/>
      </c>
      <c r="H123" s="524"/>
      <c r="I123" s="525"/>
      <c r="J123" s="533">
        <f>IF(C123&lt;&gt;"",SUMIFS('Jurnal Piutang'!J:J,'Jurnal Piutang'!H:H,F123,'Jurnal Piutang'!Q:Q,C123)-SUMIFS('Jurnal Kas'!K:K,'Jurnal Kas'!H:H,F123,'Jurnal Kas'!Q:Q,C123)+I123,"")</f>
        <v>0</v>
      </c>
    </row>
    <row r="124" spans="2:10" x14ac:dyDescent="0.25">
      <c r="B124" s="180">
        <v>117</v>
      </c>
      <c r="C124" s="502" t="s">
        <v>897</v>
      </c>
      <c r="D124" s="488" t="str">
        <f>IFERROR(INDEX('Jurnal Piutang'!R:R,MATCH(C124,'Jurnal Piutang'!Q:Q,0),0),"")</f>
        <v/>
      </c>
      <c r="E124" s="488" t="str">
        <f>IFERROR(INDEX(Customer!D:D,MATCH(D124,Customer!C:C,0),0),"")</f>
        <v/>
      </c>
      <c r="F124" s="490" t="str">
        <f>IFERROR(INDEX(Customer!F:F,MATCH($D124,Customer!$C:$C,0),0),"")</f>
        <v/>
      </c>
      <c r="G124" s="488" t="str">
        <f>IFERROR(INDEX(Customer!G:G,MATCH($D124,Customer!$C:$C,0),0),"")</f>
        <v/>
      </c>
      <c r="H124" s="524"/>
      <c r="I124" s="525"/>
      <c r="J124" s="533">
        <f>IF(C124&lt;&gt;"",SUMIFS('Jurnal Piutang'!J:J,'Jurnal Piutang'!H:H,F124,'Jurnal Piutang'!Q:Q,C124)-SUMIFS('Jurnal Kas'!K:K,'Jurnal Kas'!H:H,F124,'Jurnal Kas'!Q:Q,C124)+I124,"")</f>
        <v>0</v>
      </c>
    </row>
    <row r="125" spans="2:10" x14ac:dyDescent="0.25">
      <c r="B125" s="180">
        <v>118</v>
      </c>
      <c r="C125" s="502" t="s">
        <v>899</v>
      </c>
      <c r="D125" s="488" t="str">
        <f>IFERROR(INDEX('Jurnal Piutang'!R:R,MATCH(C125,'Jurnal Piutang'!Q:Q,0),0),"")</f>
        <v/>
      </c>
      <c r="E125" s="488" t="str">
        <f>IFERROR(INDEX(Customer!D:D,MATCH(D125,Customer!C:C,0),0),"")</f>
        <v/>
      </c>
      <c r="F125" s="490" t="str">
        <f>IFERROR(INDEX(Customer!F:F,MATCH($D125,Customer!$C:$C,0),0),"")</f>
        <v/>
      </c>
      <c r="G125" s="488" t="str">
        <f>IFERROR(INDEX(Customer!G:G,MATCH($D125,Customer!$C:$C,0),0),"")</f>
        <v/>
      </c>
      <c r="H125" s="524"/>
      <c r="I125" s="525"/>
      <c r="J125" s="533">
        <f>IF(C125&lt;&gt;"",SUMIFS('Jurnal Piutang'!J:J,'Jurnal Piutang'!H:H,F125,'Jurnal Piutang'!Q:Q,C125)-SUMIFS('Jurnal Kas'!K:K,'Jurnal Kas'!H:H,F125,'Jurnal Kas'!Q:Q,C125)+I125,"")</f>
        <v>0</v>
      </c>
    </row>
    <row r="126" spans="2:10" x14ac:dyDescent="0.25">
      <c r="B126" s="180">
        <v>119</v>
      </c>
      <c r="C126" s="502" t="s">
        <v>901</v>
      </c>
      <c r="D126" s="488" t="str">
        <f>IFERROR(INDEX('Jurnal Piutang'!R:R,MATCH(C126,'Jurnal Piutang'!Q:Q,0),0),"")</f>
        <v/>
      </c>
      <c r="E126" s="488" t="str">
        <f>IFERROR(INDEX(Customer!D:D,MATCH(D126,Customer!C:C,0),0),"")</f>
        <v/>
      </c>
      <c r="F126" s="490" t="str">
        <f>IFERROR(INDEX(Customer!F:F,MATCH($D126,Customer!$C:$C,0),0),"")</f>
        <v/>
      </c>
      <c r="G126" s="488" t="str">
        <f>IFERROR(INDEX(Customer!G:G,MATCH($D126,Customer!$C:$C,0),0),"")</f>
        <v/>
      </c>
      <c r="H126" s="524"/>
      <c r="I126" s="525"/>
      <c r="J126" s="533">
        <f>IF(C126&lt;&gt;"",SUMIFS('Jurnal Piutang'!J:J,'Jurnal Piutang'!H:H,F126,'Jurnal Piutang'!Q:Q,C126)-SUMIFS('Jurnal Kas'!K:K,'Jurnal Kas'!H:H,F126,'Jurnal Kas'!Q:Q,C126)+I126,"")</f>
        <v>0</v>
      </c>
    </row>
    <row r="127" spans="2:10" x14ac:dyDescent="0.25">
      <c r="B127" s="180">
        <v>120</v>
      </c>
      <c r="C127" s="502" t="s">
        <v>903</v>
      </c>
      <c r="D127" s="488" t="str">
        <f>IFERROR(INDEX('Jurnal Piutang'!R:R,MATCH(C127,'Jurnal Piutang'!Q:Q,0),0),"")</f>
        <v/>
      </c>
      <c r="E127" s="488" t="str">
        <f>IFERROR(INDEX(Customer!D:D,MATCH(D127,Customer!C:C,0),0),"")</f>
        <v/>
      </c>
      <c r="F127" s="490" t="str">
        <f>IFERROR(INDEX(Customer!F:F,MATCH($D127,Customer!$C:$C,0),0),"")</f>
        <v/>
      </c>
      <c r="G127" s="488" t="str">
        <f>IFERROR(INDEX(Customer!G:G,MATCH($D127,Customer!$C:$C,0),0),"")</f>
        <v/>
      </c>
      <c r="H127" s="524"/>
      <c r="I127" s="525"/>
      <c r="J127" s="533">
        <f>IF(C127&lt;&gt;"",SUMIFS('Jurnal Piutang'!J:J,'Jurnal Piutang'!H:H,F127,'Jurnal Piutang'!Q:Q,C127)-SUMIFS('Jurnal Kas'!K:K,'Jurnal Kas'!H:H,F127,'Jurnal Kas'!Q:Q,C127)+I127,"")</f>
        <v>0</v>
      </c>
    </row>
    <row r="128" spans="2:10" x14ac:dyDescent="0.25">
      <c r="B128" s="180">
        <v>121</v>
      </c>
      <c r="C128" s="502" t="s">
        <v>905</v>
      </c>
      <c r="D128" s="488" t="str">
        <f>IFERROR(INDEX('Jurnal Piutang'!R:R,MATCH(C128,'Jurnal Piutang'!Q:Q,0),0),"")</f>
        <v/>
      </c>
      <c r="E128" s="488" t="str">
        <f>IFERROR(INDEX(Customer!D:D,MATCH(D128,Customer!C:C,0),0),"")</f>
        <v/>
      </c>
      <c r="F128" s="490" t="str">
        <f>IFERROR(INDEX(Customer!F:F,MATCH($D128,Customer!$C:$C,0),0),"")</f>
        <v/>
      </c>
      <c r="G128" s="488" t="str">
        <f>IFERROR(INDEX(Customer!G:G,MATCH($D128,Customer!$C:$C,0),0),"")</f>
        <v/>
      </c>
      <c r="H128" s="524"/>
      <c r="I128" s="525"/>
      <c r="J128" s="533">
        <f>IF(C128&lt;&gt;"",SUMIFS('Jurnal Piutang'!J:J,'Jurnal Piutang'!H:H,F128,'Jurnal Piutang'!Q:Q,C128)-SUMIFS('Jurnal Kas'!K:K,'Jurnal Kas'!H:H,F128,'Jurnal Kas'!Q:Q,C128)+I128,"")</f>
        <v>0</v>
      </c>
    </row>
    <row r="129" spans="2:10" x14ac:dyDescent="0.25">
      <c r="B129" s="180">
        <v>122</v>
      </c>
      <c r="C129" s="502" t="s">
        <v>907</v>
      </c>
      <c r="D129" s="488" t="str">
        <f>IFERROR(INDEX('Jurnal Piutang'!R:R,MATCH(C129,'Jurnal Piutang'!Q:Q,0),0),"")</f>
        <v/>
      </c>
      <c r="E129" s="488" t="str">
        <f>IFERROR(INDEX(Customer!D:D,MATCH(D129,Customer!C:C,0),0),"")</f>
        <v/>
      </c>
      <c r="F129" s="490" t="str">
        <f>IFERROR(INDEX(Customer!F:F,MATCH($D129,Customer!$C:$C,0),0),"")</f>
        <v/>
      </c>
      <c r="G129" s="488" t="str">
        <f>IFERROR(INDEX(Customer!G:G,MATCH($D129,Customer!$C:$C,0),0),"")</f>
        <v/>
      </c>
      <c r="H129" s="524"/>
      <c r="I129" s="525"/>
      <c r="J129" s="533">
        <f>IF(C129&lt;&gt;"",SUMIFS('Jurnal Piutang'!J:J,'Jurnal Piutang'!H:H,F129,'Jurnal Piutang'!Q:Q,C129)-SUMIFS('Jurnal Kas'!K:K,'Jurnal Kas'!H:H,F129,'Jurnal Kas'!Q:Q,C129)+I129,"")</f>
        <v>0</v>
      </c>
    </row>
    <row r="130" spans="2:10" x14ac:dyDescent="0.25">
      <c r="B130" s="180">
        <v>123</v>
      </c>
      <c r="C130" s="502" t="s">
        <v>909</v>
      </c>
      <c r="D130" s="488" t="str">
        <f>IFERROR(INDEX('Jurnal Piutang'!R:R,MATCH(C130,'Jurnal Piutang'!Q:Q,0),0),"")</f>
        <v/>
      </c>
      <c r="E130" s="488" t="str">
        <f>IFERROR(INDEX(Customer!D:D,MATCH(D130,Customer!C:C,0),0),"")</f>
        <v/>
      </c>
      <c r="F130" s="490" t="str">
        <f>IFERROR(INDEX(Customer!F:F,MATCH($D130,Customer!$C:$C,0),0),"")</f>
        <v/>
      </c>
      <c r="G130" s="488" t="str">
        <f>IFERROR(INDEX(Customer!G:G,MATCH($D130,Customer!$C:$C,0),0),"")</f>
        <v/>
      </c>
      <c r="H130" s="524"/>
      <c r="I130" s="525"/>
      <c r="J130" s="533">
        <f>IF(C130&lt;&gt;"",SUMIFS('Jurnal Piutang'!J:J,'Jurnal Piutang'!H:H,F130,'Jurnal Piutang'!Q:Q,C130)-SUMIFS('Jurnal Kas'!K:K,'Jurnal Kas'!H:H,F130,'Jurnal Kas'!Q:Q,C130)+I130,"")</f>
        <v>0</v>
      </c>
    </row>
    <row r="131" spans="2:10" x14ac:dyDescent="0.25">
      <c r="B131" s="180">
        <v>124</v>
      </c>
      <c r="C131" s="502" t="s">
        <v>911</v>
      </c>
      <c r="D131" s="488" t="str">
        <f>IFERROR(INDEX('Jurnal Piutang'!R:R,MATCH(C131,'Jurnal Piutang'!Q:Q,0),0),"")</f>
        <v/>
      </c>
      <c r="E131" s="488" t="str">
        <f>IFERROR(INDEX(Customer!D:D,MATCH(D131,Customer!C:C,0),0),"")</f>
        <v/>
      </c>
      <c r="F131" s="490" t="str">
        <f>IFERROR(INDEX(Customer!F:F,MATCH($D131,Customer!$C:$C,0),0),"")</f>
        <v/>
      </c>
      <c r="G131" s="488" t="str">
        <f>IFERROR(INDEX(Customer!G:G,MATCH($D131,Customer!$C:$C,0),0),"")</f>
        <v/>
      </c>
      <c r="H131" s="524"/>
      <c r="I131" s="525"/>
      <c r="J131" s="533">
        <f>IF(C131&lt;&gt;"",SUMIFS('Jurnal Piutang'!J:J,'Jurnal Piutang'!H:H,F131,'Jurnal Piutang'!Q:Q,C131)-SUMIFS('Jurnal Kas'!K:K,'Jurnal Kas'!H:H,F131,'Jurnal Kas'!Q:Q,C131)+I131,"")</f>
        <v>0</v>
      </c>
    </row>
    <row r="132" spans="2:10" x14ac:dyDescent="0.25">
      <c r="B132" s="180">
        <v>125</v>
      </c>
      <c r="C132" s="502" t="s">
        <v>913</v>
      </c>
      <c r="D132" s="488" t="str">
        <f>IFERROR(INDEX('Jurnal Piutang'!R:R,MATCH(C132,'Jurnal Piutang'!Q:Q,0),0),"")</f>
        <v/>
      </c>
      <c r="E132" s="488" t="str">
        <f>IFERROR(INDEX(Customer!D:D,MATCH(D132,Customer!C:C,0),0),"")</f>
        <v/>
      </c>
      <c r="F132" s="490" t="str">
        <f>IFERROR(INDEX(Customer!F:F,MATCH($D132,Customer!$C:$C,0),0),"")</f>
        <v/>
      </c>
      <c r="G132" s="488" t="str">
        <f>IFERROR(INDEX(Customer!G:G,MATCH($D132,Customer!$C:$C,0),0),"")</f>
        <v/>
      </c>
      <c r="H132" s="524"/>
      <c r="I132" s="525"/>
      <c r="J132" s="533">
        <f>IF(C132&lt;&gt;"",SUMIFS('Jurnal Piutang'!J:J,'Jurnal Piutang'!H:H,F132,'Jurnal Piutang'!Q:Q,C132)-SUMIFS('Jurnal Kas'!K:K,'Jurnal Kas'!H:H,F132,'Jurnal Kas'!Q:Q,C132)+I132,"")</f>
        <v>0</v>
      </c>
    </row>
    <row r="133" spans="2:10" x14ac:dyDescent="0.25">
      <c r="B133" s="180">
        <v>126</v>
      </c>
      <c r="C133" s="502" t="s">
        <v>915</v>
      </c>
      <c r="D133" s="488" t="str">
        <f>IFERROR(INDEX('Jurnal Piutang'!R:R,MATCH(C133,'Jurnal Piutang'!Q:Q,0),0),"")</f>
        <v/>
      </c>
      <c r="E133" s="488" t="str">
        <f>IFERROR(INDEX(Customer!D:D,MATCH(D133,Customer!C:C,0),0),"")</f>
        <v/>
      </c>
      <c r="F133" s="490" t="str">
        <f>IFERROR(INDEX(Customer!F:F,MATCH($D133,Customer!$C:$C,0),0),"")</f>
        <v/>
      </c>
      <c r="G133" s="488" t="str">
        <f>IFERROR(INDEX(Customer!G:G,MATCH($D133,Customer!$C:$C,0),0),"")</f>
        <v/>
      </c>
      <c r="H133" s="524"/>
      <c r="I133" s="525"/>
      <c r="J133" s="533">
        <f>IF(C133&lt;&gt;"",SUMIFS('Jurnal Piutang'!J:J,'Jurnal Piutang'!H:H,F133,'Jurnal Piutang'!Q:Q,C133)-SUMIFS('Jurnal Kas'!K:K,'Jurnal Kas'!H:H,F133,'Jurnal Kas'!Q:Q,C133)+I133,"")</f>
        <v>0</v>
      </c>
    </row>
    <row r="134" spans="2:10" x14ac:dyDescent="0.25">
      <c r="B134" s="180">
        <v>127</v>
      </c>
      <c r="C134" s="502" t="s">
        <v>917</v>
      </c>
      <c r="D134" s="488" t="str">
        <f>IFERROR(INDEX('Jurnal Piutang'!R:R,MATCH(C134,'Jurnal Piutang'!Q:Q,0),0),"")</f>
        <v/>
      </c>
      <c r="E134" s="488" t="str">
        <f>IFERROR(INDEX(Customer!D:D,MATCH(D134,Customer!C:C,0),0),"")</f>
        <v/>
      </c>
      <c r="F134" s="490" t="str">
        <f>IFERROR(INDEX(Customer!F:F,MATCH($D134,Customer!$C:$C,0),0),"")</f>
        <v/>
      </c>
      <c r="G134" s="488" t="str">
        <f>IFERROR(INDEX(Customer!G:G,MATCH($D134,Customer!$C:$C,0),0),"")</f>
        <v/>
      </c>
      <c r="H134" s="524"/>
      <c r="I134" s="525"/>
      <c r="J134" s="533">
        <f>IF(C134&lt;&gt;"",SUMIFS('Jurnal Piutang'!J:J,'Jurnal Piutang'!H:H,F134,'Jurnal Piutang'!Q:Q,C134)-SUMIFS('Jurnal Kas'!K:K,'Jurnal Kas'!H:H,F134,'Jurnal Kas'!Q:Q,C134)+I134,"")</f>
        <v>0</v>
      </c>
    </row>
    <row r="135" spans="2:10" x14ac:dyDescent="0.25">
      <c r="B135" s="180">
        <v>128</v>
      </c>
      <c r="C135" s="502" t="s">
        <v>919</v>
      </c>
      <c r="D135" s="488" t="str">
        <f>IFERROR(INDEX('Jurnal Piutang'!R:R,MATCH(C135,'Jurnal Piutang'!Q:Q,0),0),"")</f>
        <v/>
      </c>
      <c r="E135" s="488" t="str">
        <f>IFERROR(INDEX(Customer!D:D,MATCH(D135,Customer!C:C,0),0),"")</f>
        <v/>
      </c>
      <c r="F135" s="490" t="str">
        <f>IFERROR(INDEX(Customer!F:F,MATCH($D135,Customer!$C:$C,0),0),"")</f>
        <v/>
      </c>
      <c r="G135" s="488" t="str">
        <f>IFERROR(INDEX(Customer!G:G,MATCH($D135,Customer!$C:$C,0),0),"")</f>
        <v/>
      </c>
      <c r="H135" s="524"/>
      <c r="I135" s="525"/>
      <c r="J135" s="533">
        <f>IF(C135&lt;&gt;"",SUMIFS('Jurnal Piutang'!J:J,'Jurnal Piutang'!H:H,F135,'Jurnal Piutang'!Q:Q,C135)-SUMIFS('Jurnal Kas'!K:K,'Jurnal Kas'!H:H,F135,'Jurnal Kas'!Q:Q,C135)+I135,"")</f>
        <v>0</v>
      </c>
    </row>
    <row r="136" spans="2:10" x14ac:dyDescent="0.25">
      <c r="B136" s="180">
        <v>129</v>
      </c>
      <c r="C136" s="502" t="s">
        <v>921</v>
      </c>
      <c r="D136" s="488" t="str">
        <f>IFERROR(INDEX('Jurnal Piutang'!R:R,MATCH(C136,'Jurnal Piutang'!Q:Q,0),0),"")</f>
        <v/>
      </c>
      <c r="E136" s="488" t="str">
        <f>IFERROR(INDEX(Customer!D:D,MATCH(D136,Customer!C:C,0),0),"")</f>
        <v/>
      </c>
      <c r="F136" s="490" t="str">
        <f>IFERROR(INDEX(Customer!F:F,MATCH($D136,Customer!$C:$C,0),0),"")</f>
        <v/>
      </c>
      <c r="G136" s="488" t="str">
        <f>IFERROR(INDEX(Customer!G:G,MATCH($D136,Customer!$C:$C,0),0),"")</f>
        <v/>
      </c>
      <c r="H136" s="524"/>
      <c r="I136" s="525"/>
      <c r="J136" s="533">
        <f>IF(C136&lt;&gt;"",SUMIFS('Jurnal Piutang'!J:J,'Jurnal Piutang'!H:H,F136,'Jurnal Piutang'!Q:Q,C136)-SUMIFS('Jurnal Kas'!K:K,'Jurnal Kas'!H:H,F136,'Jurnal Kas'!Q:Q,C136)+I136,"")</f>
        <v>0</v>
      </c>
    </row>
    <row r="137" spans="2:10" x14ac:dyDescent="0.25">
      <c r="B137" s="180">
        <v>130</v>
      </c>
      <c r="C137" s="502" t="s">
        <v>923</v>
      </c>
      <c r="D137" s="488" t="str">
        <f>IFERROR(INDEX('Jurnal Piutang'!R:R,MATCH(C137,'Jurnal Piutang'!Q:Q,0),0),"")</f>
        <v/>
      </c>
      <c r="E137" s="488" t="str">
        <f>IFERROR(INDEX(Customer!D:D,MATCH(D137,Customer!C:C,0),0),"")</f>
        <v/>
      </c>
      <c r="F137" s="490" t="str">
        <f>IFERROR(INDEX(Customer!F:F,MATCH($D137,Customer!$C:$C,0),0),"")</f>
        <v/>
      </c>
      <c r="G137" s="488" t="str">
        <f>IFERROR(INDEX(Customer!G:G,MATCH($D137,Customer!$C:$C,0),0),"")</f>
        <v/>
      </c>
      <c r="H137" s="524"/>
      <c r="I137" s="525"/>
      <c r="J137" s="533">
        <f>IF(C137&lt;&gt;"",SUMIFS('Jurnal Piutang'!J:J,'Jurnal Piutang'!H:H,F137,'Jurnal Piutang'!Q:Q,C137)-SUMIFS('Jurnal Kas'!K:K,'Jurnal Kas'!H:H,F137,'Jurnal Kas'!Q:Q,C137)+I137,"")</f>
        <v>0</v>
      </c>
    </row>
    <row r="138" spans="2:10" x14ac:dyDescent="0.25">
      <c r="B138" s="180">
        <v>131</v>
      </c>
      <c r="C138" s="502" t="s">
        <v>925</v>
      </c>
      <c r="D138" s="488" t="str">
        <f>IFERROR(INDEX('Jurnal Piutang'!R:R,MATCH(C138,'Jurnal Piutang'!Q:Q,0),0),"")</f>
        <v/>
      </c>
      <c r="E138" s="488" t="str">
        <f>IFERROR(INDEX(Customer!D:D,MATCH(D138,Customer!C:C,0),0),"")</f>
        <v/>
      </c>
      <c r="F138" s="490" t="str">
        <f>IFERROR(INDEX(Customer!F:F,MATCH($D138,Customer!$C:$C,0),0),"")</f>
        <v/>
      </c>
      <c r="G138" s="488" t="str">
        <f>IFERROR(INDEX(Customer!G:G,MATCH($D138,Customer!$C:$C,0),0),"")</f>
        <v/>
      </c>
      <c r="H138" s="524"/>
      <c r="I138" s="525"/>
      <c r="J138" s="533">
        <f>IF(C138&lt;&gt;"",SUMIFS('Jurnal Piutang'!J:J,'Jurnal Piutang'!H:H,F138,'Jurnal Piutang'!Q:Q,C138)-SUMIFS('Jurnal Kas'!K:K,'Jurnal Kas'!H:H,F138,'Jurnal Kas'!Q:Q,C138)+I138,"")</f>
        <v>0</v>
      </c>
    </row>
    <row r="139" spans="2:10" x14ac:dyDescent="0.25">
      <c r="B139" s="180">
        <v>132</v>
      </c>
      <c r="C139" s="502" t="s">
        <v>927</v>
      </c>
      <c r="D139" s="488" t="str">
        <f>IFERROR(INDEX('Jurnal Piutang'!R:R,MATCH(C139,'Jurnal Piutang'!Q:Q,0),0),"")</f>
        <v/>
      </c>
      <c r="E139" s="488" t="str">
        <f>IFERROR(INDEX(Customer!D:D,MATCH(D139,Customer!C:C,0),0),"")</f>
        <v/>
      </c>
      <c r="F139" s="490" t="str">
        <f>IFERROR(INDEX(Customer!F:F,MATCH($D139,Customer!$C:$C,0),0),"")</f>
        <v/>
      </c>
      <c r="G139" s="488" t="str">
        <f>IFERROR(INDEX(Customer!G:G,MATCH($D139,Customer!$C:$C,0),0),"")</f>
        <v/>
      </c>
      <c r="H139" s="524"/>
      <c r="I139" s="525"/>
      <c r="J139" s="533">
        <f>IF(C139&lt;&gt;"",SUMIFS('Jurnal Piutang'!J:J,'Jurnal Piutang'!H:H,F139,'Jurnal Piutang'!Q:Q,C139)-SUMIFS('Jurnal Kas'!K:K,'Jurnal Kas'!H:H,F139,'Jurnal Kas'!Q:Q,C139)+I139,"")</f>
        <v>0</v>
      </c>
    </row>
    <row r="140" spans="2:10" x14ac:dyDescent="0.25">
      <c r="B140" s="180">
        <v>133</v>
      </c>
      <c r="C140" s="502" t="s">
        <v>929</v>
      </c>
      <c r="D140" s="488" t="str">
        <f>IFERROR(INDEX('Jurnal Piutang'!R:R,MATCH(C140,'Jurnal Piutang'!Q:Q,0),0),"")</f>
        <v/>
      </c>
      <c r="E140" s="488" t="str">
        <f>IFERROR(INDEX(Customer!D:D,MATCH(D140,Customer!C:C,0),0),"")</f>
        <v/>
      </c>
      <c r="F140" s="490" t="str">
        <f>IFERROR(INDEX(Customer!F:F,MATCH($D140,Customer!$C:$C,0),0),"")</f>
        <v/>
      </c>
      <c r="G140" s="488" t="str">
        <f>IFERROR(INDEX(Customer!G:G,MATCH($D140,Customer!$C:$C,0),0),"")</f>
        <v/>
      </c>
      <c r="H140" s="524"/>
      <c r="I140" s="525"/>
      <c r="J140" s="533">
        <f>IF(C140&lt;&gt;"",SUMIFS('Jurnal Piutang'!J:J,'Jurnal Piutang'!H:H,F140,'Jurnal Piutang'!Q:Q,C140)-SUMIFS('Jurnal Kas'!K:K,'Jurnal Kas'!H:H,F140,'Jurnal Kas'!Q:Q,C140)+I140,"")</f>
        <v>0</v>
      </c>
    </row>
    <row r="141" spans="2:10" x14ac:dyDescent="0.25">
      <c r="B141" s="180">
        <v>134</v>
      </c>
      <c r="C141" s="502" t="s">
        <v>931</v>
      </c>
      <c r="D141" s="488" t="str">
        <f>IFERROR(INDEX('Jurnal Piutang'!R:R,MATCH(C141,'Jurnal Piutang'!Q:Q,0),0),"")</f>
        <v/>
      </c>
      <c r="E141" s="488" t="str">
        <f>IFERROR(INDEX(Customer!D:D,MATCH(D141,Customer!C:C,0),0),"")</f>
        <v/>
      </c>
      <c r="F141" s="490" t="str">
        <f>IFERROR(INDEX(Customer!F:F,MATCH($D141,Customer!$C:$C,0),0),"")</f>
        <v/>
      </c>
      <c r="G141" s="488" t="str">
        <f>IFERROR(INDEX(Customer!G:G,MATCH($D141,Customer!$C:$C,0),0),"")</f>
        <v/>
      </c>
      <c r="H141" s="524"/>
      <c r="I141" s="525"/>
      <c r="J141" s="533">
        <f>IF(C141&lt;&gt;"",SUMIFS('Jurnal Piutang'!J:J,'Jurnal Piutang'!H:H,F141,'Jurnal Piutang'!Q:Q,C141)-SUMIFS('Jurnal Kas'!K:K,'Jurnal Kas'!H:H,F141,'Jurnal Kas'!Q:Q,C141)+I141,"")</f>
        <v>0</v>
      </c>
    </row>
    <row r="142" spans="2:10" x14ac:dyDescent="0.25">
      <c r="B142" s="180">
        <v>135</v>
      </c>
      <c r="C142" s="502" t="s">
        <v>933</v>
      </c>
      <c r="D142" s="488" t="str">
        <f>IFERROR(INDEX('Jurnal Piutang'!R:R,MATCH(C142,'Jurnal Piutang'!Q:Q,0),0),"")</f>
        <v/>
      </c>
      <c r="E142" s="488" t="str">
        <f>IFERROR(INDEX(Customer!D:D,MATCH(D142,Customer!C:C,0),0),"")</f>
        <v/>
      </c>
      <c r="F142" s="490" t="str">
        <f>IFERROR(INDEX(Customer!F:F,MATCH($D142,Customer!$C:$C,0),0),"")</f>
        <v/>
      </c>
      <c r="G142" s="488" t="str">
        <f>IFERROR(INDEX(Customer!G:G,MATCH($D142,Customer!$C:$C,0),0),"")</f>
        <v/>
      </c>
      <c r="H142" s="524"/>
      <c r="I142" s="525"/>
      <c r="J142" s="533">
        <f>IF(C142&lt;&gt;"",SUMIFS('Jurnal Piutang'!J:J,'Jurnal Piutang'!H:H,F142,'Jurnal Piutang'!Q:Q,C142)-SUMIFS('Jurnal Kas'!K:K,'Jurnal Kas'!H:H,F142,'Jurnal Kas'!Q:Q,C142)+I142,"")</f>
        <v>0</v>
      </c>
    </row>
    <row r="143" spans="2:10" x14ac:dyDescent="0.25">
      <c r="B143" s="180">
        <v>136</v>
      </c>
      <c r="C143" s="502" t="s">
        <v>935</v>
      </c>
      <c r="D143" s="488" t="str">
        <f>IFERROR(INDEX('Jurnal Piutang'!R:R,MATCH(C143,'Jurnal Piutang'!Q:Q,0),0),"")</f>
        <v/>
      </c>
      <c r="E143" s="488" t="str">
        <f>IFERROR(INDEX(Customer!D:D,MATCH(D143,Customer!C:C,0),0),"")</f>
        <v/>
      </c>
      <c r="F143" s="490" t="str">
        <f>IFERROR(INDEX(Customer!F:F,MATCH($D143,Customer!$C:$C,0),0),"")</f>
        <v/>
      </c>
      <c r="G143" s="488" t="str">
        <f>IFERROR(INDEX(Customer!G:G,MATCH($D143,Customer!$C:$C,0),0),"")</f>
        <v/>
      </c>
      <c r="H143" s="524"/>
      <c r="I143" s="525"/>
      <c r="J143" s="533">
        <f>IF(C143&lt;&gt;"",SUMIFS('Jurnal Piutang'!J:J,'Jurnal Piutang'!H:H,F143,'Jurnal Piutang'!Q:Q,C143)-SUMIFS('Jurnal Kas'!K:K,'Jurnal Kas'!H:H,F143,'Jurnal Kas'!Q:Q,C143)+I143,"")</f>
        <v>0</v>
      </c>
    </row>
    <row r="144" spans="2:10" x14ac:dyDescent="0.25">
      <c r="B144" s="180">
        <v>137</v>
      </c>
      <c r="C144" s="502" t="s">
        <v>937</v>
      </c>
      <c r="D144" s="488" t="str">
        <f>IFERROR(INDEX('Jurnal Piutang'!R:R,MATCH(C144,'Jurnal Piutang'!Q:Q,0),0),"")</f>
        <v/>
      </c>
      <c r="E144" s="488" t="str">
        <f>IFERROR(INDEX(Customer!D:D,MATCH(D144,Customer!C:C,0),0),"")</f>
        <v/>
      </c>
      <c r="F144" s="490" t="str">
        <f>IFERROR(INDEX(Customer!F:F,MATCH($D144,Customer!$C:$C,0),0),"")</f>
        <v/>
      </c>
      <c r="G144" s="488" t="str">
        <f>IFERROR(INDEX(Customer!G:G,MATCH($D144,Customer!$C:$C,0),0),"")</f>
        <v/>
      </c>
      <c r="H144" s="524"/>
      <c r="I144" s="525"/>
      <c r="J144" s="533">
        <f>IF(C144&lt;&gt;"",SUMIFS('Jurnal Piutang'!J:J,'Jurnal Piutang'!H:H,F144,'Jurnal Piutang'!Q:Q,C144)-SUMIFS('Jurnal Kas'!K:K,'Jurnal Kas'!H:H,F144,'Jurnal Kas'!Q:Q,C144)+I144,"")</f>
        <v>0</v>
      </c>
    </row>
    <row r="145" spans="2:10" x14ac:dyDescent="0.25">
      <c r="B145" s="180">
        <v>138</v>
      </c>
      <c r="C145" s="502" t="s">
        <v>939</v>
      </c>
      <c r="D145" s="488" t="str">
        <f>IFERROR(INDEX('Jurnal Piutang'!R:R,MATCH(C145,'Jurnal Piutang'!Q:Q,0),0),"")</f>
        <v/>
      </c>
      <c r="E145" s="488" t="str">
        <f>IFERROR(INDEX(Customer!D:D,MATCH(D145,Customer!C:C,0),0),"")</f>
        <v/>
      </c>
      <c r="F145" s="490" t="str">
        <f>IFERROR(INDEX(Customer!F:F,MATCH($D145,Customer!$C:$C,0),0),"")</f>
        <v/>
      </c>
      <c r="G145" s="488" t="str">
        <f>IFERROR(INDEX(Customer!G:G,MATCH($D145,Customer!$C:$C,0),0),"")</f>
        <v/>
      </c>
      <c r="H145" s="524"/>
      <c r="I145" s="525"/>
      <c r="J145" s="533">
        <f>IF(C145&lt;&gt;"",SUMIFS('Jurnal Piutang'!J:J,'Jurnal Piutang'!H:H,F145,'Jurnal Piutang'!Q:Q,C145)-SUMIFS('Jurnal Kas'!K:K,'Jurnal Kas'!H:H,F145,'Jurnal Kas'!Q:Q,C145)+I145,"")</f>
        <v>0</v>
      </c>
    </row>
    <row r="146" spans="2:10" x14ac:dyDescent="0.25">
      <c r="B146" s="180">
        <v>139</v>
      </c>
      <c r="C146" s="502" t="s">
        <v>941</v>
      </c>
      <c r="D146" s="488" t="str">
        <f>IFERROR(INDEX('Jurnal Piutang'!R:R,MATCH(C146,'Jurnal Piutang'!Q:Q,0),0),"")</f>
        <v/>
      </c>
      <c r="E146" s="488" t="str">
        <f>IFERROR(INDEX(Customer!D:D,MATCH(D146,Customer!C:C,0),0),"")</f>
        <v/>
      </c>
      <c r="F146" s="490" t="str">
        <f>IFERROR(INDEX(Customer!F:F,MATCH($D146,Customer!$C:$C,0),0),"")</f>
        <v/>
      </c>
      <c r="G146" s="488" t="str">
        <f>IFERROR(INDEX(Customer!G:G,MATCH($D146,Customer!$C:$C,0),0),"")</f>
        <v/>
      </c>
      <c r="H146" s="524"/>
      <c r="I146" s="525"/>
      <c r="J146" s="533">
        <f>IF(C146&lt;&gt;"",SUMIFS('Jurnal Piutang'!J:J,'Jurnal Piutang'!H:H,F146,'Jurnal Piutang'!Q:Q,C146)-SUMIFS('Jurnal Kas'!K:K,'Jurnal Kas'!H:H,F146,'Jurnal Kas'!Q:Q,C146)+I146,"")</f>
        <v>0</v>
      </c>
    </row>
    <row r="147" spans="2:10" x14ac:dyDescent="0.25">
      <c r="B147" s="180">
        <v>140</v>
      </c>
      <c r="C147" s="502" t="s">
        <v>943</v>
      </c>
      <c r="D147" s="488" t="str">
        <f>IFERROR(INDEX('Jurnal Piutang'!R:R,MATCH(C147,'Jurnal Piutang'!Q:Q,0),0),"")</f>
        <v/>
      </c>
      <c r="E147" s="488" t="str">
        <f>IFERROR(INDEX(Customer!D:D,MATCH(D147,Customer!C:C,0),0),"")</f>
        <v/>
      </c>
      <c r="F147" s="490" t="str">
        <f>IFERROR(INDEX(Customer!F:F,MATCH($D147,Customer!$C:$C,0),0),"")</f>
        <v/>
      </c>
      <c r="G147" s="488" t="str">
        <f>IFERROR(INDEX(Customer!G:G,MATCH($D147,Customer!$C:$C,0),0),"")</f>
        <v/>
      </c>
      <c r="H147" s="524"/>
      <c r="I147" s="525"/>
      <c r="J147" s="533">
        <f>IF(C147&lt;&gt;"",SUMIFS('Jurnal Piutang'!J:J,'Jurnal Piutang'!H:H,F147,'Jurnal Piutang'!Q:Q,C147)-SUMIFS('Jurnal Kas'!K:K,'Jurnal Kas'!H:H,F147,'Jurnal Kas'!Q:Q,C147)+I147,"")</f>
        <v>0</v>
      </c>
    </row>
    <row r="148" spans="2:10" x14ac:dyDescent="0.25">
      <c r="B148" s="180">
        <v>141</v>
      </c>
      <c r="C148" s="502" t="s">
        <v>945</v>
      </c>
      <c r="D148" s="488" t="str">
        <f>IFERROR(INDEX('Jurnal Piutang'!R:R,MATCH(C148,'Jurnal Piutang'!Q:Q,0),0),"")</f>
        <v/>
      </c>
      <c r="E148" s="488" t="str">
        <f>IFERROR(INDEX(Customer!D:D,MATCH(D148,Customer!C:C,0),0),"")</f>
        <v/>
      </c>
      <c r="F148" s="490" t="str">
        <f>IFERROR(INDEX(Customer!F:F,MATCH($D148,Customer!$C:$C,0),0),"")</f>
        <v/>
      </c>
      <c r="G148" s="488" t="str">
        <f>IFERROR(INDEX(Customer!G:G,MATCH($D148,Customer!$C:$C,0),0),"")</f>
        <v/>
      </c>
      <c r="H148" s="524"/>
      <c r="I148" s="525"/>
      <c r="J148" s="533">
        <f>IF(C148&lt;&gt;"",SUMIFS('Jurnal Piutang'!J:J,'Jurnal Piutang'!H:H,F148,'Jurnal Piutang'!Q:Q,C148)-SUMIFS('Jurnal Kas'!K:K,'Jurnal Kas'!H:H,F148,'Jurnal Kas'!Q:Q,C148)+I148,"")</f>
        <v>0</v>
      </c>
    </row>
    <row r="149" spans="2:10" x14ac:dyDescent="0.25">
      <c r="B149" s="180">
        <v>142</v>
      </c>
      <c r="C149" s="502" t="s">
        <v>947</v>
      </c>
      <c r="D149" s="488" t="str">
        <f>IFERROR(INDEX('Jurnal Piutang'!R:R,MATCH(C149,'Jurnal Piutang'!Q:Q,0),0),"")</f>
        <v/>
      </c>
      <c r="E149" s="488" t="str">
        <f>IFERROR(INDEX(Customer!D:D,MATCH(D149,Customer!C:C,0),0),"")</f>
        <v/>
      </c>
      <c r="F149" s="490" t="str">
        <f>IFERROR(INDEX(Customer!F:F,MATCH($D149,Customer!$C:$C,0),0),"")</f>
        <v/>
      </c>
      <c r="G149" s="488" t="str">
        <f>IFERROR(INDEX(Customer!G:G,MATCH($D149,Customer!$C:$C,0),0),"")</f>
        <v/>
      </c>
      <c r="H149" s="524"/>
      <c r="I149" s="525"/>
      <c r="J149" s="533">
        <f>IF(C149&lt;&gt;"",SUMIFS('Jurnal Piutang'!J:J,'Jurnal Piutang'!H:H,F149,'Jurnal Piutang'!Q:Q,C149)-SUMIFS('Jurnal Kas'!K:K,'Jurnal Kas'!H:H,F149,'Jurnal Kas'!Q:Q,C149)+I149,"")</f>
        <v>0</v>
      </c>
    </row>
    <row r="150" spans="2:10" x14ac:dyDescent="0.25">
      <c r="B150" s="180">
        <v>143</v>
      </c>
      <c r="C150" s="502" t="s">
        <v>949</v>
      </c>
      <c r="D150" s="488" t="str">
        <f>IFERROR(INDEX('Jurnal Piutang'!R:R,MATCH(C150,'Jurnal Piutang'!Q:Q,0),0),"")</f>
        <v/>
      </c>
      <c r="E150" s="488" t="str">
        <f>IFERROR(INDEX(Customer!D:D,MATCH(D150,Customer!C:C,0),0),"")</f>
        <v/>
      </c>
      <c r="F150" s="490" t="str">
        <f>IFERROR(INDEX(Customer!F:F,MATCH($D150,Customer!$C:$C,0),0),"")</f>
        <v/>
      </c>
      <c r="G150" s="488" t="str">
        <f>IFERROR(INDEX(Customer!G:G,MATCH($D150,Customer!$C:$C,0),0),"")</f>
        <v/>
      </c>
      <c r="H150" s="524"/>
      <c r="I150" s="525"/>
      <c r="J150" s="533">
        <f>IF(C150&lt;&gt;"",SUMIFS('Jurnal Piutang'!J:J,'Jurnal Piutang'!H:H,F150,'Jurnal Piutang'!Q:Q,C150)-SUMIFS('Jurnal Kas'!K:K,'Jurnal Kas'!H:H,F150,'Jurnal Kas'!Q:Q,C150)+I150,"")</f>
        <v>0</v>
      </c>
    </row>
    <row r="151" spans="2:10" x14ac:dyDescent="0.25">
      <c r="B151" s="180">
        <v>144</v>
      </c>
      <c r="C151" s="502" t="s">
        <v>951</v>
      </c>
      <c r="D151" s="488" t="str">
        <f>IFERROR(INDEX('Jurnal Piutang'!R:R,MATCH(C151,'Jurnal Piutang'!Q:Q,0),0),"")</f>
        <v/>
      </c>
      <c r="E151" s="488" t="str">
        <f>IFERROR(INDEX(Customer!D:D,MATCH(D151,Customer!C:C,0),0),"")</f>
        <v/>
      </c>
      <c r="F151" s="490" t="str">
        <f>IFERROR(INDEX(Customer!F:F,MATCH($D151,Customer!$C:$C,0),0),"")</f>
        <v/>
      </c>
      <c r="G151" s="488" t="str">
        <f>IFERROR(INDEX(Customer!G:G,MATCH($D151,Customer!$C:$C,0),0),"")</f>
        <v/>
      </c>
      <c r="H151" s="524"/>
      <c r="I151" s="525"/>
      <c r="J151" s="533">
        <f>IF(C151&lt;&gt;"",SUMIFS('Jurnal Piutang'!J:J,'Jurnal Piutang'!H:H,F151,'Jurnal Piutang'!Q:Q,C151)-SUMIFS('Jurnal Kas'!K:K,'Jurnal Kas'!H:H,F151,'Jurnal Kas'!Q:Q,C151)+I151,"")</f>
        <v>0</v>
      </c>
    </row>
    <row r="152" spans="2:10" x14ac:dyDescent="0.25">
      <c r="B152" s="180">
        <v>145</v>
      </c>
      <c r="C152" s="502" t="s">
        <v>953</v>
      </c>
      <c r="D152" s="488" t="str">
        <f>IFERROR(INDEX('Jurnal Piutang'!R:R,MATCH(C152,'Jurnal Piutang'!Q:Q,0),0),"")</f>
        <v/>
      </c>
      <c r="E152" s="488" t="str">
        <f>IFERROR(INDEX(Customer!D:D,MATCH(D152,Customer!C:C,0),0),"")</f>
        <v/>
      </c>
      <c r="F152" s="490" t="str">
        <f>IFERROR(INDEX(Customer!F:F,MATCH($D152,Customer!$C:$C,0),0),"")</f>
        <v/>
      </c>
      <c r="G152" s="488" t="str">
        <f>IFERROR(INDEX(Customer!G:G,MATCH($D152,Customer!$C:$C,0),0),"")</f>
        <v/>
      </c>
      <c r="H152" s="524"/>
      <c r="I152" s="525"/>
      <c r="J152" s="533">
        <f>IF(C152&lt;&gt;"",SUMIFS('Jurnal Piutang'!J:J,'Jurnal Piutang'!H:H,F152,'Jurnal Piutang'!Q:Q,C152)-SUMIFS('Jurnal Kas'!K:K,'Jurnal Kas'!H:H,F152,'Jurnal Kas'!Q:Q,C152)+I152,"")</f>
        <v>0</v>
      </c>
    </row>
    <row r="153" spans="2:10" x14ac:dyDescent="0.25">
      <c r="B153" s="180">
        <v>146</v>
      </c>
      <c r="C153" s="502" t="s">
        <v>955</v>
      </c>
      <c r="D153" s="488" t="str">
        <f>IFERROR(INDEX('Jurnal Piutang'!R:R,MATCH(C153,'Jurnal Piutang'!Q:Q,0),0),"")</f>
        <v/>
      </c>
      <c r="E153" s="488" t="str">
        <f>IFERROR(INDEX(Customer!D:D,MATCH(D153,Customer!C:C,0),0),"")</f>
        <v/>
      </c>
      <c r="F153" s="490" t="str">
        <f>IFERROR(INDEX(Customer!F:F,MATCH($D153,Customer!$C:$C,0),0),"")</f>
        <v/>
      </c>
      <c r="G153" s="488" t="str">
        <f>IFERROR(INDEX(Customer!G:G,MATCH($D153,Customer!$C:$C,0),0),"")</f>
        <v/>
      </c>
      <c r="H153" s="524"/>
      <c r="I153" s="525"/>
      <c r="J153" s="533">
        <f>IF(C153&lt;&gt;"",SUMIFS('Jurnal Piutang'!J:J,'Jurnal Piutang'!H:H,F153,'Jurnal Piutang'!Q:Q,C153)-SUMIFS('Jurnal Kas'!K:K,'Jurnal Kas'!H:H,F153,'Jurnal Kas'!Q:Q,C153)+I153,"")</f>
        <v>0</v>
      </c>
    </row>
    <row r="154" spans="2:10" x14ac:dyDescent="0.25">
      <c r="B154" s="180">
        <v>147</v>
      </c>
      <c r="C154" s="502" t="s">
        <v>957</v>
      </c>
      <c r="D154" s="488" t="str">
        <f>IFERROR(INDEX('Jurnal Piutang'!R:R,MATCH(C154,'Jurnal Piutang'!Q:Q,0),0),"")</f>
        <v/>
      </c>
      <c r="E154" s="488" t="str">
        <f>IFERROR(INDEX(Customer!D:D,MATCH(D154,Customer!C:C,0),0),"")</f>
        <v/>
      </c>
      <c r="F154" s="490" t="str">
        <f>IFERROR(INDEX(Customer!F:F,MATCH($D154,Customer!$C:$C,0),0),"")</f>
        <v/>
      </c>
      <c r="G154" s="488" t="str">
        <f>IFERROR(INDEX(Customer!G:G,MATCH($D154,Customer!$C:$C,0),0),"")</f>
        <v/>
      </c>
      <c r="H154" s="524"/>
      <c r="I154" s="525"/>
      <c r="J154" s="533">
        <f>IF(C154&lt;&gt;"",SUMIFS('Jurnal Piutang'!J:J,'Jurnal Piutang'!H:H,F154,'Jurnal Piutang'!Q:Q,C154)-SUMIFS('Jurnal Kas'!K:K,'Jurnal Kas'!H:H,F154,'Jurnal Kas'!Q:Q,C154)+I154,"")</f>
        <v>0</v>
      </c>
    </row>
    <row r="155" spans="2:10" x14ac:dyDescent="0.25">
      <c r="B155" s="180">
        <v>148</v>
      </c>
      <c r="C155" s="502" t="s">
        <v>959</v>
      </c>
      <c r="D155" s="488" t="str">
        <f>IFERROR(INDEX('Jurnal Piutang'!R:R,MATCH(C155,'Jurnal Piutang'!Q:Q,0),0),"")</f>
        <v/>
      </c>
      <c r="E155" s="488" t="str">
        <f>IFERROR(INDEX(Customer!D:D,MATCH(D155,Customer!C:C,0),0),"")</f>
        <v/>
      </c>
      <c r="F155" s="490" t="str">
        <f>IFERROR(INDEX(Customer!F:F,MATCH($D155,Customer!$C:$C,0),0),"")</f>
        <v/>
      </c>
      <c r="G155" s="488" t="str">
        <f>IFERROR(INDEX(Customer!G:G,MATCH($D155,Customer!$C:$C,0),0),"")</f>
        <v/>
      </c>
      <c r="H155" s="524"/>
      <c r="I155" s="525"/>
      <c r="J155" s="533">
        <f>IF(C155&lt;&gt;"",SUMIFS('Jurnal Piutang'!J:J,'Jurnal Piutang'!H:H,F155,'Jurnal Piutang'!Q:Q,C155)-SUMIFS('Jurnal Kas'!K:K,'Jurnal Kas'!H:H,F155,'Jurnal Kas'!Q:Q,C155)+I155,"")</f>
        <v>0</v>
      </c>
    </row>
    <row r="156" spans="2:10" x14ac:dyDescent="0.25">
      <c r="B156" s="180">
        <v>149</v>
      </c>
      <c r="C156" s="502" t="s">
        <v>961</v>
      </c>
      <c r="D156" s="488" t="str">
        <f>IFERROR(INDEX('Jurnal Piutang'!R:R,MATCH(C156,'Jurnal Piutang'!Q:Q,0),0),"")</f>
        <v/>
      </c>
      <c r="E156" s="488" t="str">
        <f>IFERROR(INDEX(Customer!D:D,MATCH(D156,Customer!C:C,0),0),"")</f>
        <v/>
      </c>
      <c r="F156" s="490" t="str">
        <f>IFERROR(INDEX(Customer!F:F,MATCH($D156,Customer!$C:$C,0),0),"")</f>
        <v/>
      </c>
      <c r="G156" s="488" t="str">
        <f>IFERROR(INDEX(Customer!G:G,MATCH($D156,Customer!$C:$C,0),0),"")</f>
        <v/>
      </c>
      <c r="H156" s="524"/>
      <c r="I156" s="525"/>
      <c r="J156" s="533">
        <f>IF(C156&lt;&gt;"",SUMIFS('Jurnal Piutang'!J:J,'Jurnal Piutang'!H:H,F156,'Jurnal Piutang'!Q:Q,C156)-SUMIFS('Jurnal Kas'!K:K,'Jurnal Kas'!H:H,F156,'Jurnal Kas'!Q:Q,C156)+I156,"")</f>
        <v>0</v>
      </c>
    </row>
    <row r="157" spans="2:10" x14ac:dyDescent="0.25">
      <c r="B157" s="180">
        <v>150</v>
      </c>
      <c r="C157" s="502"/>
      <c r="D157" s="488" t="str">
        <f>IFERROR(INDEX('Jurnal Piutang'!R:R,MATCH(C157,'Jurnal Piutang'!Q:Q,0),0),"")</f>
        <v/>
      </c>
      <c r="E157" s="488" t="str">
        <f>IFERROR(INDEX(Customer!D:D,MATCH(D157,Customer!C:C,0),0),"")</f>
        <v/>
      </c>
      <c r="F157" s="490" t="str">
        <f>IFERROR(INDEX(Customer!F:F,MATCH($D157,Customer!$C:$C,0),0),"")</f>
        <v/>
      </c>
      <c r="G157" s="488" t="str">
        <f>IFERROR(INDEX(Customer!G:G,MATCH($D157,Customer!$C:$C,0),0),"")</f>
        <v/>
      </c>
      <c r="H157" s="524"/>
      <c r="I157" s="525"/>
      <c r="J157" s="533" t="str">
        <f>IF(C157&lt;&gt;"",SUMIFS('Jurnal Piutang'!J:J,'Jurnal Piutang'!H:H,F157,'Jurnal Piutang'!Q:Q,C157)-SUMIFS('Jurnal Kas'!K:K,'Jurnal Kas'!H:H,F157,'Jurnal Kas'!Q:Q,C157)+I157,"")</f>
        <v/>
      </c>
    </row>
    <row r="158" spans="2:10" x14ac:dyDescent="0.25">
      <c r="B158" s="180">
        <v>151</v>
      </c>
      <c r="C158" s="502"/>
      <c r="D158" s="488" t="str">
        <f>IFERROR(INDEX('Jurnal Piutang'!R:R,MATCH(C158,'Jurnal Piutang'!Q:Q,0),0),"")</f>
        <v/>
      </c>
      <c r="E158" s="488" t="str">
        <f>IFERROR(INDEX(Customer!D:D,MATCH(D158,Customer!C:C,0),0),"")</f>
        <v/>
      </c>
      <c r="F158" s="490" t="str">
        <f>IFERROR(INDEX(Customer!F:F,MATCH($D158,Customer!$C:$C,0),0),"")</f>
        <v/>
      </c>
      <c r="G158" s="488" t="str">
        <f>IFERROR(INDEX(Customer!G:G,MATCH($D158,Customer!$C:$C,0),0),"")</f>
        <v/>
      </c>
      <c r="H158" s="524"/>
      <c r="I158" s="525"/>
      <c r="J158" s="533" t="str">
        <f>IF(C158&lt;&gt;"",SUMIFS('Jurnal Piutang'!J:J,'Jurnal Piutang'!H:H,F158,'Jurnal Piutang'!Q:Q,C158)-SUMIFS('Jurnal Kas'!K:K,'Jurnal Kas'!H:H,F158,'Jurnal Kas'!Q:Q,C158)+I158,"")</f>
        <v/>
      </c>
    </row>
    <row r="159" spans="2:10" x14ac:dyDescent="0.25">
      <c r="B159" s="180">
        <v>152</v>
      </c>
      <c r="C159" s="502"/>
      <c r="D159" s="488" t="str">
        <f>IFERROR(INDEX('Jurnal Piutang'!R:R,MATCH(C159,'Jurnal Piutang'!Q:Q,0),0),"")</f>
        <v/>
      </c>
      <c r="E159" s="488" t="str">
        <f>IFERROR(INDEX(Customer!D:D,MATCH(D159,Customer!C:C,0),0),"")</f>
        <v/>
      </c>
      <c r="F159" s="490" t="str">
        <f>IFERROR(INDEX(Customer!F:F,MATCH($D159,Customer!$C:$C,0),0),"")</f>
        <v/>
      </c>
      <c r="G159" s="488" t="str">
        <f>IFERROR(INDEX(Customer!G:G,MATCH($D159,Customer!$C:$C,0),0),"")</f>
        <v/>
      </c>
      <c r="H159" s="524"/>
      <c r="I159" s="525"/>
      <c r="J159" s="533" t="str">
        <f>IF(C159&lt;&gt;"",SUMIFS('Jurnal Piutang'!J:J,'Jurnal Piutang'!H:H,F159,'Jurnal Piutang'!Q:Q,C159)-SUMIFS('Jurnal Kas'!K:K,'Jurnal Kas'!H:H,F159,'Jurnal Kas'!Q:Q,C159)+I159,"")</f>
        <v/>
      </c>
    </row>
    <row r="160" spans="2:10" x14ac:dyDescent="0.25">
      <c r="B160" s="180">
        <v>153</v>
      </c>
      <c r="C160" s="502"/>
      <c r="D160" s="488" t="str">
        <f>IFERROR(INDEX('Jurnal Piutang'!R:R,MATCH(C160,'Jurnal Piutang'!Q:Q,0),0),"")</f>
        <v/>
      </c>
      <c r="E160" s="488" t="str">
        <f>IFERROR(INDEX(Customer!D:D,MATCH(D160,Customer!C:C,0),0),"")</f>
        <v/>
      </c>
      <c r="F160" s="490" t="str">
        <f>IFERROR(INDEX(Customer!F:F,MATCH($D160,Customer!$C:$C,0),0),"")</f>
        <v/>
      </c>
      <c r="G160" s="488" t="str">
        <f>IFERROR(INDEX(Customer!G:G,MATCH($D160,Customer!$C:$C,0),0),"")</f>
        <v/>
      </c>
      <c r="H160" s="524"/>
      <c r="I160" s="525"/>
      <c r="J160" s="533" t="str">
        <f>IF(C160&lt;&gt;"",SUMIFS('Jurnal Piutang'!J:J,'Jurnal Piutang'!H:H,F160,'Jurnal Piutang'!Q:Q,C160)-SUMIFS('Jurnal Kas'!K:K,'Jurnal Kas'!H:H,F160,'Jurnal Kas'!Q:Q,C160)+I160,"")</f>
        <v/>
      </c>
    </row>
    <row r="161" spans="2:10" x14ac:dyDescent="0.25">
      <c r="B161" s="180">
        <v>154</v>
      </c>
      <c r="C161" s="502"/>
      <c r="D161" s="488" t="str">
        <f>IFERROR(INDEX('Jurnal Piutang'!R:R,MATCH(C161,'Jurnal Piutang'!Q:Q,0),0),"")</f>
        <v/>
      </c>
      <c r="E161" s="488" t="str">
        <f>IFERROR(INDEX(Customer!D:D,MATCH(D161,Customer!C:C,0),0),"")</f>
        <v/>
      </c>
      <c r="F161" s="490" t="str">
        <f>IFERROR(INDEX(Customer!F:F,MATCH($D161,Customer!$C:$C,0),0),"")</f>
        <v/>
      </c>
      <c r="G161" s="488" t="str">
        <f>IFERROR(INDEX(Customer!G:G,MATCH($D161,Customer!$C:$C,0),0),"")</f>
        <v/>
      </c>
      <c r="H161" s="524"/>
      <c r="I161" s="525"/>
      <c r="J161" s="533" t="str">
        <f>IF(C161&lt;&gt;"",SUMIFS('Jurnal Piutang'!J:J,'Jurnal Piutang'!H:H,F161,'Jurnal Piutang'!Q:Q,C161)-SUMIFS('Jurnal Kas'!K:K,'Jurnal Kas'!H:H,F161,'Jurnal Kas'!Q:Q,C161)+I161,"")</f>
        <v/>
      </c>
    </row>
    <row r="162" spans="2:10" x14ac:dyDescent="0.25">
      <c r="B162" s="180">
        <v>155</v>
      </c>
      <c r="C162" s="502"/>
      <c r="D162" s="488" t="str">
        <f>IFERROR(INDEX('Jurnal Piutang'!R:R,MATCH(C162,'Jurnal Piutang'!Q:Q,0),0),"")</f>
        <v/>
      </c>
      <c r="E162" s="488" t="str">
        <f>IFERROR(INDEX(Customer!D:D,MATCH(D162,Customer!C:C,0),0),"")</f>
        <v/>
      </c>
      <c r="F162" s="490" t="str">
        <f>IFERROR(INDEX(Customer!F:F,MATCH($D162,Customer!$C:$C,0),0),"")</f>
        <v/>
      </c>
      <c r="G162" s="488" t="str">
        <f>IFERROR(INDEX(Customer!G:G,MATCH($D162,Customer!$C:$C,0),0),"")</f>
        <v/>
      </c>
      <c r="H162" s="524"/>
      <c r="I162" s="525"/>
      <c r="J162" s="533" t="str">
        <f>IF(C162&lt;&gt;"",SUMIFS('Jurnal Piutang'!J:J,'Jurnal Piutang'!H:H,F162,'Jurnal Piutang'!Q:Q,C162)-SUMIFS('Jurnal Kas'!K:K,'Jurnal Kas'!H:H,F162,'Jurnal Kas'!Q:Q,C162)+I162,"")</f>
        <v/>
      </c>
    </row>
    <row r="163" spans="2:10" x14ac:dyDescent="0.25">
      <c r="B163" s="180">
        <v>156</v>
      </c>
      <c r="C163" s="502"/>
      <c r="D163" s="488" t="str">
        <f>IFERROR(INDEX('Jurnal Piutang'!R:R,MATCH(C163,'Jurnal Piutang'!Q:Q,0),0),"")</f>
        <v/>
      </c>
      <c r="E163" s="488" t="str">
        <f>IFERROR(INDEX(Customer!D:D,MATCH(D163,Customer!C:C,0),0),"")</f>
        <v/>
      </c>
      <c r="F163" s="490" t="str">
        <f>IFERROR(INDEX(Customer!F:F,MATCH($D163,Customer!$C:$C,0),0),"")</f>
        <v/>
      </c>
      <c r="G163" s="488" t="str">
        <f>IFERROR(INDEX(Customer!G:G,MATCH($D163,Customer!$C:$C,0),0),"")</f>
        <v/>
      </c>
      <c r="H163" s="524"/>
      <c r="I163" s="525"/>
      <c r="J163" s="533" t="str">
        <f>IF(C163&lt;&gt;"",SUMIFS('Jurnal Piutang'!J:J,'Jurnal Piutang'!H:H,F163,'Jurnal Piutang'!Q:Q,C163)-SUMIFS('Jurnal Kas'!K:K,'Jurnal Kas'!H:H,F163,'Jurnal Kas'!Q:Q,C163)+I163,"")</f>
        <v/>
      </c>
    </row>
    <row r="164" spans="2:10" x14ac:dyDescent="0.25">
      <c r="B164" s="180">
        <v>157</v>
      </c>
      <c r="C164" s="502"/>
      <c r="D164" s="488" t="str">
        <f>IFERROR(INDEX('Jurnal Piutang'!R:R,MATCH(C164,'Jurnal Piutang'!Q:Q,0),0),"")</f>
        <v/>
      </c>
      <c r="E164" s="488" t="str">
        <f>IFERROR(INDEX(Customer!D:D,MATCH(D164,Customer!C:C,0),0),"")</f>
        <v/>
      </c>
      <c r="F164" s="490" t="str">
        <f>IFERROR(INDEX(Customer!F:F,MATCH($D164,Customer!$C:$C,0),0),"")</f>
        <v/>
      </c>
      <c r="G164" s="488" t="str">
        <f>IFERROR(INDEX(Customer!G:G,MATCH($D164,Customer!$C:$C,0),0),"")</f>
        <v/>
      </c>
      <c r="H164" s="524"/>
      <c r="I164" s="525"/>
      <c r="J164" s="533" t="str">
        <f>IF(C164&lt;&gt;"",SUMIFS('Jurnal Piutang'!J:J,'Jurnal Piutang'!H:H,F164,'Jurnal Piutang'!Q:Q,C164)-SUMIFS('Jurnal Kas'!K:K,'Jurnal Kas'!H:H,F164,'Jurnal Kas'!Q:Q,C164)+I164,"")</f>
        <v/>
      </c>
    </row>
    <row r="165" spans="2:10" x14ac:dyDescent="0.25">
      <c r="B165" s="180">
        <v>158</v>
      </c>
      <c r="C165" s="502"/>
      <c r="D165" s="488" t="str">
        <f>IFERROR(INDEX('Jurnal Piutang'!R:R,MATCH(C165,'Jurnal Piutang'!Q:Q,0),0),"")</f>
        <v/>
      </c>
      <c r="E165" s="488" t="str">
        <f>IFERROR(INDEX(Customer!D:D,MATCH(D165,Customer!C:C,0),0),"")</f>
        <v/>
      </c>
      <c r="F165" s="490" t="str">
        <f>IFERROR(INDEX(Customer!F:F,MATCH($D165,Customer!$C:$C,0),0),"")</f>
        <v/>
      </c>
      <c r="G165" s="488" t="str">
        <f>IFERROR(INDEX(Customer!G:G,MATCH($D165,Customer!$C:$C,0),0),"")</f>
        <v/>
      </c>
      <c r="H165" s="524"/>
      <c r="I165" s="525"/>
      <c r="J165" s="533" t="str">
        <f>IF(C165&lt;&gt;"",SUMIFS('Jurnal Piutang'!J:J,'Jurnal Piutang'!H:H,F165,'Jurnal Piutang'!Q:Q,C165)-SUMIFS('Jurnal Kas'!K:K,'Jurnal Kas'!H:H,F165,'Jurnal Kas'!Q:Q,C165)+I165,"")</f>
        <v/>
      </c>
    </row>
    <row r="166" spans="2:10" x14ac:dyDescent="0.25">
      <c r="B166" s="180">
        <v>159</v>
      </c>
      <c r="C166" s="502"/>
      <c r="D166" s="488" t="str">
        <f>IFERROR(INDEX('Jurnal Piutang'!R:R,MATCH(C166,'Jurnal Piutang'!Q:Q,0),0),"")</f>
        <v/>
      </c>
      <c r="E166" s="488" t="str">
        <f>IFERROR(INDEX(Customer!D:D,MATCH(D166,Customer!C:C,0),0),"")</f>
        <v/>
      </c>
      <c r="F166" s="490" t="str">
        <f>IFERROR(INDEX(Customer!F:F,MATCH($D166,Customer!$C:$C,0),0),"")</f>
        <v/>
      </c>
      <c r="G166" s="488" t="str">
        <f>IFERROR(INDEX(Customer!G:G,MATCH($D166,Customer!$C:$C,0),0),"")</f>
        <v/>
      </c>
      <c r="H166" s="524"/>
      <c r="I166" s="525"/>
      <c r="J166" s="533" t="str">
        <f>IF(C166&lt;&gt;"",SUMIFS('Jurnal Piutang'!J:J,'Jurnal Piutang'!H:H,F166,'Jurnal Piutang'!Q:Q,C166)-SUMIFS('Jurnal Kas'!K:K,'Jurnal Kas'!H:H,F166,'Jurnal Kas'!Q:Q,C166)+I166,"")</f>
        <v/>
      </c>
    </row>
    <row r="167" spans="2:10" x14ac:dyDescent="0.25">
      <c r="B167" s="180">
        <v>160</v>
      </c>
      <c r="C167" s="502"/>
      <c r="D167" s="488" t="str">
        <f>IFERROR(INDEX('Jurnal Piutang'!R:R,MATCH(C167,'Jurnal Piutang'!Q:Q,0),0),"")</f>
        <v/>
      </c>
      <c r="E167" s="488" t="str">
        <f>IFERROR(INDEX(Customer!D:D,MATCH(D167,Customer!C:C,0),0),"")</f>
        <v/>
      </c>
      <c r="F167" s="490" t="str">
        <f>IFERROR(INDEX(Customer!F:F,MATCH($D167,Customer!$C:$C,0),0),"")</f>
        <v/>
      </c>
      <c r="G167" s="488" t="str">
        <f>IFERROR(INDEX(Customer!G:G,MATCH($D167,Customer!$C:$C,0),0),"")</f>
        <v/>
      </c>
      <c r="H167" s="524"/>
      <c r="I167" s="525"/>
      <c r="J167" s="533" t="str">
        <f>IF(C167&lt;&gt;"",SUMIFS('Jurnal Piutang'!J:J,'Jurnal Piutang'!H:H,F167,'Jurnal Piutang'!Q:Q,C167)-SUMIFS('Jurnal Kas'!K:K,'Jurnal Kas'!H:H,F167,'Jurnal Kas'!Q:Q,C167)+I167,"")</f>
        <v/>
      </c>
    </row>
    <row r="168" spans="2:10" x14ac:dyDescent="0.25">
      <c r="B168" s="180">
        <v>161</v>
      </c>
      <c r="C168" s="502"/>
      <c r="D168" s="488" t="str">
        <f>IFERROR(INDEX('Jurnal Piutang'!R:R,MATCH(C168,'Jurnal Piutang'!Q:Q,0),0),"")</f>
        <v/>
      </c>
      <c r="E168" s="488" t="str">
        <f>IFERROR(INDEX(Customer!D:D,MATCH(D168,Customer!C:C,0),0),"")</f>
        <v/>
      </c>
      <c r="F168" s="490" t="str">
        <f>IFERROR(INDEX(Customer!F:F,MATCH($D168,Customer!$C:$C,0),0),"")</f>
        <v/>
      </c>
      <c r="G168" s="488" t="str">
        <f>IFERROR(INDEX(Customer!G:G,MATCH($D168,Customer!$C:$C,0),0),"")</f>
        <v/>
      </c>
      <c r="H168" s="524"/>
      <c r="I168" s="525"/>
      <c r="J168" s="533" t="str">
        <f>IF(C168&lt;&gt;"",SUMIFS('Jurnal Piutang'!J:J,'Jurnal Piutang'!H:H,F168,'Jurnal Piutang'!Q:Q,C168)-SUMIFS('Jurnal Kas'!K:K,'Jurnal Kas'!H:H,F168,'Jurnal Kas'!Q:Q,C168)+I168,"")</f>
        <v/>
      </c>
    </row>
    <row r="169" spans="2:10" x14ac:dyDescent="0.25">
      <c r="B169" s="180">
        <v>162</v>
      </c>
      <c r="C169" s="502"/>
      <c r="D169" s="488" t="str">
        <f>IFERROR(INDEX('Jurnal Piutang'!R:R,MATCH(C169,'Jurnal Piutang'!Q:Q,0),0),"")</f>
        <v/>
      </c>
      <c r="E169" s="488" t="str">
        <f>IFERROR(INDEX(Customer!D:D,MATCH(D169,Customer!C:C,0),0),"")</f>
        <v/>
      </c>
      <c r="F169" s="490" t="str">
        <f>IFERROR(INDEX(Customer!F:F,MATCH($D169,Customer!$C:$C,0),0),"")</f>
        <v/>
      </c>
      <c r="G169" s="488" t="str">
        <f>IFERROR(INDEX(Customer!G:G,MATCH($D169,Customer!$C:$C,0),0),"")</f>
        <v/>
      </c>
      <c r="H169" s="524"/>
      <c r="I169" s="525"/>
      <c r="J169" s="533" t="str">
        <f>IF(C169&lt;&gt;"",SUMIFS('Jurnal Piutang'!J:J,'Jurnal Piutang'!H:H,F169,'Jurnal Piutang'!Q:Q,C169)-SUMIFS('Jurnal Kas'!K:K,'Jurnal Kas'!H:H,F169,'Jurnal Kas'!Q:Q,C169)+I169,"")</f>
        <v/>
      </c>
    </row>
    <row r="170" spans="2:10" x14ac:dyDescent="0.25">
      <c r="B170" s="180">
        <v>163</v>
      </c>
      <c r="C170" s="502"/>
      <c r="D170" s="488" t="str">
        <f>IFERROR(INDEX('Jurnal Piutang'!R:R,MATCH(C170,'Jurnal Piutang'!Q:Q,0),0),"")</f>
        <v/>
      </c>
      <c r="E170" s="488" t="str">
        <f>IFERROR(INDEX(Customer!D:D,MATCH(D170,Customer!C:C,0),0),"")</f>
        <v/>
      </c>
      <c r="F170" s="490" t="str">
        <f>IFERROR(INDEX(Customer!F:F,MATCH($D170,Customer!$C:$C,0),0),"")</f>
        <v/>
      </c>
      <c r="G170" s="488" t="str">
        <f>IFERROR(INDEX(Customer!G:G,MATCH($D170,Customer!$C:$C,0),0),"")</f>
        <v/>
      </c>
      <c r="H170" s="524"/>
      <c r="I170" s="525"/>
      <c r="J170" s="533" t="str">
        <f>IF(C170&lt;&gt;"",SUMIFS('Jurnal Piutang'!J:J,'Jurnal Piutang'!H:H,F170,'Jurnal Piutang'!Q:Q,C170)-SUMIFS('Jurnal Kas'!K:K,'Jurnal Kas'!H:H,F170,'Jurnal Kas'!Q:Q,C170)+I170,"")</f>
        <v/>
      </c>
    </row>
    <row r="171" spans="2:10" x14ac:dyDescent="0.25">
      <c r="B171" s="180">
        <v>164</v>
      </c>
      <c r="C171" s="502"/>
      <c r="D171" s="488" t="str">
        <f>IFERROR(INDEX('Jurnal Piutang'!R:R,MATCH(C171,'Jurnal Piutang'!Q:Q,0),0),"")</f>
        <v/>
      </c>
      <c r="E171" s="488" t="str">
        <f>IFERROR(INDEX(Customer!D:D,MATCH(D171,Customer!C:C,0),0),"")</f>
        <v/>
      </c>
      <c r="F171" s="490" t="str">
        <f>IFERROR(INDEX(Customer!F:F,MATCH($D171,Customer!$C:$C,0),0),"")</f>
        <v/>
      </c>
      <c r="G171" s="488" t="str">
        <f>IFERROR(INDEX(Customer!G:G,MATCH($D171,Customer!$C:$C,0),0),"")</f>
        <v/>
      </c>
      <c r="H171" s="524"/>
      <c r="I171" s="525"/>
      <c r="J171" s="533" t="str">
        <f>IF(C171&lt;&gt;"",SUMIFS('Jurnal Piutang'!J:J,'Jurnal Piutang'!H:H,F171,'Jurnal Piutang'!Q:Q,C171)-SUMIFS('Jurnal Kas'!K:K,'Jurnal Kas'!H:H,F171,'Jurnal Kas'!Q:Q,C171)+I171,"")</f>
        <v/>
      </c>
    </row>
    <row r="172" spans="2:10" x14ac:dyDescent="0.25">
      <c r="B172" s="180">
        <v>165</v>
      </c>
      <c r="C172" s="502"/>
      <c r="D172" s="488" t="str">
        <f>IFERROR(INDEX('Jurnal Piutang'!R:R,MATCH(C172,'Jurnal Piutang'!Q:Q,0),0),"")</f>
        <v/>
      </c>
      <c r="E172" s="488" t="str">
        <f>IFERROR(INDEX(Customer!D:D,MATCH(D172,Customer!C:C,0),0),"")</f>
        <v/>
      </c>
      <c r="F172" s="490" t="str">
        <f>IFERROR(INDEX(Customer!F:F,MATCH($D172,Customer!$C:$C,0),0),"")</f>
        <v/>
      </c>
      <c r="G172" s="488" t="str">
        <f>IFERROR(INDEX(Customer!G:G,MATCH($D172,Customer!$C:$C,0),0),"")</f>
        <v/>
      </c>
      <c r="H172" s="524"/>
      <c r="I172" s="525"/>
      <c r="J172" s="533" t="str">
        <f>IF(C172&lt;&gt;"",SUMIFS('Jurnal Piutang'!J:J,'Jurnal Piutang'!H:H,F172,'Jurnal Piutang'!Q:Q,C172)-SUMIFS('Jurnal Kas'!K:K,'Jurnal Kas'!H:H,F172,'Jurnal Kas'!Q:Q,C172)+I172,"")</f>
        <v/>
      </c>
    </row>
    <row r="173" spans="2:10" x14ac:dyDescent="0.25">
      <c r="B173" s="180">
        <v>166</v>
      </c>
      <c r="C173" s="502"/>
      <c r="D173" s="488" t="str">
        <f>IFERROR(INDEX('Jurnal Piutang'!R:R,MATCH(C173,'Jurnal Piutang'!Q:Q,0),0),"")</f>
        <v/>
      </c>
      <c r="E173" s="488" t="str">
        <f>IFERROR(INDEX(Customer!D:D,MATCH(D173,Customer!C:C,0),0),"")</f>
        <v/>
      </c>
      <c r="F173" s="490" t="str">
        <f>IFERROR(INDEX(Customer!F:F,MATCH($D173,Customer!$C:$C,0),0),"")</f>
        <v/>
      </c>
      <c r="G173" s="488" t="str">
        <f>IFERROR(INDEX(Customer!G:G,MATCH($D173,Customer!$C:$C,0),0),"")</f>
        <v/>
      </c>
      <c r="H173" s="524"/>
      <c r="I173" s="525"/>
      <c r="J173" s="533" t="str">
        <f>IF(C173&lt;&gt;"",SUMIFS('Jurnal Piutang'!J:J,'Jurnal Piutang'!H:H,F173,'Jurnal Piutang'!Q:Q,C173)-SUMIFS('Jurnal Kas'!K:K,'Jurnal Kas'!H:H,F173,'Jurnal Kas'!Q:Q,C173)+I173,"")</f>
        <v/>
      </c>
    </row>
    <row r="174" spans="2:10" x14ac:dyDescent="0.25">
      <c r="B174" s="180">
        <v>167</v>
      </c>
      <c r="C174" s="502"/>
      <c r="D174" s="488" t="str">
        <f>IFERROR(INDEX('Jurnal Piutang'!R:R,MATCH(C174,'Jurnal Piutang'!Q:Q,0),0),"")</f>
        <v/>
      </c>
      <c r="E174" s="488" t="str">
        <f>IFERROR(INDEX(Customer!D:D,MATCH(D174,Customer!C:C,0),0),"")</f>
        <v/>
      </c>
      <c r="F174" s="490" t="str">
        <f>IFERROR(INDEX(Customer!F:F,MATCH($D174,Customer!$C:$C,0),0),"")</f>
        <v/>
      </c>
      <c r="G174" s="488" t="str">
        <f>IFERROR(INDEX(Customer!G:G,MATCH($D174,Customer!$C:$C,0),0),"")</f>
        <v/>
      </c>
      <c r="H174" s="524"/>
      <c r="I174" s="525"/>
      <c r="J174" s="533" t="str">
        <f>IF(C174&lt;&gt;"",SUMIFS('Jurnal Piutang'!J:J,'Jurnal Piutang'!H:H,F174,'Jurnal Piutang'!Q:Q,C174)-SUMIFS('Jurnal Kas'!K:K,'Jurnal Kas'!H:H,F174,'Jurnal Kas'!Q:Q,C174)+I174,"")</f>
        <v/>
      </c>
    </row>
    <row r="175" spans="2:10" x14ac:dyDescent="0.25">
      <c r="B175" s="180">
        <v>168</v>
      </c>
      <c r="C175" s="502"/>
      <c r="D175" s="488" t="str">
        <f>IFERROR(INDEX('Jurnal Piutang'!R:R,MATCH(C175,'Jurnal Piutang'!Q:Q,0),0),"")</f>
        <v/>
      </c>
      <c r="E175" s="488" t="str">
        <f>IFERROR(INDEX(Customer!D:D,MATCH(D175,Customer!C:C,0),0),"")</f>
        <v/>
      </c>
      <c r="F175" s="490" t="str">
        <f>IFERROR(INDEX(Customer!F:F,MATCH($D175,Customer!$C:$C,0),0),"")</f>
        <v/>
      </c>
      <c r="G175" s="488" t="str">
        <f>IFERROR(INDEX(Customer!G:G,MATCH($D175,Customer!$C:$C,0),0),"")</f>
        <v/>
      </c>
      <c r="H175" s="524"/>
      <c r="I175" s="525"/>
      <c r="J175" s="533" t="str">
        <f>IF(C175&lt;&gt;"",SUMIFS('Jurnal Piutang'!J:J,'Jurnal Piutang'!H:H,F175,'Jurnal Piutang'!Q:Q,C175)-SUMIFS('Jurnal Kas'!K:K,'Jurnal Kas'!H:H,F175,'Jurnal Kas'!Q:Q,C175)+I175,"")</f>
        <v/>
      </c>
    </row>
    <row r="176" spans="2:10" x14ac:dyDescent="0.25">
      <c r="B176" s="180">
        <v>169</v>
      </c>
      <c r="C176" s="502"/>
      <c r="D176" s="488" t="str">
        <f>IFERROR(INDEX('Jurnal Piutang'!R:R,MATCH(C176,'Jurnal Piutang'!Q:Q,0),0),"")</f>
        <v/>
      </c>
      <c r="E176" s="488" t="str">
        <f>IFERROR(INDEX(Customer!D:D,MATCH(D176,Customer!C:C,0),0),"")</f>
        <v/>
      </c>
      <c r="F176" s="490" t="str">
        <f>IFERROR(INDEX(Customer!F:F,MATCH($D176,Customer!$C:$C,0),0),"")</f>
        <v/>
      </c>
      <c r="G176" s="488" t="str">
        <f>IFERROR(INDEX(Customer!G:G,MATCH($D176,Customer!$C:$C,0),0),"")</f>
        <v/>
      </c>
      <c r="H176" s="524"/>
      <c r="I176" s="525"/>
      <c r="J176" s="533" t="str">
        <f>IF(C176&lt;&gt;"",SUMIFS('Jurnal Piutang'!J:J,'Jurnal Piutang'!H:H,F176,'Jurnal Piutang'!Q:Q,C176)-SUMIFS('Jurnal Kas'!K:K,'Jurnal Kas'!H:H,F176,'Jurnal Kas'!Q:Q,C176)+I176,"")</f>
        <v/>
      </c>
    </row>
    <row r="177" spans="2:10" x14ac:dyDescent="0.25">
      <c r="B177" s="180">
        <v>170</v>
      </c>
      <c r="C177" s="502"/>
      <c r="D177" s="488" t="str">
        <f>IFERROR(INDEX('Jurnal Piutang'!R:R,MATCH(C177,'Jurnal Piutang'!Q:Q,0),0),"")</f>
        <v/>
      </c>
      <c r="E177" s="488" t="str">
        <f>IFERROR(INDEX(Customer!D:D,MATCH(D177,Customer!C:C,0),0),"")</f>
        <v/>
      </c>
      <c r="F177" s="490" t="str">
        <f>IFERROR(INDEX(Customer!F:F,MATCH($D177,Customer!$C:$C,0),0),"")</f>
        <v/>
      </c>
      <c r="G177" s="488" t="str">
        <f>IFERROR(INDEX(Customer!G:G,MATCH($D177,Customer!$C:$C,0),0),"")</f>
        <v/>
      </c>
      <c r="H177" s="524"/>
      <c r="I177" s="525"/>
      <c r="J177" s="533" t="str">
        <f>IF(C177&lt;&gt;"",SUMIFS('Jurnal Piutang'!J:J,'Jurnal Piutang'!H:H,F177,'Jurnal Piutang'!Q:Q,C177)-SUMIFS('Jurnal Kas'!K:K,'Jurnal Kas'!H:H,F177,'Jurnal Kas'!Q:Q,C177)+I177,"")</f>
        <v/>
      </c>
    </row>
    <row r="178" spans="2:10" x14ac:dyDescent="0.25">
      <c r="B178" s="180">
        <v>171</v>
      </c>
      <c r="C178" s="502"/>
      <c r="D178" s="488" t="str">
        <f>IFERROR(INDEX('Jurnal Piutang'!R:R,MATCH(C178,'Jurnal Piutang'!Q:Q,0),0),"")</f>
        <v/>
      </c>
      <c r="E178" s="488" t="str">
        <f>IFERROR(INDEX(Customer!D:D,MATCH(D178,Customer!C:C,0),0),"")</f>
        <v/>
      </c>
      <c r="F178" s="490" t="str">
        <f>IFERROR(INDEX(Customer!F:F,MATCH($D178,Customer!$C:$C,0),0),"")</f>
        <v/>
      </c>
      <c r="G178" s="488" t="str">
        <f>IFERROR(INDEX(Customer!G:G,MATCH($D178,Customer!$C:$C,0),0),"")</f>
        <v/>
      </c>
      <c r="H178" s="524"/>
      <c r="I178" s="525"/>
      <c r="J178" s="533" t="str">
        <f>IF(C178&lt;&gt;"",SUMIFS('Jurnal Piutang'!J:J,'Jurnal Piutang'!H:H,F178,'Jurnal Piutang'!Q:Q,C178)-SUMIFS('Jurnal Kas'!K:K,'Jurnal Kas'!H:H,F178,'Jurnal Kas'!Q:Q,C178)+I178,"")</f>
        <v/>
      </c>
    </row>
    <row r="179" spans="2:10" x14ac:dyDescent="0.25">
      <c r="B179" s="180">
        <v>172</v>
      </c>
      <c r="C179" s="502"/>
      <c r="D179" s="488" t="str">
        <f>IFERROR(INDEX('Jurnal Piutang'!R:R,MATCH(C179,'Jurnal Piutang'!Q:Q,0),0),"")</f>
        <v/>
      </c>
      <c r="E179" s="488" t="str">
        <f>IFERROR(INDEX(Customer!D:D,MATCH(D179,Customer!C:C,0),0),"")</f>
        <v/>
      </c>
      <c r="F179" s="490" t="str">
        <f>IFERROR(INDEX(Customer!F:F,MATCH($D179,Customer!$C:$C,0),0),"")</f>
        <v/>
      </c>
      <c r="G179" s="488" t="str">
        <f>IFERROR(INDEX(Customer!G:G,MATCH($D179,Customer!$C:$C,0),0),"")</f>
        <v/>
      </c>
      <c r="H179" s="524"/>
      <c r="I179" s="525"/>
      <c r="J179" s="533" t="str">
        <f>IF(C179&lt;&gt;"",SUMIFS('Jurnal Piutang'!J:J,'Jurnal Piutang'!H:H,F179,'Jurnal Piutang'!Q:Q,C179)-SUMIFS('Jurnal Kas'!K:K,'Jurnal Kas'!H:H,F179,'Jurnal Kas'!Q:Q,C179)+I179,"")</f>
        <v/>
      </c>
    </row>
    <row r="180" spans="2:10" x14ac:dyDescent="0.25">
      <c r="B180" s="180">
        <v>173</v>
      </c>
      <c r="C180" s="502"/>
      <c r="D180" s="488" t="str">
        <f>IFERROR(INDEX('Jurnal Piutang'!R:R,MATCH(C180,'Jurnal Piutang'!Q:Q,0),0),"")</f>
        <v/>
      </c>
      <c r="E180" s="488" t="str">
        <f>IFERROR(INDEX(Customer!D:D,MATCH(D180,Customer!C:C,0),0),"")</f>
        <v/>
      </c>
      <c r="F180" s="490" t="str">
        <f>IFERROR(INDEX(Customer!F:F,MATCH($D180,Customer!$C:$C,0),0),"")</f>
        <v/>
      </c>
      <c r="G180" s="488" t="str">
        <f>IFERROR(INDEX(Customer!G:G,MATCH($D180,Customer!$C:$C,0),0),"")</f>
        <v/>
      </c>
      <c r="H180" s="524"/>
      <c r="I180" s="525"/>
      <c r="J180" s="533" t="str">
        <f>IF(C180&lt;&gt;"",SUMIFS('Jurnal Piutang'!J:J,'Jurnal Piutang'!H:H,F180,'Jurnal Piutang'!Q:Q,C180)-SUMIFS('Jurnal Kas'!K:K,'Jurnal Kas'!H:H,F180,'Jurnal Kas'!Q:Q,C180)+I180,"")</f>
        <v/>
      </c>
    </row>
    <row r="181" spans="2:10" x14ac:dyDescent="0.25">
      <c r="B181" s="180">
        <v>174</v>
      </c>
      <c r="C181" s="502"/>
      <c r="D181" s="488" t="str">
        <f>IFERROR(INDEX('Jurnal Piutang'!R:R,MATCH(C181,'Jurnal Piutang'!Q:Q,0),0),"")</f>
        <v/>
      </c>
      <c r="E181" s="488" t="str">
        <f>IFERROR(INDEX(Customer!D:D,MATCH(D181,Customer!C:C,0),0),"")</f>
        <v/>
      </c>
      <c r="F181" s="490" t="str">
        <f>IFERROR(INDEX(Customer!F:F,MATCH($D181,Customer!$C:$C,0),0),"")</f>
        <v/>
      </c>
      <c r="G181" s="488" t="str">
        <f>IFERROR(INDEX(Customer!G:G,MATCH($D181,Customer!$C:$C,0),0),"")</f>
        <v/>
      </c>
      <c r="H181" s="524"/>
      <c r="I181" s="525"/>
      <c r="J181" s="533" t="str">
        <f>IF(C181&lt;&gt;"",SUMIFS('Jurnal Piutang'!J:J,'Jurnal Piutang'!H:H,F181,'Jurnal Piutang'!Q:Q,C181)-SUMIFS('Jurnal Kas'!K:K,'Jurnal Kas'!H:H,F181,'Jurnal Kas'!Q:Q,C181)+I181,"")</f>
        <v/>
      </c>
    </row>
    <row r="182" spans="2:10" x14ac:dyDescent="0.25">
      <c r="B182" s="180">
        <v>175</v>
      </c>
      <c r="C182" s="502"/>
      <c r="D182" s="488" t="str">
        <f>IFERROR(INDEX('Jurnal Piutang'!R:R,MATCH(C182,'Jurnal Piutang'!Q:Q,0),0),"")</f>
        <v/>
      </c>
      <c r="E182" s="488" t="str">
        <f>IFERROR(INDEX(Customer!D:D,MATCH(D182,Customer!C:C,0),0),"")</f>
        <v/>
      </c>
      <c r="F182" s="490" t="str">
        <f>IFERROR(INDEX(Customer!F:F,MATCH($D182,Customer!$C:$C,0),0),"")</f>
        <v/>
      </c>
      <c r="G182" s="488" t="str">
        <f>IFERROR(INDEX(Customer!G:G,MATCH($D182,Customer!$C:$C,0),0),"")</f>
        <v/>
      </c>
      <c r="H182" s="524"/>
      <c r="I182" s="525"/>
      <c r="J182" s="533" t="str">
        <f>IF(C182&lt;&gt;"",SUMIFS('Jurnal Piutang'!J:J,'Jurnal Piutang'!H:H,F182,'Jurnal Piutang'!Q:Q,C182)-SUMIFS('Jurnal Kas'!K:K,'Jurnal Kas'!H:H,F182,'Jurnal Kas'!Q:Q,C182)+I182,"")</f>
        <v/>
      </c>
    </row>
    <row r="183" spans="2:10" x14ac:dyDescent="0.25">
      <c r="B183" s="180">
        <v>176</v>
      </c>
      <c r="C183" s="502"/>
      <c r="D183" s="488" t="str">
        <f>IFERROR(INDEX('Jurnal Piutang'!R:R,MATCH(C183,'Jurnal Piutang'!Q:Q,0),0),"")</f>
        <v/>
      </c>
      <c r="E183" s="488" t="str">
        <f>IFERROR(INDEX(Customer!D:D,MATCH(D183,Customer!C:C,0),0),"")</f>
        <v/>
      </c>
      <c r="F183" s="490" t="str">
        <f>IFERROR(INDEX(Customer!F:F,MATCH($D183,Customer!$C:$C,0),0),"")</f>
        <v/>
      </c>
      <c r="G183" s="488" t="str">
        <f>IFERROR(INDEX(Customer!G:G,MATCH($D183,Customer!$C:$C,0),0),"")</f>
        <v/>
      </c>
      <c r="H183" s="524"/>
      <c r="I183" s="525"/>
      <c r="J183" s="533" t="str">
        <f>IF(C183&lt;&gt;"",SUMIFS('Jurnal Piutang'!J:J,'Jurnal Piutang'!H:H,F183,'Jurnal Piutang'!Q:Q,C183)-SUMIFS('Jurnal Kas'!K:K,'Jurnal Kas'!H:H,F183,'Jurnal Kas'!Q:Q,C183)+I183,"")</f>
        <v/>
      </c>
    </row>
    <row r="184" spans="2:10" x14ac:dyDescent="0.25">
      <c r="B184" s="180">
        <v>177</v>
      </c>
      <c r="C184" s="502"/>
      <c r="D184" s="488" t="str">
        <f>IFERROR(INDEX('Jurnal Piutang'!R:R,MATCH(C184,'Jurnal Piutang'!Q:Q,0),0),"")</f>
        <v/>
      </c>
      <c r="E184" s="488" t="str">
        <f>IFERROR(INDEX(Customer!D:D,MATCH(D184,Customer!C:C,0),0),"")</f>
        <v/>
      </c>
      <c r="F184" s="490" t="str">
        <f>IFERROR(INDEX(Customer!F:F,MATCH($D184,Customer!$C:$C,0),0),"")</f>
        <v/>
      </c>
      <c r="G184" s="488" t="str">
        <f>IFERROR(INDEX(Customer!G:G,MATCH($D184,Customer!$C:$C,0),0),"")</f>
        <v/>
      </c>
      <c r="H184" s="524"/>
      <c r="I184" s="525"/>
      <c r="J184" s="533" t="str">
        <f>IF(C184&lt;&gt;"",SUMIFS('Jurnal Piutang'!J:J,'Jurnal Piutang'!H:H,F184,'Jurnal Piutang'!Q:Q,C184)-SUMIFS('Jurnal Kas'!K:K,'Jurnal Kas'!H:H,F184,'Jurnal Kas'!Q:Q,C184)+I184,"")</f>
        <v/>
      </c>
    </row>
    <row r="185" spans="2:10" x14ac:dyDescent="0.25">
      <c r="B185" s="180">
        <v>178</v>
      </c>
      <c r="C185" s="502"/>
      <c r="D185" s="488" t="str">
        <f>IFERROR(INDEX('Jurnal Piutang'!R:R,MATCH(C185,'Jurnal Piutang'!Q:Q,0),0),"")</f>
        <v/>
      </c>
      <c r="E185" s="488" t="str">
        <f>IFERROR(INDEX(Customer!D:D,MATCH(D185,Customer!C:C,0),0),"")</f>
        <v/>
      </c>
      <c r="F185" s="490" t="str">
        <f>IFERROR(INDEX(Customer!F:F,MATCH($D185,Customer!$C:$C,0),0),"")</f>
        <v/>
      </c>
      <c r="G185" s="488" t="str">
        <f>IFERROR(INDEX(Customer!G:G,MATCH($D185,Customer!$C:$C,0),0),"")</f>
        <v/>
      </c>
      <c r="H185" s="524"/>
      <c r="I185" s="525"/>
      <c r="J185" s="533" t="str">
        <f>IF(C185&lt;&gt;"",SUMIFS('Jurnal Piutang'!J:J,'Jurnal Piutang'!H:H,F185,'Jurnal Piutang'!Q:Q,C185)-SUMIFS('Jurnal Kas'!K:K,'Jurnal Kas'!H:H,F185,'Jurnal Kas'!Q:Q,C185)+I185,"")</f>
        <v/>
      </c>
    </row>
    <row r="186" spans="2:10" x14ac:dyDescent="0.25">
      <c r="B186" s="180">
        <v>179</v>
      </c>
      <c r="C186" s="502"/>
      <c r="D186" s="488" t="str">
        <f>IFERROR(INDEX('Jurnal Piutang'!R:R,MATCH(C186,'Jurnal Piutang'!Q:Q,0),0),"")</f>
        <v/>
      </c>
      <c r="E186" s="488" t="str">
        <f>IFERROR(INDEX(Customer!D:D,MATCH(D186,Customer!C:C,0),0),"")</f>
        <v/>
      </c>
      <c r="F186" s="490" t="str">
        <f>IFERROR(INDEX(Customer!F:F,MATCH($D186,Customer!$C:$C,0),0),"")</f>
        <v/>
      </c>
      <c r="G186" s="488" t="str">
        <f>IFERROR(INDEX(Customer!G:G,MATCH($D186,Customer!$C:$C,0),0),"")</f>
        <v/>
      </c>
      <c r="H186" s="524"/>
      <c r="I186" s="525"/>
      <c r="J186" s="533" t="str">
        <f>IF(C186&lt;&gt;"",SUMIFS('Jurnal Piutang'!J:J,'Jurnal Piutang'!H:H,F186,'Jurnal Piutang'!Q:Q,C186)-SUMIFS('Jurnal Kas'!K:K,'Jurnal Kas'!H:H,F186,'Jurnal Kas'!Q:Q,C186)+I186,"")</f>
        <v/>
      </c>
    </row>
    <row r="187" spans="2:10" x14ac:dyDescent="0.25">
      <c r="B187" s="180">
        <v>180</v>
      </c>
      <c r="C187" s="502"/>
      <c r="D187" s="488" t="str">
        <f>IFERROR(INDEX('Jurnal Piutang'!R:R,MATCH(C187,'Jurnal Piutang'!Q:Q,0),0),"")</f>
        <v/>
      </c>
      <c r="E187" s="488" t="str">
        <f>IFERROR(INDEX(Customer!D:D,MATCH(D187,Customer!C:C,0),0),"")</f>
        <v/>
      </c>
      <c r="F187" s="490" t="str">
        <f>IFERROR(INDEX(Customer!F:F,MATCH($D187,Customer!$C:$C,0),0),"")</f>
        <v/>
      </c>
      <c r="G187" s="488" t="str">
        <f>IFERROR(INDEX(Customer!G:G,MATCH($D187,Customer!$C:$C,0),0),"")</f>
        <v/>
      </c>
      <c r="H187" s="524"/>
      <c r="I187" s="525"/>
      <c r="J187" s="533" t="str">
        <f>IF(C187&lt;&gt;"",SUMIFS('Jurnal Piutang'!J:J,'Jurnal Piutang'!H:H,F187,'Jurnal Piutang'!Q:Q,C187)-SUMIFS('Jurnal Kas'!K:K,'Jurnal Kas'!H:H,F187,'Jurnal Kas'!Q:Q,C187)+I187,"")</f>
        <v/>
      </c>
    </row>
    <row r="188" spans="2:10" x14ac:dyDescent="0.25">
      <c r="B188" s="180">
        <v>181</v>
      </c>
      <c r="C188" s="502"/>
      <c r="D188" s="488" t="str">
        <f>IFERROR(INDEX('Jurnal Piutang'!R:R,MATCH(C188,'Jurnal Piutang'!Q:Q,0),0),"")</f>
        <v/>
      </c>
      <c r="E188" s="488" t="str">
        <f>IFERROR(INDEX(Customer!D:D,MATCH(D188,Customer!C:C,0),0),"")</f>
        <v/>
      </c>
      <c r="F188" s="490" t="str">
        <f>IFERROR(INDEX(Customer!F:F,MATCH($D188,Customer!$C:$C,0),0),"")</f>
        <v/>
      </c>
      <c r="G188" s="488" t="str">
        <f>IFERROR(INDEX(Customer!G:G,MATCH($D188,Customer!$C:$C,0),0),"")</f>
        <v/>
      </c>
      <c r="H188" s="524"/>
      <c r="I188" s="525"/>
      <c r="J188" s="533" t="str">
        <f>IF(C188&lt;&gt;"",SUMIFS('Jurnal Piutang'!J:J,'Jurnal Piutang'!H:H,F188,'Jurnal Piutang'!Q:Q,C188)-SUMIFS('Jurnal Kas'!K:K,'Jurnal Kas'!H:H,F188,'Jurnal Kas'!Q:Q,C188)+I188,"")</f>
        <v/>
      </c>
    </row>
    <row r="189" spans="2:10" x14ac:dyDescent="0.25">
      <c r="B189" s="180">
        <v>182</v>
      </c>
      <c r="C189" s="502"/>
      <c r="D189" s="488" t="str">
        <f>IFERROR(INDEX('Jurnal Piutang'!R:R,MATCH(C189,'Jurnal Piutang'!Q:Q,0),0),"")</f>
        <v/>
      </c>
      <c r="E189" s="488" t="str">
        <f>IFERROR(INDEX(Customer!D:D,MATCH(D189,Customer!C:C,0),0),"")</f>
        <v/>
      </c>
      <c r="F189" s="490" t="str">
        <f>IFERROR(INDEX(Customer!F:F,MATCH($D189,Customer!$C:$C,0),0),"")</f>
        <v/>
      </c>
      <c r="G189" s="488" t="str">
        <f>IFERROR(INDEX(Customer!G:G,MATCH($D189,Customer!$C:$C,0),0),"")</f>
        <v/>
      </c>
      <c r="H189" s="524"/>
      <c r="I189" s="525"/>
      <c r="J189" s="533" t="str">
        <f>IF(C189&lt;&gt;"",SUMIFS('Jurnal Piutang'!J:J,'Jurnal Piutang'!H:H,F189,'Jurnal Piutang'!Q:Q,C189)-SUMIFS('Jurnal Kas'!K:K,'Jurnal Kas'!H:H,F189,'Jurnal Kas'!Q:Q,C189)+I189,"")</f>
        <v/>
      </c>
    </row>
    <row r="190" spans="2:10" x14ac:dyDescent="0.25">
      <c r="B190" s="180">
        <v>183</v>
      </c>
      <c r="C190" s="502"/>
      <c r="D190" s="488" t="str">
        <f>IFERROR(INDEX('Jurnal Piutang'!R:R,MATCH(C190,'Jurnal Piutang'!Q:Q,0),0),"")</f>
        <v/>
      </c>
      <c r="E190" s="488" t="str">
        <f>IFERROR(INDEX(Customer!D:D,MATCH(D190,Customer!C:C,0),0),"")</f>
        <v/>
      </c>
      <c r="F190" s="490" t="str">
        <f>IFERROR(INDEX(Customer!F:F,MATCH($D190,Customer!$C:$C,0),0),"")</f>
        <v/>
      </c>
      <c r="G190" s="488" t="str">
        <f>IFERROR(INDEX(Customer!G:G,MATCH($D190,Customer!$C:$C,0),0),"")</f>
        <v/>
      </c>
      <c r="H190" s="524"/>
      <c r="I190" s="525"/>
      <c r="J190" s="533" t="str">
        <f>IF(C190&lt;&gt;"",SUMIFS('Jurnal Piutang'!J:J,'Jurnal Piutang'!H:H,F190,'Jurnal Piutang'!Q:Q,C190)-SUMIFS('Jurnal Kas'!K:K,'Jurnal Kas'!H:H,F190,'Jurnal Kas'!Q:Q,C190)+I190,"")</f>
        <v/>
      </c>
    </row>
    <row r="191" spans="2:10" x14ac:dyDescent="0.25">
      <c r="B191" s="180">
        <v>184</v>
      </c>
      <c r="C191" s="502"/>
      <c r="D191" s="488" t="str">
        <f>IFERROR(INDEX('Jurnal Piutang'!R:R,MATCH(C191,'Jurnal Piutang'!Q:Q,0),0),"")</f>
        <v/>
      </c>
      <c r="E191" s="488" t="str">
        <f>IFERROR(INDEX(Customer!D:D,MATCH(D191,Customer!C:C,0),0),"")</f>
        <v/>
      </c>
      <c r="F191" s="490" t="str">
        <f>IFERROR(INDEX(Customer!F:F,MATCH($D191,Customer!$C:$C,0),0),"")</f>
        <v/>
      </c>
      <c r="G191" s="488" t="str">
        <f>IFERROR(INDEX(Customer!G:G,MATCH($D191,Customer!$C:$C,0),0),"")</f>
        <v/>
      </c>
      <c r="H191" s="524"/>
      <c r="I191" s="525"/>
      <c r="J191" s="533" t="str">
        <f>IF(C191&lt;&gt;"",SUMIFS('Jurnal Piutang'!J:J,'Jurnal Piutang'!H:H,F191,'Jurnal Piutang'!Q:Q,C191)-SUMIFS('Jurnal Kas'!K:K,'Jurnal Kas'!H:H,F191,'Jurnal Kas'!Q:Q,C191)+I191,"")</f>
        <v/>
      </c>
    </row>
    <row r="192" spans="2:10" x14ac:dyDescent="0.25">
      <c r="B192" s="180">
        <v>185</v>
      </c>
      <c r="C192" s="502"/>
      <c r="D192" s="488" t="str">
        <f>IFERROR(INDEX('Jurnal Piutang'!R:R,MATCH(C192,'Jurnal Piutang'!Q:Q,0),0),"")</f>
        <v/>
      </c>
      <c r="E192" s="488" t="str">
        <f>IFERROR(INDEX(Customer!D:D,MATCH(D192,Customer!C:C,0),0),"")</f>
        <v/>
      </c>
      <c r="F192" s="490" t="str">
        <f>IFERROR(INDEX(Customer!F:F,MATCH($D192,Customer!$C:$C,0),0),"")</f>
        <v/>
      </c>
      <c r="G192" s="488" t="str">
        <f>IFERROR(INDEX(Customer!G:G,MATCH($D192,Customer!$C:$C,0),0),"")</f>
        <v/>
      </c>
      <c r="H192" s="524"/>
      <c r="I192" s="525"/>
      <c r="J192" s="533" t="str">
        <f>IF(C192&lt;&gt;"",SUMIFS('Jurnal Piutang'!J:J,'Jurnal Piutang'!H:H,F192,'Jurnal Piutang'!Q:Q,C192)-SUMIFS('Jurnal Kas'!K:K,'Jurnal Kas'!H:H,F192,'Jurnal Kas'!Q:Q,C192)+I192,"")</f>
        <v/>
      </c>
    </row>
    <row r="193" spans="2:10" x14ac:dyDescent="0.25">
      <c r="B193" s="180">
        <v>186</v>
      </c>
      <c r="C193" s="502"/>
      <c r="D193" s="488" t="str">
        <f>IFERROR(INDEX('Jurnal Piutang'!R:R,MATCH(C193,'Jurnal Piutang'!Q:Q,0),0),"")</f>
        <v/>
      </c>
      <c r="E193" s="488" t="str">
        <f>IFERROR(INDEX(Customer!D:D,MATCH(D193,Customer!C:C,0),0),"")</f>
        <v/>
      </c>
      <c r="F193" s="490" t="str">
        <f>IFERROR(INDEX(Customer!F:F,MATCH($D193,Customer!$C:$C,0),0),"")</f>
        <v/>
      </c>
      <c r="G193" s="488" t="str">
        <f>IFERROR(INDEX(Customer!G:G,MATCH($D193,Customer!$C:$C,0),0),"")</f>
        <v/>
      </c>
      <c r="H193" s="524"/>
      <c r="I193" s="525"/>
      <c r="J193" s="533" t="str">
        <f>IF(C193&lt;&gt;"",SUMIFS('Jurnal Piutang'!J:J,'Jurnal Piutang'!H:H,F193,'Jurnal Piutang'!Q:Q,C193)-SUMIFS('Jurnal Kas'!K:K,'Jurnal Kas'!H:H,F193,'Jurnal Kas'!Q:Q,C193)+I193,"")</f>
        <v/>
      </c>
    </row>
    <row r="194" spans="2:10" x14ac:dyDescent="0.25">
      <c r="B194" s="180">
        <v>187</v>
      </c>
      <c r="C194" s="502"/>
      <c r="D194" s="488" t="str">
        <f>IFERROR(INDEX('Jurnal Piutang'!R:R,MATCH(C194,'Jurnal Piutang'!Q:Q,0),0),"")</f>
        <v/>
      </c>
      <c r="E194" s="488" t="str">
        <f>IFERROR(INDEX(Customer!D:D,MATCH(D194,Customer!C:C,0),0),"")</f>
        <v/>
      </c>
      <c r="F194" s="490" t="str">
        <f>IFERROR(INDEX(Customer!F:F,MATCH($D194,Customer!$C:$C,0),0),"")</f>
        <v/>
      </c>
      <c r="G194" s="488" t="str">
        <f>IFERROR(INDEX(Customer!G:G,MATCH($D194,Customer!$C:$C,0),0),"")</f>
        <v/>
      </c>
      <c r="H194" s="524"/>
      <c r="I194" s="525"/>
      <c r="J194" s="533" t="str">
        <f>IF(C194&lt;&gt;"",SUMIFS('Jurnal Piutang'!J:J,'Jurnal Piutang'!H:H,F194,'Jurnal Piutang'!Q:Q,C194)-SUMIFS('Jurnal Kas'!K:K,'Jurnal Kas'!H:H,F194,'Jurnal Kas'!Q:Q,C194)+I194,"")</f>
        <v/>
      </c>
    </row>
    <row r="195" spans="2:10" x14ac:dyDescent="0.25">
      <c r="B195" s="180">
        <v>188</v>
      </c>
      <c r="C195" s="502"/>
      <c r="D195" s="488" t="str">
        <f>IFERROR(INDEX('Jurnal Piutang'!R:R,MATCH(C195,'Jurnal Piutang'!Q:Q,0),0),"")</f>
        <v/>
      </c>
      <c r="E195" s="488" t="str">
        <f>IFERROR(INDEX(Customer!D:D,MATCH(D195,Customer!C:C,0),0),"")</f>
        <v/>
      </c>
      <c r="F195" s="490" t="str">
        <f>IFERROR(INDEX(Customer!F:F,MATCH($D195,Customer!$C:$C,0),0),"")</f>
        <v/>
      </c>
      <c r="G195" s="488" t="str">
        <f>IFERROR(INDEX(Customer!G:G,MATCH($D195,Customer!$C:$C,0),0),"")</f>
        <v/>
      </c>
      <c r="H195" s="524"/>
      <c r="I195" s="525"/>
      <c r="J195" s="533" t="str">
        <f>IF(C195&lt;&gt;"",SUMIFS('Jurnal Piutang'!J:J,'Jurnal Piutang'!H:H,F195,'Jurnal Piutang'!Q:Q,C195)-SUMIFS('Jurnal Kas'!K:K,'Jurnal Kas'!H:H,F195,'Jurnal Kas'!Q:Q,C195)+I195,"")</f>
        <v/>
      </c>
    </row>
    <row r="196" spans="2:10" x14ac:dyDescent="0.25">
      <c r="B196" s="180">
        <v>189</v>
      </c>
      <c r="C196" s="502"/>
      <c r="D196" s="488" t="str">
        <f>IFERROR(INDEX('Jurnal Piutang'!R:R,MATCH(C196,'Jurnal Piutang'!Q:Q,0),0),"")</f>
        <v/>
      </c>
      <c r="E196" s="488" t="str">
        <f>IFERROR(INDEX(Customer!D:D,MATCH(D196,Customer!C:C,0),0),"")</f>
        <v/>
      </c>
      <c r="F196" s="490" t="str">
        <f>IFERROR(INDEX(Customer!F:F,MATCH($D196,Customer!$C:$C,0),0),"")</f>
        <v/>
      </c>
      <c r="G196" s="488" t="str">
        <f>IFERROR(INDEX(Customer!G:G,MATCH($D196,Customer!$C:$C,0),0),"")</f>
        <v/>
      </c>
      <c r="H196" s="524"/>
      <c r="I196" s="525"/>
      <c r="J196" s="533" t="str">
        <f>IF(C196&lt;&gt;"",SUMIFS('Jurnal Piutang'!J:J,'Jurnal Piutang'!H:H,F196,'Jurnal Piutang'!Q:Q,C196)-SUMIFS('Jurnal Kas'!K:K,'Jurnal Kas'!H:H,F196,'Jurnal Kas'!Q:Q,C196)+I196,"")</f>
        <v/>
      </c>
    </row>
    <row r="197" spans="2:10" x14ac:dyDescent="0.25">
      <c r="B197" s="180">
        <v>190</v>
      </c>
      <c r="C197" s="502"/>
      <c r="D197" s="488" t="str">
        <f>IFERROR(INDEX('Jurnal Piutang'!R:R,MATCH(C197,'Jurnal Piutang'!Q:Q,0),0),"")</f>
        <v/>
      </c>
      <c r="E197" s="488" t="str">
        <f>IFERROR(INDEX(Customer!D:D,MATCH(D197,Customer!C:C,0),0),"")</f>
        <v/>
      </c>
      <c r="F197" s="490" t="str">
        <f>IFERROR(INDEX(Customer!F:F,MATCH($D197,Customer!$C:$C,0),0),"")</f>
        <v/>
      </c>
      <c r="G197" s="488" t="str">
        <f>IFERROR(INDEX(Customer!G:G,MATCH($D197,Customer!$C:$C,0),0),"")</f>
        <v/>
      </c>
      <c r="H197" s="524"/>
      <c r="I197" s="525"/>
      <c r="J197" s="533" t="str">
        <f>IF(C197&lt;&gt;"",SUMIFS('Jurnal Piutang'!J:J,'Jurnal Piutang'!H:H,F197,'Jurnal Piutang'!Q:Q,C197)-SUMIFS('Jurnal Kas'!K:K,'Jurnal Kas'!H:H,F197,'Jurnal Kas'!Q:Q,C197)+I197,"")</f>
        <v/>
      </c>
    </row>
    <row r="198" spans="2:10" x14ac:dyDescent="0.25">
      <c r="B198" s="180">
        <v>191</v>
      </c>
      <c r="C198" s="502"/>
      <c r="D198" s="488" t="str">
        <f>IFERROR(INDEX('Jurnal Piutang'!R:R,MATCH(C198,'Jurnal Piutang'!Q:Q,0),0),"")</f>
        <v/>
      </c>
      <c r="E198" s="488" t="str">
        <f>IFERROR(INDEX(Customer!D:D,MATCH(D198,Customer!C:C,0),0),"")</f>
        <v/>
      </c>
      <c r="F198" s="490" t="str">
        <f>IFERROR(INDEX(Customer!F:F,MATCH($D198,Customer!$C:$C,0),0),"")</f>
        <v/>
      </c>
      <c r="G198" s="488" t="str">
        <f>IFERROR(INDEX(Customer!G:G,MATCH($D198,Customer!$C:$C,0),0),"")</f>
        <v/>
      </c>
      <c r="H198" s="524"/>
      <c r="I198" s="525"/>
      <c r="J198" s="533" t="str">
        <f>IF(C198&lt;&gt;"",SUMIFS('Jurnal Piutang'!J:J,'Jurnal Piutang'!H:H,F198,'Jurnal Piutang'!Q:Q,C198)-SUMIFS('Jurnal Kas'!K:K,'Jurnal Kas'!H:H,F198,'Jurnal Kas'!Q:Q,C198)+I198,"")</f>
        <v/>
      </c>
    </row>
    <row r="199" spans="2:10" x14ac:dyDescent="0.25">
      <c r="B199" s="180">
        <v>192</v>
      </c>
      <c r="C199" s="502"/>
      <c r="D199" s="488" t="str">
        <f>IFERROR(INDEX('Jurnal Piutang'!R:R,MATCH(C199,'Jurnal Piutang'!Q:Q,0),0),"")</f>
        <v/>
      </c>
      <c r="E199" s="488" t="str">
        <f>IFERROR(INDEX(Customer!D:D,MATCH(D199,Customer!C:C,0),0),"")</f>
        <v/>
      </c>
      <c r="F199" s="490" t="str">
        <f>IFERROR(INDEX(Customer!F:F,MATCH($D199,Customer!$C:$C,0),0),"")</f>
        <v/>
      </c>
      <c r="G199" s="488" t="str">
        <f>IFERROR(INDEX(Customer!G:G,MATCH($D199,Customer!$C:$C,0),0),"")</f>
        <v/>
      </c>
      <c r="H199" s="524"/>
      <c r="I199" s="525"/>
      <c r="J199" s="533" t="str">
        <f>IF(C199&lt;&gt;"",SUMIFS('Jurnal Piutang'!J:J,'Jurnal Piutang'!H:H,F199,'Jurnal Piutang'!Q:Q,C199)-SUMIFS('Jurnal Kas'!K:K,'Jurnal Kas'!H:H,F199,'Jurnal Kas'!Q:Q,C199)+I199,"")</f>
        <v/>
      </c>
    </row>
    <row r="200" spans="2:10" x14ac:dyDescent="0.25">
      <c r="B200" s="180">
        <v>193</v>
      </c>
      <c r="C200" s="502"/>
      <c r="D200" s="488" t="str">
        <f>IFERROR(INDEX('Jurnal Piutang'!R:R,MATCH(C200,'Jurnal Piutang'!Q:Q,0),0),"")</f>
        <v/>
      </c>
      <c r="E200" s="488" t="str">
        <f>IFERROR(INDEX(Customer!D:D,MATCH(D200,Customer!C:C,0),0),"")</f>
        <v/>
      </c>
      <c r="F200" s="490" t="str">
        <f>IFERROR(INDEX(Customer!F:F,MATCH($D200,Customer!$C:$C,0),0),"")</f>
        <v/>
      </c>
      <c r="G200" s="488" t="str">
        <f>IFERROR(INDEX(Customer!G:G,MATCH($D200,Customer!$C:$C,0),0),"")</f>
        <v/>
      </c>
      <c r="H200" s="524"/>
      <c r="I200" s="525"/>
      <c r="J200" s="533" t="str">
        <f>IF(C200&lt;&gt;"",SUMIFS('Jurnal Piutang'!J:J,'Jurnal Piutang'!H:H,F200,'Jurnal Piutang'!Q:Q,C200)-SUMIFS('Jurnal Kas'!K:K,'Jurnal Kas'!H:H,F200,'Jurnal Kas'!Q:Q,C200)+I200,"")</f>
        <v/>
      </c>
    </row>
    <row r="201" spans="2:10" x14ac:dyDescent="0.25">
      <c r="B201" s="180">
        <v>194</v>
      </c>
      <c r="C201" s="502"/>
      <c r="D201" s="488" t="str">
        <f>IFERROR(INDEX('Jurnal Piutang'!R:R,MATCH(C201,'Jurnal Piutang'!Q:Q,0),0),"")</f>
        <v/>
      </c>
      <c r="E201" s="488" t="str">
        <f>IFERROR(INDEX(Customer!D:D,MATCH(D201,Customer!C:C,0),0),"")</f>
        <v/>
      </c>
      <c r="F201" s="490" t="str">
        <f>IFERROR(INDEX(Customer!F:F,MATCH($D201,Customer!$C:$C,0),0),"")</f>
        <v/>
      </c>
      <c r="G201" s="488" t="str">
        <f>IFERROR(INDEX(Customer!G:G,MATCH($D201,Customer!$C:$C,0),0),"")</f>
        <v/>
      </c>
      <c r="H201" s="524"/>
      <c r="I201" s="525"/>
      <c r="J201" s="533" t="str">
        <f>IF(C201&lt;&gt;"",SUMIFS('Jurnal Piutang'!J:J,'Jurnal Piutang'!H:H,F201,'Jurnal Piutang'!Q:Q,C201)-SUMIFS('Jurnal Kas'!K:K,'Jurnal Kas'!H:H,F201,'Jurnal Kas'!Q:Q,C201)+I201,"")</f>
        <v/>
      </c>
    </row>
    <row r="202" spans="2:10" x14ac:dyDescent="0.25">
      <c r="B202" s="180">
        <v>195</v>
      </c>
      <c r="C202" s="502"/>
      <c r="D202" s="488" t="str">
        <f>IFERROR(INDEX('Jurnal Piutang'!R:R,MATCH(C202,'Jurnal Piutang'!Q:Q,0),0),"")</f>
        <v/>
      </c>
      <c r="E202" s="488" t="str">
        <f>IFERROR(INDEX(Customer!D:D,MATCH(D202,Customer!C:C,0),0),"")</f>
        <v/>
      </c>
      <c r="F202" s="490" t="str">
        <f>IFERROR(INDEX(Customer!F:F,MATCH($D202,Customer!$C:$C,0),0),"")</f>
        <v/>
      </c>
      <c r="G202" s="488" t="str">
        <f>IFERROR(INDEX(Customer!G:G,MATCH($D202,Customer!$C:$C,0),0),"")</f>
        <v/>
      </c>
      <c r="H202" s="524"/>
      <c r="I202" s="525"/>
      <c r="J202" s="533" t="str">
        <f>IF(C202&lt;&gt;"",SUMIFS('Jurnal Piutang'!J:J,'Jurnal Piutang'!H:H,F202,'Jurnal Piutang'!Q:Q,C202)-SUMIFS('Jurnal Kas'!K:K,'Jurnal Kas'!H:H,F202,'Jurnal Kas'!Q:Q,C202)+I202,"")</f>
        <v/>
      </c>
    </row>
    <row r="203" spans="2:10" x14ac:dyDescent="0.25">
      <c r="B203" s="180">
        <v>196</v>
      </c>
      <c r="C203" s="502"/>
      <c r="D203" s="488" t="str">
        <f>IFERROR(INDEX('Jurnal Piutang'!R:R,MATCH(C203,'Jurnal Piutang'!Q:Q,0),0),"")</f>
        <v/>
      </c>
      <c r="E203" s="488" t="str">
        <f>IFERROR(INDEX(Customer!D:D,MATCH(D203,Customer!C:C,0),0),"")</f>
        <v/>
      </c>
      <c r="F203" s="490" t="str">
        <f>IFERROR(INDEX(Customer!F:F,MATCH($D203,Customer!$C:$C,0),0),"")</f>
        <v/>
      </c>
      <c r="G203" s="488" t="str">
        <f>IFERROR(INDEX(Customer!G:G,MATCH($D203,Customer!$C:$C,0),0),"")</f>
        <v/>
      </c>
      <c r="H203" s="524"/>
      <c r="I203" s="525"/>
      <c r="J203" s="533" t="str">
        <f>IF(C203&lt;&gt;"",SUMIFS('Jurnal Piutang'!J:J,'Jurnal Piutang'!H:H,F203,'Jurnal Piutang'!Q:Q,C203)-SUMIFS('Jurnal Kas'!K:K,'Jurnal Kas'!H:H,F203,'Jurnal Kas'!Q:Q,C203)+I203,"")</f>
        <v/>
      </c>
    </row>
    <row r="204" spans="2:10" x14ac:dyDescent="0.25">
      <c r="B204" s="180">
        <v>197</v>
      </c>
      <c r="C204" s="502"/>
      <c r="D204" s="488" t="str">
        <f>IFERROR(INDEX('Jurnal Piutang'!R:R,MATCH(C204,'Jurnal Piutang'!Q:Q,0),0),"")</f>
        <v/>
      </c>
      <c r="E204" s="488" t="str">
        <f>IFERROR(INDEX(Customer!D:D,MATCH(D204,Customer!C:C,0),0),"")</f>
        <v/>
      </c>
      <c r="F204" s="490" t="str">
        <f>IFERROR(INDEX(Customer!F:F,MATCH($D204,Customer!$C:$C,0),0),"")</f>
        <v/>
      </c>
      <c r="G204" s="488" t="str">
        <f>IFERROR(INDEX(Customer!G:G,MATCH($D204,Customer!$C:$C,0),0),"")</f>
        <v/>
      </c>
      <c r="H204" s="524"/>
      <c r="I204" s="525"/>
      <c r="J204" s="533" t="str">
        <f>IF(C204&lt;&gt;"",SUMIFS('Jurnal Piutang'!J:J,'Jurnal Piutang'!H:H,F204,'Jurnal Piutang'!Q:Q,C204)-SUMIFS('Jurnal Kas'!K:K,'Jurnal Kas'!H:H,F204,'Jurnal Kas'!Q:Q,C204)+I204,"")</f>
        <v/>
      </c>
    </row>
    <row r="205" spans="2:10" x14ac:dyDescent="0.25">
      <c r="B205" s="180">
        <v>198</v>
      </c>
      <c r="C205" s="502"/>
      <c r="D205" s="488" t="str">
        <f>IFERROR(INDEX('Jurnal Piutang'!R:R,MATCH(C205,'Jurnal Piutang'!Q:Q,0),0),"")</f>
        <v/>
      </c>
      <c r="E205" s="488" t="str">
        <f>IFERROR(INDEX(Customer!D:D,MATCH(D205,Customer!C:C,0),0),"")</f>
        <v/>
      </c>
      <c r="F205" s="490" t="str">
        <f>IFERROR(INDEX(Customer!F:F,MATCH($D205,Customer!$C:$C,0),0),"")</f>
        <v/>
      </c>
      <c r="G205" s="488" t="str">
        <f>IFERROR(INDEX(Customer!G:G,MATCH($D205,Customer!$C:$C,0),0),"")</f>
        <v/>
      </c>
      <c r="H205" s="524"/>
      <c r="I205" s="525"/>
      <c r="J205" s="533" t="str">
        <f>IF(C205&lt;&gt;"",SUMIFS('Jurnal Piutang'!J:J,'Jurnal Piutang'!H:H,F205,'Jurnal Piutang'!Q:Q,C205)-SUMIFS('Jurnal Kas'!K:K,'Jurnal Kas'!H:H,F205,'Jurnal Kas'!Q:Q,C205)+I205,"")</f>
        <v/>
      </c>
    </row>
    <row r="206" spans="2:10" x14ac:dyDescent="0.25">
      <c r="B206" s="180">
        <v>199</v>
      </c>
      <c r="C206" s="502"/>
      <c r="D206" s="488" t="str">
        <f>IFERROR(INDEX('Jurnal Piutang'!R:R,MATCH(C206,'Jurnal Piutang'!Q:Q,0),0),"")</f>
        <v/>
      </c>
      <c r="E206" s="488" t="str">
        <f>IFERROR(INDEX(Customer!D:D,MATCH(D206,Customer!C:C,0),0),"")</f>
        <v/>
      </c>
      <c r="F206" s="490" t="str">
        <f>IFERROR(INDEX(Customer!F:F,MATCH($D206,Customer!$C:$C,0),0),"")</f>
        <v/>
      </c>
      <c r="G206" s="488" t="str">
        <f>IFERROR(INDEX(Customer!G:G,MATCH($D206,Customer!$C:$C,0),0),"")</f>
        <v/>
      </c>
      <c r="H206" s="524"/>
      <c r="I206" s="525"/>
      <c r="J206" s="533" t="str">
        <f>IF(C206&lt;&gt;"",SUMIFS('Jurnal Piutang'!J:J,'Jurnal Piutang'!H:H,F206,'Jurnal Piutang'!Q:Q,C206)-SUMIFS('Jurnal Kas'!K:K,'Jurnal Kas'!H:H,F206,'Jurnal Kas'!Q:Q,C206)+I206,"")</f>
        <v/>
      </c>
    </row>
    <row r="207" spans="2:10" x14ac:dyDescent="0.25">
      <c r="B207" s="180">
        <v>200</v>
      </c>
      <c r="C207" s="502"/>
      <c r="D207" s="488" t="str">
        <f>IFERROR(INDEX('Jurnal Piutang'!R:R,MATCH(C207,'Jurnal Piutang'!Q:Q,0),0),"")</f>
        <v/>
      </c>
      <c r="E207" s="488" t="str">
        <f>IFERROR(INDEX(Customer!D:D,MATCH(D207,Customer!C:C,0),0),"")</f>
        <v/>
      </c>
      <c r="F207" s="490" t="str">
        <f>IFERROR(INDEX(Customer!F:F,MATCH($D207,Customer!$C:$C,0),0),"")</f>
        <v/>
      </c>
      <c r="G207" s="488" t="str">
        <f>IFERROR(INDEX(Customer!G:G,MATCH($D207,Customer!$C:$C,0),0),"")</f>
        <v/>
      </c>
      <c r="H207" s="524"/>
      <c r="I207" s="525"/>
      <c r="J207" s="533" t="str">
        <f>IF(C207&lt;&gt;"",SUMIFS('Jurnal Piutang'!J:J,'Jurnal Piutang'!H:H,F207,'Jurnal Piutang'!Q:Q,C207)-SUMIFS('Jurnal Kas'!K:K,'Jurnal Kas'!H:H,F207,'Jurnal Kas'!Q:Q,C207)+I207,"")</f>
        <v/>
      </c>
    </row>
    <row r="208" spans="2:10" x14ac:dyDescent="0.25">
      <c r="B208" s="180">
        <v>201</v>
      </c>
      <c r="C208" s="502"/>
      <c r="D208" s="488" t="str">
        <f>IFERROR(INDEX('Jurnal Piutang'!R:R,MATCH(C208,'Jurnal Piutang'!Q:Q,0),0),"")</f>
        <v/>
      </c>
      <c r="E208" s="488" t="str">
        <f>IFERROR(INDEX(Customer!D:D,MATCH(D208,Customer!C:C,0),0),"")</f>
        <v/>
      </c>
      <c r="F208" s="490" t="str">
        <f>IFERROR(INDEX(Customer!F:F,MATCH($D208,Customer!$C:$C,0),0),"")</f>
        <v/>
      </c>
      <c r="G208" s="488" t="str">
        <f>IFERROR(INDEX(Customer!G:G,MATCH($D208,Customer!$C:$C,0),0),"")</f>
        <v/>
      </c>
      <c r="H208" s="524"/>
      <c r="I208" s="525"/>
      <c r="J208" s="533" t="str">
        <f>IF(C208&lt;&gt;"",SUMIFS('Jurnal Piutang'!J:J,'Jurnal Piutang'!H:H,F208,'Jurnal Piutang'!Q:Q,C208)-SUMIFS('Jurnal Kas'!K:K,'Jurnal Kas'!H:H,F208,'Jurnal Kas'!Q:Q,C208)+I208,"")</f>
        <v/>
      </c>
    </row>
    <row r="209" spans="2:10" x14ac:dyDescent="0.25">
      <c r="B209" s="180">
        <v>202</v>
      </c>
      <c r="C209" s="502"/>
      <c r="D209" s="488" t="str">
        <f>IFERROR(INDEX('Jurnal Piutang'!R:R,MATCH(C209,'Jurnal Piutang'!Q:Q,0),0),"")</f>
        <v/>
      </c>
      <c r="E209" s="488" t="str">
        <f>IFERROR(INDEX(Customer!D:D,MATCH(D209,Customer!C:C,0),0),"")</f>
        <v/>
      </c>
      <c r="F209" s="490" t="str">
        <f>IFERROR(INDEX(Customer!F:F,MATCH($D209,Customer!$C:$C,0),0),"")</f>
        <v/>
      </c>
      <c r="G209" s="488" t="str">
        <f>IFERROR(INDEX(Customer!G:G,MATCH($D209,Customer!$C:$C,0),0),"")</f>
        <v/>
      </c>
      <c r="H209" s="524"/>
      <c r="I209" s="525"/>
      <c r="J209" s="533" t="str">
        <f>IF(C209&lt;&gt;"",SUMIFS('Jurnal Piutang'!J:J,'Jurnal Piutang'!H:H,F209,'Jurnal Piutang'!Q:Q,C209)-SUMIFS('Jurnal Kas'!K:K,'Jurnal Kas'!H:H,F209,'Jurnal Kas'!Q:Q,C209)+I209,"")</f>
        <v/>
      </c>
    </row>
    <row r="210" spans="2:10" x14ac:dyDescent="0.25">
      <c r="B210" s="180">
        <v>203</v>
      </c>
      <c r="C210" s="502"/>
      <c r="D210" s="488" t="str">
        <f>IFERROR(INDEX('Jurnal Piutang'!R:R,MATCH(C210,'Jurnal Piutang'!Q:Q,0),0),"")</f>
        <v/>
      </c>
      <c r="E210" s="488" t="str">
        <f>IFERROR(INDEX(Customer!D:D,MATCH(D210,Customer!C:C,0),0),"")</f>
        <v/>
      </c>
      <c r="F210" s="490" t="str">
        <f>IFERROR(INDEX(Customer!F:F,MATCH($D210,Customer!$C:$C,0),0),"")</f>
        <v/>
      </c>
      <c r="G210" s="488" t="str">
        <f>IFERROR(INDEX(Customer!G:G,MATCH($D210,Customer!$C:$C,0),0),"")</f>
        <v/>
      </c>
      <c r="H210" s="524"/>
      <c r="I210" s="525"/>
      <c r="J210" s="533" t="str">
        <f>IF(C210&lt;&gt;"",SUMIFS('Jurnal Piutang'!J:J,'Jurnal Piutang'!H:H,F210,'Jurnal Piutang'!Q:Q,C210)-SUMIFS('Jurnal Kas'!K:K,'Jurnal Kas'!H:H,F210,'Jurnal Kas'!Q:Q,C210)+I210,"")</f>
        <v/>
      </c>
    </row>
    <row r="211" spans="2:10" x14ac:dyDescent="0.25">
      <c r="B211" s="180">
        <v>204</v>
      </c>
      <c r="C211" s="502"/>
      <c r="D211" s="488" t="str">
        <f>IFERROR(INDEX('Jurnal Piutang'!R:R,MATCH(C211,'Jurnal Piutang'!Q:Q,0),0),"")</f>
        <v/>
      </c>
      <c r="E211" s="488" t="str">
        <f>IFERROR(INDEX(Customer!D:D,MATCH(D211,Customer!C:C,0),0),"")</f>
        <v/>
      </c>
      <c r="F211" s="490" t="str">
        <f>IFERROR(INDEX(Customer!F:F,MATCH($D211,Customer!$C:$C,0),0),"")</f>
        <v/>
      </c>
      <c r="G211" s="488" t="str">
        <f>IFERROR(INDEX(Customer!G:G,MATCH($D211,Customer!$C:$C,0),0),"")</f>
        <v/>
      </c>
      <c r="H211" s="524"/>
      <c r="I211" s="525"/>
      <c r="J211" s="533" t="str">
        <f>IF(C211&lt;&gt;"",SUMIFS('Jurnal Piutang'!J:J,'Jurnal Piutang'!H:H,F211,'Jurnal Piutang'!Q:Q,C211)-SUMIFS('Jurnal Kas'!K:K,'Jurnal Kas'!H:H,F211,'Jurnal Kas'!Q:Q,C211)+I211,"")</f>
        <v/>
      </c>
    </row>
    <row r="212" spans="2:10" x14ac:dyDescent="0.25">
      <c r="B212" s="180">
        <v>205</v>
      </c>
      <c r="C212" s="502"/>
      <c r="D212" s="488" t="str">
        <f>IFERROR(INDEX('Jurnal Piutang'!R:R,MATCH(C212,'Jurnal Piutang'!Q:Q,0),0),"")</f>
        <v/>
      </c>
      <c r="E212" s="488" t="str">
        <f>IFERROR(INDEX(Customer!D:D,MATCH(D212,Customer!C:C,0),0),"")</f>
        <v/>
      </c>
      <c r="F212" s="490" t="str">
        <f>IFERROR(INDEX(Customer!F:F,MATCH($D212,Customer!$C:$C,0),0),"")</f>
        <v/>
      </c>
      <c r="G212" s="488" t="str">
        <f>IFERROR(INDEX(Customer!G:G,MATCH($D212,Customer!$C:$C,0),0),"")</f>
        <v/>
      </c>
      <c r="H212" s="524"/>
      <c r="I212" s="525"/>
      <c r="J212" s="533" t="str">
        <f>IF(C212&lt;&gt;"",SUMIFS('Jurnal Piutang'!J:J,'Jurnal Piutang'!H:H,F212,'Jurnal Piutang'!Q:Q,C212)-SUMIFS('Jurnal Kas'!K:K,'Jurnal Kas'!H:H,F212,'Jurnal Kas'!Q:Q,C212)+I212,"")</f>
        <v/>
      </c>
    </row>
    <row r="213" spans="2:10" x14ac:dyDescent="0.25">
      <c r="B213" s="180">
        <v>206</v>
      </c>
      <c r="C213" s="502"/>
      <c r="D213" s="488" t="str">
        <f>IFERROR(INDEX('Jurnal Piutang'!R:R,MATCH(C213,'Jurnal Piutang'!Q:Q,0),0),"")</f>
        <v/>
      </c>
      <c r="E213" s="488" t="str">
        <f>IFERROR(INDEX(Customer!D:D,MATCH(D213,Customer!C:C,0),0),"")</f>
        <v/>
      </c>
      <c r="F213" s="490" t="str">
        <f>IFERROR(INDEX(Customer!F:F,MATCH($D213,Customer!$C:$C,0),0),"")</f>
        <v/>
      </c>
      <c r="G213" s="488" t="str">
        <f>IFERROR(INDEX(Customer!G:G,MATCH($D213,Customer!$C:$C,0),0),"")</f>
        <v/>
      </c>
      <c r="H213" s="524"/>
      <c r="I213" s="525"/>
      <c r="J213" s="533" t="str">
        <f>IF(C213&lt;&gt;"",SUMIFS('Jurnal Piutang'!J:J,'Jurnal Piutang'!H:H,F213,'Jurnal Piutang'!Q:Q,C213)-SUMIFS('Jurnal Kas'!K:K,'Jurnal Kas'!H:H,F213,'Jurnal Kas'!Q:Q,C213)+I213,"")</f>
        <v/>
      </c>
    </row>
    <row r="214" spans="2:10" x14ac:dyDescent="0.25">
      <c r="B214" s="180">
        <v>207</v>
      </c>
      <c r="C214" s="502"/>
      <c r="D214" s="488" t="str">
        <f>IFERROR(INDEX('Jurnal Piutang'!R:R,MATCH(C214,'Jurnal Piutang'!Q:Q,0),0),"")</f>
        <v/>
      </c>
      <c r="E214" s="488" t="str">
        <f>IFERROR(INDEX(Customer!D:D,MATCH(D214,Customer!C:C,0),0),"")</f>
        <v/>
      </c>
      <c r="F214" s="490" t="str">
        <f>IFERROR(INDEX(Customer!F:F,MATCH($D214,Customer!$C:$C,0),0),"")</f>
        <v/>
      </c>
      <c r="G214" s="488" t="str">
        <f>IFERROR(INDEX(Customer!G:G,MATCH($D214,Customer!$C:$C,0),0),"")</f>
        <v/>
      </c>
      <c r="H214" s="524"/>
      <c r="I214" s="525"/>
      <c r="J214" s="533" t="str">
        <f>IF(C214&lt;&gt;"",SUMIFS('Jurnal Piutang'!J:J,'Jurnal Piutang'!H:H,F214,'Jurnal Piutang'!Q:Q,C214)-SUMIFS('Jurnal Kas'!K:K,'Jurnal Kas'!H:H,F214,'Jurnal Kas'!Q:Q,C214)+I214,"")</f>
        <v/>
      </c>
    </row>
    <row r="215" spans="2:10" x14ac:dyDescent="0.25">
      <c r="B215" s="180">
        <v>208</v>
      </c>
      <c r="C215" s="502"/>
      <c r="D215" s="488" t="str">
        <f>IFERROR(INDEX('Jurnal Piutang'!R:R,MATCH(C215,'Jurnal Piutang'!Q:Q,0),0),"")</f>
        <v/>
      </c>
      <c r="E215" s="488" t="str">
        <f>IFERROR(INDEX(Customer!D:D,MATCH(D215,Customer!C:C,0),0),"")</f>
        <v/>
      </c>
      <c r="F215" s="490" t="str">
        <f>IFERROR(INDEX(Customer!F:F,MATCH($D215,Customer!$C:$C,0),0),"")</f>
        <v/>
      </c>
      <c r="G215" s="488" t="str">
        <f>IFERROR(INDEX(Customer!G:G,MATCH($D215,Customer!$C:$C,0),0),"")</f>
        <v/>
      </c>
      <c r="H215" s="524"/>
      <c r="I215" s="525"/>
      <c r="J215" s="533" t="str">
        <f>IF(C215&lt;&gt;"",SUMIFS('Jurnal Piutang'!J:J,'Jurnal Piutang'!H:H,F215,'Jurnal Piutang'!Q:Q,C215)-SUMIFS('Jurnal Kas'!K:K,'Jurnal Kas'!H:H,F215,'Jurnal Kas'!Q:Q,C215)+I215,"")</f>
        <v/>
      </c>
    </row>
    <row r="216" spans="2:10" x14ac:dyDescent="0.25">
      <c r="B216" s="180">
        <v>209</v>
      </c>
      <c r="C216" s="502"/>
      <c r="D216" s="488" t="str">
        <f>IFERROR(INDEX('Jurnal Piutang'!R:R,MATCH(C216,'Jurnal Piutang'!Q:Q,0),0),"")</f>
        <v/>
      </c>
      <c r="E216" s="488" t="str">
        <f>IFERROR(INDEX(Customer!D:D,MATCH(D216,Customer!C:C,0),0),"")</f>
        <v/>
      </c>
      <c r="F216" s="490" t="str">
        <f>IFERROR(INDEX(Customer!F:F,MATCH($D216,Customer!$C:$C,0),0),"")</f>
        <v/>
      </c>
      <c r="G216" s="488" t="str">
        <f>IFERROR(INDEX(Customer!G:G,MATCH($D216,Customer!$C:$C,0),0),"")</f>
        <v/>
      </c>
      <c r="H216" s="524"/>
      <c r="I216" s="525"/>
      <c r="J216" s="533" t="str">
        <f>IF(C216&lt;&gt;"",SUMIFS('Jurnal Piutang'!J:J,'Jurnal Piutang'!H:H,F216,'Jurnal Piutang'!Q:Q,C216)-SUMIFS('Jurnal Kas'!K:K,'Jurnal Kas'!H:H,F216,'Jurnal Kas'!Q:Q,C216)+I216,"")</f>
        <v/>
      </c>
    </row>
    <row r="217" spans="2:10" x14ac:dyDescent="0.25">
      <c r="B217" s="180">
        <v>210</v>
      </c>
      <c r="C217" s="502"/>
      <c r="D217" s="488" t="str">
        <f>IFERROR(INDEX('Jurnal Piutang'!R:R,MATCH(C217,'Jurnal Piutang'!Q:Q,0),0),"")</f>
        <v/>
      </c>
      <c r="E217" s="488" t="str">
        <f>IFERROR(INDEX(Customer!D:D,MATCH(D217,Customer!C:C,0),0),"")</f>
        <v/>
      </c>
      <c r="F217" s="490" t="str">
        <f>IFERROR(INDEX(Customer!F:F,MATCH($D217,Customer!$C:$C,0),0),"")</f>
        <v/>
      </c>
      <c r="G217" s="488" t="str">
        <f>IFERROR(INDEX(Customer!G:G,MATCH($D217,Customer!$C:$C,0),0),"")</f>
        <v/>
      </c>
      <c r="H217" s="524"/>
      <c r="I217" s="525"/>
      <c r="J217" s="533" t="str">
        <f>IF(C217&lt;&gt;"",SUMIFS('Jurnal Piutang'!J:J,'Jurnal Piutang'!H:H,F217,'Jurnal Piutang'!Q:Q,C217)-SUMIFS('Jurnal Kas'!K:K,'Jurnal Kas'!H:H,F217,'Jurnal Kas'!Q:Q,C217)+I217,"")</f>
        <v/>
      </c>
    </row>
    <row r="218" spans="2:10" x14ac:dyDescent="0.25">
      <c r="B218" s="180">
        <v>211</v>
      </c>
      <c r="C218" s="502"/>
      <c r="D218" s="488" t="str">
        <f>IFERROR(INDEX('Jurnal Piutang'!R:R,MATCH(C218,'Jurnal Piutang'!Q:Q,0),0),"")</f>
        <v/>
      </c>
      <c r="E218" s="488" t="str">
        <f>IFERROR(INDEX(Customer!D:D,MATCH(D218,Customer!C:C,0),0),"")</f>
        <v/>
      </c>
      <c r="F218" s="490" t="str">
        <f>IFERROR(INDEX(Customer!F:F,MATCH($D218,Customer!$C:$C,0),0),"")</f>
        <v/>
      </c>
      <c r="G218" s="488" t="str">
        <f>IFERROR(INDEX(Customer!G:G,MATCH($D218,Customer!$C:$C,0),0),"")</f>
        <v/>
      </c>
      <c r="H218" s="524"/>
      <c r="I218" s="525"/>
      <c r="J218" s="533" t="str">
        <f>IF(C218&lt;&gt;"",SUMIFS('Jurnal Piutang'!J:J,'Jurnal Piutang'!H:H,F218,'Jurnal Piutang'!Q:Q,C218)-SUMIFS('Jurnal Kas'!K:K,'Jurnal Kas'!H:H,F218,'Jurnal Kas'!Q:Q,C218)+I218,"")</f>
        <v/>
      </c>
    </row>
    <row r="219" spans="2:10" x14ac:dyDescent="0.25">
      <c r="B219" s="180">
        <v>212</v>
      </c>
      <c r="C219" s="502"/>
      <c r="D219" s="488" t="str">
        <f>IFERROR(INDEX('Jurnal Piutang'!R:R,MATCH(C219,'Jurnal Piutang'!Q:Q,0),0),"")</f>
        <v/>
      </c>
      <c r="E219" s="488" t="str">
        <f>IFERROR(INDEX(Customer!D:D,MATCH(D219,Customer!C:C,0),0),"")</f>
        <v/>
      </c>
      <c r="F219" s="490" t="str">
        <f>IFERROR(INDEX(Customer!F:F,MATCH($D219,Customer!$C:$C,0),0),"")</f>
        <v/>
      </c>
      <c r="G219" s="488" t="str">
        <f>IFERROR(INDEX(Customer!G:G,MATCH($D219,Customer!$C:$C,0),0),"")</f>
        <v/>
      </c>
      <c r="H219" s="524"/>
      <c r="I219" s="525"/>
      <c r="J219" s="533" t="str">
        <f>IF(C219&lt;&gt;"",SUMIFS('Jurnal Piutang'!J:J,'Jurnal Piutang'!H:H,F219,'Jurnal Piutang'!Q:Q,C219)-SUMIFS('Jurnal Kas'!K:K,'Jurnal Kas'!H:H,F219,'Jurnal Kas'!Q:Q,C219)+I219,"")</f>
        <v/>
      </c>
    </row>
    <row r="220" spans="2:10" x14ac:dyDescent="0.25">
      <c r="B220" s="180">
        <v>213</v>
      </c>
      <c r="C220" s="502"/>
      <c r="D220" s="488" t="str">
        <f>IFERROR(INDEX('Jurnal Piutang'!R:R,MATCH(C220,'Jurnal Piutang'!Q:Q,0),0),"")</f>
        <v/>
      </c>
      <c r="E220" s="488" t="str">
        <f>IFERROR(INDEX(Customer!D:D,MATCH(D220,Customer!C:C,0),0),"")</f>
        <v/>
      </c>
      <c r="F220" s="490" t="str">
        <f>IFERROR(INDEX(Customer!F:F,MATCH($D220,Customer!$C:$C,0),0),"")</f>
        <v/>
      </c>
      <c r="G220" s="488" t="str">
        <f>IFERROR(INDEX(Customer!G:G,MATCH($D220,Customer!$C:$C,0),0),"")</f>
        <v/>
      </c>
      <c r="H220" s="524"/>
      <c r="I220" s="525"/>
      <c r="J220" s="533" t="str">
        <f>IF(C220&lt;&gt;"",SUMIFS('Jurnal Piutang'!J:J,'Jurnal Piutang'!H:H,F220,'Jurnal Piutang'!Q:Q,C220)-SUMIFS('Jurnal Kas'!K:K,'Jurnal Kas'!H:H,F220,'Jurnal Kas'!Q:Q,C220)+I220,"")</f>
        <v/>
      </c>
    </row>
    <row r="221" spans="2:10" x14ac:dyDescent="0.25">
      <c r="B221" s="180">
        <v>214</v>
      </c>
      <c r="C221" s="502"/>
      <c r="D221" s="488" t="str">
        <f>IFERROR(INDEX('Jurnal Piutang'!R:R,MATCH(C221,'Jurnal Piutang'!Q:Q,0),0),"")</f>
        <v/>
      </c>
      <c r="E221" s="488" t="str">
        <f>IFERROR(INDEX(Customer!D:D,MATCH(D221,Customer!C:C,0),0),"")</f>
        <v/>
      </c>
      <c r="F221" s="490" t="str">
        <f>IFERROR(INDEX(Customer!F:F,MATCH($D221,Customer!$C:$C,0),0),"")</f>
        <v/>
      </c>
      <c r="G221" s="488" t="str">
        <f>IFERROR(INDEX(Customer!G:G,MATCH($D221,Customer!$C:$C,0),0),"")</f>
        <v/>
      </c>
      <c r="H221" s="524"/>
      <c r="I221" s="525"/>
      <c r="J221" s="533" t="str">
        <f>IF(C221&lt;&gt;"",SUMIFS('Jurnal Piutang'!J:J,'Jurnal Piutang'!H:H,F221,'Jurnal Piutang'!Q:Q,C221)-SUMIFS('Jurnal Kas'!K:K,'Jurnal Kas'!H:H,F221,'Jurnal Kas'!Q:Q,C221)+I221,"")</f>
        <v/>
      </c>
    </row>
    <row r="222" spans="2:10" x14ac:dyDescent="0.25">
      <c r="B222" s="180">
        <v>215</v>
      </c>
      <c r="C222" s="502"/>
      <c r="D222" s="488" t="str">
        <f>IFERROR(INDEX('Jurnal Piutang'!R:R,MATCH(C222,'Jurnal Piutang'!Q:Q,0),0),"")</f>
        <v/>
      </c>
      <c r="E222" s="488" t="str">
        <f>IFERROR(INDEX(Customer!D:D,MATCH(D222,Customer!C:C,0),0),"")</f>
        <v/>
      </c>
      <c r="F222" s="490" t="str">
        <f>IFERROR(INDEX(Customer!F:F,MATCH($D222,Customer!$C:$C,0),0),"")</f>
        <v/>
      </c>
      <c r="G222" s="488" t="str">
        <f>IFERROR(INDEX(Customer!G:G,MATCH($D222,Customer!$C:$C,0),0),"")</f>
        <v/>
      </c>
      <c r="H222" s="524"/>
      <c r="I222" s="525"/>
      <c r="J222" s="533" t="str">
        <f>IF(C222&lt;&gt;"",SUMIFS('Jurnal Piutang'!J:J,'Jurnal Piutang'!H:H,F222,'Jurnal Piutang'!Q:Q,C222)-SUMIFS('Jurnal Kas'!K:K,'Jurnal Kas'!H:H,F222,'Jurnal Kas'!Q:Q,C222)+I222,"")</f>
        <v/>
      </c>
    </row>
    <row r="223" spans="2:10" x14ac:dyDescent="0.25">
      <c r="B223" s="180">
        <v>216</v>
      </c>
      <c r="C223" s="502"/>
      <c r="D223" s="488" t="str">
        <f>IFERROR(INDEX('Jurnal Piutang'!R:R,MATCH(C223,'Jurnal Piutang'!Q:Q,0),0),"")</f>
        <v/>
      </c>
      <c r="E223" s="488" t="str">
        <f>IFERROR(INDEX(Customer!D:D,MATCH(D223,Customer!C:C,0),0),"")</f>
        <v/>
      </c>
      <c r="F223" s="490" t="str">
        <f>IFERROR(INDEX(Customer!F:F,MATCH($D223,Customer!$C:$C,0),0),"")</f>
        <v/>
      </c>
      <c r="G223" s="488" t="str">
        <f>IFERROR(INDEX(Customer!G:G,MATCH($D223,Customer!$C:$C,0),0),"")</f>
        <v/>
      </c>
      <c r="H223" s="524"/>
      <c r="I223" s="525"/>
      <c r="J223" s="533" t="str">
        <f>IF(C223&lt;&gt;"",SUMIFS('Jurnal Piutang'!J:J,'Jurnal Piutang'!H:H,F223,'Jurnal Piutang'!Q:Q,C223)-SUMIFS('Jurnal Kas'!K:K,'Jurnal Kas'!H:H,F223,'Jurnal Kas'!Q:Q,C223)+I223,"")</f>
        <v/>
      </c>
    </row>
    <row r="224" spans="2:10" x14ac:dyDescent="0.25">
      <c r="B224" s="180">
        <v>217</v>
      </c>
      <c r="C224" s="502"/>
      <c r="D224" s="488" t="str">
        <f>IFERROR(INDEX('Jurnal Piutang'!R:R,MATCH(C224,'Jurnal Piutang'!Q:Q,0),0),"")</f>
        <v/>
      </c>
      <c r="E224" s="488" t="str">
        <f>IFERROR(INDEX(Customer!D:D,MATCH(D224,Customer!C:C,0),0),"")</f>
        <v/>
      </c>
      <c r="F224" s="490" t="str">
        <f>IFERROR(INDEX(Customer!F:F,MATCH($D224,Customer!$C:$C,0),0),"")</f>
        <v/>
      </c>
      <c r="G224" s="488" t="str">
        <f>IFERROR(INDEX(Customer!G:G,MATCH($D224,Customer!$C:$C,0),0),"")</f>
        <v/>
      </c>
      <c r="H224" s="524"/>
      <c r="I224" s="525"/>
      <c r="J224" s="533" t="str">
        <f>IF(C224&lt;&gt;"",SUMIFS('Jurnal Piutang'!J:J,'Jurnal Piutang'!H:H,F224,'Jurnal Piutang'!Q:Q,C224)-SUMIFS('Jurnal Kas'!K:K,'Jurnal Kas'!H:H,F224,'Jurnal Kas'!Q:Q,C224)+I224,"")</f>
        <v/>
      </c>
    </row>
    <row r="225" spans="2:10" x14ac:dyDescent="0.25">
      <c r="B225" s="180">
        <v>218</v>
      </c>
      <c r="C225" s="502"/>
      <c r="D225" s="488" t="str">
        <f>IFERROR(INDEX('Jurnal Piutang'!R:R,MATCH(C225,'Jurnal Piutang'!Q:Q,0),0),"")</f>
        <v/>
      </c>
      <c r="E225" s="488" t="str">
        <f>IFERROR(INDEX(Customer!D:D,MATCH(D225,Customer!C:C,0),0),"")</f>
        <v/>
      </c>
      <c r="F225" s="490" t="str">
        <f>IFERROR(INDEX(Customer!F:F,MATCH($D225,Customer!$C:$C,0),0),"")</f>
        <v/>
      </c>
      <c r="G225" s="488" t="str">
        <f>IFERROR(INDEX(Customer!G:G,MATCH($D225,Customer!$C:$C,0),0),"")</f>
        <v/>
      </c>
      <c r="H225" s="524"/>
      <c r="I225" s="525"/>
      <c r="J225" s="533" t="str">
        <f>IF(C225&lt;&gt;"",SUMIFS('Jurnal Piutang'!J:J,'Jurnal Piutang'!H:H,F225,'Jurnal Piutang'!Q:Q,C225)-SUMIFS('Jurnal Kas'!K:K,'Jurnal Kas'!H:H,F225,'Jurnal Kas'!Q:Q,C225)+I225,"")</f>
        <v/>
      </c>
    </row>
    <row r="226" spans="2:10" x14ac:dyDescent="0.25">
      <c r="B226" s="180">
        <v>219</v>
      </c>
      <c r="C226" s="502"/>
      <c r="D226" s="488" t="str">
        <f>IFERROR(INDEX('Jurnal Piutang'!R:R,MATCH(C226,'Jurnal Piutang'!Q:Q,0),0),"")</f>
        <v/>
      </c>
      <c r="E226" s="488" t="str">
        <f>IFERROR(INDEX(Customer!D:D,MATCH(D226,Customer!C:C,0),0),"")</f>
        <v/>
      </c>
      <c r="F226" s="490" t="str">
        <f>IFERROR(INDEX(Customer!F:F,MATCH($D226,Customer!$C:$C,0),0),"")</f>
        <v/>
      </c>
      <c r="G226" s="488" t="str">
        <f>IFERROR(INDEX(Customer!G:G,MATCH($D226,Customer!$C:$C,0),0),"")</f>
        <v/>
      </c>
      <c r="H226" s="524"/>
      <c r="I226" s="525"/>
      <c r="J226" s="533" t="str">
        <f>IF(C226&lt;&gt;"",SUMIFS('Jurnal Piutang'!J:J,'Jurnal Piutang'!H:H,F226,'Jurnal Piutang'!Q:Q,C226)-SUMIFS('Jurnal Kas'!K:K,'Jurnal Kas'!H:H,F226,'Jurnal Kas'!Q:Q,C226)+I226,"")</f>
        <v/>
      </c>
    </row>
    <row r="227" spans="2:10" x14ac:dyDescent="0.25">
      <c r="B227" s="180">
        <v>220</v>
      </c>
      <c r="C227" s="502"/>
      <c r="D227" s="488" t="str">
        <f>IFERROR(INDEX('Jurnal Piutang'!R:R,MATCH(C227,'Jurnal Piutang'!Q:Q,0),0),"")</f>
        <v/>
      </c>
      <c r="E227" s="488" t="str">
        <f>IFERROR(INDEX(Customer!D:D,MATCH(D227,Customer!C:C,0),0),"")</f>
        <v/>
      </c>
      <c r="F227" s="490" t="str">
        <f>IFERROR(INDEX(Customer!F:F,MATCH($D227,Customer!$C:$C,0),0),"")</f>
        <v/>
      </c>
      <c r="G227" s="488" t="str">
        <f>IFERROR(INDEX(Customer!G:G,MATCH($D227,Customer!$C:$C,0),0),"")</f>
        <v/>
      </c>
      <c r="H227" s="524"/>
      <c r="I227" s="525"/>
      <c r="J227" s="533" t="str">
        <f>IF(C227&lt;&gt;"",SUMIFS('Jurnal Piutang'!J:J,'Jurnal Piutang'!H:H,F227,'Jurnal Piutang'!Q:Q,C227)-SUMIFS('Jurnal Kas'!K:K,'Jurnal Kas'!H:H,F227,'Jurnal Kas'!Q:Q,C227)+I227,"")</f>
        <v/>
      </c>
    </row>
    <row r="228" spans="2:10" x14ac:dyDescent="0.25">
      <c r="B228" s="180">
        <v>221</v>
      </c>
      <c r="C228" s="502"/>
      <c r="D228" s="488" t="str">
        <f>IFERROR(INDEX('Jurnal Piutang'!R:R,MATCH(C228,'Jurnal Piutang'!Q:Q,0),0),"")</f>
        <v/>
      </c>
      <c r="E228" s="488" t="str">
        <f>IFERROR(INDEX(Customer!D:D,MATCH(D228,Customer!C:C,0),0),"")</f>
        <v/>
      </c>
      <c r="F228" s="490" t="str">
        <f>IFERROR(INDEX(Customer!F:F,MATCH($D228,Customer!$C:$C,0),0),"")</f>
        <v/>
      </c>
      <c r="G228" s="488" t="str">
        <f>IFERROR(INDEX(Customer!G:G,MATCH($D228,Customer!$C:$C,0),0),"")</f>
        <v/>
      </c>
      <c r="H228" s="524"/>
      <c r="I228" s="525"/>
      <c r="J228" s="533" t="str">
        <f>IF(C228&lt;&gt;"",SUMIFS('Jurnal Piutang'!J:J,'Jurnal Piutang'!H:H,F228,'Jurnal Piutang'!Q:Q,C228)-SUMIFS('Jurnal Kas'!K:K,'Jurnal Kas'!H:H,F228,'Jurnal Kas'!Q:Q,C228)+I228,"")</f>
        <v/>
      </c>
    </row>
    <row r="229" spans="2:10" x14ac:dyDescent="0.25">
      <c r="B229" s="180">
        <v>222</v>
      </c>
      <c r="C229" s="502"/>
      <c r="D229" s="488" t="str">
        <f>IFERROR(INDEX('Jurnal Piutang'!R:R,MATCH(C229,'Jurnal Piutang'!Q:Q,0),0),"")</f>
        <v/>
      </c>
      <c r="E229" s="488" t="str">
        <f>IFERROR(INDEX(Customer!D:D,MATCH(D229,Customer!C:C,0),0),"")</f>
        <v/>
      </c>
      <c r="F229" s="490" t="str">
        <f>IFERROR(INDEX(Customer!F:F,MATCH($D229,Customer!$C:$C,0),0),"")</f>
        <v/>
      </c>
      <c r="G229" s="488" t="str">
        <f>IFERROR(INDEX(Customer!G:G,MATCH($D229,Customer!$C:$C,0),0),"")</f>
        <v/>
      </c>
      <c r="H229" s="524"/>
      <c r="I229" s="525"/>
      <c r="J229" s="533" t="str">
        <f>IF(C229&lt;&gt;"",SUMIFS('Jurnal Piutang'!J:J,'Jurnal Piutang'!H:H,F229,'Jurnal Piutang'!Q:Q,C229)-SUMIFS('Jurnal Kas'!K:K,'Jurnal Kas'!H:H,F229,'Jurnal Kas'!Q:Q,C229)+I229,"")</f>
        <v/>
      </c>
    </row>
    <row r="230" spans="2:10" x14ac:dyDescent="0.25">
      <c r="B230" s="180">
        <v>223</v>
      </c>
      <c r="C230" s="502"/>
      <c r="D230" s="488" t="str">
        <f>IFERROR(INDEX('Jurnal Piutang'!R:R,MATCH(C230,'Jurnal Piutang'!Q:Q,0),0),"")</f>
        <v/>
      </c>
      <c r="E230" s="488" t="str">
        <f>IFERROR(INDEX(Customer!D:D,MATCH(D230,Customer!C:C,0),0),"")</f>
        <v/>
      </c>
      <c r="F230" s="490" t="str">
        <f>IFERROR(INDEX(Customer!F:F,MATCH($D230,Customer!$C:$C,0),0),"")</f>
        <v/>
      </c>
      <c r="G230" s="488" t="str">
        <f>IFERROR(INDEX(Customer!G:G,MATCH($D230,Customer!$C:$C,0),0),"")</f>
        <v/>
      </c>
      <c r="H230" s="524"/>
      <c r="I230" s="525"/>
      <c r="J230" s="533" t="str">
        <f>IF(C230&lt;&gt;"",SUMIFS('Jurnal Piutang'!J:J,'Jurnal Piutang'!H:H,F230,'Jurnal Piutang'!Q:Q,C230)-SUMIFS('Jurnal Kas'!K:K,'Jurnal Kas'!H:H,F230,'Jurnal Kas'!Q:Q,C230)+I230,"")</f>
        <v/>
      </c>
    </row>
    <row r="231" spans="2:10" x14ac:dyDescent="0.25">
      <c r="B231" s="180">
        <v>224</v>
      </c>
      <c r="C231" s="502"/>
      <c r="D231" s="488" t="str">
        <f>IFERROR(INDEX('Jurnal Piutang'!R:R,MATCH(C231,'Jurnal Piutang'!Q:Q,0),0),"")</f>
        <v/>
      </c>
      <c r="E231" s="488" t="str">
        <f>IFERROR(INDEX(Customer!D:D,MATCH(D231,Customer!C:C,0),0),"")</f>
        <v/>
      </c>
      <c r="F231" s="490" t="str">
        <f>IFERROR(INDEX(Customer!F:F,MATCH($D231,Customer!$C:$C,0),0),"")</f>
        <v/>
      </c>
      <c r="G231" s="488" t="str">
        <f>IFERROR(INDEX(Customer!G:G,MATCH($D231,Customer!$C:$C,0),0),"")</f>
        <v/>
      </c>
      <c r="H231" s="524"/>
      <c r="I231" s="525"/>
      <c r="J231" s="533" t="str">
        <f>IF(C231&lt;&gt;"",SUMIFS('Jurnal Piutang'!J:J,'Jurnal Piutang'!H:H,F231,'Jurnal Piutang'!Q:Q,C231)-SUMIFS('Jurnal Kas'!K:K,'Jurnal Kas'!H:H,F231,'Jurnal Kas'!Q:Q,C231)+I231,"")</f>
        <v/>
      </c>
    </row>
    <row r="232" spans="2:10" x14ac:dyDescent="0.25">
      <c r="B232" s="180">
        <v>225</v>
      </c>
      <c r="C232" s="502"/>
      <c r="D232" s="488" t="str">
        <f>IFERROR(INDEX('Jurnal Piutang'!R:R,MATCH(C232,'Jurnal Piutang'!Q:Q,0),0),"")</f>
        <v/>
      </c>
      <c r="E232" s="488" t="str">
        <f>IFERROR(INDEX(Customer!D:D,MATCH(D232,Customer!C:C,0),0),"")</f>
        <v/>
      </c>
      <c r="F232" s="490" t="str">
        <f>IFERROR(INDEX(Customer!F:F,MATCH($D232,Customer!$C:$C,0),0),"")</f>
        <v/>
      </c>
      <c r="G232" s="488" t="str">
        <f>IFERROR(INDEX(Customer!G:G,MATCH($D232,Customer!$C:$C,0),0),"")</f>
        <v/>
      </c>
      <c r="H232" s="524"/>
      <c r="I232" s="525"/>
      <c r="J232" s="533" t="str">
        <f>IF(C232&lt;&gt;"",SUMIFS('Jurnal Piutang'!J:J,'Jurnal Piutang'!H:H,F232,'Jurnal Piutang'!Q:Q,C232)-SUMIFS('Jurnal Kas'!K:K,'Jurnal Kas'!H:H,F232,'Jurnal Kas'!Q:Q,C232)+I232,"")</f>
        <v/>
      </c>
    </row>
    <row r="233" spans="2:10" x14ac:dyDescent="0.25">
      <c r="B233" s="180">
        <v>226</v>
      </c>
      <c r="C233" s="502"/>
      <c r="D233" s="488" t="str">
        <f>IFERROR(INDEX('Jurnal Piutang'!R:R,MATCH(C233,'Jurnal Piutang'!Q:Q,0),0),"")</f>
        <v/>
      </c>
      <c r="E233" s="488" t="str">
        <f>IFERROR(INDEX(Customer!D:D,MATCH(D233,Customer!C:C,0),0),"")</f>
        <v/>
      </c>
      <c r="F233" s="490" t="str">
        <f>IFERROR(INDEX(Customer!F:F,MATCH($D233,Customer!$C:$C,0),0),"")</f>
        <v/>
      </c>
      <c r="G233" s="488" t="str">
        <f>IFERROR(INDEX(Customer!G:G,MATCH($D233,Customer!$C:$C,0),0),"")</f>
        <v/>
      </c>
      <c r="H233" s="524"/>
      <c r="I233" s="525"/>
      <c r="J233" s="533" t="str">
        <f>IF(C233&lt;&gt;"",SUMIFS('Jurnal Piutang'!J:J,'Jurnal Piutang'!H:H,F233,'Jurnal Piutang'!Q:Q,C233)-SUMIFS('Jurnal Kas'!K:K,'Jurnal Kas'!H:H,F233,'Jurnal Kas'!Q:Q,C233)+I233,"")</f>
        <v/>
      </c>
    </row>
    <row r="234" spans="2:10" x14ac:dyDescent="0.25">
      <c r="B234" s="180">
        <v>227</v>
      </c>
      <c r="C234" s="502"/>
      <c r="D234" s="488" t="str">
        <f>IFERROR(INDEX('Jurnal Piutang'!R:R,MATCH(C234,'Jurnal Piutang'!Q:Q,0),0),"")</f>
        <v/>
      </c>
      <c r="E234" s="488" t="str">
        <f>IFERROR(INDEX(Customer!D:D,MATCH(D234,Customer!C:C,0),0),"")</f>
        <v/>
      </c>
      <c r="F234" s="490" t="str">
        <f>IFERROR(INDEX(Customer!F:F,MATCH($D234,Customer!$C:$C,0),0),"")</f>
        <v/>
      </c>
      <c r="G234" s="488" t="str">
        <f>IFERROR(INDEX(Customer!G:G,MATCH($D234,Customer!$C:$C,0),0),"")</f>
        <v/>
      </c>
      <c r="H234" s="524"/>
      <c r="I234" s="525"/>
      <c r="J234" s="533" t="str">
        <f>IF(C234&lt;&gt;"",SUMIFS('Jurnal Piutang'!J:J,'Jurnal Piutang'!H:H,F234,'Jurnal Piutang'!Q:Q,C234)-SUMIFS('Jurnal Kas'!K:K,'Jurnal Kas'!H:H,F234,'Jurnal Kas'!Q:Q,C234)+I234,"")</f>
        <v/>
      </c>
    </row>
    <row r="235" spans="2:10" x14ac:dyDescent="0.25">
      <c r="B235" s="180">
        <v>228</v>
      </c>
      <c r="C235" s="502"/>
      <c r="D235" s="488" t="str">
        <f>IFERROR(INDEX('Jurnal Piutang'!R:R,MATCH(C235,'Jurnal Piutang'!Q:Q,0),0),"")</f>
        <v/>
      </c>
      <c r="E235" s="488" t="str">
        <f>IFERROR(INDEX(Customer!D:D,MATCH(D235,Customer!C:C,0),0),"")</f>
        <v/>
      </c>
      <c r="F235" s="490" t="str">
        <f>IFERROR(INDEX(Customer!F:F,MATCH($D235,Customer!$C:$C,0),0),"")</f>
        <v/>
      </c>
      <c r="G235" s="488" t="str">
        <f>IFERROR(INDEX(Customer!G:G,MATCH($D235,Customer!$C:$C,0),0),"")</f>
        <v/>
      </c>
      <c r="H235" s="524"/>
      <c r="I235" s="525"/>
      <c r="J235" s="533" t="str">
        <f>IF(C235&lt;&gt;"",SUMIFS('Jurnal Piutang'!J:J,'Jurnal Piutang'!H:H,F235,'Jurnal Piutang'!Q:Q,C235)-SUMIFS('Jurnal Kas'!K:K,'Jurnal Kas'!H:H,F235,'Jurnal Kas'!Q:Q,C235)+I235,"")</f>
        <v/>
      </c>
    </row>
    <row r="236" spans="2:10" x14ac:dyDescent="0.25">
      <c r="B236" s="180">
        <v>229</v>
      </c>
      <c r="C236" s="502"/>
      <c r="D236" s="488" t="str">
        <f>IFERROR(INDEX('Jurnal Piutang'!R:R,MATCH(C236,'Jurnal Piutang'!Q:Q,0),0),"")</f>
        <v/>
      </c>
      <c r="E236" s="488" t="str">
        <f>IFERROR(INDEX(Customer!D:D,MATCH(D236,Customer!C:C,0),0),"")</f>
        <v/>
      </c>
      <c r="F236" s="490" t="str">
        <f>IFERROR(INDEX(Customer!F:F,MATCH($D236,Customer!$C:$C,0),0),"")</f>
        <v/>
      </c>
      <c r="G236" s="488" t="str">
        <f>IFERROR(INDEX(Customer!G:G,MATCH($D236,Customer!$C:$C,0),0),"")</f>
        <v/>
      </c>
      <c r="H236" s="524"/>
      <c r="I236" s="525"/>
      <c r="J236" s="533" t="str">
        <f>IF(C236&lt;&gt;"",SUMIFS('Jurnal Piutang'!J:J,'Jurnal Piutang'!H:H,F236,'Jurnal Piutang'!Q:Q,C236)-SUMIFS('Jurnal Kas'!K:K,'Jurnal Kas'!H:H,F236,'Jurnal Kas'!Q:Q,C236)+I236,"")</f>
        <v/>
      </c>
    </row>
    <row r="237" spans="2:10" x14ac:dyDescent="0.25">
      <c r="B237" s="180">
        <v>230</v>
      </c>
      <c r="C237" s="502"/>
      <c r="D237" s="488" t="str">
        <f>IFERROR(INDEX('Jurnal Piutang'!R:R,MATCH(C237,'Jurnal Piutang'!Q:Q,0),0),"")</f>
        <v/>
      </c>
      <c r="E237" s="488" t="str">
        <f>IFERROR(INDEX(Customer!D:D,MATCH(D237,Customer!C:C,0),0),"")</f>
        <v/>
      </c>
      <c r="F237" s="490" t="str">
        <f>IFERROR(INDEX(Customer!F:F,MATCH($D237,Customer!$C:$C,0),0),"")</f>
        <v/>
      </c>
      <c r="G237" s="488" t="str">
        <f>IFERROR(INDEX(Customer!G:G,MATCH($D237,Customer!$C:$C,0),0),"")</f>
        <v/>
      </c>
      <c r="H237" s="524"/>
      <c r="I237" s="525"/>
      <c r="J237" s="533" t="str">
        <f>IF(C237&lt;&gt;"",SUMIFS('Jurnal Piutang'!J:J,'Jurnal Piutang'!H:H,F237,'Jurnal Piutang'!Q:Q,C237)-SUMIFS('Jurnal Kas'!K:K,'Jurnal Kas'!H:H,F237,'Jurnal Kas'!Q:Q,C237)+I237,"")</f>
        <v/>
      </c>
    </row>
    <row r="238" spans="2:10" x14ac:dyDescent="0.25">
      <c r="B238" s="180">
        <v>231</v>
      </c>
      <c r="C238" s="502"/>
      <c r="D238" s="488" t="str">
        <f>IFERROR(INDEX('Jurnal Piutang'!R:R,MATCH(C238,'Jurnal Piutang'!Q:Q,0),0),"")</f>
        <v/>
      </c>
      <c r="E238" s="488" t="str">
        <f>IFERROR(INDEX(Customer!D:D,MATCH(D238,Customer!C:C,0),0),"")</f>
        <v/>
      </c>
      <c r="F238" s="490" t="str">
        <f>IFERROR(INDEX(Customer!F:F,MATCH($D238,Customer!$C:$C,0),0),"")</f>
        <v/>
      </c>
      <c r="G238" s="488" t="str">
        <f>IFERROR(INDEX(Customer!G:G,MATCH($D238,Customer!$C:$C,0),0),"")</f>
        <v/>
      </c>
      <c r="H238" s="524"/>
      <c r="I238" s="525"/>
      <c r="J238" s="533" t="str">
        <f>IF(C238&lt;&gt;"",SUMIFS('Jurnal Piutang'!J:J,'Jurnal Piutang'!H:H,F238,'Jurnal Piutang'!Q:Q,C238)-SUMIFS('Jurnal Kas'!K:K,'Jurnal Kas'!H:H,F238,'Jurnal Kas'!Q:Q,C238)+I238,"")</f>
        <v/>
      </c>
    </row>
    <row r="239" spans="2:10" x14ac:dyDescent="0.25">
      <c r="B239" s="180">
        <v>232</v>
      </c>
      <c r="C239" s="502"/>
      <c r="D239" s="488" t="str">
        <f>IFERROR(INDEX('Jurnal Piutang'!R:R,MATCH(C239,'Jurnal Piutang'!Q:Q,0),0),"")</f>
        <v/>
      </c>
      <c r="E239" s="488" t="str">
        <f>IFERROR(INDEX(Customer!D:D,MATCH(D239,Customer!C:C,0),0),"")</f>
        <v/>
      </c>
      <c r="F239" s="490" t="str">
        <f>IFERROR(INDEX(Customer!F:F,MATCH($D239,Customer!$C:$C,0),0),"")</f>
        <v/>
      </c>
      <c r="G239" s="488" t="str">
        <f>IFERROR(INDEX(Customer!G:G,MATCH($D239,Customer!$C:$C,0),0),"")</f>
        <v/>
      </c>
      <c r="H239" s="524"/>
      <c r="I239" s="525"/>
      <c r="J239" s="533" t="str">
        <f>IF(C239&lt;&gt;"",SUMIFS('Jurnal Piutang'!J:J,'Jurnal Piutang'!H:H,F239,'Jurnal Piutang'!Q:Q,C239)-SUMIFS('Jurnal Kas'!K:K,'Jurnal Kas'!H:H,F239,'Jurnal Kas'!Q:Q,C239)+I239,"")</f>
        <v/>
      </c>
    </row>
    <row r="240" spans="2:10" x14ac:dyDescent="0.25">
      <c r="B240" s="180">
        <v>233</v>
      </c>
      <c r="C240" s="502"/>
      <c r="D240" s="488" t="str">
        <f>IFERROR(INDEX('Jurnal Piutang'!R:R,MATCH(C240,'Jurnal Piutang'!Q:Q,0),0),"")</f>
        <v/>
      </c>
      <c r="E240" s="488" t="str">
        <f>IFERROR(INDEX(Customer!D:D,MATCH(D240,Customer!C:C,0),0),"")</f>
        <v/>
      </c>
      <c r="F240" s="490" t="str">
        <f>IFERROR(INDEX(Customer!F:F,MATCH($D240,Customer!$C:$C,0),0),"")</f>
        <v/>
      </c>
      <c r="G240" s="488" t="str">
        <f>IFERROR(INDEX(Customer!G:G,MATCH($D240,Customer!$C:$C,0),0),"")</f>
        <v/>
      </c>
      <c r="H240" s="524"/>
      <c r="I240" s="525"/>
      <c r="J240" s="533" t="str">
        <f>IF(C240&lt;&gt;"",SUMIFS('Jurnal Piutang'!J:J,'Jurnal Piutang'!H:H,F240,'Jurnal Piutang'!Q:Q,C240)-SUMIFS('Jurnal Kas'!K:K,'Jurnal Kas'!H:H,F240,'Jurnal Kas'!Q:Q,C240)+I240,"")</f>
        <v/>
      </c>
    </row>
    <row r="241" spans="2:10" x14ac:dyDescent="0.25">
      <c r="B241" s="180">
        <v>234</v>
      </c>
      <c r="C241" s="502"/>
      <c r="D241" s="488" t="str">
        <f>IFERROR(INDEX('Jurnal Piutang'!R:R,MATCH(C241,'Jurnal Piutang'!Q:Q,0),0),"")</f>
        <v/>
      </c>
      <c r="E241" s="488" t="str">
        <f>IFERROR(INDEX(Customer!D:D,MATCH(D241,Customer!C:C,0),0),"")</f>
        <v/>
      </c>
      <c r="F241" s="490" t="str">
        <f>IFERROR(INDEX(Customer!F:F,MATCH($D241,Customer!$C:$C,0),0),"")</f>
        <v/>
      </c>
      <c r="G241" s="488" t="str">
        <f>IFERROR(INDEX(Customer!G:G,MATCH($D241,Customer!$C:$C,0),0),"")</f>
        <v/>
      </c>
      <c r="H241" s="524"/>
      <c r="I241" s="525"/>
      <c r="J241" s="533" t="str">
        <f>IF(C241&lt;&gt;"",SUMIFS('Jurnal Piutang'!J:J,'Jurnal Piutang'!H:H,F241,'Jurnal Piutang'!Q:Q,C241)-SUMIFS('Jurnal Kas'!K:K,'Jurnal Kas'!H:H,F241,'Jurnal Kas'!Q:Q,C241)+I241,"")</f>
        <v/>
      </c>
    </row>
    <row r="242" spans="2:10" x14ac:dyDescent="0.25">
      <c r="B242" s="180">
        <v>235</v>
      </c>
      <c r="C242" s="502"/>
      <c r="D242" s="488" t="str">
        <f>IFERROR(INDEX('Jurnal Piutang'!R:R,MATCH(C242,'Jurnal Piutang'!Q:Q,0),0),"")</f>
        <v/>
      </c>
      <c r="E242" s="488" t="str">
        <f>IFERROR(INDEX(Customer!D:D,MATCH(D242,Customer!C:C,0),0),"")</f>
        <v/>
      </c>
      <c r="F242" s="490" t="str">
        <f>IFERROR(INDEX(Customer!F:F,MATCH($D242,Customer!$C:$C,0),0),"")</f>
        <v/>
      </c>
      <c r="G242" s="488" t="str">
        <f>IFERROR(INDEX(Customer!G:G,MATCH($D242,Customer!$C:$C,0),0),"")</f>
        <v/>
      </c>
      <c r="H242" s="524"/>
      <c r="I242" s="525"/>
      <c r="J242" s="533" t="str">
        <f>IF(C242&lt;&gt;"",SUMIFS('Jurnal Piutang'!J:J,'Jurnal Piutang'!H:H,F242,'Jurnal Piutang'!Q:Q,C242)-SUMIFS('Jurnal Kas'!K:K,'Jurnal Kas'!H:H,F242,'Jurnal Kas'!Q:Q,C242)+I242,"")</f>
        <v/>
      </c>
    </row>
    <row r="243" spans="2:10" x14ac:dyDescent="0.25">
      <c r="B243" s="180">
        <v>236</v>
      </c>
      <c r="C243" s="502"/>
      <c r="D243" s="488" t="str">
        <f>IFERROR(INDEX('Jurnal Piutang'!R:R,MATCH(C243,'Jurnal Piutang'!Q:Q,0),0),"")</f>
        <v/>
      </c>
      <c r="E243" s="488" t="str">
        <f>IFERROR(INDEX(Customer!D:D,MATCH(D243,Customer!C:C,0),0),"")</f>
        <v/>
      </c>
      <c r="F243" s="490" t="str">
        <f>IFERROR(INDEX(Customer!F:F,MATCH($D243,Customer!$C:$C,0),0),"")</f>
        <v/>
      </c>
      <c r="G243" s="488" t="str">
        <f>IFERROR(INDEX(Customer!G:G,MATCH($D243,Customer!$C:$C,0),0),"")</f>
        <v/>
      </c>
      <c r="H243" s="524"/>
      <c r="I243" s="525"/>
      <c r="J243" s="533" t="str">
        <f>IF(C243&lt;&gt;"",SUMIFS('Jurnal Piutang'!J:J,'Jurnal Piutang'!H:H,F243,'Jurnal Piutang'!Q:Q,C243)-SUMIFS('Jurnal Kas'!K:K,'Jurnal Kas'!H:H,F243,'Jurnal Kas'!Q:Q,C243)+I243,"")</f>
        <v/>
      </c>
    </row>
    <row r="244" spans="2:10" x14ac:dyDescent="0.25">
      <c r="B244" s="180">
        <v>237</v>
      </c>
      <c r="C244" s="502"/>
      <c r="D244" s="488" t="str">
        <f>IFERROR(INDEX('Jurnal Piutang'!R:R,MATCH(C244,'Jurnal Piutang'!Q:Q,0),0),"")</f>
        <v/>
      </c>
      <c r="E244" s="488" t="str">
        <f>IFERROR(INDEX(Customer!D:D,MATCH(D244,Customer!C:C,0),0),"")</f>
        <v/>
      </c>
      <c r="F244" s="490" t="str">
        <f>IFERROR(INDEX(Customer!F:F,MATCH($D244,Customer!$C:$C,0),0),"")</f>
        <v/>
      </c>
      <c r="G244" s="488" t="str">
        <f>IFERROR(INDEX(Customer!G:G,MATCH($D244,Customer!$C:$C,0),0),"")</f>
        <v/>
      </c>
      <c r="H244" s="524"/>
      <c r="I244" s="525"/>
      <c r="J244" s="533" t="str">
        <f>IF(C244&lt;&gt;"",SUMIFS('Jurnal Piutang'!J:J,'Jurnal Piutang'!H:H,F244,'Jurnal Piutang'!Q:Q,C244)-SUMIFS('Jurnal Kas'!K:K,'Jurnal Kas'!H:H,F244,'Jurnal Kas'!Q:Q,C244)+I244,"")</f>
        <v/>
      </c>
    </row>
    <row r="245" spans="2:10" x14ac:dyDescent="0.25">
      <c r="B245" s="180">
        <v>238</v>
      </c>
      <c r="C245" s="502"/>
      <c r="D245" s="488" t="str">
        <f>IFERROR(INDEX('Jurnal Piutang'!R:R,MATCH(C245,'Jurnal Piutang'!Q:Q,0),0),"")</f>
        <v/>
      </c>
      <c r="E245" s="488" t="str">
        <f>IFERROR(INDEX(Customer!D:D,MATCH(D245,Customer!C:C,0),0),"")</f>
        <v/>
      </c>
      <c r="F245" s="490" t="str">
        <f>IFERROR(INDEX(Customer!F:F,MATCH($D245,Customer!$C:$C,0),0),"")</f>
        <v/>
      </c>
      <c r="G245" s="488" t="str">
        <f>IFERROR(INDEX(Customer!G:G,MATCH($D245,Customer!$C:$C,0),0),"")</f>
        <v/>
      </c>
      <c r="H245" s="524"/>
      <c r="I245" s="525"/>
      <c r="J245" s="533" t="str">
        <f>IF(C245&lt;&gt;"",SUMIFS('Jurnal Piutang'!J:J,'Jurnal Piutang'!H:H,F245,'Jurnal Piutang'!Q:Q,C245)-SUMIFS('Jurnal Kas'!K:K,'Jurnal Kas'!H:H,F245,'Jurnal Kas'!Q:Q,C245)+I245,"")</f>
        <v/>
      </c>
    </row>
    <row r="246" spans="2:10" x14ac:dyDescent="0.25">
      <c r="B246" s="180">
        <v>239</v>
      </c>
      <c r="C246" s="502"/>
      <c r="D246" s="488" t="str">
        <f>IFERROR(INDEX('Jurnal Piutang'!R:R,MATCH(C246,'Jurnal Piutang'!Q:Q,0),0),"")</f>
        <v/>
      </c>
      <c r="E246" s="488" t="str">
        <f>IFERROR(INDEX(Customer!D:D,MATCH(D246,Customer!C:C,0),0),"")</f>
        <v/>
      </c>
      <c r="F246" s="490" t="str">
        <f>IFERROR(INDEX(Customer!F:F,MATCH($D246,Customer!$C:$C,0),0),"")</f>
        <v/>
      </c>
      <c r="G246" s="488" t="str">
        <f>IFERROR(INDEX(Customer!G:G,MATCH($D246,Customer!$C:$C,0),0),"")</f>
        <v/>
      </c>
      <c r="H246" s="524"/>
      <c r="I246" s="525"/>
      <c r="J246" s="533" t="str">
        <f>IF(C246&lt;&gt;"",SUMIFS('Jurnal Piutang'!J:J,'Jurnal Piutang'!H:H,F246,'Jurnal Piutang'!Q:Q,C246)-SUMIFS('Jurnal Kas'!K:K,'Jurnal Kas'!H:H,F246,'Jurnal Kas'!Q:Q,C246)+I246,"")</f>
        <v/>
      </c>
    </row>
    <row r="247" spans="2:10" x14ac:dyDescent="0.25">
      <c r="B247" s="180">
        <v>240</v>
      </c>
      <c r="C247" s="502"/>
      <c r="D247" s="488" t="str">
        <f>IFERROR(INDEX('Jurnal Piutang'!R:R,MATCH(C247,'Jurnal Piutang'!Q:Q,0),0),"")</f>
        <v/>
      </c>
      <c r="E247" s="488" t="str">
        <f>IFERROR(INDEX(Customer!D:D,MATCH(D247,Customer!C:C,0),0),"")</f>
        <v/>
      </c>
      <c r="F247" s="490" t="str">
        <f>IFERROR(INDEX(Customer!F:F,MATCH($D247,Customer!$C:$C,0),0),"")</f>
        <v/>
      </c>
      <c r="G247" s="488" t="str">
        <f>IFERROR(INDEX(Customer!G:G,MATCH($D247,Customer!$C:$C,0),0),"")</f>
        <v/>
      </c>
      <c r="H247" s="524"/>
      <c r="I247" s="525"/>
      <c r="J247" s="533" t="str">
        <f>IF(C247&lt;&gt;"",SUMIFS('Jurnal Piutang'!J:J,'Jurnal Piutang'!H:H,F247,'Jurnal Piutang'!Q:Q,C247)-SUMIFS('Jurnal Kas'!K:K,'Jurnal Kas'!H:H,F247,'Jurnal Kas'!Q:Q,C247)+I247,"")</f>
        <v/>
      </c>
    </row>
    <row r="248" spans="2:10" x14ac:dyDescent="0.25">
      <c r="B248" s="180">
        <v>241</v>
      </c>
      <c r="C248" s="502"/>
      <c r="D248" s="488" t="str">
        <f>IFERROR(INDEX('Jurnal Piutang'!R:R,MATCH(C248,'Jurnal Piutang'!Q:Q,0),0),"")</f>
        <v/>
      </c>
      <c r="E248" s="488" t="str">
        <f>IFERROR(INDEX(Customer!D:D,MATCH(D248,Customer!C:C,0),0),"")</f>
        <v/>
      </c>
      <c r="F248" s="490" t="str">
        <f>IFERROR(INDEX(Customer!F:F,MATCH($D248,Customer!$C:$C,0),0),"")</f>
        <v/>
      </c>
      <c r="G248" s="488" t="str">
        <f>IFERROR(INDEX(Customer!G:G,MATCH($D248,Customer!$C:$C,0),0),"")</f>
        <v/>
      </c>
      <c r="H248" s="524"/>
      <c r="I248" s="525"/>
      <c r="J248" s="533" t="str">
        <f>IF(C248&lt;&gt;"",SUMIFS('Jurnal Piutang'!J:J,'Jurnal Piutang'!H:H,F248,'Jurnal Piutang'!Q:Q,C248)-SUMIFS('Jurnal Kas'!K:K,'Jurnal Kas'!H:H,F248,'Jurnal Kas'!Q:Q,C248)+I248,"")</f>
        <v/>
      </c>
    </row>
    <row r="249" spans="2:10" x14ac:dyDescent="0.25">
      <c r="B249" s="180">
        <v>242</v>
      </c>
      <c r="C249" s="502"/>
      <c r="D249" s="488" t="str">
        <f>IFERROR(INDEX('Jurnal Piutang'!R:R,MATCH(C249,'Jurnal Piutang'!Q:Q,0),0),"")</f>
        <v/>
      </c>
      <c r="E249" s="488" t="str">
        <f>IFERROR(INDEX(Customer!D:D,MATCH(D249,Customer!C:C,0),0),"")</f>
        <v/>
      </c>
      <c r="F249" s="490" t="str">
        <f>IFERROR(INDEX(Customer!F:F,MATCH($D249,Customer!$C:$C,0),0),"")</f>
        <v/>
      </c>
      <c r="G249" s="488" t="str">
        <f>IFERROR(INDEX(Customer!G:G,MATCH($D249,Customer!$C:$C,0),0),"")</f>
        <v/>
      </c>
      <c r="H249" s="524"/>
      <c r="I249" s="525"/>
      <c r="J249" s="533" t="str">
        <f>IF(C249&lt;&gt;"",SUMIFS('Jurnal Piutang'!J:J,'Jurnal Piutang'!H:H,F249,'Jurnal Piutang'!Q:Q,C249)-SUMIFS('Jurnal Kas'!K:K,'Jurnal Kas'!H:H,F249,'Jurnal Kas'!Q:Q,C249)+I249,"")</f>
        <v/>
      </c>
    </row>
    <row r="250" spans="2:10" x14ac:dyDescent="0.25">
      <c r="B250" s="180">
        <v>243</v>
      </c>
      <c r="C250" s="502"/>
      <c r="D250" s="488" t="str">
        <f>IFERROR(INDEX('Jurnal Piutang'!R:R,MATCH(C250,'Jurnal Piutang'!Q:Q,0),0),"")</f>
        <v/>
      </c>
      <c r="E250" s="488" t="str">
        <f>IFERROR(INDEX(Customer!D:D,MATCH(D250,Customer!C:C,0),0),"")</f>
        <v/>
      </c>
      <c r="F250" s="490" t="str">
        <f>IFERROR(INDEX(Customer!F:F,MATCH($D250,Customer!$C:$C,0),0),"")</f>
        <v/>
      </c>
      <c r="G250" s="488" t="str">
        <f>IFERROR(INDEX(Customer!G:G,MATCH($D250,Customer!$C:$C,0),0),"")</f>
        <v/>
      </c>
      <c r="H250" s="524"/>
      <c r="I250" s="525"/>
      <c r="J250" s="533" t="str">
        <f>IF(C250&lt;&gt;"",SUMIFS('Jurnal Piutang'!J:J,'Jurnal Piutang'!H:H,F250,'Jurnal Piutang'!Q:Q,C250)-SUMIFS('Jurnal Kas'!K:K,'Jurnal Kas'!H:H,F250,'Jurnal Kas'!Q:Q,C250)+I250,"")</f>
        <v/>
      </c>
    </row>
    <row r="251" spans="2:10" x14ac:dyDescent="0.25">
      <c r="B251" s="180">
        <v>244</v>
      </c>
      <c r="C251" s="502"/>
      <c r="D251" s="488" t="str">
        <f>IFERROR(INDEX('Jurnal Piutang'!R:R,MATCH(C251,'Jurnal Piutang'!Q:Q,0),0),"")</f>
        <v/>
      </c>
      <c r="E251" s="488" t="str">
        <f>IFERROR(INDEX(Customer!D:D,MATCH(D251,Customer!C:C,0),0),"")</f>
        <v/>
      </c>
      <c r="F251" s="490" t="str">
        <f>IFERROR(INDEX(Customer!F:F,MATCH($D251,Customer!$C:$C,0),0),"")</f>
        <v/>
      </c>
      <c r="G251" s="488" t="str">
        <f>IFERROR(INDEX(Customer!G:G,MATCH($D251,Customer!$C:$C,0),0),"")</f>
        <v/>
      </c>
      <c r="H251" s="524"/>
      <c r="I251" s="525"/>
      <c r="J251" s="533" t="str">
        <f>IF(C251&lt;&gt;"",SUMIFS('Jurnal Piutang'!J:J,'Jurnal Piutang'!H:H,F251,'Jurnal Piutang'!Q:Q,C251)-SUMIFS('Jurnal Kas'!K:K,'Jurnal Kas'!H:H,F251,'Jurnal Kas'!Q:Q,C251)+I251,"")</f>
        <v/>
      </c>
    </row>
    <row r="252" spans="2:10" x14ac:dyDescent="0.25">
      <c r="B252" s="180">
        <v>245</v>
      </c>
      <c r="C252" s="502"/>
      <c r="D252" s="488" t="str">
        <f>IFERROR(INDEX('Jurnal Piutang'!R:R,MATCH(C252,'Jurnal Piutang'!Q:Q,0),0),"")</f>
        <v/>
      </c>
      <c r="E252" s="488" t="str">
        <f>IFERROR(INDEX(Customer!D:D,MATCH(D252,Customer!C:C,0),0),"")</f>
        <v/>
      </c>
      <c r="F252" s="490" t="str">
        <f>IFERROR(INDEX(Customer!F:F,MATCH($D252,Customer!$C:$C,0),0),"")</f>
        <v/>
      </c>
      <c r="G252" s="488" t="str">
        <f>IFERROR(INDEX(Customer!G:G,MATCH($D252,Customer!$C:$C,0),0),"")</f>
        <v/>
      </c>
      <c r="H252" s="524"/>
      <c r="I252" s="525"/>
      <c r="J252" s="533" t="str">
        <f>IF(C252&lt;&gt;"",SUMIFS('Jurnal Piutang'!J:J,'Jurnal Piutang'!H:H,F252,'Jurnal Piutang'!Q:Q,C252)-SUMIFS('Jurnal Kas'!K:K,'Jurnal Kas'!H:H,F252,'Jurnal Kas'!Q:Q,C252)+I252,"")</f>
        <v/>
      </c>
    </row>
    <row r="253" spans="2:10" x14ac:dyDescent="0.25">
      <c r="B253" s="180">
        <v>246</v>
      </c>
      <c r="C253" s="502"/>
      <c r="D253" s="488" t="str">
        <f>IFERROR(INDEX('Jurnal Piutang'!R:R,MATCH(C253,'Jurnal Piutang'!Q:Q,0),0),"")</f>
        <v/>
      </c>
      <c r="E253" s="488" t="str">
        <f>IFERROR(INDEX(Customer!D:D,MATCH(D253,Customer!C:C,0),0),"")</f>
        <v/>
      </c>
      <c r="F253" s="490" t="str">
        <f>IFERROR(INDEX(Customer!F:F,MATCH($D253,Customer!$C:$C,0),0),"")</f>
        <v/>
      </c>
      <c r="G253" s="488" t="str">
        <f>IFERROR(INDEX(Customer!G:G,MATCH($D253,Customer!$C:$C,0),0),"")</f>
        <v/>
      </c>
      <c r="H253" s="524"/>
      <c r="I253" s="525"/>
      <c r="J253" s="533" t="str">
        <f>IF(C253&lt;&gt;"",SUMIFS('Jurnal Piutang'!J:J,'Jurnal Piutang'!H:H,F253,'Jurnal Piutang'!Q:Q,C253)-SUMIFS('Jurnal Kas'!K:K,'Jurnal Kas'!H:H,F253,'Jurnal Kas'!Q:Q,C253)+I253,"")</f>
        <v/>
      </c>
    </row>
    <row r="254" spans="2:10" x14ac:dyDescent="0.25">
      <c r="B254" s="180">
        <v>247</v>
      </c>
      <c r="C254" s="502"/>
      <c r="D254" s="488" t="str">
        <f>IFERROR(INDEX('Jurnal Piutang'!R:R,MATCH(C254,'Jurnal Piutang'!Q:Q,0),0),"")</f>
        <v/>
      </c>
      <c r="E254" s="488" t="str">
        <f>IFERROR(INDEX(Customer!D:D,MATCH(D254,Customer!C:C,0),0),"")</f>
        <v/>
      </c>
      <c r="F254" s="490" t="str">
        <f>IFERROR(INDEX(Customer!F:F,MATCH($D254,Customer!$C:$C,0),0),"")</f>
        <v/>
      </c>
      <c r="G254" s="488" t="str">
        <f>IFERROR(INDEX(Customer!G:G,MATCH($D254,Customer!$C:$C,0),0),"")</f>
        <v/>
      </c>
      <c r="H254" s="524"/>
      <c r="I254" s="525"/>
      <c r="J254" s="533" t="str">
        <f>IF(C254&lt;&gt;"",SUMIFS('Jurnal Piutang'!J:J,'Jurnal Piutang'!H:H,F254,'Jurnal Piutang'!Q:Q,C254)-SUMIFS('Jurnal Kas'!K:K,'Jurnal Kas'!H:H,F254,'Jurnal Kas'!Q:Q,C254)+I254,"")</f>
        <v/>
      </c>
    </row>
    <row r="255" spans="2:10" x14ac:dyDescent="0.25">
      <c r="B255" s="180">
        <v>248</v>
      </c>
      <c r="C255" s="502"/>
      <c r="D255" s="488" t="str">
        <f>IFERROR(INDEX('Jurnal Piutang'!R:R,MATCH(C255,'Jurnal Piutang'!Q:Q,0),0),"")</f>
        <v/>
      </c>
      <c r="E255" s="488" t="str">
        <f>IFERROR(INDEX(Customer!D:D,MATCH(D255,Customer!C:C,0),0),"")</f>
        <v/>
      </c>
      <c r="F255" s="490" t="str">
        <f>IFERROR(INDEX(Customer!F:F,MATCH($D255,Customer!$C:$C,0),0),"")</f>
        <v/>
      </c>
      <c r="G255" s="488" t="str">
        <f>IFERROR(INDEX(Customer!G:G,MATCH($D255,Customer!$C:$C,0),0),"")</f>
        <v/>
      </c>
      <c r="H255" s="524"/>
      <c r="I255" s="525"/>
      <c r="J255" s="533" t="str">
        <f>IF(C255&lt;&gt;"",SUMIFS('Jurnal Piutang'!J:J,'Jurnal Piutang'!H:H,F255,'Jurnal Piutang'!Q:Q,C255)-SUMIFS('Jurnal Kas'!K:K,'Jurnal Kas'!H:H,F255,'Jurnal Kas'!Q:Q,C255)+I255,"")</f>
        <v/>
      </c>
    </row>
    <row r="256" spans="2:10" x14ac:dyDescent="0.25">
      <c r="B256" s="180">
        <v>249</v>
      </c>
      <c r="C256" s="502"/>
      <c r="D256" s="488" t="str">
        <f>IFERROR(INDEX('Jurnal Piutang'!R:R,MATCH(C256,'Jurnal Piutang'!Q:Q,0),0),"")</f>
        <v/>
      </c>
      <c r="E256" s="488" t="str">
        <f>IFERROR(INDEX(Customer!D:D,MATCH(D256,Customer!C:C,0),0),"")</f>
        <v/>
      </c>
      <c r="F256" s="490" t="str">
        <f>IFERROR(INDEX(Customer!F:F,MATCH($D256,Customer!$C:$C,0),0),"")</f>
        <v/>
      </c>
      <c r="G256" s="488" t="str">
        <f>IFERROR(INDEX(Customer!G:G,MATCH($D256,Customer!$C:$C,0),0),"")</f>
        <v/>
      </c>
      <c r="H256" s="524"/>
      <c r="I256" s="525"/>
      <c r="J256" s="533" t="str">
        <f>IF(C256&lt;&gt;"",SUMIFS('Jurnal Piutang'!J:J,'Jurnal Piutang'!H:H,F256,'Jurnal Piutang'!Q:Q,C256)-SUMIFS('Jurnal Kas'!K:K,'Jurnal Kas'!H:H,F256,'Jurnal Kas'!Q:Q,C256)+I256,"")</f>
        <v/>
      </c>
    </row>
    <row r="257" spans="2:10" x14ac:dyDescent="0.25">
      <c r="B257" s="180">
        <v>250</v>
      </c>
      <c r="C257" s="502"/>
      <c r="D257" s="488" t="str">
        <f>IFERROR(INDEX('Jurnal Piutang'!R:R,MATCH(C257,'Jurnal Piutang'!Q:Q,0),0),"")</f>
        <v/>
      </c>
      <c r="E257" s="488" t="str">
        <f>IFERROR(INDEX(Customer!D:D,MATCH(D257,Customer!C:C,0),0),"")</f>
        <v/>
      </c>
      <c r="F257" s="490" t="str">
        <f>IFERROR(INDEX(Customer!F:F,MATCH($D257,Customer!$C:$C,0),0),"")</f>
        <v/>
      </c>
      <c r="G257" s="488" t="str">
        <f>IFERROR(INDEX(Customer!G:G,MATCH($D257,Customer!$C:$C,0),0),"")</f>
        <v/>
      </c>
      <c r="H257" s="524"/>
      <c r="I257" s="525"/>
      <c r="J257" s="533" t="str">
        <f>IF(C257&lt;&gt;"",SUMIFS('Jurnal Piutang'!J:J,'Jurnal Piutang'!H:H,F257,'Jurnal Piutang'!Q:Q,C257)-SUMIFS('Jurnal Kas'!K:K,'Jurnal Kas'!H:H,F257,'Jurnal Kas'!Q:Q,C257)+I257,"")</f>
        <v/>
      </c>
    </row>
    <row r="258" spans="2:10" x14ac:dyDescent="0.25">
      <c r="B258" s="180">
        <v>251</v>
      </c>
      <c r="C258" s="502"/>
      <c r="D258" s="488" t="str">
        <f>IFERROR(INDEX('Jurnal Piutang'!R:R,MATCH(C258,'Jurnal Piutang'!Q:Q,0),0),"")</f>
        <v/>
      </c>
      <c r="E258" s="488" t="str">
        <f>IFERROR(INDEX(Customer!D:D,MATCH(D258,Customer!C:C,0),0),"")</f>
        <v/>
      </c>
      <c r="F258" s="490" t="str">
        <f>IFERROR(INDEX(Customer!F:F,MATCH($D258,Customer!$C:$C,0),0),"")</f>
        <v/>
      </c>
      <c r="G258" s="488" t="str">
        <f>IFERROR(INDEX(Customer!G:G,MATCH($D258,Customer!$C:$C,0),0),"")</f>
        <v/>
      </c>
      <c r="H258" s="524"/>
      <c r="I258" s="525"/>
      <c r="J258" s="533" t="str">
        <f>IF(C258&lt;&gt;"",SUMIFS('Jurnal Piutang'!J:J,'Jurnal Piutang'!H:H,F258,'Jurnal Piutang'!Q:Q,C258)-SUMIFS('Jurnal Kas'!K:K,'Jurnal Kas'!H:H,F258,'Jurnal Kas'!Q:Q,C258)+I258,"")</f>
        <v/>
      </c>
    </row>
    <row r="259" spans="2:10" x14ac:dyDescent="0.25">
      <c r="B259" s="180">
        <v>252</v>
      </c>
      <c r="C259" s="502"/>
      <c r="D259" s="488" t="str">
        <f>IFERROR(INDEX('Jurnal Piutang'!R:R,MATCH(C259,'Jurnal Piutang'!Q:Q,0),0),"")</f>
        <v/>
      </c>
      <c r="E259" s="488" t="str">
        <f>IFERROR(INDEX(Customer!D:D,MATCH(D259,Customer!C:C,0),0),"")</f>
        <v/>
      </c>
      <c r="F259" s="490" t="str">
        <f>IFERROR(INDEX(Customer!F:F,MATCH($D259,Customer!$C:$C,0),0),"")</f>
        <v/>
      </c>
      <c r="G259" s="488" t="str">
        <f>IFERROR(INDEX(Customer!G:G,MATCH($D259,Customer!$C:$C,0),0),"")</f>
        <v/>
      </c>
      <c r="H259" s="524"/>
      <c r="I259" s="525"/>
      <c r="J259" s="533" t="str">
        <f>IF(C259&lt;&gt;"",SUMIFS('Jurnal Piutang'!J:J,'Jurnal Piutang'!H:H,F259,'Jurnal Piutang'!Q:Q,C259)-SUMIFS('Jurnal Kas'!K:K,'Jurnal Kas'!H:H,F259,'Jurnal Kas'!Q:Q,C259)+I259,"")</f>
        <v/>
      </c>
    </row>
    <row r="260" spans="2:10" x14ac:dyDescent="0.25">
      <c r="B260" s="180">
        <v>253</v>
      </c>
      <c r="C260" s="502"/>
      <c r="D260" s="488" t="str">
        <f>IFERROR(INDEX('Jurnal Piutang'!R:R,MATCH(C260,'Jurnal Piutang'!Q:Q,0),0),"")</f>
        <v/>
      </c>
      <c r="E260" s="488" t="str">
        <f>IFERROR(INDEX(Customer!D:D,MATCH(D260,Customer!C:C,0),0),"")</f>
        <v/>
      </c>
      <c r="F260" s="490" t="str">
        <f>IFERROR(INDEX(Customer!F:F,MATCH($D260,Customer!$C:$C,0),0),"")</f>
        <v/>
      </c>
      <c r="G260" s="488" t="str">
        <f>IFERROR(INDEX(Customer!G:G,MATCH($D260,Customer!$C:$C,0),0),"")</f>
        <v/>
      </c>
      <c r="H260" s="524"/>
      <c r="I260" s="525"/>
      <c r="J260" s="533" t="str">
        <f>IF(C260&lt;&gt;"",SUMIFS('Jurnal Piutang'!J:J,'Jurnal Piutang'!H:H,F260,'Jurnal Piutang'!Q:Q,C260)-SUMIFS('Jurnal Kas'!K:K,'Jurnal Kas'!H:H,F260,'Jurnal Kas'!Q:Q,C260)+I260,"")</f>
        <v/>
      </c>
    </row>
    <row r="261" spans="2:10" x14ac:dyDescent="0.25">
      <c r="B261" s="180">
        <v>254</v>
      </c>
      <c r="C261" s="502"/>
      <c r="D261" s="488" t="str">
        <f>IFERROR(INDEX('Jurnal Piutang'!R:R,MATCH(C261,'Jurnal Piutang'!Q:Q,0),0),"")</f>
        <v/>
      </c>
      <c r="E261" s="488" t="str">
        <f>IFERROR(INDEX(Customer!D:D,MATCH(D261,Customer!C:C,0),0),"")</f>
        <v/>
      </c>
      <c r="F261" s="490" t="str">
        <f>IFERROR(INDEX(Customer!F:F,MATCH($D261,Customer!$C:$C,0),0),"")</f>
        <v/>
      </c>
      <c r="G261" s="488" t="str">
        <f>IFERROR(INDEX(Customer!G:G,MATCH($D261,Customer!$C:$C,0),0),"")</f>
        <v/>
      </c>
      <c r="H261" s="524"/>
      <c r="I261" s="525"/>
      <c r="J261" s="533" t="str">
        <f>IF(C261&lt;&gt;"",SUMIFS('Jurnal Piutang'!J:J,'Jurnal Piutang'!H:H,F261,'Jurnal Piutang'!Q:Q,C261)-SUMIFS('Jurnal Kas'!K:K,'Jurnal Kas'!H:H,F261,'Jurnal Kas'!Q:Q,C261)+I261,"")</f>
        <v/>
      </c>
    </row>
    <row r="262" spans="2:10" x14ac:dyDescent="0.25">
      <c r="B262" s="180">
        <v>255</v>
      </c>
      <c r="C262" s="502"/>
      <c r="D262" s="488" t="str">
        <f>IFERROR(INDEX('Jurnal Piutang'!R:R,MATCH(C262,'Jurnal Piutang'!Q:Q,0),0),"")</f>
        <v/>
      </c>
      <c r="E262" s="488" t="str">
        <f>IFERROR(INDEX(Customer!D:D,MATCH(D262,Customer!C:C,0),0),"")</f>
        <v/>
      </c>
      <c r="F262" s="490" t="str">
        <f>IFERROR(INDEX(Customer!F:F,MATCH($D262,Customer!$C:$C,0),0),"")</f>
        <v/>
      </c>
      <c r="G262" s="488" t="str">
        <f>IFERROR(INDEX(Customer!G:G,MATCH($D262,Customer!$C:$C,0),0),"")</f>
        <v/>
      </c>
      <c r="H262" s="524"/>
      <c r="I262" s="525"/>
      <c r="J262" s="533" t="str">
        <f>IF(C262&lt;&gt;"",SUMIFS('Jurnal Piutang'!J:J,'Jurnal Piutang'!H:H,F262,'Jurnal Piutang'!Q:Q,C262)-SUMIFS('Jurnal Kas'!K:K,'Jurnal Kas'!H:H,F262,'Jurnal Kas'!Q:Q,C262)+I262,"")</f>
        <v/>
      </c>
    </row>
    <row r="263" spans="2:10" x14ac:dyDescent="0.25">
      <c r="B263" s="180">
        <v>256</v>
      </c>
      <c r="C263" s="502"/>
      <c r="D263" s="488" t="str">
        <f>IFERROR(INDEX('Jurnal Piutang'!R:R,MATCH(C263,'Jurnal Piutang'!Q:Q,0),0),"")</f>
        <v/>
      </c>
      <c r="E263" s="488" t="str">
        <f>IFERROR(INDEX(Customer!D:D,MATCH(D263,Customer!C:C,0),0),"")</f>
        <v/>
      </c>
      <c r="F263" s="490" t="str">
        <f>IFERROR(INDEX(Customer!F:F,MATCH($D263,Customer!$C:$C,0),0),"")</f>
        <v/>
      </c>
      <c r="G263" s="488" t="str">
        <f>IFERROR(INDEX(Customer!G:G,MATCH($D263,Customer!$C:$C,0),0),"")</f>
        <v/>
      </c>
      <c r="H263" s="524"/>
      <c r="I263" s="525"/>
      <c r="J263" s="533" t="str">
        <f>IF(C263&lt;&gt;"",SUMIFS('Jurnal Piutang'!J:J,'Jurnal Piutang'!H:H,F263,'Jurnal Piutang'!Q:Q,C263)-SUMIFS('Jurnal Kas'!K:K,'Jurnal Kas'!H:H,F263,'Jurnal Kas'!Q:Q,C263)+I263,"")</f>
        <v/>
      </c>
    </row>
    <row r="264" spans="2:10" x14ac:dyDescent="0.25">
      <c r="B264" s="180">
        <v>257</v>
      </c>
      <c r="C264" s="502"/>
      <c r="D264" s="488" t="str">
        <f>IFERROR(INDEX('Jurnal Piutang'!R:R,MATCH(C264,'Jurnal Piutang'!Q:Q,0),0),"")</f>
        <v/>
      </c>
      <c r="E264" s="488" t="str">
        <f>IFERROR(INDEX(Customer!D:D,MATCH(D264,Customer!C:C,0),0),"")</f>
        <v/>
      </c>
      <c r="F264" s="490" t="str">
        <f>IFERROR(INDEX(Customer!F:F,MATCH($D264,Customer!$C:$C,0),0),"")</f>
        <v/>
      </c>
      <c r="G264" s="488" t="str">
        <f>IFERROR(INDEX(Customer!G:G,MATCH($D264,Customer!$C:$C,0),0),"")</f>
        <v/>
      </c>
      <c r="H264" s="524"/>
      <c r="I264" s="525"/>
      <c r="J264" s="533" t="str">
        <f>IF(C264&lt;&gt;"",SUMIFS('Jurnal Piutang'!J:J,'Jurnal Piutang'!H:H,F264,'Jurnal Piutang'!Q:Q,C264)-SUMIFS('Jurnal Kas'!K:K,'Jurnal Kas'!H:H,F264,'Jurnal Kas'!Q:Q,C264)+I264,"")</f>
        <v/>
      </c>
    </row>
    <row r="265" spans="2:10" x14ac:dyDescent="0.25">
      <c r="B265" s="180">
        <v>258</v>
      </c>
      <c r="C265" s="502"/>
      <c r="D265" s="488" t="str">
        <f>IFERROR(INDEX('Jurnal Piutang'!R:R,MATCH(C265,'Jurnal Piutang'!Q:Q,0),0),"")</f>
        <v/>
      </c>
      <c r="E265" s="488" t="str">
        <f>IFERROR(INDEX(Customer!D:D,MATCH(D265,Customer!C:C,0),0),"")</f>
        <v/>
      </c>
      <c r="F265" s="490" t="str">
        <f>IFERROR(INDEX(Customer!F:F,MATCH($D265,Customer!$C:$C,0),0),"")</f>
        <v/>
      </c>
      <c r="G265" s="488" t="str">
        <f>IFERROR(INDEX(Customer!G:G,MATCH($D265,Customer!$C:$C,0),0),"")</f>
        <v/>
      </c>
      <c r="H265" s="524"/>
      <c r="I265" s="525"/>
      <c r="J265" s="533" t="str">
        <f>IF(C265&lt;&gt;"",SUMIFS('Jurnal Piutang'!J:J,'Jurnal Piutang'!H:H,F265,'Jurnal Piutang'!Q:Q,C265)-SUMIFS('Jurnal Kas'!K:K,'Jurnal Kas'!H:H,F265,'Jurnal Kas'!Q:Q,C265)+I265,"")</f>
        <v/>
      </c>
    </row>
    <row r="266" spans="2:10" x14ac:dyDescent="0.25">
      <c r="B266" s="180">
        <v>259</v>
      </c>
      <c r="C266" s="502"/>
      <c r="D266" s="488" t="str">
        <f>IFERROR(INDEX('Jurnal Piutang'!R:R,MATCH(C266,'Jurnal Piutang'!Q:Q,0),0),"")</f>
        <v/>
      </c>
      <c r="E266" s="488" t="str">
        <f>IFERROR(INDEX(Customer!D:D,MATCH(D266,Customer!C:C,0),0),"")</f>
        <v/>
      </c>
      <c r="F266" s="490" t="str">
        <f>IFERROR(INDEX(Customer!F:F,MATCH($D266,Customer!$C:$C,0),0),"")</f>
        <v/>
      </c>
      <c r="G266" s="488" t="str">
        <f>IFERROR(INDEX(Customer!G:G,MATCH($D266,Customer!$C:$C,0),0),"")</f>
        <v/>
      </c>
      <c r="H266" s="524"/>
      <c r="I266" s="525"/>
      <c r="J266" s="533" t="str">
        <f>IF(C266&lt;&gt;"",SUMIFS('Jurnal Piutang'!J:J,'Jurnal Piutang'!H:H,F266,'Jurnal Piutang'!Q:Q,C266)-SUMIFS('Jurnal Kas'!K:K,'Jurnal Kas'!H:H,F266,'Jurnal Kas'!Q:Q,C266)+I266,"")</f>
        <v/>
      </c>
    </row>
    <row r="267" spans="2:10" x14ac:dyDescent="0.25">
      <c r="B267" s="180">
        <v>260</v>
      </c>
      <c r="C267" s="502"/>
      <c r="D267" s="488" t="str">
        <f>IFERROR(INDEX('Jurnal Piutang'!R:R,MATCH(C267,'Jurnal Piutang'!Q:Q,0),0),"")</f>
        <v/>
      </c>
      <c r="E267" s="488" t="str">
        <f>IFERROR(INDEX(Customer!D:D,MATCH(D267,Customer!C:C,0),0),"")</f>
        <v/>
      </c>
      <c r="F267" s="490" t="str">
        <f>IFERROR(INDEX(Customer!F:F,MATCH($D267,Customer!$C:$C,0),0),"")</f>
        <v/>
      </c>
      <c r="G267" s="488" t="str">
        <f>IFERROR(INDEX(Customer!G:G,MATCH($D267,Customer!$C:$C,0),0),"")</f>
        <v/>
      </c>
      <c r="H267" s="524"/>
      <c r="I267" s="525"/>
      <c r="J267" s="533" t="str">
        <f>IF(C267&lt;&gt;"",SUMIFS('Jurnal Piutang'!J:J,'Jurnal Piutang'!H:H,F267,'Jurnal Piutang'!Q:Q,C267)-SUMIFS('Jurnal Kas'!K:K,'Jurnal Kas'!H:H,F267,'Jurnal Kas'!Q:Q,C267)+I267,"")</f>
        <v/>
      </c>
    </row>
    <row r="268" spans="2:10" x14ac:dyDescent="0.25">
      <c r="B268" s="180">
        <v>261</v>
      </c>
      <c r="C268" s="502"/>
      <c r="D268" s="488" t="str">
        <f>IFERROR(INDEX('Jurnal Piutang'!R:R,MATCH(C268,'Jurnal Piutang'!Q:Q,0),0),"")</f>
        <v/>
      </c>
      <c r="E268" s="488" t="str">
        <f>IFERROR(INDEX(Customer!D:D,MATCH(D268,Customer!C:C,0),0),"")</f>
        <v/>
      </c>
      <c r="F268" s="490" t="str">
        <f>IFERROR(INDEX(Customer!F:F,MATCH($D268,Customer!$C:$C,0),0),"")</f>
        <v/>
      </c>
      <c r="G268" s="488" t="str">
        <f>IFERROR(INDEX(Customer!G:G,MATCH($D268,Customer!$C:$C,0),0),"")</f>
        <v/>
      </c>
      <c r="H268" s="524"/>
      <c r="I268" s="525"/>
      <c r="J268" s="533" t="str">
        <f>IF(C268&lt;&gt;"",SUMIFS('Jurnal Piutang'!J:J,'Jurnal Piutang'!H:H,F268,'Jurnal Piutang'!Q:Q,C268)-SUMIFS('Jurnal Kas'!K:K,'Jurnal Kas'!H:H,F268,'Jurnal Kas'!Q:Q,C268)+I268,"")</f>
        <v/>
      </c>
    </row>
    <row r="269" spans="2:10" x14ac:dyDescent="0.25">
      <c r="B269" s="180">
        <v>262</v>
      </c>
      <c r="C269" s="502"/>
      <c r="D269" s="488" t="str">
        <f>IFERROR(INDEX('Jurnal Piutang'!R:R,MATCH(C269,'Jurnal Piutang'!Q:Q,0),0),"")</f>
        <v/>
      </c>
      <c r="E269" s="488" t="str">
        <f>IFERROR(INDEX(Customer!D:D,MATCH(D269,Customer!C:C,0),0),"")</f>
        <v/>
      </c>
      <c r="F269" s="490" t="str">
        <f>IFERROR(INDEX(Customer!F:F,MATCH($D269,Customer!$C:$C,0),0),"")</f>
        <v/>
      </c>
      <c r="G269" s="488" t="str">
        <f>IFERROR(INDEX(Customer!G:G,MATCH($D269,Customer!$C:$C,0),0),"")</f>
        <v/>
      </c>
      <c r="H269" s="524"/>
      <c r="I269" s="525"/>
      <c r="J269" s="533" t="str">
        <f>IF(C269&lt;&gt;"",SUMIFS('Jurnal Piutang'!J:J,'Jurnal Piutang'!H:H,F269,'Jurnal Piutang'!Q:Q,C269)-SUMIFS('Jurnal Kas'!K:K,'Jurnal Kas'!H:H,F269,'Jurnal Kas'!Q:Q,C269)+I269,"")</f>
        <v/>
      </c>
    </row>
    <row r="270" spans="2:10" x14ac:dyDescent="0.25">
      <c r="B270" s="180">
        <v>263</v>
      </c>
      <c r="C270" s="502"/>
      <c r="D270" s="488" t="str">
        <f>IFERROR(INDEX('Jurnal Piutang'!R:R,MATCH(C270,'Jurnal Piutang'!Q:Q,0),0),"")</f>
        <v/>
      </c>
      <c r="E270" s="488" t="str">
        <f>IFERROR(INDEX(Customer!D:D,MATCH(D270,Customer!C:C,0),0),"")</f>
        <v/>
      </c>
      <c r="F270" s="490" t="str">
        <f>IFERROR(INDEX(Customer!F:F,MATCH($D270,Customer!$C:$C,0),0),"")</f>
        <v/>
      </c>
      <c r="G270" s="488" t="str">
        <f>IFERROR(INDEX(Customer!G:G,MATCH($D270,Customer!$C:$C,0),0),"")</f>
        <v/>
      </c>
      <c r="H270" s="524"/>
      <c r="I270" s="525"/>
      <c r="J270" s="533" t="str">
        <f>IF(C270&lt;&gt;"",SUMIFS('Jurnal Piutang'!J:J,'Jurnal Piutang'!H:H,F270,'Jurnal Piutang'!Q:Q,C270)-SUMIFS('Jurnal Kas'!K:K,'Jurnal Kas'!H:H,F270,'Jurnal Kas'!Q:Q,C270)+I270,"")</f>
        <v/>
      </c>
    </row>
    <row r="271" spans="2:10" x14ac:dyDescent="0.25">
      <c r="B271" s="180">
        <v>264</v>
      </c>
      <c r="C271" s="502"/>
      <c r="D271" s="488" t="str">
        <f>IFERROR(INDEX('Jurnal Piutang'!R:R,MATCH(C271,'Jurnal Piutang'!Q:Q,0),0),"")</f>
        <v/>
      </c>
      <c r="E271" s="488" t="str">
        <f>IFERROR(INDEX(Customer!D:D,MATCH(D271,Customer!C:C,0),0),"")</f>
        <v/>
      </c>
      <c r="F271" s="490" t="str">
        <f>IFERROR(INDEX(Customer!F:F,MATCH($D271,Customer!$C:$C,0),0),"")</f>
        <v/>
      </c>
      <c r="G271" s="488" t="str">
        <f>IFERROR(INDEX(Customer!G:G,MATCH($D271,Customer!$C:$C,0),0),"")</f>
        <v/>
      </c>
      <c r="H271" s="524"/>
      <c r="I271" s="525"/>
      <c r="J271" s="533" t="str">
        <f>IF(C271&lt;&gt;"",SUMIFS('Jurnal Piutang'!J:J,'Jurnal Piutang'!H:H,F271,'Jurnal Piutang'!Q:Q,C271)-SUMIFS('Jurnal Kas'!K:K,'Jurnal Kas'!H:H,F271,'Jurnal Kas'!Q:Q,C271)+I271,"")</f>
        <v/>
      </c>
    </row>
    <row r="272" spans="2:10" x14ac:dyDescent="0.25">
      <c r="B272" s="180">
        <v>265</v>
      </c>
      <c r="C272" s="502"/>
      <c r="D272" s="488" t="str">
        <f>IFERROR(INDEX('Jurnal Piutang'!R:R,MATCH(C272,'Jurnal Piutang'!Q:Q,0),0),"")</f>
        <v/>
      </c>
      <c r="E272" s="488" t="str">
        <f>IFERROR(INDEX(Customer!D:D,MATCH(D272,Customer!C:C,0),0),"")</f>
        <v/>
      </c>
      <c r="F272" s="490" t="str">
        <f>IFERROR(INDEX(Customer!F:F,MATCH($D272,Customer!$C:$C,0),0),"")</f>
        <v/>
      </c>
      <c r="G272" s="488" t="str">
        <f>IFERROR(INDEX(Customer!G:G,MATCH($D272,Customer!$C:$C,0),0),"")</f>
        <v/>
      </c>
      <c r="H272" s="524"/>
      <c r="I272" s="525"/>
      <c r="J272" s="533" t="str">
        <f>IF(C272&lt;&gt;"",SUMIFS('Jurnal Piutang'!J:J,'Jurnal Piutang'!H:H,F272,'Jurnal Piutang'!Q:Q,C272)-SUMIFS('Jurnal Kas'!K:K,'Jurnal Kas'!H:H,F272,'Jurnal Kas'!Q:Q,C272)+I272,"")</f>
        <v/>
      </c>
    </row>
    <row r="273" spans="2:10" x14ac:dyDescent="0.25">
      <c r="B273" s="180">
        <v>266</v>
      </c>
      <c r="C273" s="502"/>
      <c r="D273" s="488" t="str">
        <f>IFERROR(INDEX('Jurnal Piutang'!R:R,MATCH(C273,'Jurnal Piutang'!Q:Q,0),0),"")</f>
        <v/>
      </c>
      <c r="E273" s="488" t="str">
        <f>IFERROR(INDEX(Customer!D:D,MATCH(D273,Customer!C:C,0),0),"")</f>
        <v/>
      </c>
      <c r="F273" s="490" t="str">
        <f>IFERROR(INDEX(Customer!F:F,MATCH($D273,Customer!$C:$C,0),0),"")</f>
        <v/>
      </c>
      <c r="G273" s="488" t="str">
        <f>IFERROR(INDEX(Customer!G:G,MATCH($D273,Customer!$C:$C,0),0),"")</f>
        <v/>
      </c>
      <c r="H273" s="524"/>
      <c r="I273" s="525"/>
      <c r="J273" s="533" t="str">
        <f>IF(C273&lt;&gt;"",SUMIFS('Jurnal Piutang'!J:J,'Jurnal Piutang'!H:H,F273,'Jurnal Piutang'!Q:Q,C273)-SUMIFS('Jurnal Kas'!K:K,'Jurnal Kas'!H:H,F273,'Jurnal Kas'!Q:Q,C273)+I273,"")</f>
        <v/>
      </c>
    </row>
    <row r="274" spans="2:10" x14ac:dyDescent="0.25">
      <c r="B274" s="180">
        <v>267</v>
      </c>
      <c r="C274" s="502"/>
      <c r="D274" s="488" t="str">
        <f>IFERROR(INDEX('Jurnal Piutang'!R:R,MATCH(C274,'Jurnal Piutang'!Q:Q,0),0),"")</f>
        <v/>
      </c>
      <c r="E274" s="488" t="str">
        <f>IFERROR(INDEX(Customer!D:D,MATCH(D274,Customer!C:C,0),0),"")</f>
        <v/>
      </c>
      <c r="F274" s="490" t="str">
        <f>IFERROR(INDEX(Customer!F:F,MATCH($D274,Customer!$C:$C,0),0),"")</f>
        <v/>
      </c>
      <c r="G274" s="488" t="str">
        <f>IFERROR(INDEX(Customer!G:G,MATCH($D274,Customer!$C:$C,0),0),"")</f>
        <v/>
      </c>
      <c r="H274" s="524"/>
      <c r="I274" s="525"/>
      <c r="J274" s="533" t="str">
        <f>IF(C274&lt;&gt;"",SUMIFS('Jurnal Piutang'!J:J,'Jurnal Piutang'!H:H,F274,'Jurnal Piutang'!Q:Q,C274)-SUMIFS('Jurnal Kas'!K:K,'Jurnal Kas'!H:H,F274,'Jurnal Kas'!Q:Q,C274)+I274,"")</f>
        <v/>
      </c>
    </row>
    <row r="275" spans="2:10" x14ac:dyDescent="0.25">
      <c r="B275" s="180">
        <v>268</v>
      </c>
      <c r="C275" s="502"/>
      <c r="D275" s="488" t="str">
        <f>IFERROR(INDEX('Jurnal Piutang'!R:R,MATCH(C275,'Jurnal Piutang'!Q:Q,0),0),"")</f>
        <v/>
      </c>
      <c r="E275" s="488" t="str">
        <f>IFERROR(INDEX(Customer!D:D,MATCH(D275,Customer!C:C,0),0),"")</f>
        <v/>
      </c>
      <c r="F275" s="490" t="str">
        <f>IFERROR(INDEX(Customer!F:F,MATCH($D275,Customer!$C:$C,0),0),"")</f>
        <v/>
      </c>
      <c r="G275" s="488" t="str">
        <f>IFERROR(INDEX(Customer!G:G,MATCH($D275,Customer!$C:$C,0),0),"")</f>
        <v/>
      </c>
      <c r="H275" s="524"/>
      <c r="I275" s="525"/>
      <c r="J275" s="533" t="str">
        <f>IF(C275&lt;&gt;"",SUMIFS('Jurnal Piutang'!J:J,'Jurnal Piutang'!H:H,F275,'Jurnal Piutang'!Q:Q,C275)-SUMIFS('Jurnal Kas'!K:K,'Jurnal Kas'!H:H,F275,'Jurnal Kas'!Q:Q,C275)+I275,"")</f>
        <v/>
      </c>
    </row>
    <row r="276" spans="2:10" x14ac:dyDescent="0.25">
      <c r="B276" s="180">
        <v>269</v>
      </c>
      <c r="C276" s="502"/>
      <c r="D276" s="488" t="str">
        <f>IFERROR(INDEX('Jurnal Piutang'!R:R,MATCH(C276,'Jurnal Piutang'!Q:Q,0),0),"")</f>
        <v/>
      </c>
      <c r="E276" s="488" t="str">
        <f>IFERROR(INDEX(Customer!D:D,MATCH(D276,Customer!C:C,0),0),"")</f>
        <v/>
      </c>
      <c r="F276" s="490" t="str">
        <f>IFERROR(INDEX(Customer!F:F,MATCH($D276,Customer!$C:$C,0),0),"")</f>
        <v/>
      </c>
      <c r="G276" s="488" t="str">
        <f>IFERROR(INDEX(Customer!G:G,MATCH($D276,Customer!$C:$C,0),0),"")</f>
        <v/>
      </c>
      <c r="H276" s="524"/>
      <c r="I276" s="525"/>
      <c r="J276" s="533" t="str">
        <f>IF(C276&lt;&gt;"",SUMIFS('Jurnal Piutang'!J:J,'Jurnal Piutang'!H:H,F276,'Jurnal Piutang'!Q:Q,C276)-SUMIFS('Jurnal Kas'!K:K,'Jurnal Kas'!H:H,F276,'Jurnal Kas'!Q:Q,C276)+I276,"")</f>
        <v/>
      </c>
    </row>
    <row r="277" spans="2:10" x14ac:dyDescent="0.25">
      <c r="B277" s="180">
        <v>270</v>
      </c>
      <c r="C277" s="502"/>
      <c r="D277" s="488" t="str">
        <f>IFERROR(INDEX('Jurnal Piutang'!R:R,MATCH(C277,'Jurnal Piutang'!Q:Q,0),0),"")</f>
        <v/>
      </c>
      <c r="E277" s="488" t="str">
        <f>IFERROR(INDEX(Customer!D:D,MATCH(D277,Customer!C:C,0),0),"")</f>
        <v/>
      </c>
      <c r="F277" s="490" t="str">
        <f>IFERROR(INDEX(Customer!F:F,MATCH($D277,Customer!$C:$C,0),0),"")</f>
        <v/>
      </c>
      <c r="G277" s="488" t="str">
        <f>IFERROR(INDEX(Customer!G:G,MATCH($D277,Customer!$C:$C,0),0),"")</f>
        <v/>
      </c>
      <c r="H277" s="524"/>
      <c r="I277" s="525"/>
      <c r="J277" s="533" t="str">
        <f>IF(C277&lt;&gt;"",SUMIFS('Jurnal Piutang'!J:J,'Jurnal Piutang'!H:H,F277,'Jurnal Piutang'!Q:Q,C277)-SUMIFS('Jurnal Kas'!K:K,'Jurnal Kas'!H:H,F277,'Jurnal Kas'!Q:Q,C277)+I277,"")</f>
        <v/>
      </c>
    </row>
    <row r="278" spans="2:10" x14ac:dyDescent="0.25">
      <c r="B278" s="180">
        <v>271</v>
      </c>
      <c r="C278" s="502"/>
      <c r="D278" s="488" t="str">
        <f>IFERROR(INDEX('Jurnal Piutang'!R:R,MATCH(C278,'Jurnal Piutang'!Q:Q,0),0),"")</f>
        <v/>
      </c>
      <c r="E278" s="488" t="str">
        <f>IFERROR(INDEX(Customer!D:D,MATCH(D278,Customer!C:C,0),0),"")</f>
        <v/>
      </c>
      <c r="F278" s="490" t="str">
        <f>IFERROR(INDEX(Customer!F:F,MATCH($D278,Customer!$C:$C,0),0),"")</f>
        <v/>
      </c>
      <c r="G278" s="488" t="str">
        <f>IFERROR(INDEX(Customer!G:G,MATCH($D278,Customer!$C:$C,0),0),"")</f>
        <v/>
      </c>
      <c r="H278" s="524"/>
      <c r="I278" s="525"/>
      <c r="J278" s="533" t="str">
        <f>IF(C278&lt;&gt;"",SUMIFS('Jurnal Piutang'!J:J,'Jurnal Piutang'!H:H,F278,'Jurnal Piutang'!Q:Q,C278)-SUMIFS('Jurnal Kas'!K:K,'Jurnal Kas'!H:H,F278,'Jurnal Kas'!Q:Q,C278)+I278,"")</f>
        <v/>
      </c>
    </row>
    <row r="279" spans="2:10" x14ac:dyDescent="0.25">
      <c r="B279" s="180">
        <v>272</v>
      </c>
      <c r="C279" s="502"/>
      <c r="D279" s="488" t="str">
        <f>IFERROR(INDEX('Jurnal Piutang'!R:R,MATCH(C279,'Jurnal Piutang'!Q:Q,0),0),"")</f>
        <v/>
      </c>
      <c r="E279" s="488" t="str">
        <f>IFERROR(INDEX(Customer!D:D,MATCH(D279,Customer!C:C,0),0),"")</f>
        <v/>
      </c>
      <c r="F279" s="490" t="str">
        <f>IFERROR(INDEX(Customer!F:F,MATCH($D279,Customer!$C:$C,0),0),"")</f>
        <v/>
      </c>
      <c r="G279" s="488" t="str">
        <f>IFERROR(INDEX(Customer!G:G,MATCH($D279,Customer!$C:$C,0),0),"")</f>
        <v/>
      </c>
      <c r="H279" s="524"/>
      <c r="I279" s="525"/>
      <c r="J279" s="533" t="str">
        <f>IF(C279&lt;&gt;"",SUMIFS('Jurnal Piutang'!J:J,'Jurnal Piutang'!H:H,F279,'Jurnal Piutang'!Q:Q,C279)-SUMIFS('Jurnal Kas'!K:K,'Jurnal Kas'!H:H,F279,'Jurnal Kas'!Q:Q,C279)+I279,"")</f>
        <v/>
      </c>
    </row>
    <row r="280" spans="2:10" x14ac:dyDescent="0.25">
      <c r="B280" s="180">
        <v>273</v>
      </c>
      <c r="C280" s="502"/>
      <c r="D280" s="488" t="str">
        <f>IFERROR(INDEX('Jurnal Piutang'!R:R,MATCH(C280,'Jurnal Piutang'!Q:Q,0),0),"")</f>
        <v/>
      </c>
      <c r="E280" s="488" t="str">
        <f>IFERROR(INDEX(Customer!D:D,MATCH(D280,Customer!C:C,0),0),"")</f>
        <v/>
      </c>
      <c r="F280" s="490" t="str">
        <f>IFERROR(INDEX(Customer!F:F,MATCH($D280,Customer!$C:$C,0),0),"")</f>
        <v/>
      </c>
      <c r="G280" s="488" t="str">
        <f>IFERROR(INDEX(Customer!G:G,MATCH($D280,Customer!$C:$C,0),0),"")</f>
        <v/>
      </c>
      <c r="H280" s="524"/>
      <c r="I280" s="525"/>
      <c r="J280" s="533" t="str">
        <f>IF(C280&lt;&gt;"",SUMIFS('Jurnal Piutang'!J:J,'Jurnal Piutang'!H:H,F280,'Jurnal Piutang'!Q:Q,C280)-SUMIFS('Jurnal Kas'!K:K,'Jurnal Kas'!H:H,F280,'Jurnal Kas'!Q:Q,C280)+I280,"")</f>
        <v/>
      </c>
    </row>
    <row r="281" spans="2:10" x14ac:dyDescent="0.25">
      <c r="B281" s="180">
        <v>274</v>
      </c>
      <c r="C281" s="502"/>
      <c r="D281" s="488" t="str">
        <f>IFERROR(INDEX('Jurnal Piutang'!R:R,MATCH(C281,'Jurnal Piutang'!Q:Q,0),0),"")</f>
        <v/>
      </c>
      <c r="E281" s="488" t="str">
        <f>IFERROR(INDEX(Customer!D:D,MATCH(D281,Customer!C:C,0),0),"")</f>
        <v/>
      </c>
      <c r="F281" s="490" t="str">
        <f>IFERROR(INDEX(Customer!F:F,MATCH($D281,Customer!$C:$C,0),0),"")</f>
        <v/>
      </c>
      <c r="G281" s="488" t="str">
        <f>IFERROR(INDEX(Customer!G:G,MATCH($D281,Customer!$C:$C,0),0),"")</f>
        <v/>
      </c>
      <c r="H281" s="524"/>
      <c r="I281" s="525"/>
      <c r="J281" s="533" t="str">
        <f>IF(C281&lt;&gt;"",SUMIFS('Jurnal Piutang'!J:J,'Jurnal Piutang'!H:H,F281,'Jurnal Piutang'!Q:Q,C281)-SUMIFS('Jurnal Kas'!K:K,'Jurnal Kas'!H:H,F281,'Jurnal Kas'!Q:Q,C281)+I281,"")</f>
        <v/>
      </c>
    </row>
    <row r="282" spans="2:10" x14ac:dyDescent="0.25">
      <c r="B282" s="180">
        <v>275</v>
      </c>
      <c r="C282" s="502"/>
      <c r="D282" s="488" t="str">
        <f>IFERROR(INDEX('Jurnal Piutang'!R:R,MATCH(C282,'Jurnal Piutang'!Q:Q,0),0),"")</f>
        <v/>
      </c>
      <c r="E282" s="488" t="str">
        <f>IFERROR(INDEX(Customer!D:D,MATCH(D282,Customer!C:C,0),0),"")</f>
        <v/>
      </c>
      <c r="F282" s="490" t="str">
        <f>IFERROR(INDEX(Customer!F:F,MATCH($D282,Customer!$C:$C,0),0),"")</f>
        <v/>
      </c>
      <c r="G282" s="488" t="str">
        <f>IFERROR(INDEX(Customer!G:G,MATCH($D282,Customer!$C:$C,0),0),"")</f>
        <v/>
      </c>
      <c r="H282" s="524"/>
      <c r="I282" s="525"/>
      <c r="J282" s="533" t="str">
        <f>IF(C282&lt;&gt;"",SUMIFS('Jurnal Piutang'!J:J,'Jurnal Piutang'!H:H,F282,'Jurnal Piutang'!Q:Q,C282)-SUMIFS('Jurnal Kas'!K:K,'Jurnal Kas'!H:H,F282,'Jurnal Kas'!Q:Q,C282)+I282,"")</f>
        <v/>
      </c>
    </row>
    <row r="283" spans="2:10" x14ac:dyDescent="0.25">
      <c r="B283" s="180">
        <v>276</v>
      </c>
      <c r="C283" s="502"/>
      <c r="D283" s="488" t="str">
        <f>IFERROR(INDEX('Jurnal Piutang'!R:R,MATCH(C283,'Jurnal Piutang'!Q:Q,0),0),"")</f>
        <v/>
      </c>
      <c r="E283" s="488" t="str">
        <f>IFERROR(INDEX(Customer!D:D,MATCH(D283,Customer!C:C,0),0),"")</f>
        <v/>
      </c>
      <c r="F283" s="490" t="str">
        <f>IFERROR(INDEX(Customer!F:F,MATCH($D283,Customer!$C:$C,0),0),"")</f>
        <v/>
      </c>
      <c r="G283" s="488" t="str">
        <f>IFERROR(INDEX(Customer!G:G,MATCH($D283,Customer!$C:$C,0),0),"")</f>
        <v/>
      </c>
      <c r="H283" s="524"/>
      <c r="I283" s="525"/>
      <c r="J283" s="533" t="str">
        <f>IF(C283&lt;&gt;"",SUMIFS('Jurnal Piutang'!J:J,'Jurnal Piutang'!H:H,F283,'Jurnal Piutang'!Q:Q,C283)-SUMIFS('Jurnal Kas'!K:K,'Jurnal Kas'!H:H,F283,'Jurnal Kas'!Q:Q,C283)+I283,"")</f>
        <v/>
      </c>
    </row>
    <row r="284" spans="2:10" x14ac:dyDescent="0.25">
      <c r="B284" s="180">
        <v>277</v>
      </c>
      <c r="C284" s="502"/>
      <c r="D284" s="488" t="str">
        <f>IFERROR(INDEX('Jurnal Piutang'!R:R,MATCH(C284,'Jurnal Piutang'!Q:Q,0),0),"")</f>
        <v/>
      </c>
      <c r="E284" s="488" t="str">
        <f>IFERROR(INDEX(Customer!D:D,MATCH(D284,Customer!C:C,0),0),"")</f>
        <v/>
      </c>
      <c r="F284" s="490" t="str">
        <f>IFERROR(INDEX(Customer!F:F,MATCH($D284,Customer!$C:$C,0),0),"")</f>
        <v/>
      </c>
      <c r="G284" s="488" t="str">
        <f>IFERROR(INDEX(Customer!G:G,MATCH($D284,Customer!$C:$C,0),0),"")</f>
        <v/>
      </c>
      <c r="H284" s="524"/>
      <c r="I284" s="525"/>
      <c r="J284" s="533" t="str">
        <f>IF(C284&lt;&gt;"",SUMIFS('Jurnal Piutang'!J:J,'Jurnal Piutang'!H:H,F284,'Jurnal Piutang'!Q:Q,C284)-SUMIFS('Jurnal Kas'!K:K,'Jurnal Kas'!H:H,F284,'Jurnal Kas'!Q:Q,C284)+I284,"")</f>
        <v/>
      </c>
    </row>
    <row r="285" spans="2:10" x14ac:dyDescent="0.25">
      <c r="B285" s="180">
        <v>278</v>
      </c>
      <c r="C285" s="502"/>
      <c r="D285" s="488" t="str">
        <f>IFERROR(INDEX('Jurnal Piutang'!R:R,MATCH(C285,'Jurnal Piutang'!Q:Q,0),0),"")</f>
        <v/>
      </c>
      <c r="E285" s="488" t="str">
        <f>IFERROR(INDEX(Customer!D:D,MATCH(D285,Customer!C:C,0),0),"")</f>
        <v/>
      </c>
      <c r="F285" s="490" t="str">
        <f>IFERROR(INDEX(Customer!F:F,MATCH($D285,Customer!$C:$C,0),0),"")</f>
        <v/>
      </c>
      <c r="G285" s="488" t="str">
        <f>IFERROR(INDEX(Customer!G:G,MATCH($D285,Customer!$C:$C,0),0),"")</f>
        <v/>
      </c>
      <c r="H285" s="524"/>
      <c r="I285" s="525"/>
      <c r="J285" s="533" t="str">
        <f>IF(C285&lt;&gt;"",SUMIFS('Jurnal Piutang'!J:J,'Jurnal Piutang'!H:H,F285,'Jurnal Piutang'!Q:Q,C285)-SUMIFS('Jurnal Kas'!K:K,'Jurnal Kas'!H:H,F285,'Jurnal Kas'!Q:Q,C285)+I285,"")</f>
        <v/>
      </c>
    </row>
    <row r="286" spans="2:10" x14ac:dyDescent="0.25">
      <c r="B286" s="180">
        <v>279</v>
      </c>
      <c r="C286" s="502"/>
      <c r="D286" s="488" t="str">
        <f>IFERROR(INDEX('Jurnal Piutang'!R:R,MATCH(C286,'Jurnal Piutang'!Q:Q,0),0),"")</f>
        <v/>
      </c>
      <c r="E286" s="488" t="str">
        <f>IFERROR(INDEX(Customer!D:D,MATCH(D286,Customer!C:C,0),0),"")</f>
        <v/>
      </c>
      <c r="F286" s="490" t="str">
        <f>IFERROR(INDEX(Customer!F:F,MATCH($D286,Customer!$C:$C,0),0),"")</f>
        <v/>
      </c>
      <c r="G286" s="488" t="str">
        <f>IFERROR(INDEX(Customer!G:G,MATCH($D286,Customer!$C:$C,0),0),"")</f>
        <v/>
      </c>
      <c r="H286" s="524"/>
      <c r="I286" s="525"/>
      <c r="J286" s="533" t="str">
        <f>IF(C286&lt;&gt;"",SUMIFS('Jurnal Piutang'!J:J,'Jurnal Piutang'!H:H,F286,'Jurnal Piutang'!Q:Q,C286)-SUMIFS('Jurnal Kas'!K:K,'Jurnal Kas'!H:H,F286,'Jurnal Kas'!Q:Q,C286)+I286,"")</f>
        <v/>
      </c>
    </row>
    <row r="287" spans="2:10" x14ac:dyDescent="0.25">
      <c r="B287" s="180">
        <v>280</v>
      </c>
      <c r="C287" s="502"/>
      <c r="D287" s="488" t="str">
        <f>IFERROR(INDEX('Jurnal Piutang'!R:R,MATCH(C287,'Jurnal Piutang'!Q:Q,0),0),"")</f>
        <v/>
      </c>
      <c r="E287" s="488" t="str">
        <f>IFERROR(INDEX(Customer!D:D,MATCH(D287,Customer!C:C,0),0),"")</f>
        <v/>
      </c>
      <c r="F287" s="490" t="str">
        <f>IFERROR(INDEX(Customer!F:F,MATCH($D287,Customer!$C:$C,0),0),"")</f>
        <v/>
      </c>
      <c r="G287" s="488" t="str">
        <f>IFERROR(INDEX(Customer!G:G,MATCH($D287,Customer!$C:$C,0),0),"")</f>
        <v/>
      </c>
      <c r="H287" s="524"/>
      <c r="I287" s="525"/>
      <c r="J287" s="533" t="str">
        <f>IF(C287&lt;&gt;"",SUMIFS('Jurnal Piutang'!J:J,'Jurnal Piutang'!H:H,F287,'Jurnal Piutang'!Q:Q,C287)-SUMIFS('Jurnal Kas'!K:K,'Jurnal Kas'!H:H,F287,'Jurnal Kas'!Q:Q,C287)+I287,"")</f>
        <v/>
      </c>
    </row>
    <row r="288" spans="2:10" x14ac:dyDescent="0.25">
      <c r="B288" s="180">
        <v>281</v>
      </c>
      <c r="C288" s="502"/>
      <c r="D288" s="488" t="str">
        <f>IFERROR(INDEX('Jurnal Piutang'!R:R,MATCH(C288,'Jurnal Piutang'!Q:Q,0),0),"")</f>
        <v/>
      </c>
      <c r="E288" s="488" t="str">
        <f>IFERROR(INDEX(Customer!D:D,MATCH(D288,Customer!C:C,0),0),"")</f>
        <v/>
      </c>
      <c r="F288" s="490" t="str">
        <f>IFERROR(INDEX(Customer!F:F,MATCH($D288,Customer!$C:$C,0),0),"")</f>
        <v/>
      </c>
      <c r="G288" s="488" t="str">
        <f>IFERROR(INDEX(Customer!G:G,MATCH($D288,Customer!$C:$C,0),0),"")</f>
        <v/>
      </c>
      <c r="H288" s="524"/>
      <c r="I288" s="525"/>
      <c r="J288" s="533" t="str">
        <f>IF(C288&lt;&gt;"",SUMIFS('Jurnal Piutang'!J:J,'Jurnal Piutang'!H:H,F288,'Jurnal Piutang'!Q:Q,C288)-SUMIFS('Jurnal Kas'!K:K,'Jurnal Kas'!H:H,F288,'Jurnal Kas'!Q:Q,C288)+I288,"")</f>
        <v/>
      </c>
    </row>
    <row r="289" spans="2:10" x14ac:dyDescent="0.25">
      <c r="B289" s="180">
        <v>282</v>
      </c>
      <c r="C289" s="502"/>
      <c r="D289" s="488" t="str">
        <f>IFERROR(INDEX('Jurnal Piutang'!R:R,MATCH(C289,'Jurnal Piutang'!Q:Q,0),0),"")</f>
        <v/>
      </c>
      <c r="E289" s="488" t="str">
        <f>IFERROR(INDEX(Customer!D:D,MATCH(D289,Customer!C:C,0),0),"")</f>
        <v/>
      </c>
      <c r="F289" s="490" t="str">
        <f>IFERROR(INDEX(Customer!F:F,MATCH($D289,Customer!$C:$C,0),0),"")</f>
        <v/>
      </c>
      <c r="G289" s="488" t="str">
        <f>IFERROR(INDEX(Customer!G:G,MATCH($D289,Customer!$C:$C,0),0),"")</f>
        <v/>
      </c>
      <c r="H289" s="524"/>
      <c r="I289" s="525"/>
      <c r="J289" s="533" t="str">
        <f>IF(C289&lt;&gt;"",SUMIFS('Jurnal Piutang'!J:J,'Jurnal Piutang'!H:H,F289,'Jurnal Piutang'!Q:Q,C289)-SUMIFS('Jurnal Kas'!K:K,'Jurnal Kas'!H:H,F289,'Jurnal Kas'!Q:Q,C289)+I289,"")</f>
        <v/>
      </c>
    </row>
    <row r="290" spans="2:10" x14ac:dyDescent="0.25">
      <c r="B290" s="180">
        <v>283</v>
      </c>
      <c r="C290" s="502"/>
      <c r="D290" s="488" t="str">
        <f>IFERROR(INDEX('Jurnal Piutang'!R:R,MATCH(C290,'Jurnal Piutang'!Q:Q,0),0),"")</f>
        <v/>
      </c>
      <c r="E290" s="488" t="str">
        <f>IFERROR(INDEX(Customer!D:D,MATCH(D290,Customer!C:C,0),0),"")</f>
        <v/>
      </c>
      <c r="F290" s="490" t="str">
        <f>IFERROR(INDEX(Customer!F:F,MATCH($D290,Customer!$C:$C,0),0),"")</f>
        <v/>
      </c>
      <c r="G290" s="488" t="str">
        <f>IFERROR(INDEX(Customer!G:G,MATCH($D290,Customer!$C:$C,0),0),"")</f>
        <v/>
      </c>
      <c r="H290" s="524"/>
      <c r="I290" s="525"/>
      <c r="J290" s="533" t="str">
        <f>IF(C290&lt;&gt;"",SUMIFS('Jurnal Piutang'!J:J,'Jurnal Piutang'!H:H,F290,'Jurnal Piutang'!Q:Q,C290)-SUMIFS('Jurnal Kas'!K:K,'Jurnal Kas'!H:H,F290,'Jurnal Kas'!Q:Q,C290)+I290,"")</f>
        <v/>
      </c>
    </row>
    <row r="291" spans="2:10" x14ac:dyDescent="0.25">
      <c r="B291" s="180">
        <v>284</v>
      </c>
      <c r="C291" s="502"/>
      <c r="D291" s="488" t="str">
        <f>IFERROR(INDEX('Jurnal Piutang'!R:R,MATCH(C291,'Jurnal Piutang'!Q:Q,0),0),"")</f>
        <v/>
      </c>
      <c r="E291" s="488" t="str">
        <f>IFERROR(INDEX(Customer!D:D,MATCH(D291,Customer!C:C,0),0),"")</f>
        <v/>
      </c>
      <c r="F291" s="490" t="str">
        <f>IFERROR(INDEX(Customer!F:F,MATCH($D291,Customer!$C:$C,0),0),"")</f>
        <v/>
      </c>
      <c r="G291" s="488" t="str">
        <f>IFERROR(INDEX(Customer!G:G,MATCH($D291,Customer!$C:$C,0),0),"")</f>
        <v/>
      </c>
      <c r="H291" s="524"/>
      <c r="I291" s="525"/>
      <c r="J291" s="533" t="str">
        <f>IF(C291&lt;&gt;"",SUMIFS('Jurnal Piutang'!J:J,'Jurnal Piutang'!H:H,F291,'Jurnal Piutang'!Q:Q,C291)-SUMIFS('Jurnal Kas'!K:K,'Jurnal Kas'!H:H,F291,'Jurnal Kas'!Q:Q,C291)+I291,"")</f>
        <v/>
      </c>
    </row>
    <row r="292" spans="2:10" x14ac:dyDescent="0.25">
      <c r="B292" s="180">
        <v>285</v>
      </c>
      <c r="C292" s="502"/>
      <c r="D292" s="488" t="str">
        <f>IFERROR(INDEX('Jurnal Piutang'!R:R,MATCH(C292,'Jurnal Piutang'!Q:Q,0),0),"")</f>
        <v/>
      </c>
      <c r="E292" s="488" t="str">
        <f>IFERROR(INDEX(Customer!D:D,MATCH(D292,Customer!C:C,0),0),"")</f>
        <v/>
      </c>
      <c r="F292" s="490" t="str">
        <f>IFERROR(INDEX(Customer!F:F,MATCH($D292,Customer!$C:$C,0),0),"")</f>
        <v/>
      </c>
      <c r="G292" s="488" t="str">
        <f>IFERROR(INDEX(Customer!G:G,MATCH($D292,Customer!$C:$C,0),0),"")</f>
        <v/>
      </c>
      <c r="H292" s="524"/>
      <c r="I292" s="525"/>
      <c r="J292" s="533" t="str">
        <f>IF(C292&lt;&gt;"",SUMIFS('Jurnal Piutang'!J:J,'Jurnal Piutang'!H:H,F292,'Jurnal Piutang'!Q:Q,C292)-SUMIFS('Jurnal Kas'!K:K,'Jurnal Kas'!H:H,F292,'Jurnal Kas'!Q:Q,C292)+I292,"")</f>
        <v/>
      </c>
    </row>
    <row r="293" spans="2:10" x14ac:dyDescent="0.25">
      <c r="B293" s="180">
        <v>286</v>
      </c>
      <c r="C293" s="502"/>
      <c r="D293" s="488" t="str">
        <f>IFERROR(INDEX('Jurnal Piutang'!R:R,MATCH(C293,'Jurnal Piutang'!Q:Q,0),0),"")</f>
        <v/>
      </c>
      <c r="E293" s="488" t="str">
        <f>IFERROR(INDEX(Customer!D:D,MATCH(D293,Customer!C:C,0),0),"")</f>
        <v/>
      </c>
      <c r="F293" s="490" t="str">
        <f>IFERROR(INDEX(Customer!F:F,MATCH($D293,Customer!$C:$C,0),0),"")</f>
        <v/>
      </c>
      <c r="G293" s="488" t="str">
        <f>IFERROR(INDEX(Customer!G:G,MATCH($D293,Customer!$C:$C,0),0),"")</f>
        <v/>
      </c>
      <c r="H293" s="524"/>
      <c r="I293" s="525"/>
      <c r="J293" s="533" t="str">
        <f>IF(C293&lt;&gt;"",SUMIFS('Jurnal Piutang'!J:J,'Jurnal Piutang'!H:H,F293,'Jurnal Piutang'!Q:Q,C293)-SUMIFS('Jurnal Kas'!K:K,'Jurnal Kas'!H:H,F293,'Jurnal Kas'!Q:Q,C293)+I293,"")</f>
        <v/>
      </c>
    </row>
    <row r="294" spans="2:10" x14ac:dyDescent="0.25">
      <c r="B294" s="180">
        <v>287</v>
      </c>
      <c r="C294" s="502"/>
      <c r="D294" s="488" t="str">
        <f>IFERROR(INDEX('Jurnal Piutang'!R:R,MATCH(C294,'Jurnal Piutang'!Q:Q,0),0),"")</f>
        <v/>
      </c>
      <c r="E294" s="488" t="str">
        <f>IFERROR(INDEX(Customer!D:D,MATCH(D294,Customer!C:C,0),0),"")</f>
        <v/>
      </c>
      <c r="F294" s="490" t="str">
        <f>IFERROR(INDEX(Customer!F:F,MATCH($D294,Customer!$C:$C,0),0),"")</f>
        <v/>
      </c>
      <c r="G294" s="488" t="str">
        <f>IFERROR(INDEX(Customer!G:G,MATCH($D294,Customer!$C:$C,0),0),"")</f>
        <v/>
      </c>
      <c r="H294" s="524"/>
      <c r="I294" s="525"/>
      <c r="J294" s="533" t="str">
        <f>IF(C294&lt;&gt;"",SUMIFS('Jurnal Piutang'!J:J,'Jurnal Piutang'!H:H,F294,'Jurnal Piutang'!Q:Q,C294)-SUMIFS('Jurnal Kas'!K:K,'Jurnal Kas'!H:H,F294,'Jurnal Kas'!Q:Q,C294)+I294,"")</f>
        <v/>
      </c>
    </row>
    <row r="295" spans="2:10" x14ac:dyDescent="0.25">
      <c r="B295" s="180">
        <v>288</v>
      </c>
      <c r="C295" s="502"/>
      <c r="D295" s="488" t="str">
        <f>IFERROR(INDEX('Jurnal Piutang'!R:R,MATCH(C295,'Jurnal Piutang'!Q:Q,0),0),"")</f>
        <v/>
      </c>
      <c r="E295" s="488" t="str">
        <f>IFERROR(INDEX(Customer!D:D,MATCH(D295,Customer!C:C,0),0),"")</f>
        <v/>
      </c>
      <c r="F295" s="490" t="str">
        <f>IFERROR(INDEX(Customer!F:F,MATCH($D295,Customer!$C:$C,0),0),"")</f>
        <v/>
      </c>
      <c r="G295" s="488" t="str">
        <f>IFERROR(INDEX(Customer!G:G,MATCH($D295,Customer!$C:$C,0),0),"")</f>
        <v/>
      </c>
      <c r="H295" s="524"/>
      <c r="I295" s="525"/>
      <c r="J295" s="533" t="str">
        <f>IF(C295&lt;&gt;"",SUMIFS('Jurnal Piutang'!J:J,'Jurnal Piutang'!H:H,F295,'Jurnal Piutang'!Q:Q,C295)-SUMIFS('Jurnal Kas'!K:K,'Jurnal Kas'!H:H,F295,'Jurnal Kas'!Q:Q,C295)+I295,"")</f>
        <v/>
      </c>
    </row>
    <row r="296" spans="2:10" x14ac:dyDescent="0.25">
      <c r="B296" s="180">
        <v>289</v>
      </c>
      <c r="C296" s="502"/>
      <c r="D296" s="488" t="str">
        <f>IFERROR(INDEX('Jurnal Piutang'!R:R,MATCH(C296,'Jurnal Piutang'!Q:Q,0),0),"")</f>
        <v/>
      </c>
      <c r="E296" s="488" t="str">
        <f>IFERROR(INDEX(Customer!D:D,MATCH(D296,Customer!C:C,0),0),"")</f>
        <v/>
      </c>
      <c r="F296" s="490" t="str">
        <f>IFERROR(INDEX(Customer!F:F,MATCH($D296,Customer!$C:$C,0),0),"")</f>
        <v/>
      </c>
      <c r="G296" s="488" t="str">
        <f>IFERROR(INDEX(Customer!G:G,MATCH($D296,Customer!$C:$C,0),0),"")</f>
        <v/>
      </c>
      <c r="H296" s="524"/>
      <c r="I296" s="525"/>
      <c r="J296" s="533" t="str">
        <f>IF(C296&lt;&gt;"",SUMIFS('Jurnal Piutang'!J:J,'Jurnal Piutang'!H:H,F296,'Jurnal Piutang'!Q:Q,C296)-SUMIFS('Jurnal Kas'!K:K,'Jurnal Kas'!H:H,F296,'Jurnal Kas'!Q:Q,C296)+I296,"")</f>
        <v/>
      </c>
    </row>
    <row r="297" spans="2:10" x14ac:dyDescent="0.25">
      <c r="B297" s="180">
        <v>290</v>
      </c>
      <c r="C297" s="502"/>
      <c r="D297" s="488" t="str">
        <f>IFERROR(INDEX('Jurnal Piutang'!R:R,MATCH(C297,'Jurnal Piutang'!Q:Q,0),0),"")</f>
        <v/>
      </c>
      <c r="E297" s="488" t="str">
        <f>IFERROR(INDEX(Customer!D:D,MATCH(D297,Customer!C:C,0),0),"")</f>
        <v/>
      </c>
      <c r="F297" s="490" t="str">
        <f>IFERROR(INDEX(Customer!F:F,MATCH($D297,Customer!$C:$C,0),0),"")</f>
        <v/>
      </c>
      <c r="G297" s="488" t="str">
        <f>IFERROR(INDEX(Customer!G:G,MATCH($D297,Customer!$C:$C,0),0),"")</f>
        <v/>
      </c>
      <c r="H297" s="524"/>
      <c r="I297" s="525"/>
      <c r="J297" s="533" t="str">
        <f>IF(C297&lt;&gt;"",SUMIFS('Jurnal Piutang'!J:J,'Jurnal Piutang'!H:H,F297,'Jurnal Piutang'!Q:Q,C297)-SUMIFS('Jurnal Kas'!K:K,'Jurnal Kas'!H:H,F297,'Jurnal Kas'!Q:Q,C297)+I297,"")</f>
        <v/>
      </c>
    </row>
    <row r="298" spans="2:10" x14ac:dyDescent="0.25">
      <c r="B298" s="180">
        <v>291</v>
      </c>
      <c r="C298" s="502"/>
      <c r="D298" s="488" t="str">
        <f>IFERROR(INDEX('Jurnal Piutang'!R:R,MATCH(C298,'Jurnal Piutang'!Q:Q,0),0),"")</f>
        <v/>
      </c>
      <c r="E298" s="488" t="str">
        <f>IFERROR(INDEX(Customer!D:D,MATCH(D298,Customer!C:C,0),0),"")</f>
        <v/>
      </c>
      <c r="F298" s="490" t="str">
        <f>IFERROR(INDEX(Customer!F:F,MATCH($D298,Customer!$C:$C,0),0),"")</f>
        <v/>
      </c>
      <c r="G298" s="488" t="str">
        <f>IFERROR(INDEX(Customer!G:G,MATCH($D298,Customer!$C:$C,0),0),"")</f>
        <v/>
      </c>
      <c r="H298" s="524"/>
      <c r="I298" s="525"/>
      <c r="J298" s="533" t="str">
        <f>IF(C298&lt;&gt;"",SUMIFS('Jurnal Piutang'!J:J,'Jurnal Piutang'!H:H,F298,'Jurnal Piutang'!Q:Q,C298)-SUMIFS('Jurnal Kas'!K:K,'Jurnal Kas'!H:H,F298,'Jurnal Kas'!Q:Q,C298)+I298,"")</f>
        <v/>
      </c>
    </row>
    <row r="299" spans="2:10" x14ac:dyDescent="0.25">
      <c r="B299" s="180">
        <v>292</v>
      </c>
      <c r="C299" s="502"/>
      <c r="D299" s="488" t="str">
        <f>IFERROR(INDEX('Jurnal Piutang'!R:R,MATCH(C299,'Jurnal Piutang'!Q:Q,0),0),"")</f>
        <v/>
      </c>
      <c r="E299" s="488" t="str">
        <f>IFERROR(INDEX(Customer!D:D,MATCH(D299,Customer!C:C,0),0),"")</f>
        <v/>
      </c>
      <c r="F299" s="490" t="str">
        <f>IFERROR(INDEX(Customer!F:F,MATCH($D299,Customer!$C:$C,0),0),"")</f>
        <v/>
      </c>
      <c r="G299" s="488" t="str">
        <f>IFERROR(INDEX(Customer!G:G,MATCH($D299,Customer!$C:$C,0),0),"")</f>
        <v/>
      </c>
      <c r="H299" s="524"/>
      <c r="I299" s="525"/>
      <c r="J299" s="533" t="str">
        <f>IF(C299&lt;&gt;"",SUMIFS('Jurnal Piutang'!J:J,'Jurnal Piutang'!H:H,F299,'Jurnal Piutang'!Q:Q,C299)-SUMIFS('Jurnal Kas'!K:K,'Jurnal Kas'!H:H,F299,'Jurnal Kas'!Q:Q,C299)+I299,"")</f>
        <v/>
      </c>
    </row>
    <row r="300" spans="2:10" x14ac:dyDescent="0.25">
      <c r="B300" s="180">
        <v>293</v>
      </c>
      <c r="C300" s="502"/>
      <c r="D300" s="488" t="str">
        <f>IFERROR(INDEX('Jurnal Piutang'!R:R,MATCH(C300,'Jurnal Piutang'!Q:Q,0),0),"")</f>
        <v/>
      </c>
      <c r="E300" s="488" t="str">
        <f>IFERROR(INDEX(Customer!D:D,MATCH(D300,Customer!C:C,0),0),"")</f>
        <v/>
      </c>
      <c r="F300" s="490" t="str">
        <f>IFERROR(INDEX(Customer!F:F,MATCH($D300,Customer!$C:$C,0),0),"")</f>
        <v/>
      </c>
      <c r="G300" s="488" t="str">
        <f>IFERROR(INDEX(Customer!G:G,MATCH($D300,Customer!$C:$C,0),0),"")</f>
        <v/>
      </c>
      <c r="H300" s="524"/>
      <c r="I300" s="525"/>
      <c r="J300" s="533" t="str">
        <f>IF(C300&lt;&gt;"",SUMIFS('Jurnal Piutang'!J:J,'Jurnal Piutang'!H:H,F300,'Jurnal Piutang'!Q:Q,C300)-SUMIFS('Jurnal Kas'!K:K,'Jurnal Kas'!H:H,F300,'Jurnal Kas'!Q:Q,C300)+I300,"")</f>
        <v/>
      </c>
    </row>
    <row r="301" spans="2:10" x14ac:dyDescent="0.25">
      <c r="B301" s="180">
        <v>294</v>
      </c>
      <c r="C301" s="502"/>
      <c r="D301" s="488" t="str">
        <f>IFERROR(INDEX('Jurnal Piutang'!R:R,MATCH(C301,'Jurnal Piutang'!Q:Q,0),0),"")</f>
        <v/>
      </c>
      <c r="E301" s="488" t="str">
        <f>IFERROR(INDEX(Customer!D:D,MATCH(D301,Customer!C:C,0),0),"")</f>
        <v/>
      </c>
      <c r="F301" s="490" t="str">
        <f>IFERROR(INDEX(Customer!F:F,MATCH($D301,Customer!$C:$C,0),0),"")</f>
        <v/>
      </c>
      <c r="G301" s="488" t="str">
        <f>IFERROR(INDEX(Customer!G:G,MATCH($D301,Customer!$C:$C,0),0),"")</f>
        <v/>
      </c>
      <c r="H301" s="524"/>
      <c r="I301" s="525"/>
      <c r="J301" s="533" t="str">
        <f>IF(C301&lt;&gt;"",SUMIFS('Jurnal Piutang'!J:J,'Jurnal Piutang'!H:H,F301,'Jurnal Piutang'!Q:Q,C301)-SUMIFS('Jurnal Kas'!K:K,'Jurnal Kas'!H:H,F301,'Jurnal Kas'!Q:Q,C301)+I301,"")</f>
        <v/>
      </c>
    </row>
    <row r="302" spans="2:10" x14ac:dyDescent="0.25">
      <c r="B302" s="180">
        <v>295</v>
      </c>
      <c r="C302" s="502"/>
      <c r="D302" s="488" t="str">
        <f>IFERROR(INDEX('Jurnal Piutang'!R:R,MATCH(C302,'Jurnal Piutang'!Q:Q,0),0),"")</f>
        <v/>
      </c>
      <c r="E302" s="488" t="str">
        <f>IFERROR(INDEX(Customer!D:D,MATCH(D302,Customer!C:C,0),0),"")</f>
        <v/>
      </c>
      <c r="F302" s="490" t="str">
        <f>IFERROR(INDEX(Customer!F:F,MATCH($D302,Customer!$C:$C,0),0),"")</f>
        <v/>
      </c>
      <c r="G302" s="488" t="str">
        <f>IFERROR(INDEX(Customer!G:G,MATCH($D302,Customer!$C:$C,0),0),"")</f>
        <v/>
      </c>
      <c r="H302" s="524"/>
      <c r="I302" s="525"/>
      <c r="J302" s="533" t="str">
        <f>IF(C302&lt;&gt;"",SUMIFS('Jurnal Piutang'!J:J,'Jurnal Piutang'!H:H,F302,'Jurnal Piutang'!Q:Q,C302)-SUMIFS('Jurnal Kas'!K:K,'Jurnal Kas'!H:H,F302,'Jurnal Kas'!Q:Q,C302)+I302,"")</f>
        <v/>
      </c>
    </row>
    <row r="303" spans="2:10" x14ac:dyDescent="0.25">
      <c r="B303" s="180">
        <v>296</v>
      </c>
      <c r="C303" s="502"/>
      <c r="D303" s="488" t="str">
        <f>IFERROR(INDEX('Jurnal Piutang'!R:R,MATCH(C303,'Jurnal Piutang'!Q:Q,0),0),"")</f>
        <v/>
      </c>
      <c r="E303" s="488" t="str">
        <f>IFERROR(INDEX(Customer!D:D,MATCH(D303,Customer!C:C,0),0),"")</f>
        <v/>
      </c>
      <c r="F303" s="490" t="str">
        <f>IFERROR(INDEX(Customer!F:F,MATCH($D303,Customer!$C:$C,0),0),"")</f>
        <v/>
      </c>
      <c r="G303" s="488" t="str">
        <f>IFERROR(INDEX(Customer!G:G,MATCH($D303,Customer!$C:$C,0),0),"")</f>
        <v/>
      </c>
      <c r="H303" s="524"/>
      <c r="I303" s="525"/>
      <c r="J303" s="533" t="str">
        <f>IF(C303&lt;&gt;"",SUMIFS('Jurnal Piutang'!J:J,'Jurnal Piutang'!H:H,F303,'Jurnal Piutang'!Q:Q,C303)-SUMIFS('Jurnal Kas'!K:K,'Jurnal Kas'!H:H,F303,'Jurnal Kas'!Q:Q,C303)+I303,"")</f>
        <v/>
      </c>
    </row>
    <row r="304" spans="2:10" x14ac:dyDescent="0.25">
      <c r="B304" s="180">
        <v>297</v>
      </c>
      <c r="C304" s="502"/>
      <c r="D304" s="488" t="str">
        <f>IFERROR(INDEX('Jurnal Piutang'!R:R,MATCH(C304,'Jurnal Piutang'!Q:Q,0),0),"")</f>
        <v/>
      </c>
      <c r="E304" s="488" t="str">
        <f>IFERROR(INDEX(Customer!D:D,MATCH(D304,Customer!C:C,0),0),"")</f>
        <v/>
      </c>
      <c r="F304" s="490" t="str">
        <f>IFERROR(INDEX(Customer!F:F,MATCH($D304,Customer!$C:$C,0),0),"")</f>
        <v/>
      </c>
      <c r="G304" s="488" t="str">
        <f>IFERROR(INDEX(Customer!G:G,MATCH($D304,Customer!$C:$C,0),0),"")</f>
        <v/>
      </c>
      <c r="H304" s="524"/>
      <c r="I304" s="525"/>
      <c r="J304" s="533" t="str">
        <f>IF(C304&lt;&gt;"",SUMIFS('Jurnal Piutang'!J:J,'Jurnal Piutang'!H:H,F304,'Jurnal Piutang'!Q:Q,C304)-SUMIFS('Jurnal Kas'!K:K,'Jurnal Kas'!H:H,F304,'Jurnal Kas'!Q:Q,C304)+I304,"")</f>
        <v/>
      </c>
    </row>
    <row r="305" spans="2:10" x14ac:dyDescent="0.25">
      <c r="B305" s="180">
        <v>298</v>
      </c>
      <c r="C305" s="502"/>
      <c r="D305" s="488" t="str">
        <f>IFERROR(INDEX('Jurnal Piutang'!R:R,MATCH(C305,'Jurnal Piutang'!Q:Q,0),0),"")</f>
        <v/>
      </c>
      <c r="E305" s="488" t="str">
        <f>IFERROR(INDEX(Customer!D:D,MATCH(D305,Customer!C:C,0),0),"")</f>
        <v/>
      </c>
      <c r="F305" s="490" t="str">
        <f>IFERROR(INDEX(Customer!F:F,MATCH($D305,Customer!$C:$C,0),0),"")</f>
        <v/>
      </c>
      <c r="G305" s="488" t="str">
        <f>IFERROR(INDEX(Customer!G:G,MATCH($D305,Customer!$C:$C,0),0),"")</f>
        <v/>
      </c>
      <c r="H305" s="524"/>
      <c r="I305" s="525"/>
      <c r="J305" s="533" t="str">
        <f>IF(C305&lt;&gt;"",SUMIFS('Jurnal Piutang'!J:J,'Jurnal Piutang'!H:H,F305,'Jurnal Piutang'!Q:Q,C305)-SUMIFS('Jurnal Kas'!K:K,'Jurnal Kas'!H:H,F305,'Jurnal Kas'!Q:Q,C305)+I305,"")</f>
        <v/>
      </c>
    </row>
    <row r="306" spans="2:10" x14ac:dyDescent="0.25">
      <c r="B306" s="180">
        <v>299</v>
      </c>
      <c r="C306" s="502"/>
      <c r="D306" s="488" t="str">
        <f>IFERROR(INDEX('Jurnal Piutang'!R:R,MATCH(C306,'Jurnal Piutang'!Q:Q,0),0),"")</f>
        <v/>
      </c>
      <c r="E306" s="488" t="str">
        <f>IFERROR(INDEX(Customer!D:D,MATCH(D306,Customer!C:C,0),0),"")</f>
        <v/>
      </c>
      <c r="F306" s="490" t="str">
        <f>IFERROR(INDEX(Customer!F:F,MATCH($D306,Customer!$C:$C,0),0),"")</f>
        <v/>
      </c>
      <c r="G306" s="488" t="str">
        <f>IFERROR(INDEX(Customer!G:G,MATCH($D306,Customer!$C:$C,0),0),"")</f>
        <v/>
      </c>
      <c r="H306" s="524"/>
      <c r="I306" s="525"/>
      <c r="J306" s="533" t="str">
        <f>IF(C306&lt;&gt;"",SUMIFS('Jurnal Piutang'!J:J,'Jurnal Piutang'!H:H,F306,'Jurnal Piutang'!Q:Q,C306)-SUMIFS('Jurnal Kas'!K:K,'Jurnal Kas'!H:H,F306,'Jurnal Kas'!Q:Q,C306)+I306,"")</f>
        <v/>
      </c>
    </row>
    <row r="307" spans="2:10" x14ac:dyDescent="0.25">
      <c r="B307" s="180">
        <v>300</v>
      </c>
      <c r="C307" s="502"/>
      <c r="D307" s="488" t="str">
        <f>IFERROR(INDEX('Jurnal Piutang'!R:R,MATCH(C307,'Jurnal Piutang'!Q:Q,0),0),"")</f>
        <v/>
      </c>
      <c r="E307" s="488" t="str">
        <f>IFERROR(INDEX(Customer!D:D,MATCH(D307,Customer!C:C,0),0),"")</f>
        <v/>
      </c>
      <c r="F307" s="490" t="str">
        <f>IFERROR(INDEX(Customer!F:F,MATCH($D307,Customer!$C:$C,0),0),"")</f>
        <v/>
      </c>
      <c r="G307" s="488" t="str">
        <f>IFERROR(INDEX(Customer!G:G,MATCH($D307,Customer!$C:$C,0),0),"")</f>
        <v/>
      </c>
      <c r="H307" s="524"/>
      <c r="I307" s="525"/>
      <c r="J307" s="533" t="str">
        <f>IF(C307&lt;&gt;"",SUMIFS('Jurnal Piutang'!J:J,'Jurnal Piutang'!H:H,F307,'Jurnal Piutang'!Q:Q,C307)-SUMIFS('Jurnal Kas'!K:K,'Jurnal Kas'!H:H,F307,'Jurnal Kas'!Q:Q,C307)+I307,"")</f>
        <v/>
      </c>
    </row>
    <row r="308" spans="2:10" x14ac:dyDescent="0.25">
      <c r="B308" s="180">
        <v>301</v>
      </c>
      <c r="C308" s="502"/>
      <c r="D308" s="488" t="str">
        <f>IFERROR(INDEX('Jurnal Piutang'!R:R,MATCH(C308,'Jurnal Piutang'!Q:Q,0),0),"")</f>
        <v/>
      </c>
      <c r="E308" s="488" t="str">
        <f>IFERROR(INDEX(Customer!D:D,MATCH(D308,Customer!C:C,0),0),"")</f>
        <v/>
      </c>
      <c r="F308" s="490" t="str">
        <f>IFERROR(INDEX(Customer!F:F,MATCH($D308,Customer!$C:$C,0),0),"")</f>
        <v/>
      </c>
      <c r="G308" s="488" t="str">
        <f>IFERROR(INDEX(Customer!G:G,MATCH($D308,Customer!$C:$C,0),0),"")</f>
        <v/>
      </c>
      <c r="H308" s="524"/>
      <c r="I308" s="525"/>
      <c r="J308" s="533" t="str">
        <f>IF(C308&lt;&gt;"",SUMIFS('Jurnal Piutang'!J:J,'Jurnal Piutang'!H:H,F308,'Jurnal Piutang'!Q:Q,C308)-SUMIFS('Jurnal Kas'!K:K,'Jurnal Kas'!H:H,F308,'Jurnal Kas'!Q:Q,C308)+I308,"")</f>
        <v/>
      </c>
    </row>
    <row r="309" spans="2:10" x14ac:dyDescent="0.25">
      <c r="B309" s="180">
        <v>302</v>
      </c>
      <c r="C309" s="502"/>
      <c r="D309" s="488" t="str">
        <f>IFERROR(INDEX('Jurnal Piutang'!R:R,MATCH(C309,'Jurnal Piutang'!Q:Q,0),0),"")</f>
        <v/>
      </c>
      <c r="E309" s="488" t="str">
        <f>IFERROR(INDEX(Customer!D:D,MATCH(D309,Customer!C:C,0),0),"")</f>
        <v/>
      </c>
      <c r="F309" s="490" t="str">
        <f>IFERROR(INDEX(Customer!F:F,MATCH($D309,Customer!$C:$C,0),0),"")</f>
        <v/>
      </c>
      <c r="G309" s="488" t="str">
        <f>IFERROR(INDEX(Customer!G:G,MATCH($D309,Customer!$C:$C,0),0),"")</f>
        <v/>
      </c>
      <c r="H309" s="524"/>
      <c r="I309" s="525"/>
      <c r="J309" s="533" t="str">
        <f>IF(C309&lt;&gt;"",SUMIFS('Jurnal Piutang'!J:J,'Jurnal Piutang'!H:H,F309,'Jurnal Piutang'!Q:Q,C309)-SUMIFS('Jurnal Kas'!K:K,'Jurnal Kas'!H:H,F309,'Jurnal Kas'!Q:Q,C309)+I309,"")</f>
        <v/>
      </c>
    </row>
    <row r="310" spans="2:10" x14ac:dyDescent="0.25">
      <c r="B310" s="180">
        <v>303</v>
      </c>
      <c r="C310" s="502"/>
      <c r="D310" s="488" t="str">
        <f>IFERROR(INDEX('Jurnal Piutang'!R:R,MATCH(C310,'Jurnal Piutang'!Q:Q,0),0),"")</f>
        <v/>
      </c>
      <c r="E310" s="488" t="str">
        <f>IFERROR(INDEX(Customer!D:D,MATCH(D310,Customer!C:C,0),0),"")</f>
        <v/>
      </c>
      <c r="F310" s="490" t="str">
        <f>IFERROR(INDEX(Customer!F:F,MATCH($D310,Customer!$C:$C,0),0),"")</f>
        <v/>
      </c>
      <c r="G310" s="488" t="str">
        <f>IFERROR(INDEX(Customer!G:G,MATCH($D310,Customer!$C:$C,0),0),"")</f>
        <v/>
      </c>
      <c r="H310" s="524"/>
      <c r="I310" s="525"/>
      <c r="J310" s="533" t="str">
        <f>IF(C310&lt;&gt;"",SUMIFS('Jurnal Piutang'!J:J,'Jurnal Piutang'!H:H,F310,'Jurnal Piutang'!Q:Q,C310)-SUMIFS('Jurnal Kas'!K:K,'Jurnal Kas'!H:H,F310,'Jurnal Kas'!Q:Q,C310)+I310,"")</f>
        <v/>
      </c>
    </row>
    <row r="311" spans="2:10" x14ac:dyDescent="0.25">
      <c r="B311" s="180">
        <v>304</v>
      </c>
      <c r="C311" s="502"/>
      <c r="D311" s="488" t="str">
        <f>IFERROR(INDEX('Jurnal Piutang'!R:R,MATCH(C311,'Jurnal Piutang'!Q:Q,0),0),"")</f>
        <v/>
      </c>
      <c r="E311" s="488" t="str">
        <f>IFERROR(INDEX(Customer!D:D,MATCH(D311,Customer!C:C,0),0),"")</f>
        <v/>
      </c>
      <c r="F311" s="490" t="str">
        <f>IFERROR(INDEX(Customer!F:F,MATCH($D311,Customer!$C:$C,0),0),"")</f>
        <v/>
      </c>
      <c r="G311" s="488" t="str">
        <f>IFERROR(INDEX(Customer!G:G,MATCH($D311,Customer!$C:$C,0),0),"")</f>
        <v/>
      </c>
      <c r="H311" s="524"/>
      <c r="I311" s="525"/>
      <c r="J311" s="533" t="str">
        <f>IF(C311&lt;&gt;"",SUMIFS('Jurnal Piutang'!J:J,'Jurnal Piutang'!H:H,F311,'Jurnal Piutang'!Q:Q,C311)-SUMIFS('Jurnal Kas'!K:K,'Jurnal Kas'!H:H,F311,'Jurnal Kas'!Q:Q,C311)+I311,"")</f>
        <v/>
      </c>
    </row>
    <row r="312" spans="2:10" x14ac:dyDescent="0.25">
      <c r="B312" s="180">
        <v>305</v>
      </c>
      <c r="C312" s="502"/>
      <c r="D312" s="488" t="str">
        <f>IFERROR(INDEX('Jurnal Piutang'!R:R,MATCH(C312,'Jurnal Piutang'!Q:Q,0),0),"")</f>
        <v/>
      </c>
      <c r="E312" s="488" t="str">
        <f>IFERROR(INDEX(Customer!D:D,MATCH(D312,Customer!C:C,0),0),"")</f>
        <v/>
      </c>
      <c r="F312" s="490" t="str">
        <f>IFERROR(INDEX(Customer!F:F,MATCH($D312,Customer!$C:$C,0),0),"")</f>
        <v/>
      </c>
      <c r="G312" s="488" t="str">
        <f>IFERROR(INDEX(Customer!G:G,MATCH($D312,Customer!$C:$C,0),0),"")</f>
        <v/>
      </c>
      <c r="H312" s="524"/>
      <c r="I312" s="525"/>
      <c r="J312" s="533" t="str">
        <f>IF(C312&lt;&gt;"",SUMIFS('Jurnal Piutang'!J:J,'Jurnal Piutang'!H:H,F312,'Jurnal Piutang'!Q:Q,C312)-SUMIFS('Jurnal Kas'!K:K,'Jurnal Kas'!H:H,F312,'Jurnal Kas'!Q:Q,C312)+I312,"")</f>
        <v/>
      </c>
    </row>
    <row r="313" spans="2:10" x14ac:dyDescent="0.25">
      <c r="B313" s="180">
        <v>306</v>
      </c>
      <c r="C313" s="502"/>
      <c r="D313" s="488" t="str">
        <f>IFERROR(INDEX('Jurnal Piutang'!R:R,MATCH(C313,'Jurnal Piutang'!Q:Q,0),0),"")</f>
        <v/>
      </c>
      <c r="E313" s="488" t="str">
        <f>IFERROR(INDEX(Customer!D:D,MATCH(D313,Customer!C:C,0),0),"")</f>
        <v/>
      </c>
      <c r="F313" s="490" t="str">
        <f>IFERROR(INDEX(Customer!F:F,MATCH($D313,Customer!$C:$C,0),0),"")</f>
        <v/>
      </c>
      <c r="G313" s="488" t="str">
        <f>IFERROR(INDEX(Customer!G:G,MATCH($D313,Customer!$C:$C,0),0),"")</f>
        <v/>
      </c>
      <c r="H313" s="524"/>
      <c r="I313" s="525"/>
      <c r="J313" s="533" t="str">
        <f>IF(C313&lt;&gt;"",SUMIFS('Jurnal Piutang'!J:J,'Jurnal Piutang'!H:H,F313,'Jurnal Piutang'!Q:Q,C313)-SUMIFS('Jurnal Kas'!K:K,'Jurnal Kas'!H:H,F313,'Jurnal Kas'!Q:Q,C313)+I313,"")</f>
        <v/>
      </c>
    </row>
    <row r="314" spans="2:10" x14ac:dyDescent="0.25">
      <c r="B314" s="180">
        <v>307</v>
      </c>
      <c r="C314" s="502"/>
      <c r="D314" s="488" t="str">
        <f>IFERROR(INDEX('Jurnal Piutang'!R:R,MATCH(C314,'Jurnal Piutang'!Q:Q,0),0),"")</f>
        <v/>
      </c>
      <c r="E314" s="488" t="str">
        <f>IFERROR(INDEX(Customer!D:D,MATCH(D314,Customer!C:C,0),0),"")</f>
        <v/>
      </c>
      <c r="F314" s="490" t="str">
        <f>IFERROR(INDEX(Customer!F:F,MATCH($D314,Customer!$C:$C,0),0),"")</f>
        <v/>
      </c>
      <c r="G314" s="488" t="str">
        <f>IFERROR(INDEX(Customer!G:G,MATCH($D314,Customer!$C:$C,0),0),"")</f>
        <v/>
      </c>
      <c r="H314" s="524"/>
      <c r="I314" s="525"/>
      <c r="J314" s="533" t="str">
        <f>IF(C314&lt;&gt;"",SUMIFS('Jurnal Piutang'!J:J,'Jurnal Piutang'!H:H,F314,'Jurnal Piutang'!Q:Q,C314)-SUMIFS('Jurnal Kas'!K:K,'Jurnal Kas'!H:H,F314,'Jurnal Kas'!Q:Q,C314)+I314,"")</f>
        <v/>
      </c>
    </row>
    <row r="315" spans="2:10" x14ac:dyDescent="0.25">
      <c r="B315" s="180">
        <v>308</v>
      </c>
      <c r="C315" s="502"/>
      <c r="D315" s="488" t="str">
        <f>IFERROR(INDEX('Jurnal Piutang'!R:R,MATCH(C315,'Jurnal Piutang'!Q:Q,0),0),"")</f>
        <v/>
      </c>
      <c r="E315" s="488" t="str">
        <f>IFERROR(INDEX(Customer!D:D,MATCH(D315,Customer!C:C,0),0),"")</f>
        <v/>
      </c>
      <c r="F315" s="490" t="str">
        <f>IFERROR(INDEX(Customer!F:F,MATCH($D315,Customer!$C:$C,0),0),"")</f>
        <v/>
      </c>
      <c r="G315" s="488" t="str">
        <f>IFERROR(INDEX(Customer!G:G,MATCH($D315,Customer!$C:$C,0),0),"")</f>
        <v/>
      </c>
      <c r="H315" s="524"/>
      <c r="I315" s="525"/>
      <c r="J315" s="533" t="str">
        <f>IF(C315&lt;&gt;"",SUMIFS('Jurnal Piutang'!J:J,'Jurnal Piutang'!H:H,F315,'Jurnal Piutang'!Q:Q,C315)-SUMIFS('Jurnal Kas'!K:K,'Jurnal Kas'!H:H,F315,'Jurnal Kas'!Q:Q,C315)+I315,"")</f>
        <v/>
      </c>
    </row>
    <row r="316" spans="2:10" x14ac:dyDescent="0.25">
      <c r="B316" s="180">
        <v>309</v>
      </c>
      <c r="C316" s="502"/>
      <c r="D316" s="488" t="str">
        <f>IFERROR(INDEX('Jurnal Piutang'!R:R,MATCH(C316,'Jurnal Piutang'!Q:Q,0),0),"")</f>
        <v/>
      </c>
      <c r="E316" s="488" t="str">
        <f>IFERROR(INDEX(Customer!D:D,MATCH(D316,Customer!C:C,0),0),"")</f>
        <v/>
      </c>
      <c r="F316" s="490" t="str">
        <f>IFERROR(INDEX(Customer!F:F,MATCH($D316,Customer!$C:$C,0),0),"")</f>
        <v/>
      </c>
      <c r="G316" s="488" t="str">
        <f>IFERROR(INDEX(Customer!G:G,MATCH($D316,Customer!$C:$C,0),0),"")</f>
        <v/>
      </c>
      <c r="H316" s="524"/>
      <c r="I316" s="525"/>
      <c r="J316" s="533" t="str">
        <f>IF(C316&lt;&gt;"",SUMIFS('Jurnal Piutang'!J:J,'Jurnal Piutang'!H:H,F316,'Jurnal Piutang'!Q:Q,C316)-SUMIFS('Jurnal Kas'!K:K,'Jurnal Kas'!H:H,F316,'Jurnal Kas'!Q:Q,C316)+I316,"")</f>
        <v/>
      </c>
    </row>
    <row r="317" spans="2:10" x14ac:dyDescent="0.25">
      <c r="B317" s="180">
        <v>310</v>
      </c>
      <c r="C317" s="502"/>
      <c r="D317" s="488" t="str">
        <f>IFERROR(INDEX('Jurnal Piutang'!R:R,MATCH(C317,'Jurnal Piutang'!Q:Q,0),0),"")</f>
        <v/>
      </c>
      <c r="E317" s="488" t="str">
        <f>IFERROR(INDEX(Customer!D:D,MATCH(D317,Customer!C:C,0),0),"")</f>
        <v/>
      </c>
      <c r="F317" s="490" t="str">
        <f>IFERROR(INDEX(Customer!F:F,MATCH($D317,Customer!$C:$C,0),0),"")</f>
        <v/>
      </c>
      <c r="G317" s="488" t="str">
        <f>IFERROR(INDEX(Customer!G:G,MATCH($D317,Customer!$C:$C,0),0),"")</f>
        <v/>
      </c>
      <c r="H317" s="524"/>
      <c r="I317" s="525"/>
      <c r="J317" s="533" t="str">
        <f>IF(C317&lt;&gt;"",SUMIFS('Jurnal Piutang'!J:J,'Jurnal Piutang'!H:H,F317,'Jurnal Piutang'!Q:Q,C317)-SUMIFS('Jurnal Kas'!K:K,'Jurnal Kas'!H:H,F317,'Jurnal Kas'!Q:Q,C317)+I317,"")</f>
        <v/>
      </c>
    </row>
    <row r="318" spans="2:10" x14ac:dyDescent="0.25">
      <c r="B318" s="180">
        <v>311</v>
      </c>
      <c r="C318" s="502"/>
      <c r="D318" s="488" t="str">
        <f>IFERROR(INDEX('Jurnal Piutang'!R:R,MATCH(C318,'Jurnal Piutang'!Q:Q,0),0),"")</f>
        <v/>
      </c>
      <c r="E318" s="488" t="str">
        <f>IFERROR(INDEX(Customer!D:D,MATCH(D318,Customer!C:C,0),0),"")</f>
        <v/>
      </c>
      <c r="F318" s="490" t="str">
        <f>IFERROR(INDEX(Customer!F:F,MATCH($D318,Customer!$C:$C,0),0),"")</f>
        <v/>
      </c>
      <c r="G318" s="488" t="str">
        <f>IFERROR(INDEX(Customer!G:G,MATCH($D318,Customer!$C:$C,0),0),"")</f>
        <v/>
      </c>
      <c r="H318" s="524"/>
      <c r="I318" s="525"/>
      <c r="J318" s="533" t="str">
        <f>IF(C318&lt;&gt;"",SUMIFS('Jurnal Piutang'!J:J,'Jurnal Piutang'!H:H,F318,'Jurnal Piutang'!Q:Q,C318)-SUMIFS('Jurnal Kas'!K:K,'Jurnal Kas'!H:H,F318,'Jurnal Kas'!Q:Q,C318)+I318,"")</f>
        <v/>
      </c>
    </row>
    <row r="319" spans="2:10" x14ac:dyDescent="0.25">
      <c r="B319" s="180">
        <v>312</v>
      </c>
      <c r="C319" s="502"/>
      <c r="D319" s="488" t="str">
        <f>IFERROR(INDEX('Jurnal Piutang'!R:R,MATCH(C319,'Jurnal Piutang'!Q:Q,0),0),"")</f>
        <v/>
      </c>
      <c r="E319" s="488" t="str">
        <f>IFERROR(INDEX(Customer!D:D,MATCH(D319,Customer!C:C,0),0),"")</f>
        <v/>
      </c>
      <c r="F319" s="490" t="str">
        <f>IFERROR(INDEX(Customer!F:F,MATCH($D319,Customer!$C:$C,0),0),"")</f>
        <v/>
      </c>
      <c r="G319" s="488" t="str">
        <f>IFERROR(INDEX(Customer!G:G,MATCH($D319,Customer!$C:$C,0),0),"")</f>
        <v/>
      </c>
      <c r="H319" s="524"/>
      <c r="I319" s="525"/>
      <c r="J319" s="533" t="str">
        <f>IF(C319&lt;&gt;"",SUMIFS('Jurnal Piutang'!J:J,'Jurnal Piutang'!H:H,F319,'Jurnal Piutang'!Q:Q,C319)-SUMIFS('Jurnal Kas'!K:K,'Jurnal Kas'!H:H,F319,'Jurnal Kas'!Q:Q,C319)+I319,"")</f>
        <v/>
      </c>
    </row>
    <row r="320" spans="2:10" x14ac:dyDescent="0.25">
      <c r="B320" s="180">
        <v>313</v>
      </c>
      <c r="C320" s="502"/>
      <c r="D320" s="488" t="str">
        <f>IFERROR(INDEX('Jurnal Piutang'!R:R,MATCH(C320,'Jurnal Piutang'!Q:Q,0),0),"")</f>
        <v/>
      </c>
      <c r="E320" s="488" t="str">
        <f>IFERROR(INDEX(Customer!D:D,MATCH(D320,Customer!C:C,0),0),"")</f>
        <v/>
      </c>
      <c r="F320" s="490" t="str">
        <f>IFERROR(INDEX(Customer!F:F,MATCH($D320,Customer!$C:$C,0),0),"")</f>
        <v/>
      </c>
      <c r="G320" s="488" t="str">
        <f>IFERROR(INDEX(Customer!G:G,MATCH($D320,Customer!$C:$C,0),0),"")</f>
        <v/>
      </c>
      <c r="H320" s="524"/>
      <c r="I320" s="525"/>
      <c r="J320" s="533" t="str">
        <f>IF(C320&lt;&gt;"",SUMIFS('Jurnal Piutang'!J:J,'Jurnal Piutang'!H:H,F320,'Jurnal Piutang'!Q:Q,C320)-SUMIFS('Jurnal Kas'!K:K,'Jurnal Kas'!H:H,F320,'Jurnal Kas'!Q:Q,C320)+I320,"")</f>
        <v/>
      </c>
    </row>
    <row r="321" spans="2:10" x14ac:dyDescent="0.25">
      <c r="B321" s="180">
        <v>314</v>
      </c>
      <c r="C321" s="502"/>
      <c r="D321" s="488" t="str">
        <f>IFERROR(INDEX('Jurnal Piutang'!R:R,MATCH(C321,'Jurnal Piutang'!Q:Q,0),0),"")</f>
        <v/>
      </c>
      <c r="E321" s="488" t="str">
        <f>IFERROR(INDEX(Customer!D:D,MATCH(D321,Customer!C:C,0),0),"")</f>
        <v/>
      </c>
      <c r="F321" s="490" t="str">
        <f>IFERROR(INDEX(Customer!F:F,MATCH($D321,Customer!$C:$C,0),0),"")</f>
        <v/>
      </c>
      <c r="G321" s="488" t="str">
        <f>IFERROR(INDEX(Customer!G:G,MATCH($D321,Customer!$C:$C,0),0),"")</f>
        <v/>
      </c>
      <c r="H321" s="524"/>
      <c r="I321" s="525"/>
      <c r="J321" s="533" t="str">
        <f>IF(C321&lt;&gt;"",SUMIFS('Jurnal Piutang'!J:J,'Jurnal Piutang'!H:H,F321,'Jurnal Piutang'!Q:Q,C321)-SUMIFS('Jurnal Kas'!K:K,'Jurnal Kas'!H:H,F321,'Jurnal Kas'!Q:Q,C321)+I321,"")</f>
        <v/>
      </c>
    </row>
    <row r="322" spans="2:10" x14ac:dyDescent="0.25">
      <c r="B322" s="180">
        <v>315</v>
      </c>
      <c r="C322" s="502"/>
      <c r="D322" s="488" t="str">
        <f>IFERROR(INDEX('Jurnal Piutang'!R:R,MATCH(C322,'Jurnal Piutang'!Q:Q,0),0),"")</f>
        <v/>
      </c>
      <c r="E322" s="488" t="str">
        <f>IFERROR(INDEX(Customer!D:D,MATCH(D322,Customer!C:C,0),0),"")</f>
        <v/>
      </c>
      <c r="F322" s="490" t="str">
        <f>IFERROR(INDEX(Customer!F:F,MATCH($D322,Customer!$C:$C,0),0),"")</f>
        <v/>
      </c>
      <c r="G322" s="488" t="str">
        <f>IFERROR(INDEX(Customer!G:G,MATCH($D322,Customer!$C:$C,0),0),"")</f>
        <v/>
      </c>
      <c r="H322" s="524"/>
      <c r="I322" s="525"/>
      <c r="J322" s="533" t="str">
        <f>IF(C322&lt;&gt;"",SUMIFS('Jurnal Piutang'!J:J,'Jurnal Piutang'!H:H,F322,'Jurnal Piutang'!Q:Q,C322)-SUMIFS('Jurnal Kas'!K:K,'Jurnal Kas'!H:H,F322,'Jurnal Kas'!Q:Q,C322)+I322,"")</f>
        <v/>
      </c>
    </row>
    <row r="323" spans="2:10" x14ac:dyDescent="0.25">
      <c r="B323" s="180">
        <v>316</v>
      </c>
      <c r="C323" s="502"/>
      <c r="D323" s="488" t="str">
        <f>IFERROR(INDEX('Jurnal Piutang'!R:R,MATCH(C323,'Jurnal Piutang'!Q:Q,0),0),"")</f>
        <v/>
      </c>
      <c r="E323" s="488" t="str">
        <f>IFERROR(INDEX(Customer!D:D,MATCH(D323,Customer!C:C,0),0),"")</f>
        <v/>
      </c>
      <c r="F323" s="490" t="str">
        <f>IFERROR(INDEX(Customer!F:F,MATCH($D323,Customer!$C:$C,0),0),"")</f>
        <v/>
      </c>
      <c r="G323" s="488" t="str">
        <f>IFERROR(INDEX(Customer!G:G,MATCH($D323,Customer!$C:$C,0),0),"")</f>
        <v/>
      </c>
      <c r="H323" s="524"/>
      <c r="I323" s="525"/>
      <c r="J323" s="533" t="str">
        <f>IF(C323&lt;&gt;"",SUMIFS('Jurnal Piutang'!J:J,'Jurnal Piutang'!H:H,F323,'Jurnal Piutang'!Q:Q,C323)-SUMIFS('Jurnal Kas'!K:K,'Jurnal Kas'!H:H,F323,'Jurnal Kas'!Q:Q,C323)+I323,"")</f>
        <v/>
      </c>
    </row>
    <row r="324" spans="2:10" x14ac:dyDescent="0.25">
      <c r="B324" s="180">
        <v>317</v>
      </c>
      <c r="C324" s="502"/>
      <c r="D324" s="488" t="str">
        <f>IFERROR(INDEX('Jurnal Piutang'!R:R,MATCH(C324,'Jurnal Piutang'!Q:Q,0),0),"")</f>
        <v/>
      </c>
      <c r="E324" s="488" t="str">
        <f>IFERROR(INDEX(Customer!D:D,MATCH(D324,Customer!C:C,0),0),"")</f>
        <v/>
      </c>
      <c r="F324" s="490" t="str">
        <f>IFERROR(INDEX(Customer!F:F,MATCH($D324,Customer!$C:$C,0),0),"")</f>
        <v/>
      </c>
      <c r="G324" s="488" t="str">
        <f>IFERROR(INDEX(Customer!G:G,MATCH($D324,Customer!$C:$C,0),0),"")</f>
        <v/>
      </c>
      <c r="H324" s="524"/>
      <c r="I324" s="525"/>
      <c r="J324" s="533" t="str">
        <f>IF(C324&lt;&gt;"",SUMIFS('Jurnal Piutang'!J:J,'Jurnal Piutang'!H:H,F324,'Jurnal Piutang'!Q:Q,C324)-SUMIFS('Jurnal Kas'!K:K,'Jurnal Kas'!H:H,F324,'Jurnal Kas'!Q:Q,C324)+I324,"")</f>
        <v/>
      </c>
    </row>
    <row r="325" spans="2:10" x14ac:dyDescent="0.25">
      <c r="B325" s="180">
        <v>318</v>
      </c>
      <c r="C325" s="502"/>
      <c r="D325" s="488" t="str">
        <f>IFERROR(INDEX('Jurnal Piutang'!R:R,MATCH(C325,'Jurnal Piutang'!Q:Q,0),0),"")</f>
        <v/>
      </c>
      <c r="E325" s="488" t="str">
        <f>IFERROR(INDEX(Customer!D:D,MATCH(D325,Customer!C:C,0),0),"")</f>
        <v/>
      </c>
      <c r="F325" s="490" t="str">
        <f>IFERROR(INDEX(Customer!F:F,MATCH($D325,Customer!$C:$C,0),0),"")</f>
        <v/>
      </c>
      <c r="G325" s="488" t="str">
        <f>IFERROR(INDEX(Customer!G:G,MATCH($D325,Customer!$C:$C,0),0),"")</f>
        <v/>
      </c>
      <c r="H325" s="524"/>
      <c r="I325" s="525"/>
      <c r="J325" s="533" t="str">
        <f>IF(C325&lt;&gt;"",SUMIFS('Jurnal Piutang'!J:J,'Jurnal Piutang'!H:H,F325,'Jurnal Piutang'!Q:Q,C325)-SUMIFS('Jurnal Kas'!K:K,'Jurnal Kas'!H:H,F325,'Jurnal Kas'!Q:Q,C325)+I325,"")</f>
        <v/>
      </c>
    </row>
    <row r="326" spans="2:10" x14ac:dyDescent="0.25">
      <c r="B326" s="180">
        <v>319</v>
      </c>
      <c r="C326" s="502"/>
      <c r="D326" s="488" t="str">
        <f>IFERROR(INDEX('Jurnal Piutang'!R:R,MATCH(C326,'Jurnal Piutang'!Q:Q,0),0),"")</f>
        <v/>
      </c>
      <c r="E326" s="488" t="str">
        <f>IFERROR(INDEX(Customer!D:D,MATCH(D326,Customer!C:C,0),0),"")</f>
        <v/>
      </c>
      <c r="F326" s="490" t="str">
        <f>IFERROR(INDEX(Customer!F:F,MATCH($D326,Customer!$C:$C,0),0),"")</f>
        <v/>
      </c>
      <c r="G326" s="488" t="str">
        <f>IFERROR(INDEX(Customer!G:G,MATCH($D326,Customer!$C:$C,0),0),"")</f>
        <v/>
      </c>
      <c r="H326" s="524"/>
      <c r="I326" s="525"/>
      <c r="J326" s="533" t="str">
        <f>IF(C326&lt;&gt;"",SUMIFS('Jurnal Piutang'!J:J,'Jurnal Piutang'!H:H,F326,'Jurnal Piutang'!Q:Q,C326)-SUMIFS('Jurnal Kas'!K:K,'Jurnal Kas'!H:H,F326,'Jurnal Kas'!Q:Q,C326)+I326,"")</f>
        <v/>
      </c>
    </row>
    <row r="327" spans="2:10" x14ac:dyDescent="0.25">
      <c r="B327" s="180">
        <v>320</v>
      </c>
      <c r="C327" s="502"/>
      <c r="D327" s="488" t="str">
        <f>IFERROR(INDEX('Jurnal Piutang'!R:R,MATCH(C327,'Jurnal Piutang'!Q:Q,0),0),"")</f>
        <v/>
      </c>
      <c r="E327" s="488" t="str">
        <f>IFERROR(INDEX(Customer!D:D,MATCH(D327,Customer!C:C,0),0),"")</f>
        <v/>
      </c>
      <c r="F327" s="490" t="str">
        <f>IFERROR(INDEX(Customer!F:F,MATCH($D327,Customer!$C:$C,0),0),"")</f>
        <v/>
      </c>
      <c r="G327" s="488" t="str">
        <f>IFERROR(INDEX(Customer!G:G,MATCH($D327,Customer!$C:$C,0),0),"")</f>
        <v/>
      </c>
      <c r="H327" s="524"/>
      <c r="I327" s="525"/>
      <c r="J327" s="533" t="str">
        <f>IF(C327&lt;&gt;"",SUMIFS('Jurnal Piutang'!J:J,'Jurnal Piutang'!H:H,F327,'Jurnal Piutang'!Q:Q,C327)-SUMIFS('Jurnal Kas'!K:K,'Jurnal Kas'!H:H,F327,'Jurnal Kas'!Q:Q,C327)+I327,"")</f>
        <v/>
      </c>
    </row>
    <row r="328" spans="2:10" x14ac:dyDescent="0.25">
      <c r="B328" s="180">
        <v>321</v>
      </c>
      <c r="C328" s="502"/>
      <c r="D328" s="488" t="str">
        <f>IFERROR(INDEX('Jurnal Piutang'!R:R,MATCH(C328,'Jurnal Piutang'!Q:Q,0),0),"")</f>
        <v/>
      </c>
      <c r="E328" s="488" t="str">
        <f>IFERROR(INDEX(Customer!D:D,MATCH(D328,Customer!C:C,0),0),"")</f>
        <v/>
      </c>
      <c r="F328" s="490" t="str">
        <f>IFERROR(INDEX(Customer!F:F,MATCH($D328,Customer!$C:$C,0),0),"")</f>
        <v/>
      </c>
      <c r="G328" s="488" t="str">
        <f>IFERROR(INDEX(Customer!G:G,MATCH($D328,Customer!$C:$C,0),0),"")</f>
        <v/>
      </c>
      <c r="H328" s="524"/>
      <c r="I328" s="525"/>
      <c r="J328" s="533" t="str">
        <f>IF(C328&lt;&gt;"",SUMIFS('Jurnal Piutang'!J:J,'Jurnal Piutang'!H:H,F328,'Jurnal Piutang'!Q:Q,C328)-SUMIFS('Jurnal Kas'!K:K,'Jurnal Kas'!H:H,F328,'Jurnal Kas'!Q:Q,C328)+I328,"")</f>
        <v/>
      </c>
    </row>
    <row r="329" spans="2:10" x14ac:dyDescent="0.25">
      <c r="B329" s="180">
        <v>322</v>
      </c>
      <c r="C329" s="502"/>
      <c r="D329" s="488" t="str">
        <f>IFERROR(INDEX('Jurnal Piutang'!R:R,MATCH(C329,'Jurnal Piutang'!Q:Q,0),0),"")</f>
        <v/>
      </c>
      <c r="E329" s="488" t="str">
        <f>IFERROR(INDEX(Customer!D:D,MATCH(D329,Customer!C:C,0),0),"")</f>
        <v/>
      </c>
      <c r="F329" s="490" t="str">
        <f>IFERROR(INDEX(Customer!F:F,MATCH($D329,Customer!$C:$C,0),0),"")</f>
        <v/>
      </c>
      <c r="G329" s="488" t="str">
        <f>IFERROR(INDEX(Customer!G:G,MATCH($D329,Customer!$C:$C,0),0),"")</f>
        <v/>
      </c>
      <c r="H329" s="524"/>
      <c r="I329" s="525"/>
      <c r="J329" s="533" t="str">
        <f>IF(C329&lt;&gt;"",SUMIFS('Jurnal Piutang'!J:J,'Jurnal Piutang'!H:H,F329,'Jurnal Piutang'!Q:Q,C329)-SUMIFS('Jurnal Kas'!K:K,'Jurnal Kas'!H:H,F329,'Jurnal Kas'!Q:Q,C329)+I329,"")</f>
        <v/>
      </c>
    </row>
    <row r="330" spans="2:10" x14ac:dyDescent="0.25">
      <c r="B330" s="180">
        <v>323</v>
      </c>
      <c r="C330" s="502"/>
      <c r="D330" s="488" t="str">
        <f>IFERROR(INDEX('Jurnal Piutang'!R:R,MATCH(C330,'Jurnal Piutang'!Q:Q,0),0),"")</f>
        <v/>
      </c>
      <c r="E330" s="488" t="str">
        <f>IFERROR(INDEX(Customer!D:D,MATCH(D330,Customer!C:C,0),0),"")</f>
        <v/>
      </c>
      <c r="F330" s="490" t="str">
        <f>IFERROR(INDEX(Customer!F:F,MATCH($D330,Customer!$C:$C,0),0),"")</f>
        <v/>
      </c>
      <c r="G330" s="488" t="str">
        <f>IFERROR(INDEX(Customer!G:G,MATCH($D330,Customer!$C:$C,0),0),"")</f>
        <v/>
      </c>
      <c r="H330" s="524"/>
      <c r="I330" s="525"/>
      <c r="J330" s="533" t="str">
        <f>IF(C330&lt;&gt;"",SUMIFS('Jurnal Piutang'!J:J,'Jurnal Piutang'!H:H,F330,'Jurnal Piutang'!Q:Q,C330)-SUMIFS('Jurnal Kas'!K:K,'Jurnal Kas'!H:H,F330,'Jurnal Kas'!Q:Q,C330)+I330,"")</f>
        <v/>
      </c>
    </row>
    <row r="331" spans="2:10" x14ac:dyDescent="0.25">
      <c r="B331" s="180">
        <v>324</v>
      </c>
      <c r="C331" s="502"/>
      <c r="D331" s="488" t="str">
        <f>IFERROR(INDEX('Jurnal Piutang'!R:R,MATCH(C331,'Jurnal Piutang'!Q:Q,0),0),"")</f>
        <v/>
      </c>
      <c r="E331" s="488" t="str">
        <f>IFERROR(INDEX(Customer!D:D,MATCH(D331,Customer!C:C,0),0),"")</f>
        <v/>
      </c>
      <c r="F331" s="490" t="str">
        <f>IFERROR(INDEX(Customer!F:F,MATCH($D331,Customer!$C:$C,0),0),"")</f>
        <v/>
      </c>
      <c r="G331" s="488" t="str">
        <f>IFERROR(INDEX(Customer!G:G,MATCH($D331,Customer!$C:$C,0),0),"")</f>
        <v/>
      </c>
      <c r="H331" s="524"/>
      <c r="I331" s="525"/>
      <c r="J331" s="533" t="str">
        <f>IF(C331&lt;&gt;"",SUMIFS('Jurnal Piutang'!J:J,'Jurnal Piutang'!H:H,F331,'Jurnal Piutang'!Q:Q,C331)-SUMIFS('Jurnal Kas'!K:K,'Jurnal Kas'!H:H,F331,'Jurnal Kas'!Q:Q,C331)+I331,"")</f>
        <v/>
      </c>
    </row>
    <row r="332" spans="2:10" x14ac:dyDescent="0.25">
      <c r="B332" s="180">
        <v>325</v>
      </c>
      <c r="C332" s="502"/>
      <c r="D332" s="488" t="str">
        <f>IFERROR(INDEX('Jurnal Piutang'!R:R,MATCH(C332,'Jurnal Piutang'!Q:Q,0),0),"")</f>
        <v/>
      </c>
      <c r="E332" s="488" t="str">
        <f>IFERROR(INDEX(Customer!D:D,MATCH(D332,Customer!C:C,0),0),"")</f>
        <v/>
      </c>
      <c r="F332" s="490" t="str">
        <f>IFERROR(INDEX(Customer!F:F,MATCH($D332,Customer!$C:$C,0),0),"")</f>
        <v/>
      </c>
      <c r="G332" s="488" t="str">
        <f>IFERROR(INDEX(Customer!G:G,MATCH($D332,Customer!$C:$C,0),0),"")</f>
        <v/>
      </c>
      <c r="H332" s="524"/>
      <c r="I332" s="525"/>
      <c r="J332" s="533" t="str">
        <f>IF(C332&lt;&gt;"",SUMIFS('Jurnal Piutang'!J:J,'Jurnal Piutang'!H:H,F332,'Jurnal Piutang'!Q:Q,C332)-SUMIFS('Jurnal Kas'!K:K,'Jurnal Kas'!H:H,F332,'Jurnal Kas'!Q:Q,C332)+I332,"")</f>
        <v/>
      </c>
    </row>
    <row r="333" spans="2:10" x14ac:dyDescent="0.25">
      <c r="B333" s="180">
        <v>326</v>
      </c>
      <c r="C333" s="502"/>
      <c r="D333" s="488" t="str">
        <f>IFERROR(INDEX('Jurnal Piutang'!R:R,MATCH(C333,'Jurnal Piutang'!Q:Q,0),0),"")</f>
        <v/>
      </c>
      <c r="E333" s="488" t="str">
        <f>IFERROR(INDEX(Customer!D:D,MATCH(D333,Customer!C:C,0),0),"")</f>
        <v/>
      </c>
      <c r="F333" s="490" t="str">
        <f>IFERROR(INDEX(Customer!F:F,MATCH($D333,Customer!$C:$C,0),0),"")</f>
        <v/>
      </c>
      <c r="G333" s="488" t="str">
        <f>IFERROR(INDEX(Customer!G:G,MATCH($D333,Customer!$C:$C,0),0),"")</f>
        <v/>
      </c>
      <c r="H333" s="524"/>
      <c r="I333" s="525"/>
      <c r="J333" s="533" t="str">
        <f>IF(C333&lt;&gt;"",SUMIFS('Jurnal Piutang'!J:J,'Jurnal Piutang'!H:H,F333,'Jurnal Piutang'!Q:Q,C333)-SUMIFS('Jurnal Kas'!K:K,'Jurnal Kas'!H:H,F333,'Jurnal Kas'!Q:Q,C333)+I333,"")</f>
        <v/>
      </c>
    </row>
    <row r="334" spans="2:10" x14ac:dyDescent="0.25">
      <c r="B334" s="180">
        <v>327</v>
      </c>
      <c r="C334" s="502"/>
      <c r="D334" s="488" t="str">
        <f>IFERROR(INDEX('Jurnal Piutang'!R:R,MATCH(C334,'Jurnal Piutang'!Q:Q,0),0),"")</f>
        <v/>
      </c>
      <c r="E334" s="488" t="str">
        <f>IFERROR(INDEX(Customer!D:D,MATCH(D334,Customer!C:C,0),0),"")</f>
        <v/>
      </c>
      <c r="F334" s="490" t="str">
        <f>IFERROR(INDEX(Customer!F:F,MATCH($D334,Customer!$C:$C,0),0),"")</f>
        <v/>
      </c>
      <c r="G334" s="488" t="str">
        <f>IFERROR(INDEX(Customer!G:G,MATCH($D334,Customer!$C:$C,0),0),"")</f>
        <v/>
      </c>
      <c r="H334" s="524"/>
      <c r="I334" s="525"/>
      <c r="J334" s="533" t="str">
        <f>IF(C334&lt;&gt;"",SUMIFS('Jurnal Piutang'!J:J,'Jurnal Piutang'!H:H,F334,'Jurnal Piutang'!Q:Q,C334)-SUMIFS('Jurnal Kas'!K:K,'Jurnal Kas'!H:H,F334,'Jurnal Kas'!Q:Q,C334)+I334,"")</f>
        <v/>
      </c>
    </row>
    <row r="335" spans="2:10" x14ac:dyDescent="0.25">
      <c r="B335" s="180">
        <v>328</v>
      </c>
      <c r="C335" s="502"/>
      <c r="D335" s="488" t="str">
        <f>IFERROR(INDEX('Jurnal Piutang'!R:R,MATCH(C335,'Jurnal Piutang'!Q:Q,0),0),"")</f>
        <v/>
      </c>
      <c r="E335" s="488" t="str">
        <f>IFERROR(INDEX(Customer!D:D,MATCH(D335,Customer!C:C,0),0),"")</f>
        <v/>
      </c>
      <c r="F335" s="490" t="str">
        <f>IFERROR(INDEX(Customer!F:F,MATCH($D335,Customer!$C:$C,0),0),"")</f>
        <v/>
      </c>
      <c r="G335" s="488" t="str">
        <f>IFERROR(INDEX(Customer!G:G,MATCH($D335,Customer!$C:$C,0),0),"")</f>
        <v/>
      </c>
      <c r="H335" s="524"/>
      <c r="I335" s="525"/>
      <c r="J335" s="533" t="str">
        <f>IF(C335&lt;&gt;"",SUMIFS('Jurnal Piutang'!J:J,'Jurnal Piutang'!H:H,F335,'Jurnal Piutang'!Q:Q,C335)-SUMIFS('Jurnal Kas'!K:K,'Jurnal Kas'!H:H,F335,'Jurnal Kas'!Q:Q,C335)+I335,"")</f>
        <v/>
      </c>
    </row>
    <row r="336" spans="2:10" x14ac:dyDescent="0.25">
      <c r="B336" s="180">
        <v>329</v>
      </c>
      <c r="C336" s="502"/>
      <c r="D336" s="488" t="str">
        <f>IFERROR(INDEX('Jurnal Piutang'!R:R,MATCH(C336,'Jurnal Piutang'!Q:Q,0),0),"")</f>
        <v/>
      </c>
      <c r="E336" s="488" t="str">
        <f>IFERROR(INDEX(Customer!D:D,MATCH(D336,Customer!C:C,0),0),"")</f>
        <v/>
      </c>
      <c r="F336" s="490" t="str">
        <f>IFERROR(INDEX(Customer!F:F,MATCH($D336,Customer!$C:$C,0),0),"")</f>
        <v/>
      </c>
      <c r="G336" s="488" t="str">
        <f>IFERROR(INDEX(Customer!G:G,MATCH($D336,Customer!$C:$C,0),0),"")</f>
        <v/>
      </c>
      <c r="H336" s="524"/>
      <c r="I336" s="525"/>
      <c r="J336" s="533" t="str">
        <f>IF(C336&lt;&gt;"",SUMIFS('Jurnal Piutang'!J:J,'Jurnal Piutang'!H:H,F336,'Jurnal Piutang'!Q:Q,C336)-SUMIFS('Jurnal Kas'!K:K,'Jurnal Kas'!H:H,F336,'Jurnal Kas'!Q:Q,C336)+I336,"")</f>
        <v/>
      </c>
    </row>
    <row r="337" spans="2:10" x14ac:dyDescent="0.25">
      <c r="B337" s="180">
        <v>330</v>
      </c>
      <c r="C337" s="502"/>
      <c r="D337" s="488" t="str">
        <f>IFERROR(INDEX('Jurnal Piutang'!R:R,MATCH(C337,'Jurnal Piutang'!Q:Q,0),0),"")</f>
        <v/>
      </c>
      <c r="E337" s="488" t="str">
        <f>IFERROR(INDEX(Customer!D:D,MATCH(D337,Customer!C:C,0),0),"")</f>
        <v/>
      </c>
      <c r="F337" s="490" t="str">
        <f>IFERROR(INDEX(Customer!F:F,MATCH($D337,Customer!$C:$C,0),0),"")</f>
        <v/>
      </c>
      <c r="G337" s="488" t="str">
        <f>IFERROR(INDEX(Customer!G:G,MATCH($D337,Customer!$C:$C,0),0),"")</f>
        <v/>
      </c>
      <c r="H337" s="524"/>
      <c r="I337" s="525"/>
      <c r="J337" s="533" t="str">
        <f>IF(C337&lt;&gt;"",SUMIFS('Jurnal Piutang'!J:J,'Jurnal Piutang'!H:H,F337,'Jurnal Piutang'!Q:Q,C337)-SUMIFS('Jurnal Kas'!K:K,'Jurnal Kas'!H:H,F337,'Jurnal Kas'!Q:Q,C337)+I337,"")</f>
        <v/>
      </c>
    </row>
    <row r="338" spans="2:10" x14ac:dyDescent="0.25">
      <c r="B338" s="180">
        <v>331</v>
      </c>
      <c r="C338" s="502"/>
      <c r="D338" s="488" t="str">
        <f>IFERROR(INDEX('Jurnal Piutang'!R:R,MATCH(C338,'Jurnal Piutang'!Q:Q,0),0),"")</f>
        <v/>
      </c>
      <c r="E338" s="488" t="str">
        <f>IFERROR(INDEX(Customer!D:D,MATCH(D338,Customer!C:C,0),0),"")</f>
        <v/>
      </c>
      <c r="F338" s="490" t="str">
        <f>IFERROR(INDEX(Customer!F:F,MATCH($D338,Customer!$C:$C,0),0),"")</f>
        <v/>
      </c>
      <c r="G338" s="488" t="str">
        <f>IFERROR(INDEX(Customer!G:G,MATCH($D338,Customer!$C:$C,0),0),"")</f>
        <v/>
      </c>
      <c r="H338" s="524"/>
      <c r="I338" s="525"/>
      <c r="J338" s="533" t="str">
        <f>IF(C338&lt;&gt;"",SUMIFS('Jurnal Piutang'!J:J,'Jurnal Piutang'!H:H,F338,'Jurnal Piutang'!Q:Q,C338)-SUMIFS('Jurnal Kas'!K:K,'Jurnal Kas'!H:H,F338,'Jurnal Kas'!Q:Q,C338)+I338,"")</f>
        <v/>
      </c>
    </row>
    <row r="339" spans="2:10" x14ac:dyDescent="0.25">
      <c r="B339" s="180">
        <v>332</v>
      </c>
      <c r="C339" s="502"/>
      <c r="D339" s="488" t="str">
        <f>IFERROR(INDEX('Jurnal Piutang'!R:R,MATCH(C339,'Jurnal Piutang'!Q:Q,0),0),"")</f>
        <v/>
      </c>
      <c r="E339" s="488" t="str">
        <f>IFERROR(INDEX(Customer!D:D,MATCH(D339,Customer!C:C,0),0),"")</f>
        <v/>
      </c>
      <c r="F339" s="490" t="str">
        <f>IFERROR(INDEX(Customer!F:F,MATCH($D339,Customer!$C:$C,0),0),"")</f>
        <v/>
      </c>
      <c r="G339" s="488" t="str">
        <f>IFERROR(INDEX(Customer!G:G,MATCH($D339,Customer!$C:$C,0),0),"")</f>
        <v/>
      </c>
      <c r="H339" s="524"/>
      <c r="I339" s="525"/>
      <c r="J339" s="533" t="str">
        <f>IF(C339&lt;&gt;"",SUMIFS('Jurnal Piutang'!J:J,'Jurnal Piutang'!H:H,F339,'Jurnal Piutang'!Q:Q,C339)-SUMIFS('Jurnal Kas'!K:K,'Jurnal Kas'!H:H,F339,'Jurnal Kas'!Q:Q,C339)+I339,"")</f>
        <v/>
      </c>
    </row>
    <row r="340" spans="2:10" x14ac:dyDescent="0.25">
      <c r="B340" s="180">
        <v>333</v>
      </c>
      <c r="C340" s="502"/>
      <c r="D340" s="488" t="str">
        <f>IFERROR(INDEX('Jurnal Piutang'!R:R,MATCH(C340,'Jurnal Piutang'!Q:Q,0),0),"")</f>
        <v/>
      </c>
      <c r="E340" s="488" t="str">
        <f>IFERROR(INDEX(Customer!D:D,MATCH(D340,Customer!C:C,0),0),"")</f>
        <v/>
      </c>
      <c r="F340" s="490" t="str">
        <f>IFERROR(INDEX(Customer!F:F,MATCH($D340,Customer!$C:$C,0),0),"")</f>
        <v/>
      </c>
      <c r="G340" s="488" t="str">
        <f>IFERROR(INDEX(Customer!G:G,MATCH($D340,Customer!$C:$C,0),0),"")</f>
        <v/>
      </c>
      <c r="H340" s="524"/>
      <c r="I340" s="525"/>
      <c r="J340" s="533" t="str">
        <f>IF(C340&lt;&gt;"",SUMIFS('Jurnal Piutang'!J:J,'Jurnal Piutang'!H:H,F340,'Jurnal Piutang'!Q:Q,C340)-SUMIFS('Jurnal Kas'!K:K,'Jurnal Kas'!H:H,F340,'Jurnal Kas'!Q:Q,C340)+I340,"")</f>
        <v/>
      </c>
    </row>
    <row r="341" spans="2:10" x14ac:dyDescent="0.25">
      <c r="B341" s="180">
        <v>334</v>
      </c>
      <c r="C341" s="502"/>
      <c r="D341" s="488" t="str">
        <f>IFERROR(INDEX('Jurnal Piutang'!R:R,MATCH(C341,'Jurnal Piutang'!Q:Q,0),0),"")</f>
        <v/>
      </c>
      <c r="E341" s="488" t="str">
        <f>IFERROR(INDEX(Customer!D:D,MATCH(D341,Customer!C:C,0),0),"")</f>
        <v/>
      </c>
      <c r="F341" s="490" t="str">
        <f>IFERROR(INDEX(Customer!F:F,MATCH($D341,Customer!$C:$C,0),0),"")</f>
        <v/>
      </c>
      <c r="G341" s="488" t="str">
        <f>IFERROR(INDEX(Customer!G:G,MATCH($D341,Customer!$C:$C,0),0),"")</f>
        <v/>
      </c>
      <c r="H341" s="524"/>
      <c r="I341" s="525"/>
      <c r="J341" s="533" t="str">
        <f>IF(C341&lt;&gt;"",SUMIFS('Jurnal Piutang'!J:J,'Jurnal Piutang'!H:H,F341,'Jurnal Piutang'!Q:Q,C341)-SUMIFS('Jurnal Kas'!K:K,'Jurnal Kas'!H:H,F341,'Jurnal Kas'!Q:Q,C341)+I341,"")</f>
        <v/>
      </c>
    </row>
    <row r="342" spans="2:10" x14ac:dyDescent="0.25">
      <c r="B342" s="180">
        <v>335</v>
      </c>
      <c r="C342" s="502"/>
      <c r="D342" s="488" t="str">
        <f>IFERROR(INDEX('Jurnal Piutang'!R:R,MATCH(C342,'Jurnal Piutang'!Q:Q,0),0),"")</f>
        <v/>
      </c>
      <c r="E342" s="488" t="str">
        <f>IFERROR(INDEX(Customer!D:D,MATCH(D342,Customer!C:C,0),0),"")</f>
        <v/>
      </c>
      <c r="F342" s="490" t="str">
        <f>IFERROR(INDEX(Customer!F:F,MATCH($D342,Customer!$C:$C,0),0),"")</f>
        <v/>
      </c>
      <c r="G342" s="488" t="str">
        <f>IFERROR(INDEX(Customer!G:G,MATCH($D342,Customer!$C:$C,0),0),"")</f>
        <v/>
      </c>
      <c r="H342" s="524"/>
      <c r="I342" s="525"/>
      <c r="J342" s="533" t="str">
        <f>IF(C342&lt;&gt;"",SUMIFS('Jurnal Piutang'!J:J,'Jurnal Piutang'!H:H,F342,'Jurnal Piutang'!Q:Q,C342)-SUMIFS('Jurnal Kas'!K:K,'Jurnal Kas'!H:H,F342,'Jurnal Kas'!Q:Q,C342)+I342,"")</f>
        <v/>
      </c>
    </row>
    <row r="343" spans="2:10" x14ac:dyDescent="0.25">
      <c r="B343" s="180">
        <v>336</v>
      </c>
      <c r="C343" s="502"/>
      <c r="D343" s="488" t="str">
        <f>IFERROR(INDEX('Jurnal Piutang'!R:R,MATCH(C343,'Jurnal Piutang'!Q:Q,0),0),"")</f>
        <v/>
      </c>
      <c r="E343" s="488" t="str">
        <f>IFERROR(INDEX(Customer!D:D,MATCH(D343,Customer!C:C,0),0),"")</f>
        <v/>
      </c>
      <c r="F343" s="490" t="str">
        <f>IFERROR(INDEX(Customer!F:F,MATCH($D343,Customer!$C:$C,0),0),"")</f>
        <v/>
      </c>
      <c r="G343" s="488" t="str">
        <f>IFERROR(INDEX(Customer!G:G,MATCH($D343,Customer!$C:$C,0),0),"")</f>
        <v/>
      </c>
      <c r="H343" s="524"/>
      <c r="I343" s="525"/>
      <c r="J343" s="533" t="str">
        <f>IF(C343&lt;&gt;"",SUMIFS('Jurnal Piutang'!J:J,'Jurnal Piutang'!H:H,F343,'Jurnal Piutang'!Q:Q,C343)-SUMIFS('Jurnal Kas'!K:K,'Jurnal Kas'!H:H,F343,'Jurnal Kas'!Q:Q,C343)+I343,"")</f>
        <v/>
      </c>
    </row>
    <row r="344" spans="2:10" x14ac:dyDescent="0.25">
      <c r="B344" s="180">
        <v>337</v>
      </c>
      <c r="C344" s="502"/>
      <c r="D344" s="488" t="str">
        <f>IFERROR(INDEX('Jurnal Piutang'!R:R,MATCH(C344,'Jurnal Piutang'!Q:Q,0),0),"")</f>
        <v/>
      </c>
      <c r="E344" s="488" t="str">
        <f>IFERROR(INDEX(Customer!D:D,MATCH(D344,Customer!C:C,0),0),"")</f>
        <v/>
      </c>
      <c r="F344" s="490" t="str">
        <f>IFERROR(INDEX(Customer!F:F,MATCH($D344,Customer!$C:$C,0),0),"")</f>
        <v/>
      </c>
      <c r="G344" s="488" t="str">
        <f>IFERROR(INDEX(Customer!G:G,MATCH($D344,Customer!$C:$C,0),0),"")</f>
        <v/>
      </c>
      <c r="H344" s="524"/>
      <c r="I344" s="525"/>
      <c r="J344" s="533" t="str">
        <f>IF(C344&lt;&gt;"",SUMIFS('Jurnal Piutang'!J:J,'Jurnal Piutang'!H:H,F344,'Jurnal Piutang'!Q:Q,C344)-SUMIFS('Jurnal Kas'!K:K,'Jurnal Kas'!H:H,F344,'Jurnal Kas'!Q:Q,C344)+I344,"")</f>
        <v/>
      </c>
    </row>
    <row r="345" spans="2:10" x14ac:dyDescent="0.25">
      <c r="B345" s="180">
        <v>338</v>
      </c>
      <c r="C345" s="502"/>
      <c r="D345" s="488" t="str">
        <f>IFERROR(INDEX('Jurnal Piutang'!R:R,MATCH(C345,'Jurnal Piutang'!Q:Q,0),0),"")</f>
        <v/>
      </c>
      <c r="E345" s="488" t="str">
        <f>IFERROR(INDEX(Customer!D:D,MATCH(D345,Customer!C:C,0),0),"")</f>
        <v/>
      </c>
      <c r="F345" s="490" t="str">
        <f>IFERROR(INDEX(Customer!F:F,MATCH($D345,Customer!$C:$C,0),0),"")</f>
        <v/>
      </c>
      <c r="G345" s="488" t="str">
        <f>IFERROR(INDEX(Customer!G:G,MATCH($D345,Customer!$C:$C,0),0),"")</f>
        <v/>
      </c>
      <c r="H345" s="524"/>
      <c r="I345" s="525"/>
      <c r="J345" s="533" t="str">
        <f>IF(C345&lt;&gt;"",SUMIFS('Jurnal Piutang'!J:J,'Jurnal Piutang'!H:H,F345,'Jurnal Piutang'!Q:Q,C345)-SUMIFS('Jurnal Kas'!K:K,'Jurnal Kas'!H:H,F345,'Jurnal Kas'!Q:Q,C345)+I345,"")</f>
        <v/>
      </c>
    </row>
    <row r="346" spans="2:10" x14ac:dyDescent="0.25">
      <c r="B346" s="180">
        <v>339</v>
      </c>
      <c r="C346" s="502"/>
      <c r="D346" s="488" t="str">
        <f>IFERROR(INDEX('Jurnal Piutang'!R:R,MATCH(C346,'Jurnal Piutang'!Q:Q,0),0),"")</f>
        <v/>
      </c>
      <c r="E346" s="488" t="str">
        <f>IFERROR(INDEX(Customer!D:D,MATCH(D346,Customer!C:C,0),0),"")</f>
        <v/>
      </c>
      <c r="F346" s="490" t="str">
        <f>IFERROR(INDEX(Customer!F:F,MATCH($D346,Customer!$C:$C,0),0),"")</f>
        <v/>
      </c>
      <c r="G346" s="488" t="str">
        <f>IFERROR(INDEX(Customer!G:G,MATCH($D346,Customer!$C:$C,0),0),"")</f>
        <v/>
      </c>
      <c r="H346" s="524"/>
      <c r="I346" s="525"/>
      <c r="J346" s="533" t="str">
        <f>IF(C346&lt;&gt;"",SUMIFS('Jurnal Piutang'!J:J,'Jurnal Piutang'!H:H,F346,'Jurnal Piutang'!Q:Q,C346)-SUMIFS('Jurnal Kas'!K:K,'Jurnal Kas'!H:H,F346,'Jurnal Kas'!Q:Q,C346)+I346,"")</f>
        <v/>
      </c>
    </row>
    <row r="347" spans="2:10" x14ac:dyDescent="0.25">
      <c r="B347" s="180">
        <v>340</v>
      </c>
      <c r="C347" s="502"/>
      <c r="D347" s="488" t="str">
        <f>IFERROR(INDEX('Jurnal Piutang'!R:R,MATCH(C347,'Jurnal Piutang'!Q:Q,0),0),"")</f>
        <v/>
      </c>
      <c r="E347" s="488" t="str">
        <f>IFERROR(INDEX(Customer!D:D,MATCH(D347,Customer!C:C,0),0),"")</f>
        <v/>
      </c>
      <c r="F347" s="490" t="str">
        <f>IFERROR(INDEX(Customer!F:F,MATCH($D347,Customer!$C:$C,0),0),"")</f>
        <v/>
      </c>
      <c r="G347" s="488" t="str">
        <f>IFERROR(INDEX(Customer!G:G,MATCH($D347,Customer!$C:$C,0),0),"")</f>
        <v/>
      </c>
      <c r="H347" s="524"/>
      <c r="I347" s="525"/>
      <c r="J347" s="533" t="str">
        <f>IF(C347&lt;&gt;"",SUMIFS('Jurnal Piutang'!J:J,'Jurnal Piutang'!H:H,F347,'Jurnal Piutang'!Q:Q,C347)-SUMIFS('Jurnal Kas'!K:K,'Jurnal Kas'!H:H,F347,'Jurnal Kas'!Q:Q,C347)+I347,"")</f>
        <v/>
      </c>
    </row>
    <row r="348" spans="2:10" x14ac:dyDescent="0.25">
      <c r="B348" s="180">
        <v>341</v>
      </c>
      <c r="C348" s="502"/>
      <c r="D348" s="488" t="str">
        <f>IFERROR(INDEX('Jurnal Piutang'!R:R,MATCH(C348,'Jurnal Piutang'!Q:Q,0),0),"")</f>
        <v/>
      </c>
      <c r="E348" s="488" t="str">
        <f>IFERROR(INDEX(Customer!D:D,MATCH(D348,Customer!C:C,0),0),"")</f>
        <v/>
      </c>
      <c r="F348" s="490" t="str">
        <f>IFERROR(INDEX(Customer!F:F,MATCH($D348,Customer!$C:$C,0),0),"")</f>
        <v/>
      </c>
      <c r="G348" s="488" t="str">
        <f>IFERROR(INDEX(Customer!G:G,MATCH($D348,Customer!$C:$C,0),0),"")</f>
        <v/>
      </c>
      <c r="H348" s="524"/>
      <c r="I348" s="525"/>
      <c r="J348" s="533" t="str">
        <f>IF(C348&lt;&gt;"",SUMIFS('Jurnal Piutang'!J:J,'Jurnal Piutang'!H:H,F348,'Jurnal Piutang'!Q:Q,C348)-SUMIFS('Jurnal Kas'!K:K,'Jurnal Kas'!H:H,F348,'Jurnal Kas'!Q:Q,C348)+I348,"")</f>
        <v/>
      </c>
    </row>
    <row r="349" spans="2:10" x14ac:dyDescent="0.25">
      <c r="B349" s="180">
        <v>342</v>
      </c>
      <c r="C349" s="502"/>
      <c r="D349" s="488" t="str">
        <f>IFERROR(INDEX('Jurnal Piutang'!R:R,MATCH(C349,'Jurnal Piutang'!Q:Q,0),0),"")</f>
        <v/>
      </c>
      <c r="E349" s="488" t="str">
        <f>IFERROR(INDEX(Customer!D:D,MATCH(D349,Customer!C:C,0),0),"")</f>
        <v/>
      </c>
      <c r="F349" s="490" t="str">
        <f>IFERROR(INDEX(Customer!F:F,MATCH($D349,Customer!$C:$C,0),0),"")</f>
        <v/>
      </c>
      <c r="G349" s="488" t="str">
        <f>IFERROR(INDEX(Customer!G:G,MATCH($D349,Customer!$C:$C,0),0),"")</f>
        <v/>
      </c>
      <c r="H349" s="524"/>
      <c r="I349" s="525"/>
      <c r="J349" s="533" t="str">
        <f>IF(C349&lt;&gt;"",SUMIFS('Jurnal Piutang'!J:J,'Jurnal Piutang'!H:H,F349,'Jurnal Piutang'!Q:Q,C349)-SUMIFS('Jurnal Kas'!K:K,'Jurnal Kas'!H:H,F349,'Jurnal Kas'!Q:Q,C349)+I349,"")</f>
        <v/>
      </c>
    </row>
    <row r="350" spans="2:10" x14ac:dyDescent="0.25">
      <c r="B350" s="180">
        <v>343</v>
      </c>
      <c r="C350" s="502"/>
      <c r="D350" s="488" t="str">
        <f>IFERROR(INDEX('Jurnal Piutang'!R:R,MATCH(C350,'Jurnal Piutang'!Q:Q,0),0),"")</f>
        <v/>
      </c>
      <c r="E350" s="488" t="str">
        <f>IFERROR(INDEX(Customer!D:D,MATCH(D350,Customer!C:C,0),0),"")</f>
        <v/>
      </c>
      <c r="F350" s="490" t="str">
        <f>IFERROR(INDEX(Customer!F:F,MATCH($D350,Customer!$C:$C,0),0),"")</f>
        <v/>
      </c>
      <c r="G350" s="488" t="str">
        <f>IFERROR(INDEX(Customer!G:G,MATCH($D350,Customer!$C:$C,0),0),"")</f>
        <v/>
      </c>
      <c r="H350" s="524"/>
      <c r="I350" s="525"/>
      <c r="J350" s="533" t="str">
        <f>IF(C350&lt;&gt;"",SUMIFS('Jurnal Piutang'!J:J,'Jurnal Piutang'!H:H,F350,'Jurnal Piutang'!Q:Q,C350)-SUMIFS('Jurnal Kas'!K:K,'Jurnal Kas'!H:H,F350,'Jurnal Kas'!Q:Q,C350)+I350,"")</f>
        <v/>
      </c>
    </row>
    <row r="351" spans="2:10" x14ac:dyDescent="0.25">
      <c r="B351" s="180">
        <v>344</v>
      </c>
      <c r="C351" s="502"/>
      <c r="D351" s="488" t="str">
        <f>IFERROR(INDEX('Jurnal Piutang'!R:R,MATCH(C351,'Jurnal Piutang'!Q:Q,0),0),"")</f>
        <v/>
      </c>
      <c r="E351" s="488" t="str">
        <f>IFERROR(INDEX(Customer!D:D,MATCH(D351,Customer!C:C,0),0),"")</f>
        <v/>
      </c>
      <c r="F351" s="490" t="str">
        <f>IFERROR(INDEX(Customer!F:F,MATCH($D351,Customer!$C:$C,0),0),"")</f>
        <v/>
      </c>
      <c r="G351" s="488" t="str">
        <f>IFERROR(INDEX(Customer!G:G,MATCH($D351,Customer!$C:$C,0),0),"")</f>
        <v/>
      </c>
      <c r="H351" s="524"/>
      <c r="I351" s="525"/>
      <c r="J351" s="533" t="str">
        <f>IF(C351&lt;&gt;"",SUMIFS('Jurnal Piutang'!J:J,'Jurnal Piutang'!H:H,F351,'Jurnal Piutang'!Q:Q,C351)-SUMIFS('Jurnal Kas'!K:K,'Jurnal Kas'!H:H,F351,'Jurnal Kas'!Q:Q,C351)+I351,"")</f>
        <v/>
      </c>
    </row>
    <row r="352" spans="2:10" x14ac:dyDescent="0.25">
      <c r="B352" s="180">
        <v>345</v>
      </c>
      <c r="C352" s="502"/>
      <c r="D352" s="488" t="str">
        <f>IFERROR(INDEX('Jurnal Piutang'!R:R,MATCH(C352,'Jurnal Piutang'!Q:Q,0),0),"")</f>
        <v/>
      </c>
      <c r="E352" s="488" t="str">
        <f>IFERROR(INDEX(Customer!D:D,MATCH(D352,Customer!C:C,0),0),"")</f>
        <v/>
      </c>
      <c r="F352" s="490" t="str">
        <f>IFERROR(INDEX(Customer!F:F,MATCH($D352,Customer!$C:$C,0),0),"")</f>
        <v/>
      </c>
      <c r="G352" s="488" t="str">
        <f>IFERROR(INDEX(Customer!G:G,MATCH($D352,Customer!$C:$C,0),0),"")</f>
        <v/>
      </c>
      <c r="H352" s="524"/>
      <c r="I352" s="525"/>
      <c r="J352" s="533" t="str">
        <f>IF(C352&lt;&gt;"",SUMIFS('Jurnal Piutang'!J:J,'Jurnal Piutang'!H:H,F352,'Jurnal Piutang'!Q:Q,C352)-SUMIFS('Jurnal Kas'!K:K,'Jurnal Kas'!H:H,F352,'Jurnal Kas'!Q:Q,C352)+I352,"")</f>
        <v/>
      </c>
    </row>
    <row r="353" spans="2:10" x14ac:dyDescent="0.25">
      <c r="B353" s="180">
        <v>346</v>
      </c>
      <c r="C353" s="502"/>
      <c r="D353" s="488" t="str">
        <f>IFERROR(INDEX('Jurnal Piutang'!R:R,MATCH(C353,'Jurnal Piutang'!Q:Q,0),0),"")</f>
        <v/>
      </c>
      <c r="E353" s="488" t="str">
        <f>IFERROR(INDEX(Customer!D:D,MATCH(D353,Customer!C:C,0),0),"")</f>
        <v/>
      </c>
      <c r="F353" s="490" t="str">
        <f>IFERROR(INDEX(Customer!F:F,MATCH($D353,Customer!$C:$C,0),0),"")</f>
        <v/>
      </c>
      <c r="G353" s="488" t="str">
        <f>IFERROR(INDEX(Customer!G:G,MATCH($D353,Customer!$C:$C,0),0),"")</f>
        <v/>
      </c>
      <c r="H353" s="524"/>
      <c r="I353" s="525"/>
      <c r="J353" s="533" t="str">
        <f>IF(C353&lt;&gt;"",SUMIFS('Jurnal Piutang'!J:J,'Jurnal Piutang'!H:H,F353,'Jurnal Piutang'!Q:Q,C353)-SUMIFS('Jurnal Kas'!K:K,'Jurnal Kas'!H:H,F353,'Jurnal Kas'!Q:Q,C353)+I353,"")</f>
        <v/>
      </c>
    </row>
    <row r="354" spans="2:10" x14ac:dyDescent="0.25">
      <c r="B354" s="180">
        <v>347</v>
      </c>
      <c r="C354" s="502"/>
      <c r="D354" s="488" t="str">
        <f>IFERROR(INDEX('Jurnal Piutang'!R:R,MATCH(C354,'Jurnal Piutang'!Q:Q,0),0),"")</f>
        <v/>
      </c>
      <c r="E354" s="488" t="str">
        <f>IFERROR(INDEX(Customer!D:D,MATCH(D354,Customer!C:C,0),0),"")</f>
        <v/>
      </c>
      <c r="F354" s="490" t="str">
        <f>IFERROR(INDEX(Customer!F:F,MATCH($D354,Customer!$C:$C,0),0),"")</f>
        <v/>
      </c>
      <c r="G354" s="488" t="str">
        <f>IFERROR(INDEX(Customer!G:G,MATCH($D354,Customer!$C:$C,0),0),"")</f>
        <v/>
      </c>
      <c r="H354" s="524"/>
      <c r="I354" s="525"/>
      <c r="J354" s="533" t="str">
        <f>IF(C354&lt;&gt;"",SUMIFS('Jurnal Piutang'!J:J,'Jurnal Piutang'!H:H,F354,'Jurnal Piutang'!Q:Q,C354)-SUMIFS('Jurnal Kas'!K:K,'Jurnal Kas'!H:H,F354,'Jurnal Kas'!Q:Q,C354)+I354,"")</f>
        <v/>
      </c>
    </row>
    <row r="355" spans="2:10" x14ac:dyDescent="0.25">
      <c r="B355" s="180">
        <v>348</v>
      </c>
      <c r="C355" s="502"/>
      <c r="D355" s="488" t="str">
        <f>IFERROR(INDEX('Jurnal Piutang'!R:R,MATCH(C355,'Jurnal Piutang'!Q:Q,0),0),"")</f>
        <v/>
      </c>
      <c r="E355" s="488" t="str">
        <f>IFERROR(INDEX(Customer!D:D,MATCH(D355,Customer!C:C,0),0),"")</f>
        <v/>
      </c>
      <c r="F355" s="490" t="str">
        <f>IFERROR(INDEX(Customer!F:F,MATCH($D355,Customer!$C:$C,0),0),"")</f>
        <v/>
      </c>
      <c r="G355" s="488" t="str">
        <f>IFERROR(INDEX(Customer!G:G,MATCH($D355,Customer!$C:$C,0),0),"")</f>
        <v/>
      </c>
      <c r="H355" s="524"/>
      <c r="I355" s="525"/>
      <c r="J355" s="533" t="str">
        <f>IF(C355&lt;&gt;"",SUMIFS('Jurnal Piutang'!J:J,'Jurnal Piutang'!H:H,F355,'Jurnal Piutang'!Q:Q,C355)-SUMIFS('Jurnal Kas'!K:K,'Jurnal Kas'!H:H,F355,'Jurnal Kas'!Q:Q,C355)+I355,"")</f>
        <v/>
      </c>
    </row>
    <row r="356" spans="2:10" x14ac:dyDescent="0.25">
      <c r="B356" s="180">
        <v>349</v>
      </c>
      <c r="C356" s="502"/>
      <c r="D356" s="488" t="str">
        <f>IFERROR(INDEX('Jurnal Piutang'!R:R,MATCH(C356,'Jurnal Piutang'!Q:Q,0),0),"")</f>
        <v/>
      </c>
      <c r="E356" s="488" t="str">
        <f>IFERROR(INDEX(Customer!D:D,MATCH(D356,Customer!C:C,0),0),"")</f>
        <v/>
      </c>
      <c r="F356" s="490" t="str">
        <f>IFERROR(INDEX(Customer!F:F,MATCH($D356,Customer!$C:$C,0),0),"")</f>
        <v/>
      </c>
      <c r="G356" s="488" t="str">
        <f>IFERROR(INDEX(Customer!G:G,MATCH($D356,Customer!$C:$C,0),0),"")</f>
        <v/>
      </c>
      <c r="H356" s="524"/>
      <c r="I356" s="525"/>
      <c r="J356" s="533" t="str">
        <f>IF(C356&lt;&gt;"",SUMIFS('Jurnal Piutang'!J:J,'Jurnal Piutang'!H:H,F356,'Jurnal Piutang'!Q:Q,C356)-SUMIFS('Jurnal Kas'!K:K,'Jurnal Kas'!H:H,F356,'Jurnal Kas'!Q:Q,C356)+I356,"")</f>
        <v/>
      </c>
    </row>
    <row r="357" spans="2:10" x14ac:dyDescent="0.25">
      <c r="B357" s="180">
        <v>350</v>
      </c>
      <c r="C357" s="502"/>
      <c r="D357" s="488" t="str">
        <f>IFERROR(INDEX('Jurnal Piutang'!R:R,MATCH(C357,'Jurnal Piutang'!Q:Q,0),0),"")</f>
        <v/>
      </c>
      <c r="E357" s="488" t="str">
        <f>IFERROR(INDEX(Customer!D:D,MATCH(D357,Customer!C:C,0),0),"")</f>
        <v/>
      </c>
      <c r="F357" s="490" t="str">
        <f>IFERROR(INDEX(Customer!F:F,MATCH($D357,Customer!$C:$C,0),0),"")</f>
        <v/>
      </c>
      <c r="G357" s="488" t="str">
        <f>IFERROR(INDEX(Customer!G:G,MATCH($D357,Customer!$C:$C,0),0),"")</f>
        <v/>
      </c>
      <c r="H357" s="524"/>
      <c r="I357" s="525"/>
      <c r="J357" s="533" t="str">
        <f>IF(C357&lt;&gt;"",SUMIFS('Jurnal Piutang'!J:J,'Jurnal Piutang'!H:H,F357,'Jurnal Piutang'!Q:Q,C357)-SUMIFS('Jurnal Kas'!K:K,'Jurnal Kas'!H:H,F357,'Jurnal Kas'!Q:Q,C357)+I357,"")</f>
        <v/>
      </c>
    </row>
    <row r="358" spans="2:10" x14ac:dyDescent="0.25">
      <c r="B358" s="180">
        <v>351</v>
      </c>
      <c r="C358" s="502"/>
      <c r="D358" s="488" t="str">
        <f>IFERROR(INDEX('Jurnal Piutang'!R:R,MATCH(C358,'Jurnal Piutang'!Q:Q,0),0),"")</f>
        <v/>
      </c>
      <c r="E358" s="488" t="str">
        <f>IFERROR(INDEX(Customer!D:D,MATCH(D358,Customer!C:C,0),0),"")</f>
        <v/>
      </c>
      <c r="F358" s="490" t="str">
        <f>IFERROR(INDEX(Customer!F:F,MATCH($D358,Customer!$C:$C,0),0),"")</f>
        <v/>
      </c>
      <c r="G358" s="488" t="str">
        <f>IFERROR(INDEX(Customer!G:G,MATCH($D358,Customer!$C:$C,0),0),"")</f>
        <v/>
      </c>
      <c r="H358" s="524"/>
      <c r="I358" s="525"/>
      <c r="J358" s="533" t="str">
        <f>IF(C358&lt;&gt;"",SUMIFS('Jurnal Piutang'!J:J,'Jurnal Piutang'!H:H,F358,'Jurnal Piutang'!Q:Q,C358)-SUMIFS('Jurnal Kas'!K:K,'Jurnal Kas'!H:H,F358,'Jurnal Kas'!Q:Q,C358)+I358,"")</f>
        <v/>
      </c>
    </row>
    <row r="359" spans="2:10" x14ac:dyDescent="0.25">
      <c r="B359" s="180">
        <v>352</v>
      </c>
      <c r="C359" s="502"/>
      <c r="D359" s="488" t="str">
        <f>IFERROR(INDEX('Jurnal Piutang'!R:R,MATCH(C359,'Jurnal Piutang'!Q:Q,0),0),"")</f>
        <v/>
      </c>
      <c r="E359" s="488" t="str">
        <f>IFERROR(INDEX(Customer!D:D,MATCH(D359,Customer!C:C,0),0),"")</f>
        <v/>
      </c>
      <c r="F359" s="490" t="str">
        <f>IFERROR(INDEX(Customer!F:F,MATCH($D359,Customer!$C:$C,0),0),"")</f>
        <v/>
      </c>
      <c r="G359" s="488" t="str">
        <f>IFERROR(INDEX(Customer!G:G,MATCH($D359,Customer!$C:$C,0),0),"")</f>
        <v/>
      </c>
      <c r="H359" s="524"/>
      <c r="I359" s="525"/>
      <c r="J359" s="533" t="str">
        <f>IF(C359&lt;&gt;"",SUMIFS('Jurnal Piutang'!J:J,'Jurnal Piutang'!H:H,F359,'Jurnal Piutang'!Q:Q,C359)-SUMIFS('Jurnal Kas'!K:K,'Jurnal Kas'!H:H,F359,'Jurnal Kas'!Q:Q,C359)+I359,"")</f>
        <v/>
      </c>
    </row>
    <row r="360" spans="2:10" x14ac:dyDescent="0.25">
      <c r="B360" s="180">
        <v>353</v>
      </c>
      <c r="C360" s="502"/>
      <c r="D360" s="488" t="str">
        <f>IFERROR(INDEX('Jurnal Piutang'!R:R,MATCH(C360,'Jurnal Piutang'!Q:Q,0),0),"")</f>
        <v/>
      </c>
      <c r="E360" s="488" t="str">
        <f>IFERROR(INDEX(Customer!D:D,MATCH(D360,Customer!C:C,0),0),"")</f>
        <v/>
      </c>
      <c r="F360" s="490" t="str">
        <f>IFERROR(INDEX(Customer!F:F,MATCH($D360,Customer!$C:$C,0),0),"")</f>
        <v/>
      </c>
      <c r="G360" s="488" t="str">
        <f>IFERROR(INDEX(Customer!G:G,MATCH($D360,Customer!$C:$C,0),0),"")</f>
        <v/>
      </c>
      <c r="H360" s="524"/>
      <c r="I360" s="525"/>
      <c r="J360" s="533" t="str">
        <f>IF(C360&lt;&gt;"",SUMIFS('Jurnal Piutang'!J:J,'Jurnal Piutang'!H:H,F360,'Jurnal Piutang'!Q:Q,C360)-SUMIFS('Jurnal Kas'!K:K,'Jurnal Kas'!H:H,F360,'Jurnal Kas'!Q:Q,C360)+I360,"")</f>
        <v/>
      </c>
    </row>
    <row r="361" spans="2:10" x14ac:dyDescent="0.25">
      <c r="B361" s="180">
        <v>354</v>
      </c>
      <c r="C361" s="502"/>
      <c r="D361" s="488" t="str">
        <f>IFERROR(INDEX('Jurnal Piutang'!R:R,MATCH(C361,'Jurnal Piutang'!Q:Q,0),0),"")</f>
        <v/>
      </c>
      <c r="E361" s="488" t="str">
        <f>IFERROR(INDEX(Customer!D:D,MATCH(D361,Customer!C:C,0),0),"")</f>
        <v/>
      </c>
      <c r="F361" s="490" t="str">
        <f>IFERROR(INDEX(Customer!F:F,MATCH($D361,Customer!$C:$C,0),0),"")</f>
        <v/>
      </c>
      <c r="G361" s="488" t="str">
        <f>IFERROR(INDEX(Customer!G:G,MATCH($D361,Customer!$C:$C,0),0),"")</f>
        <v/>
      </c>
      <c r="H361" s="524"/>
      <c r="I361" s="525"/>
      <c r="J361" s="533" t="str">
        <f>IF(C361&lt;&gt;"",SUMIFS('Jurnal Piutang'!J:J,'Jurnal Piutang'!H:H,F361,'Jurnal Piutang'!Q:Q,C361)-SUMIFS('Jurnal Kas'!K:K,'Jurnal Kas'!H:H,F361,'Jurnal Kas'!Q:Q,C361)+I361,"")</f>
        <v/>
      </c>
    </row>
    <row r="362" spans="2:10" x14ac:dyDescent="0.25">
      <c r="B362" s="180">
        <v>355</v>
      </c>
      <c r="C362" s="502"/>
      <c r="D362" s="488" t="str">
        <f>IFERROR(INDEX('Jurnal Piutang'!R:R,MATCH(C362,'Jurnal Piutang'!Q:Q,0),0),"")</f>
        <v/>
      </c>
      <c r="E362" s="488" t="str">
        <f>IFERROR(INDEX(Customer!D:D,MATCH(D362,Customer!C:C,0),0),"")</f>
        <v/>
      </c>
      <c r="F362" s="490" t="str">
        <f>IFERROR(INDEX(Customer!F:F,MATCH($D362,Customer!$C:$C,0),0),"")</f>
        <v/>
      </c>
      <c r="G362" s="488" t="str">
        <f>IFERROR(INDEX(Customer!G:G,MATCH($D362,Customer!$C:$C,0),0),"")</f>
        <v/>
      </c>
      <c r="H362" s="524"/>
      <c r="I362" s="525"/>
      <c r="J362" s="533" t="str">
        <f>IF(C362&lt;&gt;"",SUMIFS('Jurnal Piutang'!J:J,'Jurnal Piutang'!H:H,F362,'Jurnal Piutang'!Q:Q,C362)-SUMIFS('Jurnal Kas'!K:K,'Jurnal Kas'!H:H,F362,'Jurnal Kas'!Q:Q,C362)+I362,"")</f>
        <v/>
      </c>
    </row>
    <row r="363" spans="2:10" x14ac:dyDescent="0.25">
      <c r="B363" s="180">
        <v>356</v>
      </c>
      <c r="C363" s="502"/>
      <c r="D363" s="488" t="str">
        <f>IFERROR(INDEX('Jurnal Piutang'!R:R,MATCH(C363,'Jurnal Piutang'!Q:Q,0),0),"")</f>
        <v/>
      </c>
      <c r="E363" s="488" t="str">
        <f>IFERROR(INDEX(Customer!D:D,MATCH(D363,Customer!C:C,0),0),"")</f>
        <v/>
      </c>
      <c r="F363" s="490" t="str">
        <f>IFERROR(INDEX(Customer!F:F,MATCH($D363,Customer!$C:$C,0),0),"")</f>
        <v/>
      </c>
      <c r="G363" s="488" t="str">
        <f>IFERROR(INDEX(Customer!G:G,MATCH($D363,Customer!$C:$C,0),0),"")</f>
        <v/>
      </c>
      <c r="H363" s="524"/>
      <c r="I363" s="525"/>
      <c r="J363" s="533" t="str">
        <f>IF(C363&lt;&gt;"",SUMIFS('Jurnal Piutang'!J:J,'Jurnal Piutang'!H:H,F363,'Jurnal Piutang'!Q:Q,C363)-SUMIFS('Jurnal Kas'!K:K,'Jurnal Kas'!H:H,F363,'Jurnal Kas'!Q:Q,C363)+I363,"")</f>
        <v/>
      </c>
    </row>
    <row r="364" spans="2:10" x14ac:dyDescent="0.25">
      <c r="B364" s="180">
        <v>357</v>
      </c>
      <c r="C364" s="502"/>
      <c r="D364" s="488" t="str">
        <f>IFERROR(INDEX('Jurnal Piutang'!R:R,MATCH(C364,'Jurnal Piutang'!Q:Q,0),0),"")</f>
        <v/>
      </c>
      <c r="E364" s="488" t="str">
        <f>IFERROR(INDEX(Customer!D:D,MATCH(D364,Customer!C:C,0),0),"")</f>
        <v/>
      </c>
      <c r="F364" s="490" t="str">
        <f>IFERROR(INDEX(Customer!F:F,MATCH($D364,Customer!$C:$C,0),0),"")</f>
        <v/>
      </c>
      <c r="G364" s="488" t="str">
        <f>IFERROR(INDEX(Customer!G:G,MATCH($D364,Customer!$C:$C,0),0),"")</f>
        <v/>
      </c>
      <c r="H364" s="524"/>
      <c r="I364" s="525"/>
      <c r="J364" s="533" t="str">
        <f>IF(C364&lt;&gt;"",SUMIFS('Jurnal Piutang'!J:J,'Jurnal Piutang'!H:H,F364,'Jurnal Piutang'!Q:Q,C364)-SUMIFS('Jurnal Kas'!K:K,'Jurnal Kas'!H:H,F364,'Jurnal Kas'!Q:Q,C364)+I364,"")</f>
        <v/>
      </c>
    </row>
    <row r="365" spans="2:10" x14ac:dyDescent="0.25">
      <c r="B365" s="180">
        <v>358</v>
      </c>
      <c r="C365" s="502"/>
      <c r="D365" s="488" t="str">
        <f>IFERROR(INDEX('Jurnal Piutang'!R:R,MATCH(C365,'Jurnal Piutang'!Q:Q,0),0),"")</f>
        <v/>
      </c>
      <c r="E365" s="488" t="str">
        <f>IFERROR(INDEX(Customer!D:D,MATCH(D365,Customer!C:C,0),0),"")</f>
        <v/>
      </c>
      <c r="F365" s="490" t="str">
        <f>IFERROR(INDEX(Customer!F:F,MATCH($D365,Customer!$C:$C,0),0),"")</f>
        <v/>
      </c>
      <c r="G365" s="488" t="str">
        <f>IFERROR(INDEX(Customer!G:G,MATCH($D365,Customer!$C:$C,0),0),"")</f>
        <v/>
      </c>
      <c r="H365" s="524"/>
      <c r="I365" s="525"/>
      <c r="J365" s="533" t="str">
        <f>IF(C365&lt;&gt;"",SUMIFS('Jurnal Piutang'!J:J,'Jurnal Piutang'!H:H,F365,'Jurnal Piutang'!Q:Q,C365)-SUMIFS('Jurnal Kas'!K:K,'Jurnal Kas'!H:H,F365,'Jurnal Kas'!Q:Q,C365)+I365,"")</f>
        <v/>
      </c>
    </row>
    <row r="366" spans="2:10" x14ac:dyDescent="0.25">
      <c r="B366" s="180">
        <v>359</v>
      </c>
      <c r="C366" s="502"/>
      <c r="D366" s="488" t="str">
        <f>IFERROR(INDEX('Jurnal Piutang'!R:R,MATCH(C366,'Jurnal Piutang'!Q:Q,0),0),"")</f>
        <v/>
      </c>
      <c r="E366" s="488" t="str">
        <f>IFERROR(INDEX(Customer!D:D,MATCH(D366,Customer!C:C,0),0),"")</f>
        <v/>
      </c>
      <c r="F366" s="490" t="str">
        <f>IFERROR(INDEX(Customer!F:F,MATCH($D366,Customer!$C:$C,0),0),"")</f>
        <v/>
      </c>
      <c r="G366" s="488" t="str">
        <f>IFERROR(INDEX(Customer!G:G,MATCH($D366,Customer!$C:$C,0),0),"")</f>
        <v/>
      </c>
      <c r="H366" s="524"/>
      <c r="I366" s="525"/>
      <c r="J366" s="533" t="str">
        <f>IF(C366&lt;&gt;"",SUMIFS('Jurnal Piutang'!J:J,'Jurnal Piutang'!H:H,F366,'Jurnal Piutang'!Q:Q,C366)-SUMIFS('Jurnal Kas'!K:K,'Jurnal Kas'!H:H,F366,'Jurnal Kas'!Q:Q,C366)+I366,"")</f>
        <v/>
      </c>
    </row>
    <row r="367" spans="2:10" x14ac:dyDescent="0.25">
      <c r="B367" s="180">
        <v>360</v>
      </c>
      <c r="C367" s="502"/>
      <c r="D367" s="488" t="str">
        <f>IFERROR(INDEX('Jurnal Piutang'!R:R,MATCH(C367,'Jurnal Piutang'!Q:Q,0),0),"")</f>
        <v/>
      </c>
      <c r="E367" s="488" t="str">
        <f>IFERROR(INDEX(Customer!D:D,MATCH(D367,Customer!C:C,0),0),"")</f>
        <v/>
      </c>
      <c r="F367" s="490" t="str">
        <f>IFERROR(INDEX(Customer!F:F,MATCH($D367,Customer!$C:$C,0),0),"")</f>
        <v/>
      </c>
      <c r="G367" s="488" t="str">
        <f>IFERROR(INDEX(Customer!G:G,MATCH($D367,Customer!$C:$C,0),0),"")</f>
        <v/>
      </c>
      <c r="H367" s="524"/>
      <c r="I367" s="525"/>
      <c r="J367" s="533" t="str">
        <f>IF(C367&lt;&gt;"",SUMIFS('Jurnal Piutang'!J:J,'Jurnal Piutang'!H:H,F367,'Jurnal Piutang'!Q:Q,C367)-SUMIFS('Jurnal Kas'!K:K,'Jurnal Kas'!H:H,F367,'Jurnal Kas'!Q:Q,C367)+I367,"")</f>
        <v/>
      </c>
    </row>
    <row r="368" spans="2:10" x14ac:dyDescent="0.25">
      <c r="B368" s="180">
        <v>361</v>
      </c>
      <c r="C368" s="502"/>
      <c r="D368" s="488" t="str">
        <f>IFERROR(INDEX('Jurnal Piutang'!R:R,MATCH(C368,'Jurnal Piutang'!Q:Q,0),0),"")</f>
        <v/>
      </c>
      <c r="E368" s="488" t="str">
        <f>IFERROR(INDEX(Customer!D:D,MATCH(D368,Customer!C:C,0),0),"")</f>
        <v/>
      </c>
      <c r="F368" s="490" t="str">
        <f>IFERROR(INDEX(Customer!F:F,MATCH($D368,Customer!$C:$C,0),0),"")</f>
        <v/>
      </c>
      <c r="G368" s="488" t="str">
        <f>IFERROR(INDEX(Customer!G:G,MATCH($D368,Customer!$C:$C,0),0),"")</f>
        <v/>
      </c>
      <c r="H368" s="524"/>
      <c r="I368" s="525"/>
      <c r="J368" s="533" t="str">
        <f>IF(C368&lt;&gt;"",SUMIFS('Jurnal Piutang'!J:J,'Jurnal Piutang'!H:H,F368,'Jurnal Piutang'!Q:Q,C368)-SUMIFS('Jurnal Kas'!K:K,'Jurnal Kas'!H:H,F368,'Jurnal Kas'!Q:Q,C368)+I368,"")</f>
        <v/>
      </c>
    </row>
    <row r="369" spans="2:10" x14ac:dyDescent="0.25">
      <c r="B369" s="180">
        <v>362</v>
      </c>
      <c r="C369" s="502"/>
      <c r="D369" s="488" t="str">
        <f>IFERROR(INDEX('Jurnal Piutang'!R:R,MATCH(C369,'Jurnal Piutang'!Q:Q,0),0),"")</f>
        <v/>
      </c>
      <c r="E369" s="488" t="str">
        <f>IFERROR(INDEX(Customer!D:D,MATCH(D369,Customer!C:C,0),0),"")</f>
        <v/>
      </c>
      <c r="F369" s="490" t="str">
        <f>IFERROR(INDEX(Customer!F:F,MATCH($D369,Customer!$C:$C,0),0),"")</f>
        <v/>
      </c>
      <c r="G369" s="488" t="str">
        <f>IFERROR(INDEX(Customer!G:G,MATCH($D369,Customer!$C:$C,0),0),"")</f>
        <v/>
      </c>
      <c r="H369" s="524"/>
      <c r="I369" s="525"/>
      <c r="J369" s="533" t="str">
        <f>IF(C369&lt;&gt;"",SUMIFS('Jurnal Piutang'!J:J,'Jurnal Piutang'!H:H,F369,'Jurnal Piutang'!Q:Q,C369)-SUMIFS('Jurnal Kas'!K:K,'Jurnal Kas'!H:H,F369,'Jurnal Kas'!Q:Q,C369)+I369,"")</f>
        <v/>
      </c>
    </row>
    <row r="370" spans="2:10" x14ac:dyDescent="0.25">
      <c r="B370" s="180">
        <v>363</v>
      </c>
      <c r="C370" s="502"/>
      <c r="D370" s="488" t="str">
        <f>IFERROR(INDEX('Jurnal Piutang'!R:R,MATCH(C370,'Jurnal Piutang'!Q:Q,0),0),"")</f>
        <v/>
      </c>
      <c r="E370" s="488" t="str">
        <f>IFERROR(INDEX(Customer!D:D,MATCH(D370,Customer!C:C,0),0),"")</f>
        <v/>
      </c>
      <c r="F370" s="490" t="str">
        <f>IFERROR(INDEX(Customer!F:F,MATCH($D370,Customer!$C:$C,0),0),"")</f>
        <v/>
      </c>
      <c r="G370" s="488" t="str">
        <f>IFERROR(INDEX(Customer!G:G,MATCH($D370,Customer!$C:$C,0),0),"")</f>
        <v/>
      </c>
      <c r="H370" s="524"/>
      <c r="I370" s="525"/>
      <c r="J370" s="533" t="str">
        <f>IF(C370&lt;&gt;"",SUMIFS('Jurnal Piutang'!J:J,'Jurnal Piutang'!H:H,F370,'Jurnal Piutang'!Q:Q,C370)-SUMIFS('Jurnal Kas'!K:K,'Jurnal Kas'!H:H,F370,'Jurnal Kas'!Q:Q,C370)+I370,"")</f>
        <v/>
      </c>
    </row>
    <row r="371" spans="2:10" x14ac:dyDescent="0.25">
      <c r="B371" s="180">
        <v>364</v>
      </c>
      <c r="C371" s="502"/>
      <c r="D371" s="488" t="str">
        <f>IFERROR(INDEX('Jurnal Piutang'!R:R,MATCH(C371,'Jurnal Piutang'!Q:Q,0),0),"")</f>
        <v/>
      </c>
      <c r="E371" s="488" t="str">
        <f>IFERROR(INDEX(Customer!D:D,MATCH(D371,Customer!C:C,0),0),"")</f>
        <v/>
      </c>
      <c r="F371" s="490" t="str">
        <f>IFERROR(INDEX(Customer!F:F,MATCH($D371,Customer!$C:$C,0),0),"")</f>
        <v/>
      </c>
      <c r="G371" s="488" t="str">
        <f>IFERROR(INDEX(Customer!G:G,MATCH($D371,Customer!$C:$C,0),0),"")</f>
        <v/>
      </c>
      <c r="H371" s="524"/>
      <c r="I371" s="525"/>
      <c r="J371" s="533" t="str">
        <f>IF(C371&lt;&gt;"",SUMIFS('Jurnal Piutang'!J:J,'Jurnal Piutang'!H:H,F371,'Jurnal Piutang'!Q:Q,C371)-SUMIFS('Jurnal Kas'!K:K,'Jurnal Kas'!H:H,F371,'Jurnal Kas'!Q:Q,C371)+I371,"")</f>
        <v/>
      </c>
    </row>
    <row r="372" spans="2:10" x14ac:dyDescent="0.25">
      <c r="B372" s="180">
        <v>365</v>
      </c>
      <c r="C372" s="502"/>
      <c r="D372" s="488" t="str">
        <f>IFERROR(INDEX('Jurnal Piutang'!R:R,MATCH(C372,'Jurnal Piutang'!Q:Q,0),0),"")</f>
        <v/>
      </c>
      <c r="E372" s="488" t="str">
        <f>IFERROR(INDEX(Customer!D:D,MATCH(D372,Customer!C:C,0),0),"")</f>
        <v/>
      </c>
      <c r="F372" s="490" t="str">
        <f>IFERROR(INDEX(Customer!F:F,MATCH($D372,Customer!$C:$C,0),0),"")</f>
        <v/>
      </c>
      <c r="G372" s="488" t="str">
        <f>IFERROR(INDEX(Customer!G:G,MATCH($D372,Customer!$C:$C,0),0),"")</f>
        <v/>
      </c>
      <c r="H372" s="524"/>
      <c r="I372" s="525"/>
      <c r="J372" s="533" t="str">
        <f>IF(C372&lt;&gt;"",SUMIFS('Jurnal Piutang'!J:J,'Jurnal Piutang'!H:H,F372,'Jurnal Piutang'!Q:Q,C372)-SUMIFS('Jurnal Kas'!K:K,'Jurnal Kas'!H:H,F372,'Jurnal Kas'!Q:Q,C372)+I372,"")</f>
        <v/>
      </c>
    </row>
    <row r="373" spans="2:10" x14ac:dyDescent="0.25">
      <c r="B373" s="180">
        <v>366</v>
      </c>
      <c r="C373" s="502"/>
      <c r="D373" s="488" t="str">
        <f>IFERROR(INDEX('Jurnal Piutang'!R:R,MATCH(C373,'Jurnal Piutang'!Q:Q,0),0),"")</f>
        <v/>
      </c>
      <c r="E373" s="488" t="str">
        <f>IFERROR(INDEX(Customer!D:D,MATCH(D373,Customer!C:C,0),0),"")</f>
        <v/>
      </c>
      <c r="F373" s="490" t="str">
        <f>IFERROR(INDEX(Customer!F:F,MATCH($D373,Customer!$C:$C,0),0),"")</f>
        <v/>
      </c>
      <c r="G373" s="488" t="str">
        <f>IFERROR(INDEX(Customer!G:G,MATCH($D373,Customer!$C:$C,0),0),"")</f>
        <v/>
      </c>
      <c r="H373" s="524"/>
      <c r="I373" s="525"/>
      <c r="J373" s="533" t="str">
        <f>IF(C373&lt;&gt;"",SUMIFS('Jurnal Piutang'!J:J,'Jurnal Piutang'!H:H,F373,'Jurnal Piutang'!Q:Q,C373)-SUMIFS('Jurnal Kas'!K:K,'Jurnal Kas'!H:H,F373,'Jurnal Kas'!Q:Q,C373)+I373,"")</f>
        <v/>
      </c>
    </row>
    <row r="374" spans="2:10" x14ac:dyDescent="0.25">
      <c r="B374" s="180">
        <v>367</v>
      </c>
      <c r="C374" s="502"/>
      <c r="D374" s="488" t="str">
        <f>IFERROR(INDEX('Jurnal Piutang'!R:R,MATCH(C374,'Jurnal Piutang'!Q:Q,0),0),"")</f>
        <v/>
      </c>
      <c r="E374" s="488" t="str">
        <f>IFERROR(INDEX(Customer!D:D,MATCH(D374,Customer!C:C,0),0),"")</f>
        <v/>
      </c>
      <c r="F374" s="490" t="str">
        <f>IFERROR(INDEX(Customer!F:F,MATCH($D374,Customer!$C:$C,0),0),"")</f>
        <v/>
      </c>
      <c r="G374" s="488" t="str">
        <f>IFERROR(INDEX(Customer!G:G,MATCH($D374,Customer!$C:$C,0),0),"")</f>
        <v/>
      </c>
      <c r="H374" s="524"/>
      <c r="I374" s="525"/>
      <c r="J374" s="533" t="str">
        <f>IF(C374&lt;&gt;"",SUMIFS('Jurnal Piutang'!J:J,'Jurnal Piutang'!H:H,F374,'Jurnal Piutang'!Q:Q,C374)-SUMIFS('Jurnal Kas'!K:K,'Jurnal Kas'!H:H,F374,'Jurnal Kas'!Q:Q,C374)+I374,"")</f>
        <v/>
      </c>
    </row>
    <row r="375" spans="2:10" x14ac:dyDescent="0.25">
      <c r="B375" s="180">
        <v>368</v>
      </c>
      <c r="C375" s="502"/>
      <c r="D375" s="488" t="str">
        <f>IFERROR(INDEX('Jurnal Piutang'!R:R,MATCH(C375,'Jurnal Piutang'!Q:Q,0),0),"")</f>
        <v/>
      </c>
      <c r="E375" s="488" t="str">
        <f>IFERROR(INDEX(Customer!D:D,MATCH(D375,Customer!C:C,0),0),"")</f>
        <v/>
      </c>
      <c r="F375" s="490" t="str">
        <f>IFERROR(INDEX(Customer!F:F,MATCH($D375,Customer!$C:$C,0),0),"")</f>
        <v/>
      </c>
      <c r="G375" s="488" t="str">
        <f>IFERROR(INDEX(Customer!G:G,MATCH($D375,Customer!$C:$C,0),0),"")</f>
        <v/>
      </c>
      <c r="H375" s="524"/>
      <c r="I375" s="525"/>
      <c r="J375" s="533" t="str">
        <f>IF(C375&lt;&gt;"",SUMIFS('Jurnal Piutang'!J:J,'Jurnal Piutang'!H:H,F375,'Jurnal Piutang'!Q:Q,C375)-SUMIFS('Jurnal Kas'!K:K,'Jurnal Kas'!H:H,F375,'Jurnal Kas'!Q:Q,C375)+I375,"")</f>
        <v/>
      </c>
    </row>
    <row r="376" spans="2:10" x14ac:dyDescent="0.25">
      <c r="B376" s="180">
        <v>369</v>
      </c>
      <c r="C376" s="502"/>
      <c r="D376" s="488" t="str">
        <f>IFERROR(INDEX('Jurnal Piutang'!R:R,MATCH(C376,'Jurnal Piutang'!Q:Q,0),0),"")</f>
        <v/>
      </c>
      <c r="E376" s="488" t="str">
        <f>IFERROR(INDEX(Customer!D:D,MATCH(D376,Customer!C:C,0),0),"")</f>
        <v/>
      </c>
      <c r="F376" s="490" t="str">
        <f>IFERROR(INDEX(Customer!F:F,MATCH($D376,Customer!$C:$C,0),0),"")</f>
        <v/>
      </c>
      <c r="G376" s="488" t="str">
        <f>IFERROR(INDEX(Customer!G:G,MATCH($D376,Customer!$C:$C,0),0),"")</f>
        <v/>
      </c>
      <c r="H376" s="524"/>
      <c r="I376" s="525"/>
      <c r="J376" s="533" t="str">
        <f>IF(C376&lt;&gt;"",SUMIFS('Jurnal Piutang'!J:J,'Jurnal Piutang'!H:H,F376,'Jurnal Piutang'!Q:Q,C376)-SUMIFS('Jurnal Kas'!K:K,'Jurnal Kas'!H:H,F376,'Jurnal Kas'!Q:Q,C376)+I376,"")</f>
        <v/>
      </c>
    </row>
    <row r="377" spans="2:10" x14ac:dyDescent="0.25">
      <c r="B377" s="180">
        <v>370</v>
      </c>
      <c r="C377" s="502"/>
      <c r="D377" s="488" t="str">
        <f>IFERROR(INDEX('Jurnal Piutang'!R:R,MATCH(C377,'Jurnal Piutang'!Q:Q,0),0),"")</f>
        <v/>
      </c>
      <c r="E377" s="488" t="str">
        <f>IFERROR(INDEX(Customer!D:D,MATCH(D377,Customer!C:C,0),0),"")</f>
        <v/>
      </c>
      <c r="F377" s="490" t="str">
        <f>IFERROR(INDEX(Customer!F:F,MATCH($D377,Customer!$C:$C,0),0),"")</f>
        <v/>
      </c>
      <c r="G377" s="488" t="str">
        <f>IFERROR(INDEX(Customer!G:G,MATCH($D377,Customer!$C:$C,0),0),"")</f>
        <v/>
      </c>
      <c r="H377" s="524"/>
      <c r="I377" s="525"/>
      <c r="J377" s="533" t="str">
        <f>IF(C377&lt;&gt;"",SUMIFS('Jurnal Piutang'!J:J,'Jurnal Piutang'!H:H,F377,'Jurnal Piutang'!Q:Q,C377)-SUMIFS('Jurnal Kas'!K:K,'Jurnal Kas'!H:H,F377,'Jurnal Kas'!Q:Q,C377)+I377,"")</f>
        <v/>
      </c>
    </row>
    <row r="378" spans="2:10" x14ac:dyDescent="0.25">
      <c r="B378" s="180">
        <v>371</v>
      </c>
      <c r="C378" s="502"/>
      <c r="D378" s="488" t="str">
        <f>IFERROR(INDEX('Jurnal Piutang'!R:R,MATCH(C378,'Jurnal Piutang'!Q:Q,0),0),"")</f>
        <v/>
      </c>
      <c r="E378" s="488" t="str">
        <f>IFERROR(INDEX(Customer!D:D,MATCH(D378,Customer!C:C,0),0),"")</f>
        <v/>
      </c>
      <c r="F378" s="490" t="str">
        <f>IFERROR(INDEX(Customer!F:F,MATCH($D378,Customer!$C:$C,0),0),"")</f>
        <v/>
      </c>
      <c r="G378" s="488" t="str">
        <f>IFERROR(INDEX(Customer!G:G,MATCH($D378,Customer!$C:$C,0),0),"")</f>
        <v/>
      </c>
      <c r="H378" s="524"/>
      <c r="I378" s="525"/>
      <c r="J378" s="533" t="str">
        <f>IF(C378&lt;&gt;"",SUMIFS('Jurnal Piutang'!J:J,'Jurnal Piutang'!H:H,F378,'Jurnal Piutang'!Q:Q,C378)-SUMIFS('Jurnal Kas'!K:K,'Jurnal Kas'!H:H,F378,'Jurnal Kas'!Q:Q,C378)+I378,"")</f>
        <v/>
      </c>
    </row>
    <row r="379" spans="2:10" x14ac:dyDescent="0.25">
      <c r="B379" s="180">
        <v>372</v>
      </c>
      <c r="C379" s="502"/>
      <c r="D379" s="488" t="str">
        <f>IFERROR(INDEX('Jurnal Piutang'!R:R,MATCH(C379,'Jurnal Piutang'!Q:Q,0),0),"")</f>
        <v/>
      </c>
      <c r="E379" s="488" t="str">
        <f>IFERROR(INDEX(Customer!D:D,MATCH(D379,Customer!C:C,0),0),"")</f>
        <v/>
      </c>
      <c r="F379" s="490" t="str">
        <f>IFERROR(INDEX(Customer!F:F,MATCH($D379,Customer!$C:$C,0),0),"")</f>
        <v/>
      </c>
      <c r="G379" s="488" t="str">
        <f>IFERROR(INDEX(Customer!G:G,MATCH($D379,Customer!$C:$C,0),0),"")</f>
        <v/>
      </c>
      <c r="H379" s="524"/>
      <c r="I379" s="525"/>
      <c r="J379" s="533" t="str">
        <f>IF(C379&lt;&gt;"",SUMIFS('Jurnal Piutang'!J:J,'Jurnal Piutang'!H:H,F379,'Jurnal Piutang'!Q:Q,C379)-SUMIFS('Jurnal Kas'!K:K,'Jurnal Kas'!H:H,F379,'Jurnal Kas'!Q:Q,C379)+I379,"")</f>
        <v/>
      </c>
    </row>
    <row r="380" spans="2:10" x14ac:dyDescent="0.25">
      <c r="B380" s="180">
        <v>373</v>
      </c>
      <c r="C380" s="502"/>
      <c r="D380" s="488" t="str">
        <f>IFERROR(INDEX('Jurnal Piutang'!R:R,MATCH(C380,'Jurnal Piutang'!Q:Q,0),0),"")</f>
        <v/>
      </c>
      <c r="E380" s="488" t="str">
        <f>IFERROR(INDEX(Customer!D:D,MATCH(D380,Customer!C:C,0),0),"")</f>
        <v/>
      </c>
      <c r="F380" s="490" t="str">
        <f>IFERROR(INDEX(Customer!F:F,MATCH($D380,Customer!$C:$C,0),0),"")</f>
        <v/>
      </c>
      <c r="G380" s="488" t="str">
        <f>IFERROR(INDEX(Customer!G:G,MATCH($D380,Customer!$C:$C,0),0),"")</f>
        <v/>
      </c>
      <c r="H380" s="524"/>
      <c r="I380" s="525"/>
      <c r="J380" s="533" t="str">
        <f>IF(C380&lt;&gt;"",SUMIFS('Jurnal Piutang'!J:J,'Jurnal Piutang'!H:H,F380,'Jurnal Piutang'!Q:Q,C380)-SUMIFS('Jurnal Kas'!K:K,'Jurnal Kas'!H:H,F380,'Jurnal Kas'!Q:Q,C380)+I380,"")</f>
        <v/>
      </c>
    </row>
    <row r="381" spans="2:10" x14ac:dyDescent="0.25">
      <c r="B381" s="180">
        <v>374</v>
      </c>
      <c r="C381" s="502"/>
      <c r="D381" s="488" t="str">
        <f>IFERROR(INDEX('Jurnal Piutang'!R:R,MATCH(C381,'Jurnal Piutang'!Q:Q,0),0),"")</f>
        <v/>
      </c>
      <c r="E381" s="488" t="str">
        <f>IFERROR(INDEX(Customer!D:D,MATCH(D381,Customer!C:C,0),0),"")</f>
        <v/>
      </c>
      <c r="F381" s="490" t="str">
        <f>IFERROR(INDEX(Customer!F:F,MATCH($D381,Customer!$C:$C,0),0),"")</f>
        <v/>
      </c>
      <c r="G381" s="488" t="str">
        <f>IFERROR(INDEX(Customer!G:G,MATCH($D381,Customer!$C:$C,0),0),"")</f>
        <v/>
      </c>
      <c r="H381" s="524"/>
      <c r="I381" s="525"/>
      <c r="J381" s="533" t="str">
        <f>IF(C381&lt;&gt;"",SUMIFS('Jurnal Piutang'!J:J,'Jurnal Piutang'!H:H,F381,'Jurnal Piutang'!Q:Q,C381)-SUMIFS('Jurnal Kas'!K:K,'Jurnal Kas'!H:H,F381,'Jurnal Kas'!Q:Q,C381)+I381,"")</f>
        <v/>
      </c>
    </row>
    <row r="382" spans="2:10" x14ac:dyDescent="0.25">
      <c r="B382" s="180">
        <v>375</v>
      </c>
      <c r="C382" s="502"/>
      <c r="D382" s="488" t="str">
        <f>IFERROR(INDEX('Jurnal Piutang'!R:R,MATCH(C382,'Jurnal Piutang'!Q:Q,0),0),"")</f>
        <v/>
      </c>
      <c r="E382" s="488" t="str">
        <f>IFERROR(INDEX(Customer!D:D,MATCH(D382,Customer!C:C,0),0),"")</f>
        <v/>
      </c>
      <c r="F382" s="490" t="str">
        <f>IFERROR(INDEX(Customer!F:F,MATCH($D382,Customer!$C:$C,0),0),"")</f>
        <v/>
      </c>
      <c r="G382" s="488" t="str">
        <f>IFERROR(INDEX(Customer!G:G,MATCH($D382,Customer!$C:$C,0),0),"")</f>
        <v/>
      </c>
      <c r="H382" s="524"/>
      <c r="I382" s="525"/>
      <c r="J382" s="533" t="str">
        <f>IF(C382&lt;&gt;"",SUMIFS('Jurnal Piutang'!J:J,'Jurnal Piutang'!H:H,F382,'Jurnal Piutang'!Q:Q,C382)-SUMIFS('Jurnal Kas'!K:K,'Jurnal Kas'!H:H,F382,'Jurnal Kas'!Q:Q,C382)+I382,"")</f>
        <v/>
      </c>
    </row>
    <row r="383" spans="2:10" x14ac:dyDescent="0.25">
      <c r="B383" s="180">
        <v>376</v>
      </c>
      <c r="C383" s="502"/>
      <c r="D383" s="488" t="str">
        <f>IFERROR(INDEX('Jurnal Piutang'!R:R,MATCH(C383,'Jurnal Piutang'!Q:Q,0),0),"")</f>
        <v/>
      </c>
      <c r="E383" s="488" t="str">
        <f>IFERROR(INDEX(Customer!D:D,MATCH(D383,Customer!C:C,0),0),"")</f>
        <v/>
      </c>
      <c r="F383" s="490" t="str">
        <f>IFERROR(INDEX(Customer!F:F,MATCH($D383,Customer!$C:$C,0),0),"")</f>
        <v/>
      </c>
      <c r="G383" s="488" t="str">
        <f>IFERROR(INDEX(Customer!G:G,MATCH($D383,Customer!$C:$C,0),0),"")</f>
        <v/>
      </c>
      <c r="H383" s="524"/>
      <c r="I383" s="525"/>
      <c r="J383" s="533" t="str">
        <f>IF(C383&lt;&gt;"",SUMIFS('Jurnal Piutang'!J:J,'Jurnal Piutang'!H:H,F383,'Jurnal Piutang'!Q:Q,C383)-SUMIFS('Jurnal Kas'!K:K,'Jurnal Kas'!H:H,F383,'Jurnal Kas'!Q:Q,C383)+I383,"")</f>
        <v/>
      </c>
    </row>
    <row r="384" spans="2:10" x14ac:dyDescent="0.25">
      <c r="B384" s="180">
        <v>377</v>
      </c>
      <c r="C384" s="502"/>
      <c r="D384" s="488" t="str">
        <f>IFERROR(INDEX('Jurnal Piutang'!R:R,MATCH(C384,'Jurnal Piutang'!Q:Q,0),0),"")</f>
        <v/>
      </c>
      <c r="E384" s="488" t="str">
        <f>IFERROR(INDEX(Customer!D:D,MATCH(D384,Customer!C:C,0),0),"")</f>
        <v/>
      </c>
      <c r="F384" s="490" t="str">
        <f>IFERROR(INDEX(Customer!F:F,MATCH($D384,Customer!$C:$C,0),0),"")</f>
        <v/>
      </c>
      <c r="G384" s="488" t="str">
        <f>IFERROR(INDEX(Customer!G:G,MATCH($D384,Customer!$C:$C,0),0),"")</f>
        <v/>
      </c>
      <c r="H384" s="524"/>
      <c r="I384" s="525"/>
      <c r="J384" s="533" t="str">
        <f>IF(C384&lt;&gt;"",SUMIFS('Jurnal Piutang'!J:J,'Jurnal Piutang'!H:H,F384,'Jurnal Piutang'!Q:Q,C384)-SUMIFS('Jurnal Kas'!K:K,'Jurnal Kas'!H:H,F384,'Jurnal Kas'!Q:Q,C384)+I384,"")</f>
        <v/>
      </c>
    </row>
    <row r="385" spans="2:10" x14ac:dyDescent="0.25">
      <c r="B385" s="180">
        <v>378</v>
      </c>
      <c r="C385" s="502"/>
      <c r="D385" s="488" t="str">
        <f>IFERROR(INDEX('Jurnal Piutang'!R:R,MATCH(C385,'Jurnal Piutang'!Q:Q,0),0),"")</f>
        <v/>
      </c>
      <c r="E385" s="488" t="str">
        <f>IFERROR(INDEX(Customer!D:D,MATCH(D385,Customer!C:C,0),0),"")</f>
        <v/>
      </c>
      <c r="F385" s="490" t="str">
        <f>IFERROR(INDEX(Customer!F:F,MATCH($D385,Customer!$C:$C,0),0),"")</f>
        <v/>
      </c>
      <c r="G385" s="488" t="str">
        <f>IFERROR(INDEX(Customer!G:G,MATCH($D385,Customer!$C:$C,0),0),"")</f>
        <v/>
      </c>
      <c r="H385" s="524"/>
      <c r="I385" s="525"/>
      <c r="J385" s="533" t="str">
        <f>IF(C385&lt;&gt;"",SUMIFS('Jurnal Piutang'!J:J,'Jurnal Piutang'!H:H,F385,'Jurnal Piutang'!Q:Q,C385)-SUMIFS('Jurnal Kas'!K:K,'Jurnal Kas'!H:H,F385,'Jurnal Kas'!Q:Q,C385)+I385,"")</f>
        <v/>
      </c>
    </row>
    <row r="386" spans="2:10" x14ac:dyDescent="0.25">
      <c r="B386" s="180">
        <v>379</v>
      </c>
      <c r="C386" s="502"/>
      <c r="D386" s="488" t="str">
        <f>IFERROR(INDEX('Jurnal Piutang'!R:R,MATCH(C386,'Jurnal Piutang'!Q:Q,0),0),"")</f>
        <v/>
      </c>
      <c r="E386" s="488" t="str">
        <f>IFERROR(INDEX(Customer!D:D,MATCH(D386,Customer!C:C,0),0),"")</f>
        <v/>
      </c>
      <c r="F386" s="490" t="str">
        <f>IFERROR(INDEX(Customer!F:F,MATCH($D386,Customer!$C:$C,0),0),"")</f>
        <v/>
      </c>
      <c r="G386" s="488" t="str">
        <f>IFERROR(INDEX(Customer!G:G,MATCH($D386,Customer!$C:$C,0),0),"")</f>
        <v/>
      </c>
      <c r="H386" s="524"/>
      <c r="I386" s="525"/>
      <c r="J386" s="533" t="str">
        <f>IF(C386&lt;&gt;"",SUMIFS('Jurnal Piutang'!J:J,'Jurnal Piutang'!H:H,F386,'Jurnal Piutang'!Q:Q,C386)-SUMIFS('Jurnal Kas'!K:K,'Jurnal Kas'!H:H,F386,'Jurnal Kas'!Q:Q,C386)+I386,"")</f>
        <v/>
      </c>
    </row>
    <row r="387" spans="2:10" x14ac:dyDescent="0.25">
      <c r="B387" s="180">
        <v>380</v>
      </c>
      <c r="C387" s="502"/>
      <c r="D387" s="488" t="str">
        <f>IFERROR(INDEX('Jurnal Piutang'!R:R,MATCH(C387,'Jurnal Piutang'!Q:Q,0),0),"")</f>
        <v/>
      </c>
      <c r="E387" s="488" t="str">
        <f>IFERROR(INDEX(Customer!D:D,MATCH(D387,Customer!C:C,0),0),"")</f>
        <v/>
      </c>
      <c r="F387" s="490" t="str">
        <f>IFERROR(INDEX(Customer!F:F,MATCH($D387,Customer!$C:$C,0),0),"")</f>
        <v/>
      </c>
      <c r="G387" s="488" t="str">
        <f>IFERROR(INDEX(Customer!G:G,MATCH($D387,Customer!$C:$C,0),0),"")</f>
        <v/>
      </c>
      <c r="H387" s="524"/>
      <c r="I387" s="525"/>
      <c r="J387" s="533" t="str">
        <f>IF(C387&lt;&gt;"",SUMIFS('Jurnal Piutang'!J:J,'Jurnal Piutang'!H:H,F387,'Jurnal Piutang'!Q:Q,C387)-SUMIFS('Jurnal Kas'!K:K,'Jurnal Kas'!H:H,F387,'Jurnal Kas'!Q:Q,C387)+I387,"")</f>
        <v/>
      </c>
    </row>
    <row r="388" spans="2:10" x14ac:dyDescent="0.25">
      <c r="B388" s="180">
        <v>381</v>
      </c>
      <c r="C388" s="502"/>
      <c r="D388" s="488" t="str">
        <f>IFERROR(INDEX('Jurnal Piutang'!R:R,MATCH(C388,'Jurnal Piutang'!Q:Q,0),0),"")</f>
        <v/>
      </c>
      <c r="E388" s="488" t="str">
        <f>IFERROR(INDEX(Customer!D:D,MATCH(D388,Customer!C:C,0),0),"")</f>
        <v/>
      </c>
      <c r="F388" s="490" t="str">
        <f>IFERROR(INDEX(Customer!F:F,MATCH($D388,Customer!$C:$C,0),0),"")</f>
        <v/>
      </c>
      <c r="G388" s="488" t="str">
        <f>IFERROR(INDEX(Customer!G:G,MATCH($D388,Customer!$C:$C,0),0),"")</f>
        <v/>
      </c>
      <c r="H388" s="524"/>
      <c r="I388" s="525"/>
      <c r="J388" s="533" t="str">
        <f>IF(C388&lt;&gt;"",SUMIFS('Jurnal Piutang'!J:J,'Jurnal Piutang'!H:H,F388,'Jurnal Piutang'!Q:Q,C388)-SUMIFS('Jurnal Kas'!K:K,'Jurnal Kas'!H:H,F388,'Jurnal Kas'!Q:Q,C388)+I388,"")</f>
        <v/>
      </c>
    </row>
    <row r="389" spans="2:10" x14ac:dyDescent="0.25">
      <c r="B389" s="180">
        <v>382</v>
      </c>
      <c r="C389" s="502"/>
      <c r="D389" s="488" t="str">
        <f>IFERROR(INDEX('Jurnal Piutang'!R:R,MATCH(C389,'Jurnal Piutang'!Q:Q,0),0),"")</f>
        <v/>
      </c>
      <c r="E389" s="488" t="str">
        <f>IFERROR(INDEX(Customer!D:D,MATCH(D389,Customer!C:C,0),0),"")</f>
        <v/>
      </c>
      <c r="F389" s="490" t="str">
        <f>IFERROR(INDEX(Customer!F:F,MATCH($D389,Customer!$C:$C,0),0),"")</f>
        <v/>
      </c>
      <c r="G389" s="488" t="str">
        <f>IFERROR(INDEX(Customer!G:G,MATCH($D389,Customer!$C:$C,0),0),"")</f>
        <v/>
      </c>
      <c r="H389" s="524"/>
      <c r="I389" s="525"/>
      <c r="J389" s="533" t="str">
        <f>IF(C389&lt;&gt;"",SUMIFS('Jurnal Piutang'!J:J,'Jurnal Piutang'!H:H,F389,'Jurnal Piutang'!Q:Q,C389)-SUMIFS('Jurnal Kas'!K:K,'Jurnal Kas'!H:H,F389,'Jurnal Kas'!Q:Q,C389)+I389,"")</f>
        <v/>
      </c>
    </row>
    <row r="390" spans="2:10" x14ac:dyDescent="0.25">
      <c r="B390" s="180">
        <v>383</v>
      </c>
      <c r="C390" s="502"/>
      <c r="D390" s="488" t="str">
        <f>IFERROR(INDEX('Jurnal Piutang'!R:R,MATCH(C390,'Jurnal Piutang'!Q:Q,0),0),"")</f>
        <v/>
      </c>
      <c r="E390" s="488" t="str">
        <f>IFERROR(INDEX(Customer!D:D,MATCH(D390,Customer!C:C,0),0),"")</f>
        <v/>
      </c>
      <c r="F390" s="490" t="str">
        <f>IFERROR(INDEX(Customer!F:F,MATCH($D390,Customer!$C:$C,0),0),"")</f>
        <v/>
      </c>
      <c r="G390" s="488" t="str">
        <f>IFERROR(INDEX(Customer!G:G,MATCH($D390,Customer!$C:$C,0),0),"")</f>
        <v/>
      </c>
      <c r="H390" s="524"/>
      <c r="I390" s="525"/>
      <c r="J390" s="533" t="str">
        <f>IF(C390&lt;&gt;"",SUMIFS('Jurnal Piutang'!J:J,'Jurnal Piutang'!H:H,F390,'Jurnal Piutang'!Q:Q,C390)-SUMIFS('Jurnal Kas'!K:K,'Jurnal Kas'!H:H,F390,'Jurnal Kas'!Q:Q,C390)+I390,"")</f>
        <v/>
      </c>
    </row>
    <row r="391" spans="2:10" x14ac:dyDescent="0.25">
      <c r="B391" s="180">
        <v>384</v>
      </c>
      <c r="C391" s="502"/>
      <c r="D391" s="488" t="str">
        <f>IFERROR(INDEX('Jurnal Piutang'!R:R,MATCH(C391,'Jurnal Piutang'!Q:Q,0),0),"")</f>
        <v/>
      </c>
      <c r="E391" s="488" t="str">
        <f>IFERROR(INDEX(Customer!D:D,MATCH(D391,Customer!C:C,0),0),"")</f>
        <v/>
      </c>
      <c r="F391" s="490" t="str">
        <f>IFERROR(INDEX(Customer!F:F,MATCH($D391,Customer!$C:$C,0),0),"")</f>
        <v/>
      </c>
      <c r="G391" s="488" t="str">
        <f>IFERROR(INDEX(Customer!G:G,MATCH($D391,Customer!$C:$C,0),0),"")</f>
        <v/>
      </c>
      <c r="H391" s="524"/>
      <c r="I391" s="525"/>
      <c r="J391" s="533" t="str">
        <f>IF(C391&lt;&gt;"",SUMIFS('Jurnal Piutang'!J:J,'Jurnal Piutang'!H:H,F391,'Jurnal Piutang'!Q:Q,C391)-SUMIFS('Jurnal Kas'!K:K,'Jurnal Kas'!H:H,F391,'Jurnal Kas'!Q:Q,C391)+I391,"")</f>
        <v/>
      </c>
    </row>
    <row r="392" spans="2:10" x14ac:dyDescent="0.25">
      <c r="B392" s="180">
        <v>385</v>
      </c>
      <c r="C392" s="502"/>
      <c r="D392" s="488" t="str">
        <f>IFERROR(INDEX('Jurnal Piutang'!R:R,MATCH(C392,'Jurnal Piutang'!Q:Q,0),0),"")</f>
        <v/>
      </c>
      <c r="E392" s="488" t="str">
        <f>IFERROR(INDEX(Customer!D:D,MATCH(D392,Customer!C:C,0),0),"")</f>
        <v/>
      </c>
      <c r="F392" s="490" t="str">
        <f>IFERROR(INDEX(Customer!F:F,MATCH($D392,Customer!$C:$C,0),0),"")</f>
        <v/>
      </c>
      <c r="G392" s="488" t="str">
        <f>IFERROR(INDEX(Customer!G:G,MATCH($D392,Customer!$C:$C,0),0),"")</f>
        <v/>
      </c>
      <c r="H392" s="524"/>
      <c r="I392" s="525"/>
      <c r="J392" s="533" t="str">
        <f>IF(C392&lt;&gt;"",SUMIFS('Jurnal Piutang'!J:J,'Jurnal Piutang'!H:H,F392,'Jurnal Piutang'!Q:Q,C392)-SUMIFS('Jurnal Kas'!K:K,'Jurnal Kas'!H:H,F392,'Jurnal Kas'!Q:Q,C392)+I392,"")</f>
        <v/>
      </c>
    </row>
    <row r="393" spans="2:10" x14ac:dyDescent="0.25">
      <c r="B393" s="180">
        <v>386</v>
      </c>
      <c r="C393" s="502"/>
      <c r="D393" s="488" t="str">
        <f>IFERROR(INDEX('Jurnal Piutang'!R:R,MATCH(C393,'Jurnal Piutang'!Q:Q,0),0),"")</f>
        <v/>
      </c>
      <c r="E393" s="488" t="str">
        <f>IFERROR(INDEX(Customer!D:D,MATCH(D393,Customer!C:C,0),0),"")</f>
        <v/>
      </c>
      <c r="F393" s="490" t="str">
        <f>IFERROR(INDEX(Customer!F:F,MATCH($D393,Customer!$C:$C,0),0),"")</f>
        <v/>
      </c>
      <c r="G393" s="488" t="str">
        <f>IFERROR(INDEX(Customer!G:G,MATCH($D393,Customer!$C:$C,0),0),"")</f>
        <v/>
      </c>
      <c r="H393" s="524"/>
      <c r="I393" s="525"/>
      <c r="J393" s="533" t="str">
        <f>IF(C393&lt;&gt;"",SUMIFS('Jurnal Piutang'!J:J,'Jurnal Piutang'!H:H,F393,'Jurnal Piutang'!Q:Q,C393)-SUMIFS('Jurnal Kas'!K:K,'Jurnal Kas'!H:H,F393,'Jurnal Kas'!Q:Q,C393)+I393,"")</f>
        <v/>
      </c>
    </row>
    <row r="394" spans="2:10" x14ac:dyDescent="0.25">
      <c r="B394" s="180">
        <v>387</v>
      </c>
      <c r="C394" s="502"/>
      <c r="D394" s="488" t="str">
        <f>IFERROR(INDEX('Jurnal Piutang'!R:R,MATCH(C394,'Jurnal Piutang'!Q:Q,0),0),"")</f>
        <v/>
      </c>
      <c r="E394" s="488" t="str">
        <f>IFERROR(INDEX(Customer!D:D,MATCH(D394,Customer!C:C,0),0),"")</f>
        <v/>
      </c>
      <c r="F394" s="490" t="str">
        <f>IFERROR(INDEX(Customer!F:F,MATCH($D394,Customer!$C:$C,0),0),"")</f>
        <v/>
      </c>
      <c r="G394" s="488" t="str">
        <f>IFERROR(INDEX(Customer!G:G,MATCH($D394,Customer!$C:$C,0),0),"")</f>
        <v/>
      </c>
      <c r="H394" s="524"/>
      <c r="I394" s="525"/>
      <c r="J394" s="533" t="str">
        <f>IF(C394&lt;&gt;"",SUMIFS('Jurnal Piutang'!J:J,'Jurnal Piutang'!H:H,F394,'Jurnal Piutang'!Q:Q,C394)-SUMIFS('Jurnal Kas'!K:K,'Jurnal Kas'!H:H,F394,'Jurnal Kas'!Q:Q,C394)+I394,"")</f>
        <v/>
      </c>
    </row>
    <row r="395" spans="2:10" x14ac:dyDescent="0.25">
      <c r="B395" s="180">
        <v>388</v>
      </c>
      <c r="C395" s="502"/>
      <c r="D395" s="488" t="str">
        <f>IFERROR(INDEX('Jurnal Piutang'!R:R,MATCH(C395,'Jurnal Piutang'!Q:Q,0),0),"")</f>
        <v/>
      </c>
      <c r="E395" s="488" t="str">
        <f>IFERROR(INDEX(Customer!D:D,MATCH(D395,Customer!C:C,0),0),"")</f>
        <v/>
      </c>
      <c r="F395" s="490" t="str">
        <f>IFERROR(INDEX(Customer!F:F,MATCH($D395,Customer!$C:$C,0),0),"")</f>
        <v/>
      </c>
      <c r="G395" s="488" t="str">
        <f>IFERROR(INDEX(Customer!G:G,MATCH($D395,Customer!$C:$C,0),0),"")</f>
        <v/>
      </c>
      <c r="H395" s="524"/>
      <c r="I395" s="525"/>
      <c r="J395" s="533" t="str">
        <f>IF(C395&lt;&gt;"",SUMIFS('Jurnal Piutang'!J:J,'Jurnal Piutang'!H:H,F395,'Jurnal Piutang'!Q:Q,C395)-SUMIFS('Jurnal Kas'!K:K,'Jurnal Kas'!H:H,F395,'Jurnal Kas'!Q:Q,C395)+I395,"")</f>
        <v/>
      </c>
    </row>
    <row r="396" spans="2:10" x14ac:dyDescent="0.25">
      <c r="B396" s="180">
        <v>389</v>
      </c>
      <c r="C396" s="502"/>
      <c r="D396" s="488" t="str">
        <f>IFERROR(INDEX('Jurnal Piutang'!R:R,MATCH(C396,'Jurnal Piutang'!Q:Q,0),0),"")</f>
        <v/>
      </c>
      <c r="E396" s="488" t="str">
        <f>IFERROR(INDEX(Customer!D:D,MATCH(D396,Customer!C:C,0),0),"")</f>
        <v/>
      </c>
      <c r="F396" s="490" t="str">
        <f>IFERROR(INDEX(Customer!F:F,MATCH($D396,Customer!$C:$C,0),0),"")</f>
        <v/>
      </c>
      <c r="G396" s="488" t="str">
        <f>IFERROR(INDEX(Customer!G:G,MATCH($D396,Customer!$C:$C,0),0),"")</f>
        <v/>
      </c>
      <c r="H396" s="524"/>
      <c r="I396" s="525"/>
      <c r="J396" s="533" t="str">
        <f>IF(C396&lt;&gt;"",SUMIFS('Jurnal Piutang'!J:J,'Jurnal Piutang'!H:H,F396,'Jurnal Piutang'!Q:Q,C396)-SUMIFS('Jurnal Kas'!K:K,'Jurnal Kas'!H:H,F396,'Jurnal Kas'!Q:Q,C396)+I396,"")</f>
        <v/>
      </c>
    </row>
    <row r="397" spans="2:10" x14ac:dyDescent="0.25">
      <c r="B397" s="180">
        <v>390</v>
      </c>
      <c r="C397" s="502"/>
      <c r="D397" s="488" t="str">
        <f>IFERROR(INDEX('Jurnal Piutang'!R:R,MATCH(C397,'Jurnal Piutang'!Q:Q,0),0),"")</f>
        <v/>
      </c>
      <c r="E397" s="488" t="str">
        <f>IFERROR(INDEX(Customer!D:D,MATCH(D397,Customer!C:C,0),0),"")</f>
        <v/>
      </c>
      <c r="F397" s="490" t="str">
        <f>IFERROR(INDEX(Customer!F:F,MATCH($D397,Customer!$C:$C,0),0),"")</f>
        <v/>
      </c>
      <c r="G397" s="488" t="str">
        <f>IFERROR(INDEX(Customer!G:G,MATCH($D397,Customer!$C:$C,0),0),"")</f>
        <v/>
      </c>
      <c r="H397" s="524"/>
      <c r="I397" s="525"/>
      <c r="J397" s="533" t="str">
        <f>IF(C397&lt;&gt;"",SUMIFS('Jurnal Piutang'!J:J,'Jurnal Piutang'!H:H,F397,'Jurnal Piutang'!Q:Q,C397)-SUMIFS('Jurnal Kas'!K:K,'Jurnal Kas'!H:H,F397,'Jurnal Kas'!Q:Q,C397)+I397,"")</f>
        <v/>
      </c>
    </row>
    <row r="398" spans="2:10" x14ac:dyDescent="0.25">
      <c r="B398" s="180">
        <v>391</v>
      </c>
      <c r="C398" s="502"/>
      <c r="D398" s="488" t="str">
        <f>IFERROR(INDEX('Jurnal Piutang'!R:R,MATCH(C398,'Jurnal Piutang'!Q:Q,0),0),"")</f>
        <v/>
      </c>
      <c r="E398" s="488" t="str">
        <f>IFERROR(INDEX(Customer!D:D,MATCH(D398,Customer!C:C,0),0),"")</f>
        <v/>
      </c>
      <c r="F398" s="490" t="str">
        <f>IFERROR(INDEX(Customer!F:F,MATCH($D398,Customer!$C:$C,0),0),"")</f>
        <v/>
      </c>
      <c r="G398" s="488" t="str">
        <f>IFERROR(INDEX(Customer!G:G,MATCH($D398,Customer!$C:$C,0),0),"")</f>
        <v/>
      </c>
      <c r="H398" s="524"/>
      <c r="I398" s="525"/>
      <c r="J398" s="533" t="str">
        <f>IF(C398&lt;&gt;"",SUMIFS('Jurnal Piutang'!J:J,'Jurnal Piutang'!H:H,F398,'Jurnal Piutang'!Q:Q,C398)-SUMIFS('Jurnal Kas'!K:K,'Jurnal Kas'!H:H,F398,'Jurnal Kas'!Q:Q,C398)+I398,"")</f>
        <v/>
      </c>
    </row>
    <row r="399" spans="2:10" x14ac:dyDescent="0.25">
      <c r="B399" s="180">
        <v>392</v>
      </c>
      <c r="C399" s="502"/>
      <c r="D399" s="488" t="str">
        <f>IFERROR(INDEX('Jurnal Piutang'!R:R,MATCH(C399,'Jurnal Piutang'!Q:Q,0),0),"")</f>
        <v/>
      </c>
      <c r="E399" s="488" t="str">
        <f>IFERROR(INDEX(Customer!D:D,MATCH(D399,Customer!C:C,0),0),"")</f>
        <v/>
      </c>
      <c r="F399" s="490" t="str">
        <f>IFERROR(INDEX(Customer!F:F,MATCH($D399,Customer!$C:$C,0),0),"")</f>
        <v/>
      </c>
      <c r="G399" s="488" t="str">
        <f>IFERROR(INDEX(Customer!G:G,MATCH($D399,Customer!$C:$C,0),0),"")</f>
        <v/>
      </c>
      <c r="H399" s="524"/>
      <c r="I399" s="525"/>
      <c r="J399" s="533" t="str">
        <f>IF(C399&lt;&gt;"",SUMIFS('Jurnal Piutang'!J:J,'Jurnal Piutang'!H:H,F399,'Jurnal Piutang'!Q:Q,C399)-SUMIFS('Jurnal Kas'!K:K,'Jurnal Kas'!H:H,F399,'Jurnal Kas'!Q:Q,C399)+I399,"")</f>
        <v/>
      </c>
    </row>
    <row r="400" spans="2:10" x14ac:dyDescent="0.25">
      <c r="B400" s="180">
        <v>393</v>
      </c>
      <c r="C400" s="502"/>
      <c r="D400" s="488" t="str">
        <f>IFERROR(INDEX('Jurnal Piutang'!R:R,MATCH(C400,'Jurnal Piutang'!Q:Q,0),0),"")</f>
        <v/>
      </c>
      <c r="E400" s="488" t="str">
        <f>IFERROR(INDEX(Customer!D:D,MATCH(D400,Customer!C:C,0),0),"")</f>
        <v/>
      </c>
      <c r="F400" s="490" t="str">
        <f>IFERROR(INDEX(Customer!F:F,MATCH($D400,Customer!$C:$C,0),0),"")</f>
        <v/>
      </c>
      <c r="G400" s="488" t="str">
        <f>IFERROR(INDEX(Customer!G:G,MATCH($D400,Customer!$C:$C,0),0),"")</f>
        <v/>
      </c>
      <c r="H400" s="524"/>
      <c r="I400" s="525"/>
      <c r="J400" s="533" t="str">
        <f>IF(C400&lt;&gt;"",SUMIFS('Jurnal Piutang'!J:J,'Jurnal Piutang'!H:H,F400,'Jurnal Piutang'!Q:Q,C400)-SUMIFS('Jurnal Kas'!K:K,'Jurnal Kas'!H:H,F400,'Jurnal Kas'!Q:Q,C400)+I400,"")</f>
        <v/>
      </c>
    </row>
    <row r="401" spans="2:10" x14ac:dyDescent="0.25">
      <c r="B401" s="180">
        <v>394</v>
      </c>
      <c r="C401" s="502"/>
      <c r="D401" s="488" t="str">
        <f>IFERROR(INDEX('Jurnal Piutang'!R:R,MATCH(C401,'Jurnal Piutang'!Q:Q,0),0),"")</f>
        <v/>
      </c>
      <c r="E401" s="488" t="str">
        <f>IFERROR(INDEX(Customer!D:D,MATCH(D401,Customer!C:C,0),0),"")</f>
        <v/>
      </c>
      <c r="F401" s="490" t="str">
        <f>IFERROR(INDEX(Customer!F:F,MATCH($D401,Customer!$C:$C,0),0),"")</f>
        <v/>
      </c>
      <c r="G401" s="488" t="str">
        <f>IFERROR(INDEX(Customer!G:G,MATCH($D401,Customer!$C:$C,0),0),"")</f>
        <v/>
      </c>
      <c r="H401" s="524"/>
      <c r="I401" s="525"/>
      <c r="J401" s="533" t="str">
        <f>IF(C401&lt;&gt;"",SUMIFS('Jurnal Piutang'!J:J,'Jurnal Piutang'!H:H,F401,'Jurnal Piutang'!Q:Q,C401)-SUMIFS('Jurnal Kas'!K:K,'Jurnal Kas'!H:H,F401,'Jurnal Kas'!Q:Q,C401)+I401,"")</f>
        <v/>
      </c>
    </row>
    <row r="402" spans="2:10" x14ac:dyDescent="0.25">
      <c r="B402" s="180">
        <v>395</v>
      </c>
      <c r="C402" s="502"/>
      <c r="D402" s="488" t="str">
        <f>IFERROR(INDEX('Jurnal Piutang'!R:R,MATCH(C402,'Jurnal Piutang'!Q:Q,0),0),"")</f>
        <v/>
      </c>
      <c r="E402" s="488" t="str">
        <f>IFERROR(INDEX(Customer!D:D,MATCH(D402,Customer!C:C,0),0),"")</f>
        <v/>
      </c>
      <c r="F402" s="490" t="str">
        <f>IFERROR(INDEX(Customer!F:F,MATCH($D402,Customer!$C:$C,0),0),"")</f>
        <v/>
      </c>
      <c r="G402" s="488" t="str">
        <f>IFERROR(INDEX(Customer!G:G,MATCH($D402,Customer!$C:$C,0),0),"")</f>
        <v/>
      </c>
      <c r="H402" s="524"/>
      <c r="I402" s="525"/>
      <c r="J402" s="533" t="str">
        <f>IF(C402&lt;&gt;"",SUMIFS('Jurnal Piutang'!J:J,'Jurnal Piutang'!H:H,F402,'Jurnal Piutang'!Q:Q,C402)-SUMIFS('Jurnal Kas'!K:K,'Jurnal Kas'!H:H,F402,'Jurnal Kas'!Q:Q,C402)+I402,"")</f>
        <v/>
      </c>
    </row>
    <row r="403" spans="2:10" x14ac:dyDescent="0.25">
      <c r="B403" s="180">
        <v>396</v>
      </c>
      <c r="C403" s="502"/>
      <c r="D403" s="488" t="str">
        <f>IFERROR(INDEX('Jurnal Piutang'!R:R,MATCH(C403,'Jurnal Piutang'!Q:Q,0),0),"")</f>
        <v/>
      </c>
      <c r="E403" s="488" t="str">
        <f>IFERROR(INDEX(Customer!D:D,MATCH(D403,Customer!C:C,0),0),"")</f>
        <v/>
      </c>
      <c r="F403" s="490" t="str">
        <f>IFERROR(INDEX(Customer!F:F,MATCH($D403,Customer!$C:$C,0),0),"")</f>
        <v/>
      </c>
      <c r="G403" s="488" t="str">
        <f>IFERROR(INDEX(Customer!G:G,MATCH($D403,Customer!$C:$C,0),0),"")</f>
        <v/>
      </c>
      <c r="H403" s="524"/>
      <c r="I403" s="525"/>
      <c r="J403" s="533" t="str">
        <f>IF(C403&lt;&gt;"",SUMIFS('Jurnal Piutang'!J:J,'Jurnal Piutang'!H:H,F403,'Jurnal Piutang'!Q:Q,C403)-SUMIFS('Jurnal Kas'!K:K,'Jurnal Kas'!H:H,F403,'Jurnal Kas'!Q:Q,C403)+I403,"")</f>
        <v/>
      </c>
    </row>
    <row r="404" spans="2:10" x14ac:dyDescent="0.25">
      <c r="B404" s="180">
        <v>397</v>
      </c>
      <c r="C404" s="502"/>
      <c r="D404" s="488" t="str">
        <f>IFERROR(INDEX('Jurnal Piutang'!R:R,MATCH(C404,'Jurnal Piutang'!Q:Q,0),0),"")</f>
        <v/>
      </c>
      <c r="E404" s="488" t="str">
        <f>IFERROR(INDEX(Customer!D:D,MATCH(D404,Customer!C:C,0),0),"")</f>
        <v/>
      </c>
      <c r="F404" s="490" t="str">
        <f>IFERROR(INDEX(Customer!F:F,MATCH($D404,Customer!$C:$C,0),0),"")</f>
        <v/>
      </c>
      <c r="G404" s="488" t="str">
        <f>IFERROR(INDEX(Customer!G:G,MATCH($D404,Customer!$C:$C,0),0),"")</f>
        <v/>
      </c>
      <c r="H404" s="524"/>
      <c r="I404" s="525"/>
      <c r="J404" s="533" t="str">
        <f>IF(C404&lt;&gt;"",SUMIFS('Jurnal Piutang'!J:J,'Jurnal Piutang'!H:H,F404,'Jurnal Piutang'!Q:Q,C404)-SUMIFS('Jurnal Kas'!K:K,'Jurnal Kas'!H:H,F404,'Jurnal Kas'!Q:Q,C404)+I404,"")</f>
        <v/>
      </c>
    </row>
    <row r="405" spans="2:10" x14ac:dyDescent="0.25">
      <c r="B405" s="180">
        <v>398</v>
      </c>
      <c r="C405" s="502"/>
      <c r="D405" s="488" t="str">
        <f>IFERROR(INDEX('Jurnal Piutang'!R:R,MATCH(C405,'Jurnal Piutang'!Q:Q,0),0),"")</f>
        <v/>
      </c>
      <c r="E405" s="488" t="str">
        <f>IFERROR(INDEX(Customer!D:D,MATCH(D405,Customer!C:C,0),0),"")</f>
        <v/>
      </c>
      <c r="F405" s="490" t="str">
        <f>IFERROR(INDEX(Customer!F:F,MATCH($D405,Customer!$C:$C,0),0),"")</f>
        <v/>
      </c>
      <c r="G405" s="488" t="str">
        <f>IFERROR(INDEX(Customer!G:G,MATCH($D405,Customer!$C:$C,0),0),"")</f>
        <v/>
      </c>
      <c r="H405" s="524"/>
      <c r="I405" s="525"/>
      <c r="J405" s="533" t="str">
        <f>IF(C405&lt;&gt;"",SUMIFS('Jurnal Piutang'!J:J,'Jurnal Piutang'!H:H,F405,'Jurnal Piutang'!Q:Q,C405)-SUMIFS('Jurnal Kas'!K:K,'Jurnal Kas'!H:H,F405,'Jurnal Kas'!Q:Q,C405)+I405,"")</f>
        <v/>
      </c>
    </row>
    <row r="406" spans="2:10" x14ac:dyDescent="0.25">
      <c r="B406" s="180">
        <v>399</v>
      </c>
      <c r="C406" s="502"/>
      <c r="D406" s="488" t="str">
        <f>IFERROR(INDEX('Jurnal Piutang'!R:R,MATCH(C406,'Jurnal Piutang'!Q:Q,0),0),"")</f>
        <v/>
      </c>
      <c r="E406" s="488" t="str">
        <f>IFERROR(INDEX(Customer!D:D,MATCH(D406,Customer!C:C,0),0),"")</f>
        <v/>
      </c>
      <c r="F406" s="490" t="str">
        <f>IFERROR(INDEX(Customer!F:F,MATCH($D406,Customer!$C:$C,0),0),"")</f>
        <v/>
      </c>
      <c r="G406" s="488" t="str">
        <f>IFERROR(INDEX(Customer!G:G,MATCH($D406,Customer!$C:$C,0),0),"")</f>
        <v/>
      </c>
      <c r="H406" s="524"/>
      <c r="I406" s="525"/>
      <c r="J406" s="533" t="str">
        <f>IF(C406&lt;&gt;"",SUMIFS('Jurnal Piutang'!J:J,'Jurnal Piutang'!H:H,F406,'Jurnal Piutang'!Q:Q,C406)-SUMIFS('Jurnal Kas'!K:K,'Jurnal Kas'!H:H,F406,'Jurnal Kas'!Q:Q,C406)+I406,"")</f>
        <v/>
      </c>
    </row>
    <row r="407" spans="2:10" x14ac:dyDescent="0.25">
      <c r="B407" s="180">
        <v>400</v>
      </c>
      <c r="C407" s="502"/>
      <c r="D407" s="488" t="str">
        <f>IFERROR(INDEX('Jurnal Piutang'!R:R,MATCH(C407,'Jurnal Piutang'!Q:Q,0),0),"")</f>
        <v/>
      </c>
      <c r="E407" s="488" t="str">
        <f>IFERROR(INDEX(Customer!D:D,MATCH(D407,Customer!C:C,0),0),"")</f>
        <v/>
      </c>
      <c r="F407" s="490" t="str">
        <f>IFERROR(INDEX(Customer!F:F,MATCH($D407,Customer!$C:$C,0),0),"")</f>
        <v/>
      </c>
      <c r="G407" s="488" t="str">
        <f>IFERROR(INDEX(Customer!G:G,MATCH($D407,Customer!$C:$C,0),0),"")</f>
        <v/>
      </c>
      <c r="H407" s="524"/>
      <c r="I407" s="525"/>
      <c r="J407" s="533" t="str">
        <f>IF(C407&lt;&gt;"",SUMIFS('Jurnal Piutang'!J:J,'Jurnal Piutang'!H:H,F407,'Jurnal Piutang'!Q:Q,C407)-SUMIFS('Jurnal Kas'!K:K,'Jurnal Kas'!H:H,F407,'Jurnal Kas'!Q:Q,C407)+I407,"")</f>
        <v/>
      </c>
    </row>
    <row r="408" spans="2:10" x14ac:dyDescent="0.25">
      <c r="B408" s="180">
        <v>401</v>
      </c>
      <c r="C408" s="502"/>
      <c r="D408" s="488" t="str">
        <f>IFERROR(INDEX('Jurnal Piutang'!R:R,MATCH(C408,'Jurnal Piutang'!Q:Q,0),0),"")</f>
        <v/>
      </c>
      <c r="E408" s="488" t="str">
        <f>IFERROR(INDEX(Customer!D:D,MATCH(D408,Customer!C:C,0),0),"")</f>
        <v/>
      </c>
      <c r="F408" s="490" t="str">
        <f>IFERROR(INDEX(Customer!F:F,MATCH($D408,Customer!$C:$C,0),0),"")</f>
        <v/>
      </c>
      <c r="G408" s="488" t="str">
        <f>IFERROR(INDEX(Customer!G:G,MATCH($D408,Customer!$C:$C,0),0),"")</f>
        <v/>
      </c>
      <c r="H408" s="524"/>
      <c r="I408" s="525"/>
      <c r="J408" s="533" t="str">
        <f>IF(C408&lt;&gt;"",SUMIFS('Jurnal Piutang'!J:J,'Jurnal Piutang'!H:H,F408,'Jurnal Piutang'!Q:Q,C408)-SUMIFS('Jurnal Kas'!K:K,'Jurnal Kas'!H:H,F408,'Jurnal Kas'!Q:Q,C408)+I408,"")</f>
        <v/>
      </c>
    </row>
    <row r="409" spans="2:10" x14ac:dyDescent="0.25">
      <c r="B409" s="180">
        <v>402</v>
      </c>
      <c r="C409" s="502"/>
      <c r="D409" s="488" t="str">
        <f>IFERROR(INDEX('Jurnal Piutang'!R:R,MATCH(C409,'Jurnal Piutang'!Q:Q,0),0),"")</f>
        <v/>
      </c>
      <c r="E409" s="488" t="str">
        <f>IFERROR(INDEX(Customer!D:D,MATCH(D409,Customer!C:C,0),0),"")</f>
        <v/>
      </c>
      <c r="F409" s="490" t="str">
        <f>IFERROR(INDEX(Customer!F:F,MATCH($D409,Customer!$C:$C,0),0),"")</f>
        <v/>
      </c>
      <c r="G409" s="488" t="str">
        <f>IFERROR(INDEX(Customer!G:G,MATCH($D409,Customer!$C:$C,0),0),"")</f>
        <v/>
      </c>
      <c r="H409" s="524"/>
      <c r="I409" s="525"/>
      <c r="J409" s="533" t="str">
        <f>IF(C409&lt;&gt;"",SUMIFS('Jurnal Piutang'!J:J,'Jurnal Piutang'!H:H,F409,'Jurnal Piutang'!Q:Q,C409)-SUMIFS('Jurnal Kas'!K:K,'Jurnal Kas'!H:H,F409,'Jurnal Kas'!Q:Q,C409)+I409,"")</f>
        <v/>
      </c>
    </row>
    <row r="410" spans="2:10" x14ac:dyDescent="0.25">
      <c r="B410" s="180">
        <v>403</v>
      </c>
      <c r="C410" s="502"/>
      <c r="D410" s="488" t="str">
        <f>IFERROR(INDEX('Jurnal Piutang'!R:R,MATCH(C410,'Jurnal Piutang'!Q:Q,0),0),"")</f>
        <v/>
      </c>
      <c r="E410" s="488" t="str">
        <f>IFERROR(INDEX(Customer!D:D,MATCH(D410,Customer!C:C,0),0),"")</f>
        <v/>
      </c>
      <c r="F410" s="490" t="str">
        <f>IFERROR(INDEX(Customer!F:F,MATCH($D410,Customer!$C:$C,0),0),"")</f>
        <v/>
      </c>
      <c r="G410" s="488" t="str">
        <f>IFERROR(INDEX(Customer!G:G,MATCH($D410,Customer!$C:$C,0),0),"")</f>
        <v/>
      </c>
      <c r="H410" s="524"/>
      <c r="I410" s="525"/>
      <c r="J410" s="533" t="str">
        <f>IF(C410&lt;&gt;"",SUMIFS('Jurnal Piutang'!J:J,'Jurnal Piutang'!H:H,F410,'Jurnal Piutang'!Q:Q,C410)-SUMIFS('Jurnal Kas'!K:K,'Jurnal Kas'!H:H,F410,'Jurnal Kas'!Q:Q,C410)+I410,"")</f>
        <v/>
      </c>
    </row>
    <row r="411" spans="2:10" x14ac:dyDescent="0.25">
      <c r="B411" s="180">
        <v>404</v>
      </c>
      <c r="C411" s="502"/>
      <c r="D411" s="488" t="str">
        <f>IFERROR(INDEX('Jurnal Piutang'!R:R,MATCH(C411,'Jurnal Piutang'!Q:Q,0),0),"")</f>
        <v/>
      </c>
      <c r="E411" s="488" t="str">
        <f>IFERROR(INDEX(Customer!D:D,MATCH(D411,Customer!C:C,0),0),"")</f>
        <v/>
      </c>
      <c r="F411" s="490" t="str">
        <f>IFERROR(INDEX(Customer!F:F,MATCH($D411,Customer!$C:$C,0),0),"")</f>
        <v/>
      </c>
      <c r="G411" s="488" t="str">
        <f>IFERROR(INDEX(Customer!G:G,MATCH($D411,Customer!$C:$C,0),0),"")</f>
        <v/>
      </c>
      <c r="H411" s="524"/>
      <c r="I411" s="525"/>
      <c r="J411" s="533" t="str">
        <f>IF(C411&lt;&gt;"",SUMIFS('Jurnal Piutang'!J:J,'Jurnal Piutang'!H:H,F411,'Jurnal Piutang'!Q:Q,C411)-SUMIFS('Jurnal Kas'!K:K,'Jurnal Kas'!H:H,F411,'Jurnal Kas'!Q:Q,C411)+I411,"")</f>
        <v/>
      </c>
    </row>
    <row r="412" spans="2:10" x14ac:dyDescent="0.25">
      <c r="B412" s="180">
        <v>405</v>
      </c>
      <c r="C412" s="502"/>
      <c r="D412" s="488" t="str">
        <f>IFERROR(INDEX('Jurnal Piutang'!R:R,MATCH(C412,'Jurnal Piutang'!Q:Q,0),0),"")</f>
        <v/>
      </c>
      <c r="E412" s="488" t="str">
        <f>IFERROR(INDEX(Customer!D:D,MATCH(D412,Customer!C:C,0),0),"")</f>
        <v/>
      </c>
      <c r="F412" s="490" t="str">
        <f>IFERROR(INDEX(Customer!F:F,MATCH($D412,Customer!$C:$C,0),0),"")</f>
        <v/>
      </c>
      <c r="G412" s="488" t="str">
        <f>IFERROR(INDEX(Customer!G:G,MATCH($D412,Customer!$C:$C,0),0),"")</f>
        <v/>
      </c>
      <c r="H412" s="524"/>
      <c r="I412" s="525"/>
      <c r="J412" s="533" t="str">
        <f>IF(C412&lt;&gt;"",SUMIFS('Jurnal Piutang'!J:J,'Jurnal Piutang'!H:H,F412,'Jurnal Piutang'!Q:Q,C412)-SUMIFS('Jurnal Kas'!K:K,'Jurnal Kas'!H:H,F412,'Jurnal Kas'!Q:Q,C412)+I412,"")</f>
        <v/>
      </c>
    </row>
    <row r="413" spans="2:10" x14ac:dyDescent="0.25">
      <c r="B413" s="180">
        <v>406</v>
      </c>
      <c r="C413" s="502"/>
      <c r="D413" s="488" t="str">
        <f>IFERROR(INDEX('Jurnal Piutang'!R:R,MATCH(C413,'Jurnal Piutang'!Q:Q,0),0),"")</f>
        <v/>
      </c>
      <c r="E413" s="488" t="str">
        <f>IFERROR(INDEX(Customer!D:D,MATCH(D413,Customer!C:C,0),0),"")</f>
        <v/>
      </c>
      <c r="F413" s="490" t="str">
        <f>IFERROR(INDEX(Customer!F:F,MATCH($D413,Customer!$C:$C,0),0),"")</f>
        <v/>
      </c>
      <c r="G413" s="488" t="str">
        <f>IFERROR(INDEX(Customer!G:G,MATCH($D413,Customer!$C:$C,0),0),"")</f>
        <v/>
      </c>
      <c r="H413" s="524"/>
      <c r="I413" s="525"/>
      <c r="J413" s="533" t="str">
        <f>IF(C413&lt;&gt;"",SUMIFS('Jurnal Piutang'!J:J,'Jurnal Piutang'!H:H,F413,'Jurnal Piutang'!Q:Q,C413)-SUMIFS('Jurnal Kas'!K:K,'Jurnal Kas'!H:H,F413,'Jurnal Kas'!Q:Q,C413)+I413,"")</f>
        <v/>
      </c>
    </row>
    <row r="414" spans="2:10" x14ac:dyDescent="0.25">
      <c r="B414" s="180">
        <v>407</v>
      </c>
      <c r="C414" s="502"/>
      <c r="D414" s="488" t="str">
        <f>IFERROR(INDEX('Jurnal Piutang'!R:R,MATCH(C414,'Jurnal Piutang'!Q:Q,0),0),"")</f>
        <v/>
      </c>
      <c r="E414" s="488" t="str">
        <f>IFERROR(INDEX(Customer!D:D,MATCH(D414,Customer!C:C,0),0),"")</f>
        <v/>
      </c>
      <c r="F414" s="490" t="str">
        <f>IFERROR(INDEX(Customer!F:F,MATCH($D414,Customer!$C:$C,0),0),"")</f>
        <v/>
      </c>
      <c r="G414" s="488" t="str">
        <f>IFERROR(INDEX(Customer!G:G,MATCH($D414,Customer!$C:$C,0),0),"")</f>
        <v/>
      </c>
      <c r="H414" s="524"/>
      <c r="I414" s="525"/>
      <c r="J414" s="533" t="str">
        <f>IF(C414&lt;&gt;"",SUMIFS('Jurnal Piutang'!J:J,'Jurnal Piutang'!H:H,F414,'Jurnal Piutang'!Q:Q,C414)-SUMIFS('Jurnal Kas'!K:K,'Jurnal Kas'!H:H,F414,'Jurnal Kas'!Q:Q,C414)+I414,"")</f>
        <v/>
      </c>
    </row>
    <row r="415" spans="2:10" x14ac:dyDescent="0.25">
      <c r="B415" s="180">
        <v>408</v>
      </c>
      <c r="C415" s="502"/>
      <c r="D415" s="488" t="str">
        <f>IFERROR(INDEX('Jurnal Piutang'!R:R,MATCH(C415,'Jurnal Piutang'!Q:Q,0),0),"")</f>
        <v/>
      </c>
      <c r="E415" s="488" t="str">
        <f>IFERROR(INDEX(Customer!D:D,MATCH(D415,Customer!C:C,0),0),"")</f>
        <v/>
      </c>
      <c r="F415" s="490" t="str">
        <f>IFERROR(INDEX(Customer!F:F,MATCH($D415,Customer!$C:$C,0),0),"")</f>
        <v/>
      </c>
      <c r="G415" s="488" t="str">
        <f>IFERROR(INDEX(Customer!G:G,MATCH($D415,Customer!$C:$C,0),0),"")</f>
        <v/>
      </c>
      <c r="H415" s="524"/>
      <c r="I415" s="525"/>
      <c r="J415" s="533" t="str">
        <f>IF(C415&lt;&gt;"",SUMIFS('Jurnal Piutang'!J:J,'Jurnal Piutang'!H:H,F415,'Jurnal Piutang'!Q:Q,C415)-SUMIFS('Jurnal Kas'!K:K,'Jurnal Kas'!H:H,F415,'Jurnal Kas'!Q:Q,C415)+I415,"")</f>
        <v/>
      </c>
    </row>
    <row r="416" spans="2:10" x14ac:dyDescent="0.25">
      <c r="B416" s="180">
        <v>409</v>
      </c>
      <c r="C416" s="502"/>
      <c r="D416" s="488" t="str">
        <f>IFERROR(INDEX('Jurnal Piutang'!R:R,MATCH(C416,'Jurnal Piutang'!Q:Q,0),0),"")</f>
        <v/>
      </c>
      <c r="E416" s="488" t="str">
        <f>IFERROR(INDEX(Customer!D:D,MATCH(D416,Customer!C:C,0),0),"")</f>
        <v/>
      </c>
      <c r="F416" s="490" t="str">
        <f>IFERROR(INDEX(Customer!F:F,MATCH($D416,Customer!$C:$C,0),0),"")</f>
        <v/>
      </c>
      <c r="G416" s="488" t="str">
        <f>IFERROR(INDEX(Customer!G:G,MATCH($D416,Customer!$C:$C,0),0),"")</f>
        <v/>
      </c>
      <c r="H416" s="524"/>
      <c r="I416" s="525"/>
      <c r="J416" s="533" t="str">
        <f>IF(C416&lt;&gt;"",SUMIFS('Jurnal Piutang'!J:J,'Jurnal Piutang'!H:H,F416,'Jurnal Piutang'!Q:Q,C416)-SUMIFS('Jurnal Kas'!K:K,'Jurnal Kas'!H:H,F416,'Jurnal Kas'!Q:Q,C416)+I416,"")</f>
        <v/>
      </c>
    </row>
    <row r="417" spans="2:10" x14ac:dyDescent="0.25">
      <c r="B417" s="180">
        <v>410</v>
      </c>
      <c r="C417" s="502"/>
      <c r="D417" s="488" t="str">
        <f>IFERROR(INDEX('Jurnal Piutang'!R:R,MATCH(C417,'Jurnal Piutang'!Q:Q,0),0),"")</f>
        <v/>
      </c>
      <c r="E417" s="488" t="str">
        <f>IFERROR(INDEX(Customer!D:D,MATCH(D417,Customer!C:C,0),0),"")</f>
        <v/>
      </c>
      <c r="F417" s="490" t="str">
        <f>IFERROR(INDEX(Customer!F:F,MATCH($D417,Customer!$C:$C,0),0),"")</f>
        <v/>
      </c>
      <c r="G417" s="488" t="str">
        <f>IFERROR(INDEX(Customer!G:G,MATCH($D417,Customer!$C:$C,0),0),"")</f>
        <v/>
      </c>
      <c r="H417" s="524"/>
      <c r="I417" s="525"/>
      <c r="J417" s="533" t="str">
        <f>IF(C417&lt;&gt;"",SUMIFS('Jurnal Piutang'!J:J,'Jurnal Piutang'!H:H,F417,'Jurnal Piutang'!Q:Q,C417)-SUMIFS('Jurnal Kas'!K:K,'Jurnal Kas'!H:H,F417,'Jurnal Kas'!Q:Q,C417)+I417,"")</f>
        <v/>
      </c>
    </row>
    <row r="418" spans="2:10" x14ac:dyDescent="0.25">
      <c r="B418" s="180">
        <v>411</v>
      </c>
      <c r="C418" s="502"/>
      <c r="D418" s="488" t="str">
        <f>IFERROR(INDEX('Jurnal Piutang'!R:R,MATCH(C418,'Jurnal Piutang'!Q:Q,0),0),"")</f>
        <v/>
      </c>
      <c r="E418" s="488" t="str">
        <f>IFERROR(INDEX(Customer!D:D,MATCH(D418,Customer!C:C,0),0),"")</f>
        <v/>
      </c>
      <c r="F418" s="490" t="str">
        <f>IFERROR(INDEX(Customer!F:F,MATCH($D418,Customer!$C:$C,0),0),"")</f>
        <v/>
      </c>
      <c r="G418" s="488" t="str">
        <f>IFERROR(INDEX(Customer!G:G,MATCH($D418,Customer!$C:$C,0),0),"")</f>
        <v/>
      </c>
      <c r="H418" s="524"/>
      <c r="I418" s="525"/>
      <c r="J418" s="533" t="str">
        <f>IF(C418&lt;&gt;"",SUMIFS('Jurnal Piutang'!J:J,'Jurnal Piutang'!H:H,F418,'Jurnal Piutang'!Q:Q,C418)-SUMIFS('Jurnal Kas'!K:K,'Jurnal Kas'!H:H,F418,'Jurnal Kas'!Q:Q,C418)+I418,"")</f>
        <v/>
      </c>
    </row>
    <row r="419" spans="2:10" x14ac:dyDescent="0.25">
      <c r="B419" s="180">
        <v>412</v>
      </c>
      <c r="C419" s="502"/>
      <c r="D419" s="488" t="str">
        <f>IFERROR(INDEX('Jurnal Piutang'!R:R,MATCH(C419,'Jurnal Piutang'!Q:Q,0),0),"")</f>
        <v/>
      </c>
      <c r="E419" s="488" t="str">
        <f>IFERROR(INDEX(Customer!D:D,MATCH(D419,Customer!C:C,0),0),"")</f>
        <v/>
      </c>
      <c r="F419" s="490" t="str">
        <f>IFERROR(INDEX(Customer!F:F,MATCH($D419,Customer!$C:$C,0),0),"")</f>
        <v/>
      </c>
      <c r="G419" s="488" t="str">
        <f>IFERROR(INDEX(Customer!G:G,MATCH($D419,Customer!$C:$C,0),0),"")</f>
        <v/>
      </c>
      <c r="H419" s="524"/>
      <c r="I419" s="525"/>
      <c r="J419" s="533" t="str">
        <f>IF(C419&lt;&gt;"",SUMIFS('Jurnal Piutang'!J:J,'Jurnal Piutang'!H:H,F419,'Jurnal Piutang'!Q:Q,C419)-SUMIFS('Jurnal Kas'!K:K,'Jurnal Kas'!H:H,F419,'Jurnal Kas'!Q:Q,C419)+I419,"")</f>
        <v/>
      </c>
    </row>
    <row r="420" spans="2:10" x14ac:dyDescent="0.25">
      <c r="B420" s="180">
        <v>413</v>
      </c>
      <c r="C420" s="502"/>
      <c r="D420" s="488" t="str">
        <f>IFERROR(INDEX('Jurnal Piutang'!R:R,MATCH(C420,'Jurnal Piutang'!Q:Q,0),0),"")</f>
        <v/>
      </c>
      <c r="E420" s="488" t="str">
        <f>IFERROR(INDEX(Customer!D:D,MATCH(D420,Customer!C:C,0),0),"")</f>
        <v/>
      </c>
      <c r="F420" s="490" t="str">
        <f>IFERROR(INDEX(Customer!F:F,MATCH($D420,Customer!$C:$C,0),0),"")</f>
        <v/>
      </c>
      <c r="G420" s="488" t="str">
        <f>IFERROR(INDEX(Customer!G:G,MATCH($D420,Customer!$C:$C,0),0),"")</f>
        <v/>
      </c>
      <c r="H420" s="524"/>
      <c r="I420" s="525"/>
      <c r="J420" s="533" t="str">
        <f>IF(C420&lt;&gt;"",SUMIFS('Jurnal Piutang'!J:J,'Jurnal Piutang'!H:H,F420,'Jurnal Piutang'!Q:Q,C420)-SUMIFS('Jurnal Kas'!K:K,'Jurnal Kas'!H:H,F420,'Jurnal Kas'!Q:Q,C420)+I420,"")</f>
        <v/>
      </c>
    </row>
    <row r="421" spans="2:10" x14ac:dyDescent="0.25">
      <c r="B421" s="180">
        <v>414</v>
      </c>
      <c r="C421" s="502"/>
      <c r="D421" s="488" t="str">
        <f>IFERROR(INDEX('Jurnal Piutang'!R:R,MATCH(C421,'Jurnal Piutang'!Q:Q,0),0),"")</f>
        <v/>
      </c>
      <c r="E421" s="488" t="str">
        <f>IFERROR(INDEX(Customer!D:D,MATCH(D421,Customer!C:C,0),0),"")</f>
        <v/>
      </c>
      <c r="F421" s="490" t="str">
        <f>IFERROR(INDEX(Customer!F:F,MATCH($D421,Customer!$C:$C,0),0),"")</f>
        <v/>
      </c>
      <c r="G421" s="488" t="str">
        <f>IFERROR(INDEX(Customer!G:G,MATCH($D421,Customer!$C:$C,0),0),"")</f>
        <v/>
      </c>
      <c r="H421" s="524"/>
      <c r="I421" s="525"/>
      <c r="J421" s="533" t="str">
        <f>IF(C421&lt;&gt;"",SUMIFS('Jurnal Piutang'!J:J,'Jurnal Piutang'!H:H,F421,'Jurnal Piutang'!Q:Q,C421)-SUMIFS('Jurnal Kas'!K:K,'Jurnal Kas'!H:H,F421,'Jurnal Kas'!Q:Q,C421)+I421,"")</f>
        <v/>
      </c>
    </row>
    <row r="422" spans="2:10" x14ac:dyDescent="0.25">
      <c r="B422" s="180">
        <v>415</v>
      </c>
      <c r="C422" s="502"/>
      <c r="D422" s="488" t="str">
        <f>IFERROR(INDEX('Jurnal Piutang'!R:R,MATCH(C422,'Jurnal Piutang'!Q:Q,0),0),"")</f>
        <v/>
      </c>
      <c r="E422" s="488" t="str">
        <f>IFERROR(INDEX(Customer!D:D,MATCH(D422,Customer!C:C,0),0),"")</f>
        <v/>
      </c>
      <c r="F422" s="490" t="str">
        <f>IFERROR(INDEX(Customer!F:F,MATCH($D422,Customer!$C:$C,0),0),"")</f>
        <v/>
      </c>
      <c r="G422" s="488" t="str">
        <f>IFERROR(INDEX(Customer!G:G,MATCH($D422,Customer!$C:$C,0),0),"")</f>
        <v/>
      </c>
      <c r="H422" s="524"/>
      <c r="I422" s="525"/>
      <c r="J422" s="533" t="str">
        <f>IF(C422&lt;&gt;"",SUMIFS('Jurnal Piutang'!J:J,'Jurnal Piutang'!H:H,F422,'Jurnal Piutang'!Q:Q,C422)-SUMIFS('Jurnal Kas'!K:K,'Jurnal Kas'!H:H,F422,'Jurnal Kas'!Q:Q,C422)+I422,"")</f>
        <v/>
      </c>
    </row>
    <row r="423" spans="2:10" x14ac:dyDescent="0.25">
      <c r="B423" s="180">
        <v>416</v>
      </c>
      <c r="C423" s="502"/>
      <c r="D423" s="488" t="str">
        <f>IFERROR(INDEX('Jurnal Piutang'!R:R,MATCH(C423,'Jurnal Piutang'!Q:Q,0),0),"")</f>
        <v/>
      </c>
      <c r="E423" s="488" t="str">
        <f>IFERROR(INDEX(Customer!D:D,MATCH(D423,Customer!C:C,0),0),"")</f>
        <v/>
      </c>
      <c r="F423" s="490" t="str">
        <f>IFERROR(INDEX(Customer!F:F,MATCH($D423,Customer!$C:$C,0),0),"")</f>
        <v/>
      </c>
      <c r="G423" s="488" t="str">
        <f>IFERROR(INDEX(Customer!G:G,MATCH($D423,Customer!$C:$C,0),0),"")</f>
        <v/>
      </c>
      <c r="H423" s="524"/>
      <c r="I423" s="525"/>
      <c r="J423" s="533" t="str">
        <f>IF(C423&lt;&gt;"",SUMIFS('Jurnal Piutang'!J:J,'Jurnal Piutang'!H:H,F423,'Jurnal Piutang'!Q:Q,C423)-SUMIFS('Jurnal Kas'!K:K,'Jurnal Kas'!H:H,F423,'Jurnal Kas'!Q:Q,C423)+I423,"")</f>
        <v/>
      </c>
    </row>
    <row r="424" spans="2:10" x14ac:dyDescent="0.25">
      <c r="B424" s="180">
        <v>417</v>
      </c>
      <c r="C424" s="502"/>
      <c r="D424" s="488" t="str">
        <f>IFERROR(INDEX('Jurnal Piutang'!R:R,MATCH(C424,'Jurnal Piutang'!Q:Q,0),0),"")</f>
        <v/>
      </c>
      <c r="E424" s="488" t="str">
        <f>IFERROR(INDEX(Customer!D:D,MATCH(D424,Customer!C:C,0),0),"")</f>
        <v/>
      </c>
      <c r="F424" s="490" t="str">
        <f>IFERROR(INDEX(Customer!F:F,MATCH($D424,Customer!$C:$C,0),0),"")</f>
        <v/>
      </c>
      <c r="G424" s="488" t="str">
        <f>IFERROR(INDEX(Customer!G:G,MATCH($D424,Customer!$C:$C,0),0),"")</f>
        <v/>
      </c>
      <c r="H424" s="524"/>
      <c r="I424" s="525"/>
      <c r="J424" s="533" t="str">
        <f>IF(C424&lt;&gt;"",SUMIFS('Jurnal Piutang'!J:J,'Jurnal Piutang'!H:H,F424,'Jurnal Piutang'!Q:Q,C424)-SUMIFS('Jurnal Kas'!K:K,'Jurnal Kas'!H:H,F424,'Jurnal Kas'!Q:Q,C424)+I424,"")</f>
        <v/>
      </c>
    </row>
    <row r="425" spans="2:10" x14ac:dyDescent="0.25">
      <c r="B425" s="180">
        <v>418</v>
      </c>
      <c r="C425" s="502"/>
      <c r="D425" s="488" t="str">
        <f>IFERROR(INDEX('Jurnal Piutang'!R:R,MATCH(C425,'Jurnal Piutang'!Q:Q,0),0),"")</f>
        <v/>
      </c>
      <c r="E425" s="488" t="str">
        <f>IFERROR(INDEX(Customer!D:D,MATCH(D425,Customer!C:C,0),0),"")</f>
        <v/>
      </c>
      <c r="F425" s="490" t="str">
        <f>IFERROR(INDEX(Customer!F:F,MATCH($D425,Customer!$C:$C,0),0),"")</f>
        <v/>
      </c>
      <c r="G425" s="488" t="str">
        <f>IFERROR(INDEX(Customer!G:G,MATCH($D425,Customer!$C:$C,0),0),"")</f>
        <v/>
      </c>
      <c r="H425" s="524"/>
      <c r="I425" s="525"/>
      <c r="J425" s="533" t="str">
        <f>IF(C425&lt;&gt;"",SUMIFS('Jurnal Piutang'!J:J,'Jurnal Piutang'!H:H,F425,'Jurnal Piutang'!Q:Q,C425)-SUMIFS('Jurnal Kas'!K:K,'Jurnal Kas'!H:H,F425,'Jurnal Kas'!Q:Q,C425)+I425,"")</f>
        <v/>
      </c>
    </row>
    <row r="426" spans="2:10" x14ac:dyDescent="0.25">
      <c r="B426" s="180">
        <v>419</v>
      </c>
      <c r="C426" s="502"/>
      <c r="D426" s="488" t="str">
        <f>IFERROR(INDEX('Jurnal Piutang'!R:R,MATCH(C426,'Jurnal Piutang'!Q:Q,0),0),"")</f>
        <v/>
      </c>
      <c r="E426" s="488" t="str">
        <f>IFERROR(INDEX(Customer!D:D,MATCH(D426,Customer!C:C,0),0),"")</f>
        <v/>
      </c>
      <c r="F426" s="490" t="str">
        <f>IFERROR(INDEX(Customer!F:F,MATCH($D426,Customer!$C:$C,0),0),"")</f>
        <v/>
      </c>
      <c r="G426" s="488" t="str">
        <f>IFERROR(INDEX(Customer!G:G,MATCH($D426,Customer!$C:$C,0),0),"")</f>
        <v/>
      </c>
      <c r="H426" s="524"/>
      <c r="I426" s="525"/>
      <c r="J426" s="533" t="str">
        <f>IF(C426&lt;&gt;"",SUMIFS('Jurnal Piutang'!J:J,'Jurnal Piutang'!H:H,F426,'Jurnal Piutang'!Q:Q,C426)-SUMIFS('Jurnal Kas'!K:K,'Jurnal Kas'!H:H,F426,'Jurnal Kas'!Q:Q,C426)+I426,"")</f>
        <v/>
      </c>
    </row>
    <row r="427" spans="2:10" x14ac:dyDescent="0.25">
      <c r="B427" s="180">
        <v>420</v>
      </c>
      <c r="C427" s="502"/>
      <c r="D427" s="488" t="str">
        <f>IFERROR(INDEX('Jurnal Piutang'!R:R,MATCH(C427,'Jurnal Piutang'!Q:Q,0),0),"")</f>
        <v/>
      </c>
      <c r="E427" s="488" t="str">
        <f>IFERROR(INDEX(Customer!D:D,MATCH(D427,Customer!C:C,0),0),"")</f>
        <v/>
      </c>
      <c r="F427" s="490" t="str">
        <f>IFERROR(INDEX(Customer!F:F,MATCH($D427,Customer!$C:$C,0),0),"")</f>
        <v/>
      </c>
      <c r="G427" s="488" t="str">
        <f>IFERROR(INDEX(Customer!G:G,MATCH($D427,Customer!$C:$C,0),0),"")</f>
        <v/>
      </c>
      <c r="H427" s="524"/>
      <c r="I427" s="525"/>
      <c r="J427" s="533" t="str">
        <f>IF(C427&lt;&gt;"",SUMIFS('Jurnal Piutang'!J:J,'Jurnal Piutang'!H:H,F427,'Jurnal Piutang'!Q:Q,C427)-SUMIFS('Jurnal Kas'!K:K,'Jurnal Kas'!H:H,F427,'Jurnal Kas'!Q:Q,C427)+I427,"")</f>
        <v/>
      </c>
    </row>
    <row r="428" spans="2:10" x14ac:dyDescent="0.25">
      <c r="B428" s="180">
        <v>421</v>
      </c>
      <c r="C428" s="502"/>
      <c r="D428" s="488" t="str">
        <f>IFERROR(INDEX('Jurnal Piutang'!R:R,MATCH(C428,'Jurnal Piutang'!Q:Q,0),0),"")</f>
        <v/>
      </c>
      <c r="E428" s="488" t="str">
        <f>IFERROR(INDEX(Customer!D:D,MATCH(D428,Customer!C:C,0),0),"")</f>
        <v/>
      </c>
      <c r="F428" s="490" t="str">
        <f>IFERROR(INDEX(Customer!F:F,MATCH($D428,Customer!$C:$C,0),0),"")</f>
        <v/>
      </c>
      <c r="G428" s="488" t="str">
        <f>IFERROR(INDEX(Customer!G:G,MATCH($D428,Customer!$C:$C,0),0),"")</f>
        <v/>
      </c>
      <c r="H428" s="524"/>
      <c r="I428" s="525"/>
      <c r="J428" s="533" t="str">
        <f>IF(C428&lt;&gt;"",SUMIFS('Jurnal Piutang'!J:J,'Jurnal Piutang'!H:H,F428,'Jurnal Piutang'!Q:Q,C428)-SUMIFS('Jurnal Kas'!K:K,'Jurnal Kas'!H:H,F428,'Jurnal Kas'!Q:Q,C428)+I428,"")</f>
        <v/>
      </c>
    </row>
    <row r="429" spans="2:10" x14ac:dyDescent="0.25">
      <c r="B429" s="180">
        <v>422</v>
      </c>
      <c r="C429" s="502"/>
      <c r="D429" s="488" t="str">
        <f>IFERROR(INDEX('Jurnal Piutang'!R:R,MATCH(C429,'Jurnal Piutang'!Q:Q,0),0),"")</f>
        <v/>
      </c>
      <c r="E429" s="488" t="str">
        <f>IFERROR(INDEX(Customer!D:D,MATCH(D429,Customer!C:C,0),0),"")</f>
        <v/>
      </c>
      <c r="F429" s="490" t="str">
        <f>IFERROR(INDEX(Customer!F:F,MATCH($D429,Customer!$C:$C,0),0),"")</f>
        <v/>
      </c>
      <c r="G429" s="488" t="str">
        <f>IFERROR(INDEX(Customer!G:G,MATCH($D429,Customer!$C:$C,0),0),"")</f>
        <v/>
      </c>
      <c r="H429" s="524"/>
      <c r="I429" s="525"/>
      <c r="J429" s="533" t="str">
        <f>IF(C429&lt;&gt;"",SUMIFS('Jurnal Piutang'!J:J,'Jurnal Piutang'!H:H,F429,'Jurnal Piutang'!Q:Q,C429)-SUMIFS('Jurnal Kas'!K:K,'Jurnal Kas'!H:H,F429,'Jurnal Kas'!Q:Q,C429)+I429,"")</f>
        <v/>
      </c>
    </row>
    <row r="430" spans="2:10" x14ac:dyDescent="0.25">
      <c r="B430" s="180">
        <v>423</v>
      </c>
      <c r="C430" s="502"/>
      <c r="D430" s="488" t="str">
        <f>IFERROR(INDEX('Jurnal Piutang'!R:R,MATCH(C430,'Jurnal Piutang'!Q:Q,0),0),"")</f>
        <v/>
      </c>
      <c r="E430" s="488" t="str">
        <f>IFERROR(INDEX(Customer!D:D,MATCH(D430,Customer!C:C,0),0),"")</f>
        <v/>
      </c>
      <c r="F430" s="490" t="str">
        <f>IFERROR(INDEX(Customer!F:F,MATCH($D430,Customer!$C:$C,0),0),"")</f>
        <v/>
      </c>
      <c r="G430" s="488" t="str">
        <f>IFERROR(INDEX(Customer!G:G,MATCH($D430,Customer!$C:$C,0),0),"")</f>
        <v/>
      </c>
      <c r="H430" s="524"/>
      <c r="I430" s="525"/>
      <c r="J430" s="533" t="str">
        <f>IF(C430&lt;&gt;"",SUMIFS('Jurnal Piutang'!J:J,'Jurnal Piutang'!H:H,F430,'Jurnal Piutang'!Q:Q,C430)-SUMIFS('Jurnal Kas'!K:K,'Jurnal Kas'!H:H,F430,'Jurnal Kas'!Q:Q,C430)+I430,"")</f>
        <v/>
      </c>
    </row>
    <row r="431" spans="2:10" x14ac:dyDescent="0.25">
      <c r="B431" s="180">
        <v>424</v>
      </c>
      <c r="C431" s="502"/>
      <c r="D431" s="488" t="str">
        <f>IFERROR(INDEX('Jurnal Piutang'!R:R,MATCH(C431,'Jurnal Piutang'!Q:Q,0),0),"")</f>
        <v/>
      </c>
      <c r="E431" s="488" t="str">
        <f>IFERROR(INDEX(Customer!D:D,MATCH(D431,Customer!C:C,0),0),"")</f>
        <v/>
      </c>
      <c r="F431" s="490" t="str">
        <f>IFERROR(INDEX(Customer!F:F,MATCH($D431,Customer!$C:$C,0),0),"")</f>
        <v/>
      </c>
      <c r="G431" s="488" t="str">
        <f>IFERROR(INDEX(Customer!G:G,MATCH($D431,Customer!$C:$C,0),0),"")</f>
        <v/>
      </c>
      <c r="H431" s="524"/>
      <c r="I431" s="525"/>
      <c r="J431" s="533" t="str">
        <f>IF(C431&lt;&gt;"",SUMIFS('Jurnal Piutang'!J:J,'Jurnal Piutang'!H:H,F431,'Jurnal Piutang'!Q:Q,C431)-SUMIFS('Jurnal Kas'!K:K,'Jurnal Kas'!H:H,F431,'Jurnal Kas'!Q:Q,C431)+I431,"")</f>
        <v/>
      </c>
    </row>
    <row r="432" spans="2:10" x14ac:dyDescent="0.25">
      <c r="B432" s="180">
        <v>425</v>
      </c>
      <c r="C432" s="502"/>
      <c r="D432" s="488" t="str">
        <f>IFERROR(INDEX('Jurnal Piutang'!R:R,MATCH(C432,'Jurnal Piutang'!Q:Q,0),0),"")</f>
        <v/>
      </c>
      <c r="E432" s="488" t="str">
        <f>IFERROR(INDEX(Customer!D:D,MATCH(D432,Customer!C:C,0),0),"")</f>
        <v/>
      </c>
      <c r="F432" s="490" t="str">
        <f>IFERROR(INDEX(Customer!F:F,MATCH($D432,Customer!$C:$C,0),0),"")</f>
        <v/>
      </c>
      <c r="G432" s="488" t="str">
        <f>IFERROR(INDEX(Customer!G:G,MATCH($D432,Customer!$C:$C,0),0),"")</f>
        <v/>
      </c>
      <c r="H432" s="524"/>
      <c r="I432" s="525"/>
      <c r="J432" s="533" t="str">
        <f>IF(C432&lt;&gt;"",SUMIFS('Jurnal Piutang'!J:J,'Jurnal Piutang'!H:H,F432,'Jurnal Piutang'!Q:Q,C432)-SUMIFS('Jurnal Kas'!K:K,'Jurnal Kas'!H:H,F432,'Jurnal Kas'!Q:Q,C432)+I432,"")</f>
        <v/>
      </c>
    </row>
    <row r="433" spans="2:10" x14ac:dyDescent="0.25">
      <c r="B433" s="180">
        <v>426</v>
      </c>
      <c r="C433" s="502"/>
      <c r="D433" s="488" t="str">
        <f>IFERROR(INDEX('Jurnal Piutang'!R:R,MATCH(C433,'Jurnal Piutang'!Q:Q,0),0),"")</f>
        <v/>
      </c>
      <c r="E433" s="488" t="str">
        <f>IFERROR(INDEX(Customer!D:D,MATCH(D433,Customer!C:C,0),0),"")</f>
        <v/>
      </c>
      <c r="F433" s="490" t="str">
        <f>IFERROR(INDEX(Customer!F:F,MATCH($D433,Customer!$C:$C,0),0),"")</f>
        <v/>
      </c>
      <c r="G433" s="488" t="str">
        <f>IFERROR(INDEX(Customer!G:G,MATCH($D433,Customer!$C:$C,0),0),"")</f>
        <v/>
      </c>
      <c r="H433" s="524"/>
      <c r="I433" s="525"/>
      <c r="J433" s="533" t="str">
        <f>IF(C433&lt;&gt;"",SUMIFS('Jurnal Piutang'!J:J,'Jurnal Piutang'!H:H,F433,'Jurnal Piutang'!Q:Q,C433)-SUMIFS('Jurnal Kas'!K:K,'Jurnal Kas'!H:H,F433,'Jurnal Kas'!Q:Q,C433)+I433,"")</f>
        <v/>
      </c>
    </row>
    <row r="434" spans="2:10" x14ac:dyDescent="0.25">
      <c r="B434" s="180">
        <v>427</v>
      </c>
      <c r="C434" s="502"/>
      <c r="D434" s="488" t="str">
        <f>IFERROR(INDEX('Jurnal Piutang'!R:R,MATCH(C434,'Jurnal Piutang'!Q:Q,0),0),"")</f>
        <v/>
      </c>
      <c r="E434" s="488" t="str">
        <f>IFERROR(INDEX(Customer!D:D,MATCH(D434,Customer!C:C,0),0),"")</f>
        <v/>
      </c>
      <c r="F434" s="490" t="str">
        <f>IFERROR(INDEX(Customer!F:F,MATCH($D434,Customer!$C:$C,0),0),"")</f>
        <v/>
      </c>
      <c r="G434" s="488" t="str">
        <f>IFERROR(INDEX(Customer!G:G,MATCH($D434,Customer!$C:$C,0),0),"")</f>
        <v/>
      </c>
      <c r="H434" s="524"/>
      <c r="I434" s="525"/>
      <c r="J434" s="533" t="str">
        <f>IF(C434&lt;&gt;"",SUMIFS('Jurnal Piutang'!J:J,'Jurnal Piutang'!H:H,F434,'Jurnal Piutang'!Q:Q,C434)-SUMIFS('Jurnal Kas'!K:K,'Jurnal Kas'!H:H,F434,'Jurnal Kas'!Q:Q,C434)+I434,"")</f>
        <v/>
      </c>
    </row>
    <row r="435" spans="2:10" x14ac:dyDescent="0.25">
      <c r="B435" s="180">
        <v>428</v>
      </c>
      <c r="C435" s="502"/>
      <c r="D435" s="488" t="str">
        <f>IFERROR(INDEX('Jurnal Piutang'!R:R,MATCH(C435,'Jurnal Piutang'!Q:Q,0),0),"")</f>
        <v/>
      </c>
      <c r="E435" s="488" t="str">
        <f>IFERROR(INDEX(Customer!D:D,MATCH(D435,Customer!C:C,0),0),"")</f>
        <v/>
      </c>
      <c r="F435" s="490" t="str">
        <f>IFERROR(INDEX(Customer!F:F,MATCH($D435,Customer!$C:$C,0),0),"")</f>
        <v/>
      </c>
      <c r="G435" s="488" t="str">
        <f>IFERROR(INDEX(Customer!G:G,MATCH($D435,Customer!$C:$C,0),0),"")</f>
        <v/>
      </c>
      <c r="H435" s="524"/>
      <c r="I435" s="525"/>
      <c r="J435" s="533" t="str">
        <f>IF(C435&lt;&gt;"",SUMIFS('Jurnal Piutang'!J:J,'Jurnal Piutang'!H:H,F435,'Jurnal Piutang'!Q:Q,C435)-SUMIFS('Jurnal Kas'!K:K,'Jurnal Kas'!H:H,F435,'Jurnal Kas'!Q:Q,C435)+I435,"")</f>
        <v/>
      </c>
    </row>
    <row r="436" spans="2:10" x14ac:dyDescent="0.25">
      <c r="B436" s="180">
        <v>429</v>
      </c>
      <c r="C436" s="502"/>
      <c r="D436" s="488" t="str">
        <f>IFERROR(INDEX('Jurnal Piutang'!R:R,MATCH(C436,'Jurnal Piutang'!Q:Q,0),0),"")</f>
        <v/>
      </c>
      <c r="E436" s="488" t="str">
        <f>IFERROR(INDEX(Customer!D:D,MATCH(D436,Customer!C:C,0),0),"")</f>
        <v/>
      </c>
      <c r="F436" s="490" t="str">
        <f>IFERROR(INDEX(Customer!F:F,MATCH($D436,Customer!$C:$C,0),0),"")</f>
        <v/>
      </c>
      <c r="G436" s="488" t="str">
        <f>IFERROR(INDEX(Customer!G:G,MATCH($D436,Customer!$C:$C,0),0),"")</f>
        <v/>
      </c>
      <c r="H436" s="524"/>
      <c r="I436" s="525"/>
      <c r="J436" s="533" t="str">
        <f>IF(C436&lt;&gt;"",SUMIFS('Jurnal Piutang'!J:J,'Jurnal Piutang'!H:H,F436,'Jurnal Piutang'!Q:Q,C436)-SUMIFS('Jurnal Kas'!K:K,'Jurnal Kas'!H:H,F436,'Jurnal Kas'!Q:Q,C436)+I436,"")</f>
        <v/>
      </c>
    </row>
    <row r="437" spans="2:10" x14ac:dyDescent="0.25">
      <c r="B437" s="180">
        <v>430</v>
      </c>
      <c r="C437" s="502"/>
      <c r="D437" s="488" t="str">
        <f>IFERROR(INDEX('Jurnal Piutang'!R:R,MATCH(C437,'Jurnal Piutang'!Q:Q,0),0),"")</f>
        <v/>
      </c>
      <c r="E437" s="488" t="str">
        <f>IFERROR(INDEX(Customer!D:D,MATCH(D437,Customer!C:C,0),0),"")</f>
        <v/>
      </c>
      <c r="F437" s="490" t="str">
        <f>IFERROR(INDEX(Customer!F:F,MATCH($D437,Customer!$C:$C,0),0),"")</f>
        <v/>
      </c>
      <c r="G437" s="488" t="str">
        <f>IFERROR(INDEX(Customer!G:G,MATCH($D437,Customer!$C:$C,0),0),"")</f>
        <v/>
      </c>
      <c r="H437" s="524"/>
      <c r="I437" s="525"/>
      <c r="J437" s="533" t="str">
        <f>IF(C437&lt;&gt;"",SUMIFS('Jurnal Piutang'!J:J,'Jurnal Piutang'!H:H,F437,'Jurnal Piutang'!Q:Q,C437)-SUMIFS('Jurnal Kas'!K:K,'Jurnal Kas'!H:H,F437,'Jurnal Kas'!Q:Q,C437)+I437,"")</f>
        <v/>
      </c>
    </row>
    <row r="438" spans="2:10" x14ac:dyDescent="0.25">
      <c r="B438" s="180">
        <v>431</v>
      </c>
      <c r="C438" s="502"/>
      <c r="D438" s="488" t="str">
        <f>IFERROR(INDEX('Jurnal Piutang'!R:R,MATCH(C438,'Jurnal Piutang'!Q:Q,0),0),"")</f>
        <v/>
      </c>
      <c r="E438" s="488" t="str">
        <f>IFERROR(INDEX(Customer!D:D,MATCH(D438,Customer!C:C,0),0),"")</f>
        <v/>
      </c>
      <c r="F438" s="490" t="str">
        <f>IFERROR(INDEX(Customer!F:F,MATCH($D438,Customer!$C:$C,0),0),"")</f>
        <v/>
      </c>
      <c r="G438" s="488" t="str">
        <f>IFERROR(INDEX(Customer!G:G,MATCH($D438,Customer!$C:$C,0),0),"")</f>
        <v/>
      </c>
      <c r="H438" s="524"/>
      <c r="I438" s="525"/>
      <c r="J438" s="533" t="str">
        <f>IF(C438&lt;&gt;"",SUMIFS('Jurnal Piutang'!J:J,'Jurnal Piutang'!H:H,F438,'Jurnal Piutang'!Q:Q,C438)-SUMIFS('Jurnal Kas'!K:K,'Jurnal Kas'!H:H,F438,'Jurnal Kas'!Q:Q,C438)+I438,"")</f>
        <v/>
      </c>
    </row>
    <row r="439" spans="2:10" x14ac:dyDescent="0.25">
      <c r="B439" s="180">
        <v>432</v>
      </c>
      <c r="C439" s="502"/>
      <c r="D439" s="488" t="str">
        <f>IFERROR(INDEX('Jurnal Piutang'!R:R,MATCH(C439,'Jurnal Piutang'!Q:Q,0),0),"")</f>
        <v/>
      </c>
      <c r="E439" s="488" t="str">
        <f>IFERROR(INDEX(Customer!D:D,MATCH(D439,Customer!C:C,0),0),"")</f>
        <v/>
      </c>
      <c r="F439" s="490" t="str">
        <f>IFERROR(INDEX(Customer!F:F,MATCH($D439,Customer!$C:$C,0),0),"")</f>
        <v/>
      </c>
      <c r="G439" s="488" t="str">
        <f>IFERROR(INDEX(Customer!G:G,MATCH($D439,Customer!$C:$C,0),0),"")</f>
        <v/>
      </c>
      <c r="H439" s="524"/>
      <c r="I439" s="525"/>
      <c r="J439" s="533" t="str">
        <f>IF(C439&lt;&gt;"",SUMIFS('Jurnal Piutang'!J:J,'Jurnal Piutang'!H:H,F439,'Jurnal Piutang'!Q:Q,C439)-SUMIFS('Jurnal Kas'!K:K,'Jurnal Kas'!H:H,F439,'Jurnal Kas'!Q:Q,C439)+I439,"")</f>
        <v/>
      </c>
    </row>
    <row r="440" spans="2:10" x14ac:dyDescent="0.25">
      <c r="B440" s="180">
        <v>433</v>
      </c>
      <c r="C440" s="502"/>
      <c r="D440" s="488" t="str">
        <f>IFERROR(INDEX('Jurnal Piutang'!R:R,MATCH(C440,'Jurnal Piutang'!Q:Q,0),0),"")</f>
        <v/>
      </c>
      <c r="E440" s="488" t="str">
        <f>IFERROR(INDEX(Customer!D:D,MATCH(D440,Customer!C:C,0),0),"")</f>
        <v/>
      </c>
      <c r="F440" s="490" t="str">
        <f>IFERROR(INDEX(Customer!F:F,MATCH($D440,Customer!$C:$C,0),0),"")</f>
        <v/>
      </c>
      <c r="G440" s="488" t="str">
        <f>IFERROR(INDEX(Customer!G:G,MATCH($D440,Customer!$C:$C,0),0),"")</f>
        <v/>
      </c>
      <c r="H440" s="524"/>
      <c r="I440" s="525"/>
      <c r="J440" s="533" t="str">
        <f>IF(C440&lt;&gt;"",SUMIFS('Jurnal Piutang'!J:J,'Jurnal Piutang'!H:H,F440,'Jurnal Piutang'!Q:Q,C440)-SUMIFS('Jurnal Kas'!K:K,'Jurnal Kas'!H:H,F440,'Jurnal Kas'!Q:Q,C440)+I440,"")</f>
        <v/>
      </c>
    </row>
    <row r="441" spans="2:10" x14ac:dyDescent="0.25">
      <c r="B441" s="180">
        <v>434</v>
      </c>
      <c r="C441" s="502"/>
      <c r="D441" s="488" t="str">
        <f>IFERROR(INDEX('Jurnal Piutang'!R:R,MATCH(C441,'Jurnal Piutang'!Q:Q,0),0),"")</f>
        <v/>
      </c>
      <c r="E441" s="488" t="str">
        <f>IFERROR(INDEX(Customer!D:D,MATCH(D441,Customer!C:C,0),0),"")</f>
        <v/>
      </c>
      <c r="F441" s="490" t="str">
        <f>IFERROR(INDEX(Customer!F:F,MATCH($D441,Customer!$C:$C,0),0),"")</f>
        <v/>
      </c>
      <c r="G441" s="488" t="str">
        <f>IFERROR(INDEX(Customer!G:G,MATCH($D441,Customer!$C:$C,0),0),"")</f>
        <v/>
      </c>
      <c r="H441" s="524"/>
      <c r="I441" s="525"/>
      <c r="J441" s="533" t="str">
        <f>IF(C441&lt;&gt;"",SUMIFS('Jurnal Piutang'!J:J,'Jurnal Piutang'!H:H,F441,'Jurnal Piutang'!Q:Q,C441)-SUMIFS('Jurnal Kas'!K:K,'Jurnal Kas'!H:H,F441,'Jurnal Kas'!Q:Q,C441)+I441,"")</f>
        <v/>
      </c>
    </row>
    <row r="442" spans="2:10" x14ac:dyDescent="0.25">
      <c r="B442" s="180">
        <v>435</v>
      </c>
      <c r="C442" s="502"/>
      <c r="D442" s="488" t="str">
        <f>IFERROR(INDEX('Jurnal Piutang'!R:R,MATCH(C442,'Jurnal Piutang'!Q:Q,0),0),"")</f>
        <v/>
      </c>
      <c r="E442" s="488" t="str">
        <f>IFERROR(INDEX(Customer!D:D,MATCH(D442,Customer!C:C,0),0),"")</f>
        <v/>
      </c>
      <c r="F442" s="490" t="str">
        <f>IFERROR(INDEX(Customer!F:F,MATCH($D442,Customer!$C:$C,0),0),"")</f>
        <v/>
      </c>
      <c r="G442" s="488" t="str">
        <f>IFERROR(INDEX(Customer!G:G,MATCH($D442,Customer!$C:$C,0),0),"")</f>
        <v/>
      </c>
      <c r="H442" s="524"/>
      <c r="I442" s="525"/>
      <c r="J442" s="533" t="str">
        <f>IF(C442&lt;&gt;"",SUMIFS('Jurnal Piutang'!J:J,'Jurnal Piutang'!H:H,F442,'Jurnal Piutang'!Q:Q,C442)-SUMIFS('Jurnal Kas'!K:K,'Jurnal Kas'!H:H,F442,'Jurnal Kas'!Q:Q,C442)+I442,"")</f>
        <v/>
      </c>
    </row>
    <row r="443" spans="2:10" x14ac:dyDescent="0.25">
      <c r="B443" s="180">
        <v>436</v>
      </c>
      <c r="C443" s="502"/>
      <c r="D443" s="488" t="str">
        <f>IFERROR(INDEX('Jurnal Piutang'!R:R,MATCH(C443,'Jurnal Piutang'!Q:Q,0),0),"")</f>
        <v/>
      </c>
      <c r="E443" s="488" t="str">
        <f>IFERROR(INDEX(Customer!D:D,MATCH(D443,Customer!C:C,0),0),"")</f>
        <v/>
      </c>
      <c r="F443" s="490" t="str">
        <f>IFERROR(INDEX(Customer!F:F,MATCH($D443,Customer!$C:$C,0),0),"")</f>
        <v/>
      </c>
      <c r="G443" s="488" t="str">
        <f>IFERROR(INDEX(Customer!G:G,MATCH($D443,Customer!$C:$C,0),0),"")</f>
        <v/>
      </c>
      <c r="H443" s="524"/>
      <c r="I443" s="525"/>
      <c r="J443" s="533" t="str">
        <f>IF(C443&lt;&gt;"",SUMIFS('Jurnal Piutang'!J:J,'Jurnal Piutang'!H:H,F443,'Jurnal Piutang'!Q:Q,C443)-SUMIFS('Jurnal Kas'!K:K,'Jurnal Kas'!H:H,F443,'Jurnal Kas'!Q:Q,C443)+I443,"")</f>
        <v/>
      </c>
    </row>
    <row r="444" spans="2:10" x14ac:dyDescent="0.25">
      <c r="B444" s="180">
        <v>437</v>
      </c>
      <c r="C444" s="502"/>
      <c r="D444" s="488" t="str">
        <f>IFERROR(INDEX('Jurnal Piutang'!R:R,MATCH(C444,'Jurnal Piutang'!Q:Q,0),0),"")</f>
        <v/>
      </c>
      <c r="E444" s="488" t="str">
        <f>IFERROR(INDEX(Customer!D:D,MATCH(D444,Customer!C:C,0),0),"")</f>
        <v/>
      </c>
      <c r="F444" s="490" t="str">
        <f>IFERROR(INDEX(Customer!F:F,MATCH($D444,Customer!$C:$C,0),0),"")</f>
        <v/>
      </c>
      <c r="G444" s="488" t="str">
        <f>IFERROR(INDEX(Customer!G:G,MATCH($D444,Customer!$C:$C,0),0),"")</f>
        <v/>
      </c>
      <c r="H444" s="524"/>
      <c r="I444" s="525"/>
      <c r="J444" s="533" t="str">
        <f>IF(C444&lt;&gt;"",SUMIFS('Jurnal Piutang'!J:J,'Jurnal Piutang'!H:H,F444,'Jurnal Piutang'!Q:Q,C444)-SUMIFS('Jurnal Kas'!K:K,'Jurnal Kas'!H:H,F444,'Jurnal Kas'!Q:Q,C444)+I444,"")</f>
        <v/>
      </c>
    </row>
    <row r="445" spans="2:10" x14ac:dyDescent="0.25">
      <c r="B445" s="180">
        <v>438</v>
      </c>
      <c r="C445" s="502"/>
      <c r="D445" s="488" t="str">
        <f>IFERROR(INDEX('Jurnal Piutang'!R:R,MATCH(C445,'Jurnal Piutang'!Q:Q,0),0),"")</f>
        <v/>
      </c>
      <c r="E445" s="488" t="str">
        <f>IFERROR(INDEX(Customer!D:D,MATCH(D445,Customer!C:C,0),0),"")</f>
        <v/>
      </c>
      <c r="F445" s="490" t="str">
        <f>IFERROR(INDEX(Customer!F:F,MATCH($D445,Customer!$C:$C,0),0),"")</f>
        <v/>
      </c>
      <c r="G445" s="488" t="str">
        <f>IFERROR(INDEX(Customer!G:G,MATCH($D445,Customer!$C:$C,0),0),"")</f>
        <v/>
      </c>
      <c r="H445" s="524"/>
      <c r="I445" s="525"/>
      <c r="J445" s="533" t="str">
        <f>IF(C445&lt;&gt;"",SUMIFS('Jurnal Piutang'!J:J,'Jurnal Piutang'!H:H,F445,'Jurnal Piutang'!Q:Q,C445)-SUMIFS('Jurnal Kas'!K:K,'Jurnal Kas'!H:H,F445,'Jurnal Kas'!Q:Q,C445)+I445,"")</f>
        <v/>
      </c>
    </row>
    <row r="446" spans="2:10" x14ac:dyDescent="0.25">
      <c r="B446" s="180">
        <v>439</v>
      </c>
      <c r="C446" s="502"/>
      <c r="D446" s="488" t="str">
        <f>IFERROR(INDEX('Jurnal Piutang'!R:R,MATCH(C446,'Jurnal Piutang'!Q:Q,0),0),"")</f>
        <v/>
      </c>
      <c r="E446" s="488" t="str">
        <f>IFERROR(INDEX(Customer!D:D,MATCH(D446,Customer!C:C,0),0),"")</f>
        <v/>
      </c>
      <c r="F446" s="490" t="str">
        <f>IFERROR(INDEX(Customer!F:F,MATCH($D446,Customer!$C:$C,0),0),"")</f>
        <v/>
      </c>
      <c r="G446" s="488" t="str">
        <f>IFERROR(INDEX(Customer!G:G,MATCH($D446,Customer!$C:$C,0),0),"")</f>
        <v/>
      </c>
      <c r="H446" s="524"/>
      <c r="I446" s="525"/>
      <c r="J446" s="533" t="str">
        <f>IF(C446&lt;&gt;"",SUMIFS('Jurnal Piutang'!J:J,'Jurnal Piutang'!H:H,F446,'Jurnal Piutang'!Q:Q,C446)-SUMIFS('Jurnal Kas'!K:K,'Jurnal Kas'!H:H,F446,'Jurnal Kas'!Q:Q,C446)+I446,"")</f>
        <v/>
      </c>
    </row>
    <row r="447" spans="2:10" x14ac:dyDescent="0.25">
      <c r="B447" s="180">
        <v>440</v>
      </c>
      <c r="C447" s="502"/>
      <c r="D447" s="488" t="str">
        <f>IFERROR(INDEX('Jurnal Piutang'!R:R,MATCH(C447,'Jurnal Piutang'!Q:Q,0),0),"")</f>
        <v/>
      </c>
      <c r="E447" s="488" t="str">
        <f>IFERROR(INDEX(Customer!D:D,MATCH(D447,Customer!C:C,0),0),"")</f>
        <v/>
      </c>
      <c r="F447" s="490" t="str">
        <f>IFERROR(INDEX(Customer!F:F,MATCH($D447,Customer!$C:$C,0),0),"")</f>
        <v/>
      </c>
      <c r="G447" s="488" t="str">
        <f>IFERROR(INDEX(Customer!G:G,MATCH($D447,Customer!$C:$C,0),0),"")</f>
        <v/>
      </c>
      <c r="H447" s="524"/>
      <c r="I447" s="525"/>
      <c r="J447" s="533" t="str">
        <f>IF(C447&lt;&gt;"",SUMIFS('Jurnal Piutang'!J:J,'Jurnal Piutang'!H:H,F447,'Jurnal Piutang'!Q:Q,C447)-SUMIFS('Jurnal Kas'!K:K,'Jurnal Kas'!H:H,F447,'Jurnal Kas'!Q:Q,C447)+I447,"")</f>
        <v/>
      </c>
    </row>
    <row r="448" spans="2:10" x14ac:dyDescent="0.25">
      <c r="B448" s="180">
        <v>441</v>
      </c>
      <c r="C448" s="502"/>
      <c r="D448" s="488" t="str">
        <f>IFERROR(INDEX('Jurnal Piutang'!R:R,MATCH(C448,'Jurnal Piutang'!Q:Q,0),0),"")</f>
        <v/>
      </c>
      <c r="E448" s="488" t="str">
        <f>IFERROR(INDEX(Customer!D:D,MATCH(D448,Customer!C:C,0),0),"")</f>
        <v/>
      </c>
      <c r="F448" s="490" t="str">
        <f>IFERROR(INDEX(Customer!F:F,MATCH($D448,Customer!$C:$C,0),0),"")</f>
        <v/>
      </c>
      <c r="G448" s="488" t="str">
        <f>IFERROR(INDEX(Customer!G:G,MATCH($D448,Customer!$C:$C,0),0),"")</f>
        <v/>
      </c>
      <c r="H448" s="524"/>
      <c r="I448" s="525"/>
      <c r="J448" s="533" t="str">
        <f>IF(C448&lt;&gt;"",SUMIFS('Jurnal Piutang'!J:J,'Jurnal Piutang'!H:H,F448,'Jurnal Piutang'!Q:Q,C448)-SUMIFS('Jurnal Kas'!K:K,'Jurnal Kas'!H:H,F448,'Jurnal Kas'!Q:Q,C448)+I448,"")</f>
        <v/>
      </c>
    </row>
    <row r="449" spans="2:10" x14ac:dyDescent="0.25">
      <c r="B449" s="180">
        <v>442</v>
      </c>
      <c r="C449" s="502"/>
      <c r="D449" s="488" t="str">
        <f>IFERROR(INDEX('Jurnal Piutang'!R:R,MATCH(C449,'Jurnal Piutang'!Q:Q,0),0),"")</f>
        <v/>
      </c>
      <c r="E449" s="488" t="str">
        <f>IFERROR(INDEX(Customer!D:D,MATCH(D449,Customer!C:C,0),0),"")</f>
        <v/>
      </c>
      <c r="F449" s="490" t="str">
        <f>IFERROR(INDEX(Customer!F:F,MATCH($D449,Customer!$C:$C,0),0),"")</f>
        <v/>
      </c>
      <c r="G449" s="488" t="str">
        <f>IFERROR(INDEX(Customer!G:G,MATCH($D449,Customer!$C:$C,0),0),"")</f>
        <v/>
      </c>
      <c r="H449" s="524"/>
      <c r="I449" s="525"/>
      <c r="J449" s="533" t="str">
        <f>IF(C449&lt;&gt;"",SUMIFS('Jurnal Piutang'!J:J,'Jurnal Piutang'!H:H,F449,'Jurnal Piutang'!Q:Q,C449)-SUMIFS('Jurnal Kas'!K:K,'Jurnal Kas'!H:H,F449,'Jurnal Kas'!Q:Q,C449)+I449,"")</f>
        <v/>
      </c>
    </row>
    <row r="450" spans="2:10" x14ac:dyDescent="0.25">
      <c r="B450" s="180">
        <v>443</v>
      </c>
      <c r="C450" s="502"/>
      <c r="D450" s="488" t="str">
        <f>IFERROR(INDEX('Jurnal Piutang'!R:R,MATCH(C450,'Jurnal Piutang'!Q:Q,0),0),"")</f>
        <v/>
      </c>
      <c r="E450" s="488" t="str">
        <f>IFERROR(INDEX(Customer!D:D,MATCH(D450,Customer!C:C,0),0),"")</f>
        <v/>
      </c>
      <c r="F450" s="490" t="str">
        <f>IFERROR(INDEX(Customer!F:F,MATCH($D450,Customer!$C:$C,0),0),"")</f>
        <v/>
      </c>
      <c r="G450" s="488" t="str">
        <f>IFERROR(INDEX(Customer!G:G,MATCH($D450,Customer!$C:$C,0),0),"")</f>
        <v/>
      </c>
      <c r="H450" s="524"/>
      <c r="I450" s="525"/>
      <c r="J450" s="533" t="str">
        <f>IF(C450&lt;&gt;"",SUMIFS('Jurnal Piutang'!J:J,'Jurnal Piutang'!H:H,F450,'Jurnal Piutang'!Q:Q,C450)-SUMIFS('Jurnal Kas'!K:K,'Jurnal Kas'!H:H,F450,'Jurnal Kas'!Q:Q,C450)+I450,"")</f>
        <v/>
      </c>
    </row>
    <row r="451" spans="2:10" x14ac:dyDescent="0.25">
      <c r="B451" s="180">
        <v>444</v>
      </c>
      <c r="C451" s="502"/>
      <c r="D451" s="488" t="str">
        <f>IFERROR(INDEX('Jurnal Piutang'!R:R,MATCH(C451,'Jurnal Piutang'!Q:Q,0),0),"")</f>
        <v/>
      </c>
      <c r="E451" s="488" t="str">
        <f>IFERROR(INDEX(Customer!D:D,MATCH(D451,Customer!C:C,0),0),"")</f>
        <v/>
      </c>
      <c r="F451" s="490" t="str">
        <f>IFERROR(INDEX(Customer!F:F,MATCH($D451,Customer!$C:$C,0),0),"")</f>
        <v/>
      </c>
      <c r="G451" s="488" t="str">
        <f>IFERROR(INDEX(Customer!G:G,MATCH($D451,Customer!$C:$C,0),0),"")</f>
        <v/>
      </c>
      <c r="H451" s="524"/>
      <c r="I451" s="525"/>
      <c r="J451" s="533" t="str">
        <f>IF(C451&lt;&gt;"",SUMIFS('Jurnal Piutang'!J:J,'Jurnal Piutang'!H:H,F451,'Jurnal Piutang'!Q:Q,C451)-SUMIFS('Jurnal Kas'!K:K,'Jurnal Kas'!H:H,F451,'Jurnal Kas'!Q:Q,C451)+I451,"")</f>
        <v/>
      </c>
    </row>
    <row r="452" spans="2:10" x14ac:dyDescent="0.25">
      <c r="B452" s="180">
        <v>445</v>
      </c>
      <c r="C452" s="502"/>
      <c r="D452" s="488" t="str">
        <f>IFERROR(INDEX('Jurnal Piutang'!R:R,MATCH(C452,'Jurnal Piutang'!Q:Q,0),0),"")</f>
        <v/>
      </c>
      <c r="E452" s="488" t="str">
        <f>IFERROR(INDEX(Customer!D:D,MATCH(D452,Customer!C:C,0),0),"")</f>
        <v/>
      </c>
      <c r="F452" s="490" t="str">
        <f>IFERROR(INDEX(Customer!F:F,MATCH($D452,Customer!$C:$C,0),0),"")</f>
        <v/>
      </c>
      <c r="G452" s="488" t="str">
        <f>IFERROR(INDEX(Customer!G:G,MATCH($D452,Customer!$C:$C,0),0),"")</f>
        <v/>
      </c>
      <c r="H452" s="524"/>
      <c r="I452" s="525"/>
      <c r="J452" s="533" t="str">
        <f>IF(C452&lt;&gt;"",SUMIFS('Jurnal Piutang'!J:J,'Jurnal Piutang'!H:H,F452,'Jurnal Piutang'!Q:Q,C452)-SUMIFS('Jurnal Kas'!K:K,'Jurnal Kas'!H:H,F452,'Jurnal Kas'!Q:Q,C452)+I452,"")</f>
        <v/>
      </c>
    </row>
    <row r="453" spans="2:10" x14ac:dyDescent="0.25">
      <c r="B453" s="180">
        <v>446</v>
      </c>
      <c r="C453" s="502"/>
      <c r="D453" s="488" t="str">
        <f>IFERROR(INDEX('Jurnal Piutang'!R:R,MATCH(C453,'Jurnal Piutang'!Q:Q,0),0),"")</f>
        <v/>
      </c>
      <c r="E453" s="488" t="str">
        <f>IFERROR(INDEX(Customer!D:D,MATCH(D453,Customer!C:C,0),0),"")</f>
        <v/>
      </c>
      <c r="F453" s="490" t="str">
        <f>IFERROR(INDEX(Customer!F:F,MATCH($D453,Customer!$C:$C,0),0),"")</f>
        <v/>
      </c>
      <c r="G453" s="488" t="str">
        <f>IFERROR(INDEX(Customer!G:G,MATCH($D453,Customer!$C:$C,0),0),"")</f>
        <v/>
      </c>
      <c r="H453" s="524"/>
      <c r="I453" s="525"/>
      <c r="J453" s="533" t="str">
        <f>IF(C453&lt;&gt;"",SUMIFS('Jurnal Piutang'!J:J,'Jurnal Piutang'!H:H,F453,'Jurnal Piutang'!Q:Q,C453)-SUMIFS('Jurnal Kas'!K:K,'Jurnal Kas'!H:H,F453,'Jurnal Kas'!Q:Q,C453)+I453,"")</f>
        <v/>
      </c>
    </row>
    <row r="454" spans="2:10" x14ac:dyDescent="0.25">
      <c r="B454" s="180">
        <v>447</v>
      </c>
      <c r="C454" s="502"/>
      <c r="D454" s="488" t="str">
        <f>IFERROR(INDEX('Jurnal Piutang'!R:R,MATCH(C454,'Jurnal Piutang'!Q:Q,0),0),"")</f>
        <v/>
      </c>
      <c r="E454" s="488" t="str">
        <f>IFERROR(INDEX(Customer!D:D,MATCH(D454,Customer!C:C,0),0),"")</f>
        <v/>
      </c>
      <c r="F454" s="490" t="str">
        <f>IFERROR(INDEX(Customer!F:F,MATCH($D454,Customer!$C:$C,0),0),"")</f>
        <v/>
      </c>
      <c r="G454" s="488" t="str">
        <f>IFERROR(INDEX(Customer!G:G,MATCH($D454,Customer!$C:$C,0),0),"")</f>
        <v/>
      </c>
      <c r="H454" s="524"/>
      <c r="I454" s="525"/>
      <c r="J454" s="533" t="str">
        <f>IF(C454&lt;&gt;"",SUMIFS('Jurnal Piutang'!J:J,'Jurnal Piutang'!H:H,F454,'Jurnal Piutang'!Q:Q,C454)-SUMIFS('Jurnal Kas'!K:K,'Jurnal Kas'!H:H,F454,'Jurnal Kas'!Q:Q,C454)+I454,"")</f>
        <v/>
      </c>
    </row>
    <row r="455" spans="2:10" x14ac:dyDescent="0.25">
      <c r="B455" s="180">
        <v>448</v>
      </c>
      <c r="C455" s="502"/>
      <c r="D455" s="488" t="str">
        <f>IFERROR(INDEX('Jurnal Piutang'!R:R,MATCH(C455,'Jurnal Piutang'!Q:Q,0),0),"")</f>
        <v/>
      </c>
      <c r="E455" s="488" t="str">
        <f>IFERROR(INDEX(Customer!D:D,MATCH(D455,Customer!C:C,0),0),"")</f>
        <v/>
      </c>
      <c r="F455" s="490" t="str">
        <f>IFERROR(INDEX(Customer!F:F,MATCH($D455,Customer!$C:$C,0),0),"")</f>
        <v/>
      </c>
      <c r="G455" s="488" t="str">
        <f>IFERROR(INDEX(Customer!G:G,MATCH($D455,Customer!$C:$C,0),0),"")</f>
        <v/>
      </c>
      <c r="H455" s="524"/>
      <c r="I455" s="525"/>
      <c r="J455" s="533" t="str">
        <f>IF(C455&lt;&gt;"",SUMIFS('Jurnal Piutang'!J:J,'Jurnal Piutang'!H:H,F455,'Jurnal Piutang'!Q:Q,C455)-SUMIFS('Jurnal Kas'!K:K,'Jurnal Kas'!H:H,F455,'Jurnal Kas'!Q:Q,C455)+I455,"")</f>
        <v/>
      </c>
    </row>
    <row r="456" spans="2:10" x14ac:dyDescent="0.25">
      <c r="B456" s="180">
        <v>449</v>
      </c>
      <c r="C456" s="502"/>
      <c r="D456" s="488" t="str">
        <f>IFERROR(INDEX('Jurnal Piutang'!R:R,MATCH(C456,'Jurnal Piutang'!Q:Q,0),0),"")</f>
        <v/>
      </c>
      <c r="E456" s="488" t="str">
        <f>IFERROR(INDEX(Customer!D:D,MATCH(D456,Customer!C:C,0),0),"")</f>
        <v/>
      </c>
      <c r="F456" s="490" t="str">
        <f>IFERROR(INDEX(Customer!F:F,MATCH($D456,Customer!$C:$C,0),0),"")</f>
        <v/>
      </c>
      <c r="G456" s="488" t="str">
        <f>IFERROR(INDEX(Customer!G:G,MATCH($D456,Customer!$C:$C,0),0),"")</f>
        <v/>
      </c>
      <c r="H456" s="524"/>
      <c r="I456" s="525"/>
      <c r="J456" s="533" t="str">
        <f>IF(C456&lt;&gt;"",SUMIFS('Jurnal Piutang'!J:J,'Jurnal Piutang'!H:H,F456,'Jurnal Piutang'!Q:Q,C456)-SUMIFS('Jurnal Kas'!K:K,'Jurnal Kas'!H:H,F456,'Jurnal Kas'!Q:Q,C456)+I456,"")</f>
        <v/>
      </c>
    </row>
    <row r="457" spans="2:10" x14ac:dyDescent="0.25">
      <c r="B457" s="180">
        <v>450</v>
      </c>
      <c r="C457" s="502"/>
      <c r="D457" s="488" t="str">
        <f>IFERROR(INDEX('Jurnal Piutang'!R:R,MATCH(C457,'Jurnal Piutang'!Q:Q,0),0),"")</f>
        <v/>
      </c>
      <c r="E457" s="488" t="str">
        <f>IFERROR(INDEX(Customer!D:D,MATCH(D457,Customer!C:C,0),0),"")</f>
        <v/>
      </c>
      <c r="F457" s="490" t="str">
        <f>IFERROR(INDEX(Customer!F:F,MATCH($D457,Customer!$C:$C,0),0),"")</f>
        <v/>
      </c>
      <c r="G457" s="488" t="str">
        <f>IFERROR(INDEX(Customer!G:G,MATCH($D457,Customer!$C:$C,0),0),"")</f>
        <v/>
      </c>
      <c r="H457" s="524"/>
      <c r="I457" s="525"/>
      <c r="J457" s="533" t="str">
        <f>IF(C457&lt;&gt;"",SUMIFS('Jurnal Piutang'!J:J,'Jurnal Piutang'!H:H,F457,'Jurnal Piutang'!Q:Q,C457)-SUMIFS('Jurnal Kas'!K:K,'Jurnal Kas'!H:H,F457,'Jurnal Kas'!Q:Q,C457)+I457,"")</f>
        <v/>
      </c>
    </row>
    <row r="458" spans="2:10" x14ac:dyDescent="0.25">
      <c r="B458" s="180">
        <v>451</v>
      </c>
      <c r="C458" s="502"/>
      <c r="D458" s="488" t="str">
        <f>IFERROR(INDEX('Jurnal Piutang'!R:R,MATCH(C458,'Jurnal Piutang'!Q:Q,0),0),"")</f>
        <v/>
      </c>
      <c r="E458" s="488" t="str">
        <f>IFERROR(INDEX(Customer!D:D,MATCH(D458,Customer!C:C,0),0),"")</f>
        <v/>
      </c>
      <c r="F458" s="490" t="str">
        <f>IFERROR(INDEX(Customer!F:F,MATCH($D458,Customer!$C:$C,0),0),"")</f>
        <v/>
      </c>
      <c r="G458" s="488" t="str">
        <f>IFERROR(INDEX(Customer!G:G,MATCH($D458,Customer!$C:$C,0),0),"")</f>
        <v/>
      </c>
      <c r="H458" s="524"/>
      <c r="I458" s="525"/>
      <c r="J458" s="533" t="str">
        <f>IF(C458&lt;&gt;"",SUMIFS('Jurnal Piutang'!J:J,'Jurnal Piutang'!H:H,F458,'Jurnal Piutang'!Q:Q,C458)-SUMIFS('Jurnal Kas'!K:K,'Jurnal Kas'!H:H,F458,'Jurnal Kas'!Q:Q,C458)+I458,"")</f>
        <v/>
      </c>
    </row>
    <row r="459" spans="2:10" x14ac:dyDescent="0.25">
      <c r="B459" s="180">
        <v>452</v>
      </c>
      <c r="C459" s="502"/>
      <c r="D459" s="488" t="str">
        <f>IFERROR(INDEX('Jurnal Piutang'!R:R,MATCH(C459,'Jurnal Piutang'!Q:Q,0),0),"")</f>
        <v/>
      </c>
      <c r="E459" s="488" t="str">
        <f>IFERROR(INDEX(Customer!D:D,MATCH(D459,Customer!C:C,0),0),"")</f>
        <v/>
      </c>
      <c r="F459" s="490" t="str">
        <f>IFERROR(INDEX(Customer!F:F,MATCH($D459,Customer!$C:$C,0),0),"")</f>
        <v/>
      </c>
      <c r="G459" s="488" t="str">
        <f>IFERROR(INDEX(Customer!G:G,MATCH($D459,Customer!$C:$C,0),0),"")</f>
        <v/>
      </c>
      <c r="H459" s="524"/>
      <c r="I459" s="525"/>
      <c r="J459" s="533" t="str">
        <f>IF(C459&lt;&gt;"",SUMIFS('Jurnal Piutang'!J:J,'Jurnal Piutang'!H:H,F459,'Jurnal Piutang'!Q:Q,C459)-SUMIFS('Jurnal Kas'!K:K,'Jurnal Kas'!H:H,F459,'Jurnal Kas'!Q:Q,C459)+I459,"")</f>
        <v/>
      </c>
    </row>
    <row r="460" spans="2:10" x14ac:dyDescent="0.25">
      <c r="B460" s="180">
        <v>453</v>
      </c>
      <c r="C460" s="502"/>
      <c r="D460" s="488" t="str">
        <f>IFERROR(INDEX('Jurnal Piutang'!R:R,MATCH(C460,'Jurnal Piutang'!Q:Q,0),0),"")</f>
        <v/>
      </c>
      <c r="E460" s="488" t="str">
        <f>IFERROR(INDEX(Customer!D:D,MATCH(D460,Customer!C:C,0),0),"")</f>
        <v/>
      </c>
      <c r="F460" s="490" t="str">
        <f>IFERROR(INDEX(Customer!F:F,MATCH($D460,Customer!$C:$C,0),0),"")</f>
        <v/>
      </c>
      <c r="G460" s="488" t="str">
        <f>IFERROR(INDEX(Customer!G:G,MATCH($D460,Customer!$C:$C,0),0),"")</f>
        <v/>
      </c>
      <c r="H460" s="524"/>
      <c r="I460" s="525"/>
      <c r="J460" s="533" t="str">
        <f>IF(C460&lt;&gt;"",SUMIFS('Jurnal Piutang'!J:J,'Jurnal Piutang'!H:H,F460,'Jurnal Piutang'!Q:Q,C460)-SUMIFS('Jurnal Kas'!K:K,'Jurnal Kas'!H:H,F460,'Jurnal Kas'!Q:Q,C460)+I460,"")</f>
        <v/>
      </c>
    </row>
    <row r="461" spans="2:10" x14ac:dyDescent="0.25">
      <c r="B461" s="180">
        <v>454</v>
      </c>
      <c r="C461" s="502"/>
      <c r="D461" s="488" t="str">
        <f>IFERROR(INDEX('Jurnal Piutang'!R:R,MATCH(C461,'Jurnal Piutang'!Q:Q,0),0),"")</f>
        <v/>
      </c>
      <c r="E461" s="488" t="str">
        <f>IFERROR(INDEX(Customer!D:D,MATCH(D461,Customer!C:C,0),0),"")</f>
        <v/>
      </c>
      <c r="F461" s="490" t="str">
        <f>IFERROR(INDEX(Customer!F:F,MATCH($D461,Customer!$C:$C,0),0),"")</f>
        <v/>
      </c>
      <c r="G461" s="488" t="str">
        <f>IFERROR(INDEX(Customer!G:G,MATCH($D461,Customer!$C:$C,0),0),"")</f>
        <v/>
      </c>
      <c r="H461" s="524"/>
      <c r="I461" s="525"/>
      <c r="J461" s="533" t="str">
        <f>IF(C461&lt;&gt;"",SUMIFS('Jurnal Piutang'!J:J,'Jurnal Piutang'!H:H,F461,'Jurnal Piutang'!Q:Q,C461)-SUMIFS('Jurnal Kas'!K:K,'Jurnal Kas'!H:H,F461,'Jurnal Kas'!Q:Q,C461)+I461,"")</f>
        <v/>
      </c>
    </row>
    <row r="462" spans="2:10" x14ac:dyDescent="0.25">
      <c r="B462" s="180">
        <v>455</v>
      </c>
      <c r="C462" s="502"/>
      <c r="D462" s="488" t="str">
        <f>IFERROR(INDEX('Jurnal Piutang'!R:R,MATCH(C462,'Jurnal Piutang'!Q:Q,0),0),"")</f>
        <v/>
      </c>
      <c r="E462" s="488" t="str">
        <f>IFERROR(INDEX(Customer!D:D,MATCH(D462,Customer!C:C,0),0),"")</f>
        <v/>
      </c>
      <c r="F462" s="490" t="str">
        <f>IFERROR(INDEX(Customer!F:F,MATCH($D462,Customer!$C:$C,0),0),"")</f>
        <v/>
      </c>
      <c r="G462" s="488" t="str">
        <f>IFERROR(INDEX(Customer!G:G,MATCH($D462,Customer!$C:$C,0),0),"")</f>
        <v/>
      </c>
      <c r="H462" s="524"/>
      <c r="I462" s="525"/>
      <c r="J462" s="533" t="str">
        <f>IF(C462&lt;&gt;"",SUMIFS('Jurnal Piutang'!J:J,'Jurnal Piutang'!H:H,F462,'Jurnal Piutang'!Q:Q,C462)-SUMIFS('Jurnal Kas'!K:K,'Jurnal Kas'!H:H,F462,'Jurnal Kas'!Q:Q,C462)+I462,"")</f>
        <v/>
      </c>
    </row>
    <row r="463" spans="2:10" x14ac:dyDescent="0.25">
      <c r="B463" s="180">
        <v>456</v>
      </c>
      <c r="C463" s="502"/>
      <c r="D463" s="488" t="str">
        <f>IFERROR(INDEX('Jurnal Piutang'!R:R,MATCH(C463,'Jurnal Piutang'!Q:Q,0),0),"")</f>
        <v/>
      </c>
      <c r="E463" s="488" t="str">
        <f>IFERROR(INDEX(Customer!D:D,MATCH(D463,Customer!C:C,0),0),"")</f>
        <v/>
      </c>
      <c r="F463" s="490" t="str">
        <f>IFERROR(INDEX(Customer!F:F,MATCH($D463,Customer!$C:$C,0),0),"")</f>
        <v/>
      </c>
      <c r="G463" s="488" t="str">
        <f>IFERROR(INDEX(Customer!G:G,MATCH($D463,Customer!$C:$C,0),0),"")</f>
        <v/>
      </c>
      <c r="H463" s="524"/>
      <c r="I463" s="525"/>
      <c r="J463" s="533" t="str">
        <f>IF(C463&lt;&gt;"",SUMIFS('Jurnal Piutang'!J:J,'Jurnal Piutang'!H:H,F463,'Jurnal Piutang'!Q:Q,C463)-SUMIFS('Jurnal Kas'!K:K,'Jurnal Kas'!H:H,F463,'Jurnal Kas'!Q:Q,C463)+I463,"")</f>
        <v/>
      </c>
    </row>
    <row r="464" spans="2:10" x14ac:dyDescent="0.25">
      <c r="B464" s="180">
        <v>457</v>
      </c>
      <c r="C464" s="502"/>
      <c r="D464" s="488" t="str">
        <f>IFERROR(INDEX('Jurnal Piutang'!R:R,MATCH(C464,'Jurnal Piutang'!Q:Q,0),0),"")</f>
        <v/>
      </c>
      <c r="E464" s="488" t="str">
        <f>IFERROR(INDEX(Customer!D:D,MATCH(D464,Customer!C:C,0),0),"")</f>
        <v/>
      </c>
      <c r="F464" s="490" t="str">
        <f>IFERROR(INDEX(Customer!F:F,MATCH($D464,Customer!$C:$C,0),0),"")</f>
        <v/>
      </c>
      <c r="G464" s="488" t="str">
        <f>IFERROR(INDEX(Customer!G:G,MATCH($D464,Customer!$C:$C,0),0),"")</f>
        <v/>
      </c>
      <c r="H464" s="524"/>
      <c r="I464" s="525"/>
      <c r="J464" s="533" t="str">
        <f>IF(C464&lt;&gt;"",SUMIFS('Jurnal Piutang'!J:J,'Jurnal Piutang'!H:H,F464,'Jurnal Piutang'!Q:Q,C464)-SUMIFS('Jurnal Kas'!K:K,'Jurnal Kas'!H:H,F464,'Jurnal Kas'!Q:Q,C464)+I464,"")</f>
        <v/>
      </c>
    </row>
    <row r="465" spans="2:10" x14ac:dyDescent="0.25">
      <c r="B465" s="180">
        <v>458</v>
      </c>
      <c r="C465" s="502"/>
      <c r="D465" s="488" t="str">
        <f>IFERROR(INDEX('Jurnal Piutang'!R:R,MATCH(C465,'Jurnal Piutang'!Q:Q,0),0),"")</f>
        <v/>
      </c>
      <c r="E465" s="488" t="str">
        <f>IFERROR(INDEX(Customer!D:D,MATCH(D465,Customer!C:C,0),0),"")</f>
        <v/>
      </c>
      <c r="F465" s="490" t="str">
        <f>IFERROR(INDEX(Customer!F:F,MATCH($D465,Customer!$C:$C,0),0),"")</f>
        <v/>
      </c>
      <c r="G465" s="488" t="str">
        <f>IFERROR(INDEX(Customer!G:G,MATCH($D465,Customer!$C:$C,0),0),"")</f>
        <v/>
      </c>
      <c r="H465" s="524"/>
      <c r="I465" s="525"/>
      <c r="J465" s="533" t="str">
        <f>IF(C465&lt;&gt;"",SUMIFS('Jurnal Piutang'!J:J,'Jurnal Piutang'!H:H,F465,'Jurnal Piutang'!Q:Q,C465)-SUMIFS('Jurnal Kas'!K:K,'Jurnal Kas'!H:H,F465,'Jurnal Kas'!Q:Q,C465)+I465,"")</f>
        <v/>
      </c>
    </row>
    <row r="466" spans="2:10" x14ac:dyDescent="0.25">
      <c r="B466" s="180">
        <v>459</v>
      </c>
      <c r="C466" s="502"/>
      <c r="D466" s="488" t="str">
        <f>IFERROR(INDEX('Jurnal Piutang'!R:R,MATCH(C466,'Jurnal Piutang'!Q:Q,0),0),"")</f>
        <v/>
      </c>
      <c r="E466" s="488" t="str">
        <f>IFERROR(INDEX(Customer!D:D,MATCH(D466,Customer!C:C,0),0),"")</f>
        <v/>
      </c>
      <c r="F466" s="490" t="str">
        <f>IFERROR(INDEX(Customer!F:F,MATCH($D466,Customer!$C:$C,0),0),"")</f>
        <v/>
      </c>
      <c r="G466" s="488" t="str">
        <f>IFERROR(INDEX(Customer!G:G,MATCH($D466,Customer!$C:$C,0),0),"")</f>
        <v/>
      </c>
      <c r="H466" s="524"/>
      <c r="I466" s="525"/>
      <c r="J466" s="533" t="str">
        <f>IF(C466&lt;&gt;"",SUMIFS('Jurnal Piutang'!J:J,'Jurnal Piutang'!H:H,F466,'Jurnal Piutang'!Q:Q,C466)-SUMIFS('Jurnal Kas'!K:K,'Jurnal Kas'!H:H,F466,'Jurnal Kas'!Q:Q,C466)+I466,"")</f>
        <v/>
      </c>
    </row>
    <row r="467" spans="2:10" x14ac:dyDescent="0.25">
      <c r="B467" s="180">
        <v>460</v>
      </c>
      <c r="C467" s="502"/>
      <c r="D467" s="488" t="str">
        <f>IFERROR(INDEX('Jurnal Piutang'!R:R,MATCH(C467,'Jurnal Piutang'!Q:Q,0),0),"")</f>
        <v/>
      </c>
      <c r="E467" s="488" t="str">
        <f>IFERROR(INDEX(Customer!D:D,MATCH(D467,Customer!C:C,0),0),"")</f>
        <v/>
      </c>
      <c r="F467" s="490" t="str">
        <f>IFERROR(INDEX(Customer!F:F,MATCH($D467,Customer!$C:$C,0),0),"")</f>
        <v/>
      </c>
      <c r="G467" s="488" t="str">
        <f>IFERROR(INDEX(Customer!G:G,MATCH($D467,Customer!$C:$C,0),0),"")</f>
        <v/>
      </c>
      <c r="H467" s="524"/>
      <c r="I467" s="525"/>
      <c r="J467" s="533" t="str">
        <f>IF(C467&lt;&gt;"",SUMIFS('Jurnal Piutang'!J:J,'Jurnal Piutang'!H:H,F467,'Jurnal Piutang'!Q:Q,C467)-SUMIFS('Jurnal Kas'!K:K,'Jurnal Kas'!H:H,F467,'Jurnal Kas'!Q:Q,C467)+I467,"")</f>
        <v/>
      </c>
    </row>
    <row r="468" spans="2:10" x14ac:dyDescent="0.25">
      <c r="B468" s="180">
        <v>461</v>
      </c>
      <c r="C468" s="502"/>
      <c r="D468" s="488" t="str">
        <f>IFERROR(INDEX('Jurnal Piutang'!R:R,MATCH(C468,'Jurnal Piutang'!Q:Q,0),0),"")</f>
        <v/>
      </c>
      <c r="E468" s="488" t="str">
        <f>IFERROR(INDEX(Customer!D:D,MATCH(D468,Customer!C:C,0),0),"")</f>
        <v/>
      </c>
      <c r="F468" s="490" t="str">
        <f>IFERROR(INDEX(Customer!F:F,MATCH($D468,Customer!$C:$C,0),0),"")</f>
        <v/>
      </c>
      <c r="G468" s="488" t="str">
        <f>IFERROR(INDEX(Customer!G:G,MATCH($D468,Customer!$C:$C,0),0),"")</f>
        <v/>
      </c>
      <c r="H468" s="524"/>
      <c r="I468" s="525"/>
      <c r="J468" s="533" t="str">
        <f>IF(C468&lt;&gt;"",SUMIFS('Jurnal Piutang'!J:J,'Jurnal Piutang'!H:H,F468,'Jurnal Piutang'!Q:Q,C468)-SUMIFS('Jurnal Kas'!K:K,'Jurnal Kas'!H:H,F468,'Jurnal Kas'!Q:Q,C468)+I468,"")</f>
        <v/>
      </c>
    </row>
    <row r="469" spans="2:10" x14ac:dyDescent="0.25">
      <c r="B469" s="180">
        <v>462</v>
      </c>
      <c r="C469" s="502"/>
      <c r="D469" s="488" t="str">
        <f>IFERROR(INDEX('Jurnal Piutang'!R:R,MATCH(C469,'Jurnal Piutang'!Q:Q,0),0),"")</f>
        <v/>
      </c>
      <c r="E469" s="488" t="str">
        <f>IFERROR(INDEX(Customer!D:D,MATCH(D469,Customer!C:C,0),0),"")</f>
        <v/>
      </c>
      <c r="F469" s="490" t="str">
        <f>IFERROR(INDEX(Customer!F:F,MATCH($D469,Customer!$C:$C,0),0),"")</f>
        <v/>
      </c>
      <c r="G469" s="488" t="str">
        <f>IFERROR(INDEX(Customer!G:G,MATCH($D469,Customer!$C:$C,0),0),"")</f>
        <v/>
      </c>
      <c r="H469" s="524"/>
      <c r="I469" s="525"/>
      <c r="J469" s="533" t="str">
        <f>IF(C469&lt;&gt;"",SUMIFS('Jurnal Piutang'!J:J,'Jurnal Piutang'!H:H,F469,'Jurnal Piutang'!Q:Q,C469)-SUMIFS('Jurnal Kas'!K:K,'Jurnal Kas'!H:H,F469,'Jurnal Kas'!Q:Q,C469)+I469,"")</f>
        <v/>
      </c>
    </row>
    <row r="470" spans="2:10" x14ac:dyDescent="0.25">
      <c r="B470" s="180">
        <v>463</v>
      </c>
      <c r="C470" s="502"/>
      <c r="D470" s="488" t="str">
        <f>IFERROR(INDEX('Jurnal Piutang'!R:R,MATCH(C470,'Jurnal Piutang'!Q:Q,0),0),"")</f>
        <v/>
      </c>
      <c r="E470" s="488" t="str">
        <f>IFERROR(INDEX(Customer!D:D,MATCH(D470,Customer!C:C,0),0),"")</f>
        <v/>
      </c>
      <c r="F470" s="490" t="str">
        <f>IFERROR(INDEX(Customer!F:F,MATCH($D470,Customer!$C:$C,0),0),"")</f>
        <v/>
      </c>
      <c r="G470" s="488" t="str">
        <f>IFERROR(INDEX(Customer!G:G,MATCH($D470,Customer!$C:$C,0),0),"")</f>
        <v/>
      </c>
      <c r="H470" s="524"/>
      <c r="I470" s="525"/>
      <c r="J470" s="533" t="str">
        <f>IF(C470&lt;&gt;"",SUMIFS('Jurnal Piutang'!J:J,'Jurnal Piutang'!H:H,F470,'Jurnal Piutang'!Q:Q,C470)-SUMIFS('Jurnal Kas'!K:K,'Jurnal Kas'!H:H,F470,'Jurnal Kas'!Q:Q,C470)+I470,"")</f>
        <v/>
      </c>
    </row>
    <row r="471" spans="2:10" x14ac:dyDescent="0.25">
      <c r="B471" s="180">
        <v>464</v>
      </c>
      <c r="C471" s="502"/>
      <c r="D471" s="488" t="str">
        <f>IFERROR(INDEX('Jurnal Piutang'!R:R,MATCH(C471,'Jurnal Piutang'!Q:Q,0),0),"")</f>
        <v/>
      </c>
      <c r="E471" s="488" t="str">
        <f>IFERROR(INDEX(Customer!D:D,MATCH(D471,Customer!C:C,0),0),"")</f>
        <v/>
      </c>
      <c r="F471" s="490" t="str">
        <f>IFERROR(INDEX(Customer!F:F,MATCH($D471,Customer!$C:$C,0),0),"")</f>
        <v/>
      </c>
      <c r="G471" s="488" t="str">
        <f>IFERROR(INDEX(Customer!G:G,MATCH($D471,Customer!$C:$C,0),0),"")</f>
        <v/>
      </c>
      <c r="H471" s="524"/>
      <c r="I471" s="525"/>
      <c r="J471" s="533" t="str">
        <f>IF(C471&lt;&gt;"",SUMIFS('Jurnal Piutang'!J:J,'Jurnal Piutang'!H:H,F471,'Jurnal Piutang'!Q:Q,C471)-SUMIFS('Jurnal Kas'!K:K,'Jurnal Kas'!H:H,F471,'Jurnal Kas'!Q:Q,C471)+I471,"")</f>
        <v/>
      </c>
    </row>
    <row r="472" spans="2:10" x14ac:dyDescent="0.25">
      <c r="B472" s="180">
        <v>465</v>
      </c>
      <c r="C472" s="502"/>
      <c r="D472" s="488" t="str">
        <f>IFERROR(INDEX('Jurnal Piutang'!R:R,MATCH(C472,'Jurnal Piutang'!Q:Q,0),0),"")</f>
        <v/>
      </c>
      <c r="E472" s="488" t="str">
        <f>IFERROR(INDEX(Customer!D:D,MATCH(D472,Customer!C:C,0),0),"")</f>
        <v/>
      </c>
      <c r="F472" s="490" t="str">
        <f>IFERROR(INDEX(Customer!F:F,MATCH($D472,Customer!$C:$C,0),0),"")</f>
        <v/>
      </c>
      <c r="G472" s="488" t="str">
        <f>IFERROR(INDEX(Customer!G:G,MATCH($D472,Customer!$C:$C,0),0),"")</f>
        <v/>
      </c>
      <c r="H472" s="524"/>
      <c r="I472" s="525"/>
      <c r="J472" s="533" t="str">
        <f>IF(C472&lt;&gt;"",SUMIFS('Jurnal Piutang'!J:J,'Jurnal Piutang'!H:H,F472,'Jurnal Piutang'!Q:Q,C472)-SUMIFS('Jurnal Kas'!K:K,'Jurnal Kas'!H:H,F472,'Jurnal Kas'!Q:Q,C472)+I472,"")</f>
        <v/>
      </c>
    </row>
    <row r="473" spans="2:10" x14ac:dyDescent="0.25">
      <c r="B473" s="180">
        <v>466</v>
      </c>
      <c r="C473" s="502"/>
      <c r="D473" s="488" t="str">
        <f>IFERROR(INDEX('Jurnal Piutang'!R:R,MATCH(C473,'Jurnal Piutang'!Q:Q,0),0),"")</f>
        <v/>
      </c>
      <c r="E473" s="488" t="str">
        <f>IFERROR(INDEX(Customer!D:D,MATCH(D473,Customer!C:C,0),0),"")</f>
        <v/>
      </c>
      <c r="F473" s="490" t="str">
        <f>IFERROR(INDEX(Customer!F:F,MATCH($D473,Customer!$C:$C,0),0),"")</f>
        <v/>
      </c>
      <c r="G473" s="488" t="str">
        <f>IFERROR(INDEX(Customer!G:G,MATCH($D473,Customer!$C:$C,0),0),"")</f>
        <v/>
      </c>
      <c r="H473" s="524"/>
      <c r="I473" s="525"/>
      <c r="J473" s="533" t="str">
        <f>IF(C473&lt;&gt;"",SUMIFS('Jurnal Piutang'!J:J,'Jurnal Piutang'!H:H,F473,'Jurnal Piutang'!Q:Q,C473)-SUMIFS('Jurnal Kas'!K:K,'Jurnal Kas'!H:H,F473,'Jurnal Kas'!Q:Q,C473)+I473,"")</f>
        <v/>
      </c>
    </row>
    <row r="474" spans="2:10" x14ac:dyDescent="0.25">
      <c r="B474" s="180">
        <v>467</v>
      </c>
      <c r="C474" s="502"/>
      <c r="D474" s="488" t="str">
        <f>IFERROR(INDEX('Jurnal Piutang'!R:R,MATCH(C474,'Jurnal Piutang'!Q:Q,0),0),"")</f>
        <v/>
      </c>
      <c r="E474" s="488" t="str">
        <f>IFERROR(INDEX(Customer!D:D,MATCH(D474,Customer!C:C,0),0),"")</f>
        <v/>
      </c>
      <c r="F474" s="490" t="str">
        <f>IFERROR(INDEX(Customer!F:F,MATCH($D474,Customer!$C:$C,0),0),"")</f>
        <v/>
      </c>
      <c r="G474" s="488" t="str">
        <f>IFERROR(INDEX(Customer!G:G,MATCH($D474,Customer!$C:$C,0),0),"")</f>
        <v/>
      </c>
      <c r="H474" s="524"/>
      <c r="I474" s="525"/>
      <c r="J474" s="533" t="str">
        <f>IF(C474&lt;&gt;"",SUMIFS('Jurnal Piutang'!J:J,'Jurnal Piutang'!H:H,F474,'Jurnal Piutang'!Q:Q,C474)-SUMIFS('Jurnal Kas'!K:K,'Jurnal Kas'!H:H,F474,'Jurnal Kas'!Q:Q,C474)+I474,"")</f>
        <v/>
      </c>
    </row>
    <row r="475" spans="2:10" x14ac:dyDescent="0.25">
      <c r="B475" s="180">
        <v>468</v>
      </c>
      <c r="C475" s="502"/>
      <c r="D475" s="488" t="str">
        <f>IFERROR(INDEX('Jurnal Piutang'!R:R,MATCH(C475,'Jurnal Piutang'!Q:Q,0),0),"")</f>
        <v/>
      </c>
      <c r="E475" s="488" t="str">
        <f>IFERROR(INDEX(Customer!D:D,MATCH(D475,Customer!C:C,0),0),"")</f>
        <v/>
      </c>
      <c r="F475" s="490" t="str">
        <f>IFERROR(INDEX(Customer!F:F,MATCH($D475,Customer!$C:$C,0),0),"")</f>
        <v/>
      </c>
      <c r="G475" s="488" t="str">
        <f>IFERROR(INDEX(Customer!G:G,MATCH($D475,Customer!$C:$C,0),0),"")</f>
        <v/>
      </c>
      <c r="H475" s="524"/>
      <c r="I475" s="525"/>
      <c r="J475" s="533" t="str">
        <f>IF(C475&lt;&gt;"",SUMIFS('Jurnal Piutang'!J:J,'Jurnal Piutang'!H:H,F475,'Jurnal Piutang'!Q:Q,C475)-SUMIFS('Jurnal Kas'!K:K,'Jurnal Kas'!H:H,F475,'Jurnal Kas'!Q:Q,C475)+I475,"")</f>
        <v/>
      </c>
    </row>
    <row r="476" spans="2:10" x14ac:dyDescent="0.25">
      <c r="B476" s="180">
        <v>469</v>
      </c>
      <c r="C476" s="502"/>
      <c r="D476" s="488" t="str">
        <f>IFERROR(INDEX('Jurnal Piutang'!R:R,MATCH(C476,'Jurnal Piutang'!Q:Q,0),0),"")</f>
        <v/>
      </c>
      <c r="E476" s="488" t="str">
        <f>IFERROR(INDEX(Customer!D:D,MATCH(D476,Customer!C:C,0),0),"")</f>
        <v/>
      </c>
      <c r="F476" s="490" t="str">
        <f>IFERROR(INDEX(Customer!F:F,MATCH($D476,Customer!$C:$C,0),0),"")</f>
        <v/>
      </c>
      <c r="G476" s="488" t="str">
        <f>IFERROR(INDEX(Customer!G:G,MATCH($D476,Customer!$C:$C,0),0),"")</f>
        <v/>
      </c>
      <c r="H476" s="524"/>
      <c r="I476" s="525"/>
      <c r="J476" s="533" t="str">
        <f>IF(C476&lt;&gt;"",SUMIFS('Jurnal Piutang'!J:J,'Jurnal Piutang'!H:H,F476,'Jurnal Piutang'!Q:Q,C476)-SUMIFS('Jurnal Kas'!K:K,'Jurnal Kas'!H:H,F476,'Jurnal Kas'!Q:Q,C476)+I476,"")</f>
        <v/>
      </c>
    </row>
    <row r="477" spans="2:10" x14ac:dyDescent="0.25">
      <c r="B477" s="180">
        <v>470</v>
      </c>
      <c r="C477" s="502"/>
      <c r="D477" s="488" t="str">
        <f>IFERROR(INDEX('Jurnal Piutang'!R:R,MATCH(C477,'Jurnal Piutang'!Q:Q,0),0),"")</f>
        <v/>
      </c>
      <c r="E477" s="488" t="str">
        <f>IFERROR(INDEX(Customer!D:D,MATCH(D477,Customer!C:C,0),0),"")</f>
        <v/>
      </c>
      <c r="F477" s="490" t="str">
        <f>IFERROR(INDEX(Customer!F:F,MATCH($D477,Customer!$C:$C,0),0),"")</f>
        <v/>
      </c>
      <c r="G477" s="488" t="str">
        <f>IFERROR(INDEX(Customer!G:G,MATCH($D477,Customer!$C:$C,0),0),"")</f>
        <v/>
      </c>
      <c r="H477" s="524"/>
      <c r="I477" s="525"/>
      <c r="J477" s="533" t="str">
        <f>IF(C477&lt;&gt;"",SUMIFS('Jurnal Piutang'!J:J,'Jurnal Piutang'!H:H,F477,'Jurnal Piutang'!Q:Q,C477)-SUMIFS('Jurnal Kas'!K:K,'Jurnal Kas'!H:H,F477,'Jurnal Kas'!Q:Q,C477)+I477,"")</f>
        <v/>
      </c>
    </row>
    <row r="478" spans="2:10" x14ac:dyDescent="0.25">
      <c r="B478" s="180">
        <v>471</v>
      </c>
      <c r="C478" s="502"/>
      <c r="D478" s="488" t="str">
        <f>IFERROR(INDEX('Jurnal Piutang'!R:R,MATCH(C478,'Jurnal Piutang'!Q:Q,0),0),"")</f>
        <v/>
      </c>
      <c r="E478" s="488" t="str">
        <f>IFERROR(INDEX(Customer!D:D,MATCH(D478,Customer!C:C,0),0),"")</f>
        <v/>
      </c>
      <c r="F478" s="490" t="str">
        <f>IFERROR(INDEX(Customer!F:F,MATCH($D478,Customer!$C:$C,0),0),"")</f>
        <v/>
      </c>
      <c r="G478" s="488" t="str">
        <f>IFERROR(INDEX(Customer!G:G,MATCH($D478,Customer!$C:$C,0),0),"")</f>
        <v/>
      </c>
      <c r="H478" s="524"/>
      <c r="I478" s="525"/>
      <c r="J478" s="533" t="str">
        <f>IF(C478&lt;&gt;"",SUMIFS('Jurnal Piutang'!J:J,'Jurnal Piutang'!H:H,F478,'Jurnal Piutang'!Q:Q,C478)-SUMIFS('Jurnal Kas'!K:K,'Jurnal Kas'!H:H,F478,'Jurnal Kas'!Q:Q,C478)+I478,"")</f>
        <v/>
      </c>
    </row>
    <row r="479" spans="2:10" x14ac:dyDescent="0.25">
      <c r="B479" s="180">
        <v>472</v>
      </c>
      <c r="C479" s="502"/>
      <c r="D479" s="488" t="str">
        <f>IFERROR(INDEX('Jurnal Piutang'!R:R,MATCH(C479,'Jurnal Piutang'!Q:Q,0),0),"")</f>
        <v/>
      </c>
      <c r="E479" s="488" t="str">
        <f>IFERROR(INDEX(Customer!D:D,MATCH(D479,Customer!C:C,0),0),"")</f>
        <v/>
      </c>
      <c r="F479" s="490" t="str">
        <f>IFERROR(INDEX(Customer!F:F,MATCH($D479,Customer!$C:$C,0),0),"")</f>
        <v/>
      </c>
      <c r="G479" s="488" t="str">
        <f>IFERROR(INDEX(Customer!G:G,MATCH($D479,Customer!$C:$C,0),0),"")</f>
        <v/>
      </c>
      <c r="H479" s="524"/>
      <c r="I479" s="525"/>
      <c r="J479" s="533" t="str">
        <f>IF(C479&lt;&gt;"",SUMIFS('Jurnal Piutang'!J:J,'Jurnal Piutang'!H:H,F479,'Jurnal Piutang'!Q:Q,C479)-SUMIFS('Jurnal Kas'!K:K,'Jurnal Kas'!H:H,F479,'Jurnal Kas'!Q:Q,C479)+I479,"")</f>
        <v/>
      </c>
    </row>
    <row r="480" spans="2:10" x14ac:dyDescent="0.25">
      <c r="B480" s="180">
        <v>473</v>
      </c>
      <c r="C480" s="502"/>
      <c r="D480" s="488" t="str">
        <f>IFERROR(INDEX('Jurnal Piutang'!R:R,MATCH(C480,'Jurnal Piutang'!Q:Q,0),0),"")</f>
        <v/>
      </c>
      <c r="E480" s="488" t="str">
        <f>IFERROR(INDEX(Customer!D:D,MATCH(D480,Customer!C:C,0),0),"")</f>
        <v/>
      </c>
      <c r="F480" s="490" t="str">
        <f>IFERROR(INDEX(Customer!F:F,MATCH($D480,Customer!$C:$C,0),0),"")</f>
        <v/>
      </c>
      <c r="G480" s="488" t="str">
        <f>IFERROR(INDEX(Customer!G:G,MATCH($D480,Customer!$C:$C,0),0),"")</f>
        <v/>
      </c>
      <c r="H480" s="524"/>
      <c r="I480" s="525"/>
      <c r="J480" s="533" t="str">
        <f>IF(C480&lt;&gt;"",SUMIFS('Jurnal Piutang'!J:J,'Jurnal Piutang'!H:H,F480,'Jurnal Piutang'!Q:Q,C480)-SUMIFS('Jurnal Kas'!K:K,'Jurnal Kas'!H:H,F480,'Jurnal Kas'!Q:Q,C480)+I480,"")</f>
        <v/>
      </c>
    </row>
    <row r="481" spans="2:10" x14ac:dyDescent="0.25">
      <c r="B481" s="180">
        <v>474</v>
      </c>
      <c r="C481" s="502"/>
      <c r="D481" s="488" t="str">
        <f>IFERROR(INDEX('Jurnal Piutang'!R:R,MATCH(C481,'Jurnal Piutang'!Q:Q,0),0),"")</f>
        <v/>
      </c>
      <c r="E481" s="488" t="str">
        <f>IFERROR(INDEX(Customer!D:D,MATCH(D481,Customer!C:C,0),0),"")</f>
        <v/>
      </c>
      <c r="F481" s="490" t="str">
        <f>IFERROR(INDEX(Customer!F:F,MATCH($D481,Customer!$C:$C,0),0),"")</f>
        <v/>
      </c>
      <c r="G481" s="488" t="str">
        <f>IFERROR(INDEX(Customer!G:G,MATCH($D481,Customer!$C:$C,0),0),"")</f>
        <v/>
      </c>
      <c r="H481" s="524"/>
      <c r="I481" s="525"/>
      <c r="J481" s="533" t="str">
        <f>IF(C481&lt;&gt;"",SUMIFS('Jurnal Piutang'!J:J,'Jurnal Piutang'!H:H,F481,'Jurnal Piutang'!Q:Q,C481)-SUMIFS('Jurnal Kas'!K:K,'Jurnal Kas'!H:H,F481,'Jurnal Kas'!Q:Q,C481)+I481,"")</f>
        <v/>
      </c>
    </row>
    <row r="482" spans="2:10" x14ac:dyDescent="0.25">
      <c r="B482" s="180">
        <v>475</v>
      </c>
      <c r="C482" s="502"/>
      <c r="D482" s="488" t="str">
        <f>IFERROR(INDEX('Jurnal Piutang'!R:R,MATCH(C482,'Jurnal Piutang'!Q:Q,0),0),"")</f>
        <v/>
      </c>
      <c r="E482" s="488" t="str">
        <f>IFERROR(INDEX(Customer!D:D,MATCH(D482,Customer!C:C,0),0),"")</f>
        <v/>
      </c>
      <c r="F482" s="490" t="str">
        <f>IFERROR(INDEX(Customer!F:F,MATCH($D482,Customer!$C:$C,0),0),"")</f>
        <v/>
      </c>
      <c r="G482" s="488" t="str">
        <f>IFERROR(INDEX(Customer!G:G,MATCH($D482,Customer!$C:$C,0),0),"")</f>
        <v/>
      </c>
      <c r="H482" s="524"/>
      <c r="I482" s="525"/>
      <c r="J482" s="533" t="str">
        <f>IF(C482&lt;&gt;"",SUMIFS('Jurnal Piutang'!J:J,'Jurnal Piutang'!H:H,F482,'Jurnal Piutang'!Q:Q,C482)-SUMIFS('Jurnal Kas'!K:K,'Jurnal Kas'!H:H,F482,'Jurnal Kas'!Q:Q,C482)+I482,"")</f>
        <v/>
      </c>
    </row>
    <row r="483" spans="2:10" x14ac:dyDescent="0.25">
      <c r="B483" s="180">
        <v>476</v>
      </c>
      <c r="C483" s="502"/>
      <c r="D483" s="488" t="str">
        <f>IFERROR(INDEX('Jurnal Piutang'!R:R,MATCH(C483,'Jurnal Piutang'!Q:Q,0),0),"")</f>
        <v/>
      </c>
      <c r="E483" s="488" t="str">
        <f>IFERROR(INDEX(Customer!D:D,MATCH(D483,Customer!C:C,0),0),"")</f>
        <v/>
      </c>
      <c r="F483" s="490" t="str">
        <f>IFERROR(INDEX(Customer!F:F,MATCH($D483,Customer!$C:$C,0),0),"")</f>
        <v/>
      </c>
      <c r="G483" s="488" t="str">
        <f>IFERROR(INDEX(Customer!G:G,MATCH($D483,Customer!$C:$C,0),0),"")</f>
        <v/>
      </c>
      <c r="H483" s="524"/>
      <c r="I483" s="525"/>
      <c r="J483" s="533" t="str">
        <f>IF(C483&lt;&gt;"",SUMIFS('Jurnal Piutang'!J:J,'Jurnal Piutang'!H:H,F483,'Jurnal Piutang'!Q:Q,C483)-SUMIFS('Jurnal Kas'!K:K,'Jurnal Kas'!H:H,F483,'Jurnal Kas'!Q:Q,C483)+I483,"")</f>
        <v/>
      </c>
    </row>
    <row r="484" spans="2:10" x14ac:dyDescent="0.25">
      <c r="B484" s="180">
        <v>477</v>
      </c>
      <c r="C484" s="502"/>
      <c r="D484" s="488" t="str">
        <f>IFERROR(INDEX('Jurnal Piutang'!R:R,MATCH(C484,'Jurnal Piutang'!Q:Q,0),0),"")</f>
        <v/>
      </c>
      <c r="E484" s="488" t="str">
        <f>IFERROR(INDEX(Customer!D:D,MATCH(D484,Customer!C:C,0),0),"")</f>
        <v/>
      </c>
      <c r="F484" s="490" t="str">
        <f>IFERROR(INDEX(Customer!F:F,MATCH($D484,Customer!$C:$C,0),0),"")</f>
        <v/>
      </c>
      <c r="G484" s="488" t="str">
        <f>IFERROR(INDEX(Customer!G:G,MATCH($D484,Customer!$C:$C,0),0),"")</f>
        <v/>
      </c>
      <c r="H484" s="524"/>
      <c r="I484" s="525"/>
      <c r="J484" s="533" t="str">
        <f>IF(C484&lt;&gt;"",SUMIFS('Jurnal Piutang'!J:J,'Jurnal Piutang'!H:H,F484,'Jurnal Piutang'!Q:Q,C484)-SUMIFS('Jurnal Kas'!K:K,'Jurnal Kas'!H:H,F484,'Jurnal Kas'!Q:Q,C484)+I484,"")</f>
        <v/>
      </c>
    </row>
    <row r="485" spans="2:10" x14ac:dyDescent="0.25">
      <c r="B485" s="180">
        <v>478</v>
      </c>
      <c r="C485" s="502"/>
      <c r="D485" s="488" t="str">
        <f>IFERROR(INDEX('Jurnal Piutang'!R:R,MATCH(C485,'Jurnal Piutang'!Q:Q,0),0),"")</f>
        <v/>
      </c>
      <c r="E485" s="488" t="str">
        <f>IFERROR(INDEX(Customer!D:D,MATCH(D485,Customer!C:C,0),0),"")</f>
        <v/>
      </c>
      <c r="F485" s="490" t="str">
        <f>IFERROR(INDEX(Customer!F:F,MATCH($D485,Customer!$C:$C,0),0),"")</f>
        <v/>
      </c>
      <c r="G485" s="488" t="str">
        <f>IFERROR(INDEX(Customer!G:G,MATCH($D485,Customer!$C:$C,0),0),"")</f>
        <v/>
      </c>
      <c r="H485" s="524"/>
      <c r="I485" s="525"/>
      <c r="J485" s="533" t="str">
        <f>IF(C485&lt;&gt;"",SUMIFS('Jurnal Piutang'!J:J,'Jurnal Piutang'!H:H,F485,'Jurnal Piutang'!Q:Q,C485)-SUMIFS('Jurnal Kas'!K:K,'Jurnal Kas'!H:H,F485,'Jurnal Kas'!Q:Q,C485)+I485,"")</f>
        <v/>
      </c>
    </row>
    <row r="486" spans="2:10" x14ac:dyDescent="0.25">
      <c r="B486" s="180">
        <v>479</v>
      </c>
      <c r="C486" s="502"/>
      <c r="D486" s="488" t="str">
        <f>IFERROR(INDEX('Jurnal Piutang'!R:R,MATCH(C486,'Jurnal Piutang'!Q:Q,0),0),"")</f>
        <v/>
      </c>
      <c r="E486" s="488" t="str">
        <f>IFERROR(INDEX(Customer!D:D,MATCH(D486,Customer!C:C,0),0),"")</f>
        <v/>
      </c>
      <c r="F486" s="490" t="str">
        <f>IFERROR(INDEX(Customer!F:F,MATCH($D486,Customer!$C:$C,0),0),"")</f>
        <v/>
      </c>
      <c r="G486" s="488" t="str">
        <f>IFERROR(INDEX(Customer!G:G,MATCH($D486,Customer!$C:$C,0),0),"")</f>
        <v/>
      </c>
      <c r="H486" s="524"/>
      <c r="I486" s="525"/>
      <c r="J486" s="533" t="str">
        <f>IF(C486&lt;&gt;"",SUMIFS('Jurnal Piutang'!J:J,'Jurnal Piutang'!H:H,F486,'Jurnal Piutang'!Q:Q,C486)-SUMIFS('Jurnal Kas'!K:K,'Jurnal Kas'!H:H,F486,'Jurnal Kas'!Q:Q,C486)+I486,"")</f>
        <v/>
      </c>
    </row>
    <row r="487" spans="2:10" x14ac:dyDescent="0.25">
      <c r="B487" s="180">
        <v>480</v>
      </c>
      <c r="C487" s="502"/>
      <c r="D487" s="488" t="str">
        <f>IFERROR(INDEX('Jurnal Piutang'!R:R,MATCH(C487,'Jurnal Piutang'!Q:Q,0),0),"")</f>
        <v/>
      </c>
      <c r="E487" s="488" t="str">
        <f>IFERROR(INDEX(Customer!D:D,MATCH(D487,Customer!C:C,0),0),"")</f>
        <v/>
      </c>
      <c r="F487" s="490" t="str">
        <f>IFERROR(INDEX(Customer!F:F,MATCH($D487,Customer!$C:$C,0),0),"")</f>
        <v/>
      </c>
      <c r="G487" s="488" t="str">
        <f>IFERROR(INDEX(Customer!G:G,MATCH($D487,Customer!$C:$C,0),0),"")</f>
        <v/>
      </c>
      <c r="H487" s="524"/>
      <c r="I487" s="525"/>
      <c r="J487" s="533" t="str">
        <f>IF(C487&lt;&gt;"",SUMIFS('Jurnal Piutang'!J:J,'Jurnal Piutang'!H:H,F487,'Jurnal Piutang'!Q:Q,C487)-SUMIFS('Jurnal Kas'!K:K,'Jurnal Kas'!H:H,F487,'Jurnal Kas'!Q:Q,C487)+I487,"")</f>
        <v/>
      </c>
    </row>
    <row r="488" spans="2:10" x14ac:dyDescent="0.25">
      <c r="B488" s="180">
        <v>481</v>
      </c>
      <c r="C488" s="502"/>
      <c r="D488" s="488" t="str">
        <f>IFERROR(INDEX('Jurnal Piutang'!R:R,MATCH(C488,'Jurnal Piutang'!Q:Q,0),0),"")</f>
        <v/>
      </c>
      <c r="E488" s="488" t="str">
        <f>IFERROR(INDEX(Customer!D:D,MATCH(D488,Customer!C:C,0),0),"")</f>
        <v/>
      </c>
      <c r="F488" s="490" t="str">
        <f>IFERROR(INDEX(Customer!F:F,MATCH($D488,Customer!$C:$C,0),0),"")</f>
        <v/>
      </c>
      <c r="G488" s="488" t="str">
        <f>IFERROR(INDEX(Customer!G:G,MATCH($D488,Customer!$C:$C,0),0),"")</f>
        <v/>
      </c>
      <c r="H488" s="524"/>
      <c r="I488" s="525"/>
      <c r="J488" s="533" t="str">
        <f>IF(C488&lt;&gt;"",SUMIFS('Jurnal Piutang'!J:J,'Jurnal Piutang'!H:H,F488,'Jurnal Piutang'!Q:Q,C488)-SUMIFS('Jurnal Kas'!K:K,'Jurnal Kas'!H:H,F488,'Jurnal Kas'!Q:Q,C488)+I488,"")</f>
        <v/>
      </c>
    </row>
    <row r="489" spans="2:10" x14ac:dyDescent="0.25">
      <c r="B489" s="180">
        <v>482</v>
      </c>
      <c r="C489" s="502"/>
      <c r="D489" s="488" t="str">
        <f>IFERROR(INDEX('Jurnal Piutang'!R:R,MATCH(C489,'Jurnal Piutang'!Q:Q,0),0),"")</f>
        <v/>
      </c>
      <c r="E489" s="488" t="str">
        <f>IFERROR(INDEX(Customer!D:D,MATCH(D489,Customer!C:C,0),0),"")</f>
        <v/>
      </c>
      <c r="F489" s="490" t="str">
        <f>IFERROR(INDEX(Customer!F:F,MATCH($D489,Customer!$C:$C,0),0),"")</f>
        <v/>
      </c>
      <c r="G489" s="488" t="str">
        <f>IFERROR(INDEX(Customer!G:G,MATCH($D489,Customer!$C:$C,0),0),"")</f>
        <v/>
      </c>
      <c r="H489" s="524"/>
      <c r="I489" s="525"/>
      <c r="J489" s="533" t="str">
        <f>IF(C489&lt;&gt;"",SUMIFS('Jurnal Piutang'!J:J,'Jurnal Piutang'!H:H,F489,'Jurnal Piutang'!Q:Q,C489)-SUMIFS('Jurnal Kas'!K:K,'Jurnal Kas'!H:H,F489,'Jurnal Kas'!Q:Q,C489)+I489,"")</f>
        <v/>
      </c>
    </row>
    <row r="490" spans="2:10" x14ac:dyDescent="0.25">
      <c r="B490" s="180">
        <v>483</v>
      </c>
      <c r="C490" s="502"/>
      <c r="D490" s="488" t="str">
        <f>IFERROR(INDEX('Jurnal Piutang'!R:R,MATCH(C490,'Jurnal Piutang'!Q:Q,0),0),"")</f>
        <v/>
      </c>
      <c r="E490" s="488" t="str">
        <f>IFERROR(INDEX(Customer!D:D,MATCH(D490,Customer!C:C,0),0),"")</f>
        <v/>
      </c>
      <c r="F490" s="490" t="str">
        <f>IFERROR(INDEX(Customer!F:F,MATCH($D490,Customer!$C:$C,0),0),"")</f>
        <v/>
      </c>
      <c r="G490" s="488" t="str">
        <f>IFERROR(INDEX(Customer!G:G,MATCH($D490,Customer!$C:$C,0),0),"")</f>
        <v/>
      </c>
      <c r="H490" s="524"/>
      <c r="I490" s="525"/>
      <c r="J490" s="533" t="str">
        <f>IF(C490&lt;&gt;"",SUMIFS('Jurnal Piutang'!J:J,'Jurnal Piutang'!H:H,F490,'Jurnal Piutang'!Q:Q,C490)-SUMIFS('Jurnal Kas'!K:K,'Jurnal Kas'!H:H,F490,'Jurnal Kas'!Q:Q,C490)+I490,"")</f>
        <v/>
      </c>
    </row>
    <row r="491" spans="2:10" x14ac:dyDescent="0.25">
      <c r="B491" s="180">
        <v>484</v>
      </c>
      <c r="C491" s="502"/>
      <c r="D491" s="488" t="str">
        <f>IFERROR(INDEX('Jurnal Piutang'!R:R,MATCH(C491,'Jurnal Piutang'!Q:Q,0),0),"")</f>
        <v/>
      </c>
      <c r="E491" s="488" t="str">
        <f>IFERROR(INDEX(Customer!D:D,MATCH(D491,Customer!C:C,0),0),"")</f>
        <v/>
      </c>
      <c r="F491" s="490" t="str">
        <f>IFERROR(INDEX(Customer!F:F,MATCH($D491,Customer!$C:$C,0),0),"")</f>
        <v/>
      </c>
      <c r="G491" s="488" t="str">
        <f>IFERROR(INDEX(Customer!G:G,MATCH($D491,Customer!$C:$C,0),0),"")</f>
        <v/>
      </c>
      <c r="H491" s="524"/>
      <c r="I491" s="525"/>
      <c r="J491" s="533" t="str">
        <f>IF(C491&lt;&gt;"",SUMIFS('Jurnal Piutang'!J:J,'Jurnal Piutang'!H:H,F491,'Jurnal Piutang'!Q:Q,C491)-SUMIFS('Jurnal Kas'!K:K,'Jurnal Kas'!H:H,F491,'Jurnal Kas'!Q:Q,C491)+I491,"")</f>
        <v/>
      </c>
    </row>
    <row r="492" spans="2:10" x14ac:dyDescent="0.25">
      <c r="B492" s="180">
        <v>485</v>
      </c>
      <c r="C492" s="502"/>
      <c r="D492" s="488" t="str">
        <f>IFERROR(INDEX('Jurnal Piutang'!R:R,MATCH(C492,'Jurnal Piutang'!Q:Q,0),0),"")</f>
        <v/>
      </c>
      <c r="E492" s="488" t="str">
        <f>IFERROR(INDEX(Customer!D:D,MATCH(D492,Customer!C:C,0),0),"")</f>
        <v/>
      </c>
      <c r="F492" s="490" t="str">
        <f>IFERROR(INDEX(Customer!F:F,MATCH($D492,Customer!$C:$C,0),0),"")</f>
        <v/>
      </c>
      <c r="G492" s="488" t="str">
        <f>IFERROR(INDEX(Customer!G:G,MATCH($D492,Customer!$C:$C,0),0),"")</f>
        <v/>
      </c>
      <c r="H492" s="524"/>
      <c r="I492" s="525"/>
      <c r="J492" s="533" t="str">
        <f>IF(C492&lt;&gt;"",SUMIFS('Jurnal Piutang'!J:J,'Jurnal Piutang'!H:H,F492,'Jurnal Piutang'!Q:Q,C492)-SUMIFS('Jurnal Kas'!K:K,'Jurnal Kas'!H:H,F492,'Jurnal Kas'!Q:Q,C492)+I492,"")</f>
        <v/>
      </c>
    </row>
    <row r="493" spans="2:10" x14ac:dyDescent="0.25">
      <c r="B493" s="180">
        <v>486</v>
      </c>
      <c r="C493" s="502"/>
      <c r="D493" s="488" t="str">
        <f>IFERROR(INDEX('Jurnal Piutang'!R:R,MATCH(C493,'Jurnal Piutang'!Q:Q,0),0),"")</f>
        <v/>
      </c>
      <c r="E493" s="488" t="str">
        <f>IFERROR(INDEX(Customer!D:D,MATCH(D493,Customer!C:C,0),0),"")</f>
        <v/>
      </c>
      <c r="F493" s="490" t="str">
        <f>IFERROR(INDEX(Customer!F:F,MATCH($D493,Customer!$C:$C,0),0),"")</f>
        <v/>
      </c>
      <c r="G493" s="488" t="str">
        <f>IFERROR(INDEX(Customer!G:G,MATCH($D493,Customer!$C:$C,0),0),"")</f>
        <v/>
      </c>
      <c r="H493" s="524"/>
      <c r="I493" s="525"/>
      <c r="J493" s="533" t="str">
        <f>IF(C493&lt;&gt;"",SUMIFS('Jurnal Piutang'!J:J,'Jurnal Piutang'!H:H,F493,'Jurnal Piutang'!Q:Q,C493)-SUMIFS('Jurnal Kas'!K:K,'Jurnal Kas'!H:H,F493,'Jurnal Kas'!Q:Q,C493)+I493,"")</f>
        <v/>
      </c>
    </row>
    <row r="494" spans="2:10" x14ac:dyDescent="0.25">
      <c r="B494" s="180">
        <v>487</v>
      </c>
      <c r="C494" s="502"/>
      <c r="D494" s="488" t="str">
        <f>IFERROR(INDEX('Jurnal Piutang'!R:R,MATCH(C494,'Jurnal Piutang'!Q:Q,0),0),"")</f>
        <v/>
      </c>
      <c r="E494" s="488" t="str">
        <f>IFERROR(INDEX(Customer!D:D,MATCH(D494,Customer!C:C,0),0),"")</f>
        <v/>
      </c>
      <c r="F494" s="490" t="str">
        <f>IFERROR(INDEX(Customer!F:F,MATCH($D494,Customer!$C:$C,0),0),"")</f>
        <v/>
      </c>
      <c r="G494" s="488" t="str">
        <f>IFERROR(INDEX(Customer!G:G,MATCH($D494,Customer!$C:$C,0),0),"")</f>
        <v/>
      </c>
      <c r="H494" s="524"/>
      <c r="I494" s="525"/>
      <c r="J494" s="533" t="str">
        <f>IF(C494&lt;&gt;"",SUMIFS('Jurnal Piutang'!J:J,'Jurnal Piutang'!H:H,F494,'Jurnal Piutang'!Q:Q,C494)-SUMIFS('Jurnal Kas'!K:K,'Jurnal Kas'!H:H,F494,'Jurnal Kas'!Q:Q,C494)+I494,"")</f>
        <v/>
      </c>
    </row>
    <row r="495" spans="2:10" x14ac:dyDescent="0.25">
      <c r="B495" s="180">
        <v>488</v>
      </c>
      <c r="C495" s="502"/>
      <c r="D495" s="488" t="str">
        <f>IFERROR(INDEX('Jurnal Piutang'!R:R,MATCH(C495,'Jurnal Piutang'!Q:Q,0),0),"")</f>
        <v/>
      </c>
      <c r="E495" s="488" t="str">
        <f>IFERROR(INDEX(Customer!D:D,MATCH(D495,Customer!C:C,0),0),"")</f>
        <v/>
      </c>
      <c r="F495" s="490" t="str">
        <f>IFERROR(INDEX(Customer!F:F,MATCH($D495,Customer!$C:$C,0),0),"")</f>
        <v/>
      </c>
      <c r="G495" s="488" t="str">
        <f>IFERROR(INDEX(Customer!G:G,MATCH($D495,Customer!$C:$C,0),0),"")</f>
        <v/>
      </c>
      <c r="H495" s="524"/>
      <c r="I495" s="525"/>
      <c r="J495" s="533" t="str">
        <f>IF(C495&lt;&gt;"",SUMIFS('Jurnal Piutang'!J:J,'Jurnal Piutang'!H:H,F495,'Jurnal Piutang'!Q:Q,C495)-SUMIFS('Jurnal Kas'!K:K,'Jurnal Kas'!H:H,F495,'Jurnal Kas'!Q:Q,C495)+I495,"")</f>
        <v/>
      </c>
    </row>
    <row r="496" spans="2:10" x14ac:dyDescent="0.25">
      <c r="B496" s="180">
        <v>489</v>
      </c>
      <c r="C496" s="502"/>
      <c r="D496" s="488" t="str">
        <f>IFERROR(INDEX('Jurnal Piutang'!R:R,MATCH(C496,'Jurnal Piutang'!Q:Q,0),0),"")</f>
        <v/>
      </c>
      <c r="E496" s="488" t="str">
        <f>IFERROR(INDEX(Customer!D:D,MATCH(D496,Customer!C:C,0),0),"")</f>
        <v/>
      </c>
      <c r="F496" s="490" t="str">
        <f>IFERROR(INDEX(Customer!F:F,MATCH($D496,Customer!$C:$C,0),0),"")</f>
        <v/>
      </c>
      <c r="G496" s="488" t="str">
        <f>IFERROR(INDEX(Customer!G:G,MATCH($D496,Customer!$C:$C,0),0),"")</f>
        <v/>
      </c>
      <c r="H496" s="524"/>
      <c r="I496" s="525"/>
      <c r="J496" s="533" t="str">
        <f>IF(C496&lt;&gt;"",SUMIFS('Jurnal Piutang'!J:J,'Jurnal Piutang'!H:H,F496,'Jurnal Piutang'!Q:Q,C496)-SUMIFS('Jurnal Kas'!K:K,'Jurnal Kas'!H:H,F496,'Jurnal Kas'!Q:Q,C496)+I496,"")</f>
        <v/>
      </c>
    </row>
    <row r="497" spans="2:10" x14ac:dyDescent="0.25">
      <c r="B497" s="180">
        <v>490</v>
      </c>
      <c r="C497" s="502"/>
      <c r="D497" s="488" t="str">
        <f>IFERROR(INDEX('Jurnal Piutang'!R:R,MATCH(C497,'Jurnal Piutang'!Q:Q,0),0),"")</f>
        <v/>
      </c>
      <c r="E497" s="488" t="str">
        <f>IFERROR(INDEX(Customer!D:D,MATCH(D497,Customer!C:C,0),0),"")</f>
        <v/>
      </c>
      <c r="F497" s="490" t="str">
        <f>IFERROR(INDEX(Customer!F:F,MATCH($D497,Customer!$C:$C,0),0),"")</f>
        <v/>
      </c>
      <c r="G497" s="488" t="str">
        <f>IFERROR(INDEX(Customer!G:G,MATCH($D497,Customer!$C:$C,0),0),"")</f>
        <v/>
      </c>
      <c r="H497" s="524"/>
      <c r="I497" s="525"/>
      <c r="J497" s="533" t="str">
        <f>IF(C497&lt;&gt;"",SUMIFS('Jurnal Piutang'!J:J,'Jurnal Piutang'!H:H,F497,'Jurnal Piutang'!Q:Q,C497)-SUMIFS('Jurnal Kas'!K:K,'Jurnal Kas'!H:H,F497,'Jurnal Kas'!Q:Q,C497)+I497,"")</f>
        <v/>
      </c>
    </row>
    <row r="498" spans="2:10" x14ac:dyDescent="0.25">
      <c r="B498" s="180">
        <v>491</v>
      </c>
      <c r="C498" s="502"/>
      <c r="D498" s="488" t="str">
        <f>IFERROR(INDEX('Jurnal Piutang'!R:R,MATCH(C498,'Jurnal Piutang'!Q:Q,0),0),"")</f>
        <v/>
      </c>
      <c r="E498" s="488" t="str">
        <f>IFERROR(INDEX(Customer!D:D,MATCH(D498,Customer!C:C,0),0),"")</f>
        <v/>
      </c>
      <c r="F498" s="490" t="str">
        <f>IFERROR(INDEX(Customer!F:F,MATCH($D498,Customer!$C:$C,0),0),"")</f>
        <v/>
      </c>
      <c r="G498" s="488" t="str">
        <f>IFERROR(INDEX(Customer!G:G,MATCH($D498,Customer!$C:$C,0),0),"")</f>
        <v/>
      </c>
      <c r="H498" s="524"/>
      <c r="I498" s="525"/>
      <c r="J498" s="533" t="str">
        <f>IF(C498&lt;&gt;"",SUMIFS('Jurnal Piutang'!J:J,'Jurnal Piutang'!H:H,F498,'Jurnal Piutang'!Q:Q,C498)-SUMIFS('Jurnal Kas'!K:K,'Jurnal Kas'!H:H,F498,'Jurnal Kas'!Q:Q,C498)+I498,"")</f>
        <v/>
      </c>
    </row>
    <row r="499" spans="2:10" x14ac:dyDescent="0.25">
      <c r="B499" s="180">
        <v>492</v>
      </c>
      <c r="C499" s="502"/>
      <c r="D499" s="488" t="str">
        <f>IFERROR(INDEX('Jurnal Piutang'!R:R,MATCH(C499,'Jurnal Piutang'!Q:Q,0),0),"")</f>
        <v/>
      </c>
      <c r="E499" s="488" t="str">
        <f>IFERROR(INDEX(Customer!D:D,MATCH(D499,Customer!C:C,0),0),"")</f>
        <v/>
      </c>
      <c r="F499" s="490" t="str">
        <f>IFERROR(INDEX(Customer!F:F,MATCH($D499,Customer!$C:$C,0),0),"")</f>
        <v/>
      </c>
      <c r="G499" s="488" t="str">
        <f>IFERROR(INDEX(Customer!G:G,MATCH($D499,Customer!$C:$C,0),0),"")</f>
        <v/>
      </c>
      <c r="H499" s="524"/>
      <c r="I499" s="525"/>
      <c r="J499" s="533" t="str">
        <f>IF(C499&lt;&gt;"",SUMIFS('Jurnal Piutang'!J:J,'Jurnal Piutang'!H:H,F499,'Jurnal Piutang'!Q:Q,C499)-SUMIFS('Jurnal Kas'!K:K,'Jurnal Kas'!H:H,F499,'Jurnal Kas'!Q:Q,C499)+I499,"")</f>
        <v/>
      </c>
    </row>
    <row r="500" spans="2:10" x14ac:dyDescent="0.25">
      <c r="B500" s="180">
        <v>493</v>
      </c>
      <c r="C500" s="502"/>
      <c r="D500" s="488" t="str">
        <f>IFERROR(INDEX('Jurnal Piutang'!R:R,MATCH(C500,'Jurnal Piutang'!Q:Q,0),0),"")</f>
        <v/>
      </c>
      <c r="E500" s="488" t="str">
        <f>IFERROR(INDEX(Customer!D:D,MATCH(D500,Customer!C:C,0),0),"")</f>
        <v/>
      </c>
      <c r="F500" s="490" t="str">
        <f>IFERROR(INDEX(Customer!F:F,MATCH($D500,Customer!$C:$C,0),0),"")</f>
        <v/>
      </c>
      <c r="G500" s="488" t="str">
        <f>IFERROR(INDEX(Customer!G:G,MATCH($D500,Customer!$C:$C,0),0),"")</f>
        <v/>
      </c>
      <c r="H500" s="524"/>
      <c r="I500" s="525"/>
      <c r="J500" s="533" t="str">
        <f>IF(C500&lt;&gt;"",SUMIFS('Jurnal Piutang'!J:J,'Jurnal Piutang'!H:H,F500,'Jurnal Piutang'!Q:Q,C500)-SUMIFS('Jurnal Kas'!K:K,'Jurnal Kas'!H:H,F500,'Jurnal Kas'!Q:Q,C500)+I500,"")</f>
        <v/>
      </c>
    </row>
    <row r="501" spans="2:10" x14ac:dyDescent="0.25">
      <c r="B501" s="180">
        <v>494</v>
      </c>
      <c r="C501" s="502"/>
      <c r="D501" s="488" t="str">
        <f>IFERROR(INDEX('Jurnal Piutang'!R:R,MATCH(C501,'Jurnal Piutang'!Q:Q,0),0),"")</f>
        <v/>
      </c>
      <c r="E501" s="488" t="str">
        <f>IFERROR(INDEX(Customer!D:D,MATCH(D501,Customer!C:C,0),0),"")</f>
        <v/>
      </c>
      <c r="F501" s="490" t="str">
        <f>IFERROR(INDEX(Customer!F:F,MATCH($D501,Customer!$C:$C,0),0),"")</f>
        <v/>
      </c>
      <c r="G501" s="488" t="str">
        <f>IFERROR(INDEX(Customer!G:G,MATCH($D501,Customer!$C:$C,0),0),"")</f>
        <v/>
      </c>
      <c r="H501" s="524"/>
      <c r="I501" s="525"/>
      <c r="J501" s="533" t="str">
        <f>IF(C501&lt;&gt;"",SUMIFS('Jurnal Piutang'!J:J,'Jurnal Piutang'!H:H,F501,'Jurnal Piutang'!Q:Q,C501)-SUMIFS('Jurnal Kas'!K:K,'Jurnal Kas'!H:H,F501,'Jurnal Kas'!Q:Q,C501)+I501,"")</f>
        <v/>
      </c>
    </row>
    <row r="502" spans="2:10" x14ac:dyDescent="0.25">
      <c r="B502" s="180">
        <v>495</v>
      </c>
      <c r="C502" s="502"/>
      <c r="D502" s="488" t="str">
        <f>IFERROR(INDEX('Jurnal Piutang'!R:R,MATCH(C502,'Jurnal Piutang'!Q:Q,0),0),"")</f>
        <v/>
      </c>
      <c r="E502" s="488" t="str">
        <f>IFERROR(INDEX(Customer!D:D,MATCH(D502,Customer!C:C,0),0),"")</f>
        <v/>
      </c>
      <c r="F502" s="490" t="str">
        <f>IFERROR(INDEX(Customer!F:F,MATCH($D502,Customer!$C:$C,0),0),"")</f>
        <v/>
      </c>
      <c r="G502" s="488" t="str">
        <f>IFERROR(INDEX(Customer!G:G,MATCH($D502,Customer!$C:$C,0),0),"")</f>
        <v/>
      </c>
      <c r="H502" s="524"/>
      <c r="I502" s="525"/>
      <c r="J502" s="533" t="str">
        <f>IF(C502&lt;&gt;"",SUMIFS('Jurnal Piutang'!J:J,'Jurnal Piutang'!H:H,F502,'Jurnal Piutang'!Q:Q,C502)-SUMIFS('Jurnal Kas'!K:K,'Jurnal Kas'!H:H,F502,'Jurnal Kas'!Q:Q,C502)+I502,"")</f>
        <v/>
      </c>
    </row>
    <row r="503" spans="2:10" x14ac:dyDescent="0.25">
      <c r="B503" s="180">
        <v>496</v>
      </c>
      <c r="C503" s="502"/>
      <c r="D503" s="488" t="str">
        <f>IFERROR(INDEX('Jurnal Piutang'!R:R,MATCH(C503,'Jurnal Piutang'!Q:Q,0),0),"")</f>
        <v/>
      </c>
      <c r="E503" s="488" t="str">
        <f>IFERROR(INDEX(Customer!D:D,MATCH(D503,Customer!C:C,0),0),"")</f>
        <v/>
      </c>
      <c r="F503" s="490" t="str">
        <f>IFERROR(INDEX(Customer!F:F,MATCH($D503,Customer!$C:$C,0),0),"")</f>
        <v/>
      </c>
      <c r="G503" s="488" t="str">
        <f>IFERROR(INDEX(Customer!G:G,MATCH($D503,Customer!$C:$C,0),0),"")</f>
        <v/>
      </c>
      <c r="H503" s="524"/>
      <c r="I503" s="525"/>
      <c r="J503" s="533" t="str">
        <f>IF(C503&lt;&gt;"",SUMIFS('Jurnal Piutang'!J:J,'Jurnal Piutang'!H:H,F503,'Jurnal Piutang'!Q:Q,C503)-SUMIFS('Jurnal Kas'!K:K,'Jurnal Kas'!H:H,F503,'Jurnal Kas'!Q:Q,C503)+I503,"")</f>
        <v/>
      </c>
    </row>
    <row r="504" spans="2:10" x14ac:dyDescent="0.25">
      <c r="B504" s="180">
        <v>497</v>
      </c>
      <c r="C504" s="502"/>
      <c r="D504" s="488" t="str">
        <f>IFERROR(INDEX('Jurnal Piutang'!R:R,MATCH(C504,'Jurnal Piutang'!Q:Q,0),0),"")</f>
        <v/>
      </c>
      <c r="E504" s="488" t="str">
        <f>IFERROR(INDEX(Customer!D:D,MATCH(D504,Customer!C:C,0),0),"")</f>
        <v/>
      </c>
      <c r="F504" s="490" t="str">
        <f>IFERROR(INDEX(Customer!F:F,MATCH($D504,Customer!$C:$C,0),0),"")</f>
        <v/>
      </c>
      <c r="G504" s="488" t="str">
        <f>IFERROR(INDEX(Customer!G:G,MATCH($D504,Customer!$C:$C,0),0),"")</f>
        <v/>
      </c>
      <c r="H504" s="524"/>
      <c r="I504" s="525"/>
      <c r="J504" s="533" t="str">
        <f>IF(C504&lt;&gt;"",SUMIFS('Jurnal Piutang'!J:J,'Jurnal Piutang'!H:H,F504,'Jurnal Piutang'!Q:Q,C504)-SUMIFS('Jurnal Kas'!K:K,'Jurnal Kas'!H:H,F504,'Jurnal Kas'!Q:Q,C504)+I504,"")</f>
        <v/>
      </c>
    </row>
    <row r="505" spans="2:10" x14ac:dyDescent="0.25">
      <c r="B505" s="180">
        <v>498</v>
      </c>
      <c r="C505" s="502"/>
      <c r="D505" s="488" t="str">
        <f>IFERROR(INDEX('Jurnal Piutang'!R:R,MATCH(C505,'Jurnal Piutang'!Q:Q,0),0),"")</f>
        <v/>
      </c>
      <c r="E505" s="488" t="str">
        <f>IFERROR(INDEX(Customer!D:D,MATCH(D505,Customer!C:C,0),0),"")</f>
        <v/>
      </c>
      <c r="F505" s="490" t="str">
        <f>IFERROR(INDEX(Customer!F:F,MATCH($D505,Customer!$C:$C,0),0),"")</f>
        <v/>
      </c>
      <c r="G505" s="488" t="str">
        <f>IFERROR(INDEX(Customer!G:G,MATCH($D505,Customer!$C:$C,0),0),"")</f>
        <v/>
      </c>
      <c r="H505" s="524"/>
      <c r="I505" s="525"/>
      <c r="J505" s="533" t="str">
        <f>IF(C505&lt;&gt;"",SUMIFS('Jurnal Piutang'!J:J,'Jurnal Piutang'!H:H,F505,'Jurnal Piutang'!Q:Q,C505)-SUMIFS('Jurnal Kas'!K:K,'Jurnal Kas'!H:H,F505,'Jurnal Kas'!Q:Q,C505)+I505,"")</f>
        <v/>
      </c>
    </row>
    <row r="506" spans="2:10" x14ac:dyDescent="0.25">
      <c r="B506" s="180">
        <v>499</v>
      </c>
      <c r="C506" s="502"/>
      <c r="D506" s="488" t="str">
        <f>IFERROR(INDEX('Jurnal Piutang'!R:R,MATCH(C506,'Jurnal Piutang'!Q:Q,0),0),"")</f>
        <v/>
      </c>
      <c r="E506" s="488" t="str">
        <f>IFERROR(INDEX(Customer!D:D,MATCH(D506,Customer!C:C,0),0),"")</f>
        <v/>
      </c>
      <c r="F506" s="490" t="str">
        <f>IFERROR(INDEX(Customer!F:F,MATCH($D506,Customer!$C:$C,0),0),"")</f>
        <v/>
      </c>
      <c r="G506" s="488" t="str">
        <f>IFERROR(INDEX(Customer!G:G,MATCH($D506,Customer!$C:$C,0),0),"")</f>
        <v/>
      </c>
      <c r="H506" s="524"/>
      <c r="I506" s="525"/>
      <c r="J506" s="533" t="str">
        <f>IF(C506&lt;&gt;"",SUMIFS('Jurnal Piutang'!J:J,'Jurnal Piutang'!H:H,F506,'Jurnal Piutang'!Q:Q,C506)-SUMIFS('Jurnal Kas'!K:K,'Jurnal Kas'!H:H,F506,'Jurnal Kas'!Q:Q,C506)+I506,"")</f>
        <v/>
      </c>
    </row>
    <row r="507" spans="2:10" x14ac:dyDescent="0.25">
      <c r="B507" s="180">
        <v>500</v>
      </c>
      <c r="C507" s="502"/>
      <c r="D507" s="488" t="str">
        <f>IFERROR(INDEX('Jurnal Piutang'!R:R,MATCH(C507,'Jurnal Piutang'!Q:Q,0),0),"")</f>
        <v/>
      </c>
      <c r="E507" s="488" t="str">
        <f>IFERROR(INDEX(Customer!D:D,MATCH(D507,Customer!C:C,0),0),"")</f>
        <v/>
      </c>
      <c r="F507" s="490" t="str">
        <f>IFERROR(INDEX(Customer!F:F,MATCH($D507,Customer!$C:$C,0),0),"")</f>
        <v/>
      </c>
      <c r="G507" s="488" t="str">
        <f>IFERROR(INDEX(Customer!G:G,MATCH($D507,Customer!$C:$C,0),0),"")</f>
        <v/>
      </c>
      <c r="H507" s="524"/>
      <c r="I507" s="525"/>
      <c r="J507" s="533" t="str">
        <f>IF(C507&lt;&gt;"",SUMIFS('Jurnal Piutang'!J:J,'Jurnal Piutang'!H:H,F507,'Jurnal Piutang'!Q:Q,C507)-SUMIFS('Jurnal Kas'!K:K,'Jurnal Kas'!H:H,F507,'Jurnal Kas'!Q:Q,C507)+I507,"")</f>
        <v/>
      </c>
    </row>
    <row r="508" spans="2:10" x14ac:dyDescent="0.25">
      <c r="B508" s="180">
        <v>501</v>
      </c>
      <c r="C508" s="502"/>
      <c r="D508" s="488" t="str">
        <f>IFERROR(INDEX('Jurnal Piutang'!R:R,MATCH(C508,'Jurnal Piutang'!Q:Q,0),0),"")</f>
        <v/>
      </c>
      <c r="E508" s="488" t="str">
        <f>IFERROR(INDEX(Customer!D:D,MATCH(D508,Customer!C:C,0),0),"")</f>
        <v/>
      </c>
      <c r="F508" s="490" t="str">
        <f>IFERROR(INDEX(Customer!F:F,MATCH($D508,Customer!$C:$C,0),0),"")</f>
        <v/>
      </c>
      <c r="G508" s="488" t="str">
        <f>IFERROR(INDEX(Customer!G:G,MATCH($D508,Customer!$C:$C,0),0),"")</f>
        <v/>
      </c>
      <c r="H508" s="524"/>
      <c r="I508" s="525"/>
      <c r="J508" s="533" t="str">
        <f>IF(C508&lt;&gt;"",SUMIFS('Jurnal Piutang'!J:J,'Jurnal Piutang'!H:H,F508,'Jurnal Piutang'!Q:Q,C508)-SUMIFS('Jurnal Kas'!K:K,'Jurnal Kas'!H:H,F508,'Jurnal Kas'!Q:Q,C508)+I508,"")</f>
        <v/>
      </c>
    </row>
    <row r="509" spans="2:10" x14ac:dyDescent="0.25">
      <c r="B509" s="180">
        <v>502</v>
      </c>
      <c r="C509" s="502"/>
      <c r="D509" s="488" t="str">
        <f>IFERROR(INDEX('Jurnal Piutang'!R:R,MATCH(C509,'Jurnal Piutang'!Q:Q,0),0),"")</f>
        <v/>
      </c>
      <c r="E509" s="488" t="str">
        <f>IFERROR(INDEX(Customer!D:D,MATCH(D509,Customer!C:C,0),0),"")</f>
        <v/>
      </c>
      <c r="F509" s="490" t="str">
        <f>IFERROR(INDEX(Customer!F:F,MATCH($D509,Customer!$C:$C,0),0),"")</f>
        <v/>
      </c>
      <c r="G509" s="488" t="str">
        <f>IFERROR(INDEX(Customer!G:G,MATCH($D509,Customer!$C:$C,0),0),"")</f>
        <v/>
      </c>
      <c r="H509" s="524"/>
      <c r="I509" s="525"/>
      <c r="J509" s="533" t="str">
        <f>IF(C509&lt;&gt;"",SUMIFS('Jurnal Piutang'!J:J,'Jurnal Piutang'!H:H,F509,'Jurnal Piutang'!Q:Q,C509)-SUMIFS('Jurnal Kas'!K:K,'Jurnal Kas'!H:H,F509,'Jurnal Kas'!Q:Q,C509)+I509,"")</f>
        <v/>
      </c>
    </row>
    <row r="510" spans="2:10" x14ac:dyDescent="0.25">
      <c r="B510" s="180">
        <v>503</v>
      </c>
      <c r="C510" s="502"/>
      <c r="D510" s="488" t="str">
        <f>IFERROR(INDEX('Jurnal Piutang'!R:R,MATCH(C510,'Jurnal Piutang'!Q:Q,0),0),"")</f>
        <v/>
      </c>
      <c r="E510" s="488" t="str">
        <f>IFERROR(INDEX(Customer!D:D,MATCH(D510,Customer!C:C,0),0),"")</f>
        <v/>
      </c>
      <c r="F510" s="490" t="str">
        <f>IFERROR(INDEX(Customer!F:F,MATCH($D510,Customer!$C:$C,0),0),"")</f>
        <v/>
      </c>
      <c r="G510" s="488" t="str">
        <f>IFERROR(INDEX(Customer!G:G,MATCH($D510,Customer!$C:$C,0),0),"")</f>
        <v/>
      </c>
      <c r="H510" s="524"/>
      <c r="I510" s="525"/>
      <c r="J510" s="533" t="str">
        <f>IF(C510&lt;&gt;"",SUMIFS('Jurnal Piutang'!J:J,'Jurnal Piutang'!H:H,F510,'Jurnal Piutang'!Q:Q,C510)-SUMIFS('Jurnal Kas'!K:K,'Jurnal Kas'!H:H,F510,'Jurnal Kas'!Q:Q,C510)+I510,"")</f>
        <v/>
      </c>
    </row>
    <row r="511" spans="2:10" x14ac:dyDescent="0.25">
      <c r="B511" s="180">
        <v>504</v>
      </c>
      <c r="C511" s="502"/>
      <c r="D511" s="488" t="str">
        <f>IFERROR(INDEX('Jurnal Piutang'!R:R,MATCH(C511,'Jurnal Piutang'!Q:Q,0),0),"")</f>
        <v/>
      </c>
      <c r="E511" s="488" t="str">
        <f>IFERROR(INDEX(Customer!D:D,MATCH(D511,Customer!C:C,0),0),"")</f>
        <v/>
      </c>
      <c r="F511" s="490" t="str">
        <f>IFERROR(INDEX(Customer!F:F,MATCH($D511,Customer!$C:$C,0),0),"")</f>
        <v/>
      </c>
      <c r="G511" s="488" t="str">
        <f>IFERROR(INDEX(Customer!G:G,MATCH($D511,Customer!$C:$C,0),0),"")</f>
        <v/>
      </c>
      <c r="H511" s="524"/>
      <c r="I511" s="525"/>
      <c r="J511" s="533" t="str">
        <f>IF(C511&lt;&gt;"",SUMIFS('Jurnal Piutang'!J:J,'Jurnal Piutang'!H:H,F511,'Jurnal Piutang'!Q:Q,C511)-SUMIFS('Jurnal Kas'!K:K,'Jurnal Kas'!H:H,F511,'Jurnal Kas'!Q:Q,C511)+I511,"")</f>
        <v/>
      </c>
    </row>
    <row r="512" spans="2:10" x14ac:dyDescent="0.25">
      <c r="B512" s="180">
        <v>505</v>
      </c>
      <c r="C512" s="502"/>
      <c r="D512" s="488" t="str">
        <f>IFERROR(INDEX('Jurnal Piutang'!R:R,MATCH(C512,'Jurnal Piutang'!Q:Q,0),0),"")</f>
        <v/>
      </c>
      <c r="E512" s="488" t="str">
        <f>IFERROR(INDEX(Customer!D:D,MATCH(D512,Customer!C:C,0),0),"")</f>
        <v/>
      </c>
      <c r="F512" s="490" t="str">
        <f>IFERROR(INDEX(Customer!F:F,MATCH($D512,Customer!$C:$C,0),0),"")</f>
        <v/>
      </c>
      <c r="G512" s="488" t="str">
        <f>IFERROR(INDEX(Customer!G:G,MATCH($D512,Customer!$C:$C,0),0),"")</f>
        <v/>
      </c>
      <c r="H512" s="524"/>
      <c r="I512" s="525"/>
      <c r="J512" s="533" t="str">
        <f>IF(C512&lt;&gt;"",SUMIFS('Jurnal Piutang'!J:J,'Jurnal Piutang'!H:H,F512,'Jurnal Piutang'!Q:Q,C512)-SUMIFS('Jurnal Kas'!K:K,'Jurnal Kas'!H:H,F512,'Jurnal Kas'!Q:Q,C512)+I512,"")</f>
        <v/>
      </c>
    </row>
    <row r="513" spans="2:10" x14ac:dyDescent="0.25">
      <c r="B513" s="180">
        <v>506</v>
      </c>
      <c r="C513" s="502"/>
      <c r="D513" s="488" t="str">
        <f>IFERROR(INDEX('Jurnal Piutang'!R:R,MATCH(C513,'Jurnal Piutang'!Q:Q,0),0),"")</f>
        <v/>
      </c>
      <c r="E513" s="488" t="str">
        <f>IFERROR(INDEX(Customer!D:D,MATCH(D513,Customer!C:C,0),0),"")</f>
        <v/>
      </c>
      <c r="F513" s="490" t="str">
        <f>IFERROR(INDEX(Customer!F:F,MATCH($D513,Customer!$C:$C,0),0),"")</f>
        <v/>
      </c>
      <c r="G513" s="488" t="str">
        <f>IFERROR(INDEX(Customer!G:G,MATCH($D513,Customer!$C:$C,0),0),"")</f>
        <v/>
      </c>
      <c r="H513" s="524"/>
      <c r="I513" s="525"/>
      <c r="J513" s="533" t="str">
        <f>IF(C513&lt;&gt;"",SUMIFS('Jurnal Piutang'!J:J,'Jurnal Piutang'!H:H,F513,'Jurnal Piutang'!Q:Q,C513)-SUMIFS('Jurnal Kas'!K:K,'Jurnal Kas'!H:H,F513,'Jurnal Kas'!Q:Q,C513)+I513,"")</f>
        <v/>
      </c>
    </row>
    <row r="514" spans="2:10" x14ac:dyDescent="0.25">
      <c r="B514" s="180">
        <v>507</v>
      </c>
      <c r="C514" s="502"/>
      <c r="D514" s="488" t="str">
        <f>IFERROR(INDEX('Jurnal Piutang'!R:R,MATCH(C514,'Jurnal Piutang'!Q:Q,0),0),"")</f>
        <v/>
      </c>
      <c r="E514" s="488" t="str">
        <f>IFERROR(INDEX(Customer!D:D,MATCH(D514,Customer!C:C,0),0),"")</f>
        <v/>
      </c>
      <c r="F514" s="490" t="str">
        <f>IFERROR(INDEX(Customer!F:F,MATCH($D514,Customer!$C:$C,0),0),"")</f>
        <v/>
      </c>
      <c r="G514" s="488" t="str">
        <f>IFERROR(INDEX(Customer!G:G,MATCH($D514,Customer!$C:$C,0),0),"")</f>
        <v/>
      </c>
      <c r="H514" s="524"/>
      <c r="I514" s="525"/>
      <c r="J514" s="533" t="str">
        <f>IF(C514&lt;&gt;"",SUMIFS('Jurnal Piutang'!J:J,'Jurnal Piutang'!H:H,F514,'Jurnal Piutang'!Q:Q,C514)-SUMIFS('Jurnal Kas'!K:K,'Jurnal Kas'!H:H,F514,'Jurnal Kas'!Q:Q,C514)+I514,"")</f>
        <v/>
      </c>
    </row>
    <row r="515" spans="2:10" x14ac:dyDescent="0.25">
      <c r="B515" s="180">
        <v>508</v>
      </c>
      <c r="C515" s="502"/>
      <c r="D515" s="488" t="str">
        <f>IFERROR(INDEX('Jurnal Piutang'!R:R,MATCH(C515,'Jurnal Piutang'!Q:Q,0),0),"")</f>
        <v/>
      </c>
      <c r="E515" s="488" t="str">
        <f>IFERROR(INDEX(Customer!D:D,MATCH(D515,Customer!C:C,0),0),"")</f>
        <v/>
      </c>
      <c r="F515" s="490" t="str">
        <f>IFERROR(INDEX(Customer!F:F,MATCH($D515,Customer!$C:$C,0),0),"")</f>
        <v/>
      </c>
      <c r="G515" s="488" t="str">
        <f>IFERROR(INDEX(Customer!G:G,MATCH($D515,Customer!$C:$C,0),0),"")</f>
        <v/>
      </c>
      <c r="H515" s="524"/>
      <c r="I515" s="525"/>
      <c r="J515" s="533" t="str">
        <f>IF(C515&lt;&gt;"",SUMIFS('Jurnal Piutang'!J:J,'Jurnal Piutang'!H:H,F515,'Jurnal Piutang'!Q:Q,C515)-SUMIFS('Jurnal Kas'!K:K,'Jurnal Kas'!H:H,F515,'Jurnal Kas'!Q:Q,C515)+I515,"")</f>
        <v/>
      </c>
    </row>
    <row r="516" spans="2:10" x14ac:dyDescent="0.25">
      <c r="B516" s="180">
        <v>509</v>
      </c>
      <c r="C516" s="502"/>
      <c r="D516" s="488" t="str">
        <f>IFERROR(INDEX('Jurnal Piutang'!R:R,MATCH(C516,'Jurnal Piutang'!Q:Q,0),0),"")</f>
        <v/>
      </c>
      <c r="E516" s="488" t="str">
        <f>IFERROR(INDEX(Customer!D:D,MATCH(D516,Customer!C:C,0),0),"")</f>
        <v/>
      </c>
      <c r="F516" s="490" t="str">
        <f>IFERROR(INDEX(Customer!F:F,MATCH($D516,Customer!$C:$C,0),0),"")</f>
        <v/>
      </c>
      <c r="G516" s="488" t="str">
        <f>IFERROR(INDEX(Customer!G:G,MATCH($D516,Customer!$C:$C,0),0),"")</f>
        <v/>
      </c>
      <c r="H516" s="524"/>
      <c r="I516" s="525"/>
      <c r="J516" s="533" t="str">
        <f>IF(C516&lt;&gt;"",SUMIFS('Jurnal Piutang'!J:J,'Jurnal Piutang'!H:H,F516,'Jurnal Piutang'!Q:Q,C516)-SUMIFS('Jurnal Kas'!K:K,'Jurnal Kas'!H:H,F516,'Jurnal Kas'!Q:Q,C516)+I516,"")</f>
        <v/>
      </c>
    </row>
    <row r="517" spans="2:10" x14ac:dyDescent="0.25">
      <c r="B517" s="180">
        <v>510</v>
      </c>
      <c r="C517" s="502"/>
      <c r="D517" s="488" t="str">
        <f>IFERROR(INDEX('Jurnal Piutang'!R:R,MATCH(C517,'Jurnal Piutang'!Q:Q,0),0),"")</f>
        <v/>
      </c>
      <c r="E517" s="488" t="str">
        <f>IFERROR(INDEX(Customer!D:D,MATCH(D517,Customer!C:C,0),0),"")</f>
        <v/>
      </c>
      <c r="F517" s="490" t="str">
        <f>IFERROR(INDEX(Customer!F:F,MATCH($D517,Customer!$C:$C,0),0),"")</f>
        <v/>
      </c>
      <c r="G517" s="488" t="str">
        <f>IFERROR(INDEX(Customer!G:G,MATCH($D517,Customer!$C:$C,0),0),"")</f>
        <v/>
      </c>
      <c r="H517" s="524"/>
      <c r="I517" s="525"/>
      <c r="J517" s="533" t="str">
        <f>IF(C517&lt;&gt;"",SUMIFS('Jurnal Piutang'!J:J,'Jurnal Piutang'!H:H,F517,'Jurnal Piutang'!Q:Q,C517)-SUMIFS('Jurnal Kas'!K:K,'Jurnal Kas'!H:H,F517,'Jurnal Kas'!Q:Q,C517)+I517,"")</f>
        <v/>
      </c>
    </row>
    <row r="518" spans="2:10" x14ac:dyDescent="0.25">
      <c r="B518" s="180">
        <v>511</v>
      </c>
      <c r="C518" s="502"/>
      <c r="D518" s="488" t="str">
        <f>IFERROR(INDEX('Jurnal Piutang'!R:R,MATCH(C518,'Jurnal Piutang'!Q:Q,0),0),"")</f>
        <v/>
      </c>
      <c r="E518" s="488" t="str">
        <f>IFERROR(INDEX(Customer!D:D,MATCH(D518,Customer!C:C,0),0),"")</f>
        <v/>
      </c>
      <c r="F518" s="490" t="str">
        <f>IFERROR(INDEX(Customer!F:F,MATCH($D518,Customer!$C:$C,0),0),"")</f>
        <v/>
      </c>
      <c r="G518" s="488" t="str">
        <f>IFERROR(INDEX(Customer!G:G,MATCH($D518,Customer!$C:$C,0),0),"")</f>
        <v/>
      </c>
      <c r="H518" s="524"/>
      <c r="I518" s="525"/>
      <c r="J518" s="533" t="str">
        <f>IF(C518&lt;&gt;"",SUMIFS('Jurnal Piutang'!J:J,'Jurnal Piutang'!H:H,F518,'Jurnal Piutang'!Q:Q,C518)-SUMIFS('Jurnal Kas'!K:K,'Jurnal Kas'!H:H,F518,'Jurnal Kas'!Q:Q,C518)+I518,"")</f>
        <v/>
      </c>
    </row>
    <row r="519" spans="2:10" x14ac:dyDescent="0.25">
      <c r="B519" s="180">
        <v>512</v>
      </c>
      <c r="C519" s="502"/>
      <c r="D519" s="488" t="str">
        <f>IFERROR(INDEX('Jurnal Piutang'!R:R,MATCH(C519,'Jurnal Piutang'!Q:Q,0),0),"")</f>
        <v/>
      </c>
      <c r="E519" s="488" t="str">
        <f>IFERROR(INDEX(Customer!D:D,MATCH(D519,Customer!C:C,0),0),"")</f>
        <v/>
      </c>
      <c r="F519" s="490" t="str">
        <f>IFERROR(INDEX(Customer!F:F,MATCH($D519,Customer!$C:$C,0),0),"")</f>
        <v/>
      </c>
      <c r="G519" s="488" t="str">
        <f>IFERROR(INDEX(Customer!G:G,MATCH($D519,Customer!$C:$C,0),0),"")</f>
        <v/>
      </c>
      <c r="H519" s="524"/>
      <c r="I519" s="525"/>
      <c r="J519" s="533" t="str">
        <f>IF(C519&lt;&gt;"",SUMIFS('Jurnal Piutang'!J:J,'Jurnal Piutang'!H:H,F519,'Jurnal Piutang'!Q:Q,C519)-SUMIFS('Jurnal Kas'!K:K,'Jurnal Kas'!H:H,F519,'Jurnal Kas'!Q:Q,C519)+I519,"")</f>
        <v/>
      </c>
    </row>
    <row r="520" spans="2:10" x14ac:dyDescent="0.25">
      <c r="B520" s="180">
        <v>513</v>
      </c>
      <c r="C520" s="502"/>
      <c r="D520" s="488" t="str">
        <f>IFERROR(INDEX('Jurnal Piutang'!R:R,MATCH(C520,'Jurnal Piutang'!Q:Q,0),0),"")</f>
        <v/>
      </c>
      <c r="E520" s="488" t="str">
        <f>IFERROR(INDEX(Customer!D:D,MATCH(D520,Customer!C:C,0),0),"")</f>
        <v/>
      </c>
      <c r="F520" s="490" t="str">
        <f>IFERROR(INDEX(Customer!F:F,MATCH($D520,Customer!$C:$C,0),0),"")</f>
        <v/>
      </c>
      <c r="G520" s="488" t="str">
        <f>IFERROR(INDEX(Customer!G:G,MATCH($D520,Customer!$C:$C,0),0),"")</f>
        <v/>
      </c>
      <c r="H520" s="524"/>
      <c r="I520" s="525"/>
      <c r="J520" s="533" t="str">
        <f>IF(C520&lt;&gt;"",SUMIFS('Jurnal Piutang'!J:J,'Jurnal Piutang'!H:H,F520,'Jurnal Piutang'!Q:Q,C520)-SUMIFS('Jurnal Kas'!K:K,'Jurnal Kas'!H:H,F520,'Jurnal Kas'!Q:Q,C520)+I520,"")</f>
        <v/>
      </c>
    </row>
    <row r="521" spans="2:10" x14ac:dyDescent="0.25">
      <c r="B521" s="180">
        <v>514</v>
      </c>
      <c r="C521" s="502"/>
      <c r="D521" s="488" t="str">
        <f>IFERROR(INDEX('Jurnal Piutang'!R:R,MATCH(C521,'Jurnal Piutang'!Q:Q,0),0),"")</f>
        <v/>
      </c>
      <c r="E521" s="488" t="str">
        <f>IFERROR(INDEX(Customer!D:D,MATCH(D521,Customer!C:C,0),0),"")</f>
        <v/>
      </c>
      <c r="F521" s="490" t="str">
        <f>IFERROR(INDEX(Customer!F:F,MATCH($D521,Customer!$C:$C,0),0),"")</f>
        <v/>
      </c>
      <c r="G521" s="488" t="str">
        <f>IFERROR(INDEX(Customer!G:G,MATCH($D521,Customer!$C:$C,0),0),"")</f>
        <v/>
      </c>
      <c r="H521" s="524"/>
      <c r="I521" s="525"/>
      <c r="J521" s="533" t="str">
        <f>IF(C521&lt;&gt;"",SUMIFS('Jurnal Piutang'!J:J,'Jurnal Piutang'!H:H,F521,'Jurnal Piutang'!Q:Q,C521)-SUMIFS('Jurnal Kas'!K:K,'Jurnal Kas'!H:H,F521,'Jurnal Kas'!Q:Q,C521)+I521,"")</f>
        <v/>
      </c>
    </row>
    <row r="522" spans="2:10" x14ac:dyDescent="0.25">
      <c r="B522" s="180">
        <v>515</v>
      </c>
      <c r="C522" s="502"/>
      <c r="D522" s="488" t="str">
        <f>IFERROR(INDEX('Jurnal Piutang'!R:R,MATCH(C522,'Jurnal Piutang'!Q:Q,0),0),"")</f>
        <v/>
      </c>
      <c r="E522" s="488" t="str">
        <f>IFERROR(INDEX(Customer!D:D,MATCH(D522,Customer!C:C,0),0),"")</f>
        <v/>
      </c>
      <c r="F522" s="490" t="str">
        <f>IFERROR(INDEX(Customer!F:F,MATCH($D522,Customer!$C:$C,0),0),"")</f>
        <v/>
      </c>
      <c r="G522" s="488" t="str">
        <f>IFERROR(INDEX(Customer!G:G,MATCH($D522,Customer!$C:$C,0),0),"")</f>
        <v/>
      </c>
      <c r="H522" s="524"/>
      <c r="I522" s="525"/>
      <c r="J522" s="533" t="str">
        <f>IF(C522&lt;&gt;"",SUMIFS('Jurnal Piutang'!J:J,'Jurnal Piutang'!H:H,F522,'Jurnal Piutang'!Q:Q,C522)-SUMIFS('Jurnal Kas'!K:K,'Jurnal Kas'!H:H,F522,'Jurnal Kas'!Q:Q,C522)+I522,"")</f>
        <v/>
      </c>
    </row>
    <row r="523" spans="2:10" x14ac:dyDescent="0.25">
      <c r="B523" s="180">
        <v>516</v>
      </c>
      <c r="C523" s="502"/>
      <c r="D523" s="488" t="str">
        <f>IFERROR(INDEX('Jurnal Piutang'!R:R,MATCH(C523,'Jurnal Piutang'!Q:Q,0),0),"")</f>
        <v/>
      </c>
      <c r="E523" s="488" t="str">
        <f>IFERROR(INDEX(Customer!D:D,MATCH(D523,Customer!C:C,0),0),"")</f>
        <v/>
      </c>
      <c r="F523" s="490" t="str">
        <f>IFERROR(INDEX(Customer!F:F,MATCH($D523,Customer!$C:$C,0),0),"")</f>
        <v/>
      </c>
      <c r="G523" s="488" t="str">
        <f>IFERROR(INDEX(Customer!G:G,MATCH($D523,Customer!$C:$C,0),0),"")</f>
        <v/>
      </c>
      <c r="H523" s="524"/>
      <c r="I523" s="525"/>
      <c r="J523" s="533" t="str">
        <f>IF(C523&lt;&gt;"",SUMIFS('Jurnal Piutang'!J:J,'Jurnal Piutang'!H:H,F523,'Jurnal Piutang'!Q:Q,C523)-SUMIFS('Jurnal Kas'!K:K,'Jurnal Kas'!H:H,F523,'Jurnal Kas'!Q:Q,C523)+I523,"")</f>
        <v/>
      </c>
    </row>
    <row r="524" spans="2:10" x14ac:dyDescent="0.25">
      <c r="B524" s="180">
        <v>517</v>
      </c>
      <c r="C524" s="502"/>
      <c r="D524" s="488" t="str">
        <f>IFERROR(INDEX('Jurnal Piutang'!R:R,MATCH(C524,'Jurnal Piutang'!Q:Q,0),0),"")</f>
        <v/>
      </c>
      <c r="E524" s="488" t="str">
        <f>IFERROR(INDEX(Customer!D:D,MATCH(D524,Customer!C:C,0),0),"")</f>
        <v/>
      </c>
      <c r="F524" s="490" t="str">
        <f>IFERROR(INDEX(Customer!F:F,MATCH($D524,Customer!$C:$C,0),0),"")</f>
        <v/>
      </c>
      <c r="G524" s="488" t="str">
        <f>IFERROR(INDEX(Customer!G:G,MATCH($D524,Customer!$C:$C,0),0),"")</f>
        <v/>
      </c>
      <c r="H524" s="524"/>
      <c r="I524" s="525"/>
      <c r="J524" s="533" t="str">
        <f>IF(C524&lt;&gt;"",SUMIFS('Jurnal Piutang'!J:J,'Jurnal Piutang'!H:H,F524,'Jurnal Piutang'!Q:Q,C524)-SUMIFS('Jurnal Kas'!K:K,'Jurnal Kas'!H:H,F524,'Jurnal Kas'!Q:Q,C524)+I524,"")</f>
        <v/>
      </c>
    </row>
    <row r="525" spans="2:10" x14ac:dyDescent="0.25">
      <c r="B525" s="180">
        <v>518</v>
      </c>
      <c r="C525" s="502"/>
      <c r="D525" s="488" t="str">
        <f>IFERROR(INDEX('Jurnal Piutang'!R:R,MATCH(C525,'Jurnal Piutang'!Q:Q,0),0),"")</f>
        <v/>
      </c>
      <c r="E525" s="488" t="str">
        <f>IFERROR(INDEX(Customer!D:D,MATCH(D525,Customer!C:C,0),0),"")</f>
        <v/>
      </c>
      <c r="F525" s="490" t="str">
        <f>IFERROR(INDEX(Customer!F:F,MATCH($D525,Customer!$C:$C,0),0),"")</f>
        <v/>
      </c>
      <c r="G525" s="488" t="str">
        <f>IFERROR(INDEX(Customer!G:G,MATCH($D525,Customer!$C:$C,0),0),"")</f>
        <v/>
      </c>
      <c r="H525" s="524"/>
      <c r="I525" s="525"/>
      <c r="J525" s="533" t="str">
        <f>IF(C525&lt;&gt;"",SUMIFS('Jurnal Piutang'!J:J,'Jurnal Piutang'!H:H,F525,'Jurnal Piutang'!Q:Q,C525)-SUMIFS('Jurnal Kas'!K:K,'Jurnal Kas'!H:H,F525,'Jurnal Kas'!Q:Q,C525)+I525,"")</f>
        <v/>
      </c>
    </row>
    <row r="526" spans="2:10" x14ac:dyDescent="0.25">
      <c r="B526" s="180">
        <v>519</v>
      </c>
      <c r="C526" s="502"/>
      <c r="D526" s="488" t="str">
        <f>IFERROR(INDEX('Jurnal Piutang'!R:R,MATCH(C526,'Jurnal Piutang'!Q:Q,0),0),"")</f>
        <v/>
      </c>
      <c r="E526" s="488" t="str">
        <f>IFERROR(INDEX(Customer!D:D,MATCH(D526,Customer!C:C,0),0),"")</f>
        <v/>
      </c>
      <c r="F526" s="490" t="str">
        <f>IFERROR(INDEX(Customer!F:F,MATCH($D526,Customer!$C:$C,0),0),"")</f>
        <v/>
      </c>
      <c r="G526" s="488" t="str">
        <f>IFERROR(INDEX(Customer!G:G,MATCH($D526,Customer!$C:$C,0),0),"")</f>
        <v/>
      </c>
      <c r="H526" s="524"/>
      <c r="I526" s="525"/>
      <c r="J526" s="533" t="str">
        <f>IF(C526&lt;&gt;"",SUMIFS('Jurnal Piutang'!J:J,'Jurnal Piutang'!H:H,F526,'Jurnal Piutang'!Q:Q,C526)-SUMIFS('Jurnal Kas'!K:K,'Jurnal Kas'!H:H,F526,'Jurnal Kas'!Q:Q,C526)+I526,"")</f>
        <v/>
      </c>
    </row>
    <row r="527" spans="2:10" x14ac:dyDescent="0.25">
      <c r="B527" s="180">
        <v>520</v>
      </c>
      <c r="C527" s="502"/>
      <c r="D527" s="488" t="str">
        <f>IFERROR(INDEX('Jurnal Piutang'!R:R,MATCH(C527,'Jurnal Piutang'!Q:Q,0),0),"")</f>
        <v/>
      </c>
      <c r="E527" s="488" t="str">
        <f>IFERROR(INDEX(Customer!D:D,MATCH(D527,Customer!C:C,0),0),"")</f>
        <v/>
      </c>
      <c r="F527" s="490" t="str">
        <f>IFERROR(INDEX(Customer!F:F,MATCH($D527,Customer!$C:$C,0),0),"")</f>
        <v/>
      </c>
      <c r="G527" s="488" t="str">
        <f>IFERROR(INDEX(Customer!G:G,MATCH($D527,Customer!$C:$C,0),0),"")</f>
        <v/>
      </c>
      <c r="H527" s="524"/>
      <c r="I527" s="525"/>
      <c r="J527" s="533" t="str">
        <f>IF(C527&lt;&gt;"",SUMIFS('Jurnal Piutang'!J:J,'Jurnal Piutang'!H:H,F527,'Jurnal Piutang'!Q:Q,C527)-SUMIFS('Jurnal Kas'!K:K,'Jurnal Kas'!H:H,F527,'Jurnal Kas'!Q:Q,C527)+I527,"")</f>
        <v/>
      </c>
    </row>
    <row r="528" spans="2:10" x14ac:dyDescent="0.25">
      <c r="B528" s="180">
        <v>521</v>
      </c>
      <c r="C528" s="502"/>
      <c r="D528" s="488" t="str">
        <f>IFERROR(INDEX('Jurnal Piutang'!R:R,MATCH(C528,'Jurnal Piutang'!Q:Q,0),0),"")</f>
        <v/>
      </c>
      <c r="E528" s="488" t="str">
        <f>IFERROR(INDEX(Customer!D:D,MATCH(D528,Customer!C:C,0),0),"")</f>
        <v/>
      </c>
      <c r="F528" s="490" t="str">
        <f>IFERROR(INDEX(Customer!F:F,MATCH($D528,Customer!$C:$C,0),0),"")</f>
        <v/>
      </c>
      <c r="G528" s="488" t="str">
        <f>IFERROR(INDEX(Customer!G:G,MATCH($D528,Customer!$C:$C,0),0),"")</f>
        <v/>
      </c>
      <c r="H528" s="524"/>
      <c r="I528" s="525"/>
      <c r="J528" s="533" t="str">
        <f>IF(C528&lt;&gt;"",SUMIFS('Jurnal Piutang'!J:J,'Jurnal Piutang'!H:H,F528,'Jurnal Piutang'!Q:Q,C528)-SUMIFS('Jurnal Kas'!K:K,'Jurnal Kas'!H:H,F528,'Jurnal Kas'!Q:Q,C528)+I528,"")</f>
        <v/>
      </c>
    </row>
    <row r="529" spans="2:10" x14ac:dyDescent="0.25">
      <c r="B529" s="180">
        <v>522</v>
      </c>
      <c r="C529" s="502"/>
      <c r="D529" s="488" t="str">
        <f>IFERROR(INDEX('Jurnal Piutang'!R:R,MATCH(C529,'Jurnal Piutang'!Q:Q,0),0),"")</f>
        <v/>
      </c>
      <c r="E529" s="488" t="str">
        <f>IFERROR(INDEX(Customer!D:D,MATCH(D529,Customer!C:C,0),0),"")</f>
        <v/>
      </c>
      <c r="F529" s="490" t="str">
        <f>IFERROR(INDEX(Customer!F:F,MATCH($D529,Customer!$C:$C,0),0),"")</f>
        <v/>
      </c>
      <c r="G529" s="488" t="str">
        <f>IFERROR(INDEX(Customer!G:G,MATCH($D529,Customer!$C:$C,0),0),"")</f>
        <v/>
      </c>
      <c r="H529" s="524"/>
      <c r="I529" s="525"/>
      <c r="J529" s="533" t="str">
        <f>IF(C529&lt;&gt;"",SUMIFS('Jurnal Piutang'!J:J,'Jurnal Piutang'!H:H,F529,'Jurnal Piutang'!Q:Q,C529)-SUMIFS('Jurnal Kas'!K:K,'Jurnal Kas'!H:H,F529,'Jurnal Kas'!Q:Q,C529)+I529,"")</f>
        <v/>
      </c>
    </row>
    <row r="530" spans="2:10" x14ac:dyDescent="0.25">
      <c r="B530" s="180">
        <v>523</v>
      </c>
      <c r="C530" s="502"/>
      <c r="D530" s="488" t="str">
        <f>IFERROR(INDEX('Jurnal Piutang'!R:R,MATCH(C530,'Jurnal Piutang'!Q:Q,0),0),"")</f>
        <v/>
      </c>
      <c r="E530" s="488" t="str">
        <f>IFERROR(INDEX(Customer!D:D,MATCH(D530,Customer!C:C,0),0),"")</f>
        <v/>
      </c>
      <c r="F530" s="490" t="str">
        <f>IFERROR(INDEX(Customer!F:F,MATCH($D530,Customer!$C:$C,0),0),"")</f>
        <v/>
      </c>
      <c r="G530" s="488" t="str">
        <f>IFERROR(INDEX(Customer!G:G,MATCH($D530,Customer!$C:$C,0),0),"")</f>
        <v/>
      </c>
      <c r="H530" s="524"/>
      <c r="I530" s="525"/>
      <c r="J530" s="533" t="str">
        <f>IF(C530&lt;&gt;"",SUMIFS('Jurnal Piutang'!J:J,'Jurnal Piutang'!H:H,F530,'Jurnal Piutang'!Q:Q,C530)-SUMIFS('Jurnal Kas'!K:K,'Jurnal Kas'!H:H,F530,'Jurnal Kas'!Q:Q,C530)+I530,"")</f>
        <v/>
      </c>
    </row>
    <row r="531" spans="2:10" x14ac:dyDescent="0.25">
      <c r="B531" s="180">
        <v>524</v>
      </c>
      <c r="C531" s="502"/>
      <c r="D531" s="488" t="str">
        <f>IFERROR(INDEX('Jurnal Piutang'!R:R,MATCH(C531,'Jurnal Piutang'!Q:Q,0),0),"")</f>
        <v/>
      </c>
      <c r="E531" s="488" t="str">
        <f>IFERROR(INDEX(Customer!D:D,MATCH(D531,Customer!C:C,0),0),"")</f>
        <v/>
      </c>
      <c r="F531" s="490" t="str">
        <f>IFERROR(INDEX(Customer!F:F,MATCH($D531,Customer!$C:$C,0),0),"")</f>
        <v/>
      </c>
      <c r="G531" s="488" t="str">
        <f>IFERROR(INDEX(Customer!G:G,MATCH($D531,Customer!$C:$C,0),0),"")</f>
        <v/>
      </c>
      <c r="H531" s="524"/>
      <c r="I531" s="525"/>
      <c r="J531" s="533" t="str">
        <f>IF(C531&lt;&gt;"",SUMIFS('Jurnal Piutang'!J:J,'Jurnal Piutang'!H:H,F531,'Jurnal Piutang'!Q:Q,C531)-SUMIFS('Jurnal Kas'!K:K,'Jurnal Kas'!H:H,F531,'Jurnal Kas'!Q:Q,C531)+I531,"")</f>
        <v/>
      </c>
    </row>
    <row r="532" spans="2:10" x14ac:dyDescent="0.25">
      <c r="B532" s="180">
        <v>525</v>
      </c>
      <c r="C532" s="502"/>
      <c r="D532" s="488" t="str">
        <f>IFERROR(INDEX('Jurnal Piutang'!R:R,MATCH(C532,'Jurnal Piutang'!Q:Q,0),0),"")</f>
        <v/>
      </c>
      <c r="E532" s="488" t="str">
        <f>IFERROR(INDEX(Customer!D:D,MATCH(D532,Customer!C:C,0),0),"")</f>
        <v/>
      </c>
      <c r="F532" s="490" t="str">
        <f>IFERROR(INDEX(Customer!F:F,MATCH($D532,Customer!$C:$C,0),0),"")</f>
        <v/>
      </c>
      <c r="G532" s="488" t="str">
        <f>IFERROR(INDEX(Customer!G:G,MATCH($D532,Customer!$C:$C,0),0),"")</f>
        <v/>
      </c>
      <c r="H532" s="524"/>
      <c r="I532" s="525"/>
      <c r="J532" s="533" t="str">
        <f>IF(C532&lt;&gt;"",SUMIFS('Jurnal Piutang'!J:J,'Jurnal Piutang'!H:H,F532,'Jurnal Piutang'!Q:Q,C532)-SUMIFS('Jurnal Kas'!K:K,'Jurnal Kas'!H:H,F532,'Jurnal Kas'!Q:Q,C532)+I532,"")</f>
        <v/>
      </c>
    </row>
    <row r="533" spans="2:10" x14ac:dyDescent="0.25">
      <c r="B533" s="180">
        <v>526</v>
      </c>
      <c r="C533" s="502"/>
      <c r="D533" s="488" t="str">
        <f>IFERROR(INDEX('Jurnal Piutang'!R:R,MATCH(C533,'Jurnal Piutang'!Q:Q,0),0),"")</f>
        <v/>
      </c>
      <c r="E533" s="488" t="str">
        <f>IFERROR(INDEX(Customer!D:D,MATCH(D533,Customer!C:C,0),0),"")</f>
        <v/>
      </c>
      <c r="F533" s="490" t="str">
        <f>IFERROR(INDEX(Customer!F:F,MATCH($D533,Customer!$C:$C,0),0),"")</f>
        <v/>
      </c>
      <c r="G533" s="488" t="str">
        <f>IFERROR(INDEX(Customer!G:G,MATCH($D533,Customer!$C:$C,0),0),"")</f>
        <v/>
      </c>
      <c r="H533" s="524"/>
      <c r="I533" s="525"/>
      <c r="J533" s="533" t="str">
        <f>IF(C533&lt;&gt;"",SUMIFS('Jurnal Piutang'!J:J,'Jurnal Piutang'!H:H,F533,'Jurnal Piutang'!Q:Q,C533)-SUMIFS('Jurnal Kas'!K:K,'Jurnal Kas'!H:H,F533,'Jurnal Kas'!Q:Q,C533)+I533,"")</f>
        <v/>
      </c>
    </row>
    <row r="534" spans="2:10" x14ac:dyDescent="0.25">
      <c r="B534" s="180">
        <v>527</v>
      </c>
      <c r="C534" s="502"/>
      <c r="D534" s="488" t="str">
        <f>IFERROR(INDEX('Jurnal Piutang'!R:R,MATCH(C534,'Jurnal Piutang'!Q:Q,0),0),"")</f>
        <v/>
      </c>
      <c r="E534" s="488" t="str">
        <f>IFERROR(INDEX(Customer!D:D,MATCH(D534,Customer!C:C,0),0),"")</f>
        <v/>
      </c>
      <c r="F534" s="490" t="str">
        <f>IFERROR(INDEX(Customer!F:F,MATCH($D534,Customer!$C:$C,0),0),"")</f>
        <v/>
      </c>
      <c r="G534" s="488" t="str">
        <f>IFERROR(INDEX(Customer!G:G,MATCH($D534,Customer!$C:$C,0),0),"")</f>
        <v/>
      </c>
      <c r="H534" s="524"/>
      <c r="I534" s="525"/>
      <c r="J534" s="533" t="str">
        <f>IF(C534&lt;&gt;"",SUMIFS('Jurnal Piutang'!J:J,'Jurnal Piutang'!H:H,F534,'Jurnal Piutang'!Q:Q,C534)-SUMIFS('Jurnal Kas'!K:K,'Jurnal Kas'!H:H,F534,'Jurnal Kas'!Q:Q,C534)+I534,"")</f>
        <v/>
      </c>
    </row>
    <row r="535" spans="2:10" x14ac:dyDescent="0.25">
      <c r="B535" s="180">
        <v>528</v>
      </c>
      <c r="C535" s="502"/>
      <c r="D535" s="488" t="str">
        <f>IFERROR(INDEX('Jurnal Piutang'!R:R,MATCH(C535,'Jurnal Piutang'!Q:Q,0),0),"")</f>
        <v/>
      </c>
      <c r="E535" s="488" t="str">
        <f>IFERROR(INDEX(Customer!D:D,MATCH(D535,Customer!C:C,0),0),"")</f>
        <v/>
      </c>
      <c r="F535" s="490" t="str">
        <f>IFERROR(INDEX(Customer!F:F,MATCH($D535,Customer!$C:$C,0),0),"")</f>
        <v/>
      </c>
      <c r="G535" s="488" t="str">
        <f>IFERROR(INDEX(Customer!G:G,MATCH($D535,Customer!$C:$C,0),0),"")</f>
        <v/>
      </c>
      <c r="H535" s="524"/>
      <c r="I535" s="525"/>
      <c r="J535" s="533" t="str">
        <f>IF(C535&lt;&gt;"",SUMIFS('Jurnal Piutang'!J:J,'Jurnal Piutang'!H:H,F535,'Jurnal Piutang'!Q:Q,C535)-SUMIFS('Jurnal Kas'!K:K,'Jurnal Kas'!H:H,F535,'Jurnal Kas'!Q:Q,C535)+I535,"")</f>
        <v/>
      </c>
    </row>
    <row r="536" spans="2:10" x14ac:dyDescent="0.25">
      <c r="B536" s="180">
        <v>529</v>
      </c>
      <c r="C536" s="502"/>
      <c r="D536" s="488" t="str">
        <f>IFERROR(INDEX('Jurnal Piutang'!R:R,MATCH(C536,'Jurnal Piutang'!Q:Q,0),0),"")</f>
        <v/>
      </c>
      <c r="E536" s="488" t="str">
        <f>IFERROR(INDEX(Customer!D:D,MATCH(D536,Customer!C:C,0),0),"")</f>
        <v/>
      </c>
      <c r="F536" s="490" t="str">
        <f>IFERROR(INDEX(Customer!F:F,MATCH($D536,Customer!$C:$C,0),0),"")</f>
        <v/>
      </c>
      <c r="G536" s="488" t="str">
        <f>IFERROR(INDEX(Customer!G:G,MATCH($D536,Customer!$C:$C,0),0),"")</f>
        <v/>
      </c>
      <c r="H536" s="524"/>
      <c r="I536" s="525"/>
      <c r="J536" s="533" t="str">
        <f>IF(C536&lt;&gt;"",SUMIFS('Jurnal Piutang'!J:J,'Jurnal Piutang'!H:H,F536,'Jurnal Piutang'!Q:Q,C536)-SUMIFS('Jurnal Kas'!K:K,'Jurnal Kas'!H:H,F536,'Jurnal Kas'!Q:Q,C536)+I536,"")</f>
        <v/>
      </c>
    </row>
    <row r="537" spans="2:10" x14ac:dyDescent="0.25">
      <c r="B537" s="180">
        <v>530</v>
      </c>
      <c r="C537" s="502"/>
      <c r="D537" s="488" t="str">
        <f>IFERROR(INDEX('Jurnal Piutang'!R:R,MATCH(C537,'Jurnal Piutang'!Q:Q,0),0),"")</f>
        <v/>
      </c>
      <c r="E537" s="488" t="str">
        <f>IFERROR(INDEX(Customer!D:D,MATCH(D537,Customer!C:C,0),0),"")</f>
        <v/>
      </c>
      <c r="F537" s="490" t="str">
        <f>IFERROR(INDEX(Customer!F:F,MATCH($D537,Customer!$C:$C,0),0),"")</f>
        <v/>
      </c>
      <c r="G537" s="488" t="str">
        <f>IFERROR(INDEX(Customer!G:G,MATCH($D537,Customer!$C:$C,0),0),"")</f>
        <v/>
      </c>
      <c r="H537" s="524"/>
      <c r="I537" s="525"/>
      <c r="J537" s="533" t="str">
        <f>IF(C537&lt;&gt;"",SUMIFS('Jurnal Piutang'!J:J,'Jurnal Piutang'!H:H,F537,'Jurnal Piutang'!Q:Q,C537)-SUMIFS('Jurnal Kas'!K:K,'Jurnal Kas'!H:H,F537,'Jurnal Kas'!Q:Q,C537)+I537,"")</f>
        <v/>
      </c>
    </row>
    <row r="538" spans="2:10" x14ac:dyDescent="0.25">
      <c r="B538" s="180">
        <v>531</v>
      </c>
      <c r="C538" s="502"/>
      <c r="D538" s="488" t="str">
        <f>IFERROR(INDEX('Jurnal Piutang'!R:R,MATCH(C538,'Jurnal Piutang'!Q:Q,0),0),"")</f>
        <v/>
      </c>
      <c r="E538" s="488" t="str">
        <f>IFERROR(INDEX(Customer!D:D,MATCH(D538,Customer!C:C,0),0),"")</f>
        <v/>
      </c>
      <c r="F538" s="490" t="str">
        <f>IFERROR(INDEX(Customer!F:F,MATCH($D538,Customer!$C:$C,0),0),"")</f>
        <v/>
      </c>
      <c r="G538" s="488" t="str">
        <f>IFERROR(INDEX(Customer!G:G,MATCH($D538,Customer!$C:$C,0),0),"")</f>
        <v/>
      </c>
      <c r="H538" s="524"/>
      <c r="I538" s="525"/>
      <c r="J538" s="533" t="str">
        <f>IF(C538&lt;&gt;"",SUMIFS('Jurnal Piutang'!J:J,'Jurnal Piutang'!H:H,F538,'Jurnal Piutang'!Q:Q,C538)-SUMIFS('Jurnal Kas'!K:K,'Jurnal Kas'!H:H,F538,'Jurnal Kas'!Q:Q,C538)+I538,"")</f>
        <v/>
      </c>
    </row>
    <row r="539" spans="2:10" x14ac:dyDescent="0.25">
      <c r="B539" s="180">
        <v>532</v>
      </c>
      <c r="C539" s="502"/>
      <c r="D539" s="488" t="str">
        <f>IFERROR(INDEX('Jurnal Piutang'!R:R,MATCH(C539,'Jurnal Piutang'!Q:Q,0),0),"")</f>
        <v/>
      </c>
      <c r="E539" s="488" t="str">
        <f>IFERROR(INDEX(Customer!D:D,MATCH(D539,Customer!C:C,0),0),"")</f>
        <v/>
      </c>
      <c r="F539" s="490" t="str">
        <f>IFERROR(INDEX(Customer!F:F,MATCH($D539,Customer!$C:$C,0),0),"")</f>
        <v/>
      </c>
      <c r="G539" s="488" t="str">
        <f>IFERROR(INDEX(Customer!G:G,MATCH($D539,Customer!$C:$C,0),0),"")</f>
        <v/>
      </c>
      <c r="H539" s="524"/>
      <c r="I539" s="525"/>
      <c r="J539" s="533" t="str">
        <f>IF(C539&lt;&gt;"",SUMIFS('Jurnal Piutang'!J:J,'Jurnal Piutang'!H:H,F539,'Jurnal Piutang'!Q:Q,C539)-SUMIFS('Jurnal Kas'!K:K,'Jurnal Kas'!H:H,F539,'Jurnal Kas'!Q:Q,C539)+I539,"")</f>
        <v/>
      </c>
    </row>
    <row r="540" spans="2:10" x14ac:dyDescent="0.25">
      <c r="B540" s="180">
        <v>533</v>
      </c>
      <c r="C540" s="502"/>
      <c r="D540" s="488" t="str">
        <f>IFERROR(INDEX('Jurnal Piutang'!R:R,MATCH(C540,'Jurnal Piutang'!Q:Q,0),0),"")</f>
        <v/>
      </c>
      <c r="E540" s="488" t="str">
        <f>IFERROR(INDEX(Customer!D:D,MATCH(D540,Customer!C:C,0),0),"")</f>
        <v/>
      </c>
      <c r="F540" s="490" t="str">
        <f>IFERROR(INDEX(Customer!F:F,MATCH($D540,Customer!$C:$C,0),0),"")</f>
        <v/>
      </c>
      <c r="G540" s="488" t="str">
        <f>IFERROR(INDEX(Customer!G:G,MATCH($D540,Customer!$C:$C,0),0),"")</f>
        <v/>
      </c>
      <c r="H540" s="524"/>
      <c r="I540" s="525"/>
      <c r="J540" s="533" t="str">
        <f>IF(C540&lt;&gt;"",SUMIFS('Jurnal Piutang'!J:J,'Jurnal Piutang'!H:H,F540,'Jurnal Piutang'!Q:Q,C540)-SUMIFS('Jurnal Kas'!K:K,'Jurnal Kas'!H:H,F540,'Jurnal Kas'!Q:Q,C540)+I540,"")</f>
        <v/>
      </c>
    </row>
    <row r="541" spans="2:10" x14ac:dyDescent="0.25">
      <c r="B541" s="180">
        <v>534</v>
      </c>
      <c r="C541" s="502"/>
      <c r="D541" s="488" t="str">
        <f>IFERROR(INDEX('Jurnal Piutang'!R:R,MATCH(C541,'Jurnal Piutang'!Q:Q,0),0),"")</f>
        <v/>
      </c>
      <c r="E541" s="488" t="str">
        <f>IFERROR(INDEX(Customer!D:D,MATCH(D541,Customer!C:C,0),0),"")</f>
        <v/>
      </c>
      <c r="F541" s="490" t="str">
        <f>IFERROR(INDEX(Customer!F:F,MATCH($D541,Customer!$C:$C,0),0),"")</f>
        <v/>
      </c>
      <c r="G541" s="488" t="str">
        <f>IFERROR(INDEX(Customer!G:G,MATCH($D541,Customer!$C:$C,0),0),"")</f>
        <v/>
      </c>
      <c r="H541" s="524"/>
      <c r="I541" s="525"/>
      <c r="J541" s="533" t="str">
        <f>IF(C541&lt;&gt;"",SUMIFS('Jurnal Piutang'!J:J,'Jurnal Piutang'!H:H,F541,'Jurnal Piutang'!Q:Q,C541)-SUMIFS('Jurnal Kas'!K:K,'Jurnal Kas'!H:H,F541,'Jurnal Kas'!Q:Q,C541)+I541,"")</f>
        <v/>
      </c>
    </row>
    <row r="542" spans="2:10" x14ac:dyDescent="0.25">
      <c r="B542" s="180">
        <v>535</v>
      </c>
      <c r="C542" s="502"/>
      <c r="D542" s="488" t="str">
        <f>IFERROR(INDEX('Jurnal Piutang'!R:R,MATCH(C542,'Jurnal Piutang'!Q:Q,0),0),"")</f>
        <v/>
      </c>
      <c r="E542" s="488" t="str">
        <f>IFERROR(INDEX(Customer!D:D,MATCH(D542,Customer!C:C,0),0),"")</f>
        <v/>
      </c>
      <c r="F542" s="490" t="str">
        <f>IFERROR(INDEX(Customer!F:F,MATCH($D542,Customer!$C:$C,0),0),"")</f>
        <v/>
      </c>
      <c r="G542" s="488" t="str">
        <f>IFERROR(INDEX(Customer!G:G,MATCH($D542,Customer!$C:$C,0),0),"")</f>
        <v/>
      </c>
      <c r="H542" s="524"/>
      <c r="I542" s="525"/>
      <c r="J542" s="533" t="str">
        <f>IF(C542&lt;&gt;"",SUMIFS('Jurnal Piutang'!J:J,'Jurnal Piutang'!H:H,F542,'Jurnal Piutang'!Q:Q,C542)-SUMIFS('Jurnal Kas'!K:K,'Jurnal Kas'!H:H,F542,'Jurnal Kas'!Q:Q,C542)+I542,"")</f>
        <v/>
      </c>
    </row>
    <row r="543" spans="2:10" x14ac:dyDescent="0.25">
      <c r="B543" s="180">
        <v>536</v>
      </c>
      <c r="C543" s="502"/>
      <c r="D543" s="488" t="str">
        <f>IFERROR(INDEX('Jurnal Piutang'!R:R,MATCH(C543,'Jurnal Piutang'!Q:Q,0),0),"")</f>
        <v/>
      </c>
      <c r="E543" s="488" t="str">
        <f>IFERROR(INDEX(Customer!D:D,MATCH(D543,Customer!C:C,0),0),"")</f>
        <v/>
      </c>
      <c r="F543" s="490" t="str">
        <f>IFERROR(INDEX(Customer!F:F,MATCH($D543,Customer!$C:$C,0),0),"")</f>
        <v/>
      </c>
      <c r="G543" s="488" t="str">
        <f>IFERROR(INDEX(Customer!G:G,MATCH($D543,Customer!$C:$C,0),0),"")</f>
        <v/>
      </c>
      <c r="H543" s="524"/>
      <c r="I543" s="525"/>
      <c r="J543" s="533" t="str">
        <f>IF(C543&lt;&gt;"",SUMIFS('Jurnal Piutang'!J:J,'Jurnal Piutang'!H:H,F543,'Jurnal Piutang'!Q:Q,C543)-SUMIFS('Jurnal Kas'!K:K,'Jurnal Kas'!H:H,F543,'Jurnal Kas'!Q:Q,C543)+I543,"")</f>
        <v/>
      </c>
    </row>
    <row r="544" spans="2:10" x14ac:dyDescent="0.25">
      <c r="B544" s="180">
        <v>537</v>
      </c>
      <c r="C544" s="502"/>
      <c r="D544" s="488" t="str">
        <f>IFERROR(INDEX('Jurnal Piutang'!R:R,MATCH(C544,'Jurnal Piutang'!Q:Q,0),0),"")</f>
        <v/>
      </c>
      <c r="E544" s="488" t="str">
        <f>IFERROR(INDEX(Customer!D:D,MATCH(D544,Customer!C:C,0),0),"")</f>
        <v/>
      </c>
      <c r="F544" s="490" t="str">
        <f>IFERROR(INDEX(Customer!F:F,MATCH($D544,Customer!$C:$C,0),0),"")</f>
        <v/>
      </c>
      <c r="G544" s="488" t="str">
        <f>IFERROR(INDEX(Customer!G:G,MATCH($D544,Customer!$C:$C,0),0),"")</f>
        <v/>
      </c>
      <c r="H544" s="524"/>
      <c r="I544" s="525"/>
      <c r="J544" s="533" t="str">
        <f>IF(C544&lt;&gt;"",SUMIFS('Jurnal Piutang'!J:J,'Jurnal Piutang'!H:H,F544,'Jurnal Piutang'!Q:Q,C544)-SUMIFS('Jurnal Kas'!K:K,'Jurnal Kas'!H:H,F544,'Jurnal Kas'!Q:Q,C544)+I544,"")</f>
        <v/>
      </c>
    </row>
    <row r="545" spans="2:10" x14ac:dyDescent="0.25">
      <c r="B545" s="180">
        <v>538</v>
      </c>
      <c r="C545" s="502"/>
      <c r="D545" s="488" t="str">
        <f>IFERROR(INDEX('Jurnal Piutang'!R:R,MATCH(C545,'Jurnal Piutang'!Q:Q,0),0),"")</f>
        <v/>
      </c>
      <c r="E545" s="488" t="str">
        <f>IFERROR(INDEX(Customer!D:D,MATCH(D545,Customer!C:C,0),0),"")</f>
        <v/>
      </c>
      <c r="F545" s="490" t="str">
        <f>IFERROR(INDEX(Customer!F:F,MATCH($D545,Customer!$C:$C,0),0),"")</f>
        <v/>
      </c>
      <c r="G545" s="488" t="str">
        <f>IFERROR(INDEX(Customer!G:G,MATCH($D545,Customer!$C:$C,0),0),"")</f>
        <v/>
      </c>
      <c r="H545" s="524"/>
      <c r="I545" s="525"/>
      <c r="J545" s="533" t="str">
        <f>IF(C545&lt;&gt;"",SUMIFS('Jurnal Piutang'!J:J,'Jurnal Piutang'!H:H,F545,'Jurnal Piutang'!Q:Q,C545)-SUMIFS('Jurnal Kas'!K:K,'Jurnal Kas'!H:H,F545,'Jurnal Kas'!Q:Q,C545)+I545,"")</f>
        <v/>
      </c>
    </row>
    <row r="546" spans="2:10" x14ac:dyDescent="0.25">
      <c r="B546" s="180">
        <v>539</v>
      </c>
      <c r="C546" s="502"/>
      <c r="D546" s="488" t="str">
        <f>IFERROR(INDEX('Jurnal Piutang'!R:R,MATCH(C546,'Jurnal Piutang'!Q:Q,0),0),"")</f>
        <v/>
      </c>
      <c r="E546" s="488" t="str">
        <f>IFERROR(INDEX(Customer!D:D,MATCH(D546,Customer!C:C,0),0),"")</f>
        <v/>
      </c>
      <c r="F546" s="490" t="str">
        <f>IFERROR(INDEX(Customer!F:F,MATCH($D546,Customer!$C:$C,0),0),"")</f>
        <v/>
      </c>
      <c r="G546" s="488" t="str">
        <f>IFERROR(INDEX(Customer!G:G,MATCH($D546,Customer!$C:$C,0),0),"")</f>
        <v/>
      </c>
      <c r="H546" s="524"/>
      <c r="I546" s="525"/>
      <c r="J546" s="533" t="str">
        <f>IF(C546&lt;&gt;"",SUMIFS('Jurnal Piutang'!J:J,'Jurnal Piutang'!H:H,F546,'Jurnal Piutang'!Q:Q,C546)-SUMIFS('Jurnal Kas'!K:K,'Jurnal Kas'!H:H,F546,'Jurnal Kas'!Q:Q,C546)+I546,"")</f>
        <v/>
      </c>
    </row>
    <row r="547" spans="2:10" x14ac:dyDescent="0.25">
      <c r="B547" s="180">
        <v>540</v>
      </c>
      <c r="C547" s="502"/>
      <c r="D547" s="488" t="str">
        <f>IFERROR(INDEX('Jurnal Piutang'!R:R,MATCH(C547,'Jurnal Piutang'!Q:Q,0),0),"")</f>
        <v/>
      </c>
      <c r="E547" s="488" t="str">
        <f>IFERROR(INDEX(Customer!D:D,MATCH(D547,Customer!C:C,0),0),"")</f>
        <v/>
      </c>
      <c r="F547" s="490" t="str">
        <f>IFERROR(INDEX(Customer!F:F,MATCH($D547,Customer!$C:$C,0),0),"")</f>
        <v/>
      </c>
      <c r="G547" s="488" t="str">
        <f>IFERROR(INDEX(Customer!G:G,MATCH($D547,Customer!$C:$C,0),0),"")</f>
        <v/>
      </c>
      <c r="H547" s="524"/>
      <c r="I547" s="525"/>
      <c r="J547" s="533" t="str">
        <f>IF(C547&lt;&gt;"",SUMIFS('Jurnal Piutang'!J:J,'Jurnal Piutang'!H:H,F547,'Jurnal Piutang'!Q:Q,C547)-SUMIFS('Jurnal Kas'!K:K,'Jurnal Kas'!H:H,F547,'Jurnal Kas'!Q:Q,C547)+I547,"")</f>
        <v/>
      </c>
    </row>
    <row r="548" spans="2:10" x14ac:dyDescent="0.25">
      <c r="B548" s="180">
        <v>541</v>
      </c>
      <c r="C548" s="502"/>
      <c r="D548" s="488" t="str">
        <f>IFERROR(INDEX('Jurnal Piutang'!R:R,MATCH(C548,'Jurnal Piutang'!Q:Q,0),0),"")</f>
        <v/>
      </c>
      <c r="E548" s="488" t="str">
        <f>IFERROR(INDEX(Customer!D:D,MATCH(D548,Customer!C:C,0),0),"")</f>
        <v/>
      </c>
      <c r="F548" s="490" t="str">
        <f>IFERROR(INDEX(Customer!F:F,MATCH($D548,Customer!$C:$C,0),0),"")</f>
        <v/>
      </c>
      <c r="G548" s="488" t="str">
        <f>IFERROR(INDEX(Customer!G:G,MATCH($D548,Customer!$C:$C,0),0),"")</f>
        <v/>
      </c>
      <c r="H548" s="524"/>
      <c r="I548" s="525"/>
      <c r="J548" s="533" t="str">
        <f>IF(C548&lt;&gt;"",SUMIFS('Jurnal Piutang'!J:J,'Jurnal Piutang'!H:H,F548,'Jurnal Piutang'!Q:Q,C548)-SUMIFS('Jurnal Kas'!K:K,'Jurnal Kas'!H:H,F548,'Jurnal Kas'!Q:Q,C548)+I548,"")</f>
        <v/>
      </c>
    </row>
    <row r="549" spans="2:10" x14ac:dyDescent="0.25">
      <c r="B549" s="180">
        <v>542</v>
      </c>
      <c r="C549" s="502"/>
      <c r="D549" s="488" t="str">
        <f>IFERROR(INDEX('Jurnal Piutang'!R:R,MATCH(C549,'Jurnal Piutang'!Q:Q,0),0),"")</f>
        <v/>
      </c>
      <c r="E549" s="488" t="str">
        <f>IFERROR(INDEX(Customer!D:D,MATCH(D549,Customer!C:C,0),0),"")</f>
        <v/>
      </c>
      <c r="F549" s="490" t="str">
        <f>IFERROR(INDEX(Customer!F:F,MATCH($D549,Customer!$C:$C,0),0),"")</f>
        <v/>
      </c>
      <c r="G549" s="488" t="str">
        <f>IFERROR(INDEX(Customer!G:G,MATCH($D549,Customer!$C:$C,0),0),"")</f>
        <v/>
      </c>
      <c r="H549" s="524"/>
      <c r="I549" s="525"/>
      <c r="J549" s="533" t="str">
        <f>IF(C549&lt;&gt;"",SUMIFS('Jurnal Piutang'!J:J,'Jurnal Piutang'!H:H,F549,'Jurnal Piutang'!Q:Q,C549)-SUMIFS('Jurnal Kas'!K:K,'Jurnal Kas'!H:H,F549,'Jurnal Kas'!Q:Q,C549)+I549,"")</f>
        <v/>
      </c>
    </row>
    <row r="550" spans="2:10" x14ac:dyDescent="0.25">
      <c r="B550" s="180">
        <v>543</v>
      </c>
      <c r="C550" s="502"/>
      <c r="D550" s="488" t="str">
        <f>IFERROR(INDEX('Jurnal Piutang'!R:R,MATCH(C550,'Jurnal Piutang'!Q:Q,0),0),"")</f>
        <v/>
      </c>
      <c r="E550" s="488" t="str">
        <f>IFERROR(INDEX(Customer!D:D,MATCH(D550,Customer!C:C,0),0),"")</f>
        <v/>
      </c>
      <c r="F550" s="490" t="str">
        <f>IFERROR(INDEX(Customer!F:F,MATCH($D550,Customer!$C:$C,0),0),"")</f>
        <v/>
      </c>
      <c r="G550" s="488" t="str">
        <f>IFERROR(INDEX(Customer!G:G,MATCH($D550,Customer!$C:$C,0),0),"")</f>
        <v/>
      </c>
      <c r="H550" s="524"/>
      <c r="I550" s="525"/>
      <c r="J550" s="533" t="str">
        <f>IF(C550&lt;&gt;"",SUMIFS('Jurnal Piutang'!J:J,'Jurnal Piutang'!H:H,F550,'Jurnal Piutang'!Q:Q,C550)-SUMIFS('Jurnal Kas'!K:K,'Jurnal Kas'!H:H,F550,'Jurnal Kas'!Q:Q,C550)+I550,"")</f>
        <v/>
      </c>
    </row>
    <row r="551" spans="2:10" x14ac:dyDescent="0.25">
      <c r="B551" s="180">
        <v>544</v>
      </c>
      <c r="C551" s="502"/>
      <c r="D551" s="488" t="str">
        <f>IFERROR(INDEX('Jurnal Piutang'!R:R,MATCH(C551,'Jurnal Piutang'!Q:Q,0),0),"")</f>
        <v/>
      </c>
      <c r="E551" s="488" t="str">
        <f>IFERROR(INDEX(Customer!D:D,MATCH(D551,Customer!C:C,0),0),"")</f>
        <v/>
      </c>
      <c r="F551" s="490" t="str">
        <f>IFERROR(INDEX(Customer!F:F,MATCH($D551,Customer!$C:$C,0),0),"")</f>
        <v/>
      </c>
      <c r="G551" s="488" t="str">
        <f>IFERROR(INDEX(Customer!G:G,MATCH($D551,Customer!$C:$C,0),0),"")</f>
        <v/>
      </c>
      <c r="H551" s="524"/>
      <c r="I551" s="525"/>
      <c r="J551" s="533" t="str">
        <f>IF(C551&lt;&gt;"",SUMIFS('Jurnal Piutang'!J:J,'Jurnal Piutang'!H:H,F551,'Jurnal Piutang'!Q:Q,C551)-SUMIFS('Jurnal Kas'!K:K,'Jurnal Kas'!H:H,F551,'Jurnal Kas'!Q:Q,C551)+I551,"")</f>
        <v/>
      </c>
    </row>
    <row r="552" spans="2:10" x14ac:dyDescent="0.25">
      <c r="B552" s="180">
        <v>545</v>
      </c>
      <c r="C552" s="502"/>
      <c r="D552" s="488" t="str">
        <f>IFERROR(INDEX('Jurnal Piutang'!R:R,MATCH(C552,'Jurnal Piutang'!Q:Q,0),0),"")</f>
        <v/>
      </c>
      <c r="E552" s="488" t="str">
        <f>IFERROR(INDEX(Customer!D:D,MATCH(D552,Customer!C:C,0),0),"")</f>
        <v/>
      </c>
      <c r="F552" s="490" t="str">
        <f>IFERROR(INDEX(Customer!F:F,MATCH($D552,Customer!$C:$C,0),0),"")</f>
        <v/>
      </c>
      <c r="G552" s="488" t="str">
        <f>IFERROR(INDEX(Customer!G:G,MATCH($D552,Customer!$C:$C,0),0),"")</f>
        <v/>
      </c>
      <c r="H552" s="524"/>
      <c r="I552" s="525"/>
      <c r="J552" s="533" t="str">
        <f>IF(C552&lt;&gt;"",SUMIFS('Jurnal Piutang'!J:J,'Jurnal Piutang'!H:H,F552,'Jurnal Piutang'!Q:Q,C552)-SUMIFS('Jurnal Kas'!K:K,'Jurnal Kas'!H:H,F552,'Jurnal Kas'!Q:Q,C552)+I552,"")</f>
        <v/>
      </c>
    </row>
    <row r="553" spans="2:10" x14ac:dyDescent="0.25">
      <c r="B553" s="180">
        <v>546</v>
      </c>
      <c r="C553" s="502"/>
      <c r="D553" s="488" t="str">
        <f>IFERROR(INDEX('Jurnal Piutang'!R:R,MATCH(C553,'Jurnal Piutang'!Q:Q,0),0),"")</f>
        <v/>
      </c>
      <c r="E553" s="488" t="str">
        <f>IFERROR(INDEX(Customer!D:D,MATCH(D553,Customer!C:C,0),0),"")</f>
        <v/>
      </c>
      <c r="F553" s="490" t="str">
        <f>IFERROR(INDEX(Customer!F:F,MATCH($D553,Customer!$C:$C,0),0),"")</f>
        <v/>
      </c>
      <c r="G553" s="488" t="str">
        <f>IFERROR(INDEX(Customer!G:G,MATCH($D553,Customer!$C:$C,0),0),"")</f>
        <v/>
      </c>
      <c r="H553" s="524"/>
      <c r="I553" s="525"/>
      <c r="J553" s="533" t="str">
        <f>IF(C553&lt;&gt;"",SUMIFS('Jurnal Piutang'!J:J,'Jurnal Piutang'!H:H,F553,'Jurnal Piutang'!Q:Q,C553)-SUMIFS('Jurnal Kas'!K:K,'Jurnal Kas'!H:H,F553,'Jurnal Kas'!Q:Q,C553)+I553,"")</f>
        <v/>
      </c>
    </row>
    <row r="554" spans="2:10" x14ac:dyDescent="0.25">
      <c r="B554" s="180">
        <v>547</v>
      </c>
      <c r="C554" s="502"/>
      <c r="D554" s="488" t="str">
        <f>IFERROR(INDEX('Jurnal Piutang'!R:R,MATCH(C554,'Jurnal Piutang'!Q:Q,0),0),"")</f>
        <v/>
      </c>
      <c r="E554" s="488" t="str">
        <f>IFERROR(INDEX(Customer!D:D,MATCH(D554,Customer!C:C,0),0),"")</f>
        <v/>
      </c>
      <c r="F554" s="490" t="str">
        <f>IFERROR(INDEX(Customer!F:F,MATCH($D554,Customer!$C:$C,0),0),"")</f>
        <v/>
      </c>
      <c r="G554" s="488" t="str">
        <f>IFERROR(INDEX(Customer!G:G,MATCH($D554,Customer!$C:$C,0),0),"")</f>
        <v/>
      </c>
      <c r="H554" s="524"/>
      <c r="I554" s="525"/>
      <c r="J554" s="533" t="str">
        <f>IF(C554&lt;&gt;"",SUMIFS('Jurnal Piutang'!J:J,'Jurnal Piutang'!H:H,F554,'Jurnal Piutang'!Q:Q,C554)-SUMIFS('Jurnal Kas'!K:K,'Jurnal Kas'!H:H,F554,'Jurnal Kas'!Q:Q,C554)+I554,"")</f>
        <v/>
      </c>
    </row>
    <row r="555" spans="2:10" x14ac:dyDescent="0.25">
      <c r="B555" s="180">
        <v>548</v>
      </c>
      <c r="C555" s="502"/>
      <c r="D555" s="488" t="str">
        <f>IFERROR(INDEX('Jurnal Piutang'!R:R,MATCH(C555,'Jurnal Piutang'!Q:Q,0),0),"")</f>
        <v/>
      </c>
      <c r="E555" s="488" t="str">
        <f>IFERROR(INDEX(Customer!D:D,MATCH(D555,Customer!C:C,0),0),"")</f>
        <v/>
      </c>
      <c r="F555" s="490" t="str">
        <f>IFERROR(INDEX(Customer!F:F,MATCH($D555,Customer!$C:$C,0),0),"")</f>
        <v/>
      </c>
      <c r="G555" s="488" t="str">
        <f>IFERROR(INDEX(Customer!G:G,MATCH($D555,Customer!$C:$C,0),0),"")</f>
        <v/>
      </c>
      <c r="H555" s="524"/>
      <c r="I555" s="525"/>
      <c r="J555" s="533" t="str">
        <f>IF(C555&lt;&gt;"",SUMIFS('Jurnal Piutang'!J:J,'Jurnal Piutang'!H:H,F555,'Jurnal Piutang'!Q:Q,C555)-SUMIFS('Jurnal Kas'!K:K,'Jurnal Kas'!H:H,F555,'Jurnal Kas'!Q:Q,C555)+I555,"")</f>
        <v/>
      </c>
    </row>
    <row r="556" spans="2:10" x14ac:dyDescent="0.25">
      <c r="B556" s="180">
        <v>549</v>
      </c>
      <c r="C556" s="502"/>
      <c r="D556" s="488" t="str">
        <f>IFERROR(INDEX('Jurnal Piutang'!R:R,MATCH(C556,'Jurnal Piutang'!Q:Q,0),0),"")</f>
        <v/>
      </c>
      <c r="E556" s="488" t="str">
        <f>IFERROR(INDEX(Customer!D:D,MATCH(D556,Customer!C:C,0),0),"")</f>
        <v/>
      </c>
      <c r="F556" s="490" t="str">
        <f>IFERROR(INDEX(Customer!F:F,MATCH($D556,Customer!$C:$C,0),0),"")</f>
        <v/>
      </c>
      <c r="G556" s="488" t="str">
        <f>IFERROR(INDEX(Customer!G:G,MATCH($D556,Customer!$C:$C,0),0),"")</f>
        <v/>
      </c>
      <c r="H556" s="524"/>
      <c r="I556" s="525"/>
      <c r="J556" s="533" t="str">
        <f>IF(C556&lt;&gt;"",SUMIFS('Jurnal Piutang'!J:J,'Jurnal Piutang'!H:H,F556,'Jurnal Piutang'!Q:Q,C556)-SUMIFS('Jurnal Kas'!K:K,'Jurnal Kas'!H:H,F556,'Jurnal Kas'!Q:Q,C556)+I556,"")</f>
        <v/>
      </c>
    </row>
    <row r="557" spans="2:10" x14ac:dyDescent="0.25">
      <c r="B557" s="180">
        <v>550</v>
      </c>
      <c r="C557" s="502"/>
      <c r="D557" s="488" t="str">
        <f>IFERROR(INDEX('Jurnal Piutang'!R:R,MATCH(C557,'Jurnal Piutang'!Q:Q,0),0),"")</f>
        <v/>
      </c>
      <c r="E557" s="488" t="str">
        <f>IFERROR(INDEX(Customer!D:D,MATCH(D557,Customer!C:C,0),0),"")</f>
        <v/>
      </c>
      <c r="F557" s="490" t="str">
        <f>IFERROR(INDEX(Customer!F:F,MATCH($D557,Customer!$C:$C,0),0),"")</f>
        <v/>
      </c>
      <c r="G557" s="488" t="str">
        <f>IFERROR(INDEX(Customer!G:G,MATCH($D557,Customer!$C:$C,0),0),"")</f>
        <v/>
      </c>
      <c r="H557" s="524"/>
      <c r="I557" s="525"/>
      <c r="J557" s="533" t="str">
        <f>IF(C557&lt;&gt;"",SUMIFS('Jurnal Piutang'!J:J,'Jurnal Piutang'!H:H,F557,'Jurnal Piutang'!Q:Q,C557)-SUMIFS('Jurnal Kas'!K:K,'Jurnal Kas'!H:H,F557,'Jurnal Kas'!Q:Q,C557)+I557,"")</f>
        <v/>
      </c>
    </row>
    <row r="558" spans="2:10" x14ac:dyDescent="0.25">
      <c r="B558" s="180">
        <v>551</v>
      </c>
      <c r="C558" s="502"/>
      <c r="D558" s="488" t="str">
        <f>IFERROR(INDEX('Jurnal Piutang'!R:R,MATCH(C558,'Jurnal Piutang'!Q:Q,0),0),"")</f>
        <v/>
      </c>
      <c r="E558" s="488" t="str">
        <f>IFERROR(INDEX(Customer!D:D,MATCH(D558,Customer!C:C,0),0),"")</f>
        <v/>
      </c>
      <c r="F558" s="490" t="str">
        <f>IFERROR(INDEX(Customer!F:F,MATCH($D558,Customer!$C:$C,0),0),"")</f>
        <v/>
      </c>
      <c r="G558" s="488" t="str">
        <f>IFERROR(INDEX(Customer!G:G,MATCH($D558,Customer!$C:$C,0),0),"")</f>
        <v/>
      </c>
      <c r="H558" s="524"/>
      <c r="I558" s="525"/>
      <c r="J558" s="533" t="str">
        <f>IF(C558&lt;&gt;"",SUMIFS('Jurnal Piutang'!J:J,'Jurnal Piutang'!H:H,F558,'Jurnal Piutang'!Q:Q,C558)-SUMIFS('Jurnal Kas'!K:K,'Jurnal Kas'!H:H,F558,'Jurnal Kas'!Q:Q,C558)+I558,"")</f>
        <v/>
      </c>
    </row>
    <row r="559" spans="2:10" x14ac:dyDescent="0.25">
      <c r="B559" s="180">
        <v>552</v>
      </c>
      <c r="C559" s="502"/>
      <c r="D559" s="488" t="str">
        <f>IFERROR(INDEX('Jurnal Piutang'!R:R,MATCH(C559,'Jurnal Piutang'!Q:Q,0),0),"")</f>
        <v/>
      </c>
      <c r="E559" s="488" t="str">
        <f>IFERROR(INDEX(Customer!D:D,MATCH(D559,Customer!C:C,0),0),"")</f>
        <v/>
      </c>
      <c r="F559" s="490" t="str">
        <f>IFERROR(INDEX(Customer!F:F,MATCH($D559,Customer!$C:$C,0),0),"")</f>
        <v/>
      </c>
      <c r="G559" s="488" t="str">
        <f>IFERROR(INDEX(Customer!G:G,MATCH($D559,Customer!$C:$C,0),0),"")</f>
        <v/>
      </c>
      <c r="H559" s="524"/>
      <c r="I559" s="525"/>
      <c r="J559" s="533" t="str">
        <f>IF(C559&lt;&gt;"",SUMIFS('Jurnal Piutang'!J:J,'Jurnal Piutang'!H:H,F559,'Jurnal Piutang'!Q:Q,C559)-SUMIFS('Jurnal Kas'!K:K,'Jurnal Kas'!H:H,F559,'Jurnal Kas'!Q:Q,C559)+I559,"")</f>
        <v/>
      </c>
    </row>
    <row r="560" spans="2:10" x14ac:dyDescent="0.25">
      <c r="B560" s="180">
        <v>553</v>
      </c>
      <c r="C560" s="502"/>
      <c r="D560" s="488" t="str">
        <f>IFERROR(INDEX('Jurnal Piutang'!R:R,MATCH(C560,'Jurnal Piutang'!Q:Q,0),0),"")</f>
        <v/>
      </c>
      <c r="E560" s="488" t="str">
        <f>IFERROR(INDEX(Customer!D:D,MATCH(D560,Customer!C:C,0),0),"")</f>
        <v/>
      </c>
      <c r="F560" s="490" t="str">
        <f>IFERROR(INDEX(Customer!F:F,MATCH($D560,Customer!$C:$C,0),0),"")</f>
        <v/>
      </c>
      <c r="G560" s="488" t="str">
        <f>IFERROR(INDEX(Customer!G:G,MATCH($D560,Customer!$C:$C,0),0),"")</f>
        <v/>
      </c>
      <c r="H560" s="524"/>
      <c r="I560" s="525"/>
      <c r="J560" s="533" t="str">
        <f>IF(C560&lt;&gt;"",SUMIFS('Jurnal Piutang'!J:J,'Jurnal Piutang'!H:H,F560,'Jurnal Piutang'!Q:Q,C560)-SUMIFS('Jurnal Kas'!K:K,'Jurnal Kas'!H:H,F560,'Jurnal Kas'!Q:Q,C560)+I560,"")</f>
        <v/>
      </c>
    </row>
    <row r="561" spans="2:10" x14ac:dyDescent="0.25">
      <c r="B561" s="180">
        <v>554</v>
      </c>
      <c r="C561" s="502"/>
      <c r="D561" s="488" t="str">
        <f>IFERROR(INDEX('Jurnal Piutang'!R:R,MATCH(C561,'Jurnal Piutang'!Q:Q,0),0),"")</f>
        <v/>
      </c>
      <c r="E561" s="488" t="str">
        <f>IFERROR(INDEX(Customer!D:D,MATCH(D561,Customer!C:C,0),0),"")</f>
        <v/>
      </c>
      <c r="F561" s="490" t="str">
        <f>IFERROR(INDEX(Customer!F:F,MATCH($D561,Customer!$C:$C,0),0),"")</f>
        <v/>
      </c>
      <c r="G561" s="488" t="str">
        <f>IFERROR(INDEX(Customer!G:G,MATCH($D561,Customer!$C:$C,0),0),"")</f>
        <v/>
      </c>
      <c r="H561" s="524"/>
      <c r="I561" s="525"/>
      <c r="J561" s="533" t="str">
        <f>IF(C561&lt;&gt;"",SUMIFS('Jurnal Piutang'!J:J,'Jurnal Piutang'!H:H,F561,'Jurnal Piutang'!Q:Q,C561)-SUMIFS('Jurnal Kas'!K:K,'Jurnal Kas'!H:H,F561,'Jurnal Kas'!Q:Q,C561)+I561,"")</f>
        <v/>
      </c>
    </row>
    <row r="562" spans="2:10" x14ac:dyDescent="0.25">
      <c r="B562" s="180">
        <v>555</v>
      </c>
      <c r="C562" s="502"/>
      <c r="D562" s="488" t="str">
        <f>IFERROR(INDEX('Jurnal Piutang'!R:R,MATCH(C562,'Jurnal Piutang'!Q:Q,0),0),"")</f>
        <v/>
      </c>
      <c r="E562" s="488" t="str">
        <f>IFERROR(INDEX(Customer!D:D,MATCH(D562,Customer!C:C,0),0),"")</f>
        <v/>
      </c>
      <c r="F562" s="490" t="str">
        <f>IFERROR(INDEX(Customer!F:F,MATCH($D562,Customer!$C:$C,0),0),"")</f>
        <v/>
      </c>
      <c r="G562" s="488" t="str">
        <f>IFERROR(INDEX(Customer!G:G,MATCH($D562,Customer!$C:$C,0),0),"")</f>
        <v/>
      </c>
      <c r="H562" s="524"/>
      <c r="I562" s="525"/>
      <c r="J562" s="533" t="str">
        <f>IF(C562&lt;&gt;"",SUMIFS('Jurnal Piutang'!J:J,'Jurnal Piutang'!H:H,F562,'Jurnal Piutang'!Q:Q,C562)-SUMIFS('Jurnal Kas'!K:K,'Jurnal Kas'!H:H,F562,'Jurnal Kas'!Q:Q,C562)+I562,"")</f>
        <v/>
      </c>
    </row>
    <row r="563" spans="2:10" x14ac:dyDescent="0.25">
      <c r="B563" s="180">
        <v>556</v>
      </c>
      <c r="C563" s="502"/>
      <c r="D563" s="488" t="str">
        <f>IFERROR(INDEX('Jurnal Piutang'!R:R,MATCH(C563,'Jurnal Piutang'!Q:Q,0),0),"")</f>
        <v/>
      </c>
      <c r="E563" s="488" t="str">
        <f>IFERROR(INDEX(Customer!D:D,MATCH(D563,Customer!C:C,0),0),"")</f>
        <v/>
      </c>
      <c r="F563" s="490" t="str">
        <f>IFERROR(INDEX(Customer!F:F,MATCH($D563,Customer!$C:$C,0),0),"")</f>
        <v/>
      </c>
      <c r="G563" s="488" t="str">
        <f>IFERROR(INDEX(Customer!G:G,MATCH($D563,Customer!$C:$C,0),0),"")</f>
        <v/>
      </c>
      <c r="H563" s="524"/>
      <c r="I563" s="525"/>
      <c r="J563" s="533" t="str">
        <f>IF(C563&lt;&gt;"",SUMIFS('Jurnal Piutang'!J:J,'Jurnal Piutang'!H:H,F563,'Jurnal Piutang'!Q:Q,C563)-SUMIFS('Jurnal Kas'!K:K,'Jurnal Kas'!H:H,F563,'Jurnal Kas'!Q:Q,C563)+I563,"")</f>
        <v/>
      </c>
    </row>
    <row r="564" spans="2:10" x14ac:dyDescent="0.25">
      <c r="B564" s="180">
        <v>557</v>
      </c>
      <c r="C564" s="502"/>
      <c r="D564" s="488" t="str">
        <f>IFERROR(INDEX('Jurnal Piutang'!R:R,MATCH(C564,'Jurnal Piutang'!Q:Q,0),0),"")</f>
        <v/>
      </c>
      <c r="E564" s="488" t="str">
        <f>IFERROR(INDEX(Customer!D:D,MATCH(D564,Customer!C:C,0),0),"")</f>
        <v/>
      </c>
      <c r="F564" s="490" t="str">
        <f>IFERROR(INDEX(Customer!F:F,MATCH($D564,Customer!$C:$C,0),0),"")</f>
        <v/>
      </c>
      <c r="G564" s="488" t="str">
        <f>IFERROR(INDEX(Customer!G:G,MATCH($D564,Customer!$C:$C,0),0),"")</f>
        <v/>
      </c>
      <c r="H564" s="524"/>
      <c r="I564" s="525"/>
      <c r="J564" s="533" t="str">
        <f>IF(C564&lt;&gt;"",SUMIFS('Jurnal Piutang'!J:J,'Jurnal Piutang'!H:H,F564,'Jurnal Piutang'!Q:Q,C564)-SUMIFS('Jurnal Kas'!K:K,'Jurnal Kas'!H:H,F564,'Jurnal Kas'!Q:Q,C564)+I564,"")</f>
        <v/>
      </c>
    </row>
    <row r="565" spans="2:10" x14ac:dyDescent="0.25">
      <c r="B565" s="180">
        <v>558</v>
      </c>
      <c r="C565" s="502"/>
      <c r="D565" s="488" t="str">
        <f>IFERROR(INDEX('Jurnal Piutang'!R:R,MATCH(C565,'Jurnal Piutang'!Q:Q,0),0),"")</f>
        <v/>
      </c>
      <c r="E565" s="488" t="str">
        <f>IFERROR(INDEX(Customer!D:D,MATCH(D565,Customer!C:C,0),0),"")</f>
        <v/>
      </c>
      <c r="F565" s="490" t="str">
        <f>IFERROR(INDEX(Customer!F:F,MATCH($D565,Customer!$C:$C,0),0),"")</f>
        <v/>
      </c>
      <c r="G565" s="488" t="str">
        <f>IFERROR(INDEX(Customer!G:G,MATCH($D565,Customer!$C:$C,0),0),"")</f>
        <v/>
      </c>
      <c r="H565" s="524"/>
      <c r="I565" s="525"/>
      <c r="J565" s="533" t="str">
        <f>IF(C565&lt;&gt;"",SUMIFS('Jurnal Piutang'!J:J,'Jurnal Piutang'!H:H,F565,'Jurnal Piutang'!Q:Q,C565)-SUMIFS('Jurnal Kas'!K:K,'Jurnal Kas'!H:H,F565,'Jurnal Kas'!Q:Q,C565)+I565,"")</f>
        <v/>
      </c>
    </row>
    <row r="566" spans="2:10" x14ac:dyDescent="0.25">
      <c r="B566" s="180">
        <v>559</v>
      </c>
      <c r="C566" s="502"/>
      <c r="D566" s="488" t="str">
        <f>IFERROR(INDEX('Jurnal Piutang'!R:R,MATCH(C566,'Jurnal Piutang'!Q:Q,0),0),"")</f>
        <v/>
      </c>
      <c r="E566" s="488" t="str">
        <f>IFERROR(INDEX(Customer!D:D,MATCH(D566,Customer!C:C,0),0),"")</f>
        <v/>
      </c>
      <c r="F566" s="490" t="str">
        <f>IFERROR(INDEX(Customer!F:F,MATCH($D566,Customer!$C:$C,0),0),"")</f>
        <v/>
      </c>
      <c r="G566" s="488" t="str">
        <f>IFERROR(INDEX(Customer!G:G,MATCH($D566,Customer!$C:$C,0),0),"")</f>
        <v/>
      </c>
      <c r="H566" s="524"/>
      <c r="I566" s="525"/>
      <c r="J566" s="533" t="str">
        <f>IF(C566&lt;&gt;"",SUMIFS('Jurnal Piutang'!J:J,'Jurnal Piutang'!H:H,F566,'Jurnal Piutang'!Q:Q,C566)-SUMIFS('Jurnal Kas'!K:K,'Jurnal Kas'!H:H,F566,'Jurnal Kas'!Q:Q,C566)+I566,"")</f>
        <v/>
      </c>
    </row>
    <row r="567" spans="2:10" x14ac:dyDescent="0.25">
      <c r="B567" s="180">
        <v>560</v>
      </c>
      <c r="C567" s="502"/>
      <c r="D567" s="488" t="str">
        <f>IFERROR(INDEX('Jurnal Piutang'!R:R,MATCH(C567,'Jurnal Piutang'!Q:Q,0),0),"")</f>
        <v/>
      </c>
      <c r="E567" s="488" t="str">
        <f>IFERROR(INDEX(Customer!D:D,MATCH(D567,Customer!C:C,0),0),"")</f>
        <v/>
      </c>
      <c r="F567" s="490" t="str">
        <f>IFERROR(INDEX(Customer!F:F,MATCH($D567,Customer!$C:$C,0),0),"")</f>
        <v/>
      </c>
      <c r="G567" s="488" t="str">
        <f>IFERROR(INDEX(Customer!G:G,MATCH($D567,Customer!$C:$C,0),0),"")</f>
        <v/>
      </c>
      <c r="H567" s="524"/>
      <c r="I567" s="525"/>
      <c r="J567" s="533" t="str">
        <f>IF(C567&lt;&gt;"",SUMIFS('Jurnal Piutang'!J:J,'Jurnal Piutang'!H:H,F567,'Jurnal Piutang'!Q:Q,C567)-SUMIFS('Jurnal Kas'!K:K,'Jurnal Kas'!H:H,F567,'Jurnal Kas'!Q:Q,C567)+I567,"")</f>
        <v/>
      </c>
    </row>
    <row r="568" spans="2:10" x14ac:dyDescent="0.25">
      <c r="B568" s="180">
        <v>561</v>
      </c>
      <c r="C568" s="502"/>
      <c r="D568" s="488" t="str">
        <f>IFERROR(INDEX('Jurnal Piutang'!R:R,MATCH(C568,'Jurnal Piutang'!Q:Q,0),0),"")</f>
        <v/>
      </c>
      <c r="E568" s="488" t="str">
        <f>IFERROR(INDEX(Customer!D:D,MATCH(D568,Customer!C:C,0),0),"")</f>
        <v/>
      </c>
      <c r="F568" s="490" t="str">
        <f>IFERROR(INDEX(Customer!F:F,MATCH($D568,Customer!$C:$C,0),0),"")</f>
        <v/>
      </c>
      <c r="G568" s="488" t="str">
        <f>IFERROR(INDEX(Customer!G:G,MATCH($D568,Customer!$C:$C,0),0),"")</f>
        <v/>
      </c>
      <c r="H568" s="524"/>
      <c r="I568" s="525"/>
      <c r="J568" s="533" t="str">
        <f>IF(C568&lt;&gt;"",SUMIFS('Jurnal Piutang'!J:J,'Jurnal Piutang'!H:H,F568,'Jurnal Piutang'!Q:Q,C568)-SUMIFS('Jurnal Kas'!K:K,'Jurnal Kas'!H:H,F568,'Jurnal Kas'!Q:Q,C568)+I568,"")</f>
        <v/>
      </c>
    </row>
    <row r="569" spans="2:10" x14ac:dyDescent="0.25">
      <c r="B569" s="180">
        <v>562</v>
      </c>
      <c r="C569" s="502"/>
      <c r="D569" s="488" t="str">
        <f>IFERROR(INDEX('Jurnal Piutang'!R:R,MATCH(C569,'Jurnal Piutang'!Q:Q,0),0),"")</f>
        <v/>
      </c>
      <c r="E569" s="488" t="str">
        <f>IFERROR(INDEX(Customer!D:D,MATCH(D569,Customer!C:C,0),0),"")</f>
        <v/>
      </c>
      <c r="F569" s="490" t="str">
        <f>IFERROR(INDEX(Customer!F:F,MATCH($D569,Customer!$C:$C,0),0),"")</f>
        <v/>
      </c>
      <c r="G569" s="488" t="str">
        <f>IFERROR(INDEX(Customer!G:G,MATCH($D569,Customer!$C:$C,0),0),"")</f>
        <v/>
      </c>
      <c r="H569" s="524"/>
      <c r="I569" s="525"/>
      <c r="J569" s="533" t="str">
        <f>IF(C569&lt;&gt;"",SUMIFS('Jurnal Piutang'!J:J,'Jurnal Piutang'!H:H,F569,'Jurnal Piutang'!Q:Q,C569)-SUMIFS('Jurnal Kas'!K:K,'Jurnal Kas'!H:H,F569,'Jurnal Kas'!Q:Q,C569)+I569,"")</f>
        <v/>
      </c>
    </row>
    <row r="570" spans="2:10" x14ac:dyDescent="0.25">
      <c r="B570" s="180">
        <v>563</v>
      </c>
      <c r="C570" s="502"/>
      <c r="D570" s="488" t="str">
        <f>IFERROR(INDEX('Jurnal Piutang'!R:R,MATCH(C570,'Jurnal Piutang'!Q:Q,0),0),"")</f>
        <v/>
      </c>
      <c r="E570" s="488" t="str">
        <f>IFERROR(INDEX(Customer!D:D,MATCH(D570,Customer!C:C,0),0),"")</f>
        <v/>
      </c>
      <c r="F570" s="490" t="str">
        <f>IFERROR(INDEX(Customer!F:F,MATCH($D570,Customer!$C:$C,0),0),"")</f>
        <v/>
      </c>
      <c r="G570" s="488" t="str">
        <f>IFERROR(INDEX(Customer!G:G,MATCH($D570,Customer!$C:$C,0),0),"")</f>
        <v/>
      </c>
      <c r="H570" s="524"/>
      <c r="I570" s="525"/>
      <c r="J570" s="533" t="str">
        <f>IF(C570&lt;&gt;"",SUMIFS('Jurnal Piutang'!J:J,'Jurnal Piutang'!H:H,F570,'Jurnal Piutang'!Q:Q,C570)-SUMIFS('Jurnal Kas'!K:K,'Jurnal Kas'!H:H,F570,'Jurnal Kas'!Q:Q,C570)+I570,"")</f>
        <v/>
      </c>
    </row>
    <row r="571" spans="2:10" x14ac:dyDescent="0.25">
      <c r="B571" s="180">
        <v>564</v>
      </c>
      <c r="C571" s="502"/>
      <c r="D571" s="488" t="str">
        <f>IFERROR(INDEX('Jurnal Piutang'!R:R,MATCH(C571,'Jurnal Piutang'!Q:Q,0),0),"")</f>
        <v/>
      </c>
      <c r="E571" s="488" t="str">
        <f>IFERROR(INDEX(Customer!D:D,MATCH(D571,Customer!C:C,0),0),"")</f>
        <v/>
      </c>
      <c r="F571" s="490" t="str">
        <f>IFERROR(INDEX(Customer!F:F,MATCH($D571,Customer!$C:$C,0),0),"")</f>
        <v/>
      </c>
      <c r="G571" s="488" t="str">
        <f>IFERROR(INDEX(Customer!G:G,MATCH($D571,Customer!$C:$C,0),0),"")</f>
        <v/>
      </c>
      <c r="H571" s="524"/>
      <c r="I571" s="525"/>
      <c r="J571" s="533" t="str">
        <f>IF(C571&lt;&gt;"",SUMIFS('Jurnal Piutang'!J:J,'Jurnal Piutang'!H:H,F571,'Jurnal Piutang'!Q:Q,C571)-SUMIFS('Jurnal Kas'!K:K,'Jurnal Kas'!H:H,F571,'Jurnal Kas'!Q:Q,C571)+I571,"")</f>
        <v/>
      </c>
    </row>
    <row r="572" spans="2:10" x14ac:dyDescent="0.25">
      <c r="B572" s="180">
        <v>565</v>
      </c>
      <c r="C572" s="502"/>
      <c r="D572" s="488" t="str">
        <f>IFERROR(INDEX('Jurnal Piutang'!R:R,MATCH(C572,'Jurnal Piutang'!Q:Q,0),0),"")</f>
        <v/>
      </c>
      <c r="E572" s="488" t="str">
        <f>IFERROR(INDEX(Customer!D:D,MATCH(D572,Customer!C:C,0),0),"")</f>
        <v/>
      </c>
      <c r="F572" s="490" t="str">
        <f>IFERROR(INDEX(Customer!F:F,MATCH($D572,Customer!$C:$C,0),0),"")</f>
        <v/>
      </c>
      <c r="G572" s="488" t="str">
        <f>IFERROR(INDEX(Customer!G:G,MATCH($D572,Customer!$C:$C,0),0),"")</f>
        <v/>
      </c>
      <c r="H572" s="524"/>
      <c r="I572" s="525"/>
      <c r="J572" s="533" t="str">
        <f>IF(C572&lt;&gt;"",SUMIFS('Jurnal Piutang'!J:J,'Jurnal Piutang'!H:H,F572,'Jurnal Piutang'!Q:Q,C572)-SUMIFS('Jurnal Kas'!K:K,'Jurnal Kas'!H:H,F572,'Jurnal Kas'!Q:Q,C572)+I572,"")</f>
        <v/>
      </c>
    </row>
    <row r="573" spans="2:10" x14ac:dyDescent="0.25">
      <c r="B573" s="180">
        <v>566</v>
      </c>
      <c r="C573" s="502"/>
      <c r="D573" s="488" t="str">
        <f>IFERROR(INDEX('Jurnal Piutang'!R:R,MATCH(C573,'Jurnal Piutang'!Q:Q,0),0),"")</f>
        <v/>
      </c>
      <c r="E573" s="488" t="str">
        <f>IFERROR(INDEX(Customer!D:D,MATCH(D573,Customer!C:C,0),0),"")</f>
        <v/>
      </c>
      <c r="F573" s="490" t="str">
        <f>IFERROR(INDEX(Customer!F:F,MATCH($D573,Customer!$C:$C,0),0),"")</f>
        <v/>
      </c>
      <c r="G573" s="488" t="str">
        <f>IFERROR(INDEX(Customer!G:G,MATCH($D573,Customer!$C:$C,0),0),"")</f>
        <v/>
      </c>
      <c r="H573" s="524"/>
      <c r="I573" s="525"/>
      <c r="J573" s="533" t="str">
        <f>IF(C573&lt;&gt;"",SUMIFS('Jurnal Piutang'!J:J,'Jurnal Piutang'!H:H,F573,'Jurnal Piutang'!Q:Q,C573)-SUMIFS('Jurnal Kas'!K:K,'Jurnal Kas'!H:H,F573,'Jurnal Kas'!Q:Q,C573)+I573,"")</f>
        <v/>
      </c>
    </row>
    <row r="574" spans="2:10" x14ac:dyDescent="0.25">
      <c r="B574" s="180">
        <v>567</v>
      </c>
      <c r="C574" s="502"/>
      <c r="D574" s="488" t="str">
        <f>IFERROR(INDEX('Jurnal Piutang'!R:R,MATCH(C574,'Jurnal Piutang'!Q:Q,0),0),"")</f>
        <v/>
      </c>
      <c r="E574" s="488" t="str">
        <f>IFERROR(INDEX(Customer!D:D,MATCH(D574,Customer!C:C,0),0),"")</f>
        <v/>
      </c>
      <c r="F574" s="490" t="str">
        <f>IFERROR(INDEX(Customer!F:F,MATCH($D574,Customer!$C:$C,0),0),"")</f>
        <v/>
      </c>
      <c r="G574" s="488" t="str">
        <f>IFERROR(INDEX(Customer!G:G,MATCH($D574,Customer!$C:$C,0),0),"")</f>
        <v/>
      </c>
      <c r="H574" s="524"/>
      <c r="I574" s="525"/>
      <c r="J574" s="533" t="str">
        <f>IF(C574&lt;&gt;"",SUMIFS('Jurnal Piutang'!J:J,'Jurnal Piutang'!H:H,F574,'Jurnal Piutang'!Q:Q,C574)-SUMIFS('Jurnal Kas'!K:K,'Jurnal Kas'!H:H,F574,'Jurnal Kas'!Q:Q,C574)+I574,"")</f>
        <v/>
      </c>
    </row>
    <row r="575" spans="2:10" x14ac:dyDescent="0.25">
      <c r="B575" s="180">
        <v>568</v>
      </c>
      <c r="C575" s="502"/>
      <c r="D575" s="488" t="str">
        <f>IFERROR(INDEX('Jurnal Piutang'!R:R,MATCH(C575,'Jurnal Piutang'!Q:Q,0),0),"")</f>
        <v/>
      </c>
      <c r="E575" s="488" t="str">
        <f>IFERROR(INDEX(Customer!D:D,MATCH(D575,Customer!C:C,0),0),"")</f>
        <v/>
      </c>
      <c r="F575" s="490" t="str">
        <f>IFERROR(INDEX(Customer!F:F,MATCH($D575,Customer!$C:$C,0),0),"")</f>
        <v/>
      </c>
      <c r="G575" s="488" t="str">
        <f>IFERROR(INDEX(Customer!G:G,MATCH($D575,Customer!$C:$C,0),0),"")</f>
        <v/>
      </c>
      <c r="H575" s="524"/>
      <c r="I575" s="525"/>
      <c r="J575" s="533" t="str">
        <f>IF(C575&lt;&gt;"",SUMIFS('Jurnal Piutang'!J:J,'Jurnal Piutang'!H:H,F575,'Jurnal Piutang'!Q:Q,C575)-SUMIFS('Jurnal Kas'!K:K,'Jurnal Kas'!H:H,F575,'Jurnal Kas'!Q:Q,C575)+I575,"")</f>
        <v/>
      </c>
    </row>
    <row r="576" spans="2:10" x14ac:dyDescent="0.25">
      <c r="B576" s="180">
        <v>569</v>
      </c>
      <c r="C576" s="502"/>
      <c r="D576" s="488" t="str">
        <f>IFERROR(INDEX('Jurnal Piutang'!R:R,MATCH(C576,'Jurnal Piutang'!Q:Q,0),0),"")</f>
        <v/>
      </c>
      <c r="E576" s="488" t="str">
        <f>IFERROR(INDEX(Customer!D:D,MATCH(D576,Customer!C:C,0),0),"")</f>
        <v/>
      </c>
      <c r="F576" s="490" t="str">
        <f>IFERROR(INDEX(Customer!F:F,MATCH($D576,Customer!$C:$C,0),0),"")</f>
        <v/>
      </c>
      <c r="G576" s="488" t="str">
        <f>IFERROR(INDEX(Customer!G:G,MATCH($D576,Customer!$C:$C,0),0),"")</f>
        <v/>
      </c>
      <c r="H576" s="524"/>
      <c r="I576" s="525"/>
      <c r="J576" s="533" t="str">
        <f>IF(C576&lt;&gt;"",SUMIFS('Jurnal Piutang'!J:J,'Jurnal Piutang'!H:H,F576,'Jurnal Piutang'!Q:Q,C576)-SUMIFS('Jurnal Kas'!K:K,'Jurnal Kas'!H:H,F576,'Jurnal Kas'!Q:Q,C576)+I576,"")</f>
        <v/>
      </c>
    </row>
    <row r="577" spans="2:10" x14ac:dyDescent="0.25">
      <c r="B577" s="180">
        <v>570</v>
      </c>
      <c r="C577" s="502"/>
      <c r="D577" s="488" t="str">
        <f>IFERROR(INDEX('Jurnal Piutang'!R:R,MATCH(C577,'Jurnal Piutang'!Q:Q,0),0),"")</f>
        <v/>
      </c>
      <c r="E577" s="488" t="str">
        <f>IFERROR(INDEX(Customer!D:D,MATCH(D577,Customer!C:C,0),0),"")</f>
        <v/>
      </c>
      <c r="F577" s="490" t="str">
        <f>IFERROR(INDEX(Customer!F:F,MATCH($D577,Customer!$C:$C,0),0),"")</f>
        <v/>
      </c>
      <c r="G577" s="488" t="str">
        <f>IFERROR(INDEX(Customer!G:G,MATCH($D577,Customer!$C:$C,0),0),"")</f>
        <v/>
      </c>
      <c r="H577" s="524"/>
      <c r="I577" s="525"/>
      <c r="J577" s="533" t="str">
        <f>IF(C577&lt;&gt;"",SUMIFS('Jurnal Piutang'!J:J,'Jurnal Piutang'!H:H,F577,'Jurnal Piutang'!Q:Q,C577)-SUMIFS('Jurnal Kas'!K:K,'Jurnal Kas'!H:H,F577,'Jurnal Kas'!Q:Q,C577)+I577,"")</f>
        <v/>
      </c>
    </row>
    <row r="578" spans="2:10" x14ac:dyDescent="0.25">
      <c r="B578" s="180">
        <v>571</v>
      </c>
      <c r="C578" s="502"/>
      <c r="D578" s="488" t="str">
        <f>IFERROR(INDEX('Jurnal Piutang'!R:R,MATCH(C578,'Jurnal Piutang'!Q:Q,0),0),"")</f>
        <v/>
      </c>
      <c r="E578" s="488" t="str">
        <f>IFERROR(INDEX(Customer!D:D,MATCH(D578,Customer!C:C,0),0),"")</f>
        <v/>
      </c>
      <c r="F578" s="490" t="str">
        <f>IFERROR(INDEX(Customer!F:F,MATCH($D578,Customer!$C:$C,0),0),"")</f>
        <v/>
      </c>
      <c r="G578" s="488" t="str">
        <f>IFERROR(INDEX(Customer!G:G,MATCH($D578,Customer!$C:$C,0),0),"")</f>
        <v/>
      </c>
      <c r="H578" s="524"/>
      <c r="I578" s="525"/>
      <c r="J578" s="533" t="str">
        <f>IF(C578&lt;&gt;"",SUMIFS('Jurnal Piutang'!J:J,'Jurnal Piutang'!H:H,F578,'Jurnal Piutang'!Q:Q,C578)-SUMIFS('Jurnal Kas'!K:K,'Jurnal Kas'!H:H,F578,'Jurnal Kas'!Q:Q,C578)+I578,"")</f>
        <v/>
      </c>
    </row>
    <row r="579" spans="2:10" x14ac:dyDescent="0.25">
      <c r="B579" s="180">
        <v>572</v>
      </c>
      <c r="C579" s="502"/>
      <c r="D579" s="488" t="str">
        <f>IFERROR(INDEX('Jurnal Piutang'!R:R,MATCH(C579,'Jurnal Piutang'!Q:Q,0),0),"")</f>
        <v/>
      </c>
      <c r="E579" s="488" t="str">
        <f>IFERROR(INDEX(Customer!D:D,MATCH(D579,Customer!C:C,0),0),"")</f>
        <v/>
      </c>
      <c r="F579" s="490" t="str">
        <f>IFERROR(INDEX(Customer!F:F,MATCH($D579,Customer!$C:$C,0),0),"")</f>
        <v/>
      </c>
      <c r="G579" s="488" t="str">
        <f>IFERROR(INDEX(Customer!G:G,MATCH($D579,Customer!$C:$C,0),0),"")</f>
        <v/>
      </c>
      <c r="H579" s="524"/>
      <c r="I579" s="525"/>
      <c r="J579" s="533" t="str">
        <f>IF(C579&lt;&gt;"",SUMIFS('Jurnal Piutang'!J:J,'Jurnal Piutang'!H:H,F579,'Jurnal Piutang'!Q:Q,C579)-SUMIFS('Jurnal Kas'!K:K,'Jurnal Kas'!H:H,F579,'Jurnal Kas'!Q:Q,C579)+I579,"")</f>
        <v/>
      </c>
    </row>
    <row r="580" spans="2:10" x14ac:dyDescent="0.25">
      <c r="B580" s="180">
        <v>573</v>
      </c>
      <c r="C580" s="502"/>
      <c r="D580" s="488" t="str">
        <f>IFERROR(INDEX('Jurnal Piutang'!R:R,MATCH(C580,'Jurnal Piutang'!Q:Q,0),0),"")</f>
        <v/>
      </c>
      <c r="E580" s="488" t="str">
        <f>IFERROR(INDEX(Customer!D:D,MATCH(D580,Customer!C:C,0),0),"")</f>
        <v/>
      </c>
      <c r="F580" s="490" t="str">
        <f>IFERROR(INDEX(Customer!F:F,MATCH($D580,Customer!$C:$C,0),0),"")</f>
        <v/>
      </c>
      <c r="G580" s="488" t="str">
        <f>IFERROR(INDEX(Customer!G:G,MATCH($D580,Customer!$C:$C,0),0),"")</f>
        <v/>
      </c>
      <c r="H580" s="524"/>
      <c r="I580" s="525"/>
      <c r="J580" s="533" t="str">
        <f>IF(C580&lt;&gt;"",SUMIFS('Jurnal Piutang'!J:J,'Jurnal Piutang'!H:H,F580,'Jurnal Piutang'!Q:Q,C580)-SUMIFS('Jurnal Kas'!K:K,'Jurnal Kas'!H:H,F580,'Jurnal Kas'!Q:Q,C580)+I580,"")</f>
        <v/>
      </c>
    </row>
    <row r="581" spans="2:10" x14ac:dyDescent="0.25">
      <c r="B581" s="180">
        <v>574</v>
      </c>
      <c r="C581" s="502"/>
      <c r="D581" s="488" t="str">
        <f>IFERROR(INDEX('Jurnal Piutang'!R:R,MATCH(C581,'Jurnal Piutang'!Q:Q,0),0),"")</f>
        <v/>
      </c>
      <c r="E581" s="488" t="str">
        <f>IFERROR(INDEX(Customer!D:D,MATCH(D581,Customer!C:C,0),0),"")</f>
        <v/>
      </c>
      <c r="F581" s="490" t="str">
        <f>IFERROR(INDEX(Customer!F:F,MATCH($D581,Customer!$C:$C,0),0),"")</f>
        <v/>
      </c>
      <c r="G581" s="488" t="str">
        <f>IFERROR(INDEX(Customer!G:G,MATCH($D581,Customer!$C:$C,0),0),"")</f>
        <v/>
      </c>
      <c r="H581" s="524"/>
      <c r="I581" s="525"/>
      <c r="J581" s="533" t="str">
        <f>IF(C581&lt;&gt;"",SUMIFS('Jurnal Piutang'!J:J,'Jurnal Piutang'!H:H,F581,'Jurnal Piutang'!Q:Q,C581)-SUMIFS('Jurnal Kas'!K:K,'Jurnal Kas'!H:H,F581,'Jurnal Kas'!Q:Q,C581)+I581,"")</f>
        <v/>
      </c>
    </row>
    <row r="582" spans="2:10" x14ac:dyDescent="0.25">
      <c r="B582" s="180">
        <v>575</v>
      </c>
      <c r="C582" s="502"/>
      <c r="D582" s="488" t="str">
        <f>IFERROR(INDEX('Jurnal Piutang'!R:R,MATCH(C582,'Jurnal Piutang'!Q:Q,0),0),"")</f>
        <v/>
      </c>
      <c r="E582" s="488" t="str">
        <f>IFERROR(INDEX(Customer!D:D,MATCH(D582,Customer!C:C,0),0),"")</f>
        <v/>
      </c>
      <c r="F582" s="490" t="str">
        <f>IFERROR(INDEX(Customer!F:F,MATCH($D582,Customer!$C:$C,0),0),"")</f>
        <v/>
      </c>
      <c r="G582" s="488" t="str">
        <f>IFERROR(INDEX(Customer!G:G,MATCH($D582,Customer!$C:$C,0),0),"")</f>
        <v/>
      </c>
      <c r="H582" s="524"/>
      <c r="I582" s="525"/>
      <c r="J582" s="533" t="str">
        <f>IF(C582&lt;&gt;"",SUMIFS('Jurnal Piutang'!J:J,'Jurnal Piutang'!H:H,F582,'Jurnal Piutang'!Q:Q,C582)-SUMIFS('Jurnal Kas'!K:K,'Jurnal Kas'!H:H,F582,'Jurnal Kas'!Q:Q,C582)+I582,"")</f>
        <v/>
      </c>
    </row>
    <row r="583" spans="2:10" x14ac:dyDescent="0.25">
      <c r="B583" s="180">
        <v>576</v>
      </c>
      <c r="C583" s="502"/>
      <c r="D583" s="488" t="str">
        <f>IFERROR(INDEX('Jurnal Piutang'!R:R,MATCH(C583,'Jurnal Piutang'!Q:Q,0),0),"")</f>
        <v/>
      </c>
      <c r="E583" s="488" t="str">
        <f>IFERROR(INDEX(Customer!D:D,MATCH(D583,Customer!C:C,0),0),"")</f>
        <v/>
      </c>
      <c r="F583" s="490" t="str">
        <f>IFERROR(INDEX(Customer!F:F,MATCH($D583,Customer!$C:$C,0),0),"")</f>
        <v/>
      </c>
      <c r="G583" s="488" t="str">
        <f>IFERROR(INDEX(Customer!G:G,MATCH($D583,Customer!$C:$C,0),0),"")</f>
        <v/>
      </c>
      <c r="H583" s="524"/>
      <c r="I583" s="525"/>
      <c r="J583" s="533" t="str">
        <f>IF(C583&lt;&gt;"",SUMIFS('Jurnal Piutang'!J:J,'Jurnal Piutang'!H:H,F583,'Jurnal Piutang'!Q:Q,C583)-SUMIFS('Jurnal Kas'!K:K,'Jurnal Kas'!H:H,F583,'Jurnal Kas'!Q:Q,C583)+I583,"")</f>
        <v/>
      </c>
    </row>
    <row r="584" spans="2:10" x14ac:dyDescent="0.25">
      <c r="B584" s="180">
        <v>577</v>
      </c>
      <c r="C584" s="502"/>
      <c r="D584" s="488" t="str">
        <f>IFERROR(INDEX('Jurnal Piutang'!R:R,MATCH(C584,'Jurnal Piutang'!Q:Q,0),0),"")</f>
        <v/>
      </c>
      <c r="E584" s="488" t="str">
        <f>IFERROR(INDEX(Customer!D:D,MATCH(D584,Customer!C:C,0),0),"")</f>
        <v/>
      </c>
      <c r="F584" s="490" t="str">
        <f>IFERROR(INDEX(Customer!F:F,MATCH($D584,Customer!$C:$C,0),0),"")</f>
        <v/>
      </c>
      <c r="G584" s="488" t="str">
        <f>IFERROR(INDEX(Customer!G:G,MATCH($D584,Customer!$C:$C,0),0),"")</f>
        <v/>
      </c>
      <c r="H584" s="524"/>
      <c r="I584" s="525"/>
      <c r="J584" s="533" t="str">
        <f>IF(C584&lt;&gt;"",SUMIFS('Jurnal Piutang'!J:J,'Jurnal Piutang'!H:H,F584,'Jurnal Piutang'!Q:Q,C584)-SUMIFS('Jurnal Kas'!K:K,'Jurnal Kas'!H:H,F584,'Jurnal Kas'!Q:Q,C584)+I584,"")</f>
        <v/>
      </c>
    </row>
    <row r="585" spans="2:10" x14ac:dyDescent="0.25">
      <c r="B585" s="180">
        <v>578</v>
      </c>
      <c r="C585" s="502"/>
      <c r="D585" s="488" t="str">
        <f>IFERROR(INDEX('Jurnal Piutang'!R:R,MATCH(C585,'Jurnal Piutang'!Q:Q,0),0),"")</f>
        <v/>
      </c>
      <c r="E585" s="488" t="str">
        <f>IFERROR(INDEX(Customer!D:D,MATCH(D585,Customer!C:C,0),0),"")</f>
        <v/>
      </c>
      <c r="F585" s="490" t="str">
        <f>IFERROR(INDEX(Customer!F:F,MATCH($D585,Customer!$C:$C,0),0),"")</f>
        <v/>
      </c>
      <c r="G585" s="488" t="str">
        <f>IFERROR(INDEX(Customer!G:G,MATCH($D585,Customer!$C:$C,0),0),"")</f>
        <v/>
      </c>
      <c r="H585" s="524"/>
      <c r="I585" s="525"/>
      <c r="J585" s="533" t="str">
        <f>IF(C585&lt;&gt;"",SUMIFS('Jurnal Piutang'!J:J,'Jurnal Piutang'!H:H,F585,'Jurnal Piutang'!Q:Q,C585)-SUMIFS('Jurnal Kas'!K:K,'Jurnal Kas'!H:H,F585,'Jurnal Kas'!Q:Q,C585)+I585,"")</f>
        <v/>
      </c>
    </row>
    <row r="586" spans="2:10" x14ac:dyDescent="0.25">
      <c r="B586" s="180">
        <v>579</v>
      </c>
      <c r="C586" s="502"/>
      <c r="D586" s="488" t="str">
        <f>IFERROR(INDEX('Jurnal Piutang'!R:R,MATCH(C586,'Jurnal Piutang'!Q:Q,0),0),"")</f>
        <v/>
      </c>
      <c r="E586" s="488" t="str">
        <f>IFERROR(INDEX(Customer!D:D,MATCH(D586,Customer!C:C,0),0),"")</f>
        <v/>
      </c>
      <c r="F586" s="490" t="str">
        <f>IFERROR(INDEX(Customer!F:F,MATCH($D586,Customer!$C:$C,0),0),"")</f>
        <v/>
      </c>
      <c r="G586" s="488" t="str">
        <f>IFERROR(INDEX(Customer!G:G,MATCH($D586,Customer!$C:$C,0),0),"")</f>
        <v/>
      </c>
      <c r="H586" s="524"/>
      <c r="I586" s="525"/>
      <c r="J586" s="533" t="str">
        <f>IF(C586&lt;&gt;"",SUMIFS('Jurnal Piutang'!J:J,'Jurnal Piutang'!H:H,F586,'Jurnal Piutang'!Q:Q,C586)-SUMIFS('Jurnal Kas'!K:K,'Jurnal Kas'!H:H,F586,'Jurnal Kas'!Q:Q,C586)+I586,"")</f>
        <v/>
      </c>
    </row>
    <row r="587" spans="2:10" x14ac:dyDescent="0.25">
      <c r="B587" s="180">
        <v>580</v>
      </c>
      <c r="C587" s="502"/>
      <c r="D587" s="488" t="str">
        <f>IFERROR(INDEX('Jurnal Piutang'!R:R,MATCH(C587,'Jurnal Piutang'!Q:Q,0),0),"")</f>
        <v/>
      </c>
      <c r="E587" s="488" t="str">
        <f>IFERROR(INDEX(Customer!D:D,MATCH(D587,Customer!C:C,0),0),"")</f>
        <v/>
      </c>
      <c r="F587" s="490" t="str">
        <f>IFERROR(INDEX(Customer!F:F,MATCH($D587,Customer!$C:$C,0),0),"")</f>
        <v/>
      </c>
      <c r="G587" s="488" t="str">
        <f>IFERROR(INDEX(Customer!G:G,MATCH($D587,Customer!$C:$C,0),0),"")</f>
        <v/>
      </c>
      <c r="H587" s="524"/>
      <c r="I587" s="525"/>
      <c r="J587" s="533" t="str">
        <f>IF(C587&lt;&gt;"",SUMIFS('Jurnal Piutang'!J:J,'Jurnal Piutang'!H:H,F587,'Jurnal Piutang'!Q:Q,C587)-SUMIFS('Jurnal Kas'!K:K,'Jurnal Kas'!H:H,F587,'Jurnal Kas'!Q:Q,C587)+I587,"")</f>
        <v/>
      </c>
    </row>
    <row r="588" spans="2:10" x14ac:dyDescent="0.25">
      <c r="B588" s="180">
        <v>581</v>
      </c>
      <c r="C588" s="502"/>
      <c r="D588" s="488" t="str">
        <f>IFERROR(INDEX('Jurnal Piutang'!R:R,MATCH(C588,'Jurnal Piutang'!Q:Q,0),0),"")</f>
        <v/>
      </c>
      <c r="E588" s="488" t="str">
        <f>IFERROR(INDEX(Customer!D:D,MATCH(D588,Customer!C:C,0),0),"")</f>
        <v/>
      </c>
      <c r="F588" s="490" t="str">
        <f>IFERROR(INDEX(Customer!F:F,MATCH($D588,Customer!$C:$C,0),0),"")</f>
        <v/>
      </c>
      <c r="G588" s="488" t="str">
        <f>IFERROR(INDEX(Customer!G:G,MATCH($D588,Customer!$C:$C,0),0),"")</f>
        <v/>
      </c>
      <c r="H588" s="524"/>
      <c r="I588" s="525"/>
      <c r="J588" s="533" t="str">
        <f>IF(C588&lt;&gt;"",SUMIFS('Jurnal Piutang'!J:J,'Jurnal Piutang'!H:H,F588,'Jurnal Piutang'!Q:Q,C588)-SUMIFS('Jurnal Kas'!K:K,'Jurnal Kas'!H:H,F588,'Jurnal Kas'!Q:Q,C588)+I588,"")</f>
        <v/>
      </c>
    </row>
    <row r="589" spans="2:10" x14ac:dyDescent="0.25">
      <c r="B589" s="180">
        <v>582</v>
      </c>
      <c r="C589" s="502"/>
      <c r="D589" s="488" t="str">
        <f>IFERROR(INDEX('Jurnal Piutang'!R:R,MATCH(C589,'Jurnal Piutang'!Q:Q,0),0),"")</f>
        <v/>
      </c>
      <c r="E589" s="488" t="str">
        <f>IFERROR(INDEX(Customer!D:D,MATCH(D589,Customer!C:C,0),0),"")</f>
        <v/>
      </c>
      <c r="F589" s="490" t="str">
        <f>IFERROR(INDEX(Customer!F:F,MATCH($D589,Customer!$C:$C,0),0),"")</f>
        <v/>
      </c>
      <c r="G589" s="488" t="str">
        <f>IFERROR(INDEX(Customer!G:G,MATCH($D589,Customer!$C:$C,0),0),"")</f>
        <v/>
      </c>
      <c r="H589" s="524"/>
      <c r="I589" s="525"/>
      <c r="J589" s="533" t="str">
        <f>IF(C589&lt;&gt;"",SUMIFS('Jurnal Piutang'!J:J,'Jurnal Piutang'!H:H,F589,'Jurnal Piutang'!Q:Q,C589)-SUMIFS('Jurnal Kas'!K:K,'Jurnal Kas'!H:H,F589,'Jurnal Kas'!Q:Q,C589)+I589,"")</f>
        <v/>
      </c>
    </row>
    <row r="590" spans="2:10" x14ac:dyDescent="0.25">
      <c r="B590" s="180">
        <v>583</v>
      </c>
      <c r="C590" s="502"/>
      <c r="D590" s="488" t="str">
        <f>IFERROR(INDEX('Jurnal Piutang'!R:R,MATCH(C590,'Jurnal Piutang'!Q:Q,0),0),"")</f>
        <v/>
      </c>
      <c r="E590" s="488" t="str">
        <f>IFERROR(INDEX(Customer!D:D,MATCH(D590,Customer!C:C,0),0),"")</f>
        <v/>
      </c>
      <c r="F590" s="490" t="str">
        <f>IFERROR(INDEX(Customer!F:F,MATCH($D590,Customer!$C:$C,0),0),"")</f>
        <v/>
      </c>
      <c r="G590" s="488" t="str">
        <f>IFERROR(INDEX(Customer!G:G,MATCH($D590,Customer!$C:$C,0),0),"")</f>
        <v/>
      </c>
      <c r="H590" s="524"/>
      <c r="I590" s="525"/>
      <c r="J590" s="533" t="str">
        <f>IF(C590&lt;&gt;"",SUMIFS('Jurnal Piutang'!J:J,'Jurnal Piutang'!H:H,F590,'Jurnal Piutang'!Q:Q,C590)-SUMIFS('Jurnal Kas'!K:K,'Jurnal Kas'!H:H,F590,'Jurnal Kas'!Q:Q,C590)+I590,"")</f>
        <v/>
      </c>
    </row>
    <row r="591" spans="2:10" x14ac:dyDescent="0.25">
      <c r="B591" s="180">
        <v>584</v>
      </c>
      <c r="C591" s="502"/>
      <c r="D591" s="488" t="str">
        <f>IFERROR(INDEX('Jurnal Piutang'!R:R,MATCH(C591,'Jurnal Piutang'!Q:Q,0),0),"")</f>
        <v/>
      </c>
      <c r="E591" s="488" t="str">
        <f>IFERROR(INDEX(Customer!D:D,MATCH(D591,Customer!C:C,0),0),"")</f>
        <v/>
      </c>
      <c r="F591" s="490" t="str">
        <f>IFERROR(INDEX(Customer!F:F,MATCH($D591,Customer!$C:$C,0),0),"")</f>
        <v/>
      </c>
      <c r="G591" s="488" t="str">
        <f>IFERROR(INDEX(Customer!G:G,MATCH($D591,Customer!$C:$C,0),0),"")</f>
        <v/>
      </c>
      <c r="H591" s="524"/>
      <c r="I591" s="525"/>
      <c r="J591" s="533" t="str">
        <f>IF(C591&lt;&gt;"",SUMIFS('Jurnal Piutang'!J:J,'Jurnal Piutang'!H:H,F591,'Jurnal Piutang'!Q:Q,C591)-SUMIFS('Jurnal Kas'!K:K,'Jurnal Kas'!H:H,F591,'Jurnal Kas'!Q:Q,C591)+I591,"")</f>
        <v/>
      </c>
    </row>
    <row r="592" spans="2:10" x14ac:dyDescent="0.25">
      <c r="B592" s="180">
        <v>585</v>
      </c>
      <c r="C592" s="502"/>
      <c r="D592" s="488" t="str">
        <f>IFERROR(INDEX('Jurnal Piutang'!R:R,MATCH(C592,'Jurnal Piutang'!Q:Q,0),0),"")</f>
        <v/>
      </c>
      <c r="E592" s="488" t="str">
        <f>IFERROR(INDEX(Customer!D:D,MATCH(D592,Customer!C:C,0),0),"")</f>
        <v/>
      </c>
      <c r="F592" s="490" t="str">
        <f>IFERROR(INDEX(Customer!F:F,MATCH($D592,Customer!$C:$C,0),0),"")</f>
        <v/>
      </c>
      <c r="G592" s="488" t="str">
        <f>IFERROR(INDEX(Customer!G:G,MATCH($D592,Customer!$C:$C,0),0),"")</f>
        <v/>
      </c>
      <c r="H592" s="524"/>
      <c r="I592" s="525"/>
      <c r="J592" s="533" t="str">
        <f>IF(C592&lt;&gt;"",SUMIFS('Jurnal Piutang'!J:J,'Jurnal Piutang'!H:H,F592,'Jurnal Piutang'!Q:Q,C592)-SUMIFS('Jurnal Kas'!K:K,'Jurnal Kas'!H:H,F592,'Jurnal Kas'!Q:Q,C592)+I592,"")</f>
        <v/>
      </c>
    </row>
    <row r="593" spans="2:10" x14ac:dyDescent="0.25">
      <c r="B593" s="180">
        <v>586</v>
      </c>
      <c r="C593" s="502"/>
      <c r="D593" s="488" t="str">
        <f>IFERROR(INDEX('Jurnal Piutang'!R:R,MATCH(C593,'Jurnal Piutang'!Q:Q,0),0),"")</f>
        <v/>
      </c>
      <c r="E593" s="488" t="str">
        <f>IFERROR(INDEX(Customer!D:D,MATCH(D593,Customer!C:C,0),0),"")</f>
        <v/>
      </c>
      <c r="F593" s="490" t="str">
        <f>IFERROR(INDEX(Customer!F:F,MATCH($D593,Customer!$C:$C,0),0),"")</f>
        <v/>
      </c>
      <c r="G593" s="488" t="str">
        <f>IFERROR(INDEX(Customer!G:G,MATCH($D593,Customer!$C:$C,0),0),"")</f>
        <v/>
      </c>
      <c r="H593" s="524"/>
      <c r="I593" s="525"/>
      <c r="J593" s="533" t="str">
        <f>IF(C593&lt;&gt;"",SUMIFS('Jurnal Piutang'!J:J,'Jurnal Piutang'!H:H,F593,'Jurnal Piutang'!Q:Q,C593)-SUMIFS('Jurnal Kas'!K:K,'Jurnal Kas'!H:H,F593,'Jurnal Kas'!Q:Q,C593)+I593,"")</f>
        <v/>
      </c>
    </row>
    <row r="594" spans="2:10" x14ac:dyDescent="0.25">
      <c r="B594" s="180">
        <v>587</v>
      </c>
      <c r="C594" s="502"/>
      <c r="D594" s="488" t="str">
        <f>IFERROR(INDEX('Jurnal Piutang'!R:R,MATCH(C594,'Jurnal Piutang'!Q:Q,0),0),"")</f>
        <v/>
      </c>
      <c r="E594" s="488" t="str">
        <f>IFERROR(INDEX(Customer!D:D,MATCH(D594,Customer!C:C,0),0),"")</f>
        <v/>
      </c>
      <c r="F594" s="490" t="str">
        <f>IFERROR(INDEX(Customer!F:F,MATCH($D594,Customer!$C:$C,0),0),"")</f>
        <v/>
      </c>
      <c r="G594" s="488" t="str">
        <f>IFERROR(INDEX(Customer!G:G,MATCH($D594,Customer!$C:$C,0),0),"")</f>
        <v/>
      </c>
      <c r="H594" s="524"/>
      <c r="I594" s="525"/>
      <c r="J594" s="533" t="str">
        <f>IF(C594&lt;&gt;"",SUMIFS('Jurnal Piutang'!J:J,'Jurnal Piutang'!H:H,F594,'Jurnal Piutang'!Q:Q,C594)-SUMIFS('Jurnal Kas'!K:K,'Jurnal Kas'!H:H,F594,'Jurnal Kas'!Q:Q,C594)+I594,"")</f>
        <v/>
      </c>
    </row>
    <row r="595" spans="2:10" x14ac:dyDescent="0.25">
      <c r="B595" s="180">
        <v>588</v>
      </c>
      <c r="C595" s="502"/>
      <c r="D595" s="488" t="str">
        <f>IFERROR(INDEX('Jurnal Piutang'!R:R,MATCH(C595,'Jurnal Piutang'!Q:Q,0),0),"")</f>
        <v/>
      </c>
      <c r="E595" s="488" t="str">
        <f>IFERROR(INDEX(Customer!D:D,MATCH(D595,Customer!C:C,0),0),"")</f>
        <v/>
      </c>
      <c r="F595" s="490" t="str">
        <f>IFERROR(INDEX(Customer!F:F,MATCH($D595,Customer!$C:$C,0),0),"")</f>
        <v/>
      </c>
      <c r="G595" s="488" t="str">
        <f>IFERROR(INDEX(Customer!G:G,MATCH($D595,Customer!$C:$C,0),0),"")</f>
        <v/>
      </c>
      <c r="H595" s="524"/>
      <c r="I595" s="525"/>
      <c r="J595" s="533" t="str">
        <f>IF(C595&lt;&gt;"",SUMIFS('Jurnal Piutang'!J:J,'Jurnal Piutang'!H:H,F595,'Jurnal Piutang'!Q:Q,C595)-SUMIFS('Jurnal Kas'!K:K,'Jurnal Kas'!H:H,F595,'Jurnal Kas'!Q:Q,C595)+I595,"")</f>
        <v/>
      </c>
    </row>
    <row r="596" spans="2:10" x14ac:dyDescent="0.25">
      <c r="B596" s="180">
        <v>589</v>
      </c>
      <c r="C596" s="502"/>
      <c r="D596" s="488" t="str">
        <f>IFERROR(INDEX('Jurnal Piutang'!R:R,MATCH(C596,'Jurnal Piutang'!Q:Q,0),0),"")</f>
        <v/>
      </c>
      <c r="E596" s="488" t="str">
        <f>IFERROR(INDEX(Customer!D:D,MATCH(D596,Customer!C:C,0),0),"")</f>
        <v/>
      </c>
      <c r="F596" s="490" t="str">
        <f>IFERROR(INDEX(Customer!F:F,MATCH($D596,Customer!$C:$C,0),0),"")</f>
        <v/>
      </c>
      <c r="G596" s="488" t="str">
        <f>IFERROR(INDEX(Customer!G:G,MATCH($D596,Customer!$C:$C,0),0),"")</f>
        <v/>
      </c>
      <c r="H596" s="524"/>
      <c r="I596" s="525"/>
      <c r="J596" s="533" t="str">
        <f>IF(C596&lt;&gt;"",SUMIFS('Jurnal Piutang'!J:J,'Jurnal Piutang'!H:H,F596,'Jurnal Piutang'!Q:Q,C596)-SUMIFS('Jurnal Kas'!K:K,'Jurnal Kas'!H:H,F596,'Jurnal Kas'!Q:Q,C596)+I596,"")</f>
        <v/>
      </c>
    </row>
    <row r="597" spans="2:10" x14ac:dyDescent="0.25">
      <c r="B597" s="180">
        <v>590</v>
      </c>
      <c r="C597" s="502"/>
      <c r="D597" s="488" t="str">
        <f>IFERROR(INDEX('Jurnal Piutang'!R:R,MATCH(C597,'Jurnal Piutang'!Q:Q,0),0),"")</f>
        <v/>
      </c>
      <c r="E597" s="488" t="str">
        <f>IFERROR(INDEX(Customer!D:D,MATCH(D597,Customer!C:C,0),0),"")</f>
        <v/>
      </c>
      <c r="F597" s="490" t="str">
        <f>IFERROR(INDEX(Customer!F:F,MATCH($D597,Customer!$C:$C,0),0),"")</f>
        <v/>
      </c>
      <c r="G597" s="488" t="str">
        <f>IFERROR(INDEX(Customer!G:G,MATCH($D597,Customer!$C:$C,0),0),"")</f>
        <v/>
      </c>
      <c r="H597" s="524"/>
      <c r="I597" s="525"/>
      <c r="J597" s="533" t="str">
        <f>IF(C597&lt;&gt;"",SUMIFS('Jurnal Piutang'!J:J,'Jurnal Piutang'!H:H,F597,'Jurnal Piutang'!Q:Q,C597)-SUMIFS('Jurnal Kas'!K:K,'Jurnal Kas'!H:H,F597,'Jurnal Kas'!Q:Q,C597)+I597,"")</f>
        <v/>
      </c>
    </row>
    <row r="598" spans="2:10" x14ac:dyDescent="0.25">
      <c r="B598" s="180">
        <v>591</v>
      </c>
      <c r="C598" s="502"/>
      <c r="D598" s="488" t="str">
        <f>IFERROR(INDEX('Jurnal Piutang'!R:R,MATCH(C598,'Jurnal Piutang'!Q:Q,0),0),"")</f>
        <v/>
      </c>
      <c r="E598" s="488" t="str">
        <f>IFERROR(INDEX(Customer!D:D,MATCH(D598,Customer!C:C,0),0),"")</f>
        <v/>
      </c>
      <c r="F598" s="490" t="str">
        <f>IFERROR(INDEX(Customer!F:F,MATCH($D598,Customer!$C:$C,0),0),"")</f>
        <v/>
      </c>
      <c r="G598" s="488" t="str">
        <f>IFERROR(INDEX(Customer!G:G,MATCH($D598,Customer!$C:$C,0),0),"")</f>
        <v/>
      </c>
      <c r="H598" s="524"/>
      <c r="I598" s="525"/>
      <c r="J598" s="533" t="str">
        <f>IF(C598&lt;&gt;"",SUMIFS('Jurnal Piutang'!J:J,'Jurnal Piutang'!H:H,F598,'Jurnal Piutang'!Q:Q,C598)-SUMIFS('Jurnal Kas'!K:K,'Jurnal Kas'!H:H,F598,'Jurnal Kas'!Q:Q,C598)+I598,"")</f>
        <v/>
      </c>
    </row>
    <row r="599" spans="2:10" x14ac:dyDescent="0.25">
      <c r="B599" s="180">
        <v>592</v>
      </c>
      <c r="C599" s="502"/>
      <c r="D599" s="488" t="str">
        <f>IFERROR(INDEX('Jurnal Piutang'!R:R,MATCH(C599,'Jurnal Piutang'!Q:Q,0),0),"")</f>
        <v/>
      </c>
      <c r="E599" s="488" t="str">
        <f>IFERROR(INDEX(Customer!D:D,MATCH(D599,Customer!C:C,0),0),"")</f>
        <v/>
      </c>
      <c r="F599" s="490" t="str">
        <f>IFERROR(INDEX(Customer!F:F,MATCH($D599,Customer!$C:$C,0),0),"")</f>
        <v/>
      </c>
      <c r="G599" s="488" t="str">
        <f>IFERROR(INDEX(Customer!G:G,MATCH($D599,Customer!$C:$C,0),0),"")</f>
        <v/>
      </c>
      <c r="H599" s="524"/>
      <c r="I599" s="525"/>
      <c r="J599" s="533" t="str">
        <f>IF(C599&lt;&gt;"",SUMIFS('Jurnal Piutang'!J:J,'Jurnal Piutang'!H:H,F599,'Jurnal Piutang'!Q:Q,C599)-SUMIFS('Jurnal Kas'!K:K,'Jurnal Kas'!H:H,F599,'Jurnal Kas'!Q:Q,C599)+I599,"")</f>
        <v/>
      </c>
    </row>
    <row r="600" spans="2:10" x14ac:dyDescent="0.25">
      <c r="B600" s="180">
        <v>593</v>
      </c>
      <c r="C600" s="502"/>
      <c r="D600" s="488" t="str">
        <f>IFERROR(INDEX('Jurnal Piutang'!R:R,MATCH(C600,'Jurnal Piutang'!Q:Q,0),0),"")</f>
        <v/>
      </c>
      <c r="E600" s="488" t="str">
        <f>IFERROR(INDEX(Customer!D:D,MATCH(D600,Customer!C:C,0),0),"")</f>
        <v/>
      </c>
      <c r="F600" s="490" t="str">
        <f>IFERROR(INDEX(Customer!F:F,MATCH($D600,Customer!$C:$C,0),0),"")</f>
        <v/>
      </c>
      <c r="G600" s="488" t="str">
        <f>IFERROR(INDEX(Customer!G:G,MATCH($D600,Customer!$C:$C,0),0),"")</f>
        <v/>
      </c>
      <c r="H600" s="524"/>
      <c r="I600" s="525"/>
      <c r="J600" s="533" t="str">
        <f>IF(C600&lt;&gt;"",SUMIFS('Jurnal Piutang'!J:J,'Jurnal Piutang'!H:H,F600,'Jurnal Piutang'!Q:Q,C600)-SUMIFS('Jurnal Kas'!K:K,'Jurnal Kas'!H:H,F600,'Jurnal Kas'!Q:Q,C600)+I600,"")</f>
        <v/>
      </c>
    </row>
    <row r="601" spans="2:10" x14ac:dyDescent="0.25">
      <c r="B601" s="180">
        <v>594</v>
      </c>
      <c r="C601" s="502"/>
      <c r="D601" s="488" t="str">
        <f>IFERROR(INDEX('Jurnal Piutang'!R:R,MATCH(C601,'Jurnal Piutang'!Q:Q,0),0),"")</f>
        <v/>
      </c>
      <c r="E601" s="488" t="str">
        <f>IFERROR(INDEX(Customer!D:D,MATCH(D601,Customer!C:C,0),0),"")</f>
        <v/>
      </c>
      <c r="F601" s="490" t="str">
        <f>IFERROR(INDEX(Customer!F:F,MATCH($D601,Customer!$C:$C,0),0),"")</f>
        <v/>
      </c>
      <c r="G601" s="488" t="str">
        <f>IFERROR(INDEX(Customer!G:G,MATCH($D601,Customer!$C:$C,0),0),"")</f>
        <v/>
      </c>
      <c r="H601" s="524"/>
      <c r="I601" s="525"/>
      <c r="J601" s="533" t="str">
        <f>IF(C601&lt;&gt;"",SUMIFS('Jurnal Piutang'!J:J,'Jurnal Piutang'!H:H,F601,'Jurnal Piutang'!Q:Q,C601)-SUMIFS('Jurnal Kas'!K:K,'Jurnal Kas'!H:H,F601,'Jurnal Kas'!Q:Q,C601)+I601,"")</f>
        <v/>
      </c>
    </row>
    <row r="602" spans="2:10" x14ac:dyDescent="0.25">
      <c r="B602" s="180">
        <v>595</v>
      </c>
      <c r="C602" s="502"/>
      <c r="D602" s="488" t="str">
        <f>IFERROR(INDEX('Jurnal Piutang'!R:R,MATCH(C602,'Jurnal Piutang'!Q:Q,0),0),"")</f>
        <v/>
      </c>
      <c r="E602" s="488" t="str">
        <f>IFERROR(INDEX(Customer!D:D,MATCH(D602,Customer!C:C,0),0),"")</f>
        <v/>
      </c>
      <c r="F602" s="490" t="str">
        <f>IFERROR(INDEX(Customer!F:F,MATCH($D602,Customer!$C:$C,0),0),"")</f>
        <v/>
      </c>
      <c r="G602" s="488" t="str">
        <f>IFERROR(INDEX(Customer!G:G,MATCH($D602,Customer!$C:$C,0),0),"")</f>
        <v/>
      </c>
      <c r="H602" s="524"/>
      <c r="I602" s="525"/>
      <c r="J602" s="533" t="str">
        <f>IF(C602&lt;&gt;"",SUMIFS('Jurnal Piutang'!J:J,'Jurnal Piutang'!H:H,F602,'Jurnal Piutang'!Q:Q,C602)-SUMIFS('Jurnal Kas'!K:K,'Jurnal Kas'!H:H,F602,'Jurnal Kas'!Q:Q,C602)+I602,"")</f>
        <v/>
      </c>
    </row>
    <row r="603" spans="2:10" x14ac:dyDescent="0.25">
      <c r="B603" s="180">
        <v>596</v>
      </c>
      <c r="C603" s="502"/>
      <c r="D603" s="488" t="str">
        <f>IFERROR(INDEX('Jurnal Piutang'!R:R,MATCH(C603,'Jurnal Piutang'!Q:Q,0),0),"")</f>
        <v/>
      </c>
      <c r="E603" s="488" t="str">
        <f>IFERROR(INDEX(Customer!D:D,MATCH(D603,Customer!C:C,0),0),"")</f>
        <v/>
      </c>
      <c r="F603" s="490" t="str">
        <f>IFERROR(INDEX(Customer!F:F,MATCH($D603,Customer!$C:$C,0),0),"")</f>
        <v/>
      </c>
      <c r="G603" s="488" t="str">
        <f>IFERROR(INDEX(Customer!G:G,MATCH($D603,Customer!$C:$C,0),0),"")</f>
        <v/>
      </c>
      <c r="H603" s="524"/>
      <c r="I603" s="525"/>
      <c r="J603" s="533" t="str">
        <f>IF(C603&lt;&gt;"",SUMIFS('Jurnal Piutang'!J:J,'Jurnal Piutang'!H:H,F603,'Jurnal Piutang'!Q:Q,C603)-SUMIFS('Jurnal Kas'!K:K,'Jurnal Kas'!H:H,F603,'Jurnal Kas'!Q:Q,C603)+I603,"")</f>
        <v/>
      </c>
    </row>
    <row r="604" spans="2:10" x14ac:dyDescent="0.25">
      <c r="B604" s="180">
        <v>597</v>
      </c>
      <c r="C604" s="502"/>
      <c r="D604" s="488" t="str">
        <f>IFERROR(INDEX('Jurnal Piutang'!R:R,MATCH(C604,'Jurnal Piutang'!Q:Q,0),0),"")</f>
        <v/>
      </c>
      <c r="E604" s="488" t="str">
        <f>IFERROR(INDEX(Customer!D:D,MATCH(D604,Customer!C:C,0),0),"")</f>
        <v/>
      </c>
      <c r="F604" s="490" t="str">
        <f>IFERROR(INDEX(Customer!F:F,MATCH($D604,Customer!$C:$C,0),0),"")</f>
        <v/>
      </c>
      <c r="G604" s="488" t="str">
        <f>IFERROR(INDEX(Customer!G:G,MATCH($D604,Customer!$C:$C,0),0),"")</f>
        <v/>
      </c>
      <c r="H604" s="524"/>
      <c r="I604" s="525"/>
      <c r="J604" s="533" t="str">
        <f>IF(C604&lt;&gt;"",SUMIFS('Jurnal Piutang'!J:J,'Jurnal Piutang'!H:H,F604,'Jurnal Piutang'!Q:Q,C604)-SUMIFS('Jurnal Kas'!K:K,'Jurnal Kas'!H:H,F604,'Jurnal Kas'!Q:Q,C604)+I604,"")</f>
        <v/>
      </c>
    </row>
    <row r="605" spans="2:10" x14ac:dyDescent="0.25">
      <c r="B605" s="180">
        <v>598</v>
      </c>
      <c r="C605" s="502"/>
      <c r="D605" s="488" t="str">
        <f>IFERROR(INDEX('Jurnal Piutang'!R:R,MATCH(C605,'Jurnal Piutang'!Q:Q,0),0),"")</f>
        <v/>
      </c>
      <c r="E605" s="488" t="str">
        <f>IFERROR(INDEX(Customer!D:D,MATCH(D605,Customer!C:C,0),0),"")</f>
        <v/>
      </c>
      <c r="F605" s="490" t="str">
        <f>IFERROR(INDEX(Customer!F:F,MATCH($D605,Customer!$C:$C,0),0),"")</f>
        <v/>
      </c>
      <c r="G605" s="488" t="str">
        <f>IFERROR(INDEX(Customer!G:G,MATCH($D605,Customer!$C:$C,0),0),"")</f>
        <v/>
      </c>
      <c r="H605" s="524"/>
      <c r="I605" s="525"/>
      <c r="J605" s="533" t="str">
        <f>IF(C605&lt;&gt;"",SUMIFS('Jurnal Piutang'!J:J,'Jurnal Piutang'!H:H,F605,'Jurnal Piutang'!Q:Q,C605)-SUMIFS('Jurnal Kas'!K:K,'Jurnal Kas'!H:H,F605,'Jurnal Kas'!Q:Q,C605)+I605,"")</f>
        <v/>
      </c>
    </row>
    <row r="606" spans="2:10" x14ac:dyDescent="0.25">
      <c r="B606" s="180">
        <v>599</v>
      </c>
      <c r="C606" s="502"/>
      <c r="D606" s="488" t="str">
        <f>IFERROR(INDEX('Jurnal Piutang'!R:R,MATCH(C606,'Jurnal Piutang'!Q:Q,0),0),"")</f>
        <v/>
      </c>
      <c r="E606" s="488" t="str">
        <f>IFERROR(INDEX(Customer!D:D,MATCH(D606,Customer!C:C,0),0),"")</f>
        <v/>
      </c>
      <c r="F606" s="490" t="str">
        <f>IFERROR(INDEX(Customer!F:F,MATCH($D606,Customer!$C:$C,0),0),"")</f>
        <v/>
      </c>
      <c r="G606" s="488" t="str">
        <f>IFERROR(INDEX(Customer!G:G,MATCH($D606,Customer!$C:$C,0),0),"")</f>
        <v/>
      </c>
      <c r="H606" s="524"/>
      <c r="I606" s="525"/>
      <c r="J606" s="533" t="str">
        <f>IF(C606&lt;&gt;"",SUMIFS('Jurnal Piutang'!J:J,'Jurnal Piutang'!H:H,F606,'Jurnal Piutang'!Q:Q,C606)-SUMIFS('Jurnal Kas'!K:K,'Jurnal Kas'!H:H,F606,'Jurnal Kas'!Q:Q,C606)+I606,"")</f>
        <v/>
      </c>
    </row>
    <row r="607" spans="2:10" x14ac:dyDescent="0.25">
      <c r="B607" s="180">
        <v>600</v>
      </c>
      <c r="C607" s="502"/>
      <c r="D607" s="488" t="str">
        <f>IFERROR(INDEX('Jurnal Piutang'!R:R,MATCH(C607,'Jurnal Piutang'!Q:Q,0),0),"")</f>
        <v/>
      </c>
      <c r="E607" s="488" t="str">
        <f>IFERROR(INDEX(Customer!D:D,MATCH(D607,Customer!C:C,0),0),"")</f>
        <v/>
      </c>
      <c r="F607" s="490" t="str">
        <f>IFERROR(INDEX(Customer!F:F,MATCH($D607,Customer!$C:$C,0),0),"")</f>
        <v/>
      </c>
      <c r="G607" s="488" t="str">
        <f>IFERROR(INDEX(Customer!G:G,MATCH($D607,Customer!$C:$C,0),0),"")</f>
        <v/>
      </c>
      <c r="H607" s="524"/>
      <c r="I607" s="525"/>
      <c r="J607" s="533" t="str">
        <f>IF(C607&lt;&gt;"",SUMIFS('Jurnal Piutang'!J:J,'Jurnal Piutang'!H:H,F607,'Jurnal Piutang'!Q:Q,C607)-SUMIFS('Jurnal Kas'!K:K,'Jurnal Kas'!H:H,F607,'Jurnal Kas'!Q:Q,C607)+I607,"")</f>
        <v/>
      </c>
    </row>
    <row r="608" spans="2:10" x14ac:dyDescent="0.25">
      <c r="B608" s="180">
        <v>601</v>
      </c>
      <c r="C608" s="502"/>
      <c r="D608" s="488" t="str">
        <f>IFERROR(INDEX('Jurnal Piutang'!R:R,MATCH(C608,'Jurnal Piutang'!Q:Q,0),0),"")</f>
        <v/>
      </c>
      <c r="E608" s="488" t="str">
        <f>IFERROR(INDEX(Customer!D:D,MATCH(D608,Customer!C:C,0),0),"")</f>
        <v/>
      </c>
      <c r="F608" s="490" t="str">
        <f>IFERROR(INDEX(Customer!F:F,MATCH($D608,Customer!$C:$C,0),0),"")</f>
        <v/>
      </c>
      <c r="G608" s="488" t="str">
        <f>IFERROR(INDEX(Customer!G:G,MATCH($D608,Customer!$C:$C,0),0),"")</f>
        <v/>
      </c>
      <c r="H608" s="524"/>
      <c r="I608" s="525"/>
      <c r="J608" s="533" t="str">
        <f>IF(C608&lt;&gt;"",SUMIFS('Jurnal Piutang'!J:J,'Jurnal Piutang'!H:H,F608,'Jurnal Piutang'!Q:Q,C608)-SUMIFS('Jurnal Kas'!K:K,'Jurnal Kas'!H:H,F608,'Jurnal Kas'!Q:Q,C608)+I608,"")</f>
        <v/>
      </c>
    </row>
    <row r="609" spans="2:10" x14ac:dyDescent="0.25">
      <c r="B609" s="180">
        <v>602</v>
      </c>
      <c r="C609" s="502"/>
      <c r="D609" s="488" t="str">
        <f>IFERROR(INDEX('Jurnal Piutang'!R:R,MATCH(C609,'Jurnal Piutang'!Q:Q,0),0),"")</f>
        <v/>
      </c>
      <c r="E609" s="488" t="str">
        <f>IFERROR(INDEX(Customer!D:D,MATCH(D609,Customer!C:C,0),0),"")</f>
        <v/>
      </c>
      <c r="F609" s="490" t="str">
        <f>IFERROR(INDEX(Customer!F:F,MATCH($D609,Customer!$C:$C,0),0),"")</f>
        <v/>
      </c>
      <c r="G609" s="488" t="str">
        <f>IFERROR(INDEX(Customer!G:G,MATCH($D609,Customer!$C:$C,0),0),"")</f>
        <v/>
      </c>
      <c r="H609" s="524"/>
      <c r="I609" s="525"/>
      <c r="J609" s="533" t="str">
        <f>IF(C609&lt;&gt;"",SUMIFS('Jurnal Piutang'!J:J,'Jurnal Piutang'!H:H,F609,'Jurnal Piutang'!Q:Q,C609)-SUMIFS('Jurnal Kas'!K:K,'Jurnal Kas'!H:H,F609,'Jurnal Kas'!Q:Q,C609)+I609,"")</f>
        <v/>
      </c>
    </row>
    <row r="610" spans="2:10" x14ac:dyDescent="0.25">
      <c r="B610" s="180">
        <v>603</v>
      </c>
      <c r="C610" s="502"/>
      <c r="D610" s="488" t="str">
        <f>IFERROR(INDEX('Jurnal Piutang'!R:R,MATCH(C610,'Jurnal Piutang'!Q:Q,0),0),"")</f>
        <v/>
      </c>
      <c r="E610" s="488" t="str">
        <f>IFERROR(INDEX(Customer!D:D,MATCH(D610,Customer!C:C,0),0),"")</f>
        <v/>
      </c>
      <c r="F610" s="490" t="str">
        <f>IFERROR(INDEX(Customer!F:F,MATCH($D610,Customer!$C:$C,0),0),"")</f>
        <v/>
      </c>
      <c r="G610" s="488" t="str">
        <f>IFERROR(INDEX(Customer!G:G,MATCH($D610,Customer!$C:$C,0),0),"")</f>
        <v/>
      </c>
      <c r="H610" s="524"/>
      <c r="I610" s="525"/>
      <c r="J610" s="533" t="str">
        <f>IF(C610&lt;&gt;"",SUMIFS('Jurnal Piutang'!J:J,'Jurnal Piutang'!H:H,F610,'Jurnal Piutang'!Q:Q,C610)-SUMIFS('Jurnal Kas'!K:K,'Jurnal Kas'!H:H,F610,'Jurnal Kas'!Q:Q,C610)+I610,"")</f>
        <v/>
      </c>
    </row>
    <row r="611" spans="2:10" x14ac:dyDescent="0.25">
      <c r="B611" s="180">
        <v>604</v>
      </c>
      <c r="C611" s="502"/>
      <c r="D611" s="488" t="str">
        <f>IFERROR(INDEX('Jurnal Piutang'!R:R,MATCH(C611,'Jurnal Piutang'!Q:Q,0),0),"")</f>
        <v/>
      </c>
      <c r="E611" s="488" t="str">
        <f>IFERROR(INDEX(Customer!D:D,MATCH(D611,Customer!C:C,0),0),"")</f>
        <v/>
      </c>
      <c r="F611" s="490" t="str">
        <f>IFERROR(INDEX(Customer!F:F,MATCH($D611,Customer!$C:$C,0),0),"")</f>
        <v/>
      </c>
      <c r="G611" s="488" t="str">
        <f>IFERROR(INDEX(Customer!G:G,MATCH($D611,Customer!$C:$C,0),0),"")</f>
        <v/>
      </c>
      <c r="H611" s="524"/>
      <c r="I611" s="525"/>
      <c r="J611" s="533" t="str">
        <f>IF(C611&lt;&gt;"",SUMIFS('Jurnal Piutang'!J:J,'Jurnal Piutang'!H:H,F611,'Jurnal Piutang'!Q:Q,C611)-SUMIFS('Jurnal Kas'!K:K,'Jurnal Kas'!H:H,F611,'Jurnal Kas'!Q:Q,C611)+I611,"")</f>
        <v/>
      </c>
    </row>
    <row r="612" spans="2:10" x14ac:dyDescent="0.25">
      <c r="B612" s="180">
        <v>605</v>
      </c>
      <c r="C612" s="502"/>
      <c r="D612" s="488" t="str">
        <f>IFERROR(INDEX('Jurnal Piutang'!R:R,MATCH(C612,'Jurnal Piutang'!Q:Q,0),0),"")</f>
        <v/>
      </c>
      <c r="E612" s="488" t="str">
        <f>IFERROR(INDEX(Customer!D:D,MATCH(D612,Customer!C:C,0),0),"")</f>
        <v/>
      </c>
      <c r="F612" s="490" t="str">
        <f>IFERROR(INDEX(Customer!F:F,MATCH($D612,Customer!$C:$C,0),0),"")</f>
        <v/>
      </c>
      <c r="G612" s="488" t="str">
        <f>IFERROR(INDEX(Customer!G:G,MATCH($D612,Customer!$C:$C,0),0),"")</f>
        <v/>
      </c>
      <c r="H612" s="524"/>
      <c r="I612" s="525"/>
      <c r="J612" s="533" t="str">
        <f>IF(C612&lt;&gt;"",SUMIFS('Jurnal Piutang'!J:J,'Jurnal Piutang'!H:H,F612,'Jurnal Piutang'!Q:Q,C612)-SUMIFS('Jurnal Kas'!K:K,'Jurnal Kas'!H:H,F612,'Jurnal Kas'!Q:Q,C612)+I612,"")</f>
        <v/>
      </c>
    </row>
    <row r="613" spans="2:10" x14ac:dyDescent="0.25">
      <c r="B613" s="180">
        <v>606</v>
      </c>
      <c r="C613" s="502"/>
      <c r="D613" s="488" t="str">
        <f>IFERROR(INDEX('Jurnal Piutang'!R:R,MATCH(C613,'Jurnal Piutang'!Q:Q,0),0),"")</f>
        <v/>
      </c>
      <c r="E613" s="488" t="str">
        <f>IFERROR(INDEX(Customer!D:D,MATCH(D613,Customer!C:C,0),0),"")</f>
        <v/>
      </c>
      <c r="F613" s="490" t="str">
        <f>IFERROR(INDEX(Customer!F:F,MATCH($D613,Customer!$C:$C,0),0),"")</f>
        <v/>
      </c>
      <c r="G613" s="488" t="str">
        <f>IFERROR(INDEX(Customer!G:G,MATCH($D613,Customer!$C:$C,0),0),"")</f>
        <v/>
      </c>
      <c r="H613" s="524"/>
      <c r="I613" s="525"/>
      <c r="J613" s="533" t="str">
        <f>IF(C613&lt;&gt;"",SUMIFS('Jurnal Piutang'!J:J,'Jurnal Piutang'!H:H,F613,'Jurnal Piutang'!Q:Q,C613)-SUMIFS('Jurnal Kas'!K:K,'Jurnal Kas'!H:H,F613,'Jurnal Kas'!Q:Q,C613)+I613,"")</f>
        <v/>
      </c>
    </row>
    <row r="614" spans="2:10" x14ac:dyDescent="0.25">
      <c r="B614" s="180">
        <v>607</v>
      </c>
      <c r="C614" s="502"/>
      <c r="D614" s="488" t="str">
        <f>IFERROR(INDEX('Jurnal Piutang'!R:R,MATCH(C614,'Jurnal Piutang'!Q:Q,0),0),"")</f>
        <v/>
      </c>
      <c r="E614" s="488" t="str">
        <f>IFERROR(INDEX(Customer!D:D,MATCH(D614,Customer!C:C,0),0),"")</f>
        <v/>
      </c>
      <c r="F614" s="490" t="str">
        <f>IFERROR(INDEX(Customer!F:F,MATCH($D614,Customer!$C:$C,0),0),"")</f>
        <v/>
      </c>
      <c r="G614" s="488" t="str">
        <f>IFERROR(INDEX(Customer!G:G,MATCH($D614,Customer!$C:$C,0),0),"")</f>
        <v/>
      </c>
      <c r="H614" s="524"/>
      <c r="I614" s="525"/>
      <c r="J614" s="533" t="str">
        <f>IF(C614&lt;&gt;"",SUMIFS('Jurnal Piutang'!J:J,'Jurnal Piutang'!H:H,F614,'Jurnal Piutang'!Q:Q,C614)-SUMIFS('Jurnal Kas'!K:K,'Jurnal Kas'!H:H,F614,'Jurnal Kas'!Q:Q,C614)+I614,"")</f>
        <v/>
      </c>
    </row>
    <row r="615" spans="2:10" x14ac:dyDescent="0.25">
      <c r="B615" s="180">
        <v>608</v>
      </c>
      <c r="C615" s="502"/>
      <c r="D615" s="488" t="str">
        <f>IFERROR(INDEX('Jurnal Piutang'!R:R,MATCH(C615,'Jurnal Piutang'!Q:Q,0),0),"")</f>
        <v/>
      </c>
      <c r="E615" s="488" t="str">
        <f>IFERROR(INDEX(Customer!D:D,MATCH(D615,Customer!C:C,0),0),"")</f>
        <v/>
      </c>
      <c r="F615" s="490" t="str">
        <f>IFERROR(INDEX(Customer!F:F,MATCH($D615,Customer!$C:$C,0),0),"")</f>
        <v/>
      </c>
      <c r="G615" s="488" t="str">
        <f>IFERROR(INDEX(Customer!G:G,MATCH($D615,Customer!$C:$C,0),0),"")</f>
        <v/>
      </c>
      <c r="H615" s="524"/>
      <c r="I615" s="525"/>
      <c r="J615" s="533" t="str">
        <f>IF(C615&lt;&gt;"",SUMIFS('Jurnal Piutang'!J:J,'Jurnal Piutang'!H:H,F615,'Jurnal Piutang'!Q:Q,C615)-SUMIFS('Jurnal Kas'!K:K,'Jurnal Kas'!H:H,F615,'Jurnal Kas'!Q:Q,C615)+I615,"")</f>
        <v/>
      </c>
    </row>
    <row r="616" spans="2:10" x14ac:dyDescent="0.25">
      <c r="B616" s="180">
        <v>609</v>
      </c>
      <c r="C616" s="502"/>
      <c r="D616" s="488" t="str">
        <f>IFERROR(INDEX('Jurnal Piutang'!R:R,MATCH(C616,'Jurnal Piutang'!Q:Q,0),0),"")</f>
        <v/>
      </c>
      <c r="E616" s="488" t="str">
        <f>IFERROR(INDEX(Customer!D:D,MATCH(D616,Customer!C:C,0),0),"")</f>
        <v/>
      </c>
      <c r="F616" s="490" t="str">
        <f>IFERROR(INDEX(Customer!F:F,MATCH($D616,Customer!$C:$C,0),0),"")</f>
        <v/>
      </c>
      <c r="G616" s="488" t="str">
        <f>IFERROR(INDEX(Customer!G:G,MATCH($D616,Customer!$C:$C,0),0),"")</f>
        <v/>
      </c>
      <c r="H616" s="524"/>
      <c r="I616" s="525"/>
      <c r="J616" s="533" t="str">
        <f>IF(C616&lt;&gt;"",SUMIFS('Jurnal Piutang'!J:J,'Jurnal Piutang'!H:H,F616,'Jurnal Piutang'!Q:Q,C616)-SUMIFS('Jurnal Kas'!K:K,'Jurnal Kas'!H:H,F616,'Jurnal Kas'!Q:Q,C616)+I616,"")</f>
        <v/>
      </c>
    </row>
    <row r="617" spans="2:10" x14ac:dyDescent="0.25">
      <c r="B617" s="180">
        <v>610</v>
      </c>
      <c r="C617" s="502"/>
      <c r="D617" s="488" t="str">
        <f>IFERROR(INDEX('Jurnal Piutang'!R:R,MATCH(C617,'Jurnal Piutang'!Q:Q,0),0),"")</f>
        <v/>
      </c>
      <c r="E617" s="488" t="str">
        <f>IFERROR(INDEX(Customer!D:D,MATCH(D617,Customer!C:C,0),0),"")</f>
        <v/>
      </c>
      <c r="F617" s="490" t="str">
        <f>IFERROR(INDEX(Customer!F:F,MATCH($D617,Customer!$C:$C,0),0),"")</f>
        <v/>
      </c>
      <c r="G617" s="488" t="str">
        <f>IFERROR(INDEX(Customer!G:G,MATCH($D617,Customer!$C:$C,0),0),"")</f>
        <v/>
      </c>
      <c r="H617" s="524"/>
      <c r="I617" s="525"/>
      <c r="J617" s="533" t="str">
        <f>IF(C617&lt;&gt;"",SUMIFS('Jurnal Piutang'!J:J,'Jurnal Piutang'!H:H,F617,'Jurnal Piutang'!Q:Q,C617)-SUMIFS('Jurnal Kas'!K:K,'Jurnal Kas'!H:H,F617,'Jurnal Kas'!Q:Q,C617)+I617,"")</f>
        <v/>
      </c>
    </row>
    <row r="618" spans="2:10" x14ac:dyDescent="0.25">
      <c r="B618" s="180">
        <v>611</v>
      </c>
      <c r="C618" s="502"/>
      <c r="D618" s="488" t="str">
        <f>IFERROR(INDEX('Jurnal Piutang'!R:R,MATCH(C618,'Jurnal Piutang'!Q:Q,0),0),"")</f>
        <v/>
      </c>
      <c r="E618" s="488" t="str">
        <f>IFERROR(INDEX(Customer!D:D,MATCH(D618,Customer!C:C,0),0),"")</f>
        <v/>
      </c>
      <c r="F618" s="490" t="str">
        <f>IFERROR(INDEX(Customer!F:F,MATCH($D618,Customer!$C:$C,0),0),"")</f>
        <v/>
      </c>
      <c r="G618" s="488" t="str">
        <f>IFERROR(INDEX(Customer!G:G,MATCH($D618,Customer!$C:$C,0),0),"")</f>
        <v/>
      </c>
      <c r="H618" s="524"/>
      <c r="I618" s="525"/>
      <c r="J618" s="533" t="str">
        <f>IF(C618&lt;&gt;"",SUMIFS('Jurnal Piutang'!J:J,'Jurnal Piutang'!H:H,F618,'Jurnal Piutang'!Q:Q,C618)-SUMIFS('Jurnal Kas'!K:K,'Jurnal Kas'!H:H,F618,'Jurnal Kas'!Q:Q,C618)+I618,"")</f>
        <v/>
      </c>
    </row>
    <row r="619" spans="2:10" x14ac:dyDescent="0.25">
      <c r="B619" s="180">
        <v>612</v>
      </c>
      <c r="C619" s="502"/>
      <c r="D619" s="488" t="str">
        <f>IFERROR(INDEX('Jurnal Piutang'!R:R,MATCH(C619,'Jurnal Piutang'!Q:Q,0),0),"")</f>
        <v/>
      </c>
      <c r="E619" s="488" t="str">
        <f>IFERROR(INDEX(Customer!D:D,MATCH(D619,Customer!C:C,0),0),"")</f>
        <v/>
      </c>
      <c r="F619" s="490" t="str">
        <f>IFERROR(INDEX(Customer!F:F,MATCH($D619,Customer!$C:$C,0),0),"")</f>
        <v/>
      </c>
      <c r="G619" s="488" t="str">
        <f>IFERROR(INDEX(Customer!G:G,MATCH($D619,Customer!$C:$C,0),0),"")</f>
        <v/>
      </c>
      <c r="H619" s="524"/>
      <c r="I619" s="525"/>
      <c r="J619" s="533" t="str">
        <f>IF(C619&lt;&gt;"",SUMIFS('Jurnal Piutang'!J:J,'Jurnal Piutang'!H:H,F619,'Jurnal Piutang'!Q:Q,C619)-SUMIFS('Jurnal Kas'!K:K,'Jurnal Kas'!H:H,F619,'Jurnal Kas'!Q:Q,C619)+I619,"")</f>
        <v/>
      </c>
    </row>
    <row r="620" spans="2:10" x14ac:dyDescent="0.25">
      <c r="B620" s="180">
        <v>613</v>
      </c>
      <c r="C620" s="502"/>
      <c r="D620" s="488" t="str">
        <f>IFERROR(INDEX('Jurnal Piutang'!R:R,MATCH(C620,'Jurnal Piutang'!Q:Q,0),0),"")</f>
        <v/>
      </c>
      <c r="E620" s="488" t="str">
        <f>IFERROR(INDEX(Customer!D:D,MATCH(D620,Customer!C:C,0),0),"")</f>
        <v/>
      </c>
      <c r="F620" s="490" t="str">
        <f>IFERROR(INDEX(Customer!F:F,MATCH($D620,Customer!$C:$C,0),0),"")</f>
        <v/>
      </c>
      <c r="G620" s="488" t="str">
        <f>IFERROR(INDEX(Customer!G:G,MATCH($D620,Customer!$C:$C,0),0),"")</f>
        <v/>
      </c>
      <c r="H620" s="524"/>
      <c r="I620" s="525"/>
      <c r="J620" s="533" t="str">
        <f>IF(C620&lt;&gt;"",SUMIFS('Jurnal Piutang'!J:J,'Jurnal Piutang'!H:H,F620,'Jurnal Piutang'!Q:Q,C620)-SUMIFS('Jurnal Kas'!K:K,'Jurnal Kas'!H:H,F620,'Jurnal Kas'!Q:Q,C620)+I620,"")</f>
        <v/>
      </c>
    </row>
    <row r="621" spans="2:10" x14ac:dyDescent="0.25">
      <c r="B621" s="180">
        <v>614</v>
      </c>
      <c r="C621" s="502"/>
      <c r="D621" s="488" t="str">
        <f>IFERROR(INDEX('Jurnal Piutang'!R:R,MATCH(C621,'Jurnal Piutang'!Q:Q,0),0),"")</f>
        <v/>
      </c>
      <c r="E621" s="488" t="str">
        <f>IFERROR(INDEX(Customer!D:D,MATCH(D621,Customer!C:C,0),0),"")</f>
        <v/>
      </c>
      <c r="F621" s="490" t="str">
        <f>IFERROR(INDEX(Customer!F:F,MATCH($D621,Customer!$C:$C,0),0),"")</f>
        <v/>
      </c>
      <c r="G621" s="488" t="str">
        <f>IFERROR(INDEX(Customer!G:G,MATCH($D621,Customer!$C:$C,0),0),"")</f>
        <v/>
      </c>
      <c r="H621" s="524"/>
      <c r="I621" s="525"/>
      <c r="J621" s="533" t="str">
        <f>IF(C621&lt;&gt;"",SUMIFS('Jurnal Piutang'!J:J,'Jurnal Piutang'!H:H,F621,'Jurnal Piutang'!Q:Q,C621)-SUMIFS('Jurnal Kas'!K:K,'Jurnal Kas'!H:H,F621,'Jurnal Kas'!Q:Q,C621)+I621,"")</f>
        <v/>
      </c>
    </row>
    <row r="622" spans="2:10" x14ac:dyDescent="0.25">
      <c r="B622" s="180">
        <v>615</v>
      </c>
      <c r="C622" s="502"/>
      <c r="D622" s="488" t="str">
        <f>IFERROR(INDEX('Jurnal Piutang'!R:R,MATCH(C622,'Jurnal Piutang'!Q:Q,0),0),"")</f>
        <v/>
      </c>
      <c r="E622" s="488" t="str">
        <f>IFERROR(INDEX(Customer!D:D,MATCH(D622,Customer!C:C,0),0),"")</f>
        <v/>
      </c>
      <c r="F622" s="490" t="str">
        <f>IFERROR(INDEX(Customer!F:F,MATCH($D622,Customer!$C:$C,0),0),"")</f>
        <v/>
      </c>
      <c r="G622" s="488" t="str">
        <f>IFERROR(INDEX(Customer!G:G,MATCH($D622,Customer!$C:$C,0),0),"")</f>
        <v/>
      </c>
      <c r="H622" s="524"/>
      <c r="I622" s="525"/>
      <c r="J622" s="533" t="str">
        <f>IF(C622&lt;&gt;"",SUMIFS('Jurnal Piutang'!J:J,'Jurnal Piutang'!H:H,F622,'Jurnal Piutang'!Q:Q,C622)-SUMIFS('Jurnal Kas'!K:K,'Jurnal Kas'!H:H,F622,'Jurnal Kas'!Q:Q,C622)+I622,"")</f>
        <v/>
      </c>
    </row>
    <row r="623" spans="2:10" x14ac:dyDescent="0.25">
      <c r="B623" s="180">
        <v>616</v>
      </c>
      <c r="C623" s="502"/>
      <c r="D623" s="488" t="str">
        <f>IFERROR(INDEX('Jurnal Piutang'!R:R,MATCH(C623,'Jurnal Piutang'!Q:Q,0),0),"")</f>
        <v/>
      </c>
      <c r="E623" s="488" t="str">
        <f>IFERROR(INDEX(Customer!D:D,MATCH(D623,Customer!C:C,0),0),"")</f>
        <v/>
      </c>
      <c r="F623" s="490" t="str">
        <f>IFERROR(INDEX(Customer!F:F,MATCH($D623,Customer!$C:$C,0),0),"")</f>
        <v/>
      </c>
      <c r="G623" s="488" t="str">
        <f>IFERROR(INDEX(Customer!G:G,MATCH($D623,Customer!$C:$C,0),0),"")</f>
        <v/>
      </c>
      <c r="H623" s="524"/>
      <c r="I623" s="525"/>
      <c r="J623" s="533" t="str">
        <f>IF(C623&lt;&gt;"",SUMIFS('Jurnal Piutang'!J:J,'Jurnal Piutang'!H:H,F623,'Jurnal Piutang'!Q:Q,C623)-SUMIFS('Jurnal Kas'!K:K,'Jurnal Kas'!H:H,F623,'Jurnal Kas'!Q:Q,C623)+I623,"")</f>
        <v/>
      </c>
    </row>
    <row r="624" spans="2:10" x14ac:dyDescent="0.25">
      <c r="B624" s="180">
        <v>617</v>
      </c>
      <c r="C624" s="502"/>
      <c r="D624" s="488" t="str">
        <f>IFERROR(INDEX('Jurnal Piutang'!R:R,MATCH(C624,'Jurnal Piutang'!Q:Q,0),0),"")</f>
        <v/>
      </c>
      <c r="E624" s="488" t="str">
        <f>IFERROR(INDEX(Customer!D:D,MATCH(D624,Customer!C:C,0),0),"")</f>
        <v/>
      </c>
      <c r="F624" s="490" t="str">
        <f>IFERROR(INDEX(Customer!F:F,MATCH($D624,Customer!$C:$C,0),0),"")</f>
        <v/>
      </c>
      <c r="G624" s="488" t="str">
        <f>IFERROR(INDEX(Customer!G:G,MATCH($D624,Customer!$C:$C,0),0),"")</f>
        <v/>
      </c>
      <c r="H624" s="524"/>
      <c r="I624" s="525"/>
      <c r="J624" s="533" t="str">
        <f>IF(C624&lt;&gt;"",SUMIFS('Jurnal Piutang'!J:J,'Jurnal Piutang'!H:H,F624,'Jurnal Piutang'!Q:Q,C624)-SUMIFS('Jurnal Kas'!K:K,'Jurnal Kas'!H:H,F624,'Jurnal Kas'!Q:Q,C624)+I624,"")</f>
        <v/>
      </c>
    </row>
    <row r="625" spans="2:10" x14ac:dyDescent="0.25">
      <c r="B625" s="180">
        <v>618</v>
      </c>
      <c r="C625" s="502"/>
      <c r="D625" s="488" t="str">
        <f>IFERROR(INDEX('Jurnal Piutang'!R:R,MATCH(C625,'Jurnal Piutang'!Q:Q,0),0),"")</f>
        <v/>
      </c>
      <c r="E625" s="488" t="str">
        <f>IFERROR(INDEX(Customer!D:D,MATCH(D625,Customer!C:C,0),0),"")</f>
        <v/>
      </c>
      <c r="F625" s="490" t="str">
        <f>IFERROR(INDEX(Customer!F:F,MATCH($D625,Customer!$C:$C,0),0),"")</f>
        <v/>
      </c>
      <c r="G625" s="488" t="str">
        <f>IFERROR(INDEX(Customer!G:G,MATCH($D625,Customer!$C:$C,0),0),"")</f>
        <v/>
      </c>
      <c r="H625" s="524"/>
      <c r="I625" s="525"/>
      <c r="J625" s="533" t="str">
        <f>IF(C625&lt;&gt;"",SUMIFS('Jurnal Piutang'!J:J,'Jurnal Piutang'!H:H,F625,'Jurnal Piutang'!Q:Q,C625)-SUMIFS('Jurnal Kas'!K:K,'Jurnal Kas'!H:H,F625,'Jurnal Kas'!Q:Q,C625)+I625,"")</f>
        <v/>
      </c>
    </row>
    <row r="626" spans="2:10" x14ac:dyDescent="0.25">
      <c r="B626" s="180">
        <v>619</v>
      </c>
      <c r="C626" s="502"/>
      <c r="D626" s="488" t="str">
        <f>IFERROR(INDEX('Jurnal Piutang'!R:R,MATCH(C626,'Jurnal Piutang'!Q:Q,0),0),"")</f>
        <v/>
      </c>
      <c r="E626" s="488" t="str">
        <f>IFERROR(INDEX(Customer!D:D,MATCH(D626,Customer!C:C,0),0),"")</f>
        <v/>
      </c>
      <c r="F626" s="490" t="str">
        <f>IFERROR(INDEX(Customer!F:F,MATCH($D626,Customer!$C:$C,0),0),"")</f>
        <v/>
      </c>
      <c r="G626" s="488" t="str">
        <f>IFERROR(INDEX(Customer!G:G,MATCH($D626,Customer!$C:$C,0),0),"")</f>
        <v/>
      </c>
      <c r="H626" s="524"/>
      <c r="I626" s="525"/>
      <c r="J626" s="533" t="str">
        <f>IF(C626&lt;&gt;"",SUMIFS('Jurnal Piutang'!J:J,'Jurnal Piutang'!H:H,F626,'Jurnal Piutang'!Q:Q,C626)-SUMIFS('Jurnal Kas'!K:K,'Jurnal Kas'!H:H,F626,'Jurnal Kas'!Q:Q,C626)+I626,"")</f>
        <v/>
      </c>
    </row>
    <row r="627" spans="2:10" x14ac:dyDescent="0.25">
      <c r="B627" s="180">
        <v>620</v>
      </c>
      <c r="C627" s="502"/>
      <c r="D627" s="488" t="str">
        <f>IFERROR(INDEX('Jurnal Piutang'!R:R,MATCH(C627,'Jurnal Piutang'!Q:Q,0),0),"")</f>
        <v/>
      </c>
      <c r="E627" s="488" t="str">
        <f>IFERROR(INDEX(Customer!D:D,MATCH(D627,Customer!C:C,0),0),"")</f>
        <v/>
      </c>
      <c r="F627" s="490" t="str">
        <f>IFERROR(INDEX(Customer!F:F,MATCH($D627,Customer!$C:$C,0),0),"")</f>
        <v/>
      </c>
      <c r="G627" s="488" t="str">
        <f>IFERROR(INDEX(Customer!G:G,MATCH($D627,Customer!$C:$C,0),0),"")</f>
        <v/>
      </c>
      <c r="H627" s="524"/>
      <c r="I627" s="525"/>
      <c r="J627" s="533" t="str">
        <f>IF(C627&lt;&gt;"",SUMIFS('Jurnal Piutang'!J:J,'Jurnal Piutang'!H:H,F627,'Jurnal Piutang'!Q:Q,C627)-SUMIFS('Jurnal Kas'!K:K,'Jurnal Kas'!H:H,F627,'Jurnal Kas'!Q:Q,C627)+I627,"")</f>
        <v/>
      </c>
    </row>
    <row r="628" spans="2:10" x14ac:dyDescent="0.25">
      <c r="B628" s="180">
        <v>621</v>
      </c>
      <c r="C628" s="502"/>
      <c r="D628" s="488" t="str">
        <f>IFERROR(INDEX('Jurnal Piutang'!R:R,MATCH(C628,'Jurnal Piutang'!Q:Q,0),0),"")</f>
        <v/>
      </c>
      <c r="E628" s="488" t="str">
        <f>IFERROR(INDEX(Customer!D:D,MATCH(D628,Customer!C:C,0),0),"")</f>
        <v/>
      </c>
      <c r="F628" s="490" t="str">
        <f>IFERROR(INDEX(Customer!F:F,MATCH($D628,Customer!$C:$C,0),0),"")</f>
        <v/>
      </c>
      <c r="G628" s="488" t="str">
        <f>IFERROR(INDEX(Customer!G:G,MATCH($D628,Customer!$C:$C,0),0),"")</f>
        <v/>
      </c>
      <c r="H628" s="524"/>
      <c r="I628" s="525"/>
      <c r="J628" s="533" t="str">
        <f>IF(C628&lt;&gt;"",SUMIFS('Jurnal Piutang'!J:J,'Jurnal Piutang'!H:H,F628,'Jurnal Piutang'!Q:Q,C628)-SUMIFS('Jurnal Kas'!K:K,'Jurnal Kas'!H:H,F628,'Jurnal Kas'!Q:Q,C628)+I628,"")</f>
        <v/>
      </c>
    </row>
    <row r="629" spans="2:10" x14ac:dyDescent="0.25">
      <c r="B629" s="180">
        <v>622</v>
      </c>
      <c r="C629" s="502"/>
      <c r="D629" s="488" t="str">
        <f>IFERROR(INDEX('Jurnal Piutang'!R:R,MATCH(C629,'Jurnal Piutang'!Q:Q,0),0),"")</f>
        <v/>
      </c>
      <c r="E629" s="488" t="str">
        <f>IFERROR(INDEX(Customer!D:D,MATCH(D629,Customer!C:C,0),0),"")</f>
        <v/>
      </c>
      <c r="F629" s="490" t="str">
        <f>IFERROR(INDEX(Customer!F:F,MATCH($D629,Customer!$C:$C,0),0),"")</f>
        <v/>
      </c>
      <c r="G629" s="488" t="str">
        <f>IFERROR(INDEX(Customer!G:G,MATCH($D629,Customer!$C:$C,0),0),"")</f>
        <v/>
      </c>
      <c r="H629" s="524"/>
      <c r="I629" s="525"/>
      <c r="J629" s="533" t="str">
        <f>IF(C629&lt;&gt;"",SUMIFS('Jurnal Piutang'!J:J,'Jurnal Piutang'!H:H,F629,'Jurnal Piutang'!Q:Q,C629)-SUMIFS('Jurnal Kas'!K:K,'Jurnal Kas'!H:H,F629,'Jurnal Kas'!Q:Q,C629)+I629,"")</f>
        <v/>
      </c>
    </row>
    <row r="630" spans="2:10" x14ac:dyDescent="0.25">
      <c r="B630" s="180">
        <v>623</v>
      </c>
      <c r="C630" s="502"/>
      <c r="D630" s="488" t="str">
        <f>IFERROR(INDEX('Jurnal Piutang'!R:R,MATCH(C630,'Jurnal Piutang'!Q:Q,0),0),"")</f>
        <v/>
      </c>
      <c r="E630" s="488" t="str">
        <f>IFERROR(INDEX(Customer!D:D,MATCH(D630,Customer!C:C,0),0),"")</f>
        <v/>
      </c>
      <c r="F630" s="490" t="str">
        <f>IFERROR(INDEX(Customer!F:F,MATCH($D630,Customer!$C:$C,0),0),"")</f>
        <v/>
      </c>
      <c r="G630" s="488" t="str">
        <f>IFERROR(INDEX(Customer!G:G,MATCH($D630,Customer!$C:$C,0),0),"")</f>
        <v/>
      </c>
      <c r="H630" s="524"/>
      <c r="I630" s="525"/>
      <c r="J630" s="533" t="str">
        <f>IF(C630&lt;&gt;"",SUMIFS('Jurnal Piutang'!J:J,'Jurnal Piutang'!H:H,F630,'Jurnal Piutang'!Q:Q,C630)-SUMIFS('Jurnal Kas'!K:K,'Jurnal Kas'!H:H,F630,'Jurnal Kas'!Q:Q,C630)+I630,"")</f>
        <v/>
      </c>
    </row>
    <row r="631" spans="2:10" x14ac:dyDescent="0.25">
      <c r="B631" s="180">
        <v>624</v>
      </c>
      <c r="C631" s="502"/>
      <c r="D631" s="488" t="str">
        <f>IFERROR(INDEX('Jurnal Piutang'!R:R,MATCH(C631,'Jurnal Piutang'!Q:Q,0),0),"")</f>
        <v/>
      </c>
      <c r="E631" s="488" t="str">
        <f>IFERROR(INDEX(Customer!D:D,MATCH(D631,Customer!C:C,0),0),"")</f>
        <v/>
      </c>
      <c r="F631" s="490" t="str">
        <f>IFERROR(INDEX(Customer!F:F,MATCH($D631,Customer!$C:$C,0),0),"")</f>
        <v/>
      </c>
      <c r="G631" s="488" t="str">
        <f>IFERROR(INDEX(Customer!G:G,MATCH($D631,Customer!$C:$C,0),0),"")</f>
        <v/>
      </c>
      <c r="H631" s="524"/>
      <c r="I631" s="525"/>
      <c r="J631" s="533" t="str">
        <f>IF(C631&lt;&gt;"",SUMIFS('Jurnal Piutang'!J:J,'Jurnal Piutang'!H:H,F631,'Jurnal Piutang'!Q:Q,C631)-SUMIFS('Jurnal Kas'!K:K,'Jurnal Kas'!H:H,F631,'Jurnal Kas'!Q:Q,C631)+I631,"")</f>
        <v/>
      </c>
    </row>
    <row r="632" spans="2:10" x14ac:dyDescent="0.25">
      <c r="B632" s="180">
        <v>625</v>
      </c>
      <c r="C632" s="502"/>
      <c r="D632" s="488" t="str">
        <f>IFERROR(INDEX('Jurnal Piutang'!R:R,MATCH(C632,'Jurnal Piutang'!Q:Q,0),0),"")</f>
        <v/>
      </c>
      <c r="E632" s="488" t="str">
        <f>IFERROR(INDEX(Customer!D:D,MATCH(D632,Customer!C:C,0),0),"")</f>
        <v/>
      </c>
      <c r="F632" s="490" t="str">
        <f>IFERROR(INDEX(Customer!F:F,MATCH($D632,Customer!$C:$C,0),0),"")</f>
        <v/>
      </c>
      <c r="G632" s="488" t="str">
        <f>IFERROR(INDEX(Customer!G:G,MATCH($D632,Customer!$C:$C,0),0),"")</f>
        <v/>
      </c>
      <c r="H632" s="524"/>
      <c r="I632" s="525"/>
      <c r="J632" s="533" t="str">
        <f>IF(C632&lt;&gt;"",SUMIFS('Jurnal Piutang'!J:J,'Jurnal Piutang'!H:H,F632,'Jurnal Piutang'!Q:Q,C632)-SUMIFS('Jurnal Kas'!K:K,'Jurnal Kas'!H:H,F632,'Jurnal Kas'!Q:Q,C632)+I632,"")</f>
        <v/>
      </c>
    </row>
    <row r="633" spans="2:10" x14ac:dyDescent="0.25">
      <c r="B633" s="180">
        <v>626</v>
      </c>
      <c r="C633" s="502"/>
      <c r="D633" s="488" t="str">
        <f>IFERROR(INDEX('Jurnal Piutang'!R:R,MATCH(C633,'Jurnal Piutang'!Q:Q,0),0),"")</f>
        <v/>
      </c>
      <c r="E633" s="488" t="str">
        <f>IFERROR(INDEX(Customer!D:D,MATCH(D633,Customer!C:C,0),0),"")</f>
        <v/>
      </c>
      <c r="F633" s="490" t="str">
        <f>IFERROR(INDEX(Customer!F:F,MATCH($D633,Customer!$C:$C,0),0),"")</f>
        <v/>
      </c>
      <c r="G633" s="488" t="str">
        <f>IFERROR(INDEX(Customer!G:G,MATCH($D633,Customer!$C:$C,0),0),"")</f>
        <v/>
      </c>
      <c r="H633" s="524"/>
      <c r="I633" s="525"/>
      <c r="J633" s="533" t="str">
        <f>IF(C633&lt;&gt;"",SUMIFS('Jurnal Piutang'!J:J,'Jurnal Piutang'!H:H,F633,'Jurnal Piutang'!Q:Q,C633)-SUMIFS('Jurnal Kas'!K:K,'Jurnal Kas'!H:H,F633,'Jurnal Kas'!Q:Q,C633)+I633,"")</f>
        <v/>
      </c>
    </row>
    <row r="634" spans="2:10" x14ac:dyDescent="0.25">
      <c r="B634" s="180">
        <v>627</v>
      </c>
      <c r="C634" s="502"/>
      <c r="D634" s="488" t="str">
        <f>IFERROR(INDEX('Jurnal Piutang'!R:R,MATCH(C634,'Jurnal Piutang'!Q:Q,0),0),"")</f>
        <v/>
      </c>
      <c r="E634" s="488" t="str">
        <f>IFERROR(INDEX(Customer!D:D,MATCH(D634,Customer!C:C,0),0),"")</f>
        <v/>
      </c>
      <c r="F634" s="490" t="str">
        <f>IFERROR(INDEX(Customer!F:F,MATCH($D634,Customer!$C:$C,0),0),"")</f>
        <v/>
      </c>
      <c r="G634" s="488" t="str">
        <f>IFERROR(INDEX(Customer!G:G,MATCH($D634,Customer!$C:$C,0),0),"")</f>
        <v/>
      </c>
      <c r="H634" s="524"/>
      <c r="I634" s="525"/>
      <c r="J634" s="533" t="str">
        <f>IF(C634&lt;&gt;"",SUMIFS('Jurnal Piutang'!J:J,'Jurnal Piutang'!H:H,F634,'Jurnal Piutang'!Q:Q,C634)-SUMIFS('Jurnal Kas'!K:K,'Jurnal Kas'!H:H,F634,'Jurnal Kas'!Q:Q,C634)+I634,"")</f>
        <v/>
      </c>
    </row>
    <row r="635" spans="2:10" x14ac:dyDescent="0.25">
      <c r="B635" s="180">
        <v>628</v>
      </c>
      <c r="C635" s="502"/>
      <c r="D635" s="488" t="str">
        <f>IFERROR(INDEX('Jurnal Piutang'!R:R,MATCH(C635,'Jurnal Piutang'!Q:Q,0),0),"")</f>
        <v/>
      </c>
      <c r="E635" s="488" t="str">
        <f>IFERROR(INDEX(Customer!D:D,MATCH(D635,Customer!C:C,0),0),"")</f>
        <v/>
      </c>
      <c r="F635" s="490" t="str">
        <f>IFERROR(INDEX(Customer!F:F,MATCH($D635,Customer!$C:$C,0),0),"")</f>
        <v/>
      </c>
      <c r="G635" s="488" t="str">
        <f>IFERROR(INDEX(Customer!G:G,MATCH($D635,Customer!$C:$C,0),0),"")</f>
        <v/>
      </c>
      <c r="H635" s="524"/>
      <c r="I635" s="525"/>
      <c r="J635" s="533" t="str">
        <f>IF(C635&lt;&gt;"",SUMIFS('Jurnal Piutang'!J:J,'Jurnal Piutang'!H:H,F635,'Jurnal Piutang'!Q:Q,C635)-SUMIFS('Jurnal Kas'!K:K,'Jurnal Kas'!H:H,F635,'Jurnal Kas'!Q:Q,C635)+I635,"")</f>
        <v/>
      </c>
    </row>
    <row r="636" spans="2:10" x14ac:dyDescent="0.25">
      <c r="B636" s="180">
        <v>629</v>
      </c>
      <c r="C636" s="502"/>
      <c r="D636" s="488" t="str">
        <f>IFERROR(INDEX('Jurnal Piutang'!R:R,MATCH(C636,'Jurnal Piutang'!Q:Q,0),0),"")</f>
        <v/>
      </c>
      <c r="E636" s="488" t="str">
        <f>IFERROR(INDEX(Customer!D:D,MATCH(D636,Customer!C:C,0),0),"")</f>
        <v/>
      </c>
      <c r="F636" s="490" t="str">
        <f>IFERROR(INDEX(Customer!F:F,MATCH($D636,Customer!$C:$C,0),0),"")</f>
        <v/>
      </c>
      <c r="G636" s="488" t="str">
        <f>IFERROR(INDEX(Customer!G:G,MATCH($D636,Customer!$C:$C,0),0),"")</f>
        <v/>
      </c>
      <c r="H636" s="524"/>
      <c r="I636" s="525"/>
      <c r="J636" s="533" t="str">
        <f>IF(C636&lt;&gt;"",SUMIFS('Jurnal Piutang'!J:J,'Jurnal Piutang'!H:H,F636,'Jurnal Piutang'!Q:Q,C636)-SUMIFS('Jurnal Kas'!K:K,'Jurnal Kas'!H:H,F636,'Jurnal Kas'!Q:Q,C636)+I636,"")</f>
        <v/>
      </c>
    </row>
    <row r="637" spans="2:10" x14ac:dyDescent="0.25">
      <c r="B637" s="180">
        <v>630</v>
      </c>
      <c r="C637" s="502"/>
      <c r="D637" s="488" t="str">
        <f>IFERROR(INDEX('Jurnal Piutang'!R:R,MATCH(C637,'Jurnal Piutang'!Q:Q,0),0),"")</f>
        <v/>
      </c>
      <c r="E637" s="488" t="str">
        <f>IFERROR(INDEX(Customer!D:D,MATCH(D637,Customer!C:C,0),0),"")</f>
        <v/>
      </c>
      <c r="F637" s="490" t="str">
        <f>IFERROR(INDEX(Customer!F:F,MATCH($D637,Customer!$C:$C,0),0),"")</f>
        <v/>
      </c>
      <c r="G637" s="488" t="str">
        <f>IFERROR(INDEX(Customer!G:G,MATCH($D637,Customer!$C:$C,0),0),"")</f>
        <v/>
      </c>
      <c r="H637" s="524"/>
      <c r="I637" s="525"/>
      <c r="J637" s="533" t="str">
        <f>IF(C637&lt;&gt;"",SUMIFS('Jurnal Piutang'!J:J,'Jurnal Piutang'!H:H,F637,'Jurnal Piutang'!Q:Q,C637)-SUMIFS('Jurnal Kas'!K:K,'Jurnal Kas'!H:H,F637,'Jurnal Kas'!Q:Q,C637)+I637,"")</f>
        <v/>
      </c>
    </row>
    <row r="638" spans="2:10" x14ac:dyDescent="0.25">
      <c r="B638" s="180">
        <v>631</v>
      </c>
      <c r="C638" s="502"/>
      <c r="D638" s="488" t="str">
        <f>IFERROR(INDEX('Jurnal Piutang'!R:R,MATCH(C638,'Jurnal Piutang'!Q:Q,0),0),"")</f>
        <v/>
      </c>
      <c r="E638" s="488" t="str">
        <f>IFERROR(INDEX(Customer!D:D,MATCH(D638,Customer!C:C,0),0),"")</f>
        <v/>
      </c>
      <c r="F638" s="490" t="str">
        <f>IFERROR(INDEX(Customer!F:F,MATCH($D638,Customer!$C:$C,0),0),"")</f>
        <v/>
      </c>
      <c r="G638" s="488" t="str">
        <f>IFERROR(INDEX(Customer!G:G,MATCH($D638,Customer!$C:$C,0),0),"")</f>
        <v/>
      </c>
      <c r="H638" s="524"/>
      <c r="I638" s="525"/>
      <c r="J638" s="533" t="str">
        <f>IF(C638&lt;&gt;"",SUMIFS('Jurnal Piutang'!J:J,'Jurnal Piutang'!H:H,F638,'Jurnal Piutang'!Q:Q,C638)-SUMIFS('Jurnal Kas'!K:K,'Jurnal Kas'!H:H,F638,'Jurnal Kas'!Q:Q,C638)+I638,"")</f>
        <v/>
      </c>
    </row>
    <row r="639" spans="2:10" x14ac:dyDescent="0.25">
      <c r="B639" s="180">
        <v>632</v>
      </c>
      <c r="C639" s="502"/>
      <c r="D639" s="488" t="str">
        <f>IFERROR(INDEX('Jurnal Piutang'!R:R,MATCH(C639,'Jurnal Piutang'!Q:Q,0),0),"")</f>
        <v/>
      </c>
      <c r="E639" s="488" t="str">
        <f>IFERROR(INDEX(Customer!D:D,MATCH(D639,Customer!C:C,0),0),"")</f>
        <v/>
      </c>
      <c r="F639" s="490" t="str">
        <f>IFERROR(INDEX(Customer!F:F,MATCH($D639,Customer!$C:$C,0),0),"")</f>
        <v/>
      </c>
      <c r="G639" s="488" t="str">
        <f>IFERROR(INDEX(Customer!G:G,MATCH($D639,Customer!$C:$C,0),0),"")</f>
        <v/>
      </c>
      <c r="H639" s="524"/>
      <c r="I639" s="525"/>
      <c r="J639" s="533" t="str">
        <f>IF(C639&lt;&gt;"",SUMIFS('Jurnal Piutang'!J:J,'Jurnal Piutang'!H:H,F639,'Jurnal Piutang'!Q:Q,C639)-SUMIFS('Jurnal Kas'!K:K,'Jurnal Kas'!H:H,F639,'Jurnal Kas'!Q:Q,C639)+I639,"")</f>
        <v/>
      </c>
    </row>
    <row r="640" spans="2:10" x14ac:dyDescent="0.25">
      <c r="B640" s="180">
        <v>633</v>
      </c>
      <c r="C640" s="502"/>
      <c r="D640" s="488" t="str">
        <f>IFERROR(INDEX('Jurnal Piutang'!R:R,MATCH(C640,'Jurnal Piutang'!Q:Q,0),0),"")</f>
        <v/>
      </c>
      <c r="E640" s="488" t="str">
        <f>IFERROR(INDEX(Customer!D:D,MATCH(D640,Customer!C:C,0),0),"")</f>
        <v/>
      </c>
      <c r="F640" s="490" t="str">
        <f>IFERROR(INDEX(Customer!F:F,MATCH($D640,Customer!$C:$C,0),0),"")</f>
        <v/>
      </c>
      <c r="G640" s="488" t="str">
        <f>IFERROR(INDEX(Customer!G:G,MATCH($D640,Customer!$C:$C,0),0),"")</f>
        <v/>
      </c>
      <c r="H640" s="524"/>
      <c r="I640" s="525"/>
      <c r="J640" s="533" t="str">
        <f>IF(C640&lt;&gt;"",SUMIFS('Jurnal Piutang'!J:J,'Jurnal Piutang'!H:H,F640,'Jurnal Piutang'!Q:Q,C640)-SUMIFS('Jurnal Kas'!K:K,'Jurnal Kas'!H:H,F640,'Jurnal Kas'!Q:Q,C640)+I640,"")</f>
        <v/>
      </c>
    </row>
    <row r="641" spans="2:10" x14ac:dyDescent="0.25">
      <c r="B641" s="180">
        <v>634</v>
      </c>
      <c r="C641" s="502"/>
      <c r="D641" s="488" t="str">
        <f>IFERROR(INDEX('Jurnal Piutang'!R:R,MATCH(C641,'Jurnal Piutang'!Q:Q,0),0),"")</f>
        <v/>
      </c>
      <c r="E641" s="488" t="str">
        <f>IFERROR(INDEX(Customer!D:D,MATCH(D641,Customer!C:C,0),0),"")</f>
        <v/>
      </c>
      <c r="F641" s="490" t="str">
        <f>IFERROR(INDEX(Customer!F:F,MATCH($D641,Customer!$C:$C,0),0),"")</f>
        <v/>
      </c>
      <c r="G641" s="488" t="str">
        <f>IFERROR(INDEX(Customer!G:G,MATCH($D641,Customer!$C:$C,0),0),"")</f>
        <v/>
      </c>
      <c r="H641" s="524"/>
      <c r="I641" s="525"/>
      <c r="J641" s="533" t="str">
        <f>IF(C641&lt;&gt;"",SUMIFS('Jurnal Piutang'!J:J,'Jurnal Piutang'!H:H,F641,'Jurnal Piutang'!Q:Q,C641)-SUMIFS('Jurnal Kas'!K:K,'Jurnal Kas'!H:H,F641,'Jurnal Kas'!Q:Q,C641)+I641,"")</f>
        <v/>
      </c>
    </row>
    <row r="642" spans="2:10" x14ac:dyDescent="0.25">
      <c r="B642" s="180">
        <v>635</v>
      </c>
      <c r="C642" s="502"/>
      <c r="D642" s="488" t="str">
        <f>IFERROR(INDEX('Jurnal Piutang'!R:R,MATCH(C642,'Jurnal Piutang'!Q:Q,0),0),"")</f>
        <v/>
      </c>
      <c r="E642" s="488" t="str">
        <f>IFERROR(INDEX(Customer!D:D,MATCH(D642,Customer!C:C,0),0),"")</f>
        <v/>
      </c>
      <c r="F642" s="490" t="str">
        <f>IFERROR(INDEX(Customer!F:F,MATCH($D642,Customer!$C:$C,0),0),"")</f>
        <v/>
      </c>
      <c r="G642" s="488" t="str">
        <f>IFERROR(INDEX(Customer!G:G,MATCH($D642,Customer!$C:$C,0),0),"")</f>
        <v/>
      </c>
      <c r="H642" s="524"/>
      <c r="I642" s="525"/>
      <c r="J642" s="533" t="str">
        <f>IF(C642&lt;&gt;"",SUMIFS('Jurnal Piutang'!J:J,'Jurnal Piutang'!H:H,F642,'Jurnal Piutang'!Q:Q,C642)-SUMIFS('Jurnal Kas'!K:K,'Jurnal Kas'!H:H,F642,'Jurnal Kas'!Q:Q,C642)+I642,"")</f>
        <v/>
      </c>
    </row>
    <row r="643" spans="2:10" x14ac:dyDescent="0.25">
      <c r="B643" s="180">
        <v>636</v>
      </c>
      <c r="C643" s="502"/>
      <c r="D643" s="488" t="str">
        <f>IFERROR(INDEX('Jurnal Piutang'!R:R,MATCH(C643,'Jurnal Piutang'!Q:Q,0),0),"")</f>
        <v/>
      </c>
      <c r="E643" s="488" t="str">
        <f>IFERROR(INDEX(Customer!D:D,MATCH(D643,Customer!C:C,0),0),"")</f>
        <v/>
      </c>
      <c r="F643" s="490" t="str">
        <f>IFERROR(INDEX(Customer!F:F,MATCH($D643,Customer!$C:$C,0),0),"")</f>
        <v/>
      </c>
      <c r="G643" s="488" t="str">
        <f>IFERROR(INDEX(Customer!G:G,MATCH($D643,Customer!$C:$C,0),0),"")</f>
        <v/>
      </c>
      <c r="H643" s="524"/>
      <c r="I643" s="525"/>
      <c r="J643" s="533" t="str">
        <f>IF(C643&lt;&gt;"",SUMIFS('Jurnal Piutang'!J:J,'Jurnal Piutang'!H:H,F643,'Jurnal Piutang'!Q:Q,C643)-SUMIFS('Jurnal Kas'!K:K,'Jurnal Kas'!H:H,F643,'Jurnal Kas'!Q:Q,C643)+I643,"")</f>
        <v/>
      </c>
    </row>
    <row r="644" spans="2:10" x14ac:dyDescent="0.25">
      <c r="B644" s="180">
        <v>637</v>
      </c>
      <c r="C644" s="502"/>
      <c r="D644" s="488" t="str">
        <f>IFERROR(INDEX('Jurnal Piutang'!R:R,MATCH(C644,'Jurnal Piutang'!Q:Q,0),0),"")</f>
        <v/>
      </c>
      <c r="E644" s="488" t="str">
        <f>IFERROR(INDEX(Customer!D:D,MATCH(D644,Customer!C:C,0),0),"")</f>
        <v/>
      </c>
      <c r="F644" s="490" t="str">
        <f>IFERROR(INDEX(Customer!F:F,MATCH($D644,Customer!$C:$C,0),0),"")</f>
        <v/>
      </c>
      <c r="G644" s="488" t="str">
        <f>IFERROR(INDEX(Customer!G:G,MATCH($D644,Customer!$C:$C,0),0),"")</f>
        <v/>
      </c>
      <c r="H644" s="524"/>
      <c r="I644" s="525"/>
      <c r="J644" s="533" t="str">
        <f>IF(C644&lt;&gt;"",SUMIFS('Jurnal Piutang'!J:J,'Jurnal Piutang'!H:H,F644,'Jurnal Piutang'!Q:Q,C644)-SUMIFS('Jurnal Kas'!K:K,'Jurnal Kas'!H:H,F644,'Jurnal Kas'!Q:Q,C644)+I644,"")</f>
        <v/>
      </c>
    </row>
    <row r="645" spans="2:10" x14ac:dyDescent="0.25">
      <c r="B645" s="180">
        <v>638</v>
      </c>
      <c r="C645" s="502"/>
      <c r="D645" s="488" t="str">
        <f>IFERROR(INDEX('Jurnal Piutang'!R:R,MATCH(C645,'Jurnal Piutang'!Q:Q,0),0),"")</f>
        <v/>
      </c>
      <c r="E645" s="488" t="str">
        <f>IFERROR(INDEX(Customer!D:D,MATCH(D645,Customer!C:C,0),0),"")</f>
        <v/>
      </c>
      <c r="F645" s="490" t="str">
        <f>IFERROR(INDEX(Customer!F:F,MATCH($D645,Customer!$C:$C,0),0),"")</f>
        <v/>
      </c>
      <c r="G645" s="488" t="str">
        <f>IFERROR(INDEX(Customer!G:G,MATCH($D645,Customer!$C:$C,0),0),"")</f>
        <v/>
      </c>
      <c r="H645" s="524"/>
      <c r="I645" s="525"/>
      <c r="J645" s="533" t="str">
        <f>IF(C645&lt;&gt;"",SUMIFS('Jurnal Piutang'!J:J,'Jurnal Piutang'!H:H,F645,'Jurnal Piutang'!Q:Q,C645)-SUMIFS('Jurnal Kas'!K:K,'Jurnal Kas'!H:H,F645,'Jurnal Kas'!Q:Q,C645)+I645,"")</f>
        <v/>
      </c>
    </row>
    <row r="646" spans="2:10" x14ac:dyDescent="0.25">
      <c r="B646" s="180">
        <v>639</v>
      </c>
      <c r="C646" s="502"/>
      <c r="D646" s="488" t="str">
        <f>IFERROR(INDEX('Jurnal Piutang'!R:R,MATCH(C646,'Jurnal Piutang'!Q:Q,0),0),"")</f>
        <v/>
      </c>
      <c r="E646" s="488" t="str">
        <f>IFERROR(INDEX(Customer!D:D,MATCH(D646,Customer!C:C,0),0),"")</f>
        <v/>
      </c>
      <c r="F646" s="490" t="str">
        <f>IFERROR(INDEX(Customer!F:F,MATCH($D646,Customer!$C:$C,0),0),"")</f>
        <v/>
      </c>
      <c r="G646" s="488" t="str">
        <f>IFERROR(INDEX(Customer!G:G,MATCH($D646,Customer!$C:$C,0),0),"")</f>
        <v/>
      </c>
      <c r="H646" s="524"/>
      <c r="I646" s="525"/>
      <c r="J646" s="533" t="str">
        <f>IF(C646&lt;&gt;"",SUMIFS('Jurnal Piutang'!J:J,'Jurnal Piutang'!H:H,F646,'Jurnal Piutang'!Q:Q,C646)-SUMIFS('Jurnal Kas'!K:K,'Jurnal Kas'!H:H,F646,'Jurnal Kas'!Q:Q,C646)+I646,"")</f>
        <v/>
      </c>
    </row>
    <row r="647" spans="2:10" x14ac:dyDescent="0.25">
      <c r="B647" s="180">
        <v>640</v>
      </c>
      <c r="C647" s="502"/>
      <c r="D647" s="488" t="str">
        <f>IFERROR(INDEX('Jurnal Piutang'!R:R,MATCH(C647,'Jurnal Piutang'!Q:Q,0),0),"")</f>
        <v/>
      </c>
      <c r="E647" s="488" t="str">
        <f>IFERROR(INDEX(Customer!D:D,MATCH(D647,Customer!C:C,0),0),"")</f>
        <v/>
      </c>
      <c r="F647" s="490" t="str">
        <f>IFERROR(INDEX(Customer!F:F,MATCH($D647,Customer!$C:$C,0),0),"")</f>
        <v/>
      </c>
      <c r="G647" s="488" t="str">
        <f>IFERROR(INDEX(Customer!G:G,MATCH($D647,Customer!$C:$C,0),0),"")</f>
        <v/>
      </c>
      <c r="H647" s="524"/>
      <c r="I647" s="525"/>
      <c r="J647" s="533" t="str">
        <f>IF(C647&lt;&gt;"",SUMIFS('Jurnal Piutang'!J:J,'Jurnal Piutang'!H:H,F647,'Jurnal Piutang'!Q:Q,C647)-SUMIFS('Jurnal Kas'!K:K,'Jurnal Kas'!H:H,F647,'Jurnal Kas'!Q:Q,C647)+I647,"")</f>
        <v/>
      </c>
    </row>
    <row r="648" spans="2:10" x14ac:dyDescent="0.25">
      <c r="B648" s="180">
        <v>641</v>
      </c>
      <c r="C648" s="502"/>
      <c r="D648" s="488" t="str">
        <f>IFERROR(INDEX('Jurnal Piutang'!R:R,MATCH(C648,'Jurnal Piutang'!Q:Q,0),0),"")</f>
        <v/>
      </c>
      <c r="E648" s="488" t="str">
        <f>IFERROR(INDEX(Customer!D:D,MATCH(D648,Customer!C:C,0),0),"")</f>
        <v/>
      </c>
      <c r="F648" s="490" t="str">
        <f>IFERROR(INDEX(Customer!F:F,MATCH($D648,Customer!$C:$C,0),0),"")</f>
        <v/>
      </c>
      <c r="G648" s="488" t="str">
        <f>IFERROR(INDEX(Customer!G:G,MATCH($D648,Customer!$C:$C,0),0),"")</f>
        <v/>
      </c>
      <c r="H648" s="524"/>
      <c r="I648" s="525"/>
      <c r="J648" s="533" t="str">
        <f>IF(C648&lt;&gt;"",SUMIFS('Jurnal Piutang'!J:J,'Jurnal Piutang'!H:H,F648,'Jurnal Piutang'!Q:Q,C648)-SUMIFS('Jurnal Kas'!K:K,'Jurnal Kas'!H:H,F648,'Jurnal Kas'!Q:Q,C648)+I648,"")</f>
        <v/>
      </c>
    </row>
    <row r="649" spans="2:10" x14ac:dyDescent="0.25">
      <c r="B649" s="180">
        <v>642</v>
      </c>
      <c r="C649" s="502"/>
      <c r="D649" s="488" t="str">
        <f>IFERROR(INDEX('Jurnal Piutang'!R:R,MATCH(C649,'Jurnal Piutang'!Q:Q,0),0),"")</f>
        <v/>
      </c>
      <c r="E649" s="488" t="str">
        <f>IFERROR(INDEX(Customer!D:D,MATCH(D649,Customer!C:C,0),0),"")</f>
        <v/>
      </c>
      <c r="F649" s="490" t="str">
        <f>IFERROR(INDEX(Customer!F:F,MATCH($D649,Customer!$C:$C,0),0),"")</f>
        <v/>
      </c>
      <c r="G649" s="488" t="str">
        <f>IFERROR(INDEX(Customer!G:G,MATCH($D649,Customer!$C:$C,0),0),"")</f>
        <v/>
      </c>
      <c r="H649" s="524"/>
      <c r="I649" s="525"/>
      <c r="J649" s="533" t="str">
        <f>IF(C649&lt;&gt;"",SUMIFS('Jurnal Piutang'!J:J,'Jurnal Piutang'!H:H,F649,'Jurnal Piutang'!Q:Q,C649)-SUMIFS('Jurnal Kas'!K:K,'Jurnal Kas'!H:H,F649,'Jurnal Kas'!Q:Q,C649)+I649,"")</f>
        <v/>
      </c>
    </row>
    <row r="650" spans="2:10" x14ac:dyDescent="0.25">
      <c r="B650" s="180">
        <v>643</v>
      </c>
      <c r="C650" s="502"/>
      <c r="D650" s="488" t="str">
        <f>IFERROR(INDEX('Jurnal Piutang'!R:R,MATCH(C650,'Jurnal Piutang'!Q:Q,0),0),"")</f>
        <v/>
      </c>
      <c r="E650" s="488" t="str">
        <f>IFERROR(INDEX(Customer!D:D,MATCH(D650,Customer!C:C,0),0),"")</f>
        <v/>
      </c>
      <c r="F650" s="490" t="str">
        <f>IFERROR(INDEX(Customer!F:F,MATCH($D650,Customer!$C:$C,0),0),"")</f>
        <v/>
      </c>
      <c r="G650" s="488" t="str">
        <f>IFERROR(INDEX(Customer!G:G,MATCH($D650,Customer!$C:$C,0),0),"")</f>
        <v/>
      </c>
      <c r="H650" s="524"/>
      <c r="I650" s="525"/>
      <c r="J650" s="533" t="str">
        <f>IF(C650&lt;&gt;"",SUMIFS('Jurnal Piutang'!J:J,'Jurnal Piutang'!H:H,F650,'Jurnal Piutang'!Q:Q,C650)-SUMIFS('Jurnal Kas'!K:K,'Jurnal Kas'!H:H,F650,'Jurnal Kas'!Q:Q,C650)+I650,"")</f>
        <v/>
      </c>
    </row>
    <row r="651" spans="2:10" x14ac:dyDescent="0.25">
      <c r="B651" s="180">
        <v>644</v>
      </c>
      <c r="C651" s="502"/>
      <c r="D651" s="488" t="str">
        <f>IFERROR(INDEX('Jurnal Piutang'!R:R,MATCH(C651,'Jurnal Piutang'!Q:Q,0),0),"")</f>
        <v/>
      </c>
      <c r="E651" s="488" t="str">
        <f>IFERROR(INDEX(Customer!D:D,MATCH(D651,Customer!C:C,0),0),"")</f>
        <v/>
      </c>
      <c r="F651" s="490" t="str">
        <f>IFERROR(INDEX(Customer!F:F,MATCH($D651,Customer!$C:$C,0),0),"")</f>
        <v/>
      </c>
      <c r="G651" s="488" t="str">
        <f>IFERROR(INDEX(Customer!G:G,MATCH($D651,Customer!$C:$C,0),0),"")</f>
        <v/>
      </c>
      <c r="H651" s="524"/>
      <c r="I651" s="525"/>
      <c r="J651" s="533" t="str">
        <f>IF(C651&lt;&gt;"",SUMIFS('Jurnal Piutang'!J:J,'Jurnal Piutang'!H:H,F651,'Jurnal Piutang'!Q:Q,C651)-SUMIFS('Jurnal Kas'!K:K,'Jurnal Kas'!H:H,F651,'Jurnal Kas'!Q:Q,C651)+I651,"")</f>
        <v/>
      </c>
    </row>
    <row r="652" spans="2:10" x14ac:dyDescent="0.25">
      <c r="B652" s="180">
        <v>645</v>
      </c>
      <c r="C652" s="502"/>
      <c r="D652" s="488" t="str">
        <f>IFERROR(INDEX('Jurnal Piutang'!R:R,MATCH(C652,'Jurnal Piutang'!Q:Q,0),0),"")</f>
        <v/>
      </c>
      <c r="E652" s="488" t="str">
        <f>IFERROR(INDEX(Customer!D:D,MATCH(D652,Customer!C:C,0),0),"")</f>
        <v/>
      </c>
      <c r="F652" s="490" t="str">
        <f>IFERROR(INDEX(Customer!F:F,MATCH($D652,Customer!$C:$C,0),0),"")</f>
        <v/>
      </c>
      <c r="G652" s="488" t="str">
        <f>IFERROR(INDEX(Customer!G:G,MATCH($D652,Customer!$C:$C,0),0),"")</f>
        <v/>
      </c>
      <c r="H652" s="524"/>
      <c r="I652" s="525"/>
      <c r="J652" s="533" t="str">
        <f>IF(C652&lt;&gt;"",SUMIFS('Jurnal Piutang'!J:J,'Jurnal Piutang'!H:H,F652,'Jurnal Piutang'!Q:Q,C652)-SUMIFS('Jurnal Kas'!K:K,'Jurnal Kas'!H:H,F652,'Jurnal Kas'!Q:Q,C652)+I652,"")</f>
        <v/>
      </c>
    </row>
    <row r="653" spans="2:10" x14ac:dyDescent="0.25">
      <c r="B653" s="180">
        <v>646</v>
      </c>
      <c r="C653" s="502"/>
      <c r="D653" s="488" t="str">
        <f>IFERROR(INDEX('Jurnal Piutang'!R:R,MATCH(C653,'Jurnal Piutang'!Q:Q,0),0),"")</f>
        <v/>
      </c>
      <c r="E653" s="488" t="str">
        <f>IFERROR(INDEX(Customer!D:D,MATCH(D653,Customer!C:C,0),0),"")</f>
        <v/>
      </c>
      <c r="F653" s="490" t="str">
        <f>IFERROR(INDEX(Customer!F:F,MATCH($D653,Customer!$C:$C,0),0),"")</f>
        <v/>
      </c>
      <c r="G653" s="488" t="str">
        <f>IFERROR(INDEX(Customer!G:G,MATCH($D653,Customer!$C:$C,0),0),"")</f>
        <v/>
      </c>
      <c r="H653" s="524"/>
      <c r="I653" s="525"/>
      <c r="J653" s="533" t="str">
        <f>IF(C653&lt;&gt;"",SUMIFS('Jurnal Piutang'!J:J,'Jurnal Piutang'!H:H,F653,'Jurnal Piutang'!Q:Q,C653)-SUMIFS('Jurnal Kas'!K:K,'Jurnal Kas'!H:H,F653,'Jurnal Kas'!Q:Q,C653)+I653,"")</f>
        <v/>
      </c>
    </row>
    <row r="654" spans="2:10" x14ac:dyDescent="0.25">
      <c r="B654" s="180">
        <v>647</v>
      </c>
      <c r="C654" s="502"/>
      <c r="D654" s="488" t="str">
        <f>IFERROR(INDEX('Jurnal Piutang'!R:R,MATCH(C654,'Jurnal Piutang'!Q:Q,0),0),"")</f>
        <v/>
      </c>
      <c r="E654" s="488" t="str">
        <f>IFERROR(INDEX(Customer!D:D,MATCH(D654,Customer!C:C,0),0),"")</f>
        <v/>
      </c>
      <c r="F654" s="490" t="str">
        <f>IFERROR(INDEX(Customer!F:F,MATCH($D654,Customer!$C:$C,0),0),"")</f>
        <v/>
      </c>
      <c r="G654" s="488" t="str">
        <f>IFERROR(INDEX(Customer!G:G,MATCH($D654,Customer!$C:$C,0),0),"")</f>
        <v/>
      </c>
      <c r="H654" s="524"/>
      <c r="I654" s="525"/>
      <c r="J654" s="533" t="str">
        <f>IF(C654&lt;&gt;"",SUMIFS('Jurnal Piutang'!J:J,'Jurnal Piutang'!H:H,F654,'Jurnal Piutang'!Q:Q,C654)-SUMIFS('Jurnal Kas'!K:K,'Jurnal Kas'!H:H,F654,'Jurnal Kas'!Q:Q,C654)+I654,"")</f>
        <v/>
      </c>
    </row>
    <row r="655" spans="2:10" x14ac:dyDescent="0.25">
      <c r="B655" s="180">
        <v>648</v>
      </c>
      <c r="C655" s="502"/>
      <c r="D655" s="488" t="str">
        <f>IFERROR(INDEX('Jurnal Piutang'!R:R,MATCH(C655,'Jurnal Piutang'!Q:Q,0),0),"")</f>
        <v/>
      </c>
      <c r="E655" s="488" t="str">
        <f>IFERROR(INDEX(Customer!D:D,MATCH(D655,Customer!C:C,0),0),"")</f>
        <v/>
      </c>
      <c r="F655" s="490" t="str">
        <f>IFERROR(INDEX(Customer!F:F,MATCH($D655,Customer!$C:$C,0),0),"")</f>
        <v/>
      </c>
      <c r="G655" s="488" t="str">
        <f>IFERROR(INDEX(Customer!G:G,MATCH($D655,Customer!$C:$C,0),0),"")</f>
        <v/>
      </c>
      <c r="H655" s="524"/>
      <c r="I655" s="525"/>
      <c r="J655" s="533" t="str">
        <f>IF(C655&lt;&gt;"",SUMIFS('Jurnal Piutang'!J:J,'Jurnal Piutang'!H:H,F655,'Jurnal Piutang'!Q:Q,C655)-SUMIFS('Jurnal Kas'!K:K,'Jurnal Kas'!H:H,F655,'Jurnal Kas'!Q:Q,C655)+I655,"")</f>
        <v/>
      </c>
    </row>
    <row r="656" spans="2:10" x14ac:dyDescent="0.25">
      <c r="B656" s="180">
        <v>649</v>
      </c>
      <c r="C656" s="502"/>
      <c r="D656" s="488" t="str">
        <f>IFERROR(INDEX('Jurnal Piutang'!R:R,MATCH(C656,'Jurnal Piutang'!Q:Q,0),0),"")</f>
        <v/>
      </c>
      <c r="E656" s="488" t="str">
        <f>IFERROR(INDEX(Customer!D:D,MATCH(D656,Customer!C:C,0),0),"")</f>
        <v/>
      </c>
      <c r="F656" s="490" t="str">
        <f>IFERROR(INDEX(Customer!F:F,MATCH($D656,Customer!$C:$C,0),0),"")</f>
        <v/>
      </c>
      <c r="G656" s="488" t="str">
        <f>IFERROR(INDEX(Customer!G:G,MATCH($D656,Customer!$C:$C,0),0),"")</f>
        <v/>
      </c>
      <c r="H656" s="524"/>
      <c r="I656" s="525"/>
      <c r="J656" s="533" t="str">
        <f>IF(C656&lt;&gt;"",SUMIFS('Jurnal Piutang'!J:J,'Jurnal Piutang'!H:H,F656,'Jurnal Piutang'!Q:Q,C656)-SUMIFS('Jurnal Kas'!K:K,'Jurnal Kas'!H:H,F656,'Jurnal Kas'!Q:Q,C656)+I656,"")</f>
        <v/>
      </c>
    </row>
    <row r="657" spans="2:10" x14ac:dyDescent="0.25">
      <c r="B657" s="180">
        <v>650</v>
      </c>
      <c r="C657" s="502"/>
      <c r="D657" s="488" t="str">
        <f>IFERROR(INDEX('Jurnal Piutang'!R:R,MATCH(C657,'Jurnal Piutang'!Q:Q,0),0),"")</f>
        <v/>
      </c>
      <c r="E657" s="488" t="str">
        <f>IFERROR(INDEX(Customer!D:D,MATCH(D657,Customer!C:C,0),0),"")</f>
        <v/>
      </c>
      <c r="F657" s="490" t="str">
        <f>IFERROR(INDEX(Customer!F:F,MATCH($D657,Customer!$C:$C,0),0),"")</f>
        <v/>
      </c>
      <c r="G657" s="488" t="str">
        <f>IFERROR(INDEX(Customer!G:G,MATCH($D657,Customer!$C:$C,0),0),"")</f>
        <v/>
      </c>
      <c r="H657" s="524"/>
      <c r="I657" s="525"/>
      <c r="J657" s="533" t="str">
        <f>IF(C657&lt;&gt;"",SUMIFS('Jurnal Piutang'!J:J,'Jurnal Piutang'!H:H,F657,'Jurnal Piutang'!Q:Q,C657)-SUMIFS('Jurnal Kas'!K:K,'Jurnal Kas'!H:H,F657,'Jurnal Kas'!Q:Q,C657)+I657,"")</f>
        <v/>
      </c>
    </row>
    <row r="658" spans="2:10" x14ac:dyDescent="0.25">
      <c r="B658" s="180">
        <v>651</v>
      </c>
      <c r="C658" s="502"/>
      <c r="D658" s="488" t="str">
        <f>IFERROR(INDEX('Jurnal Piutang'!R:R,MATCH(C658,'Jurnal Piutang'!Q:Q,0),0),"")</f>
        <v/>
      </c>
      <c r="E658" s="488" t="str">
        <f>IFERROR(INDEX(Customer!D:D,MATCH(D658,Customer!C:C,0),0),"")</f>
        <v/>
      </c>
      <c r="F658" s="490" t="str">
        <f>IFERROR(INDEX(Customer!F:F,MATCH($D658,Customer!$C:$C,0),0),"")</f>
        <v/>
      </c>
      <c r="G658" s="488" t="str">
        <f>IFERROR(INDEX(Customer!G:G,MATCH($D658,Customer!$C:$C,0),0),"")</f>
        <v/>
      </c>
      <c r="H658" s="524"/>
      <c r="I658" s="525"/>
      <c r="J658" s="533" t="str">
        <f>IF(C658&lt;&gt;"",SUMIFS('Jurnal Piutang'!J:J,'Jurnal Piutang'!H:H,F658,'Jurnal Piutang'!Q:Q,C658)-SUMIFS('Jurnal Kas'!K:K,'Jurnal Kas'!H:H,F658,'Jurnal Kas'!Q:Q,C658)+I658,"")</f>
        <v/>
      </c>
    </row>
    <row r="659" spans="2:10" x14ac:dyDescent="0.25">
      <c r="B659" s="180">
        <v>652</v>
      </c>
      <c r="C659" s="502"/>
      <c r="D659" s="488" t="str">
        <f>IFERROR(INDEX('Jurnal Piutang'!R:R,MATCH(C659,'Jurnal Piutang'!Q:Q,0),0),"")</f>
        <v/>
      </c>
      <c r="E659" s="488" t="str">
        <f>IFERROR(INDEX(Customer!D:D,MATCH(D659,Customer!C:C,0),0),"")</f>
        <v/>
      </c>
      <c r="F659" s="490" t="str">
        <f>IFERROR(INDEX(Customer!F:F,MATCH($D659,Customer!$C:$C,0),0),"")</f>
        <v/>
      </c>
      <c r="G659" s="488" t="str">
        <f>IFERROR(INDEX(Customer!G:G,MATCH($D659,Customer!$C:$C,0),0),"")</f>
        <v/>
      </c>
      <c r="H659" s="524"/>
      <c r="I659" s="525"/>
      <c r="J659" s="533" t="str">
        <f>IF(C659&lt;&gt;"",SUMIFS('Jurnal Piutang'!J:J,'Jurnal Piutang'!H:H,F659,'Jurnal Piutang'!Q:Q,C659)-SUMIFS('Jurnal Kas'!K:K,'Jurnal Kas'!H:H,F659,'Jurnal Kas'!Q:Q,C659)+I659,"")</f>
        <v/>
      </c>
    </row>
    <row r="660" spans="2:10" x14ac:dyDescent="0.25">
      <c r="B660" s="180">
        <v>653</v>
      </c>
      <c r="C660" s="502"/>
      <c r="D660" s="488" t="str">
        <f>IFERROR(INDEX('Jurnal Piutang'!R:R,MATCH(C660,'Jurnal Piutang'!Q:Q,0),0),"")</f>
        <v/>
      </c>
      <c r="E660" s="488" t="str">
        <f>IFERROR(INDEX(Customer!D:D,MATCH(D660,Customer!C:C,0),0),"")</f>
        <v/>
      </c>
      <c r="F660" s="490" t="str">
        <f>IFERROR(INDEX(Customer!F:F,MATCH($D660,Customer!$C:$C,0),0),"")</f>
        <v/>
      </c>
      <c r="G660" s="488" t="str">
        <f>IFERROR(INDEX(Customer!G:G,MATCH($D660,Customer!$C:$C,0),0),"")</f>
        <v/>
      </c>
      <c r="H660" s="524"/>
      <c r="I660" s="525"/>
      <c r="J660" s="533" t="str">
        <f>IF(C660&lt;&gt;"",SUMIFS('Jurnal Piutang'!J:J,'Jurnal Piutang'!H:H,F660,'Jurnal Piutang'!Q:Q,C660)-SUMIFS('Jurnal Kas'!K:K,'Jurnal Kas'!H:H,F660,'Jurnal Kas'!Q:Q,C660)+I660,"")</f>
        <v/>
      </c>
    </row>
    <row r="661" spans="2:10" x14ac:dyDescent="0.25">
      <c r="B661" s="180">
        <v>654</v>
      </c>
      <c r="C661" s="502"/>
      <c r="D661" s="488" t="str">
        <f>IFERROR(INDEX('Jurnal Piutang'!R:R,MATCH(C661,'Jurnal Piutang'!Q:Q,0),0),"")</f>
        <v/>
      </c>
      <c r="E661" s="488" t="str">
        <f>IFERROR(INDEX(Customer!D:D,MATCH(D661,Customer!C:C,0),0),"")</f>
        <v/>
      </c>
      <c r="F661" s="490" t="str">
        <f>IFERROR(INDEX(Customer!F:F,MATCH($D661,Customer!$C:$C,0),0),"")</f>
        <v/>
      </c>
      <c r="G661" s="488" t="str">
        <f>IFERROR(INDEX(Customer!G:G,MATCH($D661,Customer!$C:$C,0),0),"")</f>
        <v/>
      </c>
      <c r="H661" s="524"/>
      <c r="I661" s="525"/>
      <c r="J661" s="533" t="str">
        <f>IF(C661&lt;&gt;"",SUMIFS('Jurnal Piutang'!J:J,'Jurnal Piutang'!H:H,F661,'Jurnal Piutang'!Q:Q,C661)-SUMIFS('Jurnal Kas'!K:K,'Jurnal Kas'!H:H,F661,'Jurnal Kas'!Q:Q,C661)+I661,"")</f>
        <v/>
      </c>
    </row>
    <row r="662" spans="2:10" x14ac:dyDescent="0.25">
      <c r="B662" s="180">
        <v>655</v>
      </c>
      <c r="C662" s="502"/>
      <c r="D662" s="488" t="str">
        <f>IFERROR(INDEX('Jurnal Piutang'!R:R,MATCH(C662,'Jurnal Piutang'!Q:Q,0),0),"")</f>
        <v/>
      </c>
      <c r="E662" s="488" t="str">
        <f>IFERROR(INDEX(Customer!D:D,MATCH(D662,Customer!C:C,0),0),"")</f>
        <v/>
      </c>
      <c r="F662" s="490" t="str">
        <f>IFERROR(INDEX(Customer!F:F,MATCH($D662,Customer!$C:$C,0),0),"")</f>
        <v/>
      </c>
      <c r="G662" s="488" t="str">
        <f>IFERROR(INDEX(Customer!G:G,MATCH($D662,Customer!$C:$C,0),0),"")</f>
        <v/>
      </c>
      <c r="H662" s="524"/>
      <c r="I662" s="525"/>
      <c r="J662" s="533" t="str">
        <f>IF(C662&lt;&gt;"",SUMIFS('Jurnal Piutang'!J:J,'Jurnal Piutang'!H:H,F662,'Jurnal Piutang'!Q:Q,C662)-SUMIFS('Jurnal Kas'!K:K,'Jurnal Kas'!H:H,F662,'Jurnal Kas'!Q:Q,C662)+I662,"")</f>
        <v/>
      </c>
    </row>
    <row r="663" spans="2:10" x14ac:dyDescent="0.25">
      <c r="B663" s="180">
        <v>656</v>
      </c>
      <c r="C663" s="502"/>
      <c r="D663" s="488" t="str">
        <f>IFERROR(INDEX('Jurnal Piutang'!R:R,MATCH(C663,'Jurnal Piutang'!Q:Q,0),0),"")</f>
        <v/>
      </c>
      <c r="E663" s="488" t="str">
        <f>IFERROR(INDEX(Customer!D:D,MATCH(D663,Customer!C:C,0),0),"")</f>
        <v/>
      </c>
      <c r="F663" s="490" t="str">
        <f>IFERROR(INDEX(Customer!F:F,MATCH($D663,Customer!$C:$C,0),0),"")</f>
        <v/>
      </c>
      <c r="G663" s="488" t="str">
        <f>IFERROR(INDEX(Customer!G:G,MATCH($D663,Customer!$C:$C,0),0),"")</f>
        <v/>
      </c>
      <c r="H663" s="524"/>
      <c r="I663" s="525"/>
      <c r="J663" s="533" t="str">
        <f>IF(C663&lt;&gt;"",SUMIFS('Jurnal Piutang'!J:J,'Jurnal Piutang'!H:H,F663,'Jurnal Piutang'!Q:Q,C663)-SUMIFS('Jurnal Kas'!K:K,'Jurnal Kas'!H:H,F663,'Jurnal Kas'!Q:Q,C663)+I663,"")</f>
        <v/>
      </c>
    </row>
    <row r="664" spans="2:10" x14ac:dyDescent="0.25">
      <c r="B664" s="180">
        <v>657</v>
      </c>
      <c r="C664" s="502"/>
      <c r="D664" s="488" t="str">
        <f>IFERROR(INDEX('Jurnal Piutang'!R:R,MATCH(C664,'Jurnal Piutang'!Q:Q,0),0),"")</f>
        <v/>
      </c>
      <c r="E664" s="488" t="str">
        <f>IFERROR(INDEX(Customer!D:D,MATCH(D664,Customer!C:C,0),0),"")</f>
        <v/>
      </c>
      <c r="F664" s="490" t="str">
        <f>IFERROR(INDEX(Customer!F:F,MATCH($D664,Customer!$C:$C,0),0),"")</f>
        <v/>
      </c>
      <c r="G664" s="488" t="str">
        <f>IFERROR(INDEX(Customer!G:G,MATCH($D664,Customer!$C:$C,0),0),"")</f>
        <v/>
      </c>
      <c r="H664" s="524"/>
      <c r="I664" s="525"/>
      <c r="J664" s="533" t="str">
        <f>IF(C664&lt;&gt;"",SUMIFS('Jurnal Piutang'!J:J,'Jurnal Piutang'!H:H,F664,'Jurnal Piutang'!Q:Q,C664)-SUMIFS('Jurnal Kas'!K:K,'Jurnal Kas'!H:H,F664,'Jurnal Kas'!Q:Q,C664)+I664,"")</f>
        <v/>
      </c>
    </row>
    <row r="665" spans="2:10" x14ac:dyDescent="0.25">
      <c r="B665" s="180">
        <v>658</v>
      </c>
      <c r="C665" s="502"/>
      <c r="D665" s="488" t="str">
        <f>IFERROR(INDEX('Jurnal Piutang'!R:R,MATCH(C665,'Jurnal Piutang'!Q:Q,0),0),"")</f>
        <v/>
      </c>
      <c r="E665" s="488" t="str">
        <f>IFERROR(INDEX(Customer!D:D,MATCH(D665,Customer!C:C,0),0),"")</f>
        <v/>
      </c>
      <c r="F665" s="490" t="str">
        <f>IFERROR(INDEX(Customer!F:F,MATCH($D665,Customer!$C:$C,0),0),"")</f>
        <v/>
      </c>
      <c r="G665" s="488" t="str">
        <f>IFERROR(INDEX(Customer!G:G,MATCH($D665,Customer!$C:$C,0),0),"")</f>
        <v/>
      </c>
      <c r="H665" s="524"/>
      <c r="I665" s="525"/>
      <c r="J665" s="533" t="str">
        <f>IF(C665&lt;&gt;"",SUMIFS('Jurnal Piutang'!J:J,'Jurnal Piutang'!H:H,F665,'Jurnal Piutang'!Q:Q,C665)-SUMIFS('Jurnal Kas'!K:K,'Jurnal Kas'!H:H,F665,'Jurnal Kas'!Q:Q,C665)+I665,"")</f>
        <v/>
      </c>
    </row>
    <row r="666" spans="2:10" x14ac:dyDescent="0.25">
      <c r="B666" s="180">
        <v>659</v>
      </c>
      <c r="C666" s="502"/>
      <c r="D666" s="488" t="str">
        <f>IFERROR(INDEX('Jurnal Piutang'!R:R,MATCH(C666,'Jurnal Piutang'!Q:Q,0),0),"")</f>
        <v/>
      </c>
      <c r="E666" s="488" t="str">
        <f>IFERROR(INDEX(Customer!D:D,MATCH(D666,Customer!C:C,0),0),"")</f>
        <v/>
      </c>
      <c r="F666" s="490" t="str">
        <f>IFERROR(INDEX(Customer!F:F,MATCH($D666,Customer!$C:$C,0),0),"")</f>
        <v/>
      </c>
      <c r="G666" s="488" t="str">
        <f>IFERROR(INDEX(Customer!G:G,MATCH($D666,Customer!$C:$C,0),0),"")</f>
        <v/>
      </c>
      <c r="H666" s="524"/>
      <c r="I666" s="525"/>
      <c r="J666" s="533" t="str">
        <f>IF(C666&lt;&gt;"",SUMIFS('Jurnal Piutang'!J:J,'Jurnal Piutang'!H:H,F666,'Jurnal Piutang'!Q:Q,C666)-SUMIFS('Jurnal Kas'!K:K,'Jurnal Kas'!H:H,F666,'Jurnal Kas'!Q:Q,C666)+I666,"")</f>
        <v/>
      </c>
    </row>
    <row r="667" spans="2:10" x14ac:dyDescent="0.25">
      <c r="B667" s="180">
        <v>660</v>
      </c>
      <c r="C667" s="502"/>
      <c r="D667" s="488" t="str">
        <f>IFERROR(INDEX('Jurnal Piutang'!R:R,MATCH(C667,'Jurnal Piutang'!Q:Q,0),0),"")</f>
        <v/>
      </c>
      <c r="E667" s="488" t="str">
        <f>IFERROR(INDEX(Customer!D:D,MATCH(D667,Customer!C:C,0),0),"")</f>
        <v/>
      </c>
      <c r="F667" s="490" t="str">
        <f>IFERROR(INDEX(Customer!F:F,MATCH($D667,Customer!$C:$C,0),0),"")</f>
        <v/>
      </c>
      <c r="G667" s="488" t="str">
        <f>IFERROR(INDEX(Customer!G:G,MATCH($D667,Customer!$C:$C,0),0),"")</f>
        <v/>
      </c>
      <c r="H667" s="524"/>
      <c r="I667" s="525"/>
      <c r="J667" s="533" t="str">
        <f>IF(C667&lt;&gt;"",SUMIFS('Jurnal Piutang'!J:J,'Jurnal Piutang'!H:H,F667,'Jurnal Piutang'!Q:Q,C667)-SUMIFS('Jurnal Kas'!K:K,'Jurnal Kas'!H:H,F667,'Jurnal Kas'!Q:Q,C667)+I667,"")</f>
        <v/>
      </c>
    </row>
    <row r="668" spans="2:10" x14ac:dyDescent="0.25">
      <c r="B668" s="180">
        <v>661</v>
      </c>
      <c r="C668" s="502"/>
      <c r="D668" s="488" t="str">
        <f>IFERROR(INDEX('Jurnal Piutang'!R:R,MATCH(C668,'Jurnal Piutang'!Q:Q,0),0),"")</f>
        <v/>
      </c>
      <c r="E668" s="488" t="str">
        <f>IFERROR(INDEX(Customer!D:D,MATCH(D668,Customer!C:C,0),0),"")</f>
        <v/>
      </c>
      <c r="F668" s="490" t="str">
        <f>IFERROR(INDEX(Customer!F:F,MATCH($D668,Customer!$C:$C,0),0),"")</f>
        <v/>
      </c>
      <c r="G668" s="488" t="str">
        <f>IFERROR(INDEX(Customer!G:G,MATCH($D668,Customer!$C:$C,0),0),"")</f>
        <v/>
      </c>
      <c r="H668" s="524"/>
      <c r="I668" s="525"/>
      <c r="J668" s="533" t="str">
        <f>IF(C668&lt;&gt;"",SUMIFS('Jurnal Piutang'!J:J,'Jurnal Piutang'!H:H,F668,'Jurnal Piutang'!Q:Q,C668)-SUMIFS('Jurnal Kas'!K:K,'Jurnal Kas'!H:H,F668,'Jurnal Kas'!Q:Q,C668)+I668,"")</f>
        <v/>
      </c>
    </row>
    <row r="669" spans="2:10" x14ac:dyDescent="0.25">
      <c r="B669" s="180">
        <v>662</v>
      </c>
      <c r="C669" s="502"/>
      <c r="D669" s="488" t="str">
        <f>IFERROR(INDEX('Jurnal Piutang'!R:R,MATCH(C669,'Jurnal Piutang'!Q:Q,0),0),"")</f>
        <v/>
      </c>
      <c r="E669" s="488" t="str">
        <f>IFERROR(INDEX(Customer!D:D,MATCH(D669,Customer!C:C,0),0),"")</f>
        <v/>
      </c>
      <c r="F669" s="490" t="str">
        <f>IFERROR(INDEX(Customer!F:F,MATCH($D669,Customer!$C:$C,0),0),"")</f>
        <v/>
      </c>
      <c r="G669" s="488" t="str">
        <f>IFERROR(INDEX(Customer!G:G,MATCH($D669,Customer!$C:$C,0),0),"")</f>
        <v/>
      </c>
      <c r="H669" s="524"/>
      <c r="I669" s="525"/>
      <c r="J669" s="533" t="str">
        <f>IF(C669&lt;&gt;"",SUMIFS('Jurnal Piutang'!J:J,'Jurnal Piutang'!H:H,F669,'Jurnal Piutang'!Q:Q,C669)-SUMIFS('Jurnal Kas'!K:K,'Jurnal Kas'!H:H,F669,'Jurnal Kas'!Q:Q,C669)+I669,"")</f>
        <v/>
      </c>
    </row>
    <row r="670" spans="2:10" x14ac:dyDescent="0.25">
      <c r="B670" s="180">
        <v>663</v>
      </c>
      <c r="C670" s="502"/>
      <c r="D670" s="488" t="str">
        <f>IFERROR(INDEX('Jurnal Piutang'!R:R,MATCH(C670,'Jurnal Piutang'!Q:Q,0),0),"")</f>
        <v/>
      </c>
      <c r="E670" s="488" t="str">
        <f>IFERROR(INDEX(Customer!D:D,MATCH(D670,Customer!C:C,0),0),"")</f>
        <v/>
      </c>
      <c r="F670" s="490" t="str">
        <f>IFERROR(INDEX(Customer!F:F,MATCH($D670,Customer!$C:$C,0),0),"")</f>
        <v/>
      </c>
      <c r="G670" s="488" t="str">
        <f>IFERROR(INDEX(Customer!G:G,MATCH($D670,Customer!$C:$C,0),0),"")</f>
        <v/>
      </c>
      <c r="H670" s="524"/>
      <c r="I670" s="525"/>
      <c r="J670" s="533" t="str">
        <f>IF(C670&lt;&gt;"",SUMIFS('Jurnal Piutang'!J:J,'Jurnal Piutang'!H:H,F670,'Jurnal Piutang'!Q:Q,C670)-SUMIFS('Jurnal Kas'!K:K,'Jurnal Kas'!H:H,F670,'Jurnal Kas'!Q:Q,C670)+I670,"")</f>
        <v/>
      </c>
    </row>
    <row r="671" spans="2:10" x14ac:dyDescent="0.25">
      <c r="B671" s="180">
        <v>664</v>
      </c>
      <c r="C671" s="502"/>
      <c r="D671" s="488" t="str">
        <f>IFERROR(INDEX('Jurnal Piutang'!R:R,MATCH(C671,'Jurnal Piutang'!Q:Q,0),0),"")</f>
        <v/>
      </c>
      <c r="E671" s="488" t="str">
        <f>IFERROR(INDEX(Customer!D:D,MATCH(D671,Customer!C:C,0),0),"")</f>
        <v/>
      </c>
      <c r="F671" s="490" t="str">
        <f>IFERROR(INDEX(Customer!F:F,MATCH($D671,Customer!$C:$C,0),0),"")</f>
        <v/>
      </c>
      <c r="G671" s="488" t="str">
        <f>IFERROR(INDEX(Customer!G:G,MATCH($D671,Customer!$C:$C,0),0),"")</f>
        <v/>
      </c>
      <c r="H671" s="524"/>
      <c r="I671" s="525"/>
      <c r="J671" s="533" t="str">
        <f>IF(C671&lt;&gt;"",SUMIFS('Jurnal Piutang'!J:J,'Jurnal Piutang'!H:H,F671,'Jurnal Piutang'!Q:Q,C671)-SUMIFS('Jurnal Kas'!K:K,'Jurnal Kas'!H:H,F671,'Jurnal Kas'!Q:Q,C671)+I671,"")</f>
        <v/>
      </c>
    </row>
    <row r="672" spans="2:10" x14ac:dyDescent="0.25">
      <c r="B672" s="180">
        <v>665</v>
      </c>
      <c r="C672" s="502"/>
      <c r="D672" s="488" t="str">
        <f>IFERROR(INDEX('Jurnal Piutang'!R:R,MATCH(C672,'Jurnal Piutang'!Q:Q,0),0),"")</f>
        <v/>
      </c>
      <c r="E672" s="488" t="str">
        <f>IFERROR(INDEX(Customer!D:D,MATCH(D672,Customer!C:C,0),0),"")</f>
        <v/>
      </c>
      <c r="F672" s="490" t="str">
        <f>IFERROR(INDEX(Customer!F:F,MATCH($D672,Customer!$C:$C,0),0),"")</f>
        <v/>
      </c>
      <c r="G672" s="488" t="str">
        <f>IFERROR(INDEX(Customer!G:G,MATCH($D672,Customer!$C:$C,0),0),"")</f>
        <v/>
      </c>
      <c r="H672" s="524"/>
      <c r="I672" s="525"/>
      <c r="J672" s="533" t="str">
        <f>IF(C672&lt;&gt;"",SUMIFS('Jurnal Piutang'!J:J,'Jurnal Piutang'!H:H,F672,'Jurnal Piutang'!Q:Q,C672)-SUMIFS('Jurnal Kas'!K:K,'Jurnal Kas'!H:H,F672,'Jurnal Kas'!Q:Q,C672)+I672,"")</f>
        <v/>
      </c>
    </row>
    <row r="673" spans="2:10" x14ac:dyDescent="0.25">
      <c r="B673" s="180">
        <v>666</v>
      </c>
      <c r="C673" s="502"/>
      <c r="D673" s="488" t="str">
        <f>IFERROR(INDEX('Jurnal Piutang'!R:R,MATCH(C673,'Jurnal Piutang'!Q:Q,0),0),"")</f>
        <v/>
      </c>
      <c r="E673" s="488" t="str">
        <f>IFERROR(INDEX(Customer!D:D,MATCH(D673,Customer!C:C,0),0),"")</f>
        <v/>
      </c>
      <c r="F673" s="490" t="str">
        <f>IFERROR(INDEX(Customer!F:F,MATCH($D673,Customer!$C:$C,0),0),"")</f>
        <v/>
      </c>
      <c r="G673" s="488" t="str">
        <f>IFERROR(INDEX(Customer!G:G,MATCH($D673,Customer!$C:$C,0),0),"")</f>
        <v/>
      </c>
      <c r="H673" s="524"/>
      <c r="I673" s="525"/>
      <c r="J673" s="533" t="str">
        <f>IF(C673&lt;&gt;"",SUMIFS('Jurnal Piutang'!J:J,'Jurnal Piutang'!H:H,F673,'Jurnal Piutang'!Q:Q,C673)-SUMIFS('Jurnal Kas'!K:K,'Jurnal Kas'!H:H,F673,'Jurnal Kas'!Q:Q,C673)+I673,"")</f>
        <v/>
      </c>
    </row>
    <row r="674" spans="2:10" x14ac:dyDescent="0.25">
      <c r="B674" s="180">
        <v>667</v>
      </c>
      <c r="C674" s="502"/>
      <c r="D674" s="488" t="str">
        <f>IFERROR(INDEX('Jurnal Piutang'!R:R,MATCH(C674,'Jurnal Piutang'!Q:Q,0),0),"")</f>
        <v/>
      </c>
      <c r="E674" s="488" t="str">
        <f>IFERROR(INDEX(Customer!D:D,MATCH(D674,Customer!C:C,0),0),"")</f>
        <v/>
      </c>
      <c r="F674" s="490" t="str">
        <f>IFERROR(INDEX(Customer!F:F,MATCH($D674,Customer!$C:$C,0),0),"")</f>
        <v/>
      </c>
      <c r="G674" s="488" t="str">
        <f>IFERROR(INDEX(Customer!G:G,MATCH($D674,Customer!$C:$C,0),0),"")</f>
        <v/>
      </c>
      <c r="H674" s="524"/>
      <c r="I674" s="525"/>
      <c r="J674" s="533" t="str">
        <f>IF(C674&lt;&gt;"",SUMIFS('Jurnal Piutang'!J:J,'Jurnal Piutang'!H:H,F674,'Jurnal Piutang'!Q:Q,C674)-SUMIFS('Jurnal Kas'!K:K,'Jurnal Kas'!H:H,F674,'Jurnal Kas'!Q:Q,C674)+I674,"")</f>
        <v/>
      </c>
    </row>
    <row r="675" spans="2:10" x14ac:dyDescent="0.25">
      <c r="B675" s="180">
        <v>668</v>
      </c>
      <c r="C675" s="502"/>
      <c r="D675" s="488" t="str">
        <f>IFERROR(INDEX('Jurnal Piutang'!R:R,MATCH(C675,'Jurnal Piutang'!Q:Q,0),0),"")</f>
        <v/>
      </c>
      <c r="E675" s="488" t="str">
        <f>IFERROR(INDEX(Customer!D:D,MATCH(D675,Customer!C:C,0),0),"")</f>
        <v/>
      </c>
      <c r="F675" s="490" t="str">
        <f>IFERROR(INDEX(Customer!F:F,MATCH($D675,Customer!$C:$C,0),0),"")</f>
        <v/>
      </c>
      <c r="G675" s="488" t="str">
        <f>IFERROR(INDEX(Customer!G:G,MATCH($D675,Customer!$C:$C,0),0),"")</f>
        <v/>
      </c>
      <c r="H675" s="524"/>
      <c r="I675" s="525"/>
      <c r="J675" s="533" t="str">
        <f>IF(C675&lt;&gt;"",SUMIFS('Jurnal Piutang'!J:J,'Jurnal Piutang'!H:H,F675,'Jurnal Piutang'!Q:Q,C675)-SUMIFS('Jurnal Kas'!K:K,'Jurnal Kas'!H:H,F675,'Jurnal Kas'!Q:Q,C675)+I675,"")</f>
        <v/>
      </c>
    </row>
    <row r="676" spans="2:10" x14ac:dyDescent="0.25">
      <c r="B676" s="180">
        <v>669</v>
      </c>
      <c r="C676" s="502"/>
      <c r="D676" s="488" t="str">
        <f>IFERROR(INDEX('Jurnal Piutang'!R:R,MATCH(C676,'Jurnal Piutang'!Q:Q,0),0),"")</f>
        <v/>
      </c>
      <c r="E676" s="488" t="str">
        <f>IFERROR(INDEX(Customer!D:D,MATCH(D676,Customer!C:C,0),0),"")</f>
        <v/>
      </c>
      <c r="F676" s="490" t="str">
        <f>IFERROR(INDEX(Customer!F:F,MATCH($D676,Customer!$C:$C,0),0),"")</f>
        <v/>
      </c>
      <c r="G676" s="488" t="str">
        <f>IFERROR(INDEX(Customer!G:G,MATCH($D676,Customer!$C:$C,0),0),"")</f>
        <v/>
      </c>
      <c r="H676" s="524"/>
      <c r="I676" s="525"/>
      <c r="J676" s="533" t="str">
        <f>IF(C676&lt;&gt;"",SUMIFS('Jurnal Piutang'!J:J,'Jurnal Piutang'!H:H,F676,'Jurnal Piutang'!Q:Q,C676)-SUMIFS('Jurnal Kas'!K:K,'Jurnal Kas'!H:H,F676,'Jurnal Kas'!Q:Q,C676)+I676,"")</f>
        <v/>
      </c>
    </row>
    <row r="677" spans="2:10" x14ac:dyDescent="0.25">
      <c r="B677" s="180">
        <v>670</v>
      </c>
      <c r="C677" s="502"/>
      <c r="D677" s="488" t="str">
        <f>IFERROR(INDEX('Jurnal Piutang'!R:R,MATCH(C677,'Jurnal Piutang'!Q:Q,0),0),"")</f>
        <v/>
      </c>
      <c r="E677" s="488" t="str">
        <f>IFERROR(INDEX(Customer!D:D,MATCH(D677,Customer!C:C,0),0),"")</f>
        <v/>
      </c>
      <c r="F677" s="490" t="str">
        <f>IFERROR(INDEX(Customer!F:F,MATCH($D677,Customer!$C:$C,0),0),"")</f>
        <v/>
      </c>
      <c r="G677" s="488" t="str">
        <f>IFERROR(INDEX(Customer!G:G,MATCH($D677,Customer!$C:$C,0),0),"")</f>
        <v/>
      </c>
      <c r="H677" s="524"/>
      <c r="I677" s="525"/>
      <c r="J677" s="533" t="str">
        <f>IF(C677&lt;&gt;"",SUMIFS('Jurnal Piutang'!J:J,'Jurnal Piutang'!H:H,F677,'Jurnal Piutang'!Q:Q,C677)-SUMIFS('Jurnal Kas'!K:K,'Jurnal Kas'!H:H,F677,'Jurnal Kas'!Q:Q,C677)+I677,"")</f>
        <v/>
      </c>
    </row>
    <row r="678" spans="2:10" x14ac:dyDescent="0.25">
      <c r="B678" s="180">
        <v>671</v>
      </c>
      <c r="C678" s="502"/>
      <c r="D678" s="488" t="str">
        <f>IFERROR(INDEX('Jurnal Piutang'!R:R,MATCH(C678,'Jurnal Piutang'!Q:Q,0),0),"")</f>
        <v/>
      </c>
      <c r="E678" s="488" t="str">
        <f>IFERROR(INDEX(Customer!D:D,MATCH(D678,Customer!C:C,0),0),"")</f>
        <v/>
      </c>
      <c r="F678" s="490" t="str">
        <f>IFERROR(INDEX(Customer!F:F,MATCH($D678,Customer!$C:$C,0),0),"")</f>
        <v/>
      </c>
      <c r="G678" s="488" t="str">
        <f>IFERROR(INDEX(Customer!G:G,MATCH($D678,Customer!$C:$C,0),0),"")</f>
        <v/>
      </c>
      <c r="H678" s="524"/>
      <c r="I678" s="525"/>
      <c r="J678" s="533" t="str">
        <f>IF(C678&lt;&gt;"",SUMIFS('Jurnal Piutang'!J:J,'Jurnal Piutang'!H:H,F678,'Jurnal Piutang'!Q:Q,C678)-SUMIFS('Jurnal Kas'!K:K,'Jurnal Kas'!H:H,F678,'Jurnal Kas'!Q:Q,C678)+I678,"")</f>
        <v/>
      </c>
    </row>
    <row r="679" spans="2:10" x14ac:dyDescent="0.25">
      <c r="B679" s="180">
        <v>672</v>
      </c>
      <c r="C679" s="502"/>
      <c r="D679" s="488" t="str">
        <f>IFERROR(INDEX('Jurnal Piutang'!R:R,MATCH(C679,'Jurnal Piutang'!Q:Q,0),0),"")</f>
        <v/>
      </c>
      <c r="E679" s="488" t="str">
        <f>IFERROR(INDEX(Customer!D:D,MATCH(D679,Customer!C:C,0),0),"")</f>
        <v/>
      </c>
      <c r="F679" s="490" t="str">
        <f>IFERROR(INDEX(Customer!F:F,MATCH($D679,Customer!$C:$C,0),0),"")</f>
        <v/>
      </c>
      <c r="G679" s="488" t="str">
        <f>IFERROR(INDEX(Customer!G:G,MATCH($D679,Customer!$C:$C,0),0),"")</f>
        <v/>
      </c>
      <c r="H679" s="524"/>
      <c r="I679" s="525"/>
      <c r="J679" s="533" t="str">
        <f>IF(C679&lt;&gt;"",SUMIFS('Jurnal Piutang'!J:J,'Jurnal Piutang'!H:H,F679,'Jurnal Piutang'!Q:Q,C679)-SUMIFS('Jurnal Kas'!K:K,'Jurnal Kas'!H:H,F679,'Jurnal Kas'!Q:Q,C679)+I679,"")</f>
        <v/>
      </c>
    </row>
    <row r="680" spans="2:10" x14ac:dyDescent="0.25">
      <c r="B680" s="180">
        <v>673</v>
      </c>
      <c r="C680" s="502"/>
      <c r="D680" s="488" t="str">
        <f>IFERROR(INDEX('Jurnal Piutang'!R:R,MATCH(C680,'Jurnal Piutang'!Q:Q,0),0),"")</f>
        <v/>
      </c>
      <c r="E680" s="488" t="str">
        <f>IFERROR(INDEX(Customer!D:D,MATCH(D680,Customer!C:C,0),0),"")</f>
        <v/>
      </c>
      <c r="F680" s="490" t="str">
        <f>IFERROR(INDEX(Customer!F:F,MATCH($D680,Customer!$C:$C,0),0),"")</f>
        <v/>
      </c>
      <c r="G680" s="488" t="str">
        <f>IFERROR(INDEX(Customer!G:G,MATCH($D680,Customer!$C:$C,0),0),"")</f>
        <v/>
      </c>
      <c r="H680" s="524"/>
      <c r="I680" s="525"/>
      <c r="J680" s="533" t="str">
        <f>IF(C680&lt;&gt;"",SUMIFS('Jurnal Piutang'!J:J,'Jurnal Piutang'!H:H,F680,'Jurnal Piutang'!Q:Q,C680)-SUMIFS('Jurnal Kas'!K:K,'Jurnal Kas'!H:H,F680,'Jurnal Kas'!Q:Q,C680)+I680,"")</f>
        <v/>
      </c>
    </row>
    <row r="681" spans="2:10" x14ac:dyDescent="0.25">
      <c r="B681" s="180">
        <v>674</v>
      </c>
      <c r="C681" s="502"/>
      <c r="D681" s="488" t="str">
        <f>IFERROR(INDEX('Jurnal Piutang'!R:R,MATCH(C681,'Jurnal Piutang'!Q:Q,0),0),"")</f>
        <v/>
      </c>
      <c r="E681" s="488" t="str">
        <f>IFERROR(INDEX(Customer!D:D,MATCH(D681,Customer!C:C,0),0),"")</f>
        <v/>
      </c>
      <c r="F681" s="490" t="str">
        <f>IFERROR(INDEX(Customer!F:F,MATCH($D681,Customer!$C:$C,0),0),"")</f>
        <v/>
      </c>
      <c r="G681" s="488" t="str">
        <f>IFERROR(INDEX(Customer!G:G,MATCH($D681,Customer!$C:$C,0),0),"")</f>
        <v/>
      </c>
      <c r="H681" s="524"/>
      <c r="I681" s="525"/>
      <c r="J681" s="533" t="str">
        <f>IF(C681&lt;&gt;"",SUMIFS('Jurnal Piutang'!J:J,'Jurnal Piutang'!H:H,F681,'Jurnal Piutang'!Q:Q,C681)-SUMIFS('Jurnal Kas'!K:K,'Jurnal Kas'!H:H,F681,'Jurnal Kas'!Q:Q,C681)+I681,"")</f>
        <v/>
      </c>
    </row>
    <row r="682" spans="2:10" x14ac:dyDescent="0.25">
      <c r="B682" s="180">
        <v>675</v>
      </c>
      <c r="C682" s="502"/>
      <c r="D682" s="488" t="str">
        <f>IFERROR(INDEX('Jurnal Piutang'!R:R,MATCH(C682,'Jurnal Piutang'!Q:Q,0),0),"")</f>
        <v/>
      </c>
      <c r="E682" s="488" t="str">
        <f>IFERROR(INDEX(Customer!D:D,MATCH(D682,Customer!C:C,0),0),"")</f>
        <v/>
      </c>
      <c r="F682" s="490" t="str">
        <f>IFERROR(INDEX(Customer!F:F,MATCH($D682,Customer!$C:$C,0),0),"")</f>
        <v/>
      </c>
      <c r="G682" s="488" t="str">
        <f>IFERROR(INDEX(Customer!G:G,MATCH($D682,Customer!$C:$C,0),0),"")</f>
        <v/>
      </c>
      <c r="H682" s="524"/>
      <c r="I682" s="525"/>
      <c r="J682" s="533" t="str">
        <f>IF(C682&lt;&gt;"",SUMIFS('Jurnal Piutang'!J:J,'Jurnal Piutang'!H:H,F682,'Jurnal Piutang'!Q:Q,C682)-SUMIFS('Jurnal Kas'!K:K,'Jurnal Kas'!H:H,F682,'Jurnal Kas'!Q:Q,C682)+I682,"")</f>
        <v/>
      </c>
    </row>
    <row r="683" spans="2:10" x14ac:dyDescent="0.25">
      <c r="B683" s="180">
        <v>676</v>
      </c>
      <c r="C683" s="502"/>
      <c r="D683" s="488" t="str">
        <f>IFERROR(INDEX('Jurnal Piutang'!R:R,MATCH(C683,'Jurnal Piutang'!Q:Q,0),0),"")</f>
        <v/>
      </c>
      <c r="E683" s="488" t="str">
        <f>IFERROR(INDEX(Customer!D:D,MATCH(D683,Customer!C:C,0),0),"")</f>
        <v/>
      </c>
      <c r="F683" s="490" t="str">
        <f>IFERROR(INDEX(Customer!F:F,MATCH($D683,Customer!$C:$C,0),0),"")</f>
        <v/>
      </c>
      <c r="G683" s="488" t="str">
        <f>IFERROR(INDEX(Customer!G:G,MATCH($D683,Customer!$C:$C,0),0),"")</f>
        <v/>
      </c>
      <c r="H683" s="524"/>
      <c r="I683" s="525"/>
      <c r="J683" s="533" t="str">
        <f>IF(C683&lt;&gt;"",SUMIFS('Jurnal Piutang'!J:J,'Jurnal Piutang'!H:H,F683,'Jurnal Piutang'!Q:Q,C683)-SUMIFS('Jurnal Kas'!K:K,'Jurnal Kas'!H:H,F683,'Jurnal Kas'!Q:Q,C683)+I683,"")</f>
        <v/>
      </c>
    </row>
    <row r="684" spans="2:10" x14ac:dyDescent="0.25">
      <c r="B684" s="180">
        <v>677</v>
      </c>
      <c r="C684" s="502"/>
      <c r="D684" s="488" t="str">
        <f>IFERROR(INDEX('Jurnal Piutang'!R:R,MATCH(C684,'Jurnal Piutang'!Q:Q,0),0),"")</f>
        <v/>
      </c>
      <c r="E684" s="488" t="str">
        <f>IFERROR(INDEX(Customer!D:D,MATCH(D684,Customer!C:C,0),0),"")</f>
        <v/>
      </c>
      <c r="F684" s="490" t="str">
        <f>IFERROR(INDEX(Customer!F:F,MATCH($D684,Customer!$C:$C,0),0),"")</f>
        <v/>
      </c>
      <c r="G684" s="488" t="str">
        <f>IFERROR(INDEX(Customer!G:G,MATCH($D684,Customer!$C:$C,0),0),"")</f>
        <v/>
      </c>
      <c r="H684" s="524"/>
      <c r="I684" s="525"/>
      <c r="J684" s="533" t="str">
        <f>IF(C684&lt;&gt;"",SUMIFS('Jurnal Piutang'!J:J,'Jurnal Piutang'!H:H,F684,'Jurnal Piutang'!Q:Q,C684)-SUMIFS('Jurnal Kas'!K:K,'Jurnal Kas'!H:H,F684,'Jurnal Kas'!Q:Q,C684)+I684,"")</f>
        <v/>
      </c>
    </row>
    <row r="685" spans="2:10" x14ac:dyDescent="0.25">
      <c r="B685" s="180">
        <v>678</v>
      </c>
      <c r="C685" s="502"/>
      <c r="D685" s="488" t="str">
        <f>IFERROR(INDEX('Jurnal Piutang'!R:R,MATCH(C685,'Jurnal Piutang'!Q:Q,0),0),"")</f>
        <v/>
      </c>
      <c r="E685" s="488" t="str">
        <f>IFERROR(INDEX(Customer!D:D,MATCH(D685,Customer!C:C,0),0),"")</f>
        <v/>
      </c>
      <c r="F685" s="490" t="str">
        <f>IFERROR(INDEX(Customer!F:F,MATCH($D685,Customer!$C:$C,0),0),"")</f>
        <v/>
      </c>
      <c r="G685" s="488" t="str">
        <f>IFERROR(INDEX(Customer!G:G,MATCH($D685,Customer!$C:$C,0),0),"")</f>
        <v/>
      </c>
      <c r="H685" s="524"/>
      <c r="I685" s="525"/>
      <c r="J685" s="533" t="str">
        <f>IF(C685&lt;&gt;"",SUMIFS('Jurnal Piutang'!J:J,'Jurnal Piutang'!H:H,F685,'Jurnal Piutang'!Q:Q,C685)-SUMIFS('Jurnal Kas'!K:K,'Jurnal Kas'!H:H,F685,'Jurnal Kas'!Q:Q,C685)+I685,"")</f>
        <v/>
      </c>
    </row>
    <row r="686" spans="2:10" x14ac:dyDescent="0.25">
      <c r="B686" s="180">
        <v>679</v>
      </c>
      <c r="C686" s="502"/>
      <c r="D686" s="488" t="str">
        <f>IFERROR(INDEX('Jurnal Piutang'!R:R,MATCH(C686,'Jurnal Piutang'!Q:Q,0),0),"")</f>
        <v/>
      </c>
      <c r="E686" s="488" t="str">
        <f>IFERROR(INDEX(Customer!D:D,MATCH(D686,Customer!C:C,0),0),"")</f>
        <v/>
      </c>
      <c r="F686" s="490" t="str">
        <f>IFERROR(INDEX(Customer!F:F,MATCH($D686,Customer!$C:$C,0),0),"")</f>
        <v/>
      </c>
      <c r="G686" s="488" t="str">
        <f>IFERROR(INDEX(Customer!G:G,MATCH($D686,Customer!$C:$C,0),0),"")</f>
        <v/>
      </c>
      <c r="H686" s="524"/>
      <c r="I686" s="525"/>
      <c r="J686" s="533" t="str">
        <f>IF(C686&lt;&gt;"",SUMIFS('Jurnal Piutang'!J:J,'Jurnal Piutang'!H:H,F686,'Jurnal Piutang'!Q:Q,C686)-SUMIFS('Jurnal Kas'!K:K,'Jurnal Kas'!H:H,F686,'Jurnal Kas'!Q:Q,C686)+I686,"")</f>
        <v/>
      </c>
    </row>
    <row r="687" spans="2:10" x14ac:dyDescent="0.25">
      <c r="B687" s="180">
        <v>680</v>
      </c>
      <c r="C687" s="502"/>
      <c r="D687" s="488" t="str">
        <f>IFERROR(INDEX('Jurnal Piutang'!R:R,MATCH(C687,'Jurnal Piutang'!Q:Q,0),0),"")</f>
        <v/>
      </c>
      <c r="E687" s="488" t="str">
        <f>IFERROR(INDEX(Customer!D:D,MATCH(D687,Customer!C:C,0),0),"")</f>
        <v/>
      </c>
      <c r="F687" s="490" t="str">
        <f>IFERROR(INDEX(Customer!F:F,MATCH($D687,Customer!$C:$C,0),0),"")</f>
        <v/>
      </c>
      <c r="G687" s="488" t="str">
        <f>IFERROR(INDEX(Customer!G:G,MATCH($D687,Customer!$C:$C,0),0),"")</f>
        <v/>
      </c>
      <c r="H687" s="524"/>
      <c r="I687" s="525"/>
      <c r="J687" s="533" t="str">
        <f>IF(C687&lt;&gt;"",SUMIFS('Jurnal Piutang'!J:J,'Jurnal Piutang'!H:H,F687,'Jurnal Piutang'!Q:Q,C687)-SUMIFS('Jurnal Kas'!K:K,'Jurnal Kas'!H:H,F687,'Jurnal Kas'!Q:Q,C687)+I687,"")</f>
        <v/>
      </c>
    </row>
    <row r="688" spans="2:10" x14ac:dyDescent="0.25">
      <c r="B688" s="180">
        <v>681</v>
      </c>
      <c r="C688" s="502"/>
      <c r="D688" s="488" t="str">
        <f>IFERROR(INDEX('Jurnal Piutang'!R:R,MATCH(C688,'Jurnal Piutang'!Q:Q,0),0),"")</f>
        <v/>
      </c>
      <c r="E688" s="488" t="str">
        <f>IFERROR(INDEX(Customer!D:D,MATCH(D688,Customer!C:C,0),0),"")</f>
        <v/>
      </c>
      <c r="F688" s="490" t="str">
        <f>IFERROR(INDEX(Customer!F:F,MATCH($D688,Customer!$C:$C,0),0),"")</f>
        <v/>
      </c>
      <c r="G688" s="488" t="str">
        <f>IFERROR(INDEX(Customer!G:G,MATCH($D688,Customer!$C:$C,0),0),"")</f>
        <v/>
      </c>
      <c r="H688" s="524"/>
      <c r="I688" s="525"/>
      <c r="J688" s="533" t="str">
        <f>IF(C688&lt;&gt;"",SUMIFS('Jurnal Piutang'!J:J,'Jurnal Piutang'!H:H,F688,'Jurnal Piutang'!Q:Q,C688)-SUMIFS('Jurnal Kas'!K:K,'Jurnal Kas'!H:H,F688,'Jurnal Kas'!Q:Q,C688)+I688,"")</f>
        <v/>
      </c>
    </row>
    <row r="689" spans="2:10" x14ac:dyDescent="0.25">
      <c r="B689" s="180">
        <v>682</v>
      </c>
      <c r="C689" s="502"/>
      <c r="D689" s="488" t="str">
        <f>IFERROR(INDEX('Jurnal Piutang'!R:R,MATCH(C689,'Jurnal Piutang'!Q:Q,0),0),"")</f>
        <v/>
      </c>
      <c r="E689" s="488" t="str">
        <f>IFERROR(INDEX(Customer!D:D,MATCH(D689,Customer!C:C,0),0),"")</f>
        <v/>
      </c>
      <c r="F689" s="490" t="str">
        <f>IFERROR(INDEX(Customer!F:F,MATCH($D689,Customer!$C:$C,0),0),"")</f>
        <v/>
      </c>
      <c r="G689" s="488" t="str">
        <f>IFERROR(INDEX(Customer!G:G,MATCH($D689,Customer!$C:$C,0),0),"")</f>
        <v/>
      </c>
      <c r="H689" s="524"/>
      <c r="I689" s="525"/>
      <c r="J689" s="533" t="str">
        <f>IF(C689&lt;&gt;"",SUMIFS('Jurnal Piutang'!J:J,'Jurnal Piutang'!H:H,F689,'Jurnal Piutang'!Q:Q,C689)-SUMIFS('Jurnal Kas'!K:K,'Jurnal Kas'!H:H,F689,'Jurnal Kas'!Q:Q,C689)+I689,"")</f>
        <v/>
      </c>
    </row>
    <row r="690" spans="2:10" x14ac:dyDescent="0.25">
      <c r="B690" s="180">
        <v>683</v>
      </c>
      <c r="C690" s="502"/>
      <c r="D690" s="488" t="str">
        <f>IFERROR(INDEX('Jurnal Piutang'!R:R,MATCH(C690,'Jurnal Piutang'!Q:Q,0),0),"")</f>
        <v/>
      </c>
      <c r="E690" s="488" t="str">
        <f>IFERROR(INDEX(Customer!D:D,MATCH(D690,Customer!C:C,0),0),"")</f>
        <v/>
      </c>
      <c r="F690" s="490" t="str">
        <f>IFERROR(INDEX(Customer!F:F,MATCH($D690,Customer!$C:$C,0),0),"")</f>
        <v/>
      </c>
      <c r="G690" s="488" t="str">
        <f>IFERROR(INDEX(Customer!G:G,MATCH($D690,Customer!$C:$C,0),0),"")</f>
        <v/>
      </c>
      <c r="H690" s="524"/>
      <c r="I690" s="525"/>
      <c r="J690" s="533" t="str">
        <f>IF(C690&lt;&gt;"",SUMIFS('Jurnal Piutang'!J:J,'Jurnal Piutang'!H:H,F690,'Jurnal Piutang'!Q:Q,C690)-SUMIFS('Jurnal Kas'!K:K,'Jurnal Kas'!H:H,F690,'Jurnal Kas'!Q:Q,C690)+I690,"")</f>
        <v/>
      </c>
    </row>
    <row r="691" spans="2:10" x14ac:dyDescent="0.25">
      <c r="B691" s="180">
        <v>684</v>
      </c>
      <c r="C691" s="502"/>
      <c r="D691" s="488" t="str">
        <f>IFERROR(INDEX('Jurnal Piutang'!R:R,MATCH(C691,'Jurnal Piutang'!Q:Q,0),0),"")</f>
        <v/>
      </c>
      <c r="E691" s="488" t="str">
        <f>IFERROR(INDEX(Customer!D:D,MATCH(D691,Customer!C:C,0),0),"")</f>
        <v/>
      </c>
      <c r="F691" s="490" t="str">
        <f>IFERROR(INDEX(Customer!F:F,MATCH($D691,Customer!$C:$C,0),0),"")</f>
        <v/>
      </c>
      <c r="G691" s="488" t="str">
        <f>IFERROR(INDEX(Customer!G:G,MATCH($D691,Customer!$C:$C,0),0),"")</f>
        <v/>
      </c>
      <c r="H691" s="524"/>
      <c r="I691" s="525"/>
      <c r="J691" s="533" t="str">
        <f>IF(C691&lt;&gt;"",SUMIFS('Jurnal Piutang'!J:J,'Jurnal Piutang'!H:H,F691,'Jurnal Piutang'!Q:Q,C691)-SUMIFS('Jurnal Kas'!K:K,'Jurnal Kas'!H:H,F691,'Jurnal Kas'!Q:Q,C691)+I691,"")</f>
        <v/>
      </c>
    </row>
    <row r="692" spans="2:10" x14ac:dyDescent="0.25">
      <c r="B692" s="180">
        <v>685</v>
      </c>
      <c r="C692" s="502"/>
      <c r="D692" s="488" t="str">
        <f>IFERROR(INDEX('Jurnal Piutang'!R:R,MATCH(C692,'Jurnal Piutang'!Q:Q,0),0),"")</f>
        <v/>
      </c>
      <c r="E692" s="488" t="str">
        <f>IFERROR(INDEX(Customer!D:D,MATCH(D692,Customer!C:C,0),0),"")</f>
        <v/>
      </c>
      <c r="F692" s="490" t="str">
        <f>IFERROR(INDEX(Customer!F:F,MATCH($D692,Customer!$C:$C,0),0),"")</f>
        <v/>
      </c>
      <c r="G692" s="488" t="str">
        <f>IFERROR(INDEX(Customer!G:G,MATCH($D692,Customer!$C:$C,0),0),"")</f>
        <v/>
      </c>
      <c r="H692" s="524"/>
      <c r="I692" s="525"/>
      <c r="J692" s="533" t="str">
        <f>IF(C692&lt;&gt;"",SUMIFS('Jurnal Piutang'!J:J,'Jurnal Piutang'!H:H,F692,'Jurnal Piutang'!Q:Q,C692)-SUMIFS('Jurnal Kas'!K:K,'Jurnal Kas'!H:H,F692,'Jurnal Kas'!Q:Q,C692)+I692,"")</f>
        <v/>
      </c>
    </row>
    <row r="693" spans="2:10" x14ac:dyDescent="0.25">
      <c r="B693" s="180">
        <v>686</v>
      </c>
      <c r="C693" s="502"/>
      <c r="D693" s="488" t="str">
        <f>IFERROR(INDEX('Jurnal Piutang'!R:R,MATCH(C693,'Jurnal Piutang'!Q:Q,0),0),"")</f>
        <v/>
      </c>
      <c r="E693" s="488" t="str">
        <f>IFERROR(INDEX(Customer!D:D,MATCH(D693,Customer!C:C,0),0),"")</f>
        <v/>
      </c>
      <c r="F693" s="490" t="str">
        <f>IFERROR(INDEX(Customer!F:F,MATCH($D693,Customer!$C:$C,0),0),"")</f>
        <v/>
      </c>
      <c r="G693" s="488" t="str">
        <f>IFERROR(INDEX(Customer!G:G,MATCH($D693,Customer!$C:$C,0),0),"")</f>
        <v/>
      </c>
      <c r="H693" s="524"/>
      <c r="I693" s="525"/>
      <c r="J693" s="533" t="str">
        <f>IF(C693&lt;&gt;"",SUMIFS('Jurnal Piutang'!J:J,'Jurnal Piutang'!H:H,F693,'Jurnal Piutang'!Q:Q,C693)-SUMIFS('Jurnal Kas'!K:K,'Jurnal Kas'!H:H,F693,'Jurnal Kas'!Q:Q,C693)+I693,"")</f>
        <v/>
      </c>
    </row>
    <row r="694" spans="2:10" x14ac:dyDescent="0.25">
      <c r="B694" s="180">
        <v>687</v>
      </c>
      <c r="C694" s="502"/>
      <c r="D694" s="488" t="str">
        <f>IFERROR(INDEX('Jurnal Piutang'!R:R,MATCH(C694,'Jurnal Piutang'!Q:Q,0),0),"")</f>
        <v/>
      </c>
      <c r="E694" s="488" t="str">
        <f>IFERROR(INDEX(Customer!D:D,MATCH(D694,Customer!C:C,0),0),"")</f>
        <v/>
      </c>
      <c r="F694" s="490" t="str">
        <f>IFERROR(INDEX(Customer!F:F,MATCH($D694,Customer!$C:$C,0),0),"")</f>
        <v/>
      </c>
      <c r="G694" s="488" t="str">
        <f>IFERROR(INDEX(Customer!G:G,MATCH($D694,Customer!$C:$C,0),0),"")</f>
        <v/>
      </c>
      <c r="H694" s="524"/>
      <c r="I694" s="525"/>
      <c r="J694" s="533" t="str">
        <f>IF(C694&lt;&gt;"",SUMIFS('Jurnal Piutang'!J:J,'Jurnal Piutang'!H:H,F694,'Jurnal Piutang'!Q:Q,C694)-SUMIFS('Jurnal Kas'!K:K,'Jurnal Kas'!H:H,F694,'Jurnal Kas'!Q:Q,C694)+I694,"")</f>
        <v/>
      </c>
    </row>
    <row r="695" spans="2:10" x14ac:dyDescent="0.25">
      <c r="B695" s="180">
        <v>688</v>
      </c>
      <c r="C695" s="502"/>
      <c r="D695" s="488" t="str">
        <f>IFERROR(INDEX('Jurnal Piutang'!R:R,MATCH(C695,'Jurnal Piutang'!Q:Q,0),0),"")</f>
        <v/>
      </c>
      <c r="E695" s="488" t="str">
        <f>IFERROR(INDEX(Customer!D:D,MATCH(D695,Customer!C:C,0),0),"")</f>
        <v/>
      </c>
      <c r="F695" s="490" t="str">
        <f>IFERROR(INDEX(Customer!F:F,MATCH($D695,Customer!$C:$C,0),0),"")</f>
        <v/>
      </c>
      <c r="G695" s="488" t="str">
        <f>IFERROR(INDEX(Customer!G:G,MATCH($D695,Customer!$C:$C,0),0),"")</f>
        <v/>
      </c>
      <c r="H695" s="524"/>
      <c r="I695" s="525"/>
      <c r="J695" s="533" t="str">
        <f>IF(C695&lt;&gt;"",SUMIFS('Jurnal Piutang'!J:J,'Jurnal Piutang'!H:H,F695,'Jurnal Piutang'!Q:Q,C695)-SUMIFS('Jurnal Kas'!K:K,'Jurnal Kas'!H:H,F695,'Jurnal Kas'!Q:Q,C695)+I695,"")</f>
        <v/>
      </c>
    </row>
    <row r="696" spans="2:10" x14ac:dyDescent="0.25">
      <c r="B696" s="180">
        <v>689</v>
      </c>
      <c r="C696" s="502"/>
      <c r="D696" s="488" t="str">
        <f>IFERROR(INDEX('Jurnal Piutang'!R:R,MATCH(C696,'Jurnal Piutang'!Q:Q,0),0),"")</f>
        <v/>
      </c>
      <c r="E696" s="488" t="str">
        <f>IFERROR(INDEX(Customer!D:D,MATCH(D696,Customer!C:C,0),0),"")</f>
        <v/>
      </c>
      <c r="F696" s="490" t="str">
        <f>IFERROR(INDEX(Customer!F:F,MATCH($D696,Customer!$C:$C,0),0),"")</f>
        <v/>
      </c>
      <c r="G696" s="488" t="str">
        <f>IFERROR(INDEX(Customer!G:G,MATCH($D696,Customer!$C:$C,0),0),"")</f>
        <v/>
      </c>
      <c r="H696" s="524"/>
      <c r="I696" s="525"/>
      <c r="J696" s="533" t="str">
        <f>IF(C696&lt;&gt;"",SUMIFS('Jurnal Piutang'!J:J,'Jurnal Piutang'!H:H,F696,'Jurnal Piutang'!Q:Q,C696)-SUMIFS('Jurnal Kas'!K:K,'Jurnal Kas'!H:H,F696,'Jurnal Kas'!Q:Q,C696)+I696,"")</f>
        <v/>
      </c>
    </row>
    <row r="697" spans="2:10" x14ac:dyDescent="0.25">
      <c r="B697" s="180">
        <v>690</v>
      </c>
      <c r="C697" s="502"/>
      <c r="D697" s="488" t="str">
        <f>IFERROR(INDEX('Jurnal Piutang'!R:R,MATCH(C697,'Jurnal Piutang'!Q:Q,0),0),"")</f>
        <v/>
      </c>
      <c r="E697" s="488" t="str">
        <f>IFERROR(INDEX(Customer!D:D,MATCH(D697,Customer!C:C,0),0),"")</f>
        <v/>
      </c>
      <c r="F697" s="490" t="str">
        <f>IFERROR(INDEX(Customer!F:F,MATCH($D697,Customer!$C:$C,0),0),"")</f>
        <v/>
      </c>
      <c r="G697" s="488" t="str">
        <f>IFERROR(INDEX(Customer!G:G,MATCH($D697,Customer!$C:$C,0),0),"")</f>
        <v/>
      </c>
      <c r="H697" s="524"/>
      <c r="I697" s="525"/>
      <c r="J697" s="533" t="str">
        <f>IF(C697&lt;&gt;"",SUMIFS('Jurnal Piutang'!J:J,'Jurnal Piutang'!H:H,F697,'Jurnal Piutang'!Q:Q,C697)-SUMIFS('Jurnal Kas'!K:K,'Jurnal Kas'!H:H,F697,'Jurnal Kas'!Q:Q,C697)+I697,"")</f>
        <v/>
      </c>
    </row>
    <row r="698" spans="2:10" x14ac:dyDescent="0.25">
      <c r="B698" s="180">
        <v>691</v>
      </c>
      <c r="C698" s="502"/>
      <c r="D698" s="488" t="str">
        <f>IFERROR(INDEX('Jurnal Piutang'!R:R,MATCH(C698,'Jurnal Piutang'!Q:Q,0),0),"")</f>
        <v/>
      </c>
      <c r="E698" s="488" t="str">
        <f>IFERROR(INDEX(Customer!D:D,MATCH(D698,Customer!C:C,0),0),"")</f>
        <v/>
      </c>
      <c r="F698" s="490" t="str">
        <f>IFERROR(INDEX(Customer!F:F,MATCH($D698,Customer!$C:$C,0),0),"")</f>
        <v/>
      </c>
      <c r="G698" s="488" t="str">
        <f>IFERROR(INDEX(Customer!G:G,MATCH($D698,Customer!$C:$C,0),0),"")</f>
        <v/>
      </c>
      <c r="H698" s="524"/>
      <c r="I698" s="525"/>
      <c r="J698" s="533" t="str">
        <f>IF(C698&lt;&gt;"",SUMIFS('Jurnal Piutang'!J:J,'Jurnal Piutang'!H:H,F698,'Jurnal Piutang'!Q:Q,C698)-SUMIFS('Jurnal Kas'!K:K,'Jurnal Kas'!H:H,F698,'Jurnal Kas'!Q:Q,C698)+I698,"")</f>
        <v/>
      </c>
    </row>
    <row r="699" spans="2:10" x14ac:dyDescent="0.25">
      <c r="B699" s="180">
        <v>692</v>
      </c>
      <c r="C699" s="502"/>
      <c r="D699" s="488" t="str">
        <f>IFERROR(INDEX('Jurnal Piutang'!R:R,MATCH(C699,'Jurnal Piutang'!Q:Q,0),0),"")</f>
        <v/>
      </c>
      <c r="E699" s="488" t="str">
        <f>IFERROR(INDEX(Customer!D:D,MATCH(D699,Customer!C:C,0),0),"")</f>
        <v/>
      </c>
      <c r="F699" s="490" t="str">
        <f>IFERROR(INDEX(Customer!F:F,MATCH($D699,Customer!$C:$C,0),0),"")</f>
        <v/>
      </c>
      <c r="G699" s="488" t="str">
        <f>IFERROR(INDEX(Customer!G:G,MATCH($D699,Customer!$C:$C,0),0),"")</f>
        <v/>
      </c>
      <c r="H699" s="524"/>
      <c r="I699" s="525"/>
      <c r="J699" s="533" t="str">
        <f>IF(C699&lt;&gt;"",SUMIFS('Jurnal Piutang'!J:J,'Jurnal Piutang'!H:H,F699,'Jurnal Piutang'!Q:Q,C699)-SUMIFS('Jurnal Kas'!K:K,'Jurnal Kas'!H:H,F699,'Jurnal Kas'!Q:Q,C699)+I699,"")</f>
        <v/>
      </c>
    </row>
    <row r="700" spans="2:10" x14ac:dyDescent="0.25">
      <c r="B700" s="180">
        <v>693</v>
      </c>
      <c r="C700" s="502"/>
      <c r="D700" s="488" t="str">
        <f>IFERROR(INDEX('Jurnal Piutang'!R:R,MATCH(C700,'Jurnal Piutang'!Q:Q,0),0),"")</f>
        <v/>
      </c>
      <c r="E700" s="488" t="str">
        <f>IFERROR(INDEX(Customer!D:D,MATCH(D700,Customer!C:C,0),0),"")</f>
        <v/>
      </c>
      <c r="F700" s="490" t="str">
        <f>IFERROR(INDEX(Customer!F:F,MATCH($D700,Customer!$C:$C,0),0),"")</f>
        <v/>
      </c>
      <c r="G700" s="488" t="str">
        <f>IFERROR(INDEX(Customer!G:G,MATCH($D700,Customer!$C:$C,0),0),"")</f>
        <v/>
      </c>
      <c r="H700" s="524"/>
      <c r="I700" s="525"/>
      <c r="J700" s="533" t="str">
        <f>IF(C700&lt;&gt;"",SUMIFS('Jurnal Piutang'!J:J,'Jurnal Piutang'!H:H,F700,'Jurnal Piutang'!Q:Q,C700)-SUMIFS('Jurnal Kas'!K:K,'Jurnal Kas'!H:H,F700,'Jurnal Kas'!Q:Q,C700)+I700,"")</f>
        <v/>
      </c>
    </row>
    <row r="701" spans="2:10" x14ac:dyDescent="0.25">
      <c r="B701" s="180">
        <v>694</v>
      </c>
      <c r="C701" s="502"/>
      <c r="D701" s="488" t="str">
        <f>IFERROR(INDEX('Jurnal Piutang'!R:R,MATCH(C701,'Jurnal Piutang'!Q:Q,0),0),"")</f>
        <v/>
      </c>
      <c r="E701" s="488" t="str">
        <f>IFERROR(INDEX(Customer!D:D,MATCH(D701,Customer!C:C,0),0),"")</f>
        <v/>
      </c>
      <c r="F701" s="490" t="str">
        <f>IFERROR(INDEX(Customer!F:F,MATCH($D701,Customer!$C:$C,0),0),"")</f>
        <v/>
      </c>
      <c r="G701" s="488" t="str">
        <f>IFERROR(INDEX(Customer!G:G,MATCH($D701,Customer!$C:$C,0),0),"")</f>
        <v/>
      </c>
      <c r="H701" s="524"/>
      <c r="I701" s="525"/>
      <c r="J701" s="533" t="str">
        <f>IF(C701&lt;&gt;"",SUMIFS('Jurnal Piutang'!J:J,'Jurnal Piutang'!H:H,F701,'Jurnal Piutang'!Q:Q,C701)-SUMIFS('Jurnal Kas'!K:K,'Jurnal Kas'!H:H,F701,'Jurnal Kas'!Q:Q,C701)+I701,"")</f>
        <v/>
      </c>
    </row>
    <row r="702" spans="2:10" x14ac:dyDescent="0.25">
      <c r="B702" s="180">
        <v>695</v>
      </c>
      <c r="C702" s="502"/>
      <c r="D702" s="488" t="str">
        <f>IFERROR(INDEX('Jurnal Piutang'!R:R,MATCH(C702,'Jurnal Piutang'!Q:Q,0),0),"")</f>
        <v/>
      </c>
      <c r="E702" s="488" t="str">
        <f>IFERROR(INDEX(Customer!D:D,MATCH(D702,Customer!C:C,0),0),"")</f>
        <v/>
      </c>
      <c r="F702" s="490" t="str">
        <f>IFERROR(INDEX(Customer!F:F,MATCH($D702,Customer!$C:$C,0),0),"")</f>
        <v/>
      </c>
      <c r="G702" s="488" t="str">
        <f>IFERROR(INDEX(Customer!G:G,MATCH($D702,Customer!$C:$C,0),0),"")</f>
        <v/>
      </c>
      <c r="H702" s="524"/>
      <c r="I702" s="525"/>
      <c r="J702" s="533" t="str">
        <f>IF(C702&lt;&gt;"",SUMIFS('Jurnal Piutang'!J:J,'Jurnal Piutang'!H:H,F702,'Jurnal Piutang'!Q:Q,C702)-SUMIFS('Jurnal Kas'!K:K,'Jurnal Kas'!H:H,F702,'Jurnal Kas'!Q:Q,C702)+I702,"")</f>
        <v/>
      </c>
    </row>
    <row r="703" spans="2:10" x14ac:dyDescent="0.25">
      <c r="B703" s="180">
        <v>696</v>
      </c>
      <c r="C703" s="502"/>
      <c r="D703" s="488" t="str">
        <f>IFERROR(INDEX('Jurnal Piutang'!R:R,MATCH(C703,'Jurnal Piutang'!Q:Q,0),0),"")</f>
        <v/>
      </c>
      <c r="E703" s="488" t="str">
        <f>IFERROR(INDEX(Customer!D:D,MATCH(D703,Customer!C:C,0),0),"")</f>
        <v/>
      </c>
      <c r="F703" s="490" t="str">
        <f>IFERROR(INDEX(Customer!F:F,MATCH($D703,Customer!$C:$C,0),0),"")</f>
        <v/>
      </c>
      <c r="G703" s="488" t="str">
        <f>IFERROR(INDEX(Customer!G:G,MATCH($D703,Customer!$C:$C,0),0),"")</f>
        <v/>
      </c>
      <c r="H703" s="524"/>
      <c r="I703" s="525"/>
      <c r="J703" s="533" t="str">
        <f>IF(C703&lt;&gt;"",SUMIFS('Jurnal Piutang'!J:J,'Jurnal Piutang'!H:H,F703,'Jurnal Piutang'!Q:Q,C703)-SUMIFS('Jurnal Kas'!K:K,'Jurnal Kas'!H:H,F703,'Jurnal Kas'!Q:Q,C703)+I703,"")</f>
        <v/>
      </c>
    </row>
    <row r="704" spans="2:10" x14ac:dyDescent="0.25">
      <c r="B704" s="180">
        <v>697</v>
      </c>
      <c r="C704" s="502"/>
      <c r="D704" s="488" t="str">
        <f>IFERROR(INDEX('Jurnal Piutang'!R:R,MATCH(C704,'Jurnal Piutang'!Q:Q,0),0),"")</f>
        <v/>
      </c>
      <c r="E704" s="488" t="str">
        <f>IFERROR(INDEX(Customer!D:D,MATCH(D704,Customer!C:C,0),0),"")</f>
        <v/>
      </c>
      <c r="F704" s="490" t="str">
        <f>IFERROR(INDEX(Customer!F:F,MATCH($D704,Customer!$C:$C,0),0),"")</f>
        <v/>
      </c>
      <c r="G704" s="488" t="str">
        <f>IFERROR(INDEX(Customer!G:G,MATCH($D704,Customer!$C:$C,0),0),"")</f>
        <v/>
      </c>
      <c r="H704" s="524"/>
      <c r="I704" s="525"/>
      <c r="J704" s="533" t="str">
        <f>IF(C704&lt;&gt;"",SUMIFS('Jurnal Piutang'!J:J,'Jurnal Piutang'!H:H,F704,'Jurnal Piutang'!Q:Q,C704)-SUMIFS('Jurnal Kas'!K:K,'Jurnal Kas'!H:H,F704,'Jurnal Kas'!Q:Q,C704)+I704,"")</f>
        <v/>
      </c>
    </row>
    <row r="705" spans="2:10" x14ac:dyDescent="0.25">
      <c r="B705" s="180">
        <v>698</v>
      </c>
      <c r="C705" s="502"/>
      <c r="D705" s="488" t="str">
        <f>IFERROR(INDEX('Jurnal Piutang'!R:R,MATCH(C705,'Jurnal Piutang'!Q:Q,0),0),"")</f>
        <v/>
      </c>
      <c r="E705" s="488" t="str">
        <f>IFERROR(INDEX(Customer!D:D,MATCH(D705,Customer!C:C,0),0),"")</f>
        <v/>
      </c>
      <c r="F705" s="490" t="str">
        <f>IFERROR(INDEX(Customer!F:F,MATCH($D705,Customer!$C:$C,0),0),"")</f>
        <v/>
      </c>
      <c r="G705" s="488" t="str">
        <f>IFERROR(INDEX(Customer!G:G,MATCH($D705,Customer!$C:$C,0),0),"")</f>
        <v/>
      </c>
      <c r="H705" s="524"/>
      <c r="I705" s="525"/>
      <c r="J705" s="533" t="str">
        <f>IF(C705&lt;&gt;"",SUMIFS('Jurnal Piutang'!J:J,'Jurnal Piutang'!H:H,F705,'Jurnal Piutang'!Q:Q,C705)-SUMIFS('Jurnal Kas'!K:K,'Jurnal Kas'!H:H,F705,'Jurnal Kas'!Q:Q,C705)+I705,"")</f>
        <v/>
      </c>
    </row>
    <row r="706" spans="2:10" x14ac:dyDescent="0.25">
      <c r="B706" s="180">
        <v>699</v>
      </c>
      <c r="C706" s="502"/>
      <c r="D706" s="488" t="str">
        <f>IFERROR(INDEX('Jurnal Piutang'!R:R,MATCH(C706,'Jurnal Piutang'!Q:Q,0),0),"")</f>
        <v/>
      </c>
      <c r="E706" s="488" t="str">
        <f>IFERROR(INDEX(Customer!D:D,MATCH(D706,Customer!C:C,0),0),"")</f>
        <v/>
      </c>
      <c r="F706" s="490" t="str">
        <f>IFERROR(INDEX(Customer!F:F,MATCH($D706,Customer!$C:$C,0),0),"")</f>
        <v/>
      </c>
      <c r="G706" s="488" t="str">
        <f>IFERROR(INDEX(Customer!G:G,MATCH($D706,Customer!$C:$C,0),0),"")</f>
        <v/>
      </c>
      <c r="H706" s="524"/>
      <c r="I706" s="525"/>
      <c r="J706" s="533" t="str">
        <f>IF(C706&lt;&gt;"",SUMIFS('Jurnal Piutang'!J:J,'Jurnal Piutang'!H:H,F706,'Jurnal Piutang'!Q:Q,C706)-SUMIFS('Jurnal Kas'!K:K,'Jurnal Kas'!H:H,F706,'Jurnal Kas'!Q:Q,C706)+I706,"")</f>
        <v/>
      </c>
    </row>
    <row r="707" spans="2:10" x14ac:dyDescent="0.25">
      <c r="B707" s="180">
        <v>700</v>
      </c>
      <c r="C707" s="502"/>
      <c r="D707" s="488" t="str">
        <f>IFERROR(INDEX('Jurnal Piutang'!R:R,MATCH(C707,'Jurnal Piutang'!Q:Q,0),0),"")</f>
        <v/>
      </c>
      <c r="E707" s="488" t="str">
        <f>IFERROR(INDEX(Customer!D:D,MATCH(D707,Customer!C:C,0),0),"")</f>
        <v/>
      </c>
      <c r="F707" s="490" t="str">
        <f>IFERROR(INDEX(Customer!F:F,MATCH($D707,Customer!$C:$C,0),0),"")</f>
        <v/>
      </c>
      <c r="G707" s="488" t="str">
        <f>IFERROR(INDEX(Customer!G:G,MATCH($D707,Customer!$C:$C,0),0),"")</f>
        <v/>
      </c>
      <c r="H707" s="524"/>
      <c r="I707" s="525"/>
      <c r="J707" s="533" t="str">
        <f>IF(C707&lt;&gt;"",SUMIFS('Jurnal Piutang'!J:J,'Jurnal Piutang'!H:H,F707,'Jurnal Piutang'!Q:Q,C707)-SUMIFS('Jurnal Kas'!K:K,'Jurnal Kas'!H:H,F707,'Jurnal Kas'!Q:Q,C707)+I707,"")</f>
        <v/>
      </c>
    </row>
    <row r="708" spans="2:10" x14ac:dyDescent="0.25">
      <c r="B708" s="180">
        <v>701</v>
      </c>
      <c r="C708" s="502"/>
      <c r="D708" s="488" t="str">
        <f>IFERROR(INDEX('Jurnal Piutang'!R:R,MATCH(C708,'Jurnal Piutang'!Q:Q,0),0),"")</f>
        <v/>
      </c>
      <c r="E708" s="488" t="str">
        <f>IFERROR(INDEX(Customer!D:D,MATCH(D708,Customer!C:C,0),0),"")</f>
        <v/>
      </c>
      <c r="F708" s="490" t="str">
        <f>IFERROR(INDEX(Customer!F:F,MATCH($D708,Customer!$C:$C,0),0),"")</f>
        <v/>
      </c>
      <c r="G708" s="488" t="str">
        <f>IFERROR(INDEX(Customer!G:G,MATCH($D708,Customer!$C:$C,0),0),"")</f>
        <v/>
      </c>
      <c r="H708" s="524"/>
      <c r="I708" s="525"/>
      <c r="J708" s="533" t="str">
        <f>IF(C708&lt;&gt;"",SUMIFS('Jurnal Piutang'!J:J,'Jurnal Piutang'!H:H,F708,'Jurnal Piutang'!Q:Q,C708)-SUMIFS('Jurnal Kas'!K:K,'Jurnal Kas'!H:H,F708,'Jurnal Kas'!Q:Q,C708)+I708,"")</f>
        <v/>
      </c>
    </row>
    <row r="709" spans="2:10" x14ac:dyDescent="0.25">
      <c r="B709" s="180">
        <v>702</v>
      </c>
      <c r="C709" s="502"/>
      <c r="D709" s="488" t="str">
        <f>IFERROR(INDEX('Jurnal Piutang'!R:R,MATCH(C709,'Jurnal Piutang'!Q:Q,0),0),"")</f>
        <v/>
      </c>
      <c r="E709" s="488" t="str">
        <f>IFERROR(INDEX(Customer!D:D,MATCH(D709,Customer!C:C,0),0),"")</f>
        <v/>
      </c>
      <c r="F709" s="490" t="str">
        <f>IFERROR(INDEX(Customer!F:F,MATCH($D709,Customer!$C:$C,0),0),"")</f>
        <v/>
      </c>
      <c r="G709" s="488" t="str">
        <f>IFERROR(INDEX(Customer!G:G,MATCH($D709,Customer!$C:$C,0),0),"")</f>
        <v/>
      </c>
      <c r="H709" s="524"/>
      <c r="I709" s="525"/>
      <c r="J709" s="533" t="str">
        <f>IF(C709&lt;&gt;"",SUMIFS('Jurnal Piutang'!J:J,'Jurnal Piutang'!H:H,F709,'Jurnal Piutang'!Q:Q,C709)-SUMIFS('Jurnal Kas'!K:K,'Jurnal Kas'!H:H,F709,'Jurnal Kas'!Q:Q,C709)+I709,"")</f>
        <v/>
      </c>
    </row>
    <row r="710" spans="2:10" x14ac:dyDescent="0.25">
      <c r="B710" s="180">
        <v>703</v>
      </c>
      <c r="C710" s="502"/>
      <c r="D710" s="488" t="str">
        <f>IFERROR(INDEX('Jurnal Piutang'!R:R,MATCH(C710,'Jurnal Piutang'!Q:Q,0),0),"")</f>
        <v/>
      </c>
      <c r="E710" s="488" t="str">
        <f>IFERROR(INDEX(Customer!D:D,MATCH(D710,Customer!C:C,0),0),"")</f>
        <v/>
      </c>
      <c r="F710" s="490" t="str">
        <f>IFERROR(INDEX(Customer!F:F,MATCH($D710,Customer!$C:$C,0),0),"")</f>
        <v/>
      </c>
      <c r="G710" s="488" t="str">
        <f>IFERROR(INDEX(Customer!G:G,MATCH($D710,Customer!$C:$C,0),0),"")</f>
        <v/>
      </c>
      <c r="H710" s="524"/>
      <c r="I710" s="525"/>
      <c r="J710" s="533" t="str">
        <f>IF(C710&lt;&gt;"",SUMIFS('Jurnal Piutang'!J:J,'Jurnal Piutang'!H:H,F710,'Jurnal Piutang'!Q:Q,C710)-SUMIFS('Jurnal Kas'!K:K,'Jurnal Kas'!H:H,F710,'Jurnal Kas'!Q:Q,C710)+I710,"")</f>
        <v/>
      </c>
    </row>
    <row r="711" spans="2:10" x14ac:dyDescent="0.25">
      <c r="B711" s="180">
        <v>704</v>
      </c>
      <c r="C711" s="502"/>
      <c r="D711" s="488" t="str">
        <f>IFERROR(INDEX('Jurnal Piutang'!R:R,MATCH(C711,'Jurnal Piutang'!Q:Q,0),0),"")</f>
        <v/>
      </c>
      <c r="E711" s="488" t="str">
        <f>IFERROR(INDEX(Customer!D:D,MATCH(D711,Customer!C:C,0),0),"")</f>
        <v/>
      </c>
      <c r="F711" s="490" t="str">
        <f>IFERROR(INDEX(Customer!F:F,MATCH($D711,Customer!$C:$C,0),0),"")</f>
        <v/>
      </c>
      <c r="G711" s="488" t="str">
        <f>IFERROR(INDEX(Customer!G:G,MATCH($D711,Customer!$C:$C,0),0),"")</f>
        <v/>
      </c>
      <c r="H711" s="524"/>
      <c r="I711" s="525"/>
      <c r="J711" s="533" t="str">
        <f>IF(C711&lt;&gt;"",SUMIFS('Jurnal Piutang'!J:J,'Jurnal Piutang'!H:H,F711,'Jurnal Piutang'!Q:Q,C711)-SUMIFS('Jurnal Kas'!K:K,'Jurnal Kas'!H:H,F711,'Jurnal Kas'!Q:Q,C711)+I711,"")</f>
        <v/>
      </c>
    </row>
    <row r="712" spans="2:10" x14ac:dyDescent="0.25">
      <c r="B712" s="180">
        <v>705</v>
      </c>
      <c r="C712" s="502"/>
      <c r="D712" s="488" t="str">
        <f>IFERROR(INDEX('Jurnal Piutang'!R:R,MATCH(C712,'Jurnal Piutang'!Q:Q,0),0),"")</f>
        <v/>
      </c>
      <c r="E712" s="488" t="str">
        <f>IFERROR(INDEX(Customer!D:D,MATCH(D712,Customer!C:C,0),0),"")</f>
        <v/>
      </c>
      <c r="F712" s="490" t="str">
        <f>IFERROR(INDEX(Customer!F:F,MATCH($D712,Customer!$C:$C,0),0),"")</f>
        <v/>
      </c>
      <c r="G712" s="488" t="str">
        <f>IFERROR(INDEX(Customer!G:G,MATCH($D712,Customer!$C:$C,0),0),"")</f>
        <v/>
      </c>
      <c r="H712" s="524"/>
      <c r="I712" s="525"/>
      <c r="J712" s="533" t="str">
        <f>IF(C712&lt;&gt;"",SUMIFS('Jurnal Piutang'!J:J,'Jurnal Piutang'!H:H,F712,'Jurnal Piutang'!Q:Q,C712)-SUMIFS('Jurnal Kas'!K:K,'Jurnal Kas'!H:H,F712,'Jurnal Kas'!Q:Q,C712)+I712,"")</f>
        <v/>
      </c>
    </row>
    <row r="713" spans="2:10" x14ac:dyDescent="0.25">
      <c r="B713" s="180">
        <v>706</v>
      </c>
      <c r="C713" s="502"/>
      <c r="D713" s="488" t="str">
        <f>IFERROR(INDEX('Jurnal Piutang'!R:R,MATCH(C713,'Jurnal Piutang'!Q:Q,0),0),"")</f>
        <v/>
      </c>
      <c r="E713" s="488" t="str">
        <f>IFERROR(INDEX(Customer!D:D,MATCH(D713,Customer!C:C,0),0),"")</f>
        <v/>
      </c>
      <c r="F713" s="490" t="str">
        <f>IFERROR(INDEX(Customer!F:F,MATCH($D713,Customer!$C:$C,0),0),"")</f>
        <v/>
      </c>
      <c r="G713" s="488" t="str">
        <f>IFERROR(INDEX(Customer!G:G,MATCH($D713,Customer!$C:$C,0),0),"")</f>
        <v/>
      </c>
      <c r="H713" s="524"/>
      <c r="I713" s="525"/>
      <c r="J713" s="533" t="str">
        <f>IF(C713&lt;&gt;"",SUMIFS('Jurnal Piutang'!J:J,'Jurnal Piutang'!H:H,F713,'Jurnal Piutang'!Q:Q,C713)-SUMIFS('Jurnal Kas'!K:K,'Jurnal Kas'!H:H,F713,'Jurnal Kas'!Q:Q,C713)+I713,"")</f>
        <v/>
      </c>
    </row>
    <row r="714" spans="2:10" x14ac:dyDescent="0.25">
      <c r="B714" s="180">
        <v>707</v>
      </c>
      <c r="C714" s="502"/>
      <c r="D714" s="488" t="str">
        <f>IFERROR(INDEX('Jurnal Piutang'!R:R,MATCH(C714,'Jurnal Piutang'!Q:Q,0),0),"")</f>
        <v/>
      </c>
      <c r="E714" s="488" t="str">
        <f>IFERROR(INDEX(Customer!D:D,MATCH(D714,Customer!C:C,0),0),"")</f>
        <v/>
      </c>
      <c r="F714" s="490" t="str">
        <f>IFERROR(INDEX(Customer!F:F,MATCH($D714,Customer!$C:$C,0),0),"")</f>
        <v/>
      </c>
      <c r="G714" s="488" t="str">
        <f>IFERROR(INDEX(Customer!G:G,MATCH($D714,Customer!$C:$C,0),0),"")</f>
        <v/>
      </c>
      <c r="H714" s="524"/>
      <c r="I714" s="525"/>
      <c r="J714" s="533" t="str">
        <f>IF(C714&lt;&gt;"",SUMIFS('Jurnal Piutang'!J:J,'Jurnal Piutang'!H:H,F714,'Jurnal Piutang'!Q:Q,C714)-SUMIFS('Jurnal Kas'!K:K,'Jurnal Kas'!H:H,F714,'Jurnal Kas'!Q:Q,C714)+I714,"")</f>
        <v/>
      </c>
    </row>
    <row r="715" spans="2:10" x14ac:dyDescent="0.25">
      <c r="B715" s="180">
        <v>708</v>
      </c>
      <c r="C715" s="502"/>
      <c r="D715" s="488" t="str">
        <f>IFERROR(INDEX('Jurnal Piutang'!R:R,MATCH(C715,'Jurnal Piutang'!Q:Q,0),0),"")</f>
        <v/>
      </c>
      <c r="E715" s="488" t="str">
        <f>IFERROR(INDEX(Customer!D:D,MATCH(D715,Customer!C:C,0),0),"")</f>
        <v/>
      </c>
      <c r="F715" s="490" t="str">
        <f>IFERROR(INDEX(Customer!F:F,MATCH($D715,Customer!$C:$C,0),0),"")</f>
        <v/>
      </c>
      <c r="G715" s="488" t="str">
        <f>IFERROR(INDEX(Customer!G:G,MATCH($D715,Customer!$C:$C,0),0),"")</f>
        <v/>
      </c>
      <c r="H715" s="524"/>
      <c r="I715" s="525"/>
      <c r="J715" s="533" t="str">
        <f>IF(C715&lt;&gt;"",SUMIFS('Jurnal Piutang'!J:J,'Jurnal Piutang'!H:H,F715,'Jurnal Piutang'!Q:Q,C715)-SUMIFS('Jurnal Kas'!K:K,'Jurnal Kas'!H:H,F715,'Jurnal Kas'!Q:Q,C715)+I715,"")</f>
        <v/>
      </c>
    </row>
    <row r="716" spans="2:10" x14ac:dyDescent="0.25">
      <c r="B716" s="180">
        <v>709</v>
      </c>
      <c r="C716" s="502"/>
      <c r="D716" s="488" t="str">
        <f>IFERROR(INDEX('Jurnal Piutang'!R:R,MATCH(C716,'Jurnal Piutang'!Q:Q,0),0),"")</f>
        <v/>
      </c>
      <c r="E716" s="488" t="str">
        <f>IFERROR(INDEX(Customer!D:D,MATCH(D716,Customer!C:C,0),0),"")</f>
        <v/>
      </c>
      <c r="F716" s="490" t="str">
        <f>IFERROR(INDEX(Customer!F:F,MATCH($D716,Customer!$C:$C,0),0),"")</f>
        <v/>
      </c>
      <c r="G716" s="488" t="str">
        <f>IFERROR(INDEX(Customer!G:G,MATCH($D716,Customer!$C:$C,0),0),"")</f>
        <v/>
      </c>
      <c r="H716" s="524"/>
      <c r="I716" s="525"/>
      <c r="J716" s="533" t="str">
        <f>IF(C716&lt;&gt;"",SUMIFS('Jurnal Piutang'!J:J,'Jurnal Piutang'!H:H,F716,'Jurnal Piutang'!Q:Q,C716)-SUMIFS('Jurnal Kas'!K:K,'Jurnal Kas'!H:H,F716,'Jurnal Kas'!Q:Q,C716)+I716,"")</f>
        <v/>
      </c>
    </row>
    <row r="717" spans="2:10" x14ac:dyDescent="0.25">
      <c r="B717" s="180">
        <v>710</v>
      </c>
      <c r="C717" s="502"/>
      <c r="D717" s="488" t="str">
        <f>IFERROR(INDEX('Jurnal Piutang'!R:R,MATCH(C717,'Jurnal Piutang'!Q:Q,0),0),"")</f>
        <v/>
      </c>
      <c r="E717" s="488" t="str">
        <f>IFERROR(INDEX(Customer!D:D,MATCH(D717,Customer!C:C,0),0),"")</f>
        <v/>
      </c>
      <c r="F717" s="490" t="str">
        <f>IFERROR(INDEX(Customer!F:F,MATCH($D717,Customer!$C:$C,0),0),"")</f>
        <v/>
      </c>
      <c r="G717" s="488" t="str">
        <f>IFERROR(INDEX(Customer!G:G,MATCH($D717,Customer!$C:$C,0),0),"")</f>
        <v/>
      </c>
      <c r="H717" s="524"/>
      <c r="I717" s="525"/>
      <c r="J717" s="533" t="str">
        <f>IF(C717&lt;&gt;"",SUMIFS('Jurnal Piutang'!J:J,'Jurnal Piutang'!H:H,F717,'Jurnal Piutang'!Q:Q,C717)-SUMIFS('Jurnal Kas'!K:K,'Jurnal Kas'!H:H,F717,'Jurnal Kas'!Q:Q,C717)+I717,"")</f>
        <v/>
      </c>
    </row>
    <row r="718" spans="2:10" x14ac:dyDescent="0.25">
      <c r="B718" s="180">
        <v>711</v>
      </c>
      <c r="C718" s="502"/>
      <c r="D718" s="488" t="str">
        <f>IFERROR(INDEX('Jurnal Piutang'!R:R,MATCH(C718,'Jurnal Piutang'!Q:Q,0),0),"")</f>
        <v/>
      </c>
      <c r="E718" s="488" t="str">
        <f>IFERROR(INDEX(Customer!D:D,MATCH(D718,Customer!C:C,0),0),"")</f>
        <v/>
      </c>
      <c r="F718" s="490" t="str">
        <f>IFERROR(INDEX(Customer!F:F,MATCH($D718,Customer!$C:$C,0),0),"")</f>
        <v/>
      </c>
      <c r="G718" s="488" t="str">
        <f>IFERROR(INDEX(Customer!G:G,MATCH($D718,Customer!$C:$C,0),0),"")</f>
        <v/>
      </c>
      <c r="H718" s="524"/>
      <c r="I718" s="525"/>
      <c r="J718" s="533" t="str">
        <f>IF(C718&lt;&gt;"",SUMIFS('Jurnal Piutang'!J:J,'Jurnal Piutang'!H:H,F718,'Jurnal Piutang'!Q:Q,C718)-SUMIFS('Jurnal Kas'!K:K,'Jurnal Kas'!H:H,F718,'Jurnal Kas'!Q:Q,C718)+I718,"")</f>
        <v/>
      </c>
    </row>
    <row r="719" spans="2:10" x14ac:dyDescent="0.25">
      <c r="B719" s="180">
        <v>712</v>
      </c>
      <c r="C719" s="502"/>
      <c r="D719" s="488" t="str">
        <f>IFERROR(INDEX('Jurnal Piutang'!R:R,MATCH(C719,'Jurnal Piutang'!Q:Q,0),0),"")</f>
        <v/>
      </c>
      <c r="E719" s="488" t="str">
        <f>IFERROR(INDEX(Customer!D:D,MATCH(D719,Customer!C:C,0),0),"")</f>
        <v/>
      </c>
      <c r="F719" s="490" t="str">
        <f>IFERROR(INDEX(Customer!F:F,MATCH($D719,Customer!$C:$C,0),0),"")</f>
        <v/>
      </c>
      <c r="G719" s="488" t="str">
        <f>IFERROR(INDEX(Customer!G:G,MATCH($D719,Customer!$C:$C,0),0),"")</f>
        <v/>
      </c>
      <c r="H719" s="524"/>
      <c r="I719" s="525"/>
      <c r="J719" s="533" t="str">
        <f>IF(C719&lt;&gt;"",SUMIFS('Jurnal Piutang'!J:J,'Jurnal Piutang'!H:H,F719,'Jurnal Piutang'!Q:Q,C719)-SUMIFS('Jurnal Kas'!K:K,'Jurnal Kas'!H:H,F719,'Jurnal Kas'!Q:Q,C719)+I719,"")</f>
        <v/>
      </c>
    </row>
    <row r="720" spans="2:10" x14ac:dyDescent="0.25">
      <c r="B720" s="180">
        <v>713</v>
      </c>
      <c r="C720" s="502"/>
      <c r="D720" s="488" t="str">
        <f>IFERROR(INDEX('Jurnal Piutang'!R:R,MATCH(C720,'Jurnal Piutang'!Q:Q,0),0),"")</f>
        <v/>
      </c>
      <c r="E720" s="488" t="str">
        <f>IFERROR(INDEX(Customer!D:D,MATCH(D720,Customer!C:C,0),0),"")</f>
        <v/>
      </c>
      <c r="F720" s="490" t="str">
        <f>IFERROR(INDEX(Customer!F:F,MATCH($D720,Customer!$C:$C,0),0),"")</f>
        <v/>
      </c>
      <c r="G720" s="488" t="str">
        <f>IFERROR(INDEX(Customer!G:G,MATCH($D720,Customer!$C:$C,0),0),"")</f>
        <v/>
      </c>
      <c r="H720" s="524"/>
      <c r="I720" s="525"/>
      <c r="J720" s="533" t="str">
        <f>IF(C720&lt;&gt;"",SUMIFS('Jurnal Piutang'!J:J,'Jurnal Piutang'!H:H,F720,'Jurnal Piutang'!Q:Q,C720)-SUMIFS('Jurnal Kas'!K:K,'Jurnal Kas'!H:H,F720,'Jurnal Kas'!Q:Q,C720)+I720,"")</f>
        <v/>
      </c>
    </row>
    <row r="721" spans="2:10" x14ac:dyDescent="0.25">
      <c r="B721" s="180">
        <v>714</v>
      </c>
      <c r="C721" s="502"/>
      <c r="D721" s="488" t="str">
        <f>IFERROR(INDEX('Jurnal Piutang'!R:R,MATCH(C721,'Jurnal Piutang'!Q:Q,0),0),"")</f>
        <v/>
      </c>
      <c r="E721" s="488" t="str">
        <f>IFERROR(INDEX(Customer!D:D,MATCH(D721,Customer!C:C,0),0),"")</f>
        <v/>
      </c>
      <c r="F721" s="490" t="str">
        <f>IFERROR(INDEX(Customer!F:F,MATCH($D721,Customer!$C:$C,0),0),"")</f>
        <v/>
      </c>
      <c r="G721" s="488" t="str">
        <f>IFERROR(INDEX(Customer!G:G,MATCH($D721,Customer!$C:$C,0),0),"")</f>
        <v/>
      </c>
      <c r="H721" s="524"/>
      <c r="I721" s="525"/>
      <c r="J721" s="533" t="str">
        <f>IF(C721&lt;&gt;"",SUMIFS('Jurnal Piutang'!J:J,'Jurnal Piutang'!H:H,F721,'Jurnal Piutang'!Q:Q,C721)-SUMIFS('Jurnal Kas'!K:K,'Jurnal Kas'!H:H,F721,'Jurnal Kas'!Q:Q,C721)+I721,"")</f>
        <v/>
      </c>
    </row>
    <row r="722" spans="2:10" x14ac:dyDescent="0.25">
      <c r="B722" s="180">
        <v>715</v>
      </c>
      <c r="C722" s="502"/>
      <c r="D722" s="488" t="str">
        <f>IFERROR(INDEX('Jurnal Piutang'!R:R,MATCH(C722,'Jurnal Piutang'!Q:Q,0),0),"")</f>
        <v/>
      </c>
      <c r="E722" s="488" t="str">
        <f>IFERROR(INDEX(Customer!D:D,MATCH(D722,Customer!C:C,0),0),"")</f>
        <v/>
      </c>
      <c r="F722" s="490" t="str">
        <f>IFERROR(INDEX(Customer!F:F,MATCH($D722,Customer!$C:$C,0),0),"")</f>
        <v/>
      </c>
      <c r="G722" s="488" t="str">
        <f>IFERROR(INDEX(Customer!G:G,MATCH($D722,Customer!$C:$C,0),0),"")</f>
        <v/>
      </c>
      <c r="H722" s="524"/>
      <c r="I722" s="525"/>
      <c r="J722" s="533" t="str">
        <f>IF(C722&lt;&gt;"",SUMIFS('Jurnal Piutang'!J:J,'Jurnal Piutang'!H:H,F722,'Jurnal Piutang'!Q:Q,C722)-SUMIFS('Jurnal Kas'!K:K,'Jurnal Kas'!H:H,F722,'Jurnal Kas'!Q:Q,C722)+I722,"")</f>
        <v/>
      </c>
    </row>
    <row r="723" spans="2:10" x14ac:dyDescent="0.25">
      <c r="B723" s="180">
        <v>716</v>
      </c>
      <c r="C723" s="502"/>
      <c r="D723" s="488" t="str">
        <f>IFERROR(INDEX('Jurnal Piutang'!R:R,MATCH(C723,'Jurnal Piutang'!Q:Q,0),0),"")</f>
        <v/>
      </c>
      <c r="E723" s="488" t="str">
        <f>IFERROR(INDEX(Customer!D:D,MATCH(D723,Customer!C:C,0),0),"")</f>
        <v/>
      </c>
      <c r="F723" s="490" t="str">
        <f>IFERROR(INDEX(Customer!F:F,MATCH($D723,Customer!$C:$C,0),0),"")</f>
        <v/>
      </c>
      <c r="G723" s="488" t="str">
        <f>IFERROR(INDEX(Customer!G:G,MATCH($D723,Customer!$C:$C,0),0),"")</f>
        <v/>
      </c>
      <c r="H723" s="524"/>
      <c r="I723" s="525"/>
      <c r="J723" s="533" t="str">
        <f>IF(C723&lt;&gt;"",SUMIFS('Jurnal Piutang'!J:J,'Jurnal Piutang'!H:H,F723,'Jurnal Piutang'!Q:Q,C723)-SUMIFS('Jurnal Kas'!K:K,'Jurnal Kas'!H:H,F723,'Jurnal Kas'!Q:Q,C723)+I723,"")</f>
        <v/>
      </c>
    </row>
    <row r="724" spans="2:10" x14ac:dyDescent="0.25">
      <c r="B724" s="180">
        <v>717</v>
      </c>
      <c r="C724" s="502"/>
      <c r="D724" s="488" t="str">
        <f>IFERROR(INDEX('Jurnal Piutang'!R:R,MATCH(C724,'Jurnal Piutang'!Q:Q,0),0),"")</f>
        <v/>
      </c>
      <c r="E724" s="488" t="str">
        <f>IFERROR(INDEX(Customer!D:D,MATCH(D724,Customer!C:C,0),0),"")</f>
        <v/>
      </c>
      <c r="F724" s="490" t="str">
        <f>IFERROR(INDEX(Customer!F:F,MATCH($D724,Customer!$C:$C,0),0),"")</f>
        <v/>
      </c>
      <c r="G724" s="488" t="str">
        <f>IFERROR(INDEX(Customer!G:G,MATCH($D724,Customer!$C:$C,0),0),"")</f>
        <v/>
      </c>
      <c r="H724" s="524"/>
      <c r="I724" s="525"/>
      <c r="J724" s="533" t="str">
        <f>IF(C724&lt;&gt;"",SUMIFS('Jurnal Piutang'!J:J,'Jurnal Piutang'!H:H,F724,'Jurnal Piutang'!Q:Q,C724)-SUMIFS('Jurnal Kas'!K:K,'Jurnal Kas'!H:H,F724,'Jurnal Kas'!Q:Q,C724)+I724,"")</f>
        <v/>
      </c>
    </row>
    <row r="725" spans="2:10" x14ac:dyDescent="0.25">
      <c r="B725" s="180">
        <v>718</v>
      </c>
      <c r="C725" s="502"/>
      <c r="D725" s="488" t="str">
        <f>IFERROR(INDEX('Jurnal Piutang'!R:R,MATCH(C725,'Jurnal Piutang'!Q:Q,0),0),"")</f>
        <v/>
      </c>
      <c r="E725" s="488" t="str">
        <f>IFERROR(INDEX(Customer!D:D,MATCH(D725,Customer!C:C,0),0),"")</f>
        <v/>
      </c>
      <c r="F725" s="490" t="str">
        <f>IFERROR(INDEX(Customer!F:F,MATCH($D725,Customer!$C:$C,0),0),"")</f>
        <v/>
      </c>
      <c r="G725" s="488" t="str">
        <f>IFERROR(INDEX(Customer!G:G,MATCH($D725,Customer!$C:$C,0),0),"")</f>
        <v/>
      </c>
      <c r="H725" s="524"/>
      <c r="I725" s="525"/>
      <c r="J725" s="533" t="str">
        <f>IF(C725&lt;&gt;"",SUMIFS('Jurnal Piutang'!J:J,'Jurnal Piutang'!H:H,F725,'Jurnal Piutang'!Q:Q,C725)-SUMIFS('Jurnal Kas'!K:K,'Jurnal Kas'!H:H,F725,'Jurnal Kas'!Q:Q,C725)+I725,"")</f>
        <v/>
      </c>
    </row>
    <row r="726" spans="2:10" x14ac:dyDescent="0.25">
      <c r="B726" s="180">
        <v>719</v>
      </c>
      <c r="C726" s="502"/>
      <c r="D726" s="488" t="str">
        <f>IFERROR(INDEX('Jurnal Piutang'!R:R,MATCH(C726,'Jurnal Piutang'!Q:Q,0),0),"")</f>
        <v/>
      </c>
      <c r="E726" s="488" t="str">
        <f>IFERROR(INDEX(Customer!D:D,MATCH(D726,Customer!C:C,0),0),"")</f>
        <v/>
      </c>
      <c r="F726" s="490" t="str">
        <f>IFERROR(INDEX(Customer!F:F,MATCH($D726,Customer!$C:$C,0),0),"")</f>
        <v/>
      </c>
      <c r="G726" s="488" t="str">
        <f>IFERROR(INDEX(Customer!G:G,MATCH($D726,Customer!$C:$C,0),0),"")</f>
        <v/>
      </c>
      <c r="H726" s="524"/>
      <c r="I726" s="525"/>
      <c r="J726" s="533" t="str">
        <f>IF(C726&lt;&gt;"",SUMIFS('Jurnal Piutang'!J:J,'Jurnal Piutang'!H:H,F726,'Jurnal Piutang'!Q:Q,C726)-SUMIFS('Jurnal Kas'!K:K,'Jurnal Kas'!H:H,F726,'Jurnal Kas'!Q:Q,C726)+I726,"")</f>
        <v/>
      </c>
    </row>
    <row r="727" spans="2:10" x14ac:dyDescent="0.25">
      <c r="B727" s="180">
        <v>720</v>
      </c>
      <c r="C727" s="502"/>
      <c r="D727" s="488" t="str">
        <f>IFERROR(INDEX('Jurnal Piutang'!R:R,MATCH(C727,'Jurnal Piutang'!Q:Q,0),0),"")</f>
        <v/>
      </c>
      <c r="E727" s="488" t="str">
        <f>IFERROR(INDEX(Customer!D:D,MATCH(D727,Customer!C:C,0),0),"")</f>
        <v/>
      </c>
      <c r="F727" s="490" t="str">
        <f>IFERROR(INDEX(Customer!F:F,MATCH($D727,Customer!$C:$C,0),0),"")</f>
        <v/>
      </c>
      <c r="G727" s="488" t="str">
        <f>IFERROR(INDEX(Customer!G:G,MATCH($D727,Customer!$C:$C,0),0),"")</f>
        <v/>
      </c>
      <c r="H727" s="524"/>
      <c r="I727" s="525"/>
      <c r="J727" s="533" t="str">
        <f>IF(C727&lt;&gt;"",SUMIFS('Jurnal Piutang'!J:J,'Jurnal Piutang'!H:H,F727,'Jurnal Piutang'!Q:Q,C727)-SUMIFS('Jurnal Kas'!K:K,'Jurnal Kas'!H:H,F727,'Jurnal Kas'!Q:Q,C727)+I727,"")</f>
        <v/>
      </c>
    </row>
    <row r="728" spans="2:10" x14ac:dyDescent="0.25">
      <c r="B728" s="180">
        <v>721</v>
      </c>
      <c r="C728" s="502"/>
      <c r="D728" s="488" t="str">
        <f>IFERROR(INDEX('Jurnal Piutang'!R:R,MATCH(C728,'Jurnal Piutang'!Q:Q,0),0),"")</f>
        <v/>
      </c>
      <c r="E728" s="488" t="str">
        <f>IFERROR(INDEX(Customer!D:D,MATCH(D728,Customer!C:C,0),0),"")</f>
        <v/>
      </c>
      <c r="F728" s="490" t="str">
        <f>IFERROR(INDEX(Customer!F:F,MATCH($D728,Customer!$C:$C,0),0),"")</f>
        <v/>
      </c>
      <c r="G728" s="488" t="str">
        <f>IFERROR(INDEX(Customer!G:G,MATCH($D728,Customer!$C:$C,0),0),"")</f>
        <v/>
      </c>
      <c r="H728" s="524"/>
      <c r="I728" s="525"/>
      <c r="J728" s="533" t="str">
        <f>IF(C728&lt;&gt;"",SUMIFS('Jurnal Piutang'!J:J,'Jurnal Piutang'!H:H,F728,'Jurnal Piutang'!Q:Q,C728)-SUMIFS('Jurnal Kas'!K:K,'Jurnal Kas'!H:H,F728,'Jurnal Kas'!Q:Q,C728)+I728,"")</f>
        <v/>
      </c>
    </row>
    <row r="729" spans="2:10" x14ac:dyDescent="0.25">
      <c r="B729" s="180">
        <v>722</v>
      </c>
      <c r="C729" s="502"/>
      <c r="D729" s="488" t="str">
        <f>IFERROR(INDEX('Jurnal Piutang'!R:R,MATCH(C729,'Jurnal Piutang'!Q:Q,0),0),"")</f>
        <v/>
      </c>
      <c r="E729" s="488" t="str">
        <f>IFERROR(INDEX(Customer!D:D,MATCH(D729,Customer!C:C,0),0),"")</f>
        <v/>
      </c>
      <c r="F729" s="490" t="str">
        <f>IFERROR(INDEX(Customer!F:F,MATCH($D729,Customer!$C:$C,0),0),"")</f>
        <v/>
      </c>
      <c r="G729" s="488" t="str">
        <f>IFERROR(INDEX(Customer!G:G,MATCH($D729,Customer!$C:$C,0),0),"")</f>
        <v/>
      </c>
      <c r="H729" s="524"/>
      <c r="I729" s="525"/>
      <c r="J729" s="533" t="str">
        <f>IF(C729&lt;&gt;"",SUMIFS('Jurnal Piutang'!J:J,'Jurnal Piutang'!H:H,F729,'Jurnal Piutang'!Q:Q,C729)-SUMIFS('Jurnal Kas'!K:K,'Jurnal Kas'!H:H,F729,'Jurnal Kas'!Q:Q,C729)+I729,"")</f>
        <v/>
      </c>
    </row>
    <row r="730" spans="2:10" x14ac:dyDescent="0.25">
      <c r="B730" s="180">
        <v>723</v>
      </c>
      <c r="C730" s="502"/>
      <c r="D730" s="488" t="str">
        <f>IFERROR(INDEX('Jurnal Piutang'!R:R,MATCH(C730,'Jurnal Piutang'!Q:Q,0),0),"")</f>
        <v/>
      </c>
      <c r="E730" s="488" t="str">
        <f>IFERROR(INDEX(Customer!D:D,MATCH(D730,Customer!C:C,0),0),"")</f>
        <v/>
      </c>
      <c r="F730" s="490" t="str">
        <f>IFERROR(INDEX(Customer!F:F,MATCH($D730,Customer!$C:$C,0),0),"")</f>
        <v/>
      </c>
      <c r="G730" s="488" t="str">
        <f>IFERROR(INDEX(Customer!G:G,MATCH($D730,Customer!$C:$C,0),0),"")</f>
        <v/>
      </c>
      <c r="H730" s="524"/>
      <c r="I730" s="525"/>
      <c r="J730" s="533" t="str">
        <f>IF(C730&lt;&gt;"",SUMIFS('Jurnal Piutang'!J:J,'Jurnal Piutang'!H:H,F730,'Jurnal Piutang'!Q:Q,C730)-SUMIFS('Jurnal Kas'!K:K,'Jurnal Kas'!H:H,F730,'Jurnal Kas'!Q:Q,C730)+I730,"")</f>
        <v/>
      </c>
    </row>
    <row r="731" spans="2:10" x14ac:dyDescent="0.25">
      <c r="B731" s="180">
        <v>724</v>
      </c>
      <c r="C731" s="502"/>
      <c r="D731" s="488" t="str">
        <f>IFERROR(INDEX('Jurnal Piutang'!R:R,MATCH(C731,'Jurnal Piutang'!Q:Q,0),0),"")</f>
        <v/>
      </c>
      <c r="E731" s="488" t="str">
        <f>IFERROR(INDEX(Customer!D:D,MATCH(D731,Customer!C:C,0),0),"")</f>
        <v/>
      </c>
      <c r="F731" s="490" t="str">
        <f>IFERROR(INDEX(Customer!F:F,MATCH($D731,Customer!$C:$C,0),0),"")</f>
        <v/>
      </c>
      <c r="G731" s="488" t="str">
        <f>IFERROR(INDEX(Customer!G:G,MATCH($D731,Customer!$C:$C,0),0),"")</f>
        <v/>
      </c>
      <c r="H731" s="524"/>
      <c r="I731" s="525"/>
      <c r="J731" s="533" t="str">
        <f>IF(C731&lt;&gt;"",SUMIFS('Jurnal Piutang'!J:J,'Jurnal Piutang'!H:H,F731,'Jurnal Piutang'!Q:Q,C731)-SUMIFS('Jurnal Kas'!K:K,'Jurnal Kas'!H:H,F731,'Jurnal Kas'!Q:Q,C731)+I731,"")</f>
        <v/>
      </c>
    </row>
    <row r="732" spans="2:10" x14ac:dyDescent="0.25">
      <c r="B732" s="180">
        <v>725</v>
      </c>
      <c r="C732" s="502"/>
      <c r="D732" s="488" t="str">
        <f>IFERROR(INDEX('Jurnal Piutang'!R:R,MATCH(C732,'Jurnal Piutang'!Q:Q,0),0),"")</f>
        <v/>
      </c>
      <c r="E732" s="488" t="str">
        <f>IFERROR(INDEX(Customer!D:D,MATCH(D732,Customer!C:C,0),0),"")</f>
        <v/>
      </c>
      <c r="F732" s="490" t="str">
        <f>IFERROR(INDEX(Customer!F:F,MATCH($D732,Customer!$C:$C,0),0),"")</f>
        <v/>
      </c>
      <c r="G732" s="488" t="str">
        <f>IFERROR(INDEX(Customer!G:G,MATCH($D732,Customer!$C:$C,0),0),"")</f>
        <v/>
      </c>
      <c r="H732" s="524"/>
      <c r="I732" s="525"/>
      <c r="J732" s="533" t="str">
        <f>IF(C732&lt;&gt;"",SUMIFS('Jurnal Piutang'!J:J,'Jurnal Piutang'!H:H,F732,'Jurnal Piutang'!Q:Q,C732)-SUMIFS('Jurnal Kas'!K:K,'Jurnal Kas'!H:H,F732,'Jurnal Kas'!Q:Q,C732)+I732,"")</f>
        <v/>
      </c>
    </row>
    <row r="733" spans="2:10" x14ac:dyDescent="0.25">
      <c r="B733" s="180">
        <v>726</v>
      </c>
      <c r="C733" s="502"/>
      <c r="D733" s="488" t="str">
        <f>IFERROR(INDEX('Jurnal Piutang'!R:R,MATCH(C733,'Jurnal Piutang'!Q:Q,0),0),"")</f>
        <v/>
      </c>
      <c r="E733" s="488" t="str">
        <f>IFERROR(INDEX(Customer!D:D,MATCH(D733,Customer!C:C,0),0),"")</f>
        <v/>
      </c>
      <c r="F733" s="490" t="str">
        <f>IFERROR(INDEX(Customer!F:F,MATCH($D733,Customer!$C:$C,0),0),"")</f>
        <v/>
      </c>
      <c r="G733" s="488" t="str">
        <f>IFERROR(INDEX(Customer!G:G,MATCH($D733,Customer!$C:$C,0),0),"")</f>
        <v/>
      </c>
      <c r="H733" s="524"/>
      <c r="I733" s="525"/>
      <c r="J733" s="533" t="str">
        <f>IF(C733&lt;&gt;"",SUMIFS('Jurnal Piutang'!J:J,'Jurnal Piutang'!H:H,F733,'Jurnal Piutang'!Q:Q,C733)-SUMIFS('Jurnal Kas'!K:K,'Jurnal Kas'!H:H,F733,'Jurnal Kas'!Q:Q,C733)+I733,"")</f>
        <v/>
      </c>
    </row>
    <row r="734" spans="2:10" x14ac:dyDescent="0.25">
      <c r="B734" s="180">
        <v>727</v>
      </c>
      <c r="C734" s="502"/>
      <c r="D734" s="488" t="str">
        <f>IFERROR(INDEX('Jurnal Piutang'!R:R,MATCH(C734,'Jurnal Piutang'!Q:Q,0),0),"")</f>
        <v/>
      </c>
      <c r="E734" s="488" t="str">
        <f>IFERROR(INDEX(Customer!D:D,MATCH(D734,Customer!C:C,0),0),"")</f>
        <v/>
      </c>
      <c r="F734" s="490" t="str">
        <f>IFERROR(INDEX(Customer!F:F,MATCH($D734,Customer!$C:$C,0),0),"")</f>
        <v/>
      </c>
      <c r="G734" s="488" t="str">
        <f>IFERROR(INDEX(Customer!G:G,MATCH($D734,Customer!$C:$C,0),0),"")</f>
        <v/>
      </c>
      <c r="H734" s="524"/>
      <c r="I734" s="525"/>
      <c r="J734" s="533" t="str">
        <f>IF(C734&lt;&gt;"",SUMIFS('Jurnal Piutang'!J:J,'Jurnal Piutang'!H:H,F734,'Jurnal Piutang'!Q:Q,C734)-SUMIFS('Jurnal Kas'!K:K,'Jurnal Kas'!H:H,F734,'Jurnal Kas'!Q:Q,C734)+I734,"")</f>
        <v/>
      </c>
    </row>
    <row r="735" spans="2:10" x14ac:dyDescent="0.25">
      <c r="B735" s="180">
        <v>728</v>
      </c>
      <c r="C735" s="502"/>
      <c r="D735" s="488" t="str">
        <f>IFERROR(INDEX('Jurnal Piutang'!R:R,MATCH(C735,'Jurnal Piutang'!Q:Q,0),0),"")</f>
        <v/>
      </c>
      <c r="E735" s="488" t="str">
        <f>IFERROR(INDEX(Customer!D:D,MATCH(D735,Customer!C:C,0),0),"")</f>
        <v/>
      </c>
      <c r="F735" s="490" t="str">
        <f>IFERROR(INDEX(Customer!F:F,MATCH($D735,Customer!$C:$C,0),0),"")</f>
        <v/>
      </c>
      <c r="G735" s="488" t="str">
        <f>IFERROR(INDEX(Customer!G:G,MATCH($D735,Customer!$C:$C,0),0),"")</f>
        <v/>
      </c>
      <c r="H735" s="524"/>
      <c r="I735" s="525"/>
      <c r="J735" s="533" t="str">
        <f>IF(C735&lt;&gt;"",SUMIFS('Jurnal Piutang'!J:J,'Jurnal Piutang'!H:H,F735,'Jurnal Piutang'!Q:Q,C735)-SUMIFS('Jurnal Kas'!K:K,'Jurnal Kas'!H:H,F735,'Jurnal Kas'!Q:Q,C735)+I735,"")</f>
        <v/>
      </c>
    </row>
    <row r="736" spans="2:10" x14ac:dyDescent="0.25">
      <c r="B736" s="180">
        <v>729</v>
      </c>
      <c r="C736" s="502"/>
      <c r="D736" s="488" t="str">
        <f>IFERROR(INDEX('Jurnal Piutang'!R:R,MATCH(C736,'Jurnal Piutang'!Q:Q,0),0),"")</f>
        <v/>
      </c>
      <c r="E736" s="488" t="str">
        <f>IFERROR(INDEX(Customer!D:D,MATCH(D736,Customer!C:C,0),0),"")</f>
        <v/>
      </c>
      <c r="F736" s="490" t="str">
        <f>IFERROR(INDEX(Customer!F:F,MATCH($D736,Customer!$C:$C,0),0),"")</f>
        <v/>
      </c>
      <c r="G736" s="488" t="str">
        <f>IFERROR(INDEX(Customer!G:G,MATCH($D736,Customer!$C:$C,0),0),"")</f>
        <v/>
      </c>
      <c r="H736" s="524"/>
      <c r="I736" s="525"/>
      <c r="J736" s="533" t="str">
        <f>IF(C736&lt;&gt;"",SUMIFS('Jurnal Piutang'!J:J,'Jurnal Piutang'!H:H,F736,'Jurnal Piutang'!Q:Q,C736)-SUMIFS('Jurnal Kas'!K:K,'Jurnal Kas'!H:H,F736,'Jurnal Kas'!Q:Q,C736)+I736,"")</f>
        <v/>
      </c>
    </row>
    <row r="737" spans="2:10" x14ac:dyDescent="0.25">
      <c r="B737" s="180">
        <v>730</v>
      </c>
      <c r="C737" s="502"/>
      <c r="D737" s="488" t="str">
        <f>IFERROR(INDEX('Jurnal Piutang'!R:R,MATCH(C737,'Jurnal Piutang'!Q:Q,0),0),"")</f>
        <v/>
      </c>
      <c r="E737" s="488" t="str">
        <f>IFERROR(INDEX(Customer!D:D,MATCH(D737,Customer!C:C,0),0),"")</f>
        <v/>
      </c>
      <c r="F737" s="490" t="str">
        <f>IFERROR(INDEX(Customer!F:F,MATCH($D737,Customer!$C:$C,0),0),"")</f>
        <v/>
      </c>
      <c r="G737" s="488" t="str">
        <f>IFERROR(INDEX(Customer!G:G,MATCH($D737,Customer!$C:$C,0),0),"")</f>
        <v/>
      </c>
      <c r="H737" s="524"/>
      <c r="I737" s="525"/>
      <c r="J737" s="533" t="str">
        <f>IF(C737&lt;&gt;"",SUMIFS('Jurnal Piutang'!J:J,'Jurnal Piutang'!H:H,F737,'Jurnal Piutang'!Q:Q,C737)-SUMIFS('Jurnal Kas'!K:K,'Jurnal Kas'!H:H,F737,'Jurnal Kas'!Q:Q,C737)+I737,"")</f>
        <v/>
      </c>
    </row>
    <row r="738" spans="2:10" x14ac:dyDescent="0.25">
      <c r="B738" s="180">
        <v>731</v>
      </c>
      <c r="C738" s="502"/>
      <c r="D738" s="488" t="str">
        <f>IFERROR(INDEX('Jurnal Piutang'!R:R,MATCH(C738,'Jurnal Piutang'!Q:Q,0),0),"")</f>
        <v/>
      </c>
      <c r="E738" s="488" t="str">
        <f>IFERROR(INDEX(Customer!D:D,MATCH(D738,Customer!C:C,0),0),"")</f>
        <v/>
      </c>
      <c r="F738" s="490" t="str">
        <f>IFERROR(INDEX(Customer!F:F,MATCH($D738,Customer!$C:$C,0),0),"")</f>
        <v/>
      </c>
      <c r="G738" s="488" t="str">
        <f>IFERROR(INDEX(Customer!G:G,MATCH($D738,Customer!$C:$C,0),0),"")</f>
        <v/>
      </c>
      <c r="H738" s="524"/>
      <c r="I738" s="525"/>
      <c r="J738" s="533" t="str">
        <f>IF(C738&lt;&gt;"",SUMIFS('Jurnal Piutang'!J:J,'Jurnal Piutang'!H:H,F738,'Jurnal Piutang'!Q:Q,C738)-SUMIFS('Jurnal Kas'!K:K,'Jurnal Kas'!H:H,F738,'Jurnal Kas'!Q:Q,C738)+I738,"")</f>
        <v/>
      </c>
    </row>
    <row r="739" spans="2:10" x14ac:dyDescent="0.25">
      <c r="B739" s="180">
        <v>732</v>
      </c>
      <c r="C739" s="502"/>
      <c r="D739" s="488" t="str">
        <f>IFERROR(INDEX('Jurnal Piutang'!R:R,MATCH(C739,'Jurnal Piutang'!Q:Q,0),0),"")</f>
        <v/>
      </c>
      <c r="E739" s="488" t="str">
        <f>IFERROR(INDEX(Customer!D:D,MATCH(D739,Customer!C:C,0),0),"")</f>
        <v/>
      </c>
      <c r="F739" s="490" t="str">
        <f>IFERROR(INDEX(Customer!F:F,MATCH($D739,Customer!$C:$C,0),0),"")</f>
        <v/>
      </c>
      <c r="G739" s="488" t="str">
        <f>IFERROR(INDEX(Customer!G:G,MATCH($D739,Customer!$C:$C,0),0),"")</f>
        <v/>
      </c>
      <c r="H739" s="524"/>
      <c r="I739" s="525"/>
      <c r="J739" s="533" t="str">
        <f>IF(C739&lt;&gt;"",SUMIFS('Jurnal Piutang'!J:J,'Jurnal Piutang'!H:H,F739,'Jurnal Piutang'!Q:Q,C739)-SUMIFS('Jurnal Kas'!K:K,'Jurnal Kas'!H:H,F739,'Jurnal Kas'!Q:Q,C739)+I739,"")</f>
        <v/>
      </c>
    </row>
    <row r="740" spans="2:10" x14ac:dyDescent="0.25">
      <c r="B740" s="180">
        <v>733</v>
      </c>
      <c r="C740" s="502"/>
      <c r="D740" s="488" t="str">
        <f>IFERROR(INDEX('Jurnal Piutang'!R:R,MATCH(C740,'Jurnal Piutang'!Q:Q,0),0),"")</f>
        <v/>
      </c>
      <c r="E740" s="488" t="str">
        <f>IFERROR(INDEX(Customer!D:D,MATCH(D740,Customer!C:C,0),0),"")</f>
        <v/>
      </c>
      <c r="F740" s="490" t="str">
        <f>IFERROR(INDEX(Customer!F:F,MATCH($D740,Customer!$C:$C,0),0),"")</f>
        <v/>
      </c>
      <c r="G740" s="488" t="str">
        <f>IFERROR(INDEX(Customer!G:G,MATCH($D740,Customer!$C:$C,0),0),"")</f>
        <v/>
      </c>
      <c r="H740" s="524"/>
      <c r="I740" s="525"/>
      <c r="J740" s="533" t="str">
        <f>IF(C740&lt;&gt;"",SUMIFS('Jurnal Piutang'!J:J,'Jurnal Piutang'!H:H,F740,'Jurnal Piutang'!Q:Q,C740)-SUMIFS('Jurnal Kas'!K:K,'Jurnal Kas'!H:H,F740,'Jurnal Kas'!Q:Q,C740)+I740,"")</f>
        <v/>
      </c>
    </row>
    <row r="741" spans="2:10" x14ac:dyDescent="0.25">
      <c r="B741" s="180">
        <v>734</v>
      </c>
      <c r="C741" s="502"/>
      <c r="D741" s="488" t="str">
        <f>IFERROR(INDEX('Jurnal Piutang'!R:R,MATCH(C741,'Jurnal Piutang'!Q:Q,0),0),"")</f>
        <v/>
      </c>
      <c r="E741" s="488" t="str">
        <f>IFERROR(INDEX(Customer!D:D,MATCH(D741,Customer!C:C,0),0),"")</f>
        <v/>
      </c>
      <c r="F741" s="490" t="str">
        <f>IFERROR(INDEX(Customer!F:F,MATCH($D741,Customer!$C:$C,0),0),"")</f>
        <v/>
      </c>
      <c r="G741" s="488" t="str">
        <f>IFERROR(INDEX(Customer!G:G,MATCH($D741,Customer!$C:$C,0),0),"")</f>
        <v/>
      </c>
      <c r="H741" s="524"/>
      <c r="I741" s="525"/>
      <c r="J741" s="533" t="str">
        <f>IF(C741&lt;&gt;"",SUMIFS('Jurnal Piutang'!J:J,'Jurnal Piutang'!H:H,F741,'Jurnal Piutang'!Q:Q,C741)-SUMIFS('Jurnal Kas'!K:K,'Jurnal Kas'!H:H,F741,'Jurnal Kas'!Q:Q,C741)+I741,"")</f>
        <v/>
      </c>
    </row>
    <row r="742" spans="2:10" x14ac:dyDescent="0.25">
      <c r="B742" s="180">
        <v>735</v>
      </c>
      <c r="C742" s="502"/>
      <c r="D742" s="488" t="str">
        <f>IFERROR(INDEX('Jurnal Piutang'!R:R,MATCH(C742,'Jurnal Piutang'!Q:Q,0),0),"")</f>
        <v/>
      </c>
      <c r="E742" s="488" t="str">
        <f>IFERROR(INDEX(Customer!D:D,MATCH(D742,Customer!C:C,0),0),"")</f>
        <v/>
      </c>
      <c r="F742" s="490" t="str">
        <f>IFERROR(INDEX(Customer!F:F,MATCH($D742,Customer!$C:$C,0),0),"")</f>
        <v/>
      </c>
      <c r="G742" s="488" t="str">
        <f>IFERROR(INDEX(Customer!G:G,MATCH($D742,Customer!$C:$C,0),0),"")</f>
        <v/>
      </c>
      <c r="H742" s="524"/>
      <c r="I742" s="525"/>
      <c r="J742" s="533" t="str">
        <f>IF(C742&lt;&gt;"",SUMIFS('Jurnal Piutang'!J:J,'Jurnal Piutang'!H:H,F742,'Jurnal Piutang'!Q:Q,C742)-SUMIFS('Jurnal Kas'!K:K,'Jurnal Kas'!H:H,F742,'Jurnal Kas'!Q:Q,C742)+I742,"")</f>
        <v/>
      </c>
    </row>
    <row r="743" spans="2:10" x14ac:dyDescent="0.25">
      <c r="B743" s="180">
        <v>736</v>
      </c>
      <c r="C743" s="502"/>
      <c r="D743" s="488" t="str">
        <f>IFERROR(INDEX('Jurnal Piutang'!R:R,MATCH(C743,'Jurnal Piutang'!Q:Q,0),0),"")</f>
        <v/>
      </c>
      <c r="E743" s="488" t="str">
        <f>IFERROR(INDEX(Customer!D:D,MATCH(D743,Customer!C:C,0),0),"")</f>
        <v/>
      </c>
      <c r="F743" s="490" t="str">
        <f>IFERROR(INDEX(Customer!F:F,MATCH($D743,Customer!$C:$C,0),0),"")</f>
        <v/>
      </c>
      <c r="G743" s="488" t="str">
        <f>IFERROR(INDEX(Customer!G:G,MATCH($D743,Customer!$C:$C,0),0),"")</f>
        <v/>
      </c>
      <c r="H743" s="524"/>
      <c r="I743" s="525"/>
      <c r="J743" s="533" t="str">
        <f>IF(C743&lt;&gt;"",SUMIFS('Jurnal Piutang'!J:J,'Jurnal Piutang'!H:H,F743,'Jurnal Piutang'!Q:Q,C743)-SUMIFS('Jurnal Kas'!K:K,'Jurnal Kas'!H:H,F743,'Jurnal Kas'!Q:Q,C743)+I743,"")</f>
        <v/>
      </c>
    </row>
    <row r="744" spans="2:10" x14ac:dyDescent="0.25">
      <c r="B744" s="180">
        <v>737</v>
      </c>
      <c r="C744" s="502"/>
      <c r="D744" s="488" t="str">
        <f>IFERROR(INDEX('Jurnal Piutang'!R:R,MATCH(C744,'Jurnal Piutang'!Q:Q,0),0),"")</f>
        <v/>
      </c>
      <c r="E744" s="488" t="str">
        <f>IFERROR(INDEX(Customer!D:D,MATCH(D744,Customer!C:C,0),0),"")</f>
        <v/>
      </c>
      <c r="F744" s="490" t="str">
        <f>IFERROR(INDEX(Customer!F:F,MATCH($D744,Customer!$C:$C,0),0),"")</f>
        <v/>
      </c>
      <c r="G744" s="488" t="str">
        <f>IFERROR(INDEX(Customer!G:G,MATCH($D744,Customer!$C:$C,0),0),"")</f>
        <v/>
      </c>
      <c r="H744" s="524"/>
      <c r="I744" s="525"/>
      <c r="J744" s="533" t="str">
        <f>IF(C744&lt;&gt;"",SUMIFS('Jurnal Piutang'!J:J,'Jurnal Piutang'!H:H,F744,'Jurnal Piutang'!Q:Q,C744)-SUMIFS('Jurnal Kas'!K:K,'Jurnal Kas'!H:H,F744,'Jurnal Kas'!Q:Q,C744)+I744,"")</f>
        <v/>
      </c>
    </row>
    <row r="745" spans="2:10" x14ac:dyDescent="0.25">
      <c r="B745" s="180">
        <v>738</v>
      </c>
      <c r="C745" s="502"/>
      <c r="D745" s="488" t="str">
        <f>IFERROR(INDEX('Jurnal Piutang'!R:R,MATCH(C745,'Jurnal Piutang'!Q:Q,0),0),"")</f>
        <v/>
      </c>
      <c r="E745" s="488" t="str">
        <f>IFERROR(INDEX(Customer!D:D,MATCH(D745,Customer!C:C,0),0),"")</f>
        <v/>
      </c>
      <c r="F745" s="490" t="str">
        <f>IFERROR(INDEX(Customer!F:F,MATCH($D745,Customer!$C:$C,0),0),"")</f>
        <v/>
      </c>
      <c r="G745" s="488" t="str">
        <f>IFERROR(INDEX(Customer!G:G,MATCH($D745,Customer!$C:$C,0),0),"")</f>
        <v/>
      </c>
      <c r="H745" s="524"/>
      <c r="I745" s="525"/>
      <c r="J745" s="533" t="str">
        <f>IF(C745&lt;&gt;"",SUMIFS('Jurnal Piutang'!J:J,'Jurnal Piutang'!H:H,F745,'Jurnal Piutang'!Q:Q,C745)-SUMIFS('Jurnal Kas'!K:K,'Jurnal Kas'!H:H,F745,'Jurnal Kas'!Q:Q,C745)+I745,"")</f>
        <v/>
      </c>
    </row>
    <row r="746" spans="2:10" x14ac:dyDescent="0.25">
      <c r="B746" s="180">
        <v>739</v>
      </c>
      <c r="C746" s="502"/>
      <c r="D746" s="488" t="str">
        <f>IFERROR(INDEX('Jurnal Piutang'!R:R,MATCH(C746,'Jurnal Piutang'!Q:Q,0),0),"")</f>
        <v/>
      </c>
      <c r="E746" s="488" t="str">
        <f>IFERROR(INDEX(Customer!D:D,MATCH(D746,Customer!C:C,0),0),"")</f>
        <v/>
      </c>
      <c r="F746" s="490" t="str">
        <f>IFERROR(INDEX(Customer!F:F,MATCH($D746,Customer!$C:$C,0),0),"")</f>
        <v/>
      </c>
      <c r="G746" s="488" t="str">
        <f>IFERROR(INDEX(Customer!G:G,MATCH($D746,Customer!$C:$C,0),0),"")</f>
        <v/>
      </c>
      <c r="H746" s="524"/>
      <c r="I746" s="525"/>
      <c r="J746" s="533" t="str">
        <f>IF(C746&lt;&gt;"",SUMIFS('Jurnal Piutang'!J:J,'Jurnal Piutang'!H:H,F746,'Jurnal Piutang'!Q:Q,C746)-SUMIFS('Jurnal Kas'!K:K,'Jurnal Kas'!H:H,F746,'Jurnal Kas'!Q:Q,C746)+I746,"")</f>
        <v/>
      </c>
    </row>
    <row r="747" spans="2:10" x14ac:dyDescent="0.25">
      <c r="B747" s="180">
        <v>740</v>
      </c>
      <c r="C747" s="502"/>
      <c r="D747" s="488" t="str">
        <f>IFERROR(INDEX('Jurnal Piutang'!R:R,MATCH(C747,'Jurnal Piutang'!Q:Q,0),0),"")</f>
        <v/>
      </c>
      <c r="E747" s="488" t="str">
        <f>IFERROR(INDEX(Customer!D:D,MATCH(D747,Customer!C:C,0),0),"")</f>
        <v/>
      </c>
      <c r="F747" s="490" t="str">
        <f>IFERROR(INDEX(Customer!F:F,MATCH($D747,Customer!$C:$C,0),0),"")</f>
        <v/>
      </c>
      <c r="G747" s="488" t="str">
        <f>IFERROR(INDEX(Customer!G:G,MATCH($D747,Customer!$C:$C,0),0),"")</f>
        <v/>
      </c>
      <c r="H747" s="524"/>
      <c r="I747" s="525"/>
      <c r="J747" s="533" t="str">
        <f>IF(C747&lt;&gt;"",SUMIFS('Jurnal Piutang'!J:J,'Jurnal Piutang'!H:H,F747,'Jurnal Piutang'!Q:Q,C747)-SUMIFS('Jurnal Kas'!K:K,'Jurnal Kas'!H:H,F747,'Jurnal Kas'!Q:Q,C747)+I747,"")</f>
        <v/>
      </c>
    </row>
    <row r="748" spans="2:10" x14ac:dyDescent="0.25">
      <c r="B748" s="180">
        <v>741</v>
      </c>
      <c r="C748" s="502"/>
      <c r="D748" s="488" t="str">
        <f>IFERROR(INDEX('Jurnal Piutang'!R:R,MATCH(C748,'Jurnal Piutang'!Q:Q,0),0),"")</f>
        <v/>
      </c>
      <c r="E748" s="488" t="str">
        <f>IFERROR(INDEX(Customer!D:D,MATCH(D748,Customer!C:C,0),0),"")</f>
        <v/>
      </c>
      <c r="F748" s="490" t="str">
        <f>IFERROR(INDEX(Customer!F:F,MATCH($D748,Customer!$C:$C,0),0),"")</f>
        <v/>
      </c>
      <c r="G748" s="488" t="str">
        <f>IFERROR(INDEX(Customer!G:G,MATCH($D748,Customer!$C:$C,0),0),"")</f>
        <v/>
      </c>
      <c r="H748" s="524"/>
      <c r="I748" s="525"/>
      <c r="J748" s="533" t="str">
        <f>IF(C748&lt;&gt;"",SUMIFS('Jurnal Piutang'!J:J,'Jurnal Piutang'!H:H,F748,'Jurnal Piutang'!Q:Q,C748)-SUMIFS('Jurnal Kas'!K:K,'Jurnal Kas'!H:H,F748,'Jurnal Kas'!Q:Q,C748)+I748,"")</f>
        <v/>
      </c>
    </row>
    <row r="749" spans="2:10" x14ac:dyDescent="0.25">
      <c r="B749" s="180">
        <v>742</v>
      </c>
      <c r="C749" s="502"/>
      <c r="D749" s="488" t="str">
        <f>IFERROR(INDEX('Jurnal Piutang'!R:R,MATCH(C749,'Jurnal Piutang'!Q:Q,0),0),"")</f>
        <v/>
      </c>
      <c r="E749" s="488" t="str">
        <f>IFERROR(INDEX(Customer!D:D,MATCH(D749,Customer!C:C,0),0),"")</f>
        <v/>
      </c>
      <c r="F749" s="490" t="str">
        <f>IFERROR(INDEX(Customer!F:F,MATCH($D749,Customer!$C:$C,0),0),"")</f>
        <v/>
      </c>
      <c r="G749" s="488" t="str">
        <f>IFERROR(INDEX(Customer!G:G,MATCH($D749,Customer!$C:$C,0),0),"")</f>
        <v/>
      </c>
      <c r="H749" s="524"/>
      <c r="I749" s="525"/>
      <c r="J749" s="533" t="str">
        <f>IF(C749&lt;&gt;"",SUMIFS('Jurnal Piutang'!J:J,'Jurnal Piutang'!H:H,F749,'Jurnal Piutang'!Q:Q,C749)-SUMIFS('Jurnal Kas'!K:K,'Jurnal Kas'!H:H,F749,'Jurnal Kas'!Q:Q,C749)+I749,"")</f>
        <v/>
      </c>
    </row>
    <row r="750" spans="2:10" x14ac:dyDescent="0.25">
      <c r="B750" s="180">
        <v>743</v>
      </c>
      <c r="C750" s="502"/>
      <c r="D750" s="488" t="str">
        <f>IFERROR(INDEX('Jurnal Piutang'!R:R,MATCH(C750,'Jurnal Piutang'!Q:Q,0),0),"")</f>
        <v/>
      </c>
      <c r="E750" s="488" t="str">
        <f>IFERROR(INDEX(Customer!D:D,MATCH(D750,Customer!C:C,0),0),"")</f>
        <v/>
      </c>
      <c r="F750" s="490" t="str">
        <f>IFERROR(INDEX(Customer!F:F,MATCH($D750,Customer!$C:$C,0),0),"")</f>
        <v/>
      </c>
      <c r="G750" s="488" t="str">
        <f>IFERROR(INDEX(Customer!G:G,MATCH($D750,Customer!$C:$C,0),0),"")</f>
        <v/>
      </c>
      <c r="H750" s="524"/>
      <c r="I750" s="525"/>
      <c r="J750" s="533" t="str">
        <f>IF(C750&lt;&gt;"",SUMIFS('Jurnal Piutang'!J:J,'Jurnal Piutang'!H:H,F750,'Jurnal Piutang'!Q:Q,C750)-SUMIFS('Jurnal Kas'!K:K,'Jurnal Kas'!H:H,F750,'Jurnal Kas'!Q:Q,C750)+I750,"")</f>
        <v/>
      </c>
    </row>
    <row r="751" spans="2:10" x14ac:dyDescent="0.25">
      <c r="B751" s="180">
        <v>744</v>
      </c>
      <c r="C751" s="502"/>
      <c r="D751" s="488" t="str">
        <f>IFERROR(INDEX('Jurnal Piutang'!R:R,MATCH(C751,'Jurnal Piutang'!Q:Q,0),0),"")</f>
        <v/>
      </c>
      <c r="E751" s="488" t="str">
        <f>IFERROR(INDEX(Customer!D:D,MATCH(D751,Customer!C:C,0),0),"")</f>
        <v/>
      </c>
      <c r="F751" s="490" t="str">
        <f>IFERROR(INDEX(Customer!F:F,MATCH($D751,Customer!$C:$C,0),0),"")</f>
        <v/>
      </c>
      <c r="G751" s="488" t="str">
        <f>IFERROR(INDEX(Customer!G:G,MATCH($D751,Customer!$C:$C,0),0),"")</f>
        <v/>
      </c>
      <c r="H751" s="524"/>
      <c r="I751" s="525"/>
      <c r="J751" s="533" t="str">
        <f>IF(C751&lt;&gt;"",SUMIFS('Jurnal Piutang'!J:J,'Jurnal Piutang'!H:H,F751,'Jurnal Piutang'!Q:Q,C751)-SUMIFS('Jurnal Kas'!K:K,'Jurnal Kas'!H:H,F751,'Jurnal Kas'!Q:Q,C751)+I751,"")</f>
        <v/>
      </c>
    </row>
    <row r="752" spans="2:10" x14ac:dyDescent="0.25">
      <c r="B752" s="180">
        <v>745</v>
      </c>
      <c r="C752" s="502"/>
      <c r="D752" s="488" t="str">
        <f>IFERROR(INDEX('Jurnal Piutang'!R:R,MATCH(C752,'Jurnal Piutang'!Q:Q,0),0),"")</f>
        <v/>
      </c>
      <c r="E752" s="488" t="str">
        <f>IFERROR(INDEX(Customer!D:D,MATCH(D752,Customer!C:C,0),0),"")</f>
        <v/>
      </c>
      <c r="F752" s="490" t="str">
        <f>IFERROR(INDEX(Customer!F:F,MATCH($D752,Customer!$C:$C,0),0),"")</f>
        <v/>
      </c>
      <c r="G752" s="488" t="str">
        <f>IFERROR(INDEX(Customer!G:G,MATCH($D752,Customer!$C:$C,0),0),"")</f>
        <v/>
      </c>
      <c r="H752" s="524"/>
      <c r="I752" s="525"/>
      <c r="J752" s="533" t="str">
        <f>IF(C752&lt;&gt;"",SUMIFS('Jurnal Piutang'!J:J,'Jurnal Piutang'!H:H,F752,'Jurnal Piutang'!Q:Q,C752)-SUMIFS('Jurnal Kas'!K:K,'Jurnal Kas'!H:H,F752,'Jurnal Kas'!Q:Q,C752)+I752,"")</f>
        <v/>
      </c>
    </row>
    <row r="753" spans="2:10" x14ac:dyDescent="0.25">
      <c r="B753" s="180">
        <v>746</v>
      </c>
      <c r="C753" s="502"/>
      <c r="D753" s="488" t="str">
        <f>IFERROR(INDEX('Jurnal Piutang'!R:R,MATCH(C753,'Jurnal Piutang'!Q:Q,0),0),"")</f>
        <v/>
      </c>
      <c r="E753" s="488" t="str">
        <f>IFERROR(INDEX(Customer!D:D,MATCH(D753,Customer!C:C,0),0),"")</f>
        <v/>
      </c>
      <c r="F753" s="490" t="str">
        <f>IFERROR(INDEX(Customer!F:F,MATCH($D753,Customer!$C:$C,0),0),"")</f>
        <v/>
      </c>
      <c r="G753" s="488" t="str">
        <f>IFERROR(INDEX(Customer!G:G,MATCH($D753,Customer!$C:$C,0),0),"")</f>
        <v/>
      </c>
      <c r="H753" s="524"/>
      <c r="I753" s="525"/>
      <c r="J753" s="533" t="str">
        <f>IF(C753&lt;&gt;"",SUMIFS('Jurnal Piutang'!J:J,'Jurnal Piutang'!H:H,F753,'Jurnal Piutang'!Q:Q,C753)-SUMIFS('Jurnal Kas'!K:K,'Jurnal Kas'!H:H,F753,'Jurnal Kas'!Q:Q,C753)+I753,"")</f>
        <v/>
      </c>
    </row>
    <row r="754" spans="2:10" x14ac:dyDescent="0.25">
      <c r="B754" s="180">
        <v>747</v>
      </c>
      <c r="C754" s="502"/>
      <c r="D754" s="488" t="str">
        <f>IFERROR(INDEX('Jurnal Piutang'!R:R,MATCH(C754,'Jurnal Piutang'!Q:Q,0),0),"")</f>
        <v/>
      </c>
      <c r="E754" s="488" t="str">
        <f>IFERROR(INDEX(Customer!D:D,MATCH(D754,Customer!C:C,0),0),"")</f>
        <v/>
      </c>
      <c r="F754" s="490" t="str">
        <f>IFERROR(INDEX(Customer!F:F,MATCH($D754,Customer!$C:$C,0),0),"")</f>
        <v/>
      </c>
      <c r="G754" s="488" t="str">
        <f>IFERROR(INDEX(Customer!G:G,MATCH($D754,Customer!$C:$C,0),0),"")</f>
        <v/>
      </c>
      <c r="H754" s="524"/>
      <c r="I754" s="525"/>
      <c r="J754" s="533" t="str">
        <f>IF(C754&lt;&gt;"",SUMIFS('Jurnal Piutang'!J:J,'Jurnal Piutang'!H:H,F754,'Jurnal Piutang'!Q:Q,C754)-SUMIFS('Jurnal Kas'!K:K,'Jurnal Kas'!H:H,F754,'Jurnal Kas'!Q:Q,C754)+I754,"")</f>
        <v/>
      </c>
    </row>
    <row r="755" spans="2:10" x14ac:dyDescent="0.25">
      <c r="B755" s="180">
        <v>748</v>
      </c>
      <c r="C755" s="502"/>
      <c r="D755" s="488" t="str">
        <f>IFERROR(INDEX('Jurnal Piutang'!R:R,MATCH(C755,'Jurnal Piutang'!Q:Q,0),0),"")</f>
        <v/>
      </c>
      <c r="E755" s="488" t="str">
        <f>IFERROR(INDEX(Customer!D:D,MATCH(D755,Customer!C:C,0),0),"")</f>
        <v/>
      </c>
      <c r="F755" s="490" t="str">
        <f>IFERROR(INDEX(Customer!F:F,MATCH($D755,Customer!$C:$C,0),0),"")</f>
        <v/>
      </c>
      <c r="G755" s="488" t="str">
        <f>IFERROR(INDEX(Customer!G:G,MATCH($D755,Customer!$C:$C,0),0),"")</f>
        <v/>
      </c>
      <c r="H755" s="524"/>
      <c r="I755" s="525"/>
      <c r="J755" s="533" t="str">
        <f>IF(C755&lt;&gt;"",SUMIFS('Jurnal Piutang'!J:J,'Jurnal Piutang'!H:H,F755,'Jurnal Piutang'!Q:Q,C755)-SUMIFS('Jurnal Kas'!K:K,'Jurnal Kas'!H:H,F755,'Jurnal Kas'!Q:Q,C755)+I755,"")</f>
        <v/>
      </c>
    </row>
    <row r="756" spans="2:10" x14ac:dyDescent="0.25">
      <c r="B756" s="180">
        <v>749</v>
      </c>
      <c r="C756" s="502"/>
      <c r="D756" s="488" t="str">
        <f>IFERROR(INDEX('Jurnal Piutang'!R:R,MATCH(C756,'Jurnal Piutang'!Q:Q,0),0),"")</f>
        <v/>
      </c>
      <c r="E756" s="488" t="str">
        <f>IFERROR(INDEX(Customer!D:D,MATCH(D756,Customer!C:C,0),0),"")</f>
        <v/>
      </c>
      <c r="F756" s="490" t="str">
        <f>IFERROR(INDEX(Customer!F:F,MATCH($D756,Customer!$C:$C,0),0),"")</f>
        <v/>
      </c>
      <c r="G756" s="488" t="str">
        <f>IFERROR(INDEX(Customer!G:G,MATCH($D756,Customer!$C:$C,0),0),"")</f>
        <v/>
      </c>
      <c r="H756" s="524"/>
      <c r="I756" s="525"/>
      <c r="J756" s="533" t="str">
        <f>IF(C756&lt;&gt;"",SUMIFS('Jurnal Piutang'!J:J,'Jurnal Piutang'!H:H,F756,'Jurnal Piutang'!Q:Q,C756)-SUMIFS('Jurnal Kas'!K:K,'Jurnal Kas'!H:H,F756,'Jurnal Kas'!Q:Q,C756)+I756,"")</f>
        <v/>
      </c>
    </row>
    <row r="757" spans="2:10" x14ac:dyDescent="0.25">
      <c r="B757" s="180">
        <v>750</v>
      </c>
      <c r="C757" s="502"/>
      <c r="D757" s="488" t="str">
        <f>IFERROR(INDEX('Jurnal Piutang'!R:R,MATCH(C757,'Jurnal Piutang'!Q:Q,0),0),"")</f>
        <v/>
      </c>
      <c r="E757" s="488" t="str">
        <f>IFERROR(INDEX(Customer!D:D,MATCH(D757,Customer!C:C,0),0),"")</f>
        <v/>
      </c>
      <c r="F757" s="490" t="str">
        <f>IFERROR(INDEX(Customer!F:F,MATCH($D757,Customer!$C:$C,0),0),"")</f>
        <v/>
      </c>
      <c r="G757" s="488" t="str">
        <f>IFERROR(INDEX(Customer!G:G,MATCH($D757,Customer!$C:$C,0),0),"")</f>
        <v/>
      </c>
      <c r="H757" s="524"/>
      <c r="I757" s="525"/>
      <c r="J757" s="533" t="str">
        <f>IF(C757&lt;&gt;"",SUMIFS('Jurnal Piutang'!J:J,'Jurnal Piutang'!H:H,F757,'Jurnal Piutang'!Q:Q,C757)-SUMIFS('Jurnal Kas'!K:K,'Jurnal Kas'!H:H,F757,'Jurnal Kas'!Q:Q,C757)+I757,"")</f>
        <v/>
      </c>
    </row>
    <row r="758" spans="2:10" x14ac:dyDescent="0.25">
      <c r="B758" s="180">
        <v>751</v>
      </c>
      <c r="C758" s="502"/>
      <c r="D758" s="488" t="str">
        <f>IFERROR(INDEX('Jurnal Piutang'!R:R,MATCH(C758,'Jurnal Piutang'!Q:Q,0),0),"")</f>
        <v/>
      </c>
      <c r="E758" s="488" t="str">
        <f>IFERROR(INDEX(Customer!D:D,MATCH(D758,Customer!C:C,0),0),"")</f>
        <v/>
      </c>
      <c r="F758" s="490" t="str">
        <f>IFERROR(INDEX(Customer!F:F,MATCH($D758,Customer!$C:$C,0),0),"")</f>
        <v/>
      </c>
      <c r="G758" s="488" t="str">
        <f>IFERROR(INDEX(Customer!G:G,MATCH($D758,Customer!$C:$C,0),0),"")</f>
        <v/>
      </c>
      <c r="H758" s="524"/>
      <c r="I758" s="525"/>
      <c r="J758" s="533" t="str">
        <f>IF(C758&lt;&gt;"",SUMIFS('Jurnal Piutang'!J:J,'Jurnal Piutang'!H:H,F758,'Jurnal Piutang'!Q:Q,C758)-SUMIFS('Jurnal Kas'!K:K,'Jurnal Kas'!H:H,F758,'Jurnal Kas'!Q:Q,C758)+I758,"")</f>
        <v/>
      </c>
    </row>
    <row r="759" spans="2:10" x14ac:dyDescent="0.25">
      <c r="B759" s="180">
        <v>752</v>
      </c>
      <c r="C759" s="502"/>
      <c r="D759" s="488" t="str">
        <f>IFERROR(INDEX('Jurnal Piutang'!R:R,MATCH(C759,'Jurnal Piutang'!Q:Q,0),0),"")</f>
        <v/>
      </c>
      <c r="E759" s="488" t="str">
        <f>IFERROR(INDEX(Customer!D:D,MATCH(D759,Customer!C:C,0),0),"")</f>
        <v/>
      </c>
      <c r="F759" s="490" t="str">
        <f>IFERROR(INDEX(Customer!F:F,MATCH($D759,Customer!$C:$C,0),0),"")</f>
        <v/>
      </c>
      <c r="G759" s="488" t="str">
        <f>IFERROR(INDEX(Customer!G:G,MATCH($D759,Customer!$C:$C,0),0),"")</f>
        <v/>
      </c>
      <c r="H759" s="524"/>
      <c r="I759" s="525"/>
      <c r="J759" s="533" t="str">
        <f>IF(C759&lt;&gt;"",SUMIFS('Jurnal Piutang'!J:J,'Jurnal Piutang'!H:H,F759,'Jurnal Piutang'!Q:Q,C759)-SUMIFS('Jurnal Kas'!K:K,'Jurnal Kas'!H:H,F759,'Jurnal Kas'!Q:Q,C759)+I759,"")</f>
        <v/>
      </c>
    </row>
    <row r="760" spans="2:10" x14ac:dyDescent="0.25">
      <c r="B760" s="180">
        <v>753</v>
      </c>
      <c r="C760" s="502"/>
      <c r="D760" s="488" t="str">
        <f>IFERROR(INDEX('Jurnal Piutang'!R:R,MATCH(C760,'Jurnal Piutang'!Q:Q,0),0),"")</f>
        <v/>
      </c>
      <c r="E760" s="488" t="str">
        <f>IFERROR(INDEX(Customer!D:D,MATCH(D760,Customer!C:C,0),0),"")</f>
        <v/>
      </c>
      <c r="F760" s="490" t="str">
        <f>IFERROR(INDEX(Customer!F:F,MATCH($D760,Customer!$C:$C,0),0),"")</f>
        <v/>
      </c>
      <c r="G760" s="488" t="str">
        <f>IFERROR(INDEX(Customer!G:G,MATCH($D760,Customer!$C:$C,0),0),"")</f>
        <v/>
      </c>
      <c r="H760" s="524"/>
      <c r="I760" s="525"/>
      <c r="J760" s="533" t="str">
        <f>IF(C760&lt;&gt;"",SUMIFS('Jurnal Piutang'!J:J,'Jurnal Piutang'!H:H,F760,'Jurnal Piutang'!Q:Q,C760)-SUMIFS('Jurnal Kas'!K:K,'Jurnal Kas'!H:H,F760,'Jurnal Kas'!Q:Q,C760)+I760,"")</f>
        <v/>
      </c>
    </row>
    <row r="761" spans="2:10" x14ac:dyDescent="0.25">
      <c r="B761" s="180">
        <v>754</v>
      </c>
      <c r="C761" s="502"/>
      <c r="D761" s="488" t="str">
        <f>IFERROR(INDEX('Jurnal Piutang'!R:R,MATCH(C761,'Jurnal Piutang'!Q:Q,0),0),"")</f>
        <v/>
      </c>
      <c r="E761" s="488" t="str">
        <f>IFERROR(INDEX(Customer!D:D,MATCH(D761,Customer!C:C,0),0),"")</f>
        <v/>
      </c>
      <c r="F761" s="490" t="str">
        <f>IFERROR(INDEX(Customer!F:F,MATCH($D761,Customer!$C:$C,0),0),"")</f>
        <v/>
      </c>
      <c r="G761" s="488" t="str">
        <f>IFERROR(INDEX(Customer!G:G,MATCH($D761,Customer!$C:$C,0),0),"")</f>
        <v/>
      </c>
      <c r="H761" s="524"/>
      <c r="I761" s="525"/>
      <c r="J761" s="533" t="str">
        <f>IF(C761&lt;&gt;"",SUMIFS('Jurnal Piutang'!J:J,'Jurnal Piutang'!H:H,F761,'Jurnal Piutang'!Q:Q,C761)-SUMIFS('Jurnal Kas'!K:K,'Jurnal Kas'!H:H,F761,'Jurnal Kas'!Q:Q,C761)+I761,"")</f>
        <v/>
      </c>
    </row>
    <row r="762" spans="2:10" x14ac:dyDescent="0.25">
      <c r="B762" s="180">
        <v>755</v>
      </c>
      <c r="C762" s="502"/>
      <c r="D762" s="488" t="str">
        <f>IFERROR(INDEX('Jurnal Piutang'!R:R,MATCH(C762,'Jurnal Piutang'!Q:Q,0),0),"")</f>
        <v/>
      </c>
      <c r="E762" s="488" t="str">
        <f>IFERROR(INDEX(Customer!D:D,MATCH(D762,Customer!C:C,0),0),"")</f>
        <v/>
      </c>
      <c r="F762" s="490" t="str">
        <f>IFERROR(INDEX(Customer!F:F,MATCH($D762,Customer!$C:$C,0),0),"")</f>
        <v/>
      </c>
      <c r="G762" s="488" t="str">
        <f>IFERROR(INDEX(Customer!G:G,MATCH($D762,Customer!$C:$C,0),0),"")</f>
        <v/>
      </c>
      <c r="H762" s="524"/>
      <c r="I762" s="525"/>
      <c r="J762" s="533" t="str">
        <f>IF(C762&lt;&gt;"",SUMIFS('Jurnal Piutang'!J:J,'Jurnal Piutang'!H:H,F762,'Jurnal Piutang'!Q:Q,C762)-SUMIFS('Jurnal Kas'!K:K,'Jurnal Kas'!H:H,F762,'Jurnal Kas'!Q:Q,C762)+I762,"")</f>
        <v/>
      </c>
    </row>
    <row r="763" spans="2:10" x14ac:dyDescent="0.25">
      <c r="B763" s="180">
        <v>756</v>
      </c>
      <c r="C763" s="502"/>
      <c r="D763" s="488" t="str">
        <f>IFERROR(INDEX('Jurnal Piutang'!R:R,MATCH(C763,'Jurnal Piutang'!Q:Q,0),0),"")</f>
        <v/>
      </c>
      <c r="E763" s="488" t="str">
        <f>IFERROR(INDEX(Customer!D:D,MATCH(D763,Customer!C:C,0),0),"")</f>
        <v/>
      </c>
      <c r="F763" s="490" t="str">
        <f>IFERROR(INDEX(Customer!F:F,MATCH($D763,Customer!$C:$C,0),0),"")</f>
        <v/>
      </c>
      <c r="G763" s="488" t="str">
        <f>IFERROR(INDEX(Customer!G:G,MATCH($D763,Customer!$C:$C,0),0),"")</f>
        <v/>
      </c>
      <c r="H763" s="524"/>
      <c r="I763" s="525"/>
      <c r="J763" s="533" t="str">
        <f>IF(C763&lt;&gt;"",SUMIFS('Jurnal Piutang'!J:J,'Jurnal Piutang'!H:H,F763,'Jurnal Piutang'!Q:Q,C763)-SUMIFS('Jurnal Kas'!K:K,'Jurnal Kas'!H:H,F763,'Jurnal Kas'!Q:Q,C763)+I763,"")</f>
        <v/>
      </c>
    </row>
    <row r="764" spans="2:10" x14ac:dyDescent="0.25">
      <c r="B764" s="180">
        <v>757</v>
      </c>
      <c r="C764" s="502"/>
      <c r="D764" s="488" t="str">
        <f>IFERROR(INDEX('Jurnal Piutang'!R:R,MATCH(C764,'Jurnal Piutang'!Q:Q,0),0),"")</f>
        <v/>
      </c>
      <c r="E764" s="488" t="str">
        <f>IFERROR(INDEX(Customer!D:D,MATCH(D764,Customer!C:C,0),0),"")</f>
        <v/>
      </c>
      <c r="F764" s="490" t="str">
        <f>IFERROR(INDEX(Customer!F:F,MATCH($D764,Customer!$C:$C,0),0),"")</f>
        <v/>
      </c>
      <c r="G764" s="488" t="str">
        <f>IFERROR(INDEX(Customer!G:G,MATCH($D764,Customer!$C:$C,0),0),"")</f>
        <v/>
      </c>
      <c r="H764" s="524"/>
      <c r="I764" s="525"/>
      <c r="J764" s="533" t="str">
        <f>IF(C764&lt;&gt;"",SUMIFS('Jurnal Piutang'!J:J,'Jurnal Piutang'!H:H,F764,'Jurnal Piutang'!Q:Q,C764)-SUMIFS('Jurnal Kas'!K:K,'Jurnal Kas'!H:H,F764,'Jurnal Kas'!Q:Q,C764)+I764,"")</f>
        <v/>
      </c>
    </row>
    <row r="765" spans="2:10" x14ac:dyDescent="0.25">
      <c r="B765" s="180">
        <v>758</v>
      </c>
      <c r="C765" s="502"/>
      <c r="D765" s="488" t="str">
        <f>IFERROR(INDEX('Jurnal Piutang'!R:R,MATCH(C765,'Jurnal Piutang'!Q:Q,0),0),"")</f>
        <v/>
      </c>
      <c r="E765" s="488" t="str">
        <f>IFERROR(INDEX(Customer!D:D,MATCH(D765,Customer!C:C,0),0),"")</f>
        <v/>
      </c>
      <c r="F765" s="490" t="str">
        <f>IFERROR(INDEX(Customer!F:F,MATCH($D765,Customer!$C:$C,0),0),"")</f>
        <v/>
      </c>
      <c r="G765" s="488" t="str">
        <f>IFERROR(INDEX(Customer!G:G,MATCH($D765,Customer!$C:$C,0),0),"")</f>
        <v/>
      </c>
      <c r="H765" s="524"/>
      <c r="I765" s="525"/>
      <c r="J765" s="533" t="str">
        <f>IF(C765&lt;&gt;"",SUMIFS('Jurnal Piutang'!J:J,'Jurnal Piutang'!H:H,F765,'Jurnal Piutang'!Q:Q,C765)-SUMIFS('Jurnal Kas'!K:K,'Jurnal Kas'!H:H,F765,'Jurnal Kas'!Q:Q,C765)+I765,"")</f>
        <v/>
      </c>
    </row>
    <row r="766" spans="2:10" x14ac:dyDescent="0.25">
      <c r="B766" s="180">
        <v>759</v>
      </c>
      <c r="C766" s="502"/>
      <c r="D766" s="488" t="str">
        <f>IFERROR(INDEX('Jurnal Piutang'!R:R,MATCH(C766,'Jurnal Piutang'!Q:Q,0),0),"")</f>
        <v/>
      </c>
      <c r="E766" s="488" t="str">
        <f>IFERROR(INDEX(Customer!D:D,MATCH(D766,Customer!C:C,0),0),"")</f>
        <v/>
      </c>
      <c r="F766" s="490" t="str">
        <f>IFERROR(INDEX(Customer!F:F,MATCH($D766,Customer!$C:$C,0),0),"")</f>
        <v/>
      </c>
      <c r="G766" s="488" t="str">
        <f>IFERROR(INDEX(Customer!G:G,MATCH($D766,Customer!$C:$C,0),0),"")</f>
        <v/>
      </c>
      <c r="H766" s="524"/>
      <c r="I766" s="525"/>
      <c r="J766" s="533" t="str">
        <f>IF(C766&lt;&gt;"",SUMIFS('Jurnal Piutang'!J:J,'Jurnal Piutang'!H:H,F766,'Jurnal Piutang'!Q:Q,C766)-SUMIFS('Jurnal Kas'!K:K,'Jurnal Kas'!H:H,F766,'Jurnal Kas'!Q:Q,C766)+I766,"")</f>
        <v/>
      </c>
    </row>
    <row r="767" spans="2:10" x14ac:dyDescent="0.25">
      <c r="B767" s="180">
        <v>760</v>
      </c>
      <c r="C767" s="502"/>
      <c r="D767" s="488" t="str">
        <f>IFERROR(INDEX('Jurnal Piutang'!R:R,MATCH(C767,'Jurnal Piutang'!Q:Q,0),0),"")</f>
        <v/>
      </c>
      <c r="E767" s="488" t="str">
        <f>IFERROR(INDEX(Customer!D:D,MATCH(D767,Customer!C:C,0),0),"")</f>
        <v/>
      </c>
      <c r="F767" s="490" t="str">
        <f>IFERROR(INDEX(Customer!F:F,MATCH($D767,Customer!$C:$C,0),0),"")</f>
        <v/>
      </c>
      <c r="G767" s="488" t="str">
        <f>IFERROR(INDEX(Customer!G:G,MATCH($D767,Customer!$C:$C,0),0),"")</f>
        <v/>
      </c>
      <c r="H767" s="524"/>
      <c r="I767" s="525"/>
      <c r="J767" s="533" t="str">
        <f>IF(C767&lt;&gt;"",SUMIFS('Jurnal Piutang'!J:J,'Jurnal Piutang'!H:H,F767,'Jurnal Piutang'!Q:Q,C767)-SUMIFS('Jurnal Kas'!K:K,'Jurnal Kas'!H:H,F767,'Jurnal Kas'!Q:Q,C767)+I767,"")</f>
        <v/>
      </c>
    </row>
    <row r="768" spans="2:10" x14ac:dyDescent="0.25">
      <c r="B768" s="180">
        <v>761</v>
      </c>
      <c r="C768" s="502"/>
      <c r="D768" s="488" t="str">
        <f>IFERROR(INDEX('Jurnal Piutang'!R:R,MATCH(C768,'Jurnal Piutang'!Q:Q,0),0),"")</f>
        <v/>
      </c>
      <c r="E768" s="488" t="str">
        <f>IFERROR(INDEX(Customer!D:D,MATCH(D768,Customer!C:C,0),0),"")</f>
        <v/>
      </c>
      <c r="F768" s="490" t="str">
        <f>IFERROR(INDEX(Customer!F:F,MATCH($D768,Customer!$C:$C,0),0),"")</f>
        <v/>
      </c>
      <c r="G768" s="488" t="str">
        <f>IFERROR(INDEX(Customer!G:G,MATCH($D768,Customer!$C:$C,0),0),"")</f>
        <v/>
      </c>
      <c r="H768" s="524"/>
      <c r="I768" s="525"/>
      <c r="J768" s="533" t="str">
        <f>IF(C768&lt;&gt;"",SUMIFS('Jurnal Piutang'!J:J,'Jurnal Piutang'!H:H,F768,'Jurnal Piutang'!Q:Q,C768)-SUMIFS('Jurnal Kas'!K:K,'Jurnal Kas'!H:H,F768,'Jurnal Kas'!Q:Q,C768)+I768,"")</f>
        <v/>
      </c>
    </row>
    <row r="769" spans="2:10" x14ac:dyDescent="0.25">
      <c r="B769" s="180">
        <v>762</v>
      </c>
      <c r="C769" s="502"/>
      <c r="D769" s="488" t="str">
        <f>IFERROR(INDEX('Jurnal Piutang'!R:R,MATCH(C769,'Jurnal Piutang'!Q:Q,0),0),"")</f>
        <v/>
      </c>
      <c r="E769" s="488" t="str">
        <f>IFERROR(INDEX(Customer!D:D,MATCH(D769,Customer!C:C,0),0),"")</f>
        <v/>
      </c>
      <c r="F769" s="490" t="str">
        <f>IFERROR(INDEX(Customer!F:F,MATCH($D769,Customer!$C:$C,0),0),"")</f>
        <v/>
      </c>
      <c r="G769" s="488" t="str">
        <f>IFERROR(INDEX(Customer!G:G,MATCH($D769,Customer!$C:$C,0),0),"")</f>
        <v/>
      </c>
      <c r="H769" s="524"/>
      <c r="I769" s="525"/>
      <c r="J769" s="533" t="str">
        <f>IF(C769&lt;&gt;"",SUMIFS('Jurnal Piutang'!J:J,'Jurnal Piutang'!H:H,F769,'Jurnal Piutang'!Q:Q,C769)-SUMIFS('Jurnal Kas'!K:K,'Jurnal Kas'!H:H,F769,'Jurnal Kas'!Q:Q,C769)+I769,"")</f>
        <v/>
      </c>
    </row>
    <row r="770" spans="2:10" x14ac:dyDescent="0.25">
      <c r="B770" s="180">
        <v>763</v>
      </c>
      <c r="C770" s="502"/>
      <c r="D770" s="488" t="str">
        <f>IFERROR(INDEX('Jurnal Piutang'!R:R,MATCH(C770,'Jurnal Piutang'!Q:Q,0),0),"")</f>
        <v/>
      </c>
      <c r="E770" s="488" t="str">
        <f>IFERROR(INDEX(Customer!D:D,MATCH(D770,Customer!C:C,0),0),"")</f>
        <v/>
      </c>
      <c r="F770" s="490" t="str">
        <f>IFERROR(INDEX(Customer!F:F,MATCH($D770,Customer!$C:$C,0),0),"")</f>
        <v/>
      </c>
      <c r="G770" s="488" t="str">
        <f>IFERROR(INDEX(Customer!G:G,MATCH($D770,Customer!$C:$C,0),0),"")</f>
        <v/>
      </c>
      <c r="H770" s="524"/>
      <c r="I770" s="525"/>
      <c r="J770" s="533" t="str">
        <f>IF(C770&lt;&gt;"",SUMIFS('Jurnal Piutang'!J:J,'Jurnal Piutang'!H:H,F770,'Jurnal Piutang'!Q:Q,C770)-SUMIFS('Jurnal Kas'!K:K,'Jurnal Kas'!H:H,F770,'Jurnal Kas'!Q:Q,C770)+I770,"")</f>
        <v/>
      </c>
    </row>
    <row r="771" spans="2:10" x14ac:dyDescent="0.25">
      <c r="B771" s="180">
        <v>764</v>
      </c>
      <c r="C771" s="502"/>
      <c r="D771" s="488" t="str">
        <f>IFERROR(INDEX('Jurnal Piutang'!R:R,MATCH(C771,'Jurnal Piutang'!Q:Q,0),0),"")</f>
        <v/>
      </c>
      <c r="E771" s="488" t="str">
        <f>IFERROR(INDEX(Customer!D:D,MATCH(D771,Customer!C:C,0),0),"")</f>
        <v/>
      </c>
      <c r="F771" s="490" t="str">
        <f>IFERROR(INDEX(Customer!F:F,MATCH($D771,Customer!$C:$C,0),0),"")</f>
        <v/>
      </c>
      <c r="G771" s="488" t="str">
        <f>IFERROR(INDEX(Customer!G:G,MATCH($D771,Customer!$C:$C,0),0),"")</f>
        <v/>
      </c>
      <c r="H771" s="524"/>
      <c r="I771" s="525"/>
      <c r="J771" s="533" t="str">
        <f>IF(C771&lt;&gt;"",SUMIFS('Jurnal Piutang'!J:J,'Jurnal Piutang'!H:H,F771,'Jurnal Piutang'!Q:Q,C771)-SUMIFS('Jurnal Kas'!K:K,'Jurnal Kas'!H:H,F771,'Jurnal Kas'!Q:Q,C771)+I771,"")</f>
        <v/>
      </c>
    </row>
    <row r="772" spans="2:10" x14ac:dyDescent="0.25">
      <c r="B772" s="180">
        <v>765</v>
      </c>
      <c r="C772" s="502"/>
      <c r="D772" s="488" t="str">
        <f>IFERROR(INDEX('Jurnal Piutang'!R:R,MATCH(C772,'Jurnal Piutang'!Q:Q,0),0),"")</f>
        <v/>
      </c>
      <c r="E772" s="488" t="str">
        <f>IFERROR(INDEX(Customer!D:D,MATCH(D772,Customer!C:C,0),0),"")</f>
        <v/>
      </c>
      <c r="F772" s="490" t="str">
        <f>IFERROR(INDEX(Customer!F:F,MATCH($D772,Customer!$C:$C,0),0),"")</f>
        <v/>
      </c>
      <c r="G772" s="488" t="str">
        <f>IFERROR(INDEX(Customer!G:G,MATCH($D772,Customer!$C:$C,0),0),"")</f>
        <v/>
      </c>
      <c r="H772" s="524"/>
      <c r="I772" s="525"/>
      <c r="J772" s="533" t="str">
        <f>IF(C772&lt;&gt;"",SUMIFS('Jurnal Piutang'!J:J,'Jurnal Piutang'!H:H,F772,'Jurnal Piutang'!Q:Q,C772)-SUMIFS('Jurnal Kas'!K:K,'Jurnal Kas'!H:H,F772,'Jurnal Kas'!Q:Q,C772)+I772,"")</f>
        <v/>
      </c>
    </row>
    <row r="773" spans="2:10" x14ac:dyDescent="0.25">
      <c r="B773" s="180">
        <v>766</v>
      </c>
      <c r="C773" s="502"/>
      <c r="D773" s="488" t="str">
        <f>IFERROR(INDEX('Jurnal Piutang'!R:R,MATCH(C773,'Jurnal Piutang'!Q:Q,0),0),"")</f>
        <v/>
      </c>
      <c r="E773" s="488" t="str">
        <f>IFERROR(INDEX(Customer!D:D,MATCH(D773,Customer!C:C,0),0),"")</f>
        <v/>
      </c>
      <c r="F773" s="490" t="str">
        <f>IFERROR(INDEX(Customer!F:F,MATCH($D773,Customer!$C:$C,0),0),"")</f>
        <v/>
      </c>
      <c r="G773" s="488" t="str">
        <f>IFERROR(INDEX(Customer!G:G,MATCH($D773,Customer!$C:$C,0),0),"")</f>
        <v/>
      </c>
      <c r="H773" s="524"/>
      <c r="I773" s="525"/>
      <c r="J773" s="533" t="str">
        <f>IF(C773&lt;&gt;"",SUMIFS('Jurnal Piutang'!J:J,'Jurnal Piutang'!H:H,F773,'Jurnal Piutang'!Q:Q,C773)-SUMIFS('Jurnal Kas'!K:K,'Jurnal Kas'!H:H,F773,'Jurnal Kas'!Q:Q,C773)+I773,"")</f>
        <v/>
      </c>
    </row>
    <row r="774" spans="2:10" x14ac:dyDescent="0.25">
      <c r="B774" s="180">
        <v>767</v>
      </c>
      <c r="C774" s="502"/>
      <c r="D774" s="488" t="str">
        <f>IFERROR(INDEX('Jurnal Piutang'!R:R,MATCH(C774,'Jurnal Piutang'!Q:Q,0),0),"")</f>
        <v/>
      </c>
      <c r="E774" s="488" t="str">
        <f>IFERROR(INDEX(Customer!D:D,MATCH(D774,Customer!C:C,0),0),"")</f>
        <v/>
      </c>
      <c r="F774" s="490" t="str">
        <f>IFERROR(INDEX(Customer!F:F,MATCH($D774,Customer!$C:$C,0),0),"")</f>
        <v/>
      </c>
      <c r="G774" s="488" t="str">
        <f>IFERROR(INDEX(Customer!G:G,MATCH($D774,Customer!$C:$C,0),0),"")</f>
        <v/>
      </c>
      <c r="H774" s="524"/>
      <c r="I774" s="525"/>
      <c r="J774" s="533" t="str">
        <f>IF(C774&lt;&gt;"",SUMIFS('Jurnal Piutang'!J:J,'Jurnal Piutang'!H:H,F774,'Jurnal Piutang'!Q:Q,C774)-SUMIFS('Jurnal Kas'!K:K,'Jurnal Kas'!H:H,F774,'Jurnal Kas'!Q:Q,C774)+I774,"")</f>
        <v/>
      </c>
    </row>
    <row r="775" spans="2:10" x14ac:dyDescent="0.25">
      <c r="B775" s="180">
        <v>768</v>
      </c>
      <c r="C775" s="502"/>
      <c r="D775" s="488" t="str">
        <f>IFERROR(INDEX('Jurnal Piutang'!R:R,MATCH(C775,'Jurnal Piutang'!Q:Q,0),0),"")</f>
        <v/>
      </c>
      <c r="E775" s="488" t="str">
        <f>IFERROR(INDEX(Customer!D:D,MATCH(D775,Customer!C:C,0),0),"")</f>
        <v/>
      </c>
      <c r="F775" s="490" t="str">
        <f>IFERROR(INDEX(Customer!F:F,MATCH($D775,Customer!$C:$C,0),0),"")</f>
        <v/>
      </c>
      <c r="G775" s="488" t="str">
        <f>IFERROR(INDEX(Customer!G:G,MATCH($D775,Customer!$C:$C,0),0),"")</f>
        <v/>
      </c>
      <c r="H775" s="524"/>
      <c r="I775" s="525"/>
      <c r="J775" s="533" t="str">
        <f>IF(C775&lt;&gt;"",SUMIFS('Jurnal Piutang'!J:J,'Jurnal Piutang'!H:H,F775,'Jurnal Piutang'!Q:Q,C775)-SUMIFS('Jurnal Kas'!K:K,'Jurnal Kas'!H:H,F775,'Jurnal Kas'!Q:Q,C775)+I775,"")</f>
        <v/>
      </c>
    </row>
    <row r="776" spans="2:10" x14ac:dyDescent="0.25">
      <c r="B776" s="180">
        <v>769</v>
      </c>
      <c r="C776" s="502"/>
      <c r="D776" s="488" t="str">
        <f>IFERROR(INDEX('Jurnal Piutang'!R:R,MATCH(C776,'Jurnal Piutang'!Q:Q,0),0),"")</f>
        <v/>
      </c>
      <c r="E776" s="488" t="str">
        <f>IFERROR(INDEX(Customer!D:D,MATCH(D776,Customer!C:C,0),0),"")</f>
        <v/>
      </c>
      <c r="F776" s="490" t="str">
        <f>IFERROR(INDEX(Customer!F:F,MATCH($D776,Customer!$C:$C,0),0),"")</f>
        <v/>
      </c>
      <c r="G776" s="488" t="str">
        <f>IFERROR(INDEX(Customer!G:G,MATCH($D776,Customer!$C:$C,0),0),"")</f>
        <v/>
      </c>
      <c r="H776" s="524"/>
      <c r="I776" s="525"/>
      <c r="J776" s="533" t="str">
        <f>IF(C776&lt;&gt;"",SUMIFS('Jurnal Piutang'!J:J,'Jurnal Piutang'!H:H,F776,'Jurnal Piutang'!Q:Q,C776)-SUMIFS('Jurnal Kas'!K:K,'Jurnal Kas'!H:H,F776,'Jurnal Kas'!Q:Q,C776)+I776,"")</f>
        <v/>
      </c>
    </row>
    <row r="777" spans="2:10" x14ac:dyDescent="0.25">
      <c r="B777" s="180">
        <v>770</v>
      </c>
      <c r="C777" s="502"/>
      <c r="D777" s="488" t="str">
        <f>IFERROR(INDEX('Jurnal Piutang'!R:R,MATCH(C777,'Jurnal Piutang'!Q:Q,0),0),"")</f>
        <v/>
      </c>
      <c r="E777" s="488" t="str">
        <f>IFERROR(INDEX(Customer!D:D,MATCH(D777,Customer!C:C,0),0),"")</f>
        <v/>
      </c>
      <c r="F777" s="490" t="str">
        <f>IFERROR(INDEX(Customer!F:F,MATCH($D777,Customer!$C:$C,0),0),"")</f>
        <v/>
      </c>
      <c r="G777" s="488" t="str">
        <f>IFERROR(INDEX(Customer!G:G,MATCH($D777,Customer!$C:$C,0),0),"")</f>
        <v/>
      </c>
      <c r="H777" s="524"/>
      <c r="I777" s="525"/>
      <c r="J777" s="533" t="str">
        <f>IF(C777&lt;&gt;"",SUMIFS('Jurnal Piutang'!J:J,'Jurnal Piutang'!H:H,F777,'Jurnal Piutang'!Q:Q,C777)-SUMIFS('Jurnal Kas'!K:K,'Jurnal Kas'!H:H,F777,'Jurnal Kas'!Q:Q,C777)+I777,"")</f>
        <v/>
      </c>
    </row>
    <row r="778" spans="2:10" x14ac:dyDescent="0.25">
      <c r="B778" s="180">
        <v>771</v>
      </c>
      <c r="C778" s="502"/>
      <c r="D778" s="488" t="str">
        <f>IFERROR(INDEX('Jurnal Piutang'!R:R,MATCH(C778,'Jurnal Piutang'!Q:Q,0),0),"")</f>
        <v/>
      </c>
      <c r="E778" s="488" t="str">
        <f>IFERROR(INDEX(Customer!D:D,MATCH(D778,Customer!C:C,0),0),"")</f>
        <v/>
      </c>
      <c r="F778" s="490" t="str">
        <f>IFERROR(INDEX(Customer!F:F,MATCH($D778,Customer!$C:$C,0),0),"")</f>
        <v/>
      </c>
      <c r="G778" s="488" t="str">
        <f>IFERROR(INDEX(Customer!G:G,MATCH($D778,Customer!$C:$C,0),0),"")</f>
        <v/>
      </c>
      <c r="H778" s="524"/>
      <c r="I778" s="525"/>
      <c r="J778" s="533" t="str">
        <f>IF(C778&lt;&gt;"",SUMIFS('Jurnal Piutang'!J:J,'Jurnal Piutang'!H:H,F778,'Jurnal Piutang'!Q:Q,C778)-SUMIFS('Jurnal Kas'!K:K,'Jurnal Kas'!H:H,F778,'Jurnal Kas'!Q:Q,C778)+I778,"")</f>
        <v/>
      </c>
    </row>
    <row r="779" spans="2:10" x14ac:dyDescent="0.25">
      <c r="B779" s="180">
        <v>772</v>
      </c>
      <c r="C779" s="502"/>
      <c r="D779" s="488" t="str">
        <f>IFERROR(INDEX('Jurnal Piutang'!R:R,MATCH(C779,'Jurnal Piutang'!Q:Q,0),0),"")</f>
        <v/>
      </c>
      <c r="E779" s="488" t="str">
        <f>IFERROR(INDEX(Customer!D:D,MATCH(D779,Customer!C:C,0),0),"")</f>
        <v/>
      </c>
      <c r="F779" s="490" t="str">
        <f>IFERROR(INDEX(Customer!F:F,MATCH($D779,Customer!$C:$C,0),0),"")</f>
        <v/>
      </c>
      <c r="G779" s="488" t="str">
        <f>IFERROR(INDEX(Customer!G:G,MATCH($D779,Customer!$C:$C,0),0),"")</f>
        <v/>
      </c>
      <c r="H779" s="524"/>
      <c r="I779" s="525"/>
      <c r="J779" s="533" t="str">
        <f>IF(C779&lt;&gt;"",SUMIFS('Jurnal Piutang'!J:J,'Jurnal Piutang'!H:H,F779,'Jurnal Piutang'!Q:Q,C779)-SUMIFS('Jurnal Kas'!K:K,'Jurnal Kas'!H:H,F779,'Jurnal Kas'!Q:Q,C779)+I779,"")</f>
        <v/>
      </c>
    </row>
    <row r="780" spans="2:10" x14ac:dyDescent="0.25">
      <c r="B780" s="180">
        <v>773</v>
      </c>
      <c r="C780" s="502"/>
      <c r="D780" s="488" t="str">
        <f>IFERROR(INDEX('Jurnal Piutang'!R:R,MATCH(C780,'Jurnal Piutang'!Q:Q,0),0),"")</f>
        <v/>
      </c>
      <c r="E780" s="488" t="str">
        <f>IFERROR(INDEX(Customer!D:D,MATCH(D780,Customer!C:C,0),0),"")</f>
        <v/>
      </c>
      <c r="F780" s="490" t="str">
        <f>IFERROR(INDEX(Customer!F:F,MATCH($D780,Customer!$C:$C,0),0),"")</f>
        <v/>
      </c>
      <c r="G780" s="488" t="str">
        <f>IFERROR(INDEX(Customer!G:G,MATCH($D780,Customer!$C:$C,0),0),"")</f>
        <v/>
      </c>
      <c r="H780" s="524"/>
      <c r="I780" s="525"/>
      <c r="J780" s="533" t="str">
        <f>IF(C780&lt;&gt;"",SUMIFS('Jurnal Piutang'!J:J,'Jurnal Piutang'!H:H,F780,'Jurnal Piutang'!Q:Q,C780)-SUMIFS('Jurnal Kas'!K:K,'Jurnal Kas'!H:H,F780,'Jurnal Kas'!Q:Q,C780)+I780,"")</f>
        <v/>
      </c>
    </row>
    <row r="781" spans="2:10" x14ac:dyDescent="0.25">
      <c r="B781" s="180">
        <v>774</v>
      </c>
      <c r="C781" s="502"/>
      <c r="D781" s="488" t="str">
        <f>IFERROR(INDEX('Jurnal Piutang'!R:R,MATCH(C781,'Jurnal Piutang'!Q:Q,0),0),"")</f>
        <v/>
      </c>
      <c r="E781" s="488" t="str">
        <f>IFERROR(INDEX(Customer!D:D,MATCH(D781,Customer!C:C,0),0),"")</f>
        <v/>
      </c>
      <c r="F781" s="490" t="str">
        <f>IFERROR(INDEX(Customer!F:F,MATCH($D781,Customer!$C:$C,0),0),"")</f>
        <v/>
      </c>
      <c r="G781" s="488" t="str">
        <f>IFERROR(INDEX(Customer!G:G,MATCH($D781,Customer!$C:$C,0),0),"")</f>
        <v/>
      </c>
      <c r="H781" s="524"/>
      <c r="I781" s="525"/>
      <c r="J781" s="533" t="str">
        <f>IF(C781&lt;&gt;"",SUMIFS('Jurnal Piutang'!J:J,'Jurnal Piutang'!H:H,F781,'Jurnal Piutang'!Q:Q,C781)-SUMIFS('Jurnal Kas'!K:K,'Jurnal Kas'!H:H,F781,'Jurnal Kas'!Q:Q,C781)+I781,"")</f>
        <v/>
      </c>
    </row>
    <row r="782" spans="2:10" x14ac:dyDescent="0.25">
      <c r="B782" s="180">
        <v>775</v>
      </c>
      <c r="C782" s="502"/>
      <c r="D782" s="488" t="str">
        <f>IFERROR(INDEX('Jurnal Piutang'!R:R,MATCH(C782,'Jurnal Piutang'!Q:Q,0),0),"")</f>
        <v/>
      </c>
      <c r="E782" s="488" t="str">
        <f>IFERROR(INDEX(Customer!D:D,MATCH(D782,Customer!C:C,0),0),"")</f>
        <v/>
      </c>
      <c r="F782" s="490" t="str">
        <f>IFERROR(INDEX(Customer!F:F,MATCH($D782,Customer!$C:$C,0),0),"")</f>
        <v/>
      </c>
      <c r="G782" s="488" t="str">
        <f>IFERROR(INDEX(Customer!G:G,MATCH($D782,Customer!$C:$C,0),0),"")</f>
        <v/>
      </c>
      <c r="H782" s="524"/>
      <c r="I782" s="525"/>
      <c r="J782" s="533" t="str">
        <f>IF(C782&lt;&gt;"",SUMIFS('Jurnal Piutang'!J:J,'Jurnal Piutang'!H:H,F782,'Jurnal Piutang'!Q:Q,C782)-SUMIFS('Jurnal Kas'!K:K,'Jurnal Kas'!H:H,F782,'Jurnal Kas'!Q:Q,C782)+I782,"")</f>
        <v/>
      </c>
    </row>
    <row r="783" spans="2:10" x14ac:dyDescent="0.25">
      <c r="B783" s="180">
        <v>776</v>
      </c>
      <c r="C783" s="502"/>
      <c r="D783" s="488" t="str">
        <f>IFERROR(INDEX('Jurnal Piutang'!R:R,MATCH(C783,'Jurnal Piutang'!Q:Q,0),0),"")</f>
        <v/>
      </c>
      <c r="E783" s="488" t="str">
        <f>IFERROR(INDEX(Customer!D:D,MATCH(D783,Customer!C:C,0),0),"")</f>
        <v/>
      </c>
      <c r="F783" s="490" t="str">
        <f>IFERROR(INDEX(Customer!F:F,MATCH($D783,Customer!$C:$C,0),0),"")</f>
        <v/>
      </c>
      <c r="G783" s="488" t="str">
        <f>IFERROR(INDEX(Customer!G:G,MATCH($D783,Customer!$C:$C,0),0),"")</f>
        <v/>
      </c>
      <c r="H783" s="524"/>
      <c r="I783" s="525"/>
      <c r="J783" s="533" t="str">
        <f>IF(C783&lt;&gt;"",SUMIFS('Jurnal Piutang'!J:J,'Jurnal Piutang'!H:H,F783,'Jurnal Piutang'!Q:Q,C783)-SUMIFS('Jurnal Kas'!K:K,'Jurnal Kas'!H:H,F783,'Jurnal Kas'!Q:Q,C783)+I783,"")</f>
        <v/>
      </c>
    </row>
    <row r="784" spans="2:10" x14ac:dyDescent="0.25">
      <c r="B784" s="180">
        <v>777</v>
      </c>
      <c r="C784" s="502"/>
      <c r="D784" s="488" t="str">
        <f>IFERROR(INDEX('Jurnal Piutang'!R:R,MATCH(C784,'Jurnal Piutang'!Q:Q,0),0),"")</f>
        <v/>
      </c>
      <c r="E784" s="488" t="str">
        <f>IFERROR(INDEX(Customer!D:D,MATCH(D784,Customer!C:C,0),0),"")</f>
        <v/>
      </c>
      <c r="F784" s="490" t="str">
        <f>IFERROR(INDEX(Customer!F:F,MATCH($D784,Customer!$C:$C,0),0),"")</f>
        <v/>
      </c>
      <c r="G784" s="488" t="str">
        <f>IFERROR(INDEX(Customer!G:G,MATCH($D784,Customer!$C:$C,0),0),"")</f>
        <v/>
      </c>
      <c r="H784" s="524"/>
      <c r="I784" s="525"/>
      <c r="J784" s="533" t="str">
        <f>IF(C784&lt;&gt;"",SUMIFS('Jurnal Piutang'!J:J,'Jurnal Piutang'!H:H,F784,'Jurnal Piutang'!Q:Q,C784)-SUMIFS('Jurnal Kas'!K:K,'Jurnal Kas'!H:H,F784,'Jurnal Kas'!Q:Q,C784)+I784,"")</f>
        <v/>
      </c>
    </row>
    <row r="785" spans="2:10" x14ac:dyDescent="0.25">
      <c r="B785" s="180">
        <v>778</v>
      </c>
      <c r="C785" s="502"/>
      <c r="D785" s="488" t="str">
        <f>IFERROR(INDEX('Jurnal Piutang'!R:R,MATCH(C785,'Jurnal Piutang'!Q:Q,0),0),"")</f>
        <v/>
      </c>
      <c r="E785" s="488" t="str">
        <f>IFERROR(INDEX(Customer!D:D,MATCH(D785,Customer!C:C,0),0),"")</f>
        <v/>
      </c>
      <c r="F785" s="490" t="str">
        <f>IFERROR(INDEX(Customer!F:F,MATCH($D785,Customer!$C:$C,0),0),"")</f>
        <v/>
      </c>
      <c r="G785" s="488" t="str">
        <f>IFERROR(INDEX(Customer!G:G,MATCH($D785,Customer!$C:$C,0),0),"")</f>
        <v/>
      </c>
      <c r="H785" s="524"/>
      <c r="I785" s="525"/>
      <c r="J785" s="533" t="str">
        <f>IF(C785&lt;&gt;"",SUMIFS('Jurnal Piutang'!J:J,'Jurnal Piutang'!H:H,F785,'Jurnal Piutang'!Q:Q,C785)-SUMIFS('Jurnal Kas'!K:K,'Jurnal Kas'!H:H,F785,'Jurnal Kas'!Q:Q,C785)+I785,"")</f>
        <v/>
      </c>
    </row>
    <row r="786" spans="2:10" x14ac:dyDescent="0.25">
      <c r="B786" s="180">
        <v>779</v>
      </c>
      <c r="C786" s="502"/>
      <c r="D786" s="488" t="str">
        <f>IFERROR(INDEX('Jurnal Piutang'!R:R,MATCH(C786,'Jurnal Piutang'!Q:Q,0),0),"")</f>
        <v/>
      </c>
      <c r="E786" s="488" t="str">
        <f>IFERROR(INDEX(Customer!D:D,MATCH(D786,Customer!C:C,0),0),"")</f>
        <v/>
      </c>
      <c r="F786" s="490" t="str">
        <f>IFERROR(INDEX(Customer!F:F,MATCH($D786,Customer!$C:$C,0),0),"")</f>
        <v/>
      </c>
      <c r="G786" s="488" t="str">
        <f>IFERROR(INDEX(Customer!G:G,MATCH($D786,Customer!$C:$C,0),0),"")</f>
        <v/>
      </c>
      <c r="H786" s="524"/>
      <c r="I786" s="525"/>
      <c r="J786" s="533" t="str">
        <f>IF(C786&lt;&gt;"",SUMIFS('Jurnal Piutang'!J:J,'Jurnal Piutang'!H:H,F786,'Jurnal Piutang'!Q:Q,C786)-SUMIFS('Jurnal Kas'!K:K,'Jurnal Kas'!H:H,F786,'Jurnal Kas'!Q:Q,C786)+I786,"")</f>
        <v/>
      </c>
    </row>
    <row r="787" spans="2:10" x14ac:dyDescent="0.25">
      <c r="B787" s="180">
        <v>780</v>
      </c>
      <c r="C787" s="502"/>
      <c r="D787" s="488" t="str">
        <f>IFERROR(INDEX('Jurnal Piutang'!R:R,MATCH(C787,'Jurnal Piutang'!Q:Q,0),0),"")</f>
        <v/>
      </c>
      <c r="E787" s="488" t="str">
        <f>IFERROR(INDEX(Customer!D:D,MATCH(D787,Customer!C:C,0),0),"")</f>
        <v/>
      </c>
      <c r="F787" s="490" t="str">
        <f>IFERROR(INDEX(Customer!F:F,MATCH($D787,Customer!$C:$C,0),0),"")</f>
        <v/>
      </c>
      <c r="G787" s="488" t="str">
        <f>IFERROR(INDEX(Customer!G:G,MATCH($D787,Customer!$C:$C,0),0),"")</f>
        <v/>
      </c>
      <c r="H787" s="524"/>
      <c r="I787" s="525"/>
      <c r="J787" s="533" t="str">
        <f>IF(C787&lt;&gt;"",SUMIFS('Jurnal Piutang'!J:J,'Jurnal Piutang'!H:H,F787,'Jurnal Piutang'!Q:Q,C787)-SUMIFS('Jurnal Kas'!K:K,'Jurnal Kas'!H:H,F787,'Jurnal Kas'!Q:Q,C787)+I787,"")</f>
        <v/>
      </c>
    </row>
    <row r="788" spans="2:10" x14ac:dyDescent="0.25">
      <c r="B788" s="180">
        <v>781</v>
      </c>
      <c r="C788" s="502"/>
      <c r="D788" s="488" t="str">
        <f>IFERROR(INDEX('Jurnal Piutang'!R:R,MATCH(C788,'Jurnal Piutang'!Q:Q,0),0),"")</f>
        <v/>
      </c>
      <c r="E788" s="488" t="str">
        <f>IFERROR(INDEX(Customer!D:D,MATCH(D788,Customer!C:C,0),0),"")</f>
        <v/>
      </c>
      <c r="F788" s="490" t="str">
        <f>IFERROR(INDEX(Customer!F:F,MATCH($D788,Customer!$C:$C,0),0),"")</f>
        <v/>
      </c>
      <c r="G788" s="488" t="str">
        <f>IFERROR(INDEX(Customer!G:G,MATCH($D788,Customer!$C:$C,0),0),"")</f>
        <v/>
      </c>
      <c r="H788" s="524"/>
      <c r="I788" s="525"/>
      <c r="J788" s="533" t="str">
        <f>IF(C788&lt;&gt;"",SUMIFS('Jurnal Piutang'!J:J,'Jurnal Piutang'!H:H,F788,'Jurnal Piutang'!Q:Q,C788)-SUMIFS('Jurnal Kas'!K:K,'Jurnal Kas'!H:H,F788,'Jurnal Kas'!Q:Q,C788)+I788,"")</f>
        <v/>
      </c>
    </row>
    <row r="789" spans="2:10" x14ac:dyDescent="0.25">
      <c r="B789" s="180">
        <v>782</v>
      </c>
      <c r="C789" s="502"/>
      <c r="D789" s="488" t="str">
        <f>IFERROR(INDEX('Jurnal Piutang'!R:R,MATCH(C789,'Jurnal Piutang'!Q:Q,0),0),"")</f>
        <v/>
      </c>
      <c r="E789" s="488" t="str">
        <f>IFERROR(INDEX(Customer!D:D,MATCH(D789,Customer!C:C,0),0),"")</f>
        <v/>
      </c>
      <c r="F789" s="490" t="str">
        <f>IFERROR(INDEX(Customer!F:F,MATCH($D789,Customer!$C:$C,0),0),"")</f>
        <v/>
      </c>
      <c r="G789" s="488" t="str">
        <f>IFERROR(INDEX(Customer!G:G,MATCH($D789,Customer!$C:$C,0),0),"")</f>
        <v/>
      </c>
      <c r="H789" s="524"/>
      <c r="I789" s="525"/>
      <c r="J789" s="533" t="str">
        <f>IF(C789&lt;&gt;"",SUMIFS('Jurnal Piutang'!J:J,'Jurnal Piutang'!H:H,F789,'Jurnal Piutang'!Q:Q,C789)-SUMIFS('Jurnal Kas'!K:K,'Jurnal Kas'!H:H,F789,'Jurnal Kas'!Q:Q,C789)+I789,"")</f>
        <v/>
      </c>
    </row>
    <row r="790" spans="2:10" x14ac:dyDescent="0.25">
      <c r="B790" s="180">
        <v>783</v>
      </c>
      <c r="C790" s="502"/>
      <c r="D790" s="488" t="str">
        <f>IFERROR(INDEX('Jurnal Piutang'!R:R,MATCH(C790,'Jurnal Piutang'!Q:Q,0),0),"")</f>
        <v/>
      </c>
      <c r="E790" s="488" t="str">
        <f>IFERROR(INDEX(Customer!D:D,MATCH(D790,Customer!C:C,0),0),"")</f>
        <v/>
      </c>
      <c r="F790" s="490" t="str">
        <f>IFERROR(INDEX(Customer!F:F,MATCH($D790,Customer!$C:$C,0),0),"")</f>
        <v/>
      </c>
      <c r="G790" s="488" t="str">
        <f>IFERROR(INDEX(Customer!G:G,MATCH($D790,Customer!$C:$C,0),0),"")</f>
        <v/>
      </c>
      <c r="H790" s="524"/>
      <c r="I790" s="525"/>
      <c r="J790" s="533" t="str">
        <f>IF(C790&lt;&gt;"",SUMIFS('Jurnal Piutang'!J:J,'Jurnal Piutang'!H:H,F790,'Jurnal Piutang'!Q:Q,C790)-SUMIFS('Jurnal Kas'!K:K,'Jurnal Kas'!H:H,F790,'Jurnal Kas'!Q:Q,C790)+I790,"")</f>
        <v/>
      </c>
    </row>
    <row r="791" spans="2:10" x14ac:dyDescent="0.25">
      <c r="B791" s="180">
        <v>784</v>
      </c>
      <c r="C791" s="502"/>
      <c r="D791" s="488" t="str">
        <f>IFERROR(INDEX('Jurnal Piutang'!R:R,MATCH(C791,'Jurnal Piutang'!Q:Q,0),0),"")</f>
        <v/>
      </c>
      <c r="E791" s="488" t="str">
        <f>IFERROR(INDEX(Customer!D:D,MATCH(D791,Customer!C:C,0),0),"")</f>
        <v/>
      </c>
      <c r="F791" s="490" t="str">
        <f>IFERROR(INDEX(Customer!F:F,MATCH($D791,Customer!$C:$C,0),0),"")</f>
        <v/>
      </c>
      <c r="G791" s="488" t="str">
        <f>IFERROR(INDEX(Customer!G:G,MATCH($D791,Customer!$C:$C,0),0),"")</f>
        <v/>
      </c>
      <c r="H791" s="524"/>
      <c r="I791" s="525"/>
      <c r="J791" s="533" t="str">
        <f>IF(C791&lt;&gt;"",SUMIFS('Jurnal Piutang'!J:J,'Jurnal Piutang'!H:H,F791,'Jurnal Piutang'!Q:Q,C791)-SUMIFS('Jurnal Kas'!K:K,'Jurnal Kas'!H:H,F791,'Jurnal Kas'!Q:Q,C791)+I791,"")</f>
        <v/>
      </c>
    </row>
    <row r="792" spans="2:10" x14ac:dyDescent="0.25">
      <c r="B792" s="180">
        <v>785</v>
      </c>
      <c r="C792" s="502"/>
      <c r="D792" s="488" t="str">
        <f>IFERROR(INDEX('Jurnal Piutang'!R:R,MATCH(C792,'Jurnal Piutang'!Q:Q,0),0),"")</f>
        <v/>
      </c>
      <c r="E792" s="488" t="str">
        <f>IFERROR(INDEX(Customer!D:D,MATCH(D792,Customer!C:C,0),0),"")</f>
        <v/>
      </c>
      <c r="F792" s="490" t="str">
        <f>IFERROR(INDEX(Customer!F:F,MATCH($D792,Customer!$C:$C,0),0),"")</f>
        <v/>
      </c>
      <c r="G792" s="488" t="str">
        <f>IFERROR(INDEX(Customer!G:G,MATCH($D792,Customer!$C:$C,0),0),"")</f>
        <v/>
      </c>
      <c r="H792" s="524"/>
      <c r="I792" s="525"/>
      <c r="J792" s="533" t="str">
        <f>IF(C792&lt;&gt;"",SUMIFS('Jurnal Piutang'!J:J,'Jurnal Piutang'!H:H,F792,'Jurnal Piutang'!Q:Q,C792)-SUMIFS('Jurnal Kas'!K:K,'Jurnal Kas'!H:H,F792,'Jurnal Kas'!Q:Q,C792)+I792,"")</f>
        <v/>
      </c>
    </row>
    <row r="793" spans="2:10" x14ac:dyDescent="0.25">
      <c r="B793" s="180">
        <v>786</v>
      </c>
      <c r="C793" s="502"/>
      <c r="D793" s="488" t="str">
        <f>IFERROR(INDEX('Jurnal Piutang'!R:R,MATCH(C793,'Jurnal Piutang'!Q:Q,0),0),"")</f>
        <v/>
      </c>
      <c r="E793" s="488" t="str">
        <f>IFERROR(INDEX(Customer!D:D,MATCH(D793,Customer!C:C,0),0),"")</f>
        <v/>
      </c>
      <c r="F793" s="490" t="str">
        <f>IFERROR(INDEX(Customer!F:F,MATCH($D793,Customer!$C:$C,0),0),"")</f>
        <v/>
      </c>
      <c r="G793" s="488" t="str">
        <f>IFERROR(INDEX(Customer!G:G,MATCH($D793,Customer!$C:$C,0),0),"")</f>
        <v/>
      </c>
      <c r="H793" s="524"/>
      <c r="I793" s="525"/>
      <c r="J793" s="533" t="str">
        <f>IF(C793&lt;&gt;"",SUMIFS('Jurnal Piutang'!J:J,'Jurnal Piutang'!H:H,F793,'Jurnal Piutang'!Q:Q,C793)-SUMIFS('Jurnal Kas'!K:K,'Jurnal Kas'!H:H,F793,'Jurnal Kas'!Q:Q,C793)+I793,"")</f>
        <v/>
      </c>
    </row>
    <row r="794" spans="2:10" x14ac:dyDescent="0.25">
      <c r="B794" s="180">
        <v>787</v>
      </c>
      <c r="C794" s="502"/>
      <c r="D794" s="488" t="str">
        <f>IFERROR(INDEX('Jurnal Piutang'!R:R,MATCH(C794,'Jurnal Piutang'!Q:Q,0),0),"")</f>
        <v/>
      </c>
      <c r="E794" s="488" t="str">
        <f>IFERROR(INDEX(Customer!D:D,MATCH(D794,Customer!C:C,0),0),"")</f>
        <v/>
      </c>
      <c r="F794" s="490" t="str">
        <f>IFERROR(INDEX(Customer!F:F,MATCH($D794,Customer!$C:$C,0),0),"")</f>
        <v/>
      </c>
      <c r="G794" s="488" t="str">
        <f>IFERROR(INDEX(Customer!G:G,MATCH($D794,Customer!$C:$C,0),0),"")</f>
        <v/>
      </c>
      <c r="H794" s="524"/>
      <c r="I794" s="525"/>
      <c r="J794" s="533" t="str">
        <f>IF(C794&lt;&gt;"",SUMIFS('Jurnal Piutang'!J:J,'Jurnal Piutang'!H:H,F794,'Jurnal Piutang'!Q:Q,C794)-SUMIFS('Jurnal Kas'!K:K,'Jurnal Kas'!H:H,F794,'Jurnal Kas'!Q:Q,C794)+I794,"")</f>
        <v/>
      </c>
    </row>
    <row r="795" spans="2:10" x14ac:dyDescent="0.25">
      <c r="B795" s="180">
        <v>788</v>
      </c>
      <c r="C795" s="502"/>
      <c r="D795" s="488" t="str">
        <f>IFERROR(INDEX('Jurnal Piutang'!R:R,MATCH(C795,'Jurnal Piutang'!Q:Q,0),0),"")</f>
        <v/>
      </c>
      <c r="E795" s="488" t="str">
        <f>IFERROR(INDEX(Customer!D:D,MATCH(D795,Customer!C:C,0),0),"")</f>
        <v/>
      </c>
      <c r="F795" s="490" t="str">
        <f>IFERROR(INDEX(Customer!F:F,MATCH($D795,Customer!$C:$C,0),0),"")</f>
        <v/>
      </c>
      <c r="G795" s="488" t="str">
        <f>IFERROR(INDEX(Customer!G:G,MATCH($D795,Customer!$C:$C,0),0),"")</f>
        <v/>
      </c>
      <c r="H795" s="524"/>
      <c r="I795" s="525"/>
      <c r="J795" s="533" t="str">
        <f>IF(C795&lt;&gt;"",SUMIFS('Jurnal Piutang'!J:J,'Jurnal Piutang'!H:H,F795,'Jurnal Piutang'!Q:Q,C795)-SUMIFS('Jurnal Kas'!K:K,'Jurnal Kas'!H:H,F795,'Jurnal Kas'!Q:Q,C795)+I795,"")</f>
        <v/>
      </c>
    </row>
    <row r="796" spans="2:10" x14ac:dyDescent="0.25">
      <c r="B796" s="180">
        <v>789</v>
      </c>
      <c r="C796" s="502"/>
      <c r="D796" s="488" t="str">
        <f>IFERROR(INDEX('Jurnal Piutang'!R:R,MATCH(C796,'Jurnal Piutang'!Q:Q,0),0),"")</f>
        <v/>
      </c>
      <c r="E796" s="488" t="str">
        <f>IFERROR(INDEX(Customer!D:D,MATCH(D796,Customer!C:C,0),0),"")</f>
        <v/>
      </c>
      <c r="F796" s="490" t="str">
        <f>IFERROR(INDEX(Customer!F:F,MATCH($D796,Customer!$C:$C,0),0),"")</f>
        <v/>
      </c>
      <c r="G796" s="488" t="str">
        <f>IFERROR(INDEX(Customer!G:G,MATCH($D796,Customer!$C:$C,0),0),"")</f>
        <v/>
      </c>
      <c r="H796" s="524"/>
      <c r="I796" s="525"/>
      <c r="J796" s="533" t="str">
        <f>IF(C796&lt;&gt;"",SUMIFS('Jurnal Piutang'!J:J,'Jurnal Piutang'!H:H,F796,'Jurnal Piutang'!Q:Q,C796)-SUMIFS('Jurnal Kas'!K:K,'Jurnal Kas'!H:H,F796,'Jurnal Kas'!Q:Q,C796)+I796,"")</f>
        <v/>
      </c>
    </row>
    <row r="797" spans="2:10" x14ac:dyDescent="0.25">
      <c r="B797" s="180">
        <v>790</v>
      </c>
      <c r="C797" s="502"/>
      <c r="D797" s="488" t="str">
        <f>IFERROR(INDEX('Jurnal Piutang'!R:R,MATCH(C797,'Jurnal Piutang'!Q:Q,0),0),"")</f>
        <v/>
      </c>
      <c r="E797" s="488" t="str">
        <f>IFERROR(INDEX(Customer!D:D,MATCH(D797,Customer!C:C,0),0),"")</f>
        <v/>
      </c>
      <c r="F797" s="490" t="str">
        <f>IFERROR(INDEX(Customer!F:F,MATCH($D797,Customer!$C:$C,0),0),"")</f>
        <v/>
      </c>
      <c r="G797" s="488" t="str">
        <f>IFERROR(INDEX(Customer!G:G,MATCH($D797,Customer!$C:$C,0),0),"")</f>
        <v/>
      </c>
      <c r="H797" s="524"/>
      <c r="I797" s="525"/>
      <c r="J797" s="533" t="str">
        <f>IF(C797&lt;&gt;"",SUMIFS('Jurnal Piutang'!J:J,'Jurnal Piutang'!H:H,F797,'Jurnal Piutang'!Q:Q,C797)-SUMIFS('Jurnal Kas'!K:K,'Jurnal Kas'!H:H,F797,'Jurnal Kas'!Q:Q,C797)+I797,"")</f>
        <v/>
      </c>
    </row>
    <row r="798" spans="2:10" x14ac:dyDescent="0.25">
      <c r="B798" s="180">
        <v>791</v>
      </c>
      <c r="C798" s="502"/>
      <c r="D798" s="488" t="str">
        <f>IFERROR(INDEX('Jurnal Piutang'!R:R,MATCH(C798,'Jurnal Piutang'!Q:Q,0),0),"")</f>
        <v/>
      </c>
      <c r="E798" s="488" t="str">
        <f>IFERROR(INDEX(Customer!D:D,MATCH(D798,Customer!C:C,0),0),"")</f>
        <v/>
      </c>
      <c r="F798" s="490" t="str">
        <f>IFERROR(INDEX(Customer!F:F,MATCH($D798,Customer!$C:$C,0),0),"")</f>
        <v/>
      </c>
      <c r="G798" s="488" t="str">
        <f>IFERROR(INDEX(Customer!G:G,MATCH($D798,Customer!$C:$C,0),0),"")</f>
        <v/>
      </c>
      <c r="H798" s="524"/>
      <c r="I798" s="525"/>
      <c r="J798" s="533" t="str">
        <f>IF(C798&lt;&gt;"",SUMIFS('Jurnal Piutang'!J:J,'Jurnal Piutang'!H:H,F798,'Jurnal Piutang'!Q:Q,C798)-SUMIFS('Jurnal Kas'!K:K,'Jurnal Kas'!H:H,F798,'Jurnal Kas'!Q:Q,C798)+I798,"")</f>
        <v/>
      </c>
    </row>
    <row r="799" spans="2:10" x14ac:dyDescent="0.25">
      <c r="B799" s="180">
        <v>792</v>
      </c>
      <c r="C799" s="502"/>
      <c r="D799" s="488" t="str">
        <f>IFERROR(INDEX('Jurnal Piutang'!R:R,MATCH(C799,'Jurnal Piutang'!Q:Q,0),0),"")</f>
        <v/>
      </c>
      <c r="E799" s="488" t="str">
        <f>IFERROR(INDEX(Customer!D:D,MATCH(D799,Customer!C:C,0),0),"")</f>
        <v/>
      </c>
      <c r="F799" s="490" t="str">
        <f>IFERROR(INDEX(Customer!F:F,MATCH($D799,Customer!$C:$C,0),0),"")</f>
        <v/>
      </c>
      <c r="G799" s="488" t="str">
        <f>IFERROR(INDEX(Customer!G:G,MATCH($D799,Customer!$C:$C,0),0),"")</f>
        <v/>
      </c>
      <c r="H799" s="524"/>
      <c r="I799" s="525"/>
      <c r="J799" s="533" t="str">
        <f>IF(C799&lt;&gt;"",SUMIFS('Jurnal Piutang'!J:J,'Jurnal Piutang'!H:H,F799,'Jurnal Piutang'!Q:Q,C799)-SUMIFS('Jurnal Kas'!K:K,'Jurnal Kas'!H:H,F799,'Jurnal Kas'!Q:Q,C799)+I799,"")</f>
        <v/>
      </c>
    </row>
    <row r="800" spans="2:10" x14ac:dyDescent="0.25">
      <c r="B800" s="180">
        <v>793</v>
      </c>
      <c r="C800" s="502"/>
      <c r="D800" s="488" t="str">
        <f>IFERROR(INDEX('Jurnal Piutang'!R:R,MATCH(C800,'Jurnal Piutang'!Q:Q,0),0),"")</f>
        <v/>
      </c>
      <c r="E800" s="488" t="str">
        <f>IFERROR(INDEX(Customer!D:D,MATCH(D800,Customer!C:C,0),0),"")</f>
        <v/>
      </c>
      <c r="F800" s="490" t="str">
        <f>IFERROR(INDEX(Customer!F:F,MATCH($D800,Customer!$C:$C,0),0),"")</f>
        <v/>
      </c>
      <c r="G800" s="488" t="str">
        <f>IFERROR(INDEX(Customer!G:G,MATCH($D800,Customer!$C:$C,0),0),"")</f>
        <v/>
      </c>
      <c r="H800" s="524"/>
      <c r="I800" s="525"/>
      <c r="J800" s="533" t="str">
        <f>IF(C800&lt;&gt;"",SUMIFS('Jurnal Piutang'!J:J,'Jurnal Piutang'!H:H,F800,'Jurnal Piutang'!Q:Q,C800)-SUMIFS('Jurnal Kas'!K:K,'Jurnal Kas'!H:H,F800,'Jurnal Kas'!Q:Q,C800)+I800,"")</f>
        <v/>
      </c>
    </row>
    <row r="801" spans="2:10" x14ac:dyDescent="0.25">
      <c r="B801" s="180">
        <v>794</v>
      </c>
      <c r="C801" s="502"/>
      <c r="D801" s="488" t="str">
        <f>IFERROR(INDEX('Jurnal Piutang'!R:R,MATCH(C801,'Jurnal Piutang'!Q:Q,0),0),"")</f>
        <v/>
      </c>
      <c r="E801" s="488" t="str">
        <f>IFERROR(INDEX(Customer!D:D,MATCH(D801,Customer!C:C,0),0),"")</f>
        <v/>
      </c>
      <c r="F801" s="490" t="str">
        <f>IFERROR(INDEX(Customer!F:F,MATCH($D801,Customer!$C:$C,0),0),"")</f>
        <v/>
      </c>
      <c r="G801" s="488" t="str">
        <f>IFERROR(INDEX(Customer!G:G,MATCH($D801,Customer!$C:$C,0),0),"")</f>
        <v/>
      </c>
      <c r="H801" s="524"/>
      <c r="I801" s="525"/>
      <c r="J801" s="533" t="str">
        <f>IF(C801&lt;&gt;"",SUMIFS('Jurnal Piutang'!J:J,'Jurnal Piutang'!H:H,F801,'Jurnal Piutang'!Q:Q,C801)-SUMIFS('Jurnal Kas'!K:K,'Jurnal Kas'!H:H,F801,'Jurnal Kas'!Q:Q,C801)+I801,"")</f>
        <v/>
      </c>
    </row>
    <row r="802" spans="2:10" x14ac:dyDescent="0.25">
      <c r="B802" s="180">
        <v>795</v>
      </c>
      <c r="C802" s="502"/>
      <c r="D802" s="488" t="str">
        <f>IFERROR(INDEX('Jurnal Piutang'!R:R,MATCH(C802,'Jurnal Piutang'!Q:Q,0),0),"")</f>
        <v/>
      </c>
      <c r="E802" s="488" t="str">
        <f>IFERROR(INDEX(Customer!D:D,MATCH(D802,Customer!C:C,0),0),"")</f>
        <v/>
      </c>
      <c r="F802" s="490" t="str">
        <f>IFERROR(INDEX(Customer!F:F,MATCH($D802,Customer!$C:$C,0),0),"")</f>
        <v/>
      </c>
      <c r="G802" s="488" t="str">
        <f>IFERROR(INDEX(Customer!G:G,MATCH($D802,Customer!$C:$C,0),0),"")</f>
        <v/>
      </c>
      <c r="H802" s="524"/>
      <c r="I802" s="525"/>
      <c r="J802" s="533" t="str">
        <f>IF(C802&lt;&gt;"",SUMIFS('Jurnal Piutang'!J:J,'Jurnal Piutang'!H:H,F802,'Jurnal Piutang'!Q:Q,C802)-SUMIFS('Jurnal Kas'!K:K,'Jurnal Kas'!H:H,F802,'Jurnal Kas'!Q:Q,C802)+I802,"")</f>
        <v/>
      </c>
    </row>
    <row r="803" spans="2:10" x14ac:dyDescent="0.25">
      <c r="B803" s="180">
        <v>796</v>
      </c>
      <c r="C803" s="502"/>
      <c r="D803" s="488" t="str">
        <f>IFERROR(INDEX('Jurnal Piutang'!R:R,MATCH(C803,'Jurnal Piutang'!Q:Q,0),0),"")</f>
        <v/>
      </c>
      <c r="E803" s="488" t="str">
        <f>IFERROR(INDEX(Customer!D:D,MATCH(D803,Customer!C:C,0),0),"")</f>
        <v/>
      </c>
      <c r="F803" s="490" t="str">
        <f>IFERROR(INDEX(Customer!F:F,MATCH($D803,Customer!$C:$C,0),0),"")</f>
        <v/>
      </c>
      <c r="G803" s="488" t="str">
        <f>IFERROR(INDEX(Customer!G:G,MATCH($D803,Customer!$C:$C,0),0),"")</f>
        <v/>
      </c>
      <c r="H803" s="524"/>
      <c r="I803" s="525"/>
      <c r="J803" s="533" t="str">
        <f>IF(C803&lt;&gt;"",SUMIFS('Jurnal Piutang'!J:J,'Jurnal Piutang'!H:H,F803,'Jurnal Piutang'!Q:Q,C803)-SUMIFS('Jurnal Kas'!K:K,'Jurnal Kas'!H:H,F803,'Jurnal Kas'!Q:Q,C803)+I803,"")</f>
        <v/>
      </c>
    </row>
    <row r="804" spans="2:10" x14ac:dyDescent="0.25">
      <c r="B804" s="180">
        <v>797</v>
      </c>
      <c r="C804" s="502"/>
      <c r="D804" s="488" t="str">
        <f>IFERROR(INDEX('Jurnal Piutang'!R:R,MATCH(C804,'Jurnal Piutang'!Q:Q,0),0),"")</f>
        <v/>
      </c>
      <c r="E804" s="488" t="str">
        <f>IFERROR(INDEX(Customer!D:D,MATCH(D804,Customer!C:C,0),0),"")</f>
        <v/>
      </c>
      <c r="F804" s="490" t="str">
        <f>IFERROR(INDEX(Customer!F:F,MATCH($D804,Customer!$C:$C,0),0),"")</f>
        <v/>
      </c>
      <c r="G804" s="488" t="str">
        <f>IFERROR(INDEX(Customer!G:G,MATCH($D804,Customer!$C:$C,0),0),"")</f>
        <v/>
      </c>
      <c r="H804" s="524"/>
      <c r="I804" s="525"/>
      <c r="J804" s="533" t="str">
        <f>IF(C804&lt;&gt;"",SUMIFS('Jurnal Piutang'!J:J,'Jurnal Piutang'!H:H,F804,'Jurnal Piutang'!Q:Q,C804)-SUMIFS('Jurnal Kas'!K:K,'Jurnal Kas'!H:H,F804,'Jurnal Kas'!Q:Q,C804)+I804,"")</f>
        <v/>
      </c>
    </row>
    <row r="805" spans="2:10" x14ac:dyDescent="0.25">
      <c r="B805" s="180">
        <v>798</v>
      </c>
      <c r="C805" s="502"/>
      <c r="D805" s="488" t="str">
        <f>IFERROR(INDEX('Jurnal Piutang'!R:R,MATCH(C805,'Jurnal Piutang'!Q:Q,0),0),"")</f>
        <v/>
      </c>
      <c r="E805" s="488" t="str">
        <f>IFERROR(INDEX(Customer!D:D,MATCH(D805,Customer!C:C,0),0),"")</f>
        <v/>
      </c>
      <c r="F805" s="490" t="str">
        <f>IFERROR(INDEX(Customer!F:F,MATCH($D805,Customer!$C:$C,0),0),"")</f>
        <v/>
      </c>
      <c r="G805" s="488" t="str">
        <f>IFERROR(INDEX(Customer!G:G,MATCH($D805,Customer!$C:$C,0),0),"")</f>
        <v/>
      </c>
      <c r="H805" s="524"/>
      <c r="I805" s="525"/>
      <c r="J805" s="533" t="str">
        <f>IF(C805&lt;&gt;"",SUMIFS('Jurnal Piutang'!J:J,'Jurnal Piutang'!H:H,F805,'Jurnal Piutang'!Q:Q,C805)-SUMIFS('Jurnal Kas'!K:K,'Jurnal Kas'!H:H,F805,'Jurnal Kas'!Q:Q,C805)+I805,"")</f>
        <v/>
      </c>
    </row>
    <row r="806" spans="2:10" x14ac:dyDescent="0.25">
      <c r="B806" s="180">
        <v>799</v>
      </c>
      <c r="C806" s="502"/>
      <c r="D806" s="488" t="str">
        <f>IFERROR(INDEX('Jurnal Piutang'!R:R,MATCH(C806,'Jurnal Piutang'!Q:Q,0),0),"")</f>
        <v/>
      </c>
      <c r="E806" s="488" t="str">
        <f>IFERROR(INDEX(Customer!D:D,MATCH(D806,Customer!C:C,0),0),"")</f>
        <v/>
      </c>
      <c r="F806" s="490" t="str">
        <f>IFERROR(INDEX(Customer!F:F,MATCH($D806,Customer!$C:$C,0),0),"")</f>
        <v/>
      </c>
      <c r="G806" s="488" t="str">
        <f>IFERROR(INDEX(Customer!G:G,MATCH($D806,Customer!$C:$C,0),0),"")</f>
        <v/>
      </c>
      <c r="H806" s="524"/>
      <c r="I806" s="525"/>
      <c r="J806" s="533" t="str">
        <f>IF(C806&lt;&gt;"",SUMIFS('Jurnal Piutang'!J:J,'Jurnal Piutang'!H:H,F806,'Jurnal Piutang'!Q:Q,C806)-SUMIFS('Jurnal Kas'!K:K,'Jurnal Kas'!H:H,F806,'Jurnal Kas'!Q:Q,C806)+I806,"")</f>
        <v/>
      </c>
    </row>
    <row r="807" spans="2:10" x14ac:dyDescent="0.25">
      <c r="B807" s="180">
        <v>800</v>
      </c>
      <c r="C807" s="502"/>
      <c r="D807" s="488" t="str">
        <f>IFERROR(INDEX('Jurnal Piutang'!R:R,MATCH(C807,'Jurnal Piutang'!Q:Q,0),0),"")</f>
        <v/>
      </c>
      <c r="E807" s="488" t="str">
        <f>IFERROR(INDEX(Customer!D:D,MATCH(D807,Customer!C:C,0),0),"")</f>
        <v/>
      </c>
      <c r="F807" s="490" t="str">
        <f>IFERROR(INDEX(Customer!F:F,MATCH($D807,Customer!$C:$C,0),0),"")</f>
        <v/>
      </c>
      <c r="G807" s="488" t="str">
        <f>IFERROR(INDEX(Customer!G:G,MATCH($D807,Customer!$C:$C,0),0),"")</f>
        <v/>
      </c>
      <c r="H807" s="524"/>
      <c r="I807" s="525"/>
      <c r="J807" s="533" t="str">
        <f>IF(C807&lt;&gt;"",SUMIFS('Jurnal Piutang'!J:J,'Jurnal Piutang'!H:H,F807,'Jurnal Piutang'!Q:Q,C807)-SUMIFS('Jurnal Kas'!K:K,'Jurnal Kas'!H:H,F807,'Jurnal Kas'!Q:Q,C807)+I807,"")</f>
        <v/>
      </c>
    </row>
    <row r="808" spans="2:10" x14ac:dyDescent="0.25">
      <c r="B808" s="180">
        <v>801</v>
      </c>
      <c r="C808" s="502"/>
      <c r="D808" s="488" t="str">
        <f>IFERROR(INDEX('Jurnal Piutang'!R:R,MATCH(C808,'Jurnal Piutang'!Q:Q,0),0),"")</f>
        <v/>
      </c>
      <c r="E808" s="488" t="str">
        <f>IFERROR(INDEX(Customer!D:D,MATCH(D808,Customer!C:C,0),0),"")</f>
        <v/>
      </c>
      <c r="F808" s="490" t="str">
        <f>IFERROR(INDEX(Customer!F:F,MATCH($D808,Customer!$C:$C,0),0),"")</f>
        <v/>
      </c>
      <c r="G808" s="488" t="str">
        <f>IFERROR(INDEX(Customer!G:G,MATCH($D808,Customer!$C:$C,0),0),"")</f>
        <v/>
      </c>
      <c r="H808" s="524"/>
      <c r="I808" s="525"/>
      <c r="J808" s="533" t="str">
        <f>IF(C808&lt;&gt;"",SUMIFS('Jurnal Piutang'!J:J,'Jurnal Piutang'!H:H,F808,'Jurnal Piutang'!Q:Q,C808)-SUMIFS('Jurnal Kas'!K:K,'Jurnal Kas'!H:H,F808,'Jurnal Kas'!Q:Q,C808)+I808,"")</f>
        <v/>
      </c>
    </row>
    <row r="809" spans="2:10" x14ac:dyDescent="0.25">
      <c r="B809" s="180">
        <v>802</v>
      </c>
      <c r="C809" s="502"/>
      <c r="D809" s="488" t="str">
        <f>IFERROR(INDEX('Jurnal Piutang'!R:R,MATCH(C809,'Jurnal Piutang'!Q:Q,0),0),"")</f>
        <v/>
      </c>
      <c r="E809" s="488" t="str">
        <f>IFERROR(INDEX(Customer!D:D,MATCH(D809,Customer!C:C,0),0),"")</f>
        <v/>
      </c>
      <c r="F809" s="490" t="str">
        <f>IFERROR(INDEX(Customer!F:F,MATCH($D809,Customer!$C:$C,0),0),"")</f>
        <v/>
      </c>
      <c r="G809" s="488" t="str">
        <f>IFERROR(INDEX(Customer!G:G,MATCH($D809,Customer!$C:$C,0),0),"")</f>
        <v/>
      </c>
      <c r="H809" s="524"/>
      <c r="I809" s="525"/>
      <c r="J809" s="533" t="str">
        <f>IF(C809&lt;&gt;"",SUMIFS('Jurnal Piutang'!J:J,'Jurnal Piutang'!H:H,F809,'Jurnal Piutang'!Q:Q,C809)-SUMIFS('Jurnal Kas'!K:K,'Jurnal Kas'!H:H,F809,'Jurnal Kas'!Q:Q,C809)+I809,"")</f>
        <v/>
      </c>
    </row>
    <row r="810" spans="2:10" x14ac:dyDescent="0.25">
      <c r="B810" s="180">
        <v>803</v>
      </c>
      <c r="C810" s="502"/>
      <c r="D810" s="488" t="str">
        <f>IFERROR(INDEX('Jurnal Piutang'!R:R,MATCH(C810,'Jurnal Piutang'!Q:Q,0),0),"")</f>
        <v/>
      </c>
      <c r="E810" s="488" t="str">
        <f>IFERROR(INDEX(Customer!D:D,MATCH(D810,Customer!C:C,0),0),"")</f>
        <v/>
      </c>
      <c r="F810" s="490" t="str">
        <f>IFERROR(INDEX(Customer!F:F,MATCH($D810,Customer!$C:$C,0),0),"")</f>
        <v/>
      </c>
      <c r="G810" s="488" t="str">
        <f>IFERROR(INDEX(Customer!G:G,MATCH($D810,Customer!$C:$C,0),0),"")</f>
        <v/>
      </c>
      <c r="H810" s="524"/>
      <c r="I810" s="525"/>
      <c r="J810" s="533" t="str">
        <f>IF(C810&lt;&gt;"",SUMIFS('Jurnal Piutang'!J:J,'Jurnal Piutang'!H:H,F810,'Jurnal Piutang'!Q:Q,C810)-SUMIFS('Jurnal Kas'!K:K,'Jurnal Kas'!H:H,F810,'Jurnal Kas'!Q:Q,C810)+I810,"")</f>
        <v/>
      </c>
    </row>
    <row r="811" spans="2:10" x14ac:dyDescent="0.25">
      <c r="B811" s="180">
        <v>804</v>
      </c>
      <c r="C811" s="502"/>
      <c r="D811" s="488" t="str">
        <f>IFERROR(INDEX('Jurnal Piutang'!R:R,MATCH(C811,'Jurnal Piutang'!Q:Q,0),0),"")</f>
        <v/>
      </c>
      <c r="E811" s="488" t="str">
        <f>IFERROR(INDEX(Customer!D:D,MATCH(D811,Customer!C:C,0),0),"")</f>
        <v/>
      </c>
      <c r="F811" s="490" t="str">
        <f>IFERROR(INDEX(Customer!F:F,MATCH($D811,Customer!$C:$C,0),0),"")</f>
        <v/>
      </c>
      <c r="G811" s="488" t="str">
        <f>IFERROR(INDEX(Customer!G:G,MATCH($D811,Customer!$C:$C,0),0),"")</f>
        <v/>
      </c>
      <c r="H811" s="524"/>
      <c r="I811" s="525"/>
      <c r="J811" s="533" t="str">
        <f>IF(C811&lt;&gt;"",SUMIFS('Jurnal Piutang'!J:J,'Jurnal Piutang'!H:H,F811,'Jurnal Piutang'!Q:Q,C811)-SUMIFS('Jurnal Kas'!K:K,'Jurnal Kas'!H:H,F811,'Jurnal Kas'!Q:Q,C811)+I811,"")</f>
        <v/>
      </c>
    </row>
    <row r="812" spans="2:10" x14ac:dyDescent="0.25">
      <c r="B812" s="180">
        <v>805</v>
      </c>
      <c r="C812" s="502"/>
      <c r="D812" s="488" t="str">
        <f>IFERROR(INDEX('Jurnal Piutang'!R:R,MATCH(C812,'Jurnal Piutang'!Q:Q,0),0),"")</f>
        <v/>
      </c>
      <c r="E812" s="488" t="str">
        <f>IFERROR(INDEX(Customer!D:D,MATCH(D812,Customer!C:C,0),0),"")</f>
        <v/>
      </c>
      <c r="F812" s="490" t="str">
        <f>IFERROR(INDEX(Customer!F:F,MATCH($D812,Customer!$C:$C,0),0),"")</f>
        <v/>
      </c>
      <c r="G812" s="488" t="str">
        <f>IFERROR(INDEX(Customer!G:G,MATCH($D812,Customer!$C:$C,0),0),"")</f>
        <v/>
      </c>
      <c r="H812" s="524"/>
      <c r="I812" s="525"/>
      <c r="J812" s="533" t="str">
        <f>IF(C812&lt;&gt;"",SUMIFS('Jurnal Piutang'!J:J,'Jurnal Piutang'!H:H,F812,'Jurnal Piutang'!Q:Q,C812)-SUMIFS('Jurnal Kas'!K:K,'Jurnal Kas'!H:H,F812,'Jurnal Kas'!Q:Q,C812)+I812,"")</f>
        <v/>
      </c>
    </row>
    <row r="813" spans="2:10" x14ac:dyDescent="0.25">
      <c r="B813" s="180">
        <v>806</v>
      </c>
      <c r="C813" s="502"/>
      <c r="D813" s="488" t="str">
        <f>IFERROR(INDEX('Jurnal Piutang'!R:R,MATCH(C813,'Jurnal Piutang'!Q:Q,0),0),"")</f>
        <v/>
      </c>
      <c r="E813" s="488" t="str">
        <f>IFERROR(INDEX(Customer!D:D,MATCH(D813,Customer!C:C,0),0),"")</f>
        <v/>
      </c>
      <c r="F813" s="490" t="str">
        <f>IFERROR(INDEX(Customer!F:F,MATCH($D813,Customer!$C:$C,0),0),"")</f>
        <v/>
      </c>
      <c r="G813" s="488" t="str">
        <f>IFERROR(INDEX(Customer!G:G,MATCH($D813,Customer!$C:$C,0),0),"")</f>
        <v/>
      </c>
      <c r="H813" s="524"/>
      <c r="I813" s="525"/>
      <c r="J813" s="533" t="str">
        <f>IF(C813&lt;&gt;"",SUMIFS('Jurnal Piutang'!J:J,'Jurnal Piutang'!H:H,F813,'Jurnal Piutang'!Q:Q,C813)-SUMIFS('Jurnal Kas'!K:K,'Jurnal Kas'!H:H,F813,'Jurnal Kas'!Q:Q,C813)+I813,"")</f>
        <v/>
      </c>
    </row>
    <row r="814" spans="2:10" x14ac:dyDescent="0.25">
      <c r="B814" s="180">
        <v>807</v>
      </c>
      <c r="C814" s="502"/>
      <c r="D814" s="488" t="str">
        <f>IFERROR(INDEX('Jurnal Piutang'!R:R,MATCH(C814,'Jurnal Piutang'!Q:Q,0),0),"")</f>
        <v/>
      </c>
      <c r="E814" s="488" t="str">
        <f>IFERROR(INDEX(Customer!D:D,MATCH(D814,Customer!C:C,0),0),"")</f>
        <v/>
      </c>
      <c r="F814" s="490" t="str">
        <f>IFERROR(INDEX(Customer!F:F,MATCH($D814,Customer!$C:$C,0),0),"")</f>
        <v/>
      </c>
      <c r="G814" s="488" t="str">
        <f>IFERROR(INDEX(Customer!G:G,MATCH($D814,Customer!$C:$C,0),0),"")</f>
        <v/>
      </c>
      <c r="H814" s="524"/>
      <c r="I814" s="525"/>
      <c r="J814" s="533" t="str">
        <f>IF(C814&lt;&gt;"",SUMIFS('Jurnal Piutang'!J:J,'Jurnal Piutang'!H:H,F814,'Jurnal Piutang'!Q:Q,C814)-SUMIFS('Jurnal Kas'!K:K,'Jurnal Kas'!H:H,F814,'Jurnal Kas'!Q:Q,C814)+I814,"")</f>
        <v/>
      </c>
    </row>
    <row r="815" spans="2:10" x14ac:dyDescent="0.25">
      <c r="B815" s="180">
        <v>808</v>
      </c>
      <c r="C815" s="502"/>
      <c r="D815" s="488" t="str">
        <f>IFERROR(INDEX('Jurnal Piutang'!R:R,MATCH(C815,'Jurnal Piutang'!Q:Q,0),0),"")</f>
        <v/>
      </c>
      <c r="E815" s="488" t="str">
        <f>IFERROR(INDEX(Customer!D:D,MATCH(D815,Customer!C:C,0),0),"")</f>
        <v/>
      </c>
      <c r="F815" s="490" t="str">
        <f>IFERROR(INDEX(Customer!F:F,MATCH($D815,Customer!$C:$C,0),0),"")</f>
        <v/>
      </c>
      <c r="G815" s="488" t="str">
        <f>IFERROR(INDEX(Customer!G:G,MATCH($D815,Customer!$C:$C,0),0),"")</f>
        <v/>
      </c>
      <c r="H815" s="524"/>
      <c r="I815" s="525"/>
      <c r="J815" s="533" t="str">
        <f>IF(C815&lt;&gt;"",SUMIFS('Jurnal Piutang'!J:J,'Jurnal Piutang'!H:H,F815,'Jurnal Piutang'!Q:Q,C815)-SUMIFS('Jurnal Kas'!K:K,'Jurnal Kas'!H:H,F815,'Jurnal Kas'!Q:Q,C815)+I815,"")</f>
        <v/>
      </c>
    </row>
    <row r="816" spans="2:10" x14ac:dyDescent="0.25">
      <c r="B816" s="180">
        <v>809</v>
      </c>
      <c r="C816" s="502"/>
      <c r="D816" s="488" t="str">
        <f>IFERROR(INDEX('Jurnal Piutang'!R:R,MATCH(C816,'Jurnal Piutang'!Q:Q,0),0),"")</f>
        <v/>
      </c>
      <c r="E816" s="488" t="str">
        <f>IFERROR(INDEX(Customer!D:D,MATCH(D816,Customer!C:C,0),0),"")</f>
        <v/>
      </c>
      <c r="F816" s="490" t="str">
        <f>IFERROR(INDEX(Customer!F:F,MATCH($D816,Customer!$C:$C,0),0),"")</f>
        <v/>
      </c>
      <c r="G816" s="488" t="str">
        <f>IFERROR(INDEX(Customer!G:G,MATCH($D816,Customer!$C:$C,0),0),"")</f>
        <v/>
      </c>
      <c r="H816" s="524"/>
      <c r="I816" s="525"/>
      <c r="J816" s="533" t="str">
        <f>IF(C816&lt;&gt;"",SUMIFS('Jurnal Piutang'!J:J,'Jurnal Piutang'!H:H,F816,'Jurnal Piutang'!Q:Q,C816)-SUMIFS('Jurnal Kas'!K:K,'Jurnal Kas'!H:H,F816,'Jurnal Kas'!Q:Q,C816)+I816,"")</f>
        <v/>
      </c>
    </row>
    <row r="817" spans="2:10" x14ac:dyDescent="0.25">
      <c r="B817" s="180">
        <v>810</v>
      </c>
      <c r="C817" s="502"/>
      <c r="D817" s="488" t="str">
        <f>IFERROR(INDEX('Jurnal Piutang'!R:R,MATCH(C817,'Jurnal Piutang'!Q:Q,0),0),"")</f>
        <v/>
      </c>
      <c r="E817" s="488" t="str">
        <f>IFERROR(INDEX(Customer!D:D,MATCH(D817,Customer!C:C,0),0),"")</f>
        <v/>
      </c>
      <c r="F817" s="490" t="str">
        <f>IFERROR(INDEX(Customer!F:F,MATCH($D817,Customer!$C:$C,0),0),"")</f>
        <v/>
      </c>
      <c r="G817" s="488" t="str">
        <f>IFERROR(INDEX(Customer!G:G,MATCH($D817,Customer!$C:$C,0),0),"")</f>
        <v/>
      </c>
      <c r="H817" s="524"/>
      <c r="I817" s="525"/>
      <c r="J817" s="533" t="str">
        <f>IF(C817&lt;&gt;"",SUMIFS('Jurnal Piutang'!J:J,'Jurnal Piutang'!H:H,F817,'Jurnal Piutang'!Q:Q,C817)-SUMIFS('Jurnal Kas'!K:K,'Jurnal Kas'!H:H,F817,'Jurnal Kas'!Q:Q,C817)+I817,"")</f>
        <v/>
      </c>
    </row>
    <row r="818" spans="2:10" x14ac:dyDescent="0.25">
      <c r="B818" s="180">
        <v>811</v>
      </c>
      <c r="C818" s="502"/>
      <c r="D818" s="488" t="str">
        <f>IFERROR(INDEX('Jurnal Piutang'!R:R,MATCH(C818,'Jurnal Piutang'!Q:Q,0),0),"")</f>
        <v/>
      </c>
      <c r="E818" s="488" t="str">
        <f>IFERROR(INDEX(Customer!D:D,MATCH(D818,Customer!C:C,0),0),"")</f>
        <v/>
      </c>
      <c r="F818" s="490" t="str">
        <f>IFERROR(INDEX(Customer!F:F,MATCH($D818,Customer!$C:$C,0),0),"")</f>
        <v/>
      </c>
      <c r="G818" s="488" t="str">
        <f>IFERROR(INDEX(Customer!G:G,MATCH($D818,Customer!$C:$C,0),0),"")</f>
        <v/>
      </c>
      <c r="H818" s="524"/>
      <c r="I818" s="525"/>
      <c r="J818" s="533" t="str">
        <f>IF(C818&lt;&gt;"",SUMIFS('Jurnal Piutang'!J:J,'Jurnal Piutang'!H:H,F818,'Jurnal Piutang'!Q:Q,C818)-SUMIFS('Jurnal Kas'!K:K,'Jurnal Kas'!H:H,F818,'Jurnal Kas'!Q:Q,C818)+I818,"")</f>
        <v/>
      </c>
    </row>
    <row r="819" spans="2:10" x14ac:dyDescent="0.25">
      <c r="B819" s="180">
        <v>812</v>
      </c>
      <c r="C819" s="502"/>
      <c r="D819" s="488" t="str">
        <f>IFERROR(INDEX('Jurnal Piutang'!R:R,MATCH(C819,'Jurnal Piutang'!Q:Q,0),0),"")</f>
        <v/>
      </c>
      <c r="E819" s="488" t="str">
        <f>IFERROR(INDEX(Customer!D:D,MATCH(D819,Customer!C:C,0),0),"")</f>
        <v/>
      </c>
      <c r="F819" s="490" t="str">
        <f>IFERROR(INDEX(Customer!F:F,MATCH($D819,Customer!$C:$C,0),0),"")</f>
        <v/>
      </c>
      <c r="G819" s="488" t="str">
        <f>IFERROR(INDEX(Customer!G:G,MATCH($D819,Customer!$C:$C,0),0),"")</f>
        <v/>
      </c>
      <c r="H819" s="524"/>
      <c r="I819" s="525"/>
      <c r="J819" s="533" t="str">
        <f>IF(C819&lt;&gt;"",SUMIFS('Jurnal Piutang'!J:J,'Jurnal Piutang'!H:H,F819,'Jurnal Piutang'!Q:Q,C819)-SUMIFS('Jurnal Kas'!K:K,'Jurnal Kas'!H:H,F819,'Jurnal Kas'!Q:Q,C819)+I819,"")</f>
        <v/>
      </c>
    </row>
    <row r="820" spans="2:10" x14ac:dyDescent="0.25">
      <c r="B820" s="180">
        <v>813</v>
      </c>
      <c r="C820" s="502"/>
      <c r="D820" s="488" t="str">
        <f>IFERROR(INDEX('Jurnal Piutang'!R:R,MATCH(C820,'Jurnal Piutang'!Q:Q,0),0),"")</f>
        <v/>
      </c>
      <c r="E820" s="488" t="str">
        <f>IFERROR(INDEX(Customer!D:D,MATCH(D820,Customer!C:C,0),0),"")</f>
        <v/>
      </c>
      <c r="F820" s="490" t="str">
        <f>IFERROR(INDEX(Customer!F:F,MATCH($D820,Customer!$C:$C,0),0),"")</f>
        <v/>
      </c>
      <c r="G820" s="488" t="str">
        <f>IFERROR(INDEX(Customer!G:G,MATCH($D820,Customer!$C:$C,0),0),"")</f>
        <v/>
      </c>
      <c r="H820" s="524"/>
      <c r="I820" s="525"/>
      <c r="J820" s="533" t="str">
        <f>IF(C820&lt;&gt;"",SUMIFS('Jurnal Piutang'!J:J,'Jurnal Piutang'!H:H,F820,'Jurnal Piutang'!Q:Q,C820)-SUMIFS('Jurnal Kas'!K:K,'Jurnal Kas'!H:H,F820,'Jurnal Kas'!Q:Q,C820)+I820,"")</f>
        <v/>
      </c>
    </row>
    <row r="821" spans="2:10" x14ac:dyDescent="0.25">
      <c r="B821" s="180">
        <v>814</v>
      </c>
      <c r="C821" s="502"/>
      <c r="D821" s="488" t="str">
        <f>IFERROR(INDEX('Jurnal Piutang'!R:R,MATCH(C821,'Jurnal Piutang'!Q:Q,0),0),"")</f>
        <v/>
      </c>
      <c r="E821" s="488" t="str">
        <f>IFERROR(INDEX(Customer!D:D,MATCH(D821,Customer!C:C,0),0),"")</f>
        <v/>
      </c>
      <c r="F821" s="490" t="str">
        <f>IFERROR(INDEX(Customer!F:F,MATCH($D821,Customer!$C:$C,0),0),"")</f>
        <v/>
      </c>
      <c r="G821" s="488" t="str">
        <f>IFERROR(INDEX(Customer!G:G,MATCH($D821,Customer!$C:$C,0),0),"")</f>
        <v/>
      </c>
      <c r="H821" s="524"/>
      <c r="I821" s="525"/>
      <c r="J821" s="533" t="str">
        <f>IF(C821&lt;&gt;"",SUMIFS('Jurnal Piutang'!J:J,'Jurnal Piutang'!H:H,F821,'Jurnal Piutang'!Q:Q,C821)-SUMIFS('Jurnal Kas'!K:K,'Jurnal Kas'!H:H,F821,'Jurnal Kas'!Q:Q,C821)+I821,"")</f>
        <v/>
      </c>
    </row>
    <row r="822" spans="2:10" x14ac:dyDescent="0.25">
      <c r="B822" s="180">
        <v>815</v>
      </c>
      <c r="C822" s="502"/>
      <c r="D822" s="488" t="str">
        <f>IFERROR(INDEX('Jurnal Piutang'!R:R,MATCH(C822,'Jurnal Piutang'!Q:Q,0),0),"")</f>
        <v/>
      </c>
      <c r="E822" s="488" t="str">
        <f>IFERROR(INDEX(Customer!D:D,MATCH(D822,Customer!C:C,0),0),"")</f>
        <v/>
      </c>
      <c r="F822" s="490" t="str">
        <f>IFERROR(INDEX(Customer!F:F,MATCH($D822,Customer!$C:$C,0),0),"")</f>
        <v/>
      </c>
      <c r="G822" s="488" t="str">
        <f>IFERROR(INDEX(Customer!G:G,MATCH($D822,Customer!$C:$C,0),0),"")</f>
        <v/>
      </c>
      <c r="H822" s="524"/>
      <c r="I822" s="525"/>
      <c r="J822" s="533" t="str">
        <f>IF(C822&lt;&gt;"",SUMIFS('Jurnal Piutang'!J:J,'Jurnal Piutang'!H:H,F822,'Jurnal Piutang'!Q:Q,C822)-SUMIFS('Jurnal Kas'!K:K,'Jurnal Kas'!H:H,F822,'Jurnal Kas'!Q:Q,C822)+I822,"")</f>
        <v/>
      </c>
    </row>
    <row r="823" spans="2:10" x14ac:dyDescent="0.25">
      <c r="B823" s="180">
        <v>816</v>
      </c>
      <c r="C823" s="502"/>
      <c r="D823" s="488" t="str">
        <f>IFERROR(INDEX('Jurnal Piutang'!R:R,MATCH(C823,'Jurnal Piutang'!Q:Q,0),0),"")</f>
        <v/>
      </c>
      <c r="E823" s="488" t="str">
        <f>IFERROR(INDEX(Customer!D:D,MATCH(D823,Customer!C:C,0),0),"")</f>
        <v/>
      </c>
      <c r="F823" s="490" t="str">
        <f>IFERROR(INDEX(Customer!F:F,MATCH($D823,Customer!$C:$C,0),0),"")</f>
        <v/>
      </c>
      <c r="G823" s="488" t="str">
        <f>IFERROR(INDEX(Customer!G:G,MATCH($D823,Customer!$C:$C,0),0),"")</f>
        <v/>
      </c>
      <c r="H823" s="524"/>
      <c r="I823" s="525"/>
      <c r="J823" s="533" t="str">
        <f>IF(C823&lt;&gt;"",SUMIFS('Jurnal Piutang'!J:J,'Jurnal Piutang'!H:H,F823,'Jurnal Piutang'!Q:Q,C823)-SUMIFS('Jurnal Kas'!K:K,'Jurnal Kas'!H:H,F823,'Jurnal Kas'!Q:Q,C823)+I823,"")</f>
        <v/>
      </c>
    </row>
    <row r="824" spans="2:10" x14ac:dyDescent="0.25">
      <c r="B824" s="180">
        <v>817</v>
      </c>
      <c r="C824" s="502"/>
      <c r="D824" s="488" t="str">
        <f>IFERROR(INDEX('Jurnal Piutang'!R:R,MATCH(C824,'Jurnal Piutang'!Q:Q,0),0),"")</f>
        <v/>
      </c>
      <c r="E824" s="488" t="str">
        <f>IFERROR(INDEX(Customer!D:D,MATCH(D824,Customer!C:C,0),0),"")</f>
        <v/>
      </c>
      <c r="F824" s="490" t="str">
        <f>IFERROR(INDEX(Customer!F:F,MATCH($D824,Customer!$C:$C,0),0),"")</f>
        <v/>
      </c>
      <c r="G824" s="488" t="str">
        <f>IFERROR(INDEX(Customer!G:G,MATCH($D824,Customer!$C:$C,0),0),"")</f>
        <v/>
      </c>
      <c r="H824" s="524"/>
      <c r="I824" s="525"/>
      <c r="J824" s="533" t="str">
        <f>IF(C824&lt;&gt;"",SUMIFS('Jurnal Piutang'!J:J,'Jurnal Piutang'!H:H,F824,'Jurnal Piutang'!Q:Q,C824)-SUMIFS('Jurnal Kas'!K:K,'Jurnal Kas'!H:H,F824,'Jurnal Kas'!Q:Q,C824)+I824,"")</f>
        <v/>
      </c>
    </row>
    <row r="825" spans="2:10" x14ac:dyDescent="0.25">
      <c r="B825" s="180">
        <v>818</v>
      </c>
      <c r="C825" s="502"/>
      <c r="D825" s="488" t="str">
        <f>IFERROR(INDEX('Jurnal Piutang'!R:R,MATCH(C825,'Jurnal Piutang'!Q:Q,0),0),"")</f>
        <v/>
      </c>
      <c r="E825" s="488" t="str">
        <f>IFERROR(INDEX(Customer!D:D,MATCH(D825,Customer!C:C,0),0),"")</f>
        <v/>
      </c>
      <c r="F825" s="490" t="str">
        <f>IFERROR(INDEX(Customer!F:F,MATCH($D825,Customer!$C:$C,0),0),"")</f>
        <v/>
      </c>
      <c r="G825" s="488" t="str">
        <f>IFERROR(INDEX(Customer!G:G,MATCH($D825,Customer!$C:$C,0),0),"")</f>
        <v/>
      </c>
      <c r="H825" s="524"/>
      <c r="I825" s="525"/>
      <c r="J825" s="533" t="str">
        <f>IF(C825&lt;&gt;"",SUMIFS('Jurnal Piutang'!J:J,'Jurnal Piutang'!H:H,F825,'Jurnal Piutang'!Q:Q,C825)-SUMIFS('Jurnal Kas'!K:K,'Jurnal Kas'!H:H,F825,'Jurnal Kas'!Q:Q,C825)+I825,"")</f>
        <v/>
      </c>
    </row>
    <row r="826" spans="2:10" x14ac:dyDescent="0.25">
      <c r="B826" s="180">
        <v>819</v>
      </c>
      <c r="C826" s="502"/>
      <c r="D826" s="488" t="str">
        <f>IFERROR(INDEX('Jurnal Piutang'!R:R,MATCH(C826,'Jurnal Piutang'!Q:Q,0),0),"")</f>
        <v/>
      </c>
      <c r="E826" s="488" t="str">
        <f>IFERROR(INDEX(Customer!D:D,MATCH(D826,Customer!C:C,0),0),"")</f>
        <v/>
      </c>
      <c r="F826" s="490" t="str">
        <f>IFERROR(INDEX(Customer!F:F,MATCH($D826,Customer!$C:$C,0),0),"")</f>
        <v/>
      </c>
      <c r="G826" s="488" t="str">
        <f>IFERROR(INDEX(Customer!G:G,MATCH($D826,Customer!$C:$C,0),0),"")</f>
        <v/>
      </c>
      <c r="H826" s="524"/>
      <c r="I826" s="525"/>
      <c r="J826" s="533" t="str">
        <f>IF(C826&lt;&gt;"",SUMIFS('Jurnal Piutang'!J:J,'Jurnal Piutang'!H:H,F826,'Jurnal Piutang'!Q:Q,C826)-SUMIFS('Jurnal Kas'!K:K,'Jurnal Kas'!H:H,F826,'Jurnal Kas'!Q:Q,C826)+I826,"")</f>
        <v/>
      </c>
    </row>
    <row r="827" spans="2:10" x14ac:dyDescent="0.25">
      <c r="B827" s="180">
        <v>820</v>
      </c>
      <c r="C827" s="502"/>
      <c r="D827" s="488" t="str">
        <f>IFERROR(INDEX('Jurnal Piutang'!R:R,MATCH(C827,'Jurnal Piutang'!Q:Q,0),0),"")</f>
        <v/>
      </c>
      <c r="E827" s="488" t="str">
        <f>IFERROR(INDEX(Customer!D:D,MATCH(D827,Customer!C:C,0),0),"")</f>
        <v/>
      </c>
      <c r="F827" s="490" t="str">
        <f>IFERROR(INDEX(Customer!F:F,MATCH($D827,Customer!$C:$C,0),0),"")</f>
        <v/>
      </c>
      <c r="G827" s="488" t="str">
        <f>IFERROR(INDEX(Customer!G:G,MATCH($D827,Customer!$C:$C,0),0),"")</f>
        <v/>
      </c>
      <c r="H827" s="524"/>
      <c r="I827" s="525"/>
      <c r="J827" s="533" t="str">
        <f>IF(C827&lt;&gt;"",SUMIFS('Jurnal Piutang'!J:J,'Jurnal Piutang'!H:H,F827,'Jurnal Piutang'!Q:Q,C827)-SUMIFS('Jurnal Kas'!K:K,'Jurnal Kas'!H:H,F827,'Jurnal Kas'!Q:Q,C827)+I827,"")</f>
        <v/>
      </c>
    </row>
    <row r="828" spans="2:10" x14ac:dyDescent="0.25">
      <c r="B828" s="180">
        <v>821</v>
      </c>
      <c r="C828" s="502"/>
      <c r="D828" s="488" t="str">
        <f>IFERROR(INDEX('Jurnal Piutang'!R:R,MATCH(C828,'Jurnal Piutang'!Q:Q,0),0),"")</f>
        <v/>
      </c>
      <c r="E828" s="488" t="str">
        <f>IFERROR(INDEX(Customer!D:D,MATCH(D828,Customer!C:C,0),0),"")</f>
        <v/>
      </c>
      <c r="F828" s="490" t="str">
        <f>IFERROR(INDEX(Customer!F:F,MATCH($D828,Customer!$C:$C,0),0),"")</f>
        <v/>
      </c>
      <c r="G828" s="488" t="str">
        <f>IFERROR(INDEX(Customer!G:G,MATCH($D828,Customer!$C:$C,0),0),"")</f>
        <v/>
      </c>
      <c r="H828" s="524"/>
      <c r="I828" s="525"/>
      <c r="J828" s="533" t="str">
        <f>IF(C828&lt;&gt;"",SUMIFS('Jurnal Piutang'!J:J,'Jurnal Piutang'!H:H,F828,'Jurnal Piutang'!Q:Q,C828)-SUMIFS('Jurnal Kas'!K:K,'Jurnal Kas'!H:H,F828,'Jurnal Kas'!Q:Q,C828)+I828,"")</f>
        <v/>
      </c>
    </row>
    <row r="829" spans="2:10" x14ac:dyDescent="0.25">
      <c r="B829" s="180">
        <v>822</v>
      </c>
      <c r="C829" s="502"/>
      <c r="D829" s="488" t="str">
        <f>IFERROR(INDEX('Jurnal Piutang'!R:R,MATCH(C829,'Jurnal Piutang'!Q:Q,0),0),"")</f>
        <v/>
      </c>
      <c r="E829" s="488" t="str">
        <f>IFERROR(INDEX(Customer!D:D,MATCH(D829,Customer!C:C,0),0),"")</f>
        <v/>
      </c>
      <c r="F829" s="490" t="str">
        <f>IFERROR(INDEX(Customer!F:F,MATCH($D829,Customer!$C:$C,0),0),"")</f>
        <v/>
      </c>
      <c r="G829" s="488" t="str">
        <f>IFERROR(INDEX(Customer!G:G,MATCH($D829,Customer!$C:$C,0),0),"")</f>
        <v/>
      </c>
      <c r="H829" s="524"/>
      <c r="I829" s="525"/>
      <c r="J829" s="533" t="str">
        <f>IF(C829&lt;&gt;"",SUMIFS('Jurnal Piutang'!J:J,'Jurnal Piutang'!H:H,F829,'Jurnal Piutang'!Q:Q,C829)-SUMIFS('Jurnal Kas'!K:K,'Jurnal Kas'!H:H,F829,'Jurnal Kas'!Q:Q,C829)+I829,"")</f>
        <v/>
      </c>
    </row>
    <row r="830" spans="2:10" x14ac:dyDescent="0.25">
      <c r="B830" s="180">
        <v>823</v>
      </c>
      <c r="C830" s="502"/>
      <c r="D830" s="488" t="str">
        <f>IFERROR(INDEX('Jurnal Piutang'!R:R,MATCH(C830,'Jurnal Piutang'!Q:Q,0),0),"")</f>
        <v/>
      </c>
      <c r="E830" s="488" t="str">
        <f>IFERROR(INDEX(Customer!D:D,MATCH(D830,Customer!C:C,0),0),"")</f>
        <v/>
      </c>
      <c r="F830" s="490" t="str">
        <f>IFERROR(INDEX(Customer!F:F,MATCH($D830,Customer!$C:$C,0),0),"")</f>
        <v/>
      </c>
      <c r="G830" s="488" t="str">
        <f>IFERROR(INDEX(Customer!G:G,MATCH($D830,Customer!$C:$C,0),0),"")</f>
        <v/>
      </c>
      <c r="H830" s="524"/>
      <c r="I830" s="525"/>
      <c r="J830" s="533" t="str">
        <f>IF(C830&lt;&gt;"",SUMIFS('Jurnal Piutang'!J:J,'Jurnal Piutang'!H:H,F830,'Jurnal Piutang'!Q:Q,C830)-SUMIFS('Jurnal Kas'!K:K,'Jurnal Kas'!H:H,F830,'Jurnal Kas'!Q:Q,C830)+I830,"")</f>
        <v/>
      </c>
    </row>
    <row r="831" spans="2:10" x14ac:dyDescent="0.25">
      <c r="B831" s="180">
        <v>824</v>
      </c>
      <c r="C831" s="502"/>
      <c r="D831" s="488" t="str">
        <f>IFERROR(INDEX('Jurnal Piutang'!R:R,MATCH(C831,'Jurnal Piutang'!Q:Q,0),0),"")</f>
        <v/>
      </c>
      <c r="E831" s="488" t="str">
        <f>IFERROR(INDEX(Customer!D:D,MATCH(D831,Customer!C:C,0),0),"")</f>
        <v/>
      </c>
      <c r="F831" s="490" t="str">
        <f>IFERROR(INDEX(Customer!F:F,MATCH($D831,Customer!$C:$C,0),0),"")</f>
        <v/>
      </c>
      <c r="G831" s="488" t="str">
        <f>IFERROR(INDEX(Customer!G:G,MATCH($D831,Customer!$C:$C,0),0),"")</f>
        <v/>
      </c>
      <c r="H831" s="524"/>
      <c r="I831" s="525"/>
      <c r="J831" s="533" t="str">
        <f>IF(C831&lt;&gt;"",SUMIFS('Jurnal Piutang'!J:J,'Jurnal Piutang'!H:H,F831,'Jurnal Piutang'!Q:Q,C831)-SUMIFS('Jurnal Kas'!K:K,'Jurnal Kas'!H:H,F831,'Jurnal Kas'!Q:Q,C831)+I831,"")</f>
        <v/>
      </c>
    </row>
    <row r="832" spans="2:10" x14ac:dyDescent="0.25">
      <c r="B832" s="180">
        <v>825</v>
      </c>
      <c r="C832" s="502"/>
      <c r="D832" s="488" t="str">
        <f>IFERROR(INDEX('Jurnal Piutang'!R:R,MATCH(C832,'Jurnal Piutang'!Q:Q,0),0),"")</f>
        <v/>
      </c>
      <c r="E832" s="488" t="str">
        <f>IFERROR(INDEX(Customer!D:D,MATCH(D832,Customer!C:C,0),0),"")</f>
        <v/>
      </c>
      <c r="F832" s="490" t="str">
        <f>IFERROR(INDEX(Customer!F:F,MATCH($D832,Customer!$C:$C,0),0),"")</f>
        <v/>
      </c>
      <c r="G832" s="488" t="str">
        <f>IFERROR(INDEX(Customer!G:G,MATCH($D832,Customer!$C:$C,0),0),"")</f>
        <v/>
      </c>
      <c r="H832" s="524"/>
      <c r="I832" s="525"/>
      <c r="J832" s="533" t="str">
        <f>IF(C832&lt;&gt;"",SUMIFS('Jurnal Piutang'!J:J,'Jurnal Piutang'!H:H,F832,'Jurnal Piutang'!Q:Q,C832)-SUMIFS('Jurnal Kas'!K:K,'Jurnal Kas'!H:H,F832,'Jurnal Kas'!Q:Q,C832)+I832,"")</f>
        <v/>
      </c>
    </row>
    <row r="833" spans="2:10" x14ac:dyDescent="0.25">
      <c r="B833" s="180">
        <v>826</v>
      </c>
      <c r="C833" s="502"/>
      <c r="D833" s="488" t="str">
        <f>IFERROR(INDEX('Jurnal Piutang'!R:R,MATCH(C833,'Jurnal Piutang'!Q:Q,0),0),"")</f>
        <v/>
      </c>
      <c r="E833" s="488" t="str">
        <f>IFERROR(INDEX(Customer!D:D,MATCH(D833,Customer!C:C,0),0),"")</f>
        <v/>
      </c>
      <c r="F833" s="490" t="str">
        <f>IFERROR(INDEX(Customer!F:F,MATCH($D833,Customer!$C:$C,0),0),"")</f>
        <v/>
      </c>
      <c r="G833" s="488" t="str">
        <f>IFERROR(INDEX(Customer!G:G,MATCH($D833,Customer!$C:$C,0),0),"")</f>
        <v/>
      </c>
      <c r="H833" s="524"/>
      <c r="I833" s="525"/>
      <c r="J833" s="533" t="str">
        <f>IF(C833&lt;&gt;"",SUMIFS('Jurnal Piutang'!J:J,'Jurnal Piutang'!H:H,F833,'Jurnal Piutang'!Q:Q,C833)-SUMIFS('Jurnal Kas'!K:K,'Jurnal Kas'!H:H,F833,'Jurnal Kas'!Q:Q,C833)+I833,"")</f>
        <v/>
      </c>
    </row>
    <row r="834" spans="2:10" x14ac:dyDescent="0.25">
      <c r="B834" s="180">
        <v>827</v>
      </c>
      <c r="C834" s="502"/>
      <c r="D834" s="488" t="str">
        <f>IFERROR(INDEX('Jurnal Piutang'!R:R,MATCH(C834,'Jurnal Piutang'!Q:Q,0),0),"")</f>
        <v/>
      </c>
      <c r="E834" s="488" t="str">
        <f>IFERROR(INDEX(Customer!D:D,MATCH(D834,Customer!C:C,0),0),"")</f>
        <v/>
      </c>
      <c r="F834" s="490" t="str">
        <f>IFERROR(INDEX(Customer!F:F,MATCH($D834,Customer!$C:$C,0),0),"")</f>
        <v/>
      </c>
      <c r="G834" s="488" t="str">
        <f>IFERROR(INDEX(Customer!G:G,MATCH($D834,Customer!$C:$C,0),0),"")</f>
        <v/>
      </c>
      <c r="H834" s="524"/>
      <c r="I834" s="525"/>
      <c r="J834" s="533" t="str">
        <f>IF(C834&lt;&gt;"",SUMIFS('Jurnal Piutang'!J:J,'Jurnal Piutang'!H:H,F834,'Jurnal Piutang'!Q:Q,C834)-SUMIFS('Jurnal Kas'!K:K,'Jurnal Kas'!H:H,F834,'Jurnal Kas'!Q:Q,C834)+I834,"")</f>
        <v/>
      </c>
    </row>
    <row r="835" spans="2:10" x14ac:dyDescent="0.25">
      <c r="B835" s="180">
        <v>828</v>
      </c>
      <c r="C835" s="502"/>
      <c r="D835" s="488" t="str">
        <f>IFERROR(INDEX('Jurnal Piutang'!R:R,MATCH(C835,'Jurnal Piutang'!Q:Q,0),0),"")</f>
        <v/>
      </c>
      <c r="E835" s="488" t="str">
        <f>IFERROR(INDEX(Customer!D:D,MATCH(D835,Customer!C:C,0),0),"")</f>
        <v/>
      </c>
      <c r="F835" s="490" t="str">
        <f>IFERROR(INDEX(Customer!F:F,MATCH($D835,Customer!$C:$C,0),0),"")</f>
        <v/>
      </c>
      <c r="G835" s="488" t="str">
        <f>IFERROR(INDEX(Customer!G:G,MATCH($D835,Customer!$C:$C,0),0),"")</f>
        <v/>
      </c>
      <c r="H835" s="524"/>
      <c r="I835" s="525"/>
      <c r="J835" s="533" t="str">
        <f>IF(C835&lt;&gt;"",SUMIFS('Jurnal Piutang'!J:J,'Jurnal Piutang'!H:H,F835,'Jurnal Piutang'!Q:Q,C835)-SUMIFS('Jurnal Kas'!K:K,'Jurnal Kas'!H:H,F835,'Jurnal Kas'!Q:Q,C835)+I835,"")</f>
        <v/>
      </c>
    </row>
    <row r="836" spans="2:10" x14ac:dyDescent="0.25">
      <c r="B836" s="180">
        <v>829</v>
      </c>
      <c r="C836" s="502"/>
      <c r="D836" s="488" t="str">
        <f>IFERROR(INDEX('Jurnal Piutang'!R:R,MATCH(C836,'Jurnal Piutang'!Q:Q,0),0),"")</f>
        <v/>
      </c>
      <c r="E836" s="488" t="str">
        <f>IFERROR(INDEX(Customer!D:D,MATCH(D836,Customer!C:C,0),0),"")</f>
        <v/>
      </c>
      <c r="F836" s="490" t="str">
        <f>IFERROR(INDEX(Customer!F:F,MATCH($D836,Customer!$C:$C,0),0),"")</f>
        <v/>
      </c>
      <c r="G836" s="488" t="str">
        <f>IFERROR(INDEX(Customer!G:G,MATCH($D836,Customer!$C:$C,0),0),"")</f>
        <v/>
      </c>
      <c r="H836" s="524"/>
      <c r="I836" s="525"/>
      <c r="J836" s="533" t="str">
        <f>IF(C836&lt;&gt;"",SUMIFS('Jurnal Piutang'!J:J,'Jurnal Piutang'!H:H,F836,'Jurnal Piutang'!Q:Q,C836)-SUMIFS('Jurnal Kas'!K:K,'Jurnal Kas'!H:H,F836,'Jurnal Kas'!Q:Q,C836)+I836,"")</f>
        <v/>
      </c>
    </row>
    <row r="837" spans="2:10" x14ac:dyDescent="0.25">
      <c r="B837" s="180">
        <v>830</v>
      </c>
      <c r="C837" s="502"/>
      <c r="D837" s="488" t="str">
        <f>IFERROR(INDEX('Jurnal Piutang'!R:R,MATCH(C837,'Jurnal Piutang'!Q:Q,0),0),"")</f>
        <v/>
      </c>
      <c r="E837" s="488" t="str">
        <f>IFERROR(INDEX(Customer!D:D,MATCH(D837,Customer!C:C,0),0),"")</f>
        <v/>
      </c>
      <c r="F837" s="490" t="str">
        <f>IFERROR(INDEX(Customer!F:F,MATCH($D837,Customer!$C:$C,0),0),"")</f>
        <v/>
      </c>
      <c r="G837" s="488" t="str">
        <f>IFERROR(INDEX(Customer!G:G,MATCH($D837,Customer!$C:$C,0),0),"")</f>
        <v/>
      </c>
      <c r="H837" s="524"/>
      <c r="I837" s="525"/>
      <c r="J837" s="533" t="str">
        <f>IF(C837&lt;&gt;"",SUMIFS('Jurnal Piutang'!J:J,'Jurnal Piutang'!H:H,F837,'Jurnal Piutang'!Q:Q,C837)-SUMIFS('Jurnal Kas'!K:K,'Jurnal Kas'!H:H,F837,'Jurnal Kas'!Q:Q,C837)+I837,"")</f>
        <v/>
      </c>
    </row>
    <row r="838" spans="2:10" x14ac:dyDescent="0.25">
      <c r="B838" s="180">
        <v>831</v>
      </c>
      <c r="C838" s="502"/>
      <c r="D838" s="488" t="str">
        <f>IFERROR(INDEX('Jurnal Piutang'!R:R,MATCH(C838,'Jurnal Piutang'!Q:Q,0),0),"")</f>
        <v/>
      </c>
      <c r="E838" s="488" t="str">
        <f>IFERROR(INDEX(Customer!D:D,MATCH(D838,Customer!C:C,0),0),"")</f>
        <v/>
      </c>
      <c r="F838" s="490" t="str">
        <f>IFERROR(INDEX(Customer!F:F,MATCH($D838,Customer!$C:$C,0),0),"")</f>
        <v/>
      </c>
      <c r="G838" s="488" t="str">
        <f>IFERROR(INDEX(Customer!G:G,MATCH($D838,Customer!$C:$C,0),0),"")</f>
        <v/>
      </c>
      <c r="H838" s="524"/>
      <c r="I838" s="525"/>
      <c r="J838" s="533" t="str">
        <f>IF(C838&lt;&gt;"",SUMIFS('Jurnal Piutang'!J:J,'Jurnal Piutang'!H:H,F838,'Jurnal Piutang'!Q:Q,C838)-SUMIFS('Jurnal Kas'!K:K,'Jurnal Kas'!H:H,F838,'Jurnal Kas'!Q:Q,C838)+I838,"")</f>
        <v/>
      </c>
    </row>
    <row r="839" spans="2:10" x14ac:dyDescent="0.25">
      <c r="B839" s="180">
        <v>832</v>
      </c>
      <c r="C839" s="502"/>
      <c r="D839" s="488" t="str">
        <f>IFERROR(INDEX('Jurnal Piutang'!R:R,MATCH(C839,'Jurnal Piutang'!Q:Q,0),0),"")</f>
        <v/>
      </c>
      <c r="E839" s="488" t="str">
        <f>IFERROR(INDEX(Customer!D:D,MATCH(D839,Customer!C:C,0),0),"")</f>
        <v/>
      </c>
      <c r="F839" s="490" t="str">
        <f>IFERROR(INDEX(Customer!F:F,MATCH($D839,Customer!$C:$C,0),0),"")</f>
        <v/>
      </c>
      <c r="G839" s="488" t="str">
        <f>IFERROR(INDEX(Customer!G:G,MATCH($D839,Customer!$C:$C,0),0),"")</f>
        <v/>
      </c>
      <c r="H839" s="524"/>
      <c r="I839" s="525"/>
      <c r="J839" s="533" t="str">
        <f>IF(C839&lt;&gt;"",SUMIFS('Jurnal Piutang'!J:J,'Jurnal Piutang'!H:H,F839,'Jurnal Piutang'!Q:Q,C839)-SUMIFS('Jurnal Kas'!K:K,'Jurnal Kas'!H:H,F839,'Jurnal Kas'!Q:Q,C839)+I839,"")</f>
        <v/>
      </c>
    </row>
    <row r="840" spans="2:10" x14ac:dyDescent="0.25">
      <c r="B840" s="180">
        <v>833</v>
      </c>
      <c r="C840" s="502"/>
      <c r="D840" s="488" t="str">
        <f>IFERROR(INDEX('Jurnal Piutang'!R:R,MATCH(C840,'Jurnal Piutang'!Q:Q,0),0),"")</f>
        <v/>
      </c>
      <c r="E840" s="488" t="str">
        <f>IFERROR(INDEX(Customer!D:D,MATCH(D840,Customer!C:C,0),0),"")</f>
        <v/>
      </c>
      <c r="F840" s="490" t="str">
        <f>IFERROR(INDEX(Customer!F:F,MATCH($D840,Customer!$C:$C,0),0),"")</f>
        <v/>
      </c>
      <c r="G840" s="488" t="str">
        <f>IFERROR(INDEX(Customer!G:G,MATCH($D840,Customer!$C:$C,0),0),"")</f>
        <v/>
      </c>
      <c r="H840" s="524"/>
      <c r="I840" s="525"/>
      <c r="J840" s="533" t="str">
        <f>IF(C840&lt;&gt;"",SUMIFS('Jurnal Piutang'!J:J,'Jurnal Piutang'!H:H,F840,'Jurnal Piutang'!Q:Q,C840)-SUMIFS('Jurnal Kas'!K:K,'Jurnal Kas'!H:H,F840,'Jurnal Kas'!Q:Q,C840)+I840,"")</f>
        <v/>
      </c>
    </row>
    <row r="841" spans="2:10" x14ac:dyDescent="0.25">
      <c r="B841" s="180">
        <v>834</v>
      </c>
      <c r="C841" s="502"/>
      <c r="D841" s="488" t="str">
        <f>IFERROR(INDEX('Jurnal Piutang'!R:R,MATCH(C841,'Jurnal Piutang'!Q:Q,0),0),"")</f>
        <v/>
      </c>
      <c r="E841" s="488" t="str">
        <f>IFERROR(INDEX(Customer!D:D,MATCH(D841,Customer!C:C,0),0),"")</f>
        <v/>
      </c>
      <c r="F841" s="490" t="str">
        <f>IFERROR(INDEX(Customer!F:F,MATCH($D841,Customer!$C:$C,0),0),"")</f>
        <v/>
      </c>
      <c r="G841" s="488" t="str">
        <f>IFERROR(INDEX(Customer!G:G,MATCH($D841,Customer!$C:$C,0),0),"")</f>
        <v/>
      </c>
      <c r="H841" s="524"/>
      <c r="I841" s="525"/>
      <c r="J841" s="533" t="str">
        <f>IF(C841&lt;&gt;"",SUMIFS('Jurnal Piutang'!J:J,'Jurnal Piutang'!H:H,F841,'Jurnal Piutang'!Q:Q,C841)-SUMIFS('Jurnal Kas'!K:K,'Jurnal Kas'!H:H,F841,'Jurnal Kas'!Q:Q,C841)+I841,"")</f>
        <v/>
      </c>
    </row>
    <row r="842" spans="2:10" x14ac:dyDescent="0.25">
      <c r="B842" s="180">
        <v>835</v>
      </c>
      <c r="C842" s="502"/>
      <c r="D842" s="488" t="str">
        <f>IFERROR(INDEX('Jurnal Piutang'!R:R,MATCH(C842,'Jurnal Piutang'!Q:Q,0),0),"")</f>
        <v/>
      </c>
      <c r="E842" s="488" t="str">
        <f>IFERROR(INDEX(Customer!D:D,MATCH(D842,Customer!C:C,0),0),"")</f>
        <v/>
      </c>
      <c r="F842" s="490" t="str">
        <f>IFERROR(INDEX(Customer!F:F,MATCH($D842,Customer!$C:$C,0),0),"")</f>
        <v/>
      </c>
      <c r="G842" s="488" t="str">
        <f>IFERROR(INDEX(Customer!G:G,MATCH($D842,Customer!$C:$C,0),0),"")</f>
        <v/>
      </c>
      <c r="H842" s="524"/>
      <c r="I842" s="525"/>
      <c r="J842" s="533" t="str">
        <f>IF(C842&lt;&gt;"",SUMIFS('Jurnal Piutang'!J:J,'Jurnal Piutang'!H:H,F842,'Jurnal Piutang'!Q:Q,C842)-SUMIFS('Jurnal Kas'!K:K,'Jurnal Kas'!H:H,F842,'Jurnal Kas'!Q:Q,C842)+I842,"")</f>
        <v/>
      </c>
    </row>
    <row r="843" spans="2:10" x14ac:dyDescent="0.25">
      <c r="B843" s="180">
        <v>836</v>
      </c>
      <c r="C843" s="502"/>
      <c r="D843" s="488" t="str">
        <f>IFERROR(INDEX('Jurnal Piutang'!R:R,MATCH(C843,'Jurnal Piutang'!Q:Q,0),0),"")</f>
        <v/>
      </c>
      <c r="E843" s="488" t="str">
        <f>IFERROR(INDEX(Customer!D:D,MATCH(D843,Customer!C:C,0),0),"")</f>
        <v/>
      </c>
      <c r="F843" s="490" t="str">
        <f>IFERROR(INDEX(Customer!F:F,MATCH($D843,Customer!$C:$C,0),0),"")</f>
        <v/>
      </c>
      <c r="G843" s="488" t="str">
        <f>IFERROR(INDEX(Customer!G:G,MATCH($D843,Customer!$C:$C,0),0),"")</f>
        <v/>
      </c>
      <c r="H843" s="524"/>
      <c r="I843" s="525"/>
      <c r="J843" s="533" t="str">
        <f>IF(C843&lt;&gt;"",SUMIFS('Jurnal Piutang'!J:J,'Jurnal Piutang'!H:H,F843,'Jurnal Piutang'!Q:Q,C843)-SUMIFS('Jurnal Kas'!K:K,'Jurnal Kas'!H:H,F843,'Jurnal Kas'!Q:Q,C843)+I843,"")</f>
        <v/>
      </c>
    </row>
    <row r="844" spans="2:10" x14ac:dyDescent="0.25">
      <c r="B844" s="180">
        <v>837</v>
      </c>
      <c r="C844" s="502"/>
      <c r="D844" s="488" t="str">
        <f>IFERROR(INDEX('Jurnal Piutang'!R:R,MATCH(C844,'Jurnal Piutang'!Q:Q,0),0),"")</f>
        <v/>
      </c>
      <c r="E844" s="488" t="str">
        <f>IFERROR(INDEX(Customer!D:D,MATCH(D844,Customer!C:C,0),0),"")</f>
        <v/>
      </c>
      <c r="F844" s="490" t="str">
        <f>IFERROR(INDEX(Customer!F:F,MATCH($D844,Customer!$C:$C,0),0),"")</f>
        <v/>
      </c>
      <c r="G844" s="488" t="str">
        <f>IFERROR(INDEX(Customer!G:G,MATCH($D844,Customer!$C:$C,0),0),"")</f>
        <v/>
      </c>
      <c r="H844" s="524"/>
      <c r="I844" s="525"/>
      <c r="J844" s="533" t="str">
        <f>IF(C844&lt;&gt;"",SUMIFS('Jurnal Piutang'!J:J,'Jurnal Piutang'!H:H,F844,'Jurnal Piutang'!Q:Q,C844)-SUMIFS('Jurnal Kas'!K:K,'Jurnal Kas'!H:H,F844,'Jurnal Kas'!Q:Q,C844)+I844,"")</f>
        <v/>
      </c>
    </row>
    <row r="845" spans="2:10" x14ac:dyDescent="0.25">
      <c r="B845" s="180">
        <v>838</v>
      </c>
      <c r="C845" s="502"/>
      <c r="D845" s="488" t="str">
        <f>IFERROR(INDEX('Jurnal Piutang'!R:R,MATCH(C845,'Jurnal Piutang'!Q:Q,0),0),"")</f>
        <v/>
      </c>
      <c r="E845" s="488" t="str">
        <f>IFERROR(INDEX(Customer!D:D,MATCH(D845,Customer!C:C,0),0),"")</f>
        <v/>
      </c>
      <c r="F845" s="490" t="str">
        <f>IFERROR(INDEX(Customer!F:F,MATCH($D845,Customer!$C:$C,0),0),"")</f>
        <v/>
      </c>
      <c r="G845" s="488" t="str">
        <f>IFERROR(INDEX(Customer!G:G,MATCH($D845,Customer!$C:$C,0),0),"")</f>
        <v/>
      </c>
      <c r="H845" s="524"/>
      <c r="I845" s="525"/>
      <c r="J845" s="533" t="str">
        <f>IF(C845&lt;&gt;"",SUMIFS('Jurnal Piutang'!J:J,'Jurnal Piutang'!H:H,F845,'Jurnal Piutang'!Q:Q,C845)-SUMIFS('Jurnal Kas'!K:K,'Jurnal Kas'!H:H,F845,'Jurnal Kas'!Q:Q,C845)+I845,"")</f>
        <v/>
      </c>
    </row>
    <row r="846" spans="2:10" x14ac:dyDescent="0.25">
      <c r="B846" s="180">
        <v>839</v>
      </c>
      <c r="C846" s="502"/>
      <c r="D846" s="488" t="str">
        <f>IFERROR(INDEX('Jurnal Piutang'!R:R,MATCH(C846,'Jurnal Piutang'!Q:Q,0),0),"")</f>
        <v/>
      </c>
      <c r="E846" s="488" t="str">
        <f>IFERROR(INDEX(Customer!D:D,MATCH(D846,Customer!C:C,0),0),"")</f>
        <v/>
      </c>
      <c r="F846" s="490" t="str">
        <f>IFERROR(INDEX(Customer!F:F,MATCH($D846,Customer!$C:$C,0),0),"")</f>
        <v/>
      </c>
      <c r="G846" s="488" t="str">
        <f>IFERROR(INDEX(Customer!G:G,MATCH($D846,Customer!$C:$C,0),0),"")</f>
        <v/>
      </c>
      <c r="H846" s="524"/>
      <c r="I846" s="525"/>
      <c r="J846" s="533" t="str">
        <f>IF(C846&lt;&gt;"",SUMIFS('Jurnal Piutang'!J:J,'Jurnal Piutang'!H:H,F846,'Jurnal Piutang'!Q:Q,C846)-SUMIFS('Jurnal Kas'!K:K,'Jurnal Kas'!H:H,F846,'Jurnal Kas'!Q:Q,C846)+I846,"")</f>
        <v/>
      </c>
    </row>
    <row r="847" spans="2:10" x14ac:dyDescent="0.25">
      <c r="B847" s="180">
        <v>840</v>
      </c>
      <c r="C847" s="502"/>
      <c r="D847" s="488" t="str">
        <f>IFERROR(INDEX('Jurnal Piutang'!R:R,MATCH(C847,'Jurnal Piutang'!Q:Q,0),0),"")</f>
        <v/>
      </c>
      <c r="E847" s="488" t="str">
        <f>IFERROR(INDEX(Customer!D:D,MATCH(D847,Customer!C:C,0),0),"")</f>
        <v/>
      </c>
      <c r="F847" s="490" t="str">
        <f>IFERROR(INDEX(Customer!F:F,MATCH($D847,Customer!$C:$C,0),0),"")</f>
        <v/>
      </c>
      <c r="G847" s="488" t="str">
        <f>IFERROR(INDEX(Customer!G:G,MATCH($D847,Customer!$C:$C,0),0),"")</f>
        <v/>
      </c>
      <c r="H847" s="524"/>
      <c r="I847" s="525"/>
      <c r="J847" s="533" t="str">
        <f>IF(C847&lt;&gt;"",SUMIFS('Jurnal Piutang'!J:J,'Jurnal Piutang'!H:H,F847,'Jurnal Piutang'!Q:Q,C847)-SUMIFS('Jurnal Kas'!K:K,'Jurnal Kas'!H:H,F847,'Jurnal Kas'!Q:Q,C847)+I847,"")</f>
        <v/>
      </c>
    </row>
    <row r="848" spans="2:10" x14ac:dyDescent="0.25">
      <c r="B848" s="180">
        <v>841</v>
      </c>
      <c r="C848" s="502"/>
      <c r="D848" s="488" t="str">
        <f>IFERROR(INDEX('Jurnal Piutang'!R:R,MATCH(C848,'Jurnal Piutang'!Q:Q,0),0),"")</f>
        <v/>
      </c>
      <c r="E848" s="488" t="str">
        <f>IFERROR(INDEX(Customer!D:D,MATCH(D848,Customer!C:C,0),0),"")</f>
        <v/>
      </c>
      <c r="F848" s="490" t="str">
        <f>IFERROR(INDEX(Customer!F:F,MATCH($D848,Customer!$C:$C,0),0),"")</f>
        <v/>
      </c>
      <c r="G848" s="488" t="str">
        <f>IFERROR(INDEX(Customer!G:G,MATCH($D848,Customer!$C:$C,0),0),"")</f>
        <v/>
      </c>
      <c r="H848" s="524"/>
      <c r="I848" s="525"/>
      <c r="J848" s="533" t="str">
        <f>IF(C848&lt;&gt;"",SUMIFS('Jurnal Piutang'!J:J,'Jurnal Piutang'!H:H,F848,'Jurnal Piutang'!Q:Q,C848)-SUMIFS('Jurnal Kas'!K:K,'Jurnal Kas'!H:H,F848,'Jurnal Kas'!Q:Q,C848)+I848,"")</f>
        <v/>
      </c>
    </row>
    <row r="849" spans="2:10" x14ac:dyDescent="0.25">
      <c r="B849" s="180">
        <v>842</v>
      </c>
      <c r="C849" s="502"/>
      <c r="D849" s="488" t="str">
        <f>IFERROR(INDEX('Jurnal Piutang'!R:R,MATCH(C849,'Jurnal Piutang'!Q:Q,0),0),"")</f>
        <v/>
      </c>
      <c r="E849" s="488" t="str">
        <f>IFERROR(INDEX(Customer!D:D,MATCH(D849,Customer!C:C,0),0),"")</f>
        <v/>
      </c>
      <c r="F849" s="490" t="str">
        <f>IFERROR(INDEX(Customer!F:F,MATCH($D849,Customer!$C:$C,0),0),"")</f>
        <v/>
      </c>
      <c r="G849" s="488" t="str">
        <f>IFERROR(INDEX(Customer!G:G,MATCH($D849,Customer!$C:$C,0),0),"")</f>
        <v/>
      </c>
      <c r="H849" s="524"/>
      <c r="I849" s="525"/>
      <c r="J849" s="533" t="str">
        <f>IF(C849&lt;&gt;"",SUMIFS('Jurnal Piutang'!J:J,'Jurnal Piutang'!H:H,F849,'Jurnal Piutang'!Q:Q,C849)-SUMIFS('Jurnal Kas'!K:K,'Jurnal Kas'!H:H,F849,'Jurnal Kas'!Q:Q,C849)+I849,"")</f>
        <v/>
      </c>
    </row>
    <row r="850" spans="2:10" x14ac:dyDescent="0.25">
      <c r="B850" s="180">
        <v>843</v>
      </c>
      <c r="C850" s="502"/>
      <c r="D850" s="488" t="str">
        <f>IFERROR(INDEX('Jurnal Piutang'!R:R,MATCH(C850,'Jurnal Piutang'!Q:Q,0),0),"")</f>
        <v/>
      </c>
      <c r="E850" s="488" t="str">
        <f>IFERROR(INDEX(Customer!D:D,MATCH(D850,Customer!C:C,0),0),"")</f>
        <v/>
      </c>
      <c r="F850" s="490" t="str">
        <f>IFERROR(INDEX(Customer!F:F,MATCH($D850,Customer!$C:$C,0),0),"")</f>
        <v/>
      </c>
      <c r="G850" s="488" t="str">
        <f>IFERROR(INDEX(Customer!G:G,MATCH($D850,Customer!$C:$C,0),0),"")</f>
        <v/>
      </c>
      <c r="H850" s="524"/>
      <c r="I850" s="525"/>
      <c r="J850" s="533" t="str">
        <f>IF(C850&lt;&gt;"",SUMIFS('Jurnal Piutang'!J:J,'Jurnal Piutang'!H:H,F850,'Jurnal Piutang'!Q:Q,C850)-SUMIFS('Jurnal Kas'!K:K,'Jurnal Kas'!H:H,F850,'Jurnal Kas'!Q:Q,C850)+I850,"")</f>
        <v/>
      </c>
    </row>
    <row r="851" spans="2:10" x14ac:dyDescent="0.25">
      <c r="B851" s="180">
        <v>844</v>
      </c>
      <c r="C851" s="502"/>
      <c r="D851" s="488" t="str">
        <f>IFERROR(INDEX('Jurnal Piutang'!R:R,MATCH(C851,'Jurnal Piutang'!Q:Q,0),0),"")</f>
        <v/>
      </c>
      <c r="E851" s="488" t="str">
        <f>IFERROR(INDEX(Customer!D:D,MATCH(D851,Customer!C:C,0),0),"")</f>
        <v/>
      </c>
      <c r="F851" s="490" t="str">
        <f>IFERROR(INDEX(Customer!F:F,MATCH($D851,Customer!$C:$C,0),0),"")</f>
        <v/>
      </c>
      <c r="G851" s="488" t="str">
        <f>IFERROR(INDEX(Customer!G:G,MATCH($D851,Customer!$C:$C,0),0),"")</f>
        <v/>
      </c>
      <c r="H851" s="524"/>
      <c r="I851" s="525"/>
      <c r="J851" s="533" t="str">
        <f>IF(C851&lt;&gt;"",SUMIFS('Jurnal Piutang'!J:J,'Jurnal Piutang'!H:H,F851,'Jurnal Piutang'!Q:Q,C851)-SUMIFS('Jurnal Kas'!K:K,'Jurnal Kas'!H:H,F851,'Jurnal Kas'!Q:Q,C851)+I851,"")</f>
        <v/>
      </c>
    </row>
    <row r="852" spans="2:10" x14ac:dyDescent="0.25">
      <c r="B852" s="180">
        <v>845</v>
      </c>
      <c r="C852" s="502"/>
      <c r="D852" s="488" t="str">
        <f>IFERROR(INDEX('Jurnal Piutang'!R:R,MATCH(C852,'Jurnal Piutang'!Q:Q,0),0),"")</f>
        <v/>
      </c>
      <c r="E852" s="488" t="str">
        <f>IFERROR(INDEX(Customer!D:D,MATCH(D852,Customer!C:C,0),0),"")</f>
        <v/>
      </c>
      <c r="F852" s="490" t="str">
        <f>IFERROR(INDEX(Customer!F:F,MATCH($D852,Customer!$C:$C,0),0),"")</f>
        <v/>
      </c>
      <c r="G852" s="488" t="str">
        <f>IFERROR(INDEX(Customer!G:G,MATCH($D852,Customer!$C:$C,0),0),"")</f>
        <v/>
      </c>
      <c r="H852" s="524"/>
      <c r="I852" s="525"/>
      <c r="J852" s="533" t="str">
        <f>IF(C852&lt;&gt;"",SUMIFS('Jurnal Piutang'!J:J,'Jurnal Piutang'!H:H,F852,'Jurnal Piutang'!Q:Q,C852)-SUMIFS('Jurnal Kas'!K:K,'Jurnal Kas'!H:H,F852,'Jurnal Kas'!Q:Q,C852)+I852,"")</f>
        <v/>
      </c>
    </row>
    <row r="853" spans="2:10" x14ac:dyDescent="0.25">
      <c r="B853" s="180">
        <v>846</v>
      </c>
      <c r="C853" s="502"/>
      <c r="D853" s="488" t="str">
        <f>IFERROR(INDEX('Jurnal Piutang'!R:R,MATCH(C853,'Jurnal Piutang'!Q:Q,0),0),"")</f>
        <v/>
      </c>
      <c r="E853" s="488" t="str">
        <f>IFERROR(INDEX(Customer!D:D,MATCH(D853,Customer!C:C,0),0),"")</f>
        <v/>
      </c>
      <c r="F853" s="490" t="str">
        <f>IFERROR(INDEX(Customer!F:F,MATCH($D853,Customer!$C:$C,0),0),"")</f>
        <v/>
      </c>
      <c r="G853" s="488" t="str">
        <f>IFERROR(INDEX(Customer!G:G,MATCH($D853,Customer!$C:$C,0),0),"")</f>
        <v/>
      </c>
      <c r="H853" s="524"/>
      <c r="I853" s="525"/>
      <c r="J853" s="533" t="str">
        <f>IF(C853&lt;&gt;"",SUMIFS('Jurnal Piutang'!J:J,'Jurnal Piutang'!H:H,F853,'Jurnal Piutang'!Q:Q,C853)-SUMIFS('Jurnal Kas'!K:K,'Jurnal Kas'!H:H,F853,'Jurnal Kas'!Q:Q,C853)+I853,"")</f>
        <v/>
      </c>
    </row>
    <row r="854" spans="2:10" x14ac:dyDescent="0.25">
      <c r="B854" s="180">
        <v>847</v>
      </c>
      <c r="C854" s="502"/>
      <c r="D854" s="488" t="str">
        <f>IFERROR(INDEX('Jurnal Piutang'!R:R,MATCH(C854,'Jurnal Piutang'!Q:Q,0),0),"")</f>
        <v/>
      </c>
      <c r="E854" s="488" t="str">
        <f>IFERROR(INDEX(Customer!D:D,MATCH(D854,Customer!C:C,0),0),"")</f>
        <v/>
      </c>
      <c r="F854" s="490" t="str">
        <f>IFERROR(INDEX(Customer!F:F,MATCH($D854,Customer!$C:$C,0),0),"")</f>
        <v/>
      </c>
      <c r="G854" s="488" t="str">
        <f>IFERROR(INDEX(Customer!G:G,MATCH($D854,Customer!$C:$C,0),0),"")</f>
        <v/>
      </c>
      <c r="H854" s="524"/>
      <c r="I854" s="525"/>
      <c r="J854" s="533" t="str">
        <f>IF(C854&lt;&gt;"",SUMIFS('Jurnal Piutang'!J:J,'Jurnal Piutang'!H:H,F854,'Jurnal Piutang'!Q:Q,C854)-SUMIFS('Jurnal Kas'!K:K,'Jurnal Kas'!H:H,F854,'Jurnal Kas'!Q:Q,C854)+I854,"")</f>
        <v/>
      </c>
    </row>
    <row r="855" spans="2:10" x14ac:dyDescent="0.25">
      <c r="B855" s="180">
        <v>848</v>
      </c>
      <c r="C855" s="502"/>
      <c r="D855" s="488" t="str">
        <f>IFERROR(INDEX('Jurnal Piutang'!R:R,MATCH(C855,'Jurnal Piutang'!Q:Q,0),0),"")</f>
        <v/>
      </c>
      <c r="E855" s="488" t="str">
        <f>IFERROR(INDEX(Customer!D:D,MATCH(D855,Customer!C:C,0),0),"")</f>
        <v/>
      </c>
      <c r="F855" s="490" t="str">
        <f>IFERROR(INDEX(Customer!F:F,MATCH($D855,Customer!$C:$C,0),0),"")</f>
        <v/>
      </c>
      <c r="G855" s="488" t="str">
        <f>IFERROR(INDEX(Customer!G:G,MATCH($D855,Customer!$C:$C,0),0),"")</f>
        <v/>
      </c>
      <c r="H855" s="524"/>
      <c r="I855" s="525"/>
      <c r="J855" s="533" t="str">
        <f>IF(C855&lt;&gt;"",SUMIFS('Jurnal Piutang'!J:J,'Jurnal Piutang'!H:H,F855,'Jurnal Piutang'!Q:Q,C855)-SUMIFS('Jurnal Kas'!K:K,'Jurnal Kas'!H:H,F855,'Jurnal Kas'!Q:Q,C855)+I855,"")</f>
        <v/>
      </c>
    </row>
    <row r="856" spans="2:10" x14ac:dyDescent="0.25">
      <c r="B856" s="180">
        <v>849</v>
      </c>
      <c r="C856" s="502"/>
      <c r="D856" s="488" t="str">
        <f>IFERROR(INDEX('Jurnal Piutang'!R:R,MATCH(C856,'Jurnal Piutang'!Q:Q,0),0),"")</f>
        <v/>
      </c>
      <c r="E856" s="488" t="str">
        <f>IFERROR(INDEX(Customer!D:D,MATCH(D856,Customer!C:C,0),0),"")</f>
        <v/>
      </c>
      <c r="F856" s="490" t="str">
        <f>IFERROR(INDEX(Customer!F:F,MATCH($D856,Customer!$C:$C,0),0),"")</f>
        <v/>
      </c>
      <c r="G856" s="488" t="str">
        <f>IFERROR(INDEX(Customer!G:G,MATCH($D856,Customer!$C:$C,0),0),"")</f>
        <v/>
      </c>
      <c r="H856" s="524"/>
      <c r="I856" s="525"/>
      <c r="J856" s="533" t="str">
        <f>IF(C856&lt;&gt;"",SUMIFS('Jurnal Piutang'!J:J,'Jurnal Piutang'!H:H,F856,'Jurnal Piutang'!Q:Q,C856)-SUMIFS('Jurnal Kas'!K:K,'Jurnal Kas'!H:H,F856,'Jurnal Kas'!Q:Q,C856)+I856,"")</f>
        <v/>
      </c>
    </row>
    <row r="857" spans="2:10" x14ac:dyDescent="0.25">
      <c r="B857" s="180">
        <v>850</v>
      </c>
      <c r="C857" s="502"/>
      <c r="D857" s="488" t="str">
        <f>IFERROR(INDEX('Jurnal Piutang'!R:R,MATCH(C857,'Jurnal Piutang'!Q:Q,0),0),"")</f>
        <v/>
      </c>
      <c r="E857" s="488" t="str">
        <f>IFERROR(INDEX(Customer!D:D,MATCH(D857,Customer!C:C,0),0),"")</f>
        <v/>
      </c>
      <c r="F857" s="490" t="str">
        <f>IFERROR(INDEX(Customer!F:F,MATCH($D857,Customer!$C:$C,0),0),"")</f>
        <v/>
      </c>
      <c r="G857" s="488" t="str">
        <f>IFERROR(INDEX(Customer!G:G,MATCH($D857,Customer!$C:$C,0),0),"")</f>
        <v/>
      </c>
      <c r="H857" s="524"/>
      <c r="I857" s="525"/>
      <c r="J857" s="533" t="str">
        <f>IF(C857&lt;&gt;"",SUMIFS('Jurnal Piutang'!J:J,'Jurnal Piutang'!H:H,F857,'Jurnal Piutang'!Q:Q,C857)-SUMIFS('Jurnal Kas'!K:K,'Jurnal Kas'!H:H,F857,'Jurnal Kas'!Q:Q,C857)+I857,"")</f>
        <v/>
      </c>
    </row>
    <row r="858" spans="2:10" x14ac:dyDescent="0.25">
      <c r="B858" s="180">
        <v>851</v>
      </c>
      <c r="C858" s="502"/>
      <c r="D858" s="488" t="str">
        <f>IFERROR(INDEX('Jurnal Piutang'!R:R,MATCH(C858,'Jurnal Piutang'!Q:Q,0),0),"")</f>
        <v/>
      </c>
      <c r="E858" s="488" t="str">
        <f>IFERROR(INDEX(Customer!D:D,MATCH(D858,Customer!C:C,0),0),"")</f>
        <v/>
      </c>
      <c r="F858" s="490" t="str">
        <f>IFERROR(INDEX(Customer!F:F,MATCH($D858,Customer!$C:$C,0),0),"")</f>
        <v/>
      </c>
      <c r="G858" s="488" t="str">
        <f>IFERROR(INDEX(Customer!G:G,MATCH($D858,Customer!$C:$C,0),0),"")</f>
        <v/>
      </c>
      <c r="H858" s="524"/>
      <c r="I858" s="525"/>
      <c r="J858" s="533" t="str">
        <f>IF(C858&lt;&gt;"",SUMIFS('Jurnal Piutang'!J:J,'Jurnal Piutang'!H:H,F858,'Jurnal Piutang'!Q:Q,C858)-SUMIFS('Jurnal Kas'!K:K,'Jurnal Kas'!H:H,F858,'Jurnal Kas'!Q:Q,C858)+I858,"")</f>
        <v/>
      </c>
    </row>
    <row r="859" spans="2:10" x14ac:dyDescent="0.25">
      <c r="B859" s="180">
        <v>852</v>
      </c>
      <c r="C859" s="502"/>
      <c r="D859" s="488" t="str">
        <f>IFERROR(INDEX('Jurnal Piutang'!R:R,MATCH(C859,'Jurnal Piutang'!Q:Q,0),0),"")</f>
        <v/>
      </c>
      <c r="E859" s="488" t="str">
        <f>IFERROR(INDEX(Customer!D:D,MATCH(D859,Customer!C:C,0),0),"")</f>
        <v/>
      </c>
      <c r="F859" s="490" t="str">
        <f>IFERROR(INDEX(Customer!F:F,MATCH($D859,Customer!$C:$C,0),0),"")</f>
        <v/>
      </c>
      <c r="G859" s="488" t="str">
        <f>IFERROR(INDEX(Customer!G:G,MATCH($D859,Customer!$C:$C,0),0),"")</f>
        <v/>
      </c>
      <c r="H859" s="524"/>
      <c r="I859" s="525"/>
      <c r="J859" s="533" t="str">
        <f>IF(C859&lt;&gt;"",SUMIFS('Jurnal Piutang'!J:J,'Jurnal Piutang'!H:H,F859,'Jurnal Piutang'!Q:Q,C859)-SUMIFS('Jurnal Kas'!K:K,'Jurnal Kas'!H:H,F859,'Jurnal Kas'!Q:Q,C859)+I859,"")</f>
        <v/>
      </c>
    </row>
    <row r="860" spans="2:10" x14ac:dyDescent="0.25">
      <c r="B860" s="180">
        <v>853</v>
      </c>
      <c r="C860" s="502"/>
      <c r="D860" s="488" t="str">
        <f>IFERROR(INDEX('Jurnal Piutang'!R:R,MATCH(C860,'Jurnal Piutang'!Q:Q,0),0),"")</f>
        <v/>
      </c>
      <c r="E860" s="488" t="str">
        <f>IFERROR(INDEX(Customer!D:D,MATCH(D860,Customer!C:C,0),0),"")</f>
        <v/>
      </c>
      <c r="F860" s="490" t="str">
        <f>IFERROR(INDEX(Customer!F:F,MATCH($D860,Customer!$C:$C,0),0),"")</f>
        <v/>
      </c>
      <c r="G860" s="488" t="str">
        <f>IFERROR(INDEX(Customer!G:G,MATCH($D860,Customer!$C:$C,0),0),"")</f>
        <v/>
      </c>
      <c r="H860" s="524"/>
      <c r="I860" s="525"/>
      <c r="J860" s="533" t="str">
        <f>IF(C860&lt;&gt;"",SUMIFS('Jurnal Piutang'!J:J,'Jurnal Piutang'!H:H,F860,'Jurnal Piutang'!Q:Q,C860)-SUMIFS('Jurnal Kas'!K:K,'Jurnal Kas'!H:H,F860,'Jurnal Kas'!Q:Q,C860)+I860,"")</f>
        <v/>
      </c>
    </row>
    <row r="861" spans="2:10" x14ac:dyDescent="0.25">
      <c r="B861" s="180">
        <v>854</v>
      </c>
      <c r="C861" s="502"/>
      <c r="D861" s="488" t="str">
        <f>IFERROR(INDEX('Jurnal Piutang'!R:R,MATCH(C861,'Jurnal Piutang'!Q:Q,0),0),"")</f>
        <v/>
      </c>
      <c r="E861" s="488" t="str">
        <f>IFERROR(INDEX(Customer!D:D,MATCH(D861,Customer!C:C,0),0),"")</f>
        <v/>
      </c>
      <c r="F861" s="490" t="str">
        <f>IFERROR(INDEX(Customer!F:F,MATCH($D861,Customer!$C:$C,0),0),"")</f>
        <v/>
      </c>
      <c r="G861" s="488" t="str">
        <f>IFERROR(INDEX(Customer!G:G,MATCH($D861,Customer!$C:$C,0),0),"")</f>
        <v/>
      </c>
      <c r="H861" s="524"/>
      <c r="I861" s="525"/>
      <c r="J861" s="533" t="str">
        <f>IF(C861&lt;&gt;"",SUMIFS('Jurnal Piutang'!J:J,'Jurnal Piutang'!H:H,F861,'Jurnal Piutang'!Q:Q,C861)-SUMIFS('Jurnal Kas'!K:K,'Jurnal Kas'!H:H,F861,'Jurnal Kas'!Q:Q,C861)+I861,"")</f>
        <v/>
      </c>
    </row>
    <row r="862" spans="2:10" x14ac:dyDescent="0.25">
      <c r="B862" s="180">
        <v>855</v>
      </c>
      <c r="C862" s="502"/>
      <c r="D862" s="488" t="str">
        <f>IFERROR(INDEX('Jurnal Piutang'!R:R,MATCH(C862,'Jurnal Piutang'!Q:Q,0),0),"")</f>
        <v/>
      </c>
      <c r="E862" s="488" t="str">
        <f>IFERROR(INDEX(Customer!D:D,MATCH(D862,Customer!C:C,0),0),"")</f>
        <v/>
      </c>
      <c r="F862" s="490" t="str">
        <f>IFERROR(INDEX(Customer!F:F,MATCH($D862,Customer!$C:$C,0),0),"")</f>
        <v/>
      </c>
      <c r="G862" s="488" t="str">
        <f>IFERROR(INDEX(Customer!G:G,MATCH($D862,Customer!$C:$C,0),0),"")</f>
        <v/>
      </c>
      <c r="H862" s="524"/>
      <c r="I862" s="525"/>
      <c r="J862" s="533" t="str">
        <f>IF(C862&lt;&gt;"",SUMIFS('Jurnal Piutang'!J:J,'Jurnal Piutang'!H:H,F862,'Jurnal Piutang'!Q:Q,C862)-SUMIFS('Jurnal Kas'!K:K,'Jurnal Kas'!H:H,F862,'Jurnal Kas'!Q:Q,C862)+I862,"")</f>
        <v/>
      </c>
    </row>
    <row r="863" spans="2:10" x14ac:dyDescent="0.25">
      <c r="B863" s="180">
        <v>856</v>
      </c>
      <c r="C863" s="502"/>
      <c r="D863" s="488" t="str">
        <f>IFERROR(INDEX('Jurnal Piutang'!R:R,MATCH(C863,'Jurnal Piutang'!Q:Q,0),0),"")</f>
        <v/>
      </c>
      <c r="E863" s="488" t="str">
        <f>IFERROR(INDEX(Customer!D:D,MATCH(D863,Customer!C:C,0),0),"")</f>
        <v/>
      </c>
      <c r="F863" s="490" t="str">
        <f>IFERROR(INDEX(Customer!F:F,MATCH($D863,Customer!$C:$C,0),0),"")</f>
        <v/>
      </c>
      <c r="G863" s="488" t="str">
        <f>IFERROR(INDEX(Customer!G:G,MATCH($D863,Customer!$C:$C,0),0),"")</f>
        <v/>
      </c>
      <c r="H863" s="524"/>
      <c r="I863" s="525"/>
      <c r="J863" s="533" t="str">
        <f>IF(C863&lt;&gt;"",SUMIFS('Jurnal Piutang'!J:J,'Jurnal Piutang'!H:H,F863,'Jurnal Piutang'!Q:Q,C863)-SUMIFS('Jurnal Kas'!K:K,'Jurnal Kas'!H:H,F863,'Jurnal Kas'!Q:Q,C863)+I863,"")</f>
        <v/>
      </c>
    </row>
    <row r="864" spans="2:10" x14ac:dyDescent="0.25">
      <c r="B864" s="180">
        <v>857</v>
      </c>
      <c r="C864" s="502"/>
      <c r="D864" s="488" t="str">
        <f>IFERROR(INDEX('Jurnal Piutang'!R:R,MATCH(C864,'Jurnal Piutang'!Q:Q,0),0),"")</f>
        <v/>
      </c>
      <c r="E864" s="488" t="str">
        <f>IFERROR(INDEX(Customer!D:D,MATCH(D864,Customer!C:C,0),0),"")</f>
        <v/>
      </c>
      <c r="F864" s="490" t="str">
        <f>IFERROR(INDEX(Customer!F:F,MATCH($D864,Customer!$C:$C,0),0),"")</f>
        <v/>
      </c>
      <c r="G864" s="488" t="str">
        <f>IFERROR(INDEX(Customer!G:G,MATCH($D864,Customer!$C:$C,0),0),"")</f>
        <v/>
      </c>
      <c r="H864" s="524"/>
      <c r="I864" s="525"/>
      <c r="J864" s="533" t="str">
        <f>IF(C864&lt;&gt;"",SUMIFS('Jurnal Piutang'!J:J,'Jurnal Piutang'!H:H,F864,'Jurnal Piutang'!Q:Q,C864)-SUMIFS('Jurnal Kas'!K:K,'Jurnal Kas'!H:H,F864,'Jurnal Kas'!Q:Q,C864)+I864,"")</f>
        <v/>
      </c>
    </row>
    <row r="865" spans="2:10" x14ac:dyDescent="0.25">
      <c r="B865" s="180">
        <v>858</v>
      </c>
      <c r="C865" s="502"/>
      <c r="D865" s="488" t="str">
        <f>IFERROR(INDEX('Jurnal Piutang'!R:R,MATCH(C865,'Jurnal Piutang'!Q:Q,0),0),"")</f>
        <v/>
      </c>
      <c r="E865" s="488" t="str">
        <f>IFERROR(INDEX(Customer!D:D,MATCH(D865,Customer!C:C,0),0),"")</f>
        <v/>
      </c>
      <c r="F865" s="490" t="str">
        <f>IFERROR(INDEX(Customer!F:F,MATCH($D865,Customer!$C:$C,0),0),"")</f>
        <v/>
      </c>
      <c r="G865" s="488" t="str">
        <f>IFERROR(INDEX(Customer!G:G,MATCH($D865,Customer!$C:$C,0),0),"")</f>
        <v/>
      </c>
      <c r="H865" s="524"/>
      <c r="I865" s="525"/>
      <c r="J865" s="533" t="str">
        <f>IF(C865&lt;&gt;"",SUMIFS('Jurnal Piutang'!J:J,'Jurnal Piutang'!H:H,F865,'Jurnal Piutang'!Q:Q,C865)-SUMIFS('Jurnal Kas'!K:K,'Jurnal Kas'!H:H,F865,'Jurnal Kas'!Q:Q,C865)+I865,"")</f>
        <v/>
      </c>
    </row>
    <row r="866" spans="2:10" x14ac:dyDescent="0.25">
      <c r="B866" s="180">
        <v>859</v>
      </c>
      <c r="C866" s="502"/>
      <c r="D866" s="488" t="str">
        <f>IFERROR(INDEX('Jurnal Piutang'!R:R,MATCH(C866,'Jurnal Piutang'!Q:Q,0),0),"")</f>
        <v/>
      </c>
      <c r="E866" s="488" t="str">
        <f>IFERROR(INDEX(Customer!D:D,MATCH(D866,Customer!C:C,0),0),"")</f>
        <v/>
      </c>
      <c r="F866" s="490" t="str">
        <f>IFERROR(INDEX(Customer!F:F,MATCH($D866,Customer!$C:$C,0),0),"")</f>
        <v/>
      </c>
      <c r="G866" s="488" t="str">
        <f>IFERROR(INDEX(Customer!G:G,MATCH($D866,Customer!$C:$C,0),0),"")</f>
        <v/>
      </c>
      <c r="H866" s="524"/>
      <c r="I866" s="525"/>
      <c r="J866" s="533" t="str">
        <f>IF(C866&lt;&gt;"",SUMIFS('Jurnal Piutang'!J:J,'Jurnal Piutang'!H:H,F866,'Jurnal Piutang'!Q:Q,C866)-SUMIFS('Jurnal Kas'!K:K,'Jurnal Kas'!H:H,F866,'Jurnal Kas'!Q:Q,C866)+I866,"")</f>
        <v/>
      </c>
    </row>
    <row r="867" spans="2:10" x14ac:dyDescent="0.25">
      <c r="B867" s="180">
        <v>860</v>
      </c>
      <c r="C867" s="502"/>
      <c r="D867" s="488" t="str">
        <f>IFERROR(INDEX('Jurnal Piutang'!R:R,MATCH(C867,'Jurnal Piutang'!Q:Q,0),0),"")</f>
        <v/>
      </c>
      <c r="E867" s="488" t="str">
        <f>IFERROR(INDEX(Customer!D:D,MATCH(D867,Customer!C:C,0),0),"")</f>
        <v/>
      </c>
      <c r="F867" s="490" t="str">
        <f>IFERROR(INDEX(Customer!F:F,MATCH($D867,Customer!$C:$C,0),0),"")</f>
        <v/>
      </c>
      <c r="G867" s="488" t="str">
        <f>IFERROR(INDEX(Customer!G:G,MATCH($D867,Customer!$C:$C,0),0),"")</f>
        <v/>
      </c>
      <c r="H867" s="524"/>
      <c r="I867" s="525"/>
      <c r="J867" s="533" t="str">
        <f>IF(C867&lt;&gt;"",SUMIFS('Jurnal Piutang'!J:J,'Jurnal Piutang'!H:H,F867,'Jurnal Piutang'!Q:Q,C867)-SUMIFS('Jurnal Kas'!K:K,'Jurnal Kas'!H:H,F867,'Jurnal Kas'!Q:Q,C867)+I867,"")</f>
        <v/>
      </c>
    </row>
    <row r="868" spans="2:10" x14ac:dyDescent="0.25">
      <c r="B868" s="180">
        <v>861</v>
      </c>
      <c r="C868" s="502"/>
      <c r="D868" s="488" t="str">
        <f>IFERROR(INDEX('Jurnal Piutang'!R:R,MATCH(C868,'Jurnal Piutang'!Q:Q,0),0),"")</f>
        <v/>
      </c>
      <c r="E868" s="488" t="str">
        <f>IFERROR(INDEX(Customer!D:D,MATCH(D868,Customer!C:C,0),0),"")</f>
        <v/>
      </c>
      <c r="F868" s="490" t="str">
        <f>IFERROR(INDEX(Customer!F:F,MATCH($D868,Customer!$C:$C,0),0),"")</f>
        <v/>
      </c>
      <c r="G868" s="488" t="str">
        <f>IFERROR(INDEX(Customer!G:G,MATCH($D868,Customer!$C:$C,0),0),"")</f>
        <v/>
      </c>
      <c r="H868" s="524"/>
      <c r="I868" s="525"/>
      <c r="J868" s="533" t="str">
        <f>IF(C868&lt;&gt;"",SUMIFS('Jurnal Piutang'!J:J,'Jurnal Piutang'!H:H,F868,'Jurnal Piutang'!Q:Q,C868)-SUMIFS('Jurnal Kas'!K:K,'Jurnal Kas'!H:H,F868,'Jurnal Kas'!Q:Q,C868)+I868,"")</f>
        <v/>
      </c>
    </row>
    <row r="869" spans="2:10" x14ac:dyDescent="0.25">
      <c r="B869" s="180">
        <v>862</v>
      </c>
      <c r="C869" s="502"/>
      <c r="D869" s="488" t="str">
        <f>IFERROR(INDEX('Jurnal Piutang'!R:R,MATCH(C869,'Jurnal Piutang'!Q:Q,0),0),"")</f>
        <v/>
      </c>
      <c r="E869" s="488" t="str">
        <f>IFERROR(INDEX(Customer!D:D,MATCH(D869,Customer!C:C,0),0),"")</f>
        <v/>
      </c>
      <c r="F869" s="490" t="str">
        <f>IFERROR(INDEX(Customer!F:F,MATCH($D869,Customer!$C:$C,0),0),"")</f>
        <v/>
      </c>
      <c r="G869" s="488" t="str">
        <f>IFERROR(INDEX(Customer!G:G,MATCH($D869,Customer!$C:$C,0),0),"")</f>
        <v/>
      </c>
      <c r="H869" s="524"/>
      <c r="I869" s="525"/>
      <c r="J869" s="533" t="str">
        <f>IF(C869&lt;&gt;"",SUMIFS('Jurnal Piutang'!J:J,'Jurnal Piutang'!H:H,F869,'Jurnal Piutang'!Q:Q,C869)-SUMIFS('Jurnal Kas'!K:K,'Jurnal Kas'!H:H,F869,'Jurnal Kas'!Q:Q,C869)+I869,"")</f>
        <v/>
      </c>
    </row>
    <row r="870" spans="2:10" x14ac:dyDescent="0.25">
      <c r="B870" s="180">
        <v>863</v>
      </c>
      <c r="C870" s="502"/>
      <c r="D870" s="488" t="str">
        <f>IFERROR(INDEX('Jurnal Piutang'!R:R,MATCH(C870,'Jurnal Piutang'!Q:Q,0),0),"")</f>
        <v/>
      </c>
      <c r="E870" s="488" t="str">
        <f>IFERROR(INDEX(Customer!D:D,MATCH(D870,Customer!C:C,0),0),"")</f>
        <v/>
      </c>
      <c r="F870" s="490" t="str">
        <f>IFERROR(INDEX(Customer!F:F,MATCH($D870,Customer!$C:$C,0),0),"")</f>
        <v/>
      </c>
      <c r="G870" s="488" t="str">
        <f>IFERROR(INDEX(Customer!G:G,MATCH($D870,Customer!$C:$C,0),0),"")</f>
        <v/>
      </c>
      <c r="H870" s="524"/>
      <c r="I870" s="525"/>
      <c r="J870" s="533" t="str">
        <f>IF(C870&lt;&gt;"",SUMIFS('Jurnal Piutang'!J:J,'Jurnal Piutang'!H:H,F870,'Jurnal Piutang'!Q:Q,C870)-SUMIFS('Jurnal Kas'!K:K,'Jurnal Kas'!H:H,F870,'Jurnal Kas'!Q:Q,C870)+I870,"")</f>
        <v/>
      </c>
    </row>
    <row r="871" spans="2:10" x14ac:dyDescent="0.25">
      <c r="B871" s="180">
        <v>864</v>
      </c>
      <c r="C871" s="502"/>
      <c r="D871" s="488" t="str">
        <f>IFERROR(INDEX('Jurnal Piutang'!R:R,MATCH(C871,'Jurnal Piutang'!Q:Q,0),0),"")</f>
        <v/>
      </c>
      <c r="E871" s="488" t="str">
        <f>IFERROR(INDEX(Customer!D:D,MATCH(D871,Customer!C:C,0),0),"")</f>
        <v/>
      </c>
      <c r="F871" s="490" t="str">
        <f>IFERROR(INDEX(Customer!F:F,MATCH($D871,Customer!$C:$C,0),0),"")</f>
        <v/>
      </c>
      <c r="G871" s="488" t="str">
        <f>IFERROR(INDEX(Customer!G:G,MATCH($D871,Customer!$C:$C,0),0),"")</f>
        <v/>
      </c>
      <c r="H871" s="524"/>
      <c r="I871" s="525"/>
      <c r="J871" s="533" t="str">
        <f>IF(C871&lt;&gt;"",SUMIFS('Jurnal Piutang'!J:J,'Jurnal Piutang'!H:H,F871,'Jurnal Piutang'!Q:Q,C871)-SUMIFS('Jurnal Kas'!K:K,'Jurnal Kas'!H:H,F871,'Jurnal Kas'!Q:Q,C871)+I871,"")</f>
        <v/>
      </c>
    </row>
    <row r="872" spans="2:10" x14ac:dyDescent="0.25">
      <c r="B872" s="180">
        <v>865</v>
      </c>
      <c r="C872" s="502"/>
      <c r="D872" s="488" t="str">
        <f>IFERROR(INDEX('Jurnal Piutang'!R:R,MATCH(C872,'Jurnal Piutang'!Q:Q,0),0),"")</f>
        <v/>
      </c>
      <c r="E872" s="488" t="str">
        <f>IFERROR(INDEX(Customer!D:D,MATCH(D872,Customer!C:C,0),0),"")</f>
        <v/>
      </c>
      <c r="F872" s="490" t="str">
        <f>IFERROR(INDEX(Customer!F:F,MATCH($D872,Customer!$C:$C,0),0),"")</f>
        <v/>
      </c>
      <c r="G872" s="488" t="str">
        <f>IFERROR(INDEX(Customer!G:G,MATCH($D872,Customer!$C:$C,0),0),"")</f>
        <v/>
      </c>
      <c r="H872" s="524"/>
      <c r="I872" s="525"/>
      <c r="J872" s="533" t="str">
        <f>IF(C872&lt;&gt;"",SUMIFS('Jurnal Piutang'!J:J,'Jurnal Piutang'!H:H,F872,'Jurnal Piutang'!Q:Q,C872)-SUMIFS('Jurnal Kas'!K:K,'Jurnal Kas'!H:H,F872,'Jurnal Kas'!Q:Q,C872)+I872,"")</f>
        <v/>
      </c>
    </row>
    <row r="873" spans="2:10" x14ac:dyDescent="0.25">
      <c r="B873" s="180">
        <v>866</v>
      </c>
      <c r="C873" s="502"/>
      <c r="D873" s="488" t="str">
        <f>IFERROR(INDEX('Jurnal Piutang'!R:R,MATCH(C873,'Jurnal Piutang'!Q:Q,0),0),"")</f>
        <v/>
      </c>
      <c r="E873" s="488" t="str">
        <f>IFERROR(INDEX(Customer!D:D,MATCH(D873,Customer!C:C,0),0),"")</f>
        <v/>
      </c>
      <c r="F873" s="490" t="str">
        <f>IFERROR(INDEX(Customer!F:F,MATCH($D873,Customer!$C:$C,0),0),"")</f>
        <v/>
      </c>
      <c r="G873" s="488" t="str">
        <f>IFERROR(INDEX(Customer!G:G,MATCH($D873,Customer!$C:$C,0),0),"")</f>
        <v/>
      </c>
      <c r="H873" s="524"/>
      <c r="I873" s="525"/>
      <c r="J873" s="533" t="str">
        <f>IF(C873&lt;&gt;"",SUMIFS('Jurnal Piutang'!J:J,'Jurnal Piutang'!H:H,F873,'Jurnal Piutang'!Q:Q,C873)-SUMIFS('Jurnal Kas'!K:K,'Jurnal Kas'!H:H,F873,'Jurnal Kas'!Q:Q,C873)+I873,"")</f>
        <v/>
      </c>
    </row>
    <row r="874" spans="2:10" x14ac:dyDescent="0.25">
      <c r="B874" s="180">
        <v>867</v>
      </c>
      <c r="C874" s="502"/>
      <c r="D874" s="488" t="str">
        <f>IFERROR(INDEX('Jurnal Piutang'!R:R,MATCH(C874,'Jurnal Piutang'!Q:Q,0),0),"")</f>
        <v/>
      </c>
      <c r="E874" s="488" t="str">
        <f>IFERROR(INDEX(Customer!D:D,MATCH(D874,Customer!C:C,0),0),"")</f>
        <v/>
      </c>
      <c r="F874" s="490" t="str">
        <f>IFERROR(INDEX(Customer!F:F,MATCH($D874,Customer!$C:$C,0),0),"")</f>
        <v/>
      </c>
      <c r="G874" s="488" t="str">
        <f>IFERROR(INDEX(Customer!G:G,MATCH($D874,Customer!$C:$C,0),0),"")</f>
        <v/>
      </c>
      <c r="H874" s="524"/>
      <c r="I874" s="525"/>
      <c r="J874" s="533" t="str">
        <f>IF(C874&lt;&gt;"",SUMIFS('Jurnal Piutang'!J:J,'Jurnal Piutang'!H:H,F874,'Jurnal Piutang'!Q:Q,C874)-SUMIFS('Jurnal Kas'!K:K,'Jurnal Kas'!H:H,F874,'Jurnal Kas'!Q:Q,C874)+I874,"")</f>
        <v/>
      </c>
    </row>
    <row r="875" spans="2:10" x14ac:dyDescent="0.25">
      <c r="B875" s="180">
        <v>868</v>
      </c>
      <c r="C875" s="502"/>
      <c r="D875" s="488" t="str">
        <f>IFERROR(INDEX('Jurnal Piutang'!R:R,MATCH(C875,'Jurnal Piutang'!Q:Q,0),0),"")</f>
        <v/>
      </c>
      <c r="E875" s="488" t="str">
        <f>IFERROR(INDEX(Customer!D:D,MATCH(D875,Customer!C:C,0),0),"")</f>
        <v/>
      </c>
      <c r="F875" s="490" t="str">
        <f>IFERROR(INDEX(Customer!F:F,MATCH($D875,Customer!$C:$C,0),0),"")</f>
        <v/>
      </c>
      <c r="G875" s="488" t="str">
        <f>IFERROR(INDEX(Customer!G:G,MATCH($D875,Customer!$C:$C,0),0),"")</f>
        <v/>
      </c>
      <c r="H875" s="524"/>
      <c r="I875" s="525"/>
      <c r="J875" s="533" t="str">
        <f>IF(C875&lt;&gt;"",SUMIFS('Jurnal Piutang'!J:J,'Jurnal Piutang'!H:H,F875,'Jurnal Piutang'!Q:Q,C875)-SUMIFS('Jurnal Kas'!K:K,'Jurnal Kas'!H:H,F875,'Jurnal Kas'!Q:Q,C875)+I875,"")</f>
        <v/>
      </c>
    </row>
    <row r="876" spans="2:10" x14ac:dyDescent="0.25">
      <c r="B876" s="180">
        <v>869</v>
      </c>
      <c r="C876" s="502"/>
      <c r="D876" s="488" t="str">
        <f>IFERROR(INDEX('Jurnal Piutang'!R:R,MATCH(C876,'Jurnal Piutang'!Q:Q,0),0),"")</f>
        <v/>
      </c>
      <c r="E876" s="488" t="str">
        <f>IFERROR(INDEX(Customer!D:D,MATCH(D876,Customer!C:C,0),0),"")</f>
        <v/>
      </c>
      <c r="F876" s="490" t="str">
        <f>IFERROR(INDEX(Customer!F:F,MATCH($D876,Customer!$C:$C,0),0),"")</f>
        <v/>
      </c>
      <c r="G876" s="488" t="str">
        <f>IFERROR(INDEX(Customer!G:G,MATCH($D876,Customer!$C:$C,0),0),"")</f>
        <v/>
      </c>
      <c r="H876" s="524"/>
      <c r="I876" s="525"/>
      <c r="J876" s="533" t="str">
        <f>IF(C876&lt;&gt;"",SUMIFS('Jurnal Piutang'!J:J,'Jurnal Piutang'!H:H,F876,'Jurnal Piutang'!Q:Q,C876)-SUMIFS('Jurnal Kas'!K:K,'Jurnal Kas'!H:H,F876,'Jurnal Kas'!Q:Q,C876)+I876,"")</f>
        <v/>
      </c>
    </row>
    <row r="877" spans="2:10" x14ac:dyDescent="0.25">
      <c r="B877" s="180">
        <v>870</v>
      </c>
      <c r="C877" s="502"/>
      <c r="D877" s="488" t="str">
        <f>IFERROR(INDEX('Jurnal Piutang'!R:R,MATCH(C877,'Jurnal Piutang'!Q:Q,0),0),"")</f>
        <v/>
      </c>
      <c r="E877" s="488" t="str">
        <f>IFERROR(INDEX(Customer!D:D,MATCH(D877,Customer!C:C,0),0),"")</f>
        <v/>
      </c>
      <c r="F877" s="490" t="str">
        <f>IFERROR(INDEX(Customer!F:F,MATCH($D877,Customer!$C:$C,0),0),"")</f>
        <v/>
      </c>
      <c r="G877" s="488" t="str">
        <f>IFERROR(INDEX(Customer!G:G,MATCH($D877,Customer!$C:$C,0),0),"")</f>
        <v/>
      </c>
      <c r="H877" s="524"/>
      <c r="I877" s="525"/>
      <c r="J877" s="533" t="str">
        <f>IF(C877&lt;&gt;"",SUMIFS('Jurnal Piutang'!J:J,'Jurnal Piutang'!H:H,F877,'Jurnal Piutang'!Q:Q,C877)-SUMIFS('Jurnal Kas'!K:K,'Jurnal Kas'!H:H,F877,'Jurnal Kas'!Q:Q,C877)+I877,"")</f>
        <v/>
      </c>
    </row>
    <row r="878" spans="2:10" x14ac:dyDescent="0.25">
      <c r="B878" s="180">
        <v>871</v>
      </c>
      <c r="C878" s="502"/>
      <c r="D878" s="488" t="str">
        <f>IFERROR(INDEX('Jurnal Piutang'!R:R,MATCH(C878,'Jurnal Piutang'!Q:Q,0),0),"")</f>
        <v/>
      </c>
      <c r="E878" s="488" t="str">
        <f>IFERROR(INDEX(Customer!D:D,MATCH(D878,Customer!C:C,0),0),"")</f>
        <v/>
      </c>
      <c r="F878" s="490" t="str">
        <f>IFERROR(INDEX(Customer!F:F,MATCH($D878,Customer!$C:$C,0),0),"")</f>
        <v/>
      </c>
      <c r="G878" s="488" t="str">
        <f>IFERROR(INDEX(Customer!G:G,MATCH($D878,Customer!$C:$C,0),0),"")</f>
        <v/>
      </c>
      <c r="H878" s="524"/>
      <c r="I878" s="525"/>
      <c r="J878" s="533" t="str">
        <f>IF(C878&lt;&gt;"",SUMIFS('Jurnal Piutang'!J:J,'Jurnal Piutang'!H:H,F878,'Jurnal Piutang'!Q:Q,C878)-SUMIFS('Jurnal Kas'!K:K,'Jurnal Kas'!H:H,F878,'Jurnal Kas'!Q:Q,C878)+I878,"")</f>
        <v/>
      </c>
    </row>
    <row r="879" spans="2:10" x14ac:dyDescent="0.25">
      <c r="B879" s="180">
        <v>872</v>
      </c>
      <c r="C879" s="502"/>
      <c r="D879" s="488" t="str">
        <f>IFERROR(INDEX('Jurnal Piutang'!R:R,MATCH(C879,'Jurnal Piutang'!Q:Q,0),0),"")</f>
        <v/>
      </c>
      <c r="E879" s="488" t="str">
        <f>IFERROR(INDEX(Customer!D:D,MATCH(D879,Customer!C:C,0),0),"")</f>
        <v/>
      </c>
      <c r="F879" s="490" t="str">
        <f>IFERROR(INDEX(Customer!F:F,MATCH($D879,Customer!$C:$C,0),0),"")</f>
        <v/>
      </c>
      <c r="G879" s="488" t="str">
        <f>IFERROR(INDEX(Customer!G:G,MATCH($D879,Customer!$C:$C,0),0),"")</f>
        <v/>
      </c>
      <c r="H879" s="524"/>
      <c r="I879" s="525"/>
      <c r="J879" s="533" t="str">
        <f>IF(C879&lt;&gt;"",SUMIFS('Jurnal Piutang'!J:J,'Jurnal Piutang'!H:H,F879,'Jurnal Piutang'!Q:Q,C879)-SUMIFS('Jurnal Kas'!K:K,'Jurnal Kas'!H:H,F879,'Jurnal Kas'!Q:Q,C879)+I879,"")</f>
        <v/>
      </c>
    </row>
    <row r="880" spans="2:10" x14ac:dyDescent="0.25">
      <c r="B880" s="180">
        <v>873</v>
      </c>
      <c r="C880" s="502"/>
      <c r="D880" s="488" t="str">
        <f>IFERROR(INDEX('Jurnal Piutang'!R:R,MATCH(C880,'Jurnal Piutang'!Q:Q,0),0),"")</f>
        <v/>
      </c>
      <c r="E880" s="488" t="str">
        <f>IFERROR(INDEX(Customer!D:D,MATCH(D880,Customer!C:C,0),0),"")</f>
        <v/>
      </c>
      <c r="F880" s="490" t="str">
        <f>IFERROR(INDEX(Customer!F:F,MATCH($D880,Customer!$C:$C,0),0),"")</f>
        <v/>
      </c>
      <c r="G880" s="488" t="str">
        <f>IFERROR(INDEX(Customer!G:G,MATCH($D880,Customer!$C:$C,0),0),"")</f>
        <v/>
      </c>
      <c r="H880" s="524"/>
      <c r="I880" s="525"/>
      <c r="J880" s="533" t="str">
        <f>IF(C880&lt;&gt;"",SUMIFS('Jurnal Piutang'!J:J,'Jurnal Piutang'!H:H,F880,'Jurnal Piutang'!Q:Q,C880)-SUMIFS('Jurnal Kas'!K:K,'Jurnal Kas'!H:H,F880,'Jurnal Kas'!Q:Q,C880)+I880,"")</f>
        <v/>
      </c>
    </row>
    <row r="881" spans="2:10" x14ac:dyDescent="0.25">
      <c r="B881" s="180">
        <v>874</v>
      </c>
      <c r="C881" s="502"/>
      <c r="D881" s="488" t="str">
        <f>IFERROR(INDEX('Jurnal Piutang'!R:R,MATCH(C881,'Jurnal Piutang'!Q:Q,0),0),"")</f>
        <v/>
      </c>
      <c r="E881" s="488" t="str">
        <f>IFERROR(INDEX(Customer!D:D,MATCH(D881,Customer!C:C,0),0),"")</f>
        <v/>
      </c>
      <c r="F881" s="490" t="str">
        <f>IFERROR(INDEX(Customer!F:F,MATCH($D881,Customer!$C:$C,0),0),"")</f>
        <v/>
      </c>
      <c r="G881" s="488" t="str">
        <f>IFERROR(INDEX(Customer!G:G,MATCH($D881,Customer!$C:$C,0),0),"")</f>
        <v/>
      </c>
      <c r="H881" s="524"/>
      <c r="I881" s="525"/>
      <c r="J881" s="533" t="str">
        <f>IF(C881&lt;&gt;"",SUMIFS('Jurnal Piutang'!J:J,'Jurnal Piutang'!H:H,F881,'Jurnal Piutang'!Q:Q,C881)-SUMIFS('Jurnal Kas'!K:K,'Jurnal Kas'!H:H,F881,'Jurnal Kas'!Q:Q,C881)+I881,"")</f>
        <v/>
      </c>
    </row>
    <row r="882" spans="2:10" x14ac:dyDescent="0.25">
      <c r="B882" s="180">
        <v>875</v>
      </c>
      <c r="C882" s="502"/>
      <c r="D882" s="488" t="str">
        <f>IFERROR(INDEX('Jurnal Piutang'!R:R,MATCH(C882,'Jurnal Piutang'!Q:Q,0),0),"")</f>
        <v/>
      </c>
      <c r="E882" s="488" t="str">
        <f>IFERROR(INDEX(Customer!D:D,MATCH(D882,Customer!C:C,0),0),"")</f>
        <v/>
      </c>
      <c r="F882" s="490" t="str">
        <f>IFERROR(INDEX(Customer!F:F,MATCH($D882,Customer!$C:$C,0),0),"")</f>
        <v/>
      </c>
      <c r="G882" s="488" t="str">
        <f>IFERROR(INDEX(Customer!G:G,MATCH($D882,Customer!$C:$C,0),0),"")</f>
        <v/>
      </c>
      <c r="H882" s="524"/>
      <c r="I882" s="525"/>
      <c r="J882" s="533" t="str">
        <f>IF(C882&lt;&gt;"",SUMIFS('Jurnal Piutang'!J:J,'Jurnal Piutang'!H:H,F882,'Jurnal Piutang'!Q:Q,C882)-SUMIFS('Jurnal Kas'!K:K,'Jurnal Kas'!H:H,F882,'Jurnal Kas'!Q:Q,C882)+I882,"")</f>
        <v/>
      </c>
    </row>
    <row r="883" spans="2:10" x14ac:dyDescent="0.25">
      <c r="B883" s="180">
        <v>876</v>
      </c>
      <c r="C883" s="502"/>
      <c r="D883" s="488" t="str">
        <f>IFERROR(INDEX('Jurnal Piutang'!R:R,MATCH(C883,'Jurnal Piutang'!Q:Q,0),0),"")</f>
        <v/>
      </c>
      <c r="E883" s="488" t="str">
        <f>IFERROR(INDEX(Customer!D:D,MATCH(D883,Customer!C:C,0),0),"")</f>
        <v/>
      </c>
      <c r="F883" s="490" t="str">
        <f>IFERROR(INDEX(Customer!F:F,MATCH($D883,Customer!$C:$C,0),0),"")</f>
        <v/>
      </c>
      <c r="G883" s="488" t="str">
        <f>IFERROR(INDEX(Customer!G:G,MATCH($D883,Customer!$C:$C,0),0),"")</f>
        <v/>
      </c>
      <c r="H883" s="524"/>
      <c r="I883" s="525"/>
      <c r="J883" s="533" t="str">
        <f>IF(C883&lt;&gt;"",SUMIFS('Jurnal Piutang'!J:J,'Jurnal Piutang'!H:H,F883,'Jurnal Piutang'!Q:Q,C883)-SUMIFS('Jurnal Kas'!K:K,'Jurnal Kas'!H:H,F883,'Jurnal Kas'!Q:Q,C883)+I883,"")</f>
        <v/>
      </c>
    </row>
    <row r="884" spans="2:10" x14ac:dyDescent="0.25">
      <c r="B884" s="180">
        <v>877</v>
      </c>
      <c r="C884" s="502"/>
      <c r="D884" s="488" t="str">
        <f>IFERROR(INDEX('Jurnal Piutang'!R:R,MATCH(C884,'Jurnal Piutang'!Q:Q,0),0),"")</f>
        <v/>
      </c>
      <c r="E884" s="488" t="str">
        <f>IFERROR(INDEX(Customer!D:D,MATCH(D884,Customer!C:C,0),0),"")</f>
        <v/>
      </c>
      <c r="F884" s="490" t="str">
        <f>IFERROR(INDEX(Customer!F:F,MATCH($D884,Customer!$C:$C,0),0),"")</f>
        <v/>
      </c>
      <c r="G884" s="488" t="str">
        <f>IFERROR(INDEX(Customer!G:G,MATCH($D884,Customer!$C:$C,0),0),"")</f>
        <v/>
      </c>
      <c r="H884" s="524"/>
      <c r="I884" s="525"/>
      <c r="J884" s="533" t="str">
        <f>IF(C884&lt;&gt;"",SUMIFS('Jurnal Piutang'!J:J,'Jurnal Piutang'!H:H,F884,'Jurnal Piutang'!Q:Q,C884)-SUMIFS('Jurnal Kas'!K:K,'Jurnal Kas'!H:H,F884,'Jurnal Kas'!Q:Q,C884)+I884,"")</f>
        <v/>
      </c>
    </row>
    <row r="885" spans="2:10" x14ac:dyDescent="0.25">
      <c r="B885" s="180">
        <v>878</v>
      </c>
      <c r="C885" s="502"/>
      <c r="D885" s="488" t="str">
        <f>IFERROR(INDEX('Jurnal Piutang'!R:R,MATCH(C885,'Jurnal Piutang'!Q:Q,0),0),"")</f>
        <v/>
      </c>
      <c r="E885" s="488" t="str">
        <f>IFERROR(INDEX(Customer!D:D,MATCH(D885,Customer!C:C,0),0),"")</f>
        <v/>
      </c>
      <c r="F885" s="490" t="str">
        <f>IFERROR(INDEX(Customer!F:F,MATCH($D885,Customer!$C:$C,0),0),"")</f>
        <v/>
      </c>
      <c r="G885" s="488" t="str">
        <f>IFERROR(INDEX(Customer!G:G,MATCH($D885,Customer!$C:$C,0),0),"")</f>
        <v/>
      </c>
      <c r="H885" s="524"/>
      <c r="I885" s="525"/>
      <c r="J885" s="533" t="str">
        <f>IF(C885&lt;&gt;"",SUMIFS('Jurnal Piutang'!J:J,'Jurnal Piutang'!H:H,F885,'Jurnal Piutang'!Q:Q,C885)-SUMIFS('Jurnal Kas'!K:K,'Jurnal Kas'!H:H,F885,'Jurnal Kas'!Q:Q,C885)+I885,"")</f>
        <v/>
      </c>
    </row>
    <row r="886" spans="2:10" x14ac:dyDescent="0.25">
      <c r="B886" s="180">
        <v>879</v>
      </c>
      <c r="C886" s="502"/>
      <c r="D886" s="488" t="str">
        <f>IFERROR(INDEX('Jurnal Piutang'!R:R,MATCH(C886,'Jurnal Piutang'!Q:Q,0),0),"")</f>
        <v/>
      </c>
      <c r="E886" s="488" t="str">
        <f>IFERROR(INDEX(Customer!D:D,MATCH(D886,Customer!C:C,0),0),"")</f>
        <v/>
      </c>
      <c r="F886" s="490" t="str">
        <f>IFERROR(INDEX(Customer!F:F,MATCH($D886,Customer!$C:$C,0),0),"")</f>
        <v/>
      </c>
      <c r="G886" s="488" t="str">
        <f>IFERROR(INDEX(Customer!G:G,MATCH($D886,Customer!$C:$C,0),0),"")</f>
        <v/>
      </c>
      <c r="H886" s="524"/>
      <c r="I886" s="525"/>
      <c r="J886" s="533" t="str">
        <f>IF(C886&lt;&gt;"",SUMIFS('Jurnal Piutang'!J:J,'Jurnal Piutang'!H:H,F886,'Jurnal Piutang'!Q:Q,C886)-SUMIFS('Jurnal Kas'!K:K,'Jurnal Kas'!H:H,F886,'Jurnal Kas'!Q:Q,C886)+I886,"")</f>
        <v/>
      </c>
    </row>
    <row r="887" spans="2:10" x14ac:dyDescent="0.25">
      <c r="B887" s="180">
        <v>880</v>
      </c>
      <c r="C887" s="502"/>
      <c r="D887" s="488" t="str">
        <f>IFERROR(INDEX('Jurnal Piutang'!R:R,MATCH(C887,'Jurnal Piutang'!Q:Q,0),0),"")</f>
        <v/>
      </c>
      <c r="E887" s="488" t="str">
        <f>IFERROR(INDEX(Customer!D:D,MATCH(D887,Customer!C:C,0),0),"")</f>
        <v/>
      </c>
      <c r="F887" s="490" t="str">
        <f>IFERROR(INDEX(Customer!F:F,MATCH($D887,Customer!$C:$C,0),0),"")</f>
        <v/>
      </c>
      <c r="G887" s="488" t="str">
        <f>IFERROR(INDEX(Customer!G:G,MATCH($D887,Customer!$C:$C,0),0),"")</f>
        <v/>
      </c>
      <c r="H887" s="524"/>
      <c r="I887" s="525"/>
      <c r="J887" s="533" t="str">
        <f>IF(C887&lt;&gt;"",SUMIFS('Jurnal Piutang'!J:J,'Jurnal Piutang'!H:H,F887,'Jurnal Piutang'!Q:Q,C887)-SUMIFS('Jurnal Kas'!K:K,'Jurnal Kas'!H:H,F887,'Jurnal Kas'!Q:Q,C887)+I887,"")</f>
        <v/>
      </c>
    </row>
    <row r="888" spans="2:10" x14ac:dyDescent="0.25">
      <c r="B888" s="180">
        <v>881</v>
      </c>
      <c r="C888" s="502"/>
      <c r="D888" s="488" t="str">
        <f>IFERROR(INDEX('Jurnal Piutang'!R:R,MATCH(C888,'Jurnal Piutang'!Q:Q,0),0),"")</f>
        <v/>
      </c>
      <c r="E888" s="488" t="str">
        <f>IFERROR(INDEX(Customer!D:D,MATCH(D888,Customer!C:C,0),0),"")</f>
        <v/>
      </c>
      <c r="F888" s="490" t="str">
        <f>IFERROR(INDEX(Customer!F:F,MATCH($D888,Customer!$C:$C,0),0),"")</f>
        <v/>
      </c>
      <c r="G888" s="488" t="str">
        <f>IFERROR(INDEX(Customer!G:G,MATCH($D888,Customer!$C:$C,0),0),"")</f>
        <v/>
      </c>
      <c r="H888" s="524"/>
      <c r="I888" s="525"/>
      <c r="J888" s="533" t="str">
        <f>IF(C888&lt;&gt;"",SUMIFS('Jurnal Piutang'!J:J,'Jurnal Piutang'!H:H,F888,'Jurnal Piutang'!Q:Q,C888)-SUMIFS('Jurnal Kas'!K:K,'Jurnal Kas'!H:H,F888,'Jurnal Kas'!Q:Q,C888)+I888,"")</f>
        <v/>
      </c>
    </row>
    <row r="889" spans="2:10" x14ac:dyDescent="0.25">
      <c r="B889" s="180">
        <v>882</v>
      </c>
      <c r="C889" s="502"/>
      <c r="D889" s="488" t="str">
        <f>IFERROR(INDEX('Jurnal Piutang'!R:R,MATCH(C889,'Jurnal Piutang'!Q:Q,0),0),"")</f>
        <v/>
      </c>
      <c r="E889" s="488" t="str">
        <f>IFERROR(INDEX(Customer!D:D,MATCH(D889,Customer!C:C,0),0),"")</f>
        <v/>
      </c>
      <c r="F889" s="490" t="str">
        <f>IFERROR(INDEX(Customer!F:F,MATCH($D889,Customer!$C:$C,0),0),"")</f>
        <v/>
      </c>
      <c r="G889" s="488" t="str">
        <f>IFERROR(INDEX(Customer!G:G,MATCH($D889,Customer!$C:$C,0),0),"")</f>
        <v/>
      </c>
      <c r="H889" s="524"/>
      <c r="I889" s="525"/>
      <c r="J889" s="533" t="str">
        <f>IF(C889&lt;&gt;"",SUMIFS('Jurnal Piutang'!J:J,'Jurnal Piutang'!H:H,F889,'Jurnal Piutang'!Q:Q,C889)-SUMIFS('Jurnal Kas'!K:K,'Jurnal Kas'!H:H,F889,'Jurnal Kas'!Q:Q,C889)+I889,"")</f>
        <v/>
      </c>
    </row>
    <row r="890" spans="2:10" x14ac:dyDescent="0.25">
      <c r="B890" s="180">
        <v>883</v>
      </c>
      <c r="C890" s="502"/>
      <c r="D890" s="488" t="str">
        <f>IFERROR(INDEX('Jurnal Piutang'!R:R,MATCH(C890,'Jurnal Piutang'!Q:Q,0),0),"")</f>
        <v/>
      </c>
      <c r="E890" s="488" t="str">
        <f>IFERROR(INDEX(Customer!D:D,MATCH(D890,Customer!C:C,0),0),"")</f>
        <v/>
      </c>
      <c r="F890" s="490" t="str">
        <f>IFERROR(INDEX(Customer!F:F,MATCH($D890,Customer!$C:$C,0),0),"")</f>
        <v/>
      </c>
      <c r="G890" s="488" t="str">
        <f>IFERROR(INDEX(Customer!G:G,MATCH($D890,Customer!$C:$C,0),0),"")</f>
        <v/>
      </c>
      <c r="H890" s="524"/>
      <c r="I890" s="525"/>
      <c r="J890" s="533" t="str">
        <f>IF(C890&lt;&gt;"",SUMIFS('Jurnal Piutang'!J:J,'Jurnal Piutang'!H:H,F890,'Jurnal Piutang'!Q:Q,C890)-SUMIFS('Jurnal Kas'!K:K,'Jurnal Kas'!H:H,F890,'Jurnal Kas'!Q:Q,C890)+I890,"")</f>
        <v/>
      </c>
    </row>
    <row r="891" spans="2:10" x14ac:dyDescent="0.25">
      <c r="B891" s="180">
        <v>884</v>
      </c>
      <c r="C891" s="502"/>
      <c r="D891" s="488" t="str">
        <f>IFERROR(INDEX('Jurnal Piutang'!R:R,MATCH(C891,'Jurnal Piutang'!Q:Q,0),0),"")</f>
        <v/>
      </c>
      <c r="E891" s="488" t="str">
        <f>IFERROR(INDEX(Customer!D:D,MATCH(D891,Customer!C:C,0),0),"")</f>
        <v/>
      </c>
      <c r="F891" s="490" t="str">
        <f>IFERROR(INDEX(Customer!F:F,MATCH($D891,Customer!$C:$C,0),0),"")</f>
        <v/>
      </c>
      <c r="G891" s="488" t="str">
        <f>IFERROR(INDEX(Customer!G:G,MATCH($D891,Customer!$C:$C,0),0),"")</f>
        <v/>
      </c>
      <c r="H891" s="524"/>
      <c r="I891" s="525"/>
      <c r="J891" s="533" t="str">
        <f>IF(C891&lt;&gt;"",SUMIFS('Jurnal Piutang'!J:J,'Jurnal Piutang'!H:H,F891,'Jurnal Piutang'!Q:Q,C891)-SUMIFS('Jurnal Kas'!K:K,'Jurnal Kas'!H:H,F891,'Jurnal Kas'!Q:Q,C891)+I891,"")</f>
        <v/>
      </c>
    </row>
    <row r="892" spans="2:10" x14ac:dyDescent="0.25">
      <c r="B892" s="180">
        <v>885</v>
      </c>
      <c r="C892" s="502"/>
      <c r="D892" s="488" t="str">
        <f>IFERROR(INDEX('Jurnal Piutang'!R:R,MATCH(C892,'Jurnal Piutang'!Q:Q,0),0),"")</f>
        <v/>
      </c>
      <c r="E892" s="488" t="str">
        <f>IFERROR(INDEX(Customer!D:D,MATCH(D892,Customer!C:C,0),0),"")</f>
        <v/>
      </c>
      <c r="F892" s="490" t="str">
        <f>IFERROR(INDEX(Customer!F:F,MATCH($D892,Customer!$C:$C,0),0),"")</f>
        <v/>
      </c>
      <c r="G892" s="488" t="str">
        <f>IFERROR(INDEX(Customer!G:G,MATCH($D892,Customer!$C:$C,0),0),"")</f>
        <v/>
      </c>
      <c r="H892" s="524"/>
      <c r="I892" s="525"/>
      <c r="J892" s="533" t="str">
        <f>IF(C892&lt;&gt;"",SUMIFS('Jurnal Piutang'!J:J,'Jurnal Piutang'!H:H,F892,'Jurnal Piutang'!Q:Q,C892)-SUMIFS('Jurnal Kas'!K:K,'Jurnal Kas'!H:H,F892,'Jurnal Kas'!Q:Q,C892)+I892,"")</f>
        <v/>
      </c>
    </row>
    <row r="893" spans="2:10" x14ac:dyDescent="0.25">
      <c r="B893" s="180">
        <v>886</v>
      </c>
      <c r="C893" s="502"/>
      <c r="D893" s="488" t="str">
        <f>IFERROR(INDEX('Jurnal Piutang'!R:R,MATCH(C893,'Jurnal Piutang'!Q:Q,0),0),"")</f>
        <v/>
      </c>
      <c r="E893" s="488" t="str">
        <f>IFERROR(INDEX(Customer!D:D,MATCH(D893,Customer!C:C,0),0),"")</f>
        <v/>
      </c>
      <c r="F893" s="490" t="str">
        <f>IFERROR(INDEX(Customer!F:F,MATCH($D893,Customer!$C:$C,0),0),"")</f>
        <v/>
      </c>
      <c r="G893" s="488" t="str">
        <f>IFERROR(INDEX(Customer!G:G,MATCH($D893,Customer!$C:$C,0),0),"")</f>
        <v/>
      </c>
      <c r="H893" s="524"/>
      <c r="I893" s="525"/>
      <c r="J893" s="533" t="str">
        <f>IF(C893&lt;&gt;"",SUMIFS('Jurnal Piutang'!J:J,'Jurnal Piutang'!H:H,F893,'Jurnal Piutang'!Q:Q,C893)-SUMIFS('Jurnal Kas'!K:K,'Jurnal Kas'!H:H,F893,'Jurnal Kas'!Q:Q,C893)+I893,"")</f>
        <v/>
      </c>
    </row>
    <row r="894" spans="2:10" x14ac:dyDescent="0.25">
      <c r="B894" s="180">
        <v>887</v>
      </c>
      <c r="C894" s="502"/>
      <c r="D894" s="488" t="str">
        <f>IFERROR(INDEX('Jurnal Piutang'!R:R,MATCH(C894,'Jurnal Piutang'!Q:Q,0),0),"")</f>
        <v/>
      </c>
      <c r="E894" s="488" t="str">
        <f>IFERROR(INDEX(Customer!D:D,MATCH(D894,Customer!C:C,0),0),"")</f>
        <v/>
      </c>
      <c r="F894" s="490" t="str">
        <f>IFERROR(INDEX(Customer!F:F,MATCH($D894,Customer!$C:$C,0),0),"")</f>
        <v/>
      </c>
      <c r="G894" s="488" t="str">
        <f>IFERROR(INDEX(Customer!G:G,MATCH($D894,Customer!$C:$C,0),0),"")</f>
        <v/>
      </c>
      <c r="H894" s="524"/>
      <c r="I894" s="525"/>
      <c r="J894" s="533" t="str">
        <f>IF(C894&lt;&gt;"",SUMIFS('Jurnal Piutang'!J:J,'Jurnal Piutang'!H:H,F894,'Jurnal Piutang'!Q:Q,C894)-SUMIFS('Jurnal Kas'!K:K,'Jurnal Kas'!H:H,F894,'Jurnal Kas'!Q:Q,C894)+I894,"")</f>
        <v/>
      </c>
    </row>
    <row r="895" spans="2:10" x14ac:dyDescent="0.25">
      <c r="B895" s="180">
        <v>888</v>
      </c>
      <c r="C895" s="502"/>
      <c r="D895" s="488" t="str">
        <f>IFERROR(INDEX('Jurnal Piutang'!R:R,MATCH(C895,'Jurnal Piutang'!Q:Q,0),0),"")</f>
        <v/>
      </c>
      <c r="E895" s="488" t="str">
        <f>IFERROR(INDEX(Customer!D:D,MATCH(D895,Customer!C:C,0),0),"")</f>
        <v/>
      </c>
      <c r="F895" s="490" t="str">
        <f>IFERROR(INDEX(Customer!F:F,MATCH($D895,Customer!$C:$C,0),0),"")</f>
        <v/>
      </c>
      <c r="G895" s="488" t="str">
        <f>IFERROR(INDEX(Customer!G:G,MATCH($D895,Customer!$C:$C,0),0),"")</f>
        <v/>
      </c>
      <c r="H895" s="524"/>
      <c r="I895" s="525"/>
      <c r="J895" s="533" t="str">
        <f>IF(C895&lt;&gt;"",SUMIFS('Jurnal Piutang'!J:J,'Jurnal Piutang'!H:H,F895,'Jurnal Piutang'!Q:Q,C895)-SUMIFS('Jurnal Kas'!K:K,'Jurnal Kas'!H:H,F895,'Jurnal Kas'!Q:Q,C895)+I895,"")</f>
        <v/>
      </c>
    </row>
    <row r="896" spans="2:10" x14ac:dyDescent="0.25">
      <c r="B896" s="180">
        <v>889</v>
      </c>
      <c r="C896" s="502"/>
      <c r="D896" s="488" t="str">
        <f>IFERROR(INDEX('Jurnal Piutang'!R:R,MATCH(C896,'Jurnal Piutang'!Q:Q,0),0),"")</f>
        <v/>
      </c>
      <c r="E896" s="488" t="str">
        <f>IFERROR(INDEX(Customer!D:D,MATCH(D896,Customer!C:C,0),0),"")</f>
        <v/>
      </c>
      <c r="F896" s="490" t="str">
        <f>IFERROR(INDEX(Customer!F:F,MATCH($D896,Customer!$C:$C,0),0),"")</f>
        <v/>
      </c>
      <c r="G896" s="488" t="str">
        <f>IFERROR(INDEX(Customer!G:G,MATCH($D896,Customer!$C:$C,0),0),"")</f>
        <v/>
      </c>
      <c r="H896" s="524"/>
      <c r="I896" s="525"/>
      <c r="J896" s="533" t="str">
        <f>IF(C896&lt;&gt;"",SUMIFS('Jurnal Piutang'!J:J,'Jurnal Piutang'!H:H,F896,'Jurnal Piutang'!Q:Q,C896)-SUMIFS('Jurnal Kas'!K:K,'Jurnal Kas'!H:H,F896,'Jurnal Kas'!Q:Q,C896)+I896,"")</f>
        <v/>
      </c>
    </row>
    <row r="897" spans="2:10" x14ac:dyDescent="0.25">
      <c r="B897" s="180">
        <v>890</v>
      </c>
      <c r="C897" s="502"/>
      <c r="D897" s="488" t="str">
        <f>IFERROR(INDEX('Jurnal Piutang'!R:R,MATCH(C897,'Jurnal Piutang'!Q:Q,0),0),"")</f>
        <v/>
      </c>
      <c r="E897" s="488" t="str">
        <f>IFERROR(INDEX(Customer!D:D,MATCH(D897,Customer!C:C,0),0),"")</f>
        <v/>
      </c>
      <c r="F897" s="490" t="str">
        <f>IFERROR(INDEX(Customer!F:F,MATCH($D897,Customer!$C:$C,0),0),"")</f>
        <v/>
      </c>
      <c r="G897" s="488" t="str">
        <f>IFERROR(INDEX(Customer!G:G,MATCH($D897,Customer!$C:$C,0),0),"")</f>
        <v/>
      </c>
      <c r="H897" s="524"/>
      <c r="I897" s="525"/>
      <c r="J897" s="533" t="str">
        <f>IF(C897&lt;&gt;"",SUMIFS('Jurnal Piutang'!J:J,'Jurnal Piutang'!H:H,F897,'Jurnal Piutang'!Q:Q,C897)-SUMIFS('Jurnal Kas'!K:K,'Jurnal Kas'!H:H,F897,'Jurnal Kas'!Q:Q,C897)+I897,"")</f>
        <v/>
      </c>
    </row>
    <row r="898" spans="2:10" x14ac:dyDescent="0.25">
      <c r="B898" s="180">
        <v>891</v>
      </c>
      <c r="C898" s="502"/>
      <c r="D898" s="488" t="str">
        <f>IFERROR(INDEX('Jurnal Piutang'!R:R,MATCH(C898,'Jurnal Piutang'!Q:Q,0),0),"")</f>
        <v/>
      </c>
      <c r="E898" s="488" t="str">
        <f>IFERROR(INDEX(Customer!D:D,MATCH(D898,Customer!C:C,0),0),"")</f>
        <v/>
      </c>
      <c r="F898" s="490" t="str">
        <f>IFERROR(INDEX(Customer!F:F,MATCH($D898,Customer!$C:$C,0),0),"")</f>
        <v/>
      </c>
      <c r="G898" s="488" t="str">
        <f>IFERROR(INDEX(Customer!G:G,MATCH($D898,Customer!$C:$C,0),0),"")</f>
        <v/>
      </c>
      <c r="H898" s="524"/>
      <c r="I898" s="525"/>
      <c r="J898" s="533" t="str">
        <f>IF(C898&lt;&gt;"",SUMIFS('Jurnal Piutang'!J:J,'Jurnal Piutang'!H:H,F898,'Jurnal Piutang'!Q:Q,C898)-SUMIFS('Jurnal Kas'!K:K,'Jurnal Kas'!H:H,F898,'Jurnal Kas'!Q:Q,C898)+I898,"")</f>
        <v/>
      </c>
    </row>
    <row r="899" spans="2:10" x14ac:dyDescent="0.25">
      <c r="B899" s="180">
        <v>892</v>
      </c>
      <c r="C899" s="502"/>
      <c r="D899" s="488" t="str">
        <f>IFERROR(INDEX('Jurnal Piutang'!R:R,MATCH(C899,'Jurnal Piutang'!Q:Q,0),0),"")</f>
        <v/>
      </c>
      <c r="E899" s="488" t="str">
        <f>IFERROR(INDEX(Customer!D:D,MATCH(D899,Customer!C:C,0),0),"")</f>
        <v/>
      </c>
      <c r="F899" s="490" t="str">
        <f>IFERROR(INDEX(Customer!F:F,MATCH($D899,Customer!$C:$C,0),0),"")</f>
        <v/>
      </c>
      <c r="G899" s="488" t="str">
        <f>IFERROR(INDEX(Customer!G:G,MATCH($D899,Customer!$C:$C,0),0),"")</f>
        <v/>
      </c>
      <c r="H899" s="524"/>
      <c r="I899" s="525"/>
      <c r="J899" s="533" t="str">
        <f>IF(C899&lt;&gt;"",SUMIFS('Jurnal Piutang'!J:J,'Jurnal Piutang'!H:H,F899,'Jurnal Piutang'!Q:Q,C899)-SUMIFS('Jurnal Kas'!K:K,'Jurnal Kas'!H:H,F899,'Jurnal Kas'!Q:Q,C899)+I899,"")</f>
        <v/>
      </c>
    </row>
    <row r="900" spans="2:10" x14ac:dyDescent="0.25">
      <c r="B900" s="180">
        <v>893</v>
      </c>
      <c r="C900" s="502"/>
      <c r="D900" s="488" t="str">
        <f>IFERROR(INDEX('Jurnal Piutang'!R:R,MATCH(C900,'Jurnal Piutang'!Q:Q,0),0),"")</f>
        <v/>
      </c>
      <c r="E900" s="488" t="str">
        <f>IFERROR(INDEX(Customer!D:D,MATCH(D900,Customer!C:C,0),0),"")</f>
        <v/>
      </c>
      <c r="F900" s="490" t="str">
        <f>IFERROR(INDEX(Customer!F:F,MATCH($D900,Customer!$C:$C,0),0),"")</f>
        <v/>
      </c>
      <c r="G900" s="488" t="str">
        <f>IFERROR(INDEX(Customer!G:G,MATCH($D900,Customer!$C:$C,0),0),"")</f>
        <v/>
      </c>
      <c r="H900" s="524"/>
      <c r="I900" s="525"/>
      <c r="J900" s="533" t="str">
        <f>IF(C900&lt;&gt;"",SUMIFS('Jurnal Piutang'!J:J,'Jurnal Piutang'!H:H,F900,'Jurnal Piutang'!Q:Q,C900)-SUMIFS('Jurnal Kas'!K:K,'Jurnal Kas'!H:H,F900,'Jurnal Kas'!Q:Q,C900)+I900,"")</f>
        <v/>
      </c>
    </row>
    <row r="901" spans="2:10" x14ac:dyDescent="0.25">
      <c r="B901" s="180">
        <v>894</v>
      </c>
      <c r="C901" s="502"/>
      <c r="D901" s="488" t="str">
        <f>IFERROR(INDEX('Jurnal Piutang'!R:R,MATCH(C901,'Jurnal Piutang'!Q:Q,0),0),"")</f>
        <v/>
      </c>
      <c r="E901" s="488" t="str">
        <f>IFERROR(INDEX(Customer!D:D,MATCH(D901,Customer!C:C,0),0),"")</f>
        <v/>
      </c>
      <c r="F901" s="490" t="str">
        <f>IFERROR(INDEX(Customer!F:F,MATCH($D901,Customer!$C:$C,0),0),"")</f>
        <v/>
      </c>
      <c r="G901" s="488" t="str">
        <f>IFERROR(INDEX(Customer!G:G,MATCH($D901,Customer!$C:$C,0),0),"")</f>
        <v/>
      </c>
      <c r="H901" s="524"/>
      <c r="I901" s="525"/>
      <c r="J901" s="533" t="str">
        <f>IF(C901&lt;&gt;"",SUMIFS('Jurnal Piutang'!J:J,'Jurnal Piutang'!H:H,F901,'Jurnal Piutang'!Q:Q,C901)-SUMIFS('Jurnal Kas'!K:K,'Jurnal Kas'!H:H,F901,'Jurnal Kas'!Q:Q,C901)+I901,"")</f>
        <v/>
      </c>
    </row>
    <row r="902" spans="2:10" x14ac:dyDescent="0.25">
      <c r="B902" s="180">
        <v>895</v>
      </c>
      <c r="C902" s="502"/>
      <c r="D902" s="488" t="str">
        <f>IFERROR(INDEX('Jurnal Piutang'!R:R,MATCH(C902,'Jurnal Piutang'!Q:Q,0),0),"")</f>
        <v/>
      </c>
      <c r="E902" s="488" t="str">
        <f>IFERROR(INDEX(Customer!D:D,MATCH(D902,Customer!C:C,0),0),"")</f>
        <v/>
      </c>
      <c r="F902" s="490" t="str">
        <f>IFERROR(INDEX(Customer!F:F,MATCH($D902,Customer!$C:$C,0),0),"")</f>
        <v/>
      </c>
      <c r="G902" s="488" t="str">
        <f>IFERROR(INDEX(Customer!G:G,MATCH($D902,Customer!$C:$C,0),0),"")</f>
        <v/>
      </c>
      <c r="H902" s="524"/>
      <c r="I902" s="525"/>
      <c r="J902" s="533" t="str">
        <f>IF(C902&lt;&gt;"",SUMIFS('Jurnal Piutang'!J:J,'Jurnal Piutang'!H:H,F902,'Jurnal Piutang'!Q:Q,C902)-SUMIFS('Jurnal Kas'!K:K,'Jurnal Kas'!H:H,F902,'Jurnal Kas'!Q:Q,C902)+I902,"")</f>
        <v/>
      </c>
    </row>
    <row r="903" spans="2:10" x14ac:dyDescent="0.25">
      <c r="B903" s="180">
        <v>896</v>
      </c>
      <c r="C903" s="502"/>
      <c r="D903" s="488" t="str">
        <f>IFERROR(INDEX('Jurnal Piutang'!R:R,MATCH(C903,'Jurnal Piutang'!Q:Q,0),0),"")</f>
        <v/>
      </c>
      <c r="E903" s="488" t="str">
        <f>IFERROR(INDEX(Customer!D:D,MATCH(D903,Customer!C:C,0),0),"")</f>
        <v/>
      </c>
      <c r="F903" s="490" t="str">
        <f>IFERROR(INDEX(Customer!F:F,MATCH($D903,Customer!$C:$C,0),0),"")</f>
        <v/>
      </c>
      <c r="G903" s="488" t="str">
        <f>IFERROR(INDEX(Customer!G:G,MATCH($D903,Customer!$C:$C,0),0),"")</f>
        <v/>
      </c>
      <c r="H903" s="524"/>
      <c r="I903" s="525"/>
      <c r="J903" s="533" t="str">
        <f>IF(C903&lt;&gt;"",SUMIFS('Jurnal Piutang'!J:J,'Jurnal Piutang'!H:H,F903,'Jurnal Piutang'!Q:Q,C903)-SUMIFS('Jurnal Kas'!K:K,'Jurnal Kas'!H:H,F903,'Jurnal Kas'!Q:Q,C903)+I903,"")</f>
        <v/>
      </c>
    </row>
    <row r="904" spans="2:10" x14ac:dyDescent="0.25">
      <c r="B904" s="180">
        <v>897</v>
      </c>
      <c r="C904" s="502"/>
      <c r="D904" s="488" t="str">
        <f>IFERROR(INDEX('Jurnal Piutang'!R:R,MATCH(C904,'Jurnal Piutang'!Q:Q,0),0),"")</f>
        <v/>
      </c>
      <c r="E904" s="488" t="str">
        <f>IFERROR(INDEX(Customer!D:D,MATCH(D904,Customer!C:C,0),0),"")</f>
        <v/>
      </c>
      <c r="F904" s="490" t="str">
        <f>IFERROR(INDEX(Customer!F:F,MATCH($D904,Customer!$C:$C,0),0),"")</f>
        <v/>
      </c>
      <c r="G904" s="488" t="str">
        <f>IFERROR(INDEX(Customer!G:G,MATCH($D904,Customer!$C:$C,0),0),"")</f>
        <v/>
      </c>
      <c r="H904" s="524"/>
      <c r="I904" s="525"/>
      <c r="J904" s="533" t="str">
        <f>IF(C904&lt;&gt;"",SUMIFS('Jurnal Piutang'!J:J,'Jurnal Piutang'!H:H,F904,'Jurnal Piutang'!Q:Q,C904)-SUMIFS('Jurnal Kas'!K:K,'Jurnal Kas'!H:H,F904,'Jurnal Kas'!Q:Q,C904)+I904,"")</f>
        <v/>
      </c>
    </row>
    <row r="905" spans="2:10" x14ac:dyDescent="0.25">
      <c r="B905" s="180">
        <v>898</v>
      </c>
      <c r="C905" s="502"/>
      <c r="D905" s="488" t="str">
        <f>IFERROR(INDEX('Jurnal Piutang'!R:R,MATCH(C905,'Jurnal Piutang'!Q:Q,0),0),"")</f>
        <v/>
      </c>
      <c r="E905" s="488" t="str">
        <f>IFERROR(INDEX(Customer!D:D,MATCH(D905,Customer!C:C,0),0),"")</f>
        <v/>
      </c>
      <c r="F905" s="490" t="str">
        <f>IFERROR(INDEX(Customer!F:F,MATCH($D905,Customer!$C:$C,0),0),"")</f>
        <v/>
      </c>
      <c r="G905" s="488" t="str">
        <f>IFERROR(INDEX(Customer!G:G,MATCH($D905,Customer!$C:$C,0),0),"")</f>
        <v/>
      </c>
      <c r="H905" s="524"/>
      <c r="I905" s="525"/>
      <c r="J905" s="533" t="str">
        <f>IF(C905&lt;&gt;"",SUMIFS('Jurnal Piutang'!J:J,'Jurnal Piutang'!H:H,F905,'Jurnal Piutang'!Q:Q,C905)-SUMIFS('Jurnal Kas'!K:K,'Jurnal Kas'!H:H,F905,'Jurnal Kas'!Q:Q,C905)+I905,"")</f>
        <v/>
      </c>
    </row>
    <row r="906" spans="2:10" x14ac:dyDescent="0.25">
      <c r="B906" s="180">
        <v>899</v>
      </c>
      <c r="C906" s="502"/>
      <c r="D906" s="488" t="str">
        <f>IFERROR(INDEX('Jurnal Piutang'!R:R,MATCH(C906,'Jurnal Piutang'!Q:Q,0),0),"")</f>
        <v/>
      </c>
      <c r="E906" s="488" t="str">
        <f>IFERROR(INDEX(Customer!D:D,MATCH(D906,Customer!C:C,0),0),"")</f>
        <v/>
      </c>
      <c r="F906" s="490" t="str">
        <f>IFERROR(INDEX(Customer!F:F,MATCH($D906,Customer!$C:$C,0),0),"")</f>
        <v/>
      </c>
      <c r="G906" s="488" t="str">
        <f>IFERROR(INDEX(Customer!G:G,MATCH($D906,Customer!$C:$C,0),0),"")</f>
        <v/>
      </c>
      <c r="H906" s="524"/>
      <c r="I906" s="525"/>
      <c r="J906" s="533" t="str">
        <f>IF(C906&lt;&gt;"",SUMIFS('Jurnal Piutang'!J:J,'Jurnal Piutang'!H:H,F906,'Jurnal Piutang'!Q:Q,C906)-SUMIFS('Jurnal Kas'!K:K,'Jurnal Kas'!H:H,F906,'Jurnal Kas'!Q:Q,C906)+I906,"")</f>
        <v/>
      </c>
    </row>
    <row r="907" spans="2:10" x14ac:dyDescent="0.25">
      <c r="B907" s="180">
        <v>900</v>
      </c>
      <c r="C907" s="502"/>
      <c r="D907" s="488" t="str">
        <f>IFERROR(INDEX('Jurnal Piutang'!R:R,MATCH(C907,'Jurnal Piutang'!Q:Q,0),0),"")</f>
        <v/>
      </c>
      <c r="E907" s="488" t="str">
        <f>IFERROR(INDEX(Customer!D:D,MATCH(D907,Customer!C:C,0),0),"")</f>
        <v/>
      </c>
      <c r="F907" s="490" t="str">
        <f>IFERROR(INDEX(Customer!F:F,MATCH($D907,Customer!$C:$C,0),0),"")</f>
        <v/>
      </c>
      <c r="G907" s="488" t="str">
        <f>IFERROR(INDEX(Customer!G:G,MATCH($D907,Customer!$C:$C,0),0),"")</f>
        <v/>
      </c>
      <c r="H907" s="524"/>
      <c r="I907" s="525"/>
      <c r="J907" s="533" t="str">
        <f>IF(C907&lt;&gt;"",SUMIFS('Jurnal Piutang'!J:J,'Jurnal Piutang'!H:H,F907,'Jurnal Piutang'!Q:Q,C907)-SUMIFS('Jurnal Kas'!K:K,'Jurnal Kas'!H:H,F907,'Jurnal Kas'!Q:Q,C907)+I907,"")</f>
        <v/>
      </c>
    </row>
    <row r="908" spans="2:10" x14ac:dyDescent="0.25">
      <c r="B908" s="180">
        <v>901</v>
      </c>
      <c r="C908" s="502"/>
      <c r="D908" s="488" t="str">
        <f>IFERROR(INDEX('Jurnal Piutang'!R:R,MATCH(C908,'Jurnal Piutang'!Q:Q,0),0),"")</f>
        <v/>
      </c>
      <c r="E908" s="488" t="str">
        <f>IFERROR(INDEX(Customer!D:D,MATCH(D908,Customer!C:C,0),0),"")</f>
        <v/>
      </c>
      <c r="F908" s="490" t="str">
        <f>IFERROR(INDEX(Customer!F:F,MATCH($D908,Customer!$C:$C,0),0),"")</f>
        <v/>
      </c>
      <c r="G908" s="488" t="str">
        <f>IFERROR(INDEX(Customer!G:G,MATCH($D908,Customer!$C:$C,0),0),"")</f>
        <v/>
      </c>
      <c r="H908" s="524"/>
      <c r="I908" s="525"/>
      <c r="J908" s="533" t="str">
        <f>IF(C908&lt;&gt;"",SUMIFS('Jurnal Piutang'!J:J,'Jurnal Piutang'!H:H,F908,'Jurnal Piutang'!Q:Q,C908)-SUMIFS('Jurnal Kas'!K:K,'Jurnal Kas'!H:H,F908,'Jurnal Kas'!Q:Q,C908)+I908,"")</f>
        <v/>
      </c>
    </row>
    <row r="909" spans="2:10" x14ac:dyDescent="0.25">
      <c r="B909" s="180">
        <v>902</v>
      </c>
      <c r="C909" s="502"/>
      <c r="D909" s="488" t="str">
        <f>IFERROR(INDEX('Jurnal Piutang'!R:R,MATCH(C909,'Jurnal Piutang'!Q:Q,0),0),"")</f>
        <v/>
      </c>
      <c r="E909" s="488" t="str">
        <f>IFERROR(INDEX(Customer!D:D,MATCH(D909,Customer!C:C,0),0),"")</f>
        <v/>
      </c>
      <c r="F909" s="490" t="str">
        <f>IFERROR(INDEX(Customer!F:F,MATCH($D909,Customer!$C:$C,0),0),"")</f>
        <v/>
      </c>
      <c r="G909" s="488" t="str">
        <f>IFERROR(INDEX(Customer!G:G,MATCH($D909,Customer!$C:$C,0),0),"")</f>
        <v/>
      </c>
      <c r="H909" s="524"/>
      <c r="I909" s="525"/>
      <c r="J909" s="533" t="str">
        <f>IF(C909&lt;&gt;"",SUMIFS('Jurnal Piutang'!J:J,'Jurnal Piutang'!H:H,F909,'Jurnal Piutang'!Q:Q,C909)-SUMIFS('Jurnal Kas'!K:K,'Jurnal Kas'!H:H,F909,'Jurnal Kas'!Q:Q,C909)+I909,"")</f>
        <v/>
      </c>
    </row>
    <row r="910" spans="2:10" x14ac:dyDescent="0.25">
      <c r="B910" s="180">
        <v>903</v>
      </c>
      <c r="C910" s="502"/>
      <c r="D910" s="488" t="str">
        <f>IFERROR(INDEX('Jurnal Piutang'!R:R,MATCH(C910,'Jurnal Piutang'!Q:Q,0),0),"")</f>
        <v/>
      </c>
      <c r="E910" s="488" t="str">
        <f>IFERROR(INDEX(Customer!D:D,MATCH(D910,Customer!C:C,0),0),"")</f>
        <v/>
      </c>
      <c r="F910" s="490" t="str">
        <f>IFERROR(INDEX(Customer!F:F,MATCH($D910,Customer!$C:$C,0),0),"")</f>
        <v/>
      </c>
      <c r="G910" s="488" t="str">
        <f>IFERROR(INDEX(Customer!G:G,MATCH($D910,Customer!$C:$C,0),0),"")</f>
        <v/>
      </c>
      <c r="H910" s="524"/>
      <c r="I910" s="525"/>
      <c r="J910" s="533" t="str">
        <f>IF(C910&lt;&gt;"",SUMIFS('Jurnal Piutang'!J:J,'Jurnal Piutang'!H:H,F910,'Jurnal Piutang'!Q:Q,C910)-SUMIFS('Jurnal Kas'!K:K,'Jurnal Kas'!H:H,F910,'Jurnal Kas'!Q:Q,C910)+I910,"")</f>
        <v/>
      </c>
    </row>
    <row r="911" spans="2:10" x14ac:dyDescent="0.25">
      <c r="B911" s="180">
        <v>904</v>
      </c>
      <c r="C911" s="502"/>
      <c r="D911" s="488" t="str">
        <f>IFERROR(INDEX('Jurnal Piutang'!R:R,MATCH(C911,'Jurnal Piutang'!Q:Q,0),0),"")</f>
        <v/>
      </c>
      <c r="E911" s="488" t="str">
        <f>IFERROR(INDEX(Customer!D:D,MATCH(D911,Customer!C:C,0),0),"")</f>
        <v/>
      </c>
      <c r="F911" s="490" t="str">
        <f>IFERROR(INDEX(Customer!F:F,MATCH($D911,Customer!$C:$C,0),0),"")</f>
        <v/>
      </c>
      <c r="G911" s="488" t="str">
        <f>IFERROR(INDEX(Customer!G:G,MATCH($D911,Customer!$C:$C,0),0),"")</f>
        <v/>
      </c>
      <c r="H911" s="524"/>
      <c r="I911" s="525"/>
      <c r="J911" s="533" t="str">
        <f>IF(C911&lt;&gt;"",SUMIFS('Jurnal Piutang'!J:J,'Jurnal Piutang'!H:H,F911,'Jurnal Piutang'!Q:Q,C911)-SUMIFS('Jurnal Kas'!K:K,'Jurnal Kas'!H:H,F911,'Jurnal Kas'!Q:Q,C911)+I911,"")</f>
        <v/>
      </c>
    </row>
    <row r="912" spans="2:10" x14ac:dyDescent="0.25">
      <c r="B912" s="180">
        <v>905</v>
      </c>
      <c r="C912" s="502"/>
      <c r="D912" s="488" t="str">
        <f>IFERROR(INDEX('Jurnal Piutang'!R:R,MATCH(C912,'Jurnal Piutang'!Q:Q,0),0),"")</f>
        <v/>
      </c>
      <c r="E912" s="488" t="str">
        <f>IFERROR(INDEX(Customer!D:D,MATCH(D912,Customer!C:C,0),0),"")</f>
        <v/>
      </c>
      <c r="F912" s="490" t="str">
        <f>IFERROR(INDEX(Customer!F:F,MATCH($D912,Customer!$C:$C,0),0),"")</f>
        <v/>
      </c>
      <c r="G912" s="488" t="str">
        <f>IFERROR(INDEX(Customer!G:G,MATCH($D912,Customer!$C:$C,0),0),"")</f>
        <v/>
      </c>
      <c r="H912" s="524"/>
      <c r="I912" s="525"/>
      <c r="J912" s="533" t="str">
        <f>IF(C912&lt;&gt;"",SUMIFS('Jurnal Piutang'!J:J,'Jurnal Piutang'!H:H,F912,'Jurnal Piutang'!Q:Q,C912)-SUMIFS('Jurnal Kas'!K:K,'Jurnal Kas'!H:H,F912,'Jurnal Kas'!Q:Q,C912)+I912,"")</f>
        <v/>
      </c>
    </row>
    <row r="913" spans="2:10" x14ac:dyDescent="0.25">
      <c r="B913" s="180">
        <v>906</v>
      </c>
      <c r="C913" s="502"/>
      <c r="D913" s="488" t="str">
        <f>IFERROR(INDEX('Jurnal Piutang'!R:R,MATCH(C913,'Jurnal Piutang'!Q:Q,0),0),"")</f>
        <v/>
      </c>
      <c r="E913" s="488" t="str">
        <f>IFERROR(INDEX(Customer!D:D,MATCH(D913,Customer!C:C,0),0),"")</f>
        <v/>
      </c>
      <c r="F913" s="490" t="str">
        <f>IFERROR(INDEX(Customer!F:F,MATCH($D913,Customer!$C:$C,0),0),"")</f>
        <v/>
      </c>
      <c r="G913" s="488" t="str">
        <f>IFERROR(INDEX(Customer!G:G,MATCH($D913,Customer!$C:$C,0),0),"")</f>
        <v/>
      </c>
      <c r="H913" s="524"/>
      <c r="I913" s="525"/>
      <c r="J913" s="533" t="str">
        <f>IF(C913&lt;&gt;"",SUMIFS('Jurnal Piutang'!J:J,'Jurnal Piutang'!H:H,F913,'Jurnal Piutang'!Q:Q,C913)-SUMIFS('Jurnal Kas'!K:K,'Jurnal Kas'!H:H,F913,'Jurnal Kas'!Q:Q,C913)+I913,"")</f>
        <v/>
      </c>
    </row>
    <row r="914" spans="2:10" x14ac:dyDescent="0.25">
      <c r="B914" s="180">
        <v>907</v>
      </c>
      <c r="C914" s="502"/>
      <c r="D914" s="488" t="str">
        <f>IFERROR(INDEX('Jurnal Piutang'!R:R,MATCH(C914,'Jurnal Piutang'!Q:Q,0),0),"")</f>
        <v/>
      </c>
      <c r="E914" s="488" t="str">
        <f>IFERROR(INDEX(Customer!D:D,MATCH(D914,Customer!C:C,0),0),"")</f>
        <v/>
      </c>
      <c r="F914" s="490" t="str">
        <f>IFERROR(INDEX(Customer!F:F,MATCH($D914,Customer!$C:$C,0),0),"")</f>
        <v/>
      </c>
      <c r="G914" s="488" t="str">
        <f>IFERROR(INDEX(Customer!G:G,MATCH($D914,Customer!$C:$C,0),0),"")</f>
        <v/>
      </c>
      <c r="H914" s="524"/>
      <c r="I914" s="525"/>
      <c r="J914" s="533" t="str">
        <f>IF(C914&lt;&gt;"",SUMIFS('Jurnal Piutang'!J:J,'Jurnal Piutang'!H:H,F914,'Jurnal Piutang'!Q:Q,C914)-SUMIFS('Jurnal Kas'!K:K,'Jurnal Kas'!H:H,F914,'Jurnal Kas'!Q:Q,C914)+I914,"")</f>
        <v/>
      </c>
    </row>
    <row r="915" spans="2:10" x14ac:dyDescent="0.25">
      <c r="B915" s="180">
        <v>908</v>
      </c>
      <c r="C915" s="502"/>
      <c r="D915" s="488" t="str">
        <f>IFERROR(INDEX('Jurnal Piutang'!R:R,MATCH(C915,'Jurnal Piutang'!Q:Q,0),0),"")</f>
        <v/>
      </c>
      <c r="E915" s="488" t="str">
        <f>IFERROR(INDEX(Customer!D:D,MATCH(D915,Customer!C:C,0),0),"")</f>
        <v/>
      </c>
      <c r="F915" s="490" t="str">
        <f>IFERROR(INDEX(Customer!F:F,MATCH($D915,Customer!$C:$C,0),0),"")</f>
        <v/>
      </c>
      <c r="G915" s="488" t="str">
        <f>IFERROR(INDEX(Customer!G:G,MATCH($D915,Customer!$C:$C,0),0),"")</f>
        <v/>
      </c>
      <c r="H915" s="524"/>
      <c r="I915" s="525"/>
      <c r="J915" s="533" t="str">
        <f>IF(C915&lt;&gt;"",SUMIFS('Jurnal Piutang'!J:J,'Jurnal Piutang'!H:H,F915,'Jurnal Piutang'!Q:Q,C915)-SUMIFS('Jurnal Kas'!K:K,'Jurnal Kas'!H:H,F915,'Jurnal Kas'!Q:Q,C915)+I915,"")</f>
        <v/>
      </c>
    </row>
    <row r="916" spans="2:10" x14ac:dyDescent="0.25">
      <c r="B916" s="180">
        <v>909</v>
      </c>
      <c r="C916" s="502"/>
      <c r="D916" s="488" t="str">
        <f>IFERROR(INDEX('Jurnal Piutang'!R:R,MATCH(C916,'Jurnal Piutang'!Q:Q,0),0),"")</f>
        <v/>
      </c>
      <c r="E916" s="488" t="str">
        <f>IFERROR(INDEX(Customer!D:D,MATCH(D916,Customer!C:C,0),0),"")</f>
        <v/>
      </c>
      <c r="F916" s="490" t="str">
        <f>IFERROR(INDEX(Customer!F:F,MATCH($D916,Customer!$C:$C,0),0),"")</f>
        <v/>
      </c>
      <c r="G916" s="488" t="str">
        <f>IFERROR(INDEX(Customer!G:G,MATCH($D916,Customer!$C:$C,0),0),"")</f>
        <v/>
      </c>
      <c r="H916" s="524"/>
      <c r="I916" s="525"/>
      <c r="J916" s="533" t="str">
        <f>IF(C916&lt;&gt;"",SUMIFS('Jurnal Piutang'!J:J,'Jurnal Piutang'!H:H,F916,'Jurnal Piutang'!Q:Q,C916)-SUMIFS('Jurnal Kas'!K:K,'Jurnal Kas'!H:H,F916,'Jurnal Kas'!Q:Q,C916)+I916,"")</f>
        <v/>
      </c>
    </row>
    <row r="917" spans="2:10" x14ac:dyDescent="0.25">
      <c r="B917" s="180">
        <v>910</v>
      </c>
      <c r="C917" s="502"/>
      <c r="D917" s="488" t="str">
        <f>IFERROR(INDEX('Jurnal Piutang'!R:R,MATCH(C917,'Jurnal Piutang'!Q:Q,0),0),"")</f>
        <v/>
      </c>
      <c r="E917" s="488" t="str">
        <f>IFERROR(INDEX(Customer!D:D,MATCH(D917,Customer!C:C,0),0),"")</f>
        <v/>
      </c>
      <c r="F917" s="490" t="str">
        <f>IFERROR(INDEX(Customer!F:F,MATCH($D917,Customer!$C:$C,0),0),"")</f>
        <v/>
      </c>
      <c r="G917" s="488" t="str">
        <f>IFERROR(INDEX(Customer!G:G,MATCH($D917,Customer!$C:$C,0),0),"")</f>
        <v/>
      </c>
      <c r="H917" s="524"/>
      <c r="I917" s="525"/>
      <c r="J917" s="533" t="str">
        <f>IF(C917&lt;&gt;"",SUMIFS('Jurnal Piutang'!J:J,'Jurnal Piutang'!H:H,F917,'Jurnal Piutang'!Q:Q,C917)-SUMIFS('Jurnal Kas'!K:K,'Jurnal Kas'!H:H,F917,'Jurnal Kas'!Q:Q,C917)+I917,"")</f>
        <v/>
      </c>
    </row>
    <row r="918" spans="2:10" x14ac:dyDescent="0.25">
      <c r="B918" s="180">
        <v>911</v>
      </c>
      <c r="C918" s="502"/>
      <c r="D918" s="488" t="str">
        <f>IFERROR(INDEX('Jurnal Piutang'!R:R,MATCH(C918,'Jurnal Piutang'!Q:Q,0),0),"")</f>
        <v/>
      </c>
      <c r="E918" s="488" t="str">
        <f>IFERROR(INDEX(Customer!D:D,MATCH(D918,Customer!C:C,0),0),"")</f>
        <v/>
      </c>
      <c r="F918" s="490" t="str">
        <f>IFERROR(INDEX(Customer!F:F,MATCH($D918,Customer!$C:$C,0),0),"")</f>
        <v/>
      </c>
      <c r="G918" s="488" t="str">
        <f>IFERROR(INDEX(Customer!G:G,MATCH($D918,Customer!$C:$C,0),0),"")</f>
        <v/>
      </c>
      <c r="H918" s="524"/>
      <c r="I918" s="525"/>
      <c r="J918" s="533" t="str">
        <f>IF(C918&lt;&gt;"",SUMIFS('Jurnal Piutang'!J:J,'Jurnal Piutang'!H:H,F918,'Jurnal Piutang'!Q:Q,C918)-SUMIFS('Jurnal Kas'!K:K,'Jurnal Kas'!H:H,F918,'Jurnal Kas'!Q:Q,C918)+I918,"")</f>
        <v/>
      </c>
    </row>
    <row r="919" spans="2:10" x14ac:dyDescent="0.25">
      <c r="B919" s="180">
        <v>912</v>
      </c>
      <c r="C919" s="502"/>
      <c r="D919" s="488" t="str">
        <f>IFERROR(INDEX('Jurnal Piutang'!R:R,MATCH(C919,'Jurnal Piutang'!Q:Q,0),0),"")</f>
        <v/>
      </c>
      <c r="E919" s="488" t="str">
        <f>IFERROR(INDEX(Customer!D:D,MATCH(D919,Customer!C:C,0),0),"")</f>
        <v/>
      </c>
      <c r="F919" s="490" t="str">
        <f>IFERROR(INDEX(Customer!F:F,MATCH($D919,Customer!$C:$C,0),0),"")</f>
        <v/>
      </c>
      <c r="G919" s="488" t="str">
        <f>IFERROR(INDEX(Customer!G:G,MATCH($D919,Customer!$C:$C,0),0),"")</f>
        <v/>
      </c>
      <c r="H919" s="524"/>
      <c r="I919" s="525"/>
      <c r="J919" s="533" t="str">
        <f>IF(C919&lt;&gt;"",SUMIFS('Jurnal Piutang'!J:J,'Jurnal Piutang'!H:H,F919,'Jurnal Piutang'!Q:Q,C919)-SUMIFS('Jurnal Kas'!K:K,'Jurnal Kas'!H:H,F919,'Jurnal Kas'!Q:Q,C919)+I919,"")</f>
        <v/>
      </c>
    </row>
    <row r="920" spans="2:10" x14ac:dyDescent="0.25">
      <c r="B920" s="180">
        <v>913</v>
      </c>
      <c r="C920" s="502"/>
      <c r="D920" s="488" t="str">
        <f>IFERROR(INDEX('Jurnal Piutang'!R:R,MATCH(C920,'Jurnal Piutang'!Q:Q,0),0),"")</f>
        <v/>
      </c>
      <c r="E920" s="488" t="str">
        <f>IFERROR(INDEX(Customer!D:D,MATCH(D920,Customer!C:C,0),0),"")</f>
        <v/>
      </c>
      <c r="F920" s="490" t="str">
        <f>IFERROR(INDEX(Customer!F:F,MATCH($D920,Customer!$C:$C,0),0),"")</f>
        <v/>
      </c>
      <c r="G920" s="488" t="str">
        <f>IFERROR(INDEX(Customer!G:G,MATCH($D920,Customer!$C:$C,0),0),"")</f>
        <v/>
      </c>
      <c r="H920" s="524"/>
      <c r="I920" s="525"/>
      <c r="J920" s="533" t="str">
        <f>IF(C920&lt;&gt;"",SUMIFS('Jurnal Piutang'!J:J,'Jurnal Piutang'!H:H,F920,'Jurnal Piutang'!Q:Q,C920)-SUMIFS('Jurnal Kas'!K:K,'Jurnal Kas'!H:H,F920,'Jurnal Kas'!Q:Q,C920)+I920,"")</f>
        <v/>
      </c>
    </row>
    <row r="921" spans="2:10" x14ac:dyDescent="0.25">
      <c r="B921" s="180">
        <v>914</v>
      </c>
      <c r="C921" s="502"/>
      <c r="D921" s="488" t="str">
        <f>IFERROR(INDEX('Jurnal Piutang'!R:R,MATCH(C921,'Jurnal Piutang'!Q:Q,0),0),"")</f>
        <v/>
      </c>
      <c r="E921" s="488" t="str">
        <f>IFERROR(INDEX(Customer!D:D,MATCH(D921,Customer!C:C,0),0),"")</f>
        <v/>
      </c>
      <c r="F921" s="490" t="str">
        <f>IFERROR(INDEX(Customer!F:F,MATCH($D921,Customer!$C:$C,0),0),"")</f>
        <v/>
      </c>
      <c r="G921" s="488" t="str">
        <f>IFERROR(INDEX(Customer!G:G,MATCH($D921,Customer!$C:$C,0),0),"")</f>
        <v/>
      </c>
      <c r="H921" s="524"/>
      <c r="I921" s="525"/>
      <c r="J921" s="533" t="str">
        <f>IF(C921&lt;&gt;"",SUMIFS('Jurnal Piutang'!J:J,'Jurnal Piutang'!H:H,F921,'Jurnal Piutang'!Q:Q,C921)-SUMIFS('Jurnal Kas'!K:K,'Jurnal Kas'!H:H,F921,'Jurnal Kas'!Q:Q,C921)+I921,"")</f>
        <v/>
      </c>
    </row>
    <row r="922" spans="2:10" x14ac:dyDescent="0.25">
      <c r="B922" s="180">
        <v>915</v>
      </c>
      <c r="C922" s="502"/>
      <c r="D922" s="488" t="str">
        <f>IFERROR(INDEX('Jurnal Piutang'!R:R,MATCH(C922,'Jurnal Piutang'!Q:Q,0),0),"")</f>
        <v/>
      </c>
      <c r="E922" s="488" t="str">
        <f>IFERROR(INDEX(Customer!D:D,MATCH(D922,Customer!C:C,0),0),"")</f>
        <v/>
      </c>
      <c r="F922" s="490" t="str">
        <f>IFERROR(INDEX(Customer!F:F,MATCH($D922,Customer!$C:$C,0),0),"")</f>
        <v/>
      </c>
      <c r="G922" s="488" t="str">
        <f>IFERROR(INDEX(Customer!G:G,MATCH($D922,Customer!$C:$C,0),0),"")</f>
        <v/>
      </c>
      <c r="H922" s="524"/>
      <c r="I922" s="525"/>
      <c r="J922" s="533" t="str">
        <f>IF(C922&lt;&gt;"",SUMIFS('Jurnal Piutang'!J:J,'Jurnal Piutang'!H:H,F922,'Jurnal Piutang'!Q:Q,C922)-SUMIFS('Jurnal Kas'!K:K,'Jurnal Kas'!H:H,F922,'Jurnal Kas'!Q:Q,C922)+I922,"")</f>
        <v/>
      </c>
    </row>
    <row r="923" spans="2:10" x14ac:dyDescent="0.25">
      <c r="B923" s="180">
        <v>916</v>
      </c>
      <c r="C923" s="502"/>
      <c r="D923" s="488" t="str">
        <f>IFERROR(INDEX('Jurnal Piutang'!R:R,MATCH(C923,'Jurnal Piutang'!Q:Q,0),0),"")</f>
        <v/>
      </c>
      <c r="E923" s="488" t="str">
        <f>IFERROR(INDEX(Customer!D:D,MATCH(D923,Customer!C:C,0),0),"")</f>
        <v/>
      </c>
      <c r="F923" s="490" t="str">
        <f>IFERROR(INDEX(Customer!F:F,MATCH($D923,Customer!$C:$C,0),0),"")</f>
        <v/>
      </c>
      <c r="G923" s="488" t="str">
        <f>IFERROR(INDEX(Customer!G:G,MATCH($D923,Customer!$C:$C,0),0),"")</f>
        <v/>
      </c>
      <c r="H923" s="524"/>
      <c r="I923" s="525"/>
      <c r="J923" s="533" t="str">
        <f>IF(C923&lt;&gt;"",SUMIFS('Jurnal Piutang'!J:J,'Jurnal Piutang'!H:H,F923,'Jurnal Piutang'!Q:Q,C923)-SUMIFS('Jurnal Kas'!K:K,'Jurnal Kas'!H:H,F923,'Jurnal Kas'!Q:Q,C923)+I923,"")</f>
        <v/>
      </c>
    </row>
    <row r="924" spans="2:10" x14ac:dyDescent="0.25">
      <c r="B924" s="180">
        <v>917</v>
      </c>
      <c r="C924" s="502"/>
      <c r="D924" s="488" t="str">
        <f>IFERROR(INDEX('Jurnal Piutang'!R:R,MATCH(C924,'Jurnal Piutang'!Q:Q,0),0),"")</f>
        <v/>
      </c>
      <c r="E924" s="488" t="str">
        <f>IFERROR(INDEX(Customer!D:D,MATCH(D924,Customer!C:C,0),0),"")</f>
        <v/>
      </c>
      <c r="F924" s="490" t="str">
        <f>IFERROR(INDEX(Customer!F:F,MATCH($D924,Customer!$C:$C,0),0),"")</f>
        <v/>
      </c>
      <c r="G924" s="488" t="str">
        <f>IFERROR(INDEX(Customer!G:G,MATCH($D924,Customer!$C:$C,0),0),"")</f>
        <v/>
      </c>
      <c r="H924" s="524"/>
      <c r="I924" s="525"/>
      <c r="J924" s="533" t="str">
        <f>IF(C924&lt;&gt;"",SUMIFS('Jurnal Piutang'!J:J,'Jurnal Piutang'!H:H,F924,'Jurnal Piutang'!Q:Q,C924)-SUMIFS('Jurnal Kas'!K:K,'Jurnal Kas'!H:H,F924,'Jurnal Kas'!Q:Q,C924)+I924,"")</f>
        <v/>
      </c>
    </row>
    <row r="925" spans="2:10" x14ac:dyDescent="0.25">
      <c r="B925" s="180">
        <v>918</v>
      </c>
      <c r="C925" s="502"/>
      <c r="D925" s="488" t="str">
        <f>IFERROR(INDEX('Jurnal Piutang'!R:R,MATCH(C925,'Jurnal Piutang'!Q:Q,0),0),"")</f>
        <v/>
      </c>
      <c r="E925" s="488" t="str">
        <f>IFERROR(INDEX(Customer!D:D,MATCH(D925,Customer!C:C,0),0),"")</f>
        <v/>
      </c>
      <c r="F925" s="490" t="str">
        <f>IFERROR(INDEX(Customer!F:F,MATCH($D925,Customer!$C:$C,0),0),"")</f>
        <v/>
      </c>
      <c r="G925" s="488" t="str">
        <f>IFERROR(INDEX(Customer!G:G,MATCH($D925,Customer!$C:$C,0),0),"")</f>
        <v/>
      </c>
      <c r="H925" s="524"/>
      <c r="I925" s="525"/>
      <c r="J925" s="533" t="str">
        <f>IF(C925&lt;&gt;"",SUMIFS('Jurnal Piutang'!J:J,'Jurnal Piutang'!H:H,F925,'Jurnal Piutang'!Q:Q,C925)-SUMIFS('Jurnal Kas'!K:K,'Jurnal Kas'!H:H,F925,'Jurnal Kas'!Q:Q,C925)+I925,"")</f>
        <v/>
      </c>
    </row>
    <row r="926" spans="2:10" x14ac:dyDescent="0.25">
      <c r="B926" s="180">
        <v>919</v>
      </c>
      <c r="C926" s="502"/>
      <c r="D926" s="488" t="str">
        <f>IFERROR(INDEX('Jurnal Piutang'!R:R,MATCH(C926,'Jurnal Piutang'!Q:Q,0),0),"")</f>
        <v/>
      </c>
      <c r="E926" s="488" t="str">
        <f>IFERROR(INDEX(Customer!D:D,MATCH(D926,Customer!C:C,0),0),"")</f>
        <v/>
      </c>
      <c r="F926" s="490" t="str">
        <f>IFERROR(INDEX(Customer!F:F,MATCH($D926,Customer!$C:$C,0),0),"")</f>
        <v/>
      </c>
      <c r="G926" s="488" t="str">
        <f>IFERROR(INDEX(Customer!G:G,MATCH($D926,Customer!$C:$C,0),0),"")</f>
        <v/>
      </c>
      <c r="H926" s="524"/>
      <c r="I926" s="525"/>
      <c r="J926" s="533" t="str">
        <f>IF(C926&lt;&gt;"",SUMIFS('Jurnal Piutang'!J:J,'Jurnal Piutang'!H:H,F926,'Jurnal Piutang'!Q:Q,C926)-SUMIFS('Jurnal Kas'!K:K,'Jurnal Kas'!H:H,F926,'Jurnal Kas'!Q:Q,C926)+I926,"")</f>
        <v/>
      </c>
    </row>
    <row r="927" spans="2:10" x14ac:dyDescent="0.25">
      <c r="B927" s="180">
        <v>920</v>
      </c>
      <c r="C927" s="502"/>
      <c r="D927" s="488" t="str">
        <f>IFERROR(INDEX('Jurnal Piutang'!R:R,MATCH(C927,'Jurnal Piutang'!Q:Q,0),0),"")</f>
        <v/>
      </c>
      <c r="E927" s="488" t="str">
        <f>IFERROR(INDEX(Customer!D:D,MATCH(D927,Customer!C:C,0),0),"")</f>
        <v/>
      </c>
      <c r="F927" s="490" t="str">
        <f>IFERROR(INDEX(Customer!F:F,MATCH($D927,Customer!$C:$C,0),0),"")</f>
        <v/>
      </c>
      <c r="G927" s="488" t="str">
        <f>IFERROR(INDEX(Customer!G:G,MATCH($D927,Customer!$C:$C,0),0),"")</f>
        <v/>
      </c>
      <c r="H927" s="524"/>
      <c r="I927" s="525"/>
      <c r="J927" s="533" t="str">
        <f>IF(C927&lt;&gt;"",SUMIFS('Jurnal Piutang'!J:J,'Jurnal Piutang'!H:H,F927,'Jurnal Piutang'!Q:Q,C927)-SUMIFS('Jurnal Kas'!K:K,'Jurnal Kas'!H:H,F927,'Jurnal Kas'!Q:Q,C927)+I927,"")</f>
        <v/>
      </c>
    </row>
    <row r="928" spans="2:10" x14ac:dyDescent="0.25">
      <c r="B928" s="180">
        <v>921</v>
      </c>
      <c r="C928" s="502"/>
      <c r="D928" s="488" t="str">
        <f>IFERROR(INDEX('Jurnal Piutang'!R:R,MATCH(C928,'Jurnal Piutang'!Q:Q,0),0),"")</f>
        <v/>
      </c>
      <c r="E928" s="488" t="str">
        <f>IFERROR(INDEX(Customer!D:D,MATCH(D928,Customer!C:C,0),0),"")</f>
        <v/>
      </c>
      <c r="F928" s="490" t="str">
        <f>IFERROR(INDEX(Customer!F:F,MATCH($D928,Customer!$C:$C,0),0),"")</f>
        <v/>
      </c>
      <c r="G928" s="488" t="str">
        <f>IFERROR(INDEX(Customer!G:G,MATCH($D928,Customer!$C:$C,0),0),"")</f>
        <v/>
      </c>
      <c r="H928" s="524"/>
      <c r="I928" s="525"/>
      <c r="J928" s="533" t="str">
        <f>IF(C928&lt;&gt;"",SUMIFS('Jurnal Piutang'!J:J,'Jurnal Piutang'!H:H,F928,'Jurnal Piutang'!Q:Q,C928)-SUMIFS('Jurnal Kas'!K:K,'Jurnal Kas'!H:H,F928,'Jurnal Kas'!Q:Q,C928)+I928,"")</f>
        <v/>
      </c>
    </row>
    <row r="929" spans="2:10" x14ac:dyDescent="0.25">
      <c r="B929" s="180">
        <v>922</v>
      </c>
      <c r="C929" s="502"/>
      <c r="D929" s="488" t="str">
        <f>IFERROR(INDEX('Jurnal Piutang'!R:R,MATCH(C929,'Jurnal Piutang'!Q:Q,0),0),"")</f>
        <v/>
      </c>
      <c r="E929" s="488" t="str">
        <f>IFERROR(INDEX(Customer!D:D,MATCH(D929,Customer!C:C,0),0),"")</f>
        <v/>
      </c>
      <c r="F929" s="490" t="str">
        <f>IFERROR(INDEX(Customer!F:F,MATCH($D929,Customer!$C:$C,0),0),"")</f>
        <v/>
      </c>
      <c r="G929" s="488" t="str">
        <f>IFERROR(INDEX(Customer!G:G,MATCH($D929,Customer!$C:$C,0),0),"")</f>
        <v/>
      </c>
      <c r="H929" s="524"/>
      <c r="I929" s="525"/>
      <c r="J929" s="533" t="str">
        <f>IF(C929&lt;&gt;"",SUMIFS('Jurnal Piutang'!J:J,'Jurnal Piutang'!H:H,F929,'Jurnal Piutang'!Q:Q,C929)-SUMIFS('Jurnal Kas'!K:K,'Jurnal Kas'!H:H,F929,'Jurnal Kas'!Q:Q,C929)+I929,"")</f>
        <v/>
      </c>
    </row>
    <row r="930" spans="2:10" x14ac:dyDescent="0.25">
      <c r="B930" s="180">
        <v>923</v>
      </c>
      <c r="C930" s="502"/>
      <c r="D930" s="488" t="str">
        <f>IFERROR(INDEX('Jurnal Piutang'!R:R,MATCH(C930,'Jurnal Piutang'!Q:Q,0),0),"")</f>
        <v/>
      </c>
      <c r="E930" s="488" t="str">
        <f>IFERROR(INDEX(Customer!D:D,MATCH(D930,Customer!C:C,0),0),"")</f>
        <v/>
      </c>
      <c r="F930" s="490" t="str">
        <f>IFERROR(INDEX(Customer!F:F,MATCH($D930,Customer!$C:$C,0),0),"")</f>
        <v/>
      </c>
      <c r="G930" s="488" t="str">
        <f>IFERROR(INDEX(Customer!G:G,MATCH($D930,Customer!$C:$C,0),0),"")</f>
        <v/>
      </c>
      <c r="H930" s="524"/>
      <c r="I930" s="525"/>
      <c r="J930" s="533" t="str">
        <f>IF(C930&lt;&gt;"",SUMIFS('Jurnal Piutang'!J:J,'Jurnal Piutang'!H:H,F930,'Jurnal Piutang'!Q:Q,C930)-SUMIFS('Jurnal Kas'!K:K,'Jurnal Kas'!H:H,F930,'Jurnal Kas'!Q:Q,C930)+I930,"")</f>
        <v/>
      </c>
    </row>
    <row r="931" spans="2:10" x14ac:dyDescent="0.25">
      <c r="B931" s="180">
        <v>924</v>
      </c>
      <c r="C931" s="502"/>
      <c r="D931" s="488" t="str">
        <f>IFERROR(INDEX('Jurnal Piutang'!R:R,MATCH(C931,'Jurnal Piutang'!Q:Q,0),0),"")</f>
        <v/>
      </c>
      <c r="E931" s="488" t="str">
        <f>IFERROR(INDEX(Customer!D:D,MATCH(D931,Customer!C:C,0),0),"")</f>
        <v/>
      </c>
      <c r="F931" s="490" t="str">
        <f>IFERROR(INDEX(Customer!F:F,MATCH($D931,Customer!$C:$C,0),0),"")</f>
        <v/>
      </c>
      <c r="G931" s="488" t="str">
        <f>IFERROR(INDEX(Customer!G:G,MATCH($D931,Customer!$C:$C,0),0),"")</f>
        <v/>
      </c>
      <c r="H931" s="524"/>
      <c r="I931" s="525"/>
      <c r="J931" s="533" t="str">
        <f>IF(C931&lt;&gt;"",SUMIFS('Jurnal Piutang'!J:J,'Jurnal Piutang'!H:H,F931,'Jurnal Piutang'!Q:Q,C931)-SUMIFS('Jurnal Kas'!K:K,'Jurnal Kas'!H:H,F931,'Jurnal Kas'!Q:Q,C931)+I931,"")</f>
        <v/>
      </c>
    </row>
    <row r="932" spans="2:10" x14ac:dyDescent="0.25">
      <c r="B932" s="180">
        <v>925</v>
      </c>
      <c r="C932" s="502"/>
      <c r="D932" s="488" t="str">
        <f>IFERROR(INDEX('Jurnal Piutang'!R:R,MATCH(C932,'Jurnal Piutang'!Q:Q,0),0),"")</f>
        <v/>
      </c>
      <c r="E932" s="488" t="str">
        <f>IFERROR(INDEX(Customer!D:D,MATCH(D932,Customer!C:C,0),0),"")</f>
        <v/>
      </c>
      <c r="F932" s="490" t="str">
        <f>IFERROR(INDEX(Customer!F:F,MATCH($D932,Customer!$C:$C,0),0),"")</f>
        <v/>
      </c>
      <c r="G932" s="488" t="str">
        <f>IFERROR(INDEX(Customer!G:G,MATCH($D932,Customer!$C:$C,0),0),"")</f>
        <v/>
      </c>
      <c r="H932" s="524"/>
      <c r="I932" s="525"/>
      <c r="J932" s="533" t="str">
        <f>IF(C932&lt;&gt;"",SUMIFS('Jurnal Piutang'!J:J,'Jurnal Piutang'!H:H,F932,'Jurnal Piutang'!Q:Q,C932)-SUMIFS('Jurnal Kas'!K:K,'Jurnal Kas'!H:H,F932,'Jurnal Kas'!Q:Q,C932)+I932,"")</f>
        <v/>
      </c>
    </row>
    <row r="933" spans="2:10" x14ac:dyDescent="0.25">
      <c r="B933" s="180">
        <v>926</v>
      </c>
      <c r="C933" s="502"/>
      <c r="D933" s="488" t="str">
        <f>IFERROR(INDEX('Jurnal Piutang'!R:R,MATCH(C933,'Jurnal Piutang'!Q:Q,0),0),"")</f>
        <v/>
      </c>
      <c r="E933" s="488" t="str">
        <f>IFERROR(INDEX(Customer!D:D,MATCH(D933,Customer!C:C,0),0),"")</f>
        <v/>
      </c>
      <c r="F933" s="490" t="str">
        <f>IFERROR(INDEX(Customer!F:F,MATCH($D933,Customer!$C:$C,0),0),"")</f>
        <v/>
      </c>
      <c r="G933" s="488" t="str">
        <f>IFERROR(INDEX(Customer!G:G,MATCH($D933,Customer!$C:$C,0),0),"")</f>
        <v/>
      </c>
      <c r="H933" s="524"/>
      <c r="I933" s="525"/>
      <c r="J933" s="533" t="str">
        <f>IF(C933&lt;&gt;"",SUMIFS('Jurnal Piutang'!J:J,'Jurnal Piutang'!H:H,F933,'Jurnal Piutang'!Q:Q,C933)-SUMIFS('Jurnal Kas'!K:K,'Jurnal Kas'!H:H,F933,'Jurnal Kas'!Q:Q,C933)+I933,"")</f>
        <v/>
      </c>
    </row>
    <row r="934" spans="2:10" x14ac:dyDescent="0.25">
      <c r="B934" s="180">
        <v>927</v>
      </c>
      <c r="C934" s="502"/>
      <c r="D934" s="488" t="str">
        <f>IFERROR(INDEX('Jurnal Piutang'!R:R,MATCH(C934,'Jurnal Piutang'!Q:Q,0),0),"")</f>
        <v/>
      </c>
      <c r="E934" s="488" t="str">
        <f>IFERROR(INDEX(Customer!D:D,MATCH(D934,Customer!C:C,0),0),"")</f>
        <v/>
      </c>
      <c r="F934" s="490" t="str">
        <f>IFERROR(INDEX(Customer!F:F,MATCH($D934,Customer!$C:$C,0),0),"")</f>
        <v/>
      </c>
      <c r="G934" s="488" t="str">
        <f>IFERROR(INDEX(Customer!G:G,MATCH($D934,Customer!$C:$C,0),0),"")</f>
        <v/>
      </c>
      <c r="H934" s="524"/>
      <c r="I934" s="525"/>
      <c r="J934" s="533" t="str">
        <f>IF(C934&lt;&gt;"",SUMIFS('Jurnal Piutang'!J:J,'Jurnal Piutang'!H:H,F934,'Jurnal Piutang'!Q:Q,C934)-SUMIFS('Jurnal Kas'!K:K,'Jurnal Kas'!H:H,F934,'Jurnal Kas'!Q:Q,C934)+I934,"")</f>
        <v/>
      </c>
    </row>
    <row r="935" spans="2:10" x14ac:dyDescent="0.25">
      <c r="B935" s="180">
        <v>928</v>
      </c>
      <c r="C935" s="502"/>
      <c r="D935" s="488" t="str">
        <f>IFERROR(INDEX('Jurnal Piutang'!R:R,MATCH(C935,'Jurnal Piutang'!Q:Q,0),0),"")</f>
        <v/>
      </c>
      <c r="E935" s="488" t="str">
        <f>IFERROR(INDEX(Customer!D:D,MATCH(D935,Customer!C:C,0),0),"")</f>
        <v/>
      </c>
      <c r="F935" s="490" t="str">
        <f>IFERROR(INDEX(Customer!F:F,MATCH($D935,Customer!$C:$C,0),0),"")</f>
        <v/>
      </c>
      <c r="G935" s="488" t="str">
        <f>IFERROR(INDEX(Customer!G:G,MATCH($D935,Customer!$C:$C,0),0),"")</f>
        <v/>
      </c>
      <c r="H935" s="524"/>
      <c r="I935" s="525"/>
      <c r="J935" s="533" t="str">
        <f>IF(C935&lt;&gt;"",SUMIFS('Jurnal Piutang'!J:J,'Jurnal Piutang'!H:H,F935,'Jurnal Piutang'!Q:Q,C935)-SUMIFS('Jurnal Kas'!K:K,'Jurnal Kas'!H:H,F935,'Jurnal Kas'!Q:Q,C935)+I935,"")</f>
        <v/>
      </c>
    </row>
    <row r="936" spans="2:10" x14ac:dyDescent="0.25">
      <c r="B936" s="180">
        <v>929</v>
      </c>
      <c r="C936" s="502"/>
      <c r="D936" s="488" t="str">
        <f>IFERROR(INDEX('Jurnal Piutang'!R:R,MATCH(C936,'Jurnal Piutang'!Q:Q,0),0),"")</f>
        <v/>
      </c>
      <c r="E936" s="488" t="str">
        <f>IFERROR(INDEX(Customer!D:D,MATCH(D936,Customer!C:C,0),0),"")</f>
        <v/>
      </c>
      <c r="F936" s="490" t="str">
        <f>IFERROR(INDEX(Customer!F:F,MATCH($D936,Customer!$C:$C,0),0),"")</f>
        <v/>
      </c>
      <c r="G936" s="488" t="str">
        <f>IFERROR(INDEX(Customer!G:G,MATCH($D936,Customer!$C:$C,0),0),"")</f>
        <v/>
      </c>
      <c r="H936" s="524"/>
      <c r="I936" s="525"/>
      <c r="J936" s="533" t="str">
        <f>IF(C936&lt;&gt;"",SUMIFS('Jurnal Piutang'!J:J,'Jurnal Piutang'!H:H,F936,'Jurnal Piutang'!Q:Q,C936)-SUMIFS('Jurnal Kas'!K:K,'Jurnal Kas'!H:H,F936,'Jurnal Kas'!Q:Q,C936)+I936,"")</f>
        <v/>
      </c>
    </row>
    <row r="937" spans="2:10" x14ac:dyDescent="0.25">
      <c r="B937" s="180">
        <v>930</v>
      </c>
      <c r="C937" s="502"/>
      <c r="D937" s="488" t="str">
        <f>IFERROR(INDEX('Jurnal Piutang'!R:R,MATCH(C937,'Jurnal Piutang'!Q:Q,0),0),"")</f>
        <v/>
      </c>
      <c r="E937" s="488" t="str">
        <f>IFERROR(INDEX(Customer!D:D,MATCH(D937,Customer!C:C,0),0),"")</f>
        <v/>
      </c>
      <c r="F937" s="490" t="str">
        <f>IFERROR(INDEX(Customer!F:F,MATCH($D937,Customer!$C:$C,0),0),"")</f>
        <v/>
      </c>
      <c r="G937" s="488" t="str">
        <f>IFERROR(INDEX(Customer!G:G,MATCH($D937,Customer!$C:$C,0),0),"")</f>
        <v/>
      </c>
      <c r="H937" s="524"/>
      <c r="I937" s="525"/>
      <c r="J937" s="533" t="str">
        <f>IF(C937&lt;&gt;"",SUMIFS('Jurnal Piutang'!J:J,'Jurnal Piutang'!H:H,F937,'Jurnal Piutang'!Q:Q,C937)-SUMIFS('Jurnal Kas'!K:K,'Jurnal Kas'!H:H,F937,'Jurnal Kas'!Q:Q,C937)+I937,"")</f>
        <v/>
      </c>
    </row>
    <row r="938" spans="2:10" x14ac:dyDescent="0.25">
      <c r="B938" s="180">
        <v>931</v>
      </c>
      <c r="C938" s="502"/>
      <c r="D938" s="488" t="str">
        <f>IFERROR(INDEX('Jurnal Piutang'!R:R,MATCH(C938,'Jurnal Piutang'!Q:Q,0),0),"")</f>
        <v/>
      </c>
      <c r="E938" s="488" t="str">
        <f>IFERROR(INDEX(Customer!D:D,MATCH(D938,Customer!C:C,0),0),"")</f>
        <v/>
      </c>
      <c r="F938" s="490" t="str">
        <f>IFERROR(INDEX(Customer!F:F,MATCH($D938,Customer!$C:$C,0),0),"")</f>
        <v/>
      </c>
      <c r="G938" s="488" t="str">
        <f>IFERROR(INDEX(Customer!G:G,MATCH($D938,Customer!$C:$C,0),0),"")</f>
        <v/>
      </c>
      <c r="H938" s="524"/>
      <c r="I938" s="525"/>
      <c r="J938" s="533" t="str">
        <f>IF(C938&lt;&gt;"",SUMIFS('Jurnal Piutang'!J:J,'Jurnal Piutang'!H:H,F938,'Jurnal Piutang'!Q:Q,C938)-SUMIFS('Jurnal Kas'!K:K,'Jurnal Kas'!H:H,F938,'Jurnal Kas'!Q:Q,C938)+I938,"")</f>
        <v/>
      </c>
    </row>
    <row r="939" spans="2:10" x14ac:dyDescent="0.25">
      <c r="B939" s="180">
        <v>932</v>
      </c>
      <c r="C939" s="502"/>
      <c r="D939" s="488" t="str">
        <f>IFERROR(INDEX('Jurnal Piutang'!R:R,MATCH(C939,'Jurnal Piutang'!Q:Q,0),0),"")</f>
        <v/>
      </c>
      <c r="E939" s="488" t="str">
        <f>IFERROR(INDEX(Customer!D:D,MATCH(D939,Customer!C:C,0),0),"")</f>
        <v/>
      </c>
      <c r="F939" s="490" t="str">
        <f>IFERROR(INDEX(Customer!F:F,MATCH($D939,Customer!$C:$C,0),0),"")</f>
        <v/>
      </c>
      <c r="G939" s="488" t="str">
        <f>IFERROR(INDEX(Customer!G:G,MATCH($D939,Customer!$C:$C,0),0),"")</f>
        <v/>
      </c>
      <c r="H939" s="524"/>
      <c r="I939" s="525"/>
      <c r="J939" s="533" t="str">
        <f>IF(C939&lt;&gt;"",SUMIFS('Jurnal Piutang'!J:J,'Jurnal Piutang'!H:H,F939,'Jurnal Piutang'!Q:Q,C939)-SUMIFS('Jurnal Kas'!K:K,'Jurnal Kas'!H:H,F939,'Jurnal Kas'!Q:Q,C939)+I939,"")</f>
        <v/>
      </c>
    </row>
    <row r="940" spans="2:10" x14ac:dyDescent="0.25">
      <c r="B940" s="180">
        <v>933</v>
      </c>
      <c r="C940" s="502"/>
      <c r="D940" s="488" t="str">
        <f>IFERROR(INDEX('Jurnal Piutang'!R:R,MATCH(C940,'Jurnal Piutang'!Q:Q,0),0),"")</f>
        <v/>
      </c>
      <c r="E940" s="488" t="str">
        <f>IFERROR(INDEX(Customer!D:D,MATCH(D940,Customer!C:C,0),0),"")</f>
        <v/>
      </c>
      <c r="F940" s="490" t="str">
        <f>IFERROR(INDEX(Customer!F:F,MATCH($D940,Customer!$C:$C,0),0),"")</f>
        <v/>
      </c>
      <c r="G940" s="488" t="str">
        <f>IFERROR(INDEX(Customer!G:G,MATCH($D940,Customer!$C:$C,0),0),"")</f>
        <v/>
      </c>
      <c r="H940" s="524"/>
      <c r="I940" s="525"/>
      <c r="J940" s="533" t="str">
        <f>IF(C940&lt;&gt;"",SUMIFS('Jurnal Piutang'!J:J,'Jurnal Piutang'!H:H,F940,'Jurnal Piutang'!Q:Q,C940)-SUMIFS('Jurnal Kas'!K:K,'Jurnal Kas'!H:H,F940,'Jurnal Kas'!Q:Q,C940)+I940,"")</f>
        <v/>
      </c>
    </row>
    <row r="941" spans="2:10" x14ac:dyDescent="0.25">
      <c r="B941" s="180">
        <v>934</v>
      </c>
      <c r="C941" s="502"/>
      <c r="D941" s="488" t="str">
        <f>IFERROR(INDEX('Jurnal Piutang'!R:R,MATCH(C941,'Jurnal Piutang'!Q:Q,0),0),"")</f>
        <v/>
      </c>
      <c r="E941" s="488" t="str">
        <f>IFERROR(INDEX(Customer!D:D,MATCH(D941,Customer!C:C,0),0),"")</f>
        <v/>
      </c>
      <c r="F941" s="490" t="str">
        <f>IFERROR(INDEX(Customer!F:F,MATCH($D941,Customer!$C:$C,0),0),"")</f>
        <v/>
      </c>
      <c r="G941" s="488" t="str">
        <f>IFERROR(INDEX(Customer!G:G,MATCH($D941,Customer!$C:$C,0),0),"")</f>
        <v/>
      </c>
      <c r="H941" s="524"/>
      <c r="I941" s="525"/>
      <c r="J941" s="533" t="str">
        <f>IF(C941&lt;&gt;"",SUMIFS('Jurnal Piutang'!J:J,'Jurnal Piutang'!H:H,F941,'Jurnal Piutang'!Q:Q,C941)-SUMIFS('Jurnal Kas'!K:K,'Jurnal Kas'!H:H,F941,'Jurnal Kas'!Q:Q,C941)+I941,"")</f>
        <v/>
      </c>
    </row>
    <row r="942" spans="2:10" x14ac:dyDescent="0.25">
      <c r="B942" s="180">
        <v>935</v>
      </c>
      <c r="C942" s="502"/>
      <c r="D942" s="488" t="str">
        <f>IFERROR(INDEX('Jurnal Piutang'!R:R,MATCH(C942,'Jurnal Piutang'!Q:Q,0),0),"")</f>
        <v/>
      </c>
      <c r="E942" s="488" t="str">
        <f>IFERROR(INDEX(Customer!D:D,MATCH(D942,Customer!C:C,0),0),"")</f>
        <v/>
      </c>
      <c r="F942" s="490" t="str">
        <f>IFERROR(INDEX(Customer!F:F,MATCH($D942,Customer!$C:$C,0),0),"")</f>
        <v/>
      </c>
      <c r="G942" s="488" t="str">
        <f>IFERROR(INDEX(Customer!G:G,MATCH($D942,Customer!$C:$C,0),0),"")</f>
        <v/>
      </c>
      <c r="H942" s="524"/>
      <c r="I942" s="525"/>
      <c r="J942" s="533" t="str">
        <f>IF(C942&lt;&gt;"",SUMIFS('Jurnal Piutang'!J:J,'Jurnal Piutang'!H:H,F942,'Jurnal Piutang'!Q:Q,C942)-SUMIFS('Jurnal Kas'!K:K,'Jurnal Kas'!H:H,F942,'Jurnal Kas'!Q:Q,C942)+I942,"")</f>
        <v/>
      </c>
    </row>
    <row r="943" spans="2:10" x14ac:dyDescent="0.25">
      <c r="B943" s="180">
        <v>936</v>
      </c>
      <c r="C943" s="502"/>
      <c r="D943" s="488" t="str">
        <f>IFERROR(INDEX('Jurnal Piutang'!R:R,MATCH(C943,'Jurnal Piutang'!Q:Q,0),0),"")</f>
        <v/>
      </c>
      <c r="E943" s="488" t="str">
        <f>IFERROR(INDEX(Customer!D:D,MATCH(D943,Customer!C:C,0),0),"")</f>
        <v/>
      </c>
      <c r="F943" s="490" t="str">
        <f>IFERROR(INDEX(Customer!F:F,MATCH($D943,Customer!$C:$C,0),0),"")</f>
        <v/>
      </c>
      <c r="G943" s="488" t="str">
        <f>IFERROR(INDEX(Customer!G:G,MATCH($D943,Customer!$C:$C,0),0),"")</f>
        <v/>
      </c>
      <c r="H943" s="524"/>
      <c r="I943" s="525"/>
      <c r="J943" s="533" t="str">
        <f>IF(C943&lt;&gt;"",SUMIFS('Jurnal Piutang'!J:J,'Jurnal Piutang'!H:H,F943,'Jurnal Piutang'!Q:Q,C943)-SUMIFS('Jurnal Kas'!K:K,'Jurnal Kas'!H:H,F943,'Jurnal Kas'!Q:Q,C943)+I943,"")</f>
        <v/>
      </c>
    </row>
    <row r="944" spans="2:10" x14ac:dyDescent="0.25">
      <c r="B944" s="180">
        <v>937</v>
      </c>
      <c r="C944" s="502"/>
      <c r="D944" s="488" t="str">
        <f>IFERROR(INDEX('Jurnal Piutang'!R:R,MATCH(C944,'Jurnal Piutang'!Q:Q,0),0),"")</f>
        <v/>
      </c>
      <c r="E944" s="488" t="str">
        <f>IFERROR(INDEX(Customer!D:D,MATCH(D944,Customer!C:C,0),0),"")</f>
        <v/>
      </c>
      <c r="F944" s="490" t="str">
        <f>IFERROR(INDEX(Customer!F:F,MATCH($D944,Customer!$C:$C,0),0),"")</f>
        <v/>
      </c>
      <c r="G944" s="488" t="str">
        <f>IFERROR(INDEX(Customer!G:G,MATCH($D944,Customer!$C:$C,0),0),"")</f>
        <v/>
      </c>
      <c r="H944" s="524"/>
      <c r="I944" s="525"/>
      <c r="J944" s="533" t="str">
        <f>IF(C944&lt;&gt;"",SUMIFS('Jurnal Piutang'!J:J,'Jurnal Piutang'!H:H,F944,'Jurnal Piutang'!Q:Q,C944)-SUMIFS('Jurnal Kas'!K:K,'Jurnal Kas'!H:H,F944,'Jurnal Kas'!Q:Q,C944)+I944,"")</f>
        <v/>
      </c>
    </row>
    <row r="945" spans="2:10" x14ac:dyDescent="0.25">
      <c r="B945" s="180">
        <v>938</v>
      </c>
      <c r="C945" s="502"/>
      <c r="D945" s="488" t="str">
        <f>IFERROR(INDEX('Jurnal Piutang'!R:R,MATCH(C945,'Jurnal Piutang'!Q:Q,0),0),"")</f>
        <v/>
      </c>
      <c r="E945" s="488" t="str">
        <f>IFERROR(INDEX(Customer!D:D,MATCH(D945,Customer!C:C,0),0),"")</f>
        <v/>
      </c>
      <c r="F945" s="490" t="str">
        <f>IFERROR(INDEX(Customer!F:F,MATCH($D945,Customer!$C:$C,0),0),"")</f>
        <v/>
      </c>
      <c r="G945" s="488" t="str">
        <f>IFERROR(INDEX(Customer!G:G,MATCH($D945,Customer!$C:$C,0),0),"")</f>
        <v/>
      </c>
      <c r="H945" s="524"/>
      <c r="I945" s="525"/>
      <c r="J945" s="533" t="str">
        <f>IF(C945&lt;&gt;"",SUMIFS('Jurnal Piutang'!J:J,'Jurnal Piutang'!H:H,F945,'Jurnal Piutang'!Q:Q,C945)-SUMIFS('Jurnal Kas'!K:K,'Jurnal Kas'!H:H,F945,'Jurnal Kas'!Q:Q,C945)+I945,"")</f>
        <v/>
      </c>
    </row>
    <row r="946" spans="2:10" x14ac:dyDescent="0.25">
      <c r="B946" s="180">
        <v>939</v>
      </c>
      <c r="C946" s="502"/>
      <c r="D946" s="488" t="str">
        <f>IFERROR(INDEX('Jurnal Piutang'!R:R,MATCH(C946,'Jurnal Piutang'!Q:Q,0),0),"")</f>
        <v/>
      </c>
      <c r="E946" s="488" t="str">
        <f>IFERROR(INDEX(Customer!D:D,MATCH(D946,Customer!C:C,0),0),"")</f>
        <v/>
      </c>
      <c r="F946" s="490" t="str">
        <f>IFERROR(INDEX(Customer!F:F,MATCH($D946,Customer!$C:$C,0),0),"")</f>
        <v/>
      </c>
      <c r="G946" s="488" t="str">
        <f>IFERROR(INDEX(Customer!G:G,MATCH($D946,Customer!$C:$C,0),0),"")</f>
        <v/>
      </c>
      <c r="H946" s="524"/>
      <c r="I946" s="525"/>
      <c r="J946" s="533" t="str">
        <f>IF(C946&lt;&gt;"",SUMIFS('Jurnal Piutang'!J:J,'Jurnal Piutang'!H:H,F946,'Jurnal Piutang'!Q:Q,C946)-SUMIFS('Jurnal Kas'!K:K,'Jurnal Kas'!H:H,F946,'Jurnal Kas'!Q:Q,C946)+I946,"")</f>
        <v/>
      </c>
    </row>
    <row r="947" spans="2:10" x14ac:dyDescent="0.25">
      <c r="B947" s="180">
        <v>940</v>
      </c>
      <c r="C947" s="502"/>
      <c r="D947" s="488" t="str">
        <f>IFERROR(INDEX('Jurnal Piutang'!R:R,MATCH(C947,'Jurnal Piutang'!Q:Q,0),0),"")</f>
        <v/>
      </c>
      <c r="E947" s="488" t="str">
        <f>IFERROR(INDEX(Customer!D:D,MATCH(D947,Customer!C:C,0),0),"")</f>
        <v/>
      </c>
      <c r="F947" s="490" t="str">
        <f>IFERROR(INDEX(Customer!F:F,MATCH($D947,Customer!$C:$C,0),0),"")</f>
        <v/>
      </c>
      <c r="G947" s="488" t="str">
        <f>IFERROR(INDEX(Customer!G:G,MATCH($D947,Customer!$C:$C,0),0),"")</f>
        <v/>
      </c>
      <c r="H947" s="524"/>
      <c r="I947" s="525"/>
      <c r="J947" s="533" t="str">
        <f>IF(C947&lt;&gt;"",SUMIFS('Jurnal Piutang'!J:J,'Jurnal Piutang'!H:H,F947,'Jurnal Piutang'!Q:Q,C947)-SUMIFS('Jurnal Kas'!K:K,'Jurnal Kas'!H:H,F947,'Jurnal Kas'!Q:Q,C947)+I947,"")</f>
        <v/>
      </c>
    </row>
    <row r="948" spans="2:10" x14ac:dyDescent="0.25">
      <c r="B948" s="180">
        <v>941</v>
      </c>
      <c r="C948" s="502"/>
      <c r="D948" s="488" t="str">
        <f>IFERROR(INDEX('Jurnal Piutang'!R:R,MATCH(C948,'Jurnal Piutang'!Q:Q,0),0),"")</f>
        <v/>
      </c>
      <c r="E948" s="488" t="str">
        <f>IFERROR(INDEX(Customer!D:D,MATCH(D948,Customer!C:C,0),0),"")</f>
        <v/>
      </c>
      <c r="F948" s="490" t="str">
        <f>IFERROR(INDEX(Customer!F:F,MATCH($D948,Customer!$C:$C,0),0),"")</f>
        <v/>
      </c>
      <c r="G948" s="488" t="str">
        <f>IFERROR(INDEX(Customer!G:G,MATCH($D948,Customer!$C:$C,0),0),"")</f>
        <v/>
      </c>
      <c r="H948" s="524"/>
      <c r="I948" s="525"/>
      <c r="J948" s="533" t="str">
        <f>IF(C948&lt;&gt;"",SUMIFS('Jurnal Piutang'!J:J,'Jurnal Piutang'!H:H,F948,'Jurnal Piutang'!Q:Q,C948)-SUMIFS('Jurnal Kas'!K:K,'Jurnal Kas'!H:H,F948,'Jurnal Kas'!Q:Q,C948)+I948,"")</f>
        <v/>
      </c>
    </row>
    <row r="949" spans="2:10" x14ac:dyDescent="0.25">
      <c r="B949" s="180">
        <v>942</v>
      </c>
      <c r="C949" s="502"/>
      <c r="D949" s="488" t="str">
        <f>IFERROR(INDEX('Jurnal Piutang'!R:R,MATCH(C949,'Jurnal Piutang'!Q:Q,0),0),"")</f>
        <v/>
      </c>
      <c r="E949" s="488" t="str">
        <f>IFERROR(INDEX(Customer!D:D,MATCH(D949,Customer!C:C,0),0),"")</f>
        <v/>
      </c>
      <c r="F949" s="490" t="str">
        <f>IFERROR(INDEX(Customer!F:F,MATCH($D949,Customer!$C:$C,0),0),"")</f>
        <v/>
      </c>
      <c r="G949" s="488" t="str">
        <f>IFERROR(INDEX(Customer!G:G,MATCH($D949,Customer!$C:$C,0),0),"")</f>
        <v/>
      </c>
      <c r="H949" s="524"/>
      <c r="I949" s="525"/>
      <c r="J949" s="533" t="str">
        <f>IF(C949&lt;&gt;"",SUMIFS('Jurnal Piutang'!J:J,'Jurnal Piutang'!H:H,F949,'Jurnal Piutang'!Q:Q,C949)-SUMIFS('Jurnal Kas'!K:K,'Jurnal Kas'!H:H,F949,'Jurnal Kas'!Q:Q,C949)+I949,"")</f>
        <v/>
      </c>
    </row>
    <row r="950" spans="2:10" x14ac:dyDescent="0.25">
      <c r="B950" s="180">
        <v>943</v>
      </c>
      <c r="C950" s="502"/>
      <c r="D950" s="488" t="str">
        <f>IFERROR(INDEX('Jurnal Piutang'!R:R,MATCH(C950,'Jurnal Piutang'!Q:Q,0),0),"")</f>
        <v/>
      </c>
      <c r="E950" s="488" t="str">
        <f>IFERROR(INDEX(Customer!D:D,MATCH(D950,Customer!C:C,0),0),"")</f>
        <v/>
      </c>
      <c r="F950" s="490" t="str">
        <f>IFERROR(INDEX(Customer!F:F,MATCH($D950,Customer!$C:$C,0),0),"")</f>
        <v/>
      </c>
      <c r="G950" s="488" t="str">
        <f>IFERROR(INDEX(Customer!G:G,MATCH($D950,Customer!$C:$C,0),0),"")</f>
        <v/>
      </c>
      <c r="H950" s="524"/>
      <c r="I950" s="525"/>
      <c r="J950" s="533" t="str">
        <f>IF(C950&lt;&gt;"",SUMIFS('Jurnal Piutang'!J:J,'Jurnal Piutang'!H:H,F950,'Jurnal Piutang'!Q:Q,C950)-SUMIFS('Jurnal Kas'!K:K,'Jurnal Kas'!H:H,F950,'Jurnal Kas'!Q:Q,C950)+I950,"")</f>
        <v/>
      </c>
    </row>
    <row r="951" spans="2:10" x14ac:dyDescent="0.25">
      <c r="B951" s="180">
        <v>944</v>
      </c>
      <c r="C951" s="502"/>
      <c r="D951" s="488" t="str">
        <f>IFERROR(INDEX('Jurnal Piutang'!R:R,MATCH(C951,'Jurnal Piutang'!Q:Q,0),0),"")</f>
        <v/>
      </c>
      <c r="E951" s="488" t="str">
        <f>IFERROR(INDEX(Customer!D:D,MATCH(D951,Customer!C:C,0),0),"")</f>
        <v/>
      </c>
      <c r="F951" s="490" t="str">
        <f>IFERROR(INDEX(Customer!F:F,MATCH($D951,Customer!$C:$C,0),0),"")</f>
        <v/>
      </c>
      <c r="G951" s="488" t="str">
        <f>IFERROR(INDEX(Customer!G:G,MATCH($D951,Customer!$C:$C,0),0),"")</f>
        <v/>
      </c>
      <c r="H951" s="524"/>
      <c r="I951" s="525"/>
      <c r="J951" s="533" t="str">
        <f>IF(C951&lt;&gt;"",SUMIFS('Jurnal Piutang'!J:J,'Jurnal Piutang'!H:H,F951,'Jurnal Piutang'!Q:Q,C951)-SUMIFS('Jurnal Kas'!K:K,'Jurnal Kas'!H:H,F951,'Jurnal Kas'!Q:Q,C951)+I951,"")</f>
        <v/>
      </c>
    </row>
    <row r="952" spans="2:10" x14ac:dyDescent="0.25">
      <c r="B952" s="180">
        <v>945</v>
      </c>
      <c r="C952" s="502"/>
      <c r="D952" s="488" t="str">
        <f>IFERROR(INDEX('Jurnal Piutang'!R:R,MATCH(C952,'Jurnal Piutang'!Q:Q,0),0),"")</f>
        <v/>
      </c>
      <c r="E952" s="488" t="str">
        <f>IFERROR(INDEX(Customer!D:D,MATCH(D952,Customer!C:C,0),0),"")</f>
        <v/>
      </c>
      <c r="F952" s="490" t="str">
        <f>IFERROR(INDEX(Customer!F:F,MATCH($D952,Customer!$C:$C,0),0),"")</f>
        <v/>
      </c>
      <c r="G952" s="488" t="str">
        <f>IFERROR(INDEX(Customer!G:G,MATCH($D952,Customer!$C:$C,0),0),"")</f>
        <v/>
      </c>
      <c r="H952" s="524"/>
      <c r="I952" s="525"/>
      <c r="J952" s="533" t="str">
        <f>IF(C952&lt;&gt;"",SUMIFS('Jurnal Piutang'!J:J,'Jurnal Piutang'!H:H,F952,'Jurnal Piutang'!Q:Q,C952)-SUMIFS('Jurnal Kas'!K:K,'Jurnal Kas'!H:H,F952,'Jurnal Kas'!Q:Q,C952)+I952,"")</f>
        <v/>
      </c>
    </row>
    <row r="953" spans="2:10" x14ac:dyDescent="0.25">
      <c r="B953" s="180">
        <v>946</v>
      </c>
      <c r="C953" s="502"/>
      <c r="D953" s="488" t="str">
        <f>IFERROR(INDEX('Jurnal Piutang'!R:R,MATCH(C953,'Jurnal Piutang'!Q:Q,0),0),"")</f>
        <v/>
      </c>
      <c r="E953" s="488" t="str">
        <f>IFERROR(INDEX(Customer!D:D,MATCH(D953,Customer!C:C,0),0),"")</f>
        <v/>
      </c>
      <c r="F953" s="490" t="str">
        <f>IFERROR(INDEX(Customer!F:F,MATCH($D953,Customer!$C:$C,0),0),"")</f>
        <v/>
      </c>
      <c r="G953" s="488" t="str">
        <f>IFERROR(INDEX(Customer!G:G,MATCH($D953,Customer!$C:$C,0),0),"")</f>
        <v/>
      </c>
      <c r="H953" s="524"/>
      <c r="I953" s="525"/>
      <c r="J953" s="533" t="str">
        <f>IF(C953&lt;&gt;"",SUMIFS('Jurnal Piutang'!J:J,'Jurnal Piutang'!H:H,F953,'Jurnal Piutang'!Q:Q,C953)-SUMIFS('Jurnal Kas'!K:K,'Jurnal Kas'!H:H,F953,'Jurnal Kas'!Q:Q,C953)+I953,"")</f>
        <v/>
      </c>
    </row>
    <row r="954" spans="2:10" x14ac:dyDescent="0.25">
      <c r="B954" s="180">
        <v>947</v>
      </c>
      <c r="C954" s="502"/>
      <c r="D954" s="488" t="str">
        <f>IFERROR(INDEX('Jurnal Piutang'!R:R,MATCH(C954,'Jurnal Piutang'!Q:Q,0),0),"")</f>
        <v/>
      </c>
      <c r="E954" s="488" t="str">
        <f>IFERROR(INDEX(Customer!D:D,MATCH(D954,Customer!C:C,0),0),"")</f>
        <v/>
      </c>
      <c r="F954" s="490" t="str">
        <f>IFERROR(INDEX(Customer!F:F,MATCH($D954,Customer!$C:$C,0),0),"")</f>
        <v/>
      </c>
      <c r="G954" s="488" t="str">
        <f>IFERROR(INDEX(Customer!G:G,MATCH($D954,Customer!$C:$C,0),0),"")</f>
        <v/>
      </c>
      <c r="H954" s="524"/>
      <c r="I954" s="525"/>
      <c r="J954" s="533" t="str">
        <f>IF(C954&lt;&gt;"",SUMIFS('Jurnal Piutang'!J:J,'Jurnal Piutang'!H:H,F954,'Jurnal Piutang'!Q:Q,C954)-SUMIFS('Jurnal Kas'!K:K,'Jurnal Kas'!H:H,F954,'Jurnal Kas'!Q:Q,C954)+I954,"")</f>
        <v/>
      </c>
    </row>
    <row r="955" spans="2:10" x14ac:dyDescent="0.25">
      <c r="B955" s="180">
        <v>948</v>
      </c>
      <c r="C955" s="502"/>
      <c r="D955" s="488" t="str">
        <f>IFERROR(INDEX('Jurnal Piutang'!R:R,MATCH(C955,'Jurnal Piutang'!Q:Q,0),0),"")</f>
        <v/>
      </c>
      <c r="E955" s="488" t="str">
        <f>IFERROR(INDEX(Customer!D:D,MATCH(D955,Customer!C:C,0),0),"")</f>
        <v/>
      </c>
      <c r="F955" s="490" t="str">
        <f>IFERROR(INDEX(Customer!F:F,MATCH($D955,Customer!$C:$C,0),0),"")</f>
        <v/>
      </c>
      <c r="G955" s="488" t="str">
        <f>IFERROR(INDEX(Customer!G:G,MATCH($D955,Customer!$C:$C,0),0),"")</f>
        <v/>
      </c>
      <c r="H955" s="524"/>
      <c r="I955" s="525"/>
      <c r="J955" s="533" t="str">
        <f>IF(C955&lt;&gt;"",SUMIFS('Jurnal Piutang'!J:J,'Jurnal Piutang'!H:H,F955,'Jurnal Piutang'!Q:Q,C955)-SUMIFS('Jurnal Kas'!K:K,'Jurnal Kas'!H:H,F955,'Jurnal Kas'!Q:Q,C955)+I955,"")</f>
        <v/>
      </c>
    </row>
    <row r="956" spans="2:10" x14ac:dyDescent="0.25">
      <c r="B956" s="180">
        <v>949</v>
      </c>
      <c r="C956" s="502"/>
      <c r="D956" s="488" t="str">
        <f>IFERROR(INDEX('Jurnal Piutang'!R:R,MATCH(C956,'Jurnal Piutang'!Q:Q,0),0),"")</f>
        <v/>
      </c>
      <c r="E956" s="488" t="str">
        <f>IFERROR(INDEX(Customer!D:D,MATCH(D956,Customer!C:C,0),0),"")</f>
        <v/>
      </c>
      <c r="F956" s="490" t="str">
        <f>IFERROR(INDEX(Customer!F:F,MATCH($D956,Customer!$C:$C,0),0),"")</f>
        <v/>
      </c>
      <c r="G956" s="488" t="str">
        <f>IFERROR(INDEX(Customer!G:G,MATCH($D956,Customer!$C:$C,0),0),"")</f>
        <v/>
      </c>
      <c r="H956" s="524"/>
      <c r="I956" s="525"/>
      <c r="J956" s="533" t="str">
        <f>IF(C956&lt;&gt;"",SUMIFS('Jurnal Piutang'!J:J,'Jurnal Piutang'!H:H,F956,'Jurnal Piutang'!Q:Q,C956)-SUMIFS('Jurnal Kas'!K:K,'Jurnal Kas'!H:H,F956,'Jurnal Kas'!Q:Q,C956)+I956,"")</f>
        <v/>
      </c>
    </row>
    <row r="957" spans="2:10" x14ac:dyDescent="0.25">
      <c r="B957" s="180">
        <v>950</v>
      </c>
      <c r="C957" s="502"/>
      <c r="D957" s="488" t="str">
        <f>IFERROR(INDEX('Jurnal Piutang'!R:R,MATCH(C957,'Jurnal Piutang'!Q:Q,0),0),"")</f>
        <v/>
      </c>
      <c r="E957" s="488" t="str">
        <f>IFERROR(INDEX(Customer!D:D,MATCH(D957,Customer!C:C,0),0),"")</f>
        <v/>
      </c>
      <c r="F957" s="490" t="str">
        <f>IFERROR(INDEX(Customer!F:F,MATCH($D957,Customer!$C:$C,0),0),"")</f>
        <v/>
      </c>
      <c r="G957" s="488" t="str">
        <f>IFERROR(INDEX(Customer!G:G,MATCH($D957,Customer!$C:$C,0),0),"")</f>
        <v/>
      </c>
      <c r="H957" s="524"/>
      <c r="I957" s="525"/>
      <c r="J957" s="533" t="str">
        <f>IF(C957&lt;&gt;"",SUMIFS('Jurnal Piutang'!J:J,'Jurnal Piutang'!H:H,F957,'Jurnal Piutang'!Q:Q,C957)-SUMIFS('Jurnal Kas'!K:K,'Jurnal Kas'!H:H,F957,'Jurnal Kas'!Q:Q,C957)+I957,"")</f>
        <v/>
      </c>
    </row>
    <row r="958" spans="2:10" x14ac:dyDescent="0.25">
      <c r="B958" s="180">
        <v>951</v>
      </c>
      <c r="C958" s="502"/>
      <c r="D958" s="488" t="str">
        <f>IFERROR(INDEX('Jurnal Piutang'!R:R,MATCH(C958,'Jurnal Piutang'!Q:Q,0),0),"")</f>
        <v/>
      </c>
      <c r="E958" s="488" t="str">
        <f>IFERROR(INDEX(Customer!D:D,MATCH(D958,Customer!C:C,0),0),"")</f>
        <v/>
      </c>
      <c r="F958" s="490" t="str">
        <f>IFERROR(INDEX(Customer!F:F,MATCH($D958,Customer!$C:$C,0),0),"")</f>
        <v/>
      </c>
      <c r="G958" s="488" t="str">
        <f>IFERROR(INDEX(Customer!G:G,MATCH($D958,Customer!$C:$C,0),0),"")</f>
        <v/>
      </c>
      <c r="H958" s="524"/>
      <c r="I958" s="525"/>
      <c r="J958" s="533" t="str">
        <f>IF(C958&lt;&gt;"",SUMIFS('Jurnal Piutang'!J:J,'Jurnal Piutang'!H:H,F958,'Jurnal Piutang'!Q:Q,C958)-SUMIFS('Jurnal Kas'!K:K,'Jurnal Kas'!H:H,F958,'Jurnal Kas'!Q:Q,C958)+I958,"")</f>
        <v/>
      </c>
    </row>
    <row r="959" spans="2:10" x14ac:dyDescent="0.25">
      <c r="B959" s="180">
        <v>952</v>
      </c>
      <c r="C959" s="502"/>
      <c r="D959" s="488" t="str">
        <f>IFERROR(INDEX('Jurnal Piutang'!R:R,MATCH(C959,'Jurnal Piutang'!Q:Q,0),0),"")</f>
        <v/>
      </c>
      <c r="E959" s="488" t="str">
        <f>IFERROR(INDEX(Customer!D:D,MATCH(D959,Customer!C:C,0),0),"")</f>
        <v/>
      </c>
      <c r="F959" s="490" t="str">
        <f>IFERROR(INDEX(Customer!F:F,MATCH($D959,Customer!$C:$C,0),0),"")</f>
        <v/>
      </c>
      <c r="G959" s="488" t="str">
        <f>IFERROR(INDEX(Customer!G:G,MATCH($D959,Customer!$C:$C,0),0),"")</f>
        <v/>
      </c>
      <c r="H959" s="524"/>
      <c r="I959" s="525"/>
      <c r="J959" s="533" t="str">
        <f>IF(C959&lt;&gt;"",SUMIFS('Jurnal Piutang'!J:J,'Jurnal Piutang'!H:H,F959,'Jurnal Piutang'!Q:Q,C959)-SUMIFS('Jurnal Kas'!K:K,'Jurnal Kas'!H:H,F959,'Jurnal Kas'!Q:Q,C959)+I959,"")</f>
        <v/>
      </c>
    </row>
    <row r="960" spans="2:10" x14ac:dyDescent="0.25">
      <c r="B960" s="180">
        <v>953</v>
      </c>
      <c r="C960" s="502"/>
      <c r="D960" s="488" t="str">
        <f>IFERROR(INDEX('Jurnal Piutang'!R:R,MATCH(C960,'Jurnal Piutang'!Q:Q,0),0),"")</f>
        <v/>
      </c>
      <c r="E960" s="488" t="str">
        <f>IFERROR(INDEX(Customer!D:D,MATCH(D960,Customer!C:C,0),0),"")</f>
        <v/>
      </c>
      <c r="F960" s="490" t="str">
        <f>IFERROR(INDEX(Customer!F:F,MATCH($D960,Customer!$C:$C,0),0),"")</f>
        <v/>
      </c>
      <c r="G960" s="488" t="str">
        <f>IFERROR(INDEX(Customer!G:G,MATCH($D960,Customer!$C:$C,0),0),"")</f>
        <v/>
      </c>
      <c r="H960" s="524"/>
      <c r="I960" s="525"/>
      <c r="J960" s="533" t="str">
        <f>IF(C960&lt;&gt;"",SUMIFS('Jurnal Piutang'!J:J,'Jurnal Piutang'!H:H,F960,'Jurnal Piutang'!Q:Q,C960)-SUMIFS('Jurnal Kas'!K:K,'Jurnal Kas'!H:H,F960,'Jurnal Kas'!Q:Q,C960)+I960,"")</f>
        <v/>
      </c>
    </row>
    <row r="961" spans="2:10" x14ac:dyDescent="0.25">
      <c r="B961" s="180">
        <v>954</v>
      </c>
      <c r="C961" s="502"/>
      <c r="D961" s="488" t="str">
        <f>IFERROR(INDEX('Jurnal Piutang'!R:R,MATCH(C961,'Jurnal Piutang'!Q:Q,0),0),"")</f>
        <v/>
      </c>
      <c r="E961" s="488" t="str">
        <f>IFERROR(INDEX(Customer!D:D,MATCH(D961,Customer!C:C,0),0),"")</f>
        <v/>
      </c>
      <c r="F961" s="490" t="str">
        <f>IFERROR(INDEX(Customer!F:F,MATCH($D961,Customer!$C:$C,0),0),"")</f>
        <v/>
      </c>
      <c r="G961" s="488" t="str">
        <f>IFERROR(INDEX(Customer!G:G,MATCH($D961,Customer!$C:$C,0),0),"")</f>
        <v/>
      </c>
      <c r="H961" s="524"/>
      <c r="I961" s="525"/>
      <c r="J961" s="533" t="str">
        <f>IF(C961&lt;&gt;"",SUMIFS('Jurnal Piutang'!J:J,'Jurnal Piutang'!H:H,F961,'Jurnal Piutang'!Q:Q,C961)-SUMIFS('Jurnal Kas'!K:K,'Jurnal Kas'!H:H,F961,'Jurnal Kas'!Q:Q,C961)+I961,"")</f>
        <v/>
      </c>
    </row>
    <row r="962" spans="2:10" x14ac:dyDescent="0.25">
      <c r="B962" s="180">
        <v>955</v>
      </c>
      <c r="C962" s="502"/>
      <c r="D962" s="488" t="str">
        <f>IFERROR(INDEX('Jurnal Piutang'!R:R,MATCH(C962,'Jurnal Piutang'!Q:Q,0),0),"")</f>
        <v/>
      </c>
      <c r="E962" s="488" t="str">
        <f>IFERROR(INDEX(Customer!D:D,MATCH(D962,Customer!C:C,0),0),"")</f>
        <v/>
      </c>
      <c r="F962" s="490" t="str">
        <f>IFERROR(INDEX(Customer!F:F,MATCH($D962,Customer!$C:$C,0),0),"")</f>
        <v/>
      </c>
      <c r="G962" s="488" t="str">
        <f>IFERROR(INDEX(Customer!G:G,MATCH($D962,Customer!$C:$C,0),0),"")</f>
        <v/>
      </c>
      <c r="H962" s="524"/>
      <c r="I962" s="525"/>
      <c r="J962" s="533" t="str">
        <f>IF(C962&lt;&gt;"",SUMIFS('Jurnal Piutang'!J:J,'Jurnal Piutang'!H:H,F962,'Jurnal Piutang'!Q:Q,C962)-SUMIFS('Jurnal Kas'!K:K,'Jurnal Kas'!H:H,F962,'Jurnal Kas'!Q:Q,C962)+I962,"")</f>
        <v/>
      </c>
    </row>
    <row r="963" spans="2:10" x14ac:dyDescent="0.25">
      <c r="B963" s="180">
        <v>956</v>
      </c>
      <c r="C963" s="502"/>
      <c r="D963" s="488" t="str">
        <f>IFERROR(INDEX('Jurnal Piutang'!R:R,MATCH(C963,'Jurnal Piutang'!Q:Q,0),0),"")</f>
        <v/>
      </c>
      <c r="E963" s="488" t="str">
        <f>IFERROR(INDEX(Customer!D:D,MATCH(D963,Customer!C:C,0),0),"")</f>
        <v/>
      </c>
      <c r="F963" s="490" t="str">
        <f>IFERROR(INDEX(Customer!F:F,MATCH($D963,Customer!$C:$C,0),0),"")</f>
        <v/>
      </c>
      <c r="G963" s="488" t="str">
        <f>IFERROR(INDEX(Customer!G:G,MATCH($D963,Customer!$C:$C,0),0),"")</f>
        <v/>
      </c>
      <c r="H963" s="524"/>
      <c r="I963" s="525"/>
      <c r="J963" s="533" t="str">
        <f>IF(C963&lt;&gt;"",SUMIFS('Jurnal Piutang'!J:J,'Jurnal Piutang'!H:H,F963,'Jurnal Piutang'!Q:Q,C963)-SUMIFS('Jurnal Kas'!K:K,'Jurnal Kas'!H:H,F963,'Jurnal Kas'!Q:Q,C963)+I963,"")</f>
        <v/>
      </c>
    </row>
    <row r="964" spans="2:10" x14ac:dyDescent="0.25">
      <c r="B964" s="180">
        <v>957</v>
      </c>
      <c r="C964" s="502"/>
      <c r="D964" s="488" t="str">
        <f>IFERROR(INDEX('Jurnal Piutang'!R:R,MATCH(C964,'Jurnal Piutang'!Q:Q,0),0),"")</f>
        <v/>
      </c>
      <c r="E964" s="488" t="str">
        <f>IFERROR(INDEX(Customer!D:D,MATCH(D964,Customer!C:C,0),0),"")</f>
        <v/>
      </c>
      <c r="F964" s="490" t="str">
        <f>IFERROR(INDEX(Customer!F:F,MATCH($D964,Customer!$C:$C,0),0),"")</f>
        <v/>
      </c>
      <c r="G964" s="488" t="str">
        <f>IFERROR(INDEX(Customer!G:G,MATCH($D964,Customer!$C:$C,0),0),"")</f>
        <v/>
      </c>
      <c r="H964" s="524"/>
      <c r="I964" s="525"/>
      <c r="J964" s="533" t="str">
        <f>IF(C964&lt;&gt;"",SUMIFS('Jurnal Piutang'!J:J,'Jurnal Piutang'!H:H,F964,'Jurnal Piutang'!Q:Q,C964)-SUMIFS('Jurnal Kas'!K:K,'Jurnal Kas'!H:H,F964,'Jurnal Kas'!Q:Q,C964)+I964,"")</f>
        <v/>
      </c>
    </row>
    <row r="965" spans="2:10" x14ac:dyDescent="0.25">
      <c r="B965" s="180">
        <v>958</v>
      </c>
      <c r="C965" s="502"/>
      <c r="D965" s="488" t="str">
        <f>IFERROR(INDEX('Jurnal Piutang'!R:R,MATCH(C965,'Jurnal Piutang'!Q:Q,0),0),"")</f>
        <v/>
      </c>
      <c r="E965" s="488" t="str">
        <f>IFERROR(INDEX(Customer!D:D,MATCH(D965,Customer!C:C,0),0),"")</f>
        <v/>
      </c>
      <c r="F965" s="490" t="str">
        <f>IFERROR(INDEX(Customer!F:F,MATCH($D965,Customer!$C:$C,0),0),"")</f>
        <v/>
      </c>
      <c r="G965" s="488" t="str">
        <f>IFERROR(INDEX(Customer!G:G,MATCH($D965,Customer!$C:$C,0),0),"")</f>
        <v/>
      </c>
      <c r="H965" s="524"/>
      <c r="I965" s="525"/>
      <c r="J965" s="533" t="str">
        <f>IF(C965&lt;&gt;"",SUMIFS('Jurnal Piutang'!J:J,'Jurnal Piutang'!H:H,F965,'Jurnal Piutang'!Q:Q,C965)-SUMIFS('Jurnal Kas'!K:K,'Jurnal Kas'!H:H,F965,'Jurnal Kas'!Q:Q,C965)+I965,"")</f>
        <v/>
      </c>
    </row>
    <row r="966" spans="2:10" x14ac:dyDescent="0.25">
      <c r="B966" s="180">
        <v>959</v>
      </c>
      <c r="C966" s="502"/>
      <c r="D966" s="488" t="str">
        <f>IFERROR(INDEX('Jurnal Piutang'!R:R,MATCH(C966,'Jurnal Piutang'!Q:Q,0),0),"")</f>
        <v/>
      </c>
      <c r="E966" s="488" t="str">
        <f>IFERROR(INDEX(Customer!D:D,MATCH(D966,Customer!C:C,0),0),"")</f>
        <v/>
      </c>
      <c r="F966" s="490" t="str">
        <f>IFERROR(INDEX(Customer!F:F,MATCH($D966,Customer!$C:$C,0),0),"")</f>
        <v/>
      </c>
      <c r="G966" s="488" t="str">
        <f>IFERROR(INDEX(Customer!G:G,MATCH($D966,Customer!$C:$C,0),0),"")</f>
        <v/>
      </c>
      <c r="H966" s="524"/>
      <c r="I966" s="525"/>
      <c r="J966" s="533" t="str">
        <f>IF(C966&lt;&gt;"",SUMIFS('Jurnal Piutang'!J:J,'Jurnal Piutang'!H:H,F966,'Jurnal Piutang'!Q:Q,C966)-SUMIFS('Jurnal Kas'!K:K,'Jurnal Kas'!H:H,F966,'Jurnal Kas'!Q:Q,C966)+I966,"")</f>
        <v/>
      </c>
    </row>
    <row r="967" spans="2:10" x14ac:dyDescent="0.25">
      <c r="B967" s="180">
        <v>960</v>
      </c>
      <c r="C967" s="502"/>
      <c r="D967" s="488" t="str">
        <f>IFERROR(INDEX('Jurnal Piutang'!R:R,MATCH(C967,'Jurnal Piutang'!Q:Q,0),0),"")</f>
        <v/>
      </c>
      <c r="E967" s="488" t="str">
        <f>IFERROR(INDEX(Customer!D:D,MATCH(D967,Customer!C:C,0),0),"")</f>
        <v/>
      </c>
      <c r="F967" s="490" t="str">
        <f>IFERROR(INDEX(Customer!F:F,MATCH($D967,Customer!$C:$C,0),0),"")</f>
        <v/>
      </c>
      <c r="G967" s="488" t="str">
        <f>IFERROR(INDEX(Customer!G:G,MATCH($D967,Customer!$C:$C,0),0),"")</f>
        <v/>
      </c>
      <c r="H967" s="524"/>
      <c r="I967" s="525"/>
      <c r="J967" s="533" t="str">
        <f>IF(C967&lt;&gt;"",SUMIFS('Jurnal Piutang'!J:J,'Jurnal Piutang'!H:H,F967,'Jurnal Piutang'!Q:Q,C967)-SUMIFS('Jurnal Kas'!K:K,'Jurnal Kas'!H:H,F967,'Jurnal Kas'!Q:Q,C967)+I967,"")</f>
        <v/>
      </c>
    </row>
    <row r="968" spans="2:10" x14ac:dyDescent="0.25">
      <c r="B968" s="180">
        <v>961</v>
      </c>
      <c r="C968" s="502"/>
      <c r="D968" s="488" t="str">
        <f>IFERROR(INDEX('Jurnal Piutang'!R:R,MATCH(C968,'Jurnal Piutang'!Q:Q,0),0),"")</f>
        <v/>
      </c>
      <c r="E968" s="488" t="str">
        <f>IFERROR(INDEX(Customer!D:D,MATCH(D968,Customer!C:C,0),0),"")</f>
        <v/>
      </c>
      <c r="F968" s="490" t="str">
        <f>IFERROR(INDEX(Customer!F:F,MATCH($D968,Customer!$C:$C,0),0),"")</f>
        <v/>
      </c>
      <c r="G968" s="488" t="str">
        <f>IFERROR(INDEX(Customer!G:G,MATCH($D968,Customer!$C:$C,0),0),"")</f>
        <v/>
      </c>
      <c r="H968" s="524"/>
      <c r="I968" s="525"/>
      <c r="J968" s="533" t="str">
        <f>IF(C968&lt;&gt;"",SUMIFS('Jurnal Piutang'!J:J,'Jurnal Piutang'!H:H,F968,'Jurnal Piutang'!Q:Q,C968)-SUMIFS('Jurnal Kas'!K:K,'Jurnal Kas'!H:H,F968,'Jurnal Kas'!Q:Q,C968)+I968,"")</f>
        <v/>
      </c>
    </row>
    <row r="969" spans="2:10" x14ac:dyDescent="0.25">
      <c r="B969" s="180">
        <v>962</v>
      </c>
      <c r="C969" s="502"/>
      <c r="D969" s="488" t="str">
        <f>IFERROR(INDEX('Jurnal Piutang'!R:R,MATCH(C969,'Jurnal Piutang'!Q:Q,0),0),"")</f>
        <v/>
      </c>
      <c r="E969" s="488" t="str">
        <f>IFERROR(INDEX(Customer!D:D,MATCH(D969,Customer!C:C,0),0),"")</f>
        <v/>
      </c>
      <c r="F969" s="490" t="str">
        <f>IFERROR(INDEX(Customer!F:F,MATCH($D969,Customer!$C:$C,0),0),"")</f>
        <v/>
      </c>
      <c r="G969" s="488" t="str">
        <f>IFERROR(INDEX(Customer!G:G,MATCH($D969,Customer!$C:$C,0),0),"")</f>
        <v/>
      </c>
      <c r="H969" s="524"/>
      <c r="I969" s="525"/>
      <c r="J969" s="533" t="str">
        <f>IF(C969&lt;&gt;"",SUMIFS('Jurnal Piutang'!J:J,'Jurnal Piutang'!H:H,F969,'Jurnal Piutang'!Q:Q,C969)-SUMIFS('Jurnal Kas'!K:K,'Jurnal Kas'!H:H,F969,'Jurnal Kas'!Q:Q,C969)+I969,"")</f>
        <v/>
      </c>
    </row>
    <row r="970" spans="2:10" x14ac:dyDescent="0.25">
      <c r="B970" s="180">
        <v>963</v>
      </c>
      <c r="C970" s="502"/>
      <c r="D970" s="488" t="str">
        <f>IFERROR(INDEX('Jurnal Piutang'!R:R,MATCH(C970,'Jurnal Piutang'!Q:Q,0),0),"")</f>
        <v/>
      </c>
      <c r="E970" s="488" t="str">
        <f>IFERROR(INDEX(Customer!D:D,MATCH(D970,Customer!C:C,0),0),"")</f>
        <v/>
      </c>
      <c r="F970" s="490" t="str">
        <f>IFERROR(INDEX(Customer!F:F,MATCH($D970,Customer!$C:$C,0),0),"")</f>
        <v/>
      </c>
      <c r="G970" s="488" t="str">
        <f>IFERROR(INDEX(Customer!G:G,MATCH($D970,Customer!$C:$C,0),0),"")</f>
        <v/>
      </c>
      <c r="H970" s="524"/>
      <c r="I970" s="525"/>
      <c r="J970" s="533" t="str">
        <f>IF(C970&lt;&gt;"",SUMIFS('Jurnal Piutang'!J:J,'Jurnal Piutang'!H:H,F970,'Jurnal Piutang'!Q:Q,C970)-SUMIFS('Jurnal Kas'!K:K,'Jurnal Kas'!H:H,F970,'Jurnal Kas'!Q:Q,C970)+I970,"")</f>
        <v/>
      </c>
    </row>
    <row r="971" spans="2:10" x14ac:dyDescent="0.25">
      <c r="B971" s="180">
        <v>964</v>
      </c>
      <c r="C971" s="502"/>
      <c r="D971" s="488" t="str">
        <f>IFERROR(INDEX('Jurnal Piutang'!R:R,MATCH(C971,'Jurnal Piutang'!Q:Q,0),0),"")</f>
        <v/>
      </c>
      <c r="E971" s="488" t="str">
        <f>IFERROR(INDEX(Customer!D:D,MATCH(D971,Customer!C:C,0),0),"")</f>
        <v/>
      </c>
      <c r="F971" s="490" t="str">
        <f>IFERROR(INDEX(Customer!F:F,MATCH($D971,Customer!$C:$C,0),0),"")</f>
        <v/>
      </c>
      <c r="G971" s="488" t="str">
        <f>IFERROR(INDEX(Customer!G:G,MATCH($D971,Customer!$C:$C,0),0),"")</f>
        <v/>
      </c>
      <c r="H971" s="524"/>
      <c r="I971" s="525"/>
      <c r="J971" s="533" t="str">
        <f>IF(C971&lt;&gt;"",SUMIFS('Jurnal Piutang'!J:J,'Jurnal Piutang'!H:H,F971,'Jurnal Piutang'!Q:Q,C971)-SUMIFS('Jurnal Kas'!K:K,'Jurnal Kas'!H:H,F971,'Jurnal Kas'!Q:Q,C971)+I971,"")</f>
        <v/>
      </c>
    </row>
    <row r="972" spans="2:10" x14ac:dyDescent="0.25">
      <c r="B972" s="180">
        <v>965</v>
      </c>
      <c r="C972" s="502"/>
      <c r="D972" s="488" t="str">
        <f>IFERROR(INDEX('Jurnal Piutang'!R:R,MATCH(C972,'Jurnal Piutang'!Q:Q,0),0),"")</f>
        <v/>
      </c>
      <c r="E972" s="488" t="str">
        <f>IFERROR(INDEX(Customer!D:D,MATCH(D972,Customer!C:C,0),0),"")</f>
        <v/>
      </c>
      <c r="F972" s="490" t="str">
        <f>IFERROR(INDEX(Customer!F:F,MATCH($D972,Customer!$C:$C,0),0),"")</f>
        <v/>
      </c>
      <c r="G972" s="488" t="str">
        <f>IFERROR(INDEX(Customer!G:G,MATCH($D972,Customer!$C:$C,0),0),"")</f>
        <v/>
      </c>
      <c r="H972" s="524"/>
      <c r="I972" s="525"/>
      <c r="J972" s="533" t="str">
        <f>IF(C972&lt;&gt;"",SUMIFS('Jurnal Piutang'!J:J,'Jurnal Piutang'!H:H,F972,'Jurnal Piutang'!Q:Q,C972)-SUMIFS('Jurnal Kas'!K:K,'Jurnal Kas'!H:H,F972,'Jurnal Kas'!Q:Q,C972)+I972,"")</f>
        <v/>
      </c>
    </row>
    <row r="973" spans="2:10" x14ac:dyDescent="0.25">
      <c r="B973" s="180">
        <v>966</v>
      </c>
      <c r="C973" s="502"/>
      <c r="D973" s="488" t="str">
        <f>IFERROR(INDEX('Jurnal Piutang'!R:R,MATCH(C973,'Jurnal Piutang'!Q:Q,0),0),"")</f>
        <v/>
      </c>
      <c r="E973" s="488" t="str">
        <f>IFERROR(INDEX(Customer!D:D,MATCH(D973,Customer!C:C,0),0),"")</f>
        <v/>
      </c>
      <c r="F973" s="490" t="str">
        <f>IFERROR(INDEX(Customer!F:F,MATCH($D973,Customer!$C:$C,0),0),"")</f>
        <v/>
      </c>
      <c r="G973" s="488" t="str">
        <f>IFERROR(INDEX(Customer!G:G,MATCH($D973,Customer!$C:$C,0),0),"")</f>
        <v/>
      </c>
      <c r="H973" s="524"/>
      <c r="I973" s="525"/>
      <c r="J973" s="533" t="str">
        <f>IF(C973&lt;&gt;"",SUMIFS('Jurnal Piutang'!J:J,'Jurnal Piutang'!H:H,F973,'Jurnal Piutang'!Q:Q,C973)-SUMIFS('Jurnal Kas'!K:K,'Jurnal Kas'!H:H,F973,'Jurnal Kas'!Q:Q,C973)+I973,"")</f>
        <v/>
      </c>
    </row>
    <row r="974" spans="2:10" x14ac:dyDescent="0.25">
      <c r="B974" s="180">
        <v>967</v>
      </c>
      <c r="C974" s="502"/>
      <c r="D974" s="488" t="str">
        <f>IFERROR(INDEX('Jurnal Piutang'!R:R,MATCH(C974,'Jurnal Piutang'!Q:Q,0),0),"")</f>
        <v/>
      </c>
      <c r="E974" s="488" t="str">
        <f>IFERROR(INDEX(Customer!D:D,MATCH(D974,Customer!C:C,0),0),"")</f>
        <v/>
      </c>
      <c r="F974" s="490" t="str">
        <f>IFERROR(INDEX(Customer!F:F,MATCH($D974,Customer!$C:$C,0),0),"")</f>
        <v/>
      </c>
      <c r="G974" s="488" t="str">
        <f>IFERROR(INDEX(Customer!G:G,MATCH($D974,Customer!$C:$C,0),0),"")</f>
        <v/>
      </c>
      <c r="H974" s="524"/>
      <c r="I974" s="525"/>
      <c r="J974" s="533" t="str">
        <f>IF(C974&lt;&gt;"",SUMIFS('Jurnal Piutang'!J:J,'Jurnal Piutang'!H:H,F974,'Jurnal Piutang'!Q:Q,C974)-SUMIFS('Jurnal Kas'!K:K,'Jurnal Kas'!H:H,F974,'Jurnal Kas'!Q:Q,C974)+I974,"")</f>
        <v/>
      </c>
    </row>
    <row r="975" spans="2:10" x14ac:dyDescent="0.25">
      <c r="B975" s="180">
        <v>968</v>
      </c>
      <c r="C975" s="502"/>
      <c r="D975" s="488" t="str">
        <f>IFERROR(INDEX('Jurnal Piutang'!R:R,MATCH(C975,'Jurnal Piutang'!Q:Q,0),0),"")</f>
        <v/>
      </c>
      <c r="E975" s="488" t="str">
        <f>IFERROR(INDEX(Customer!D:D,MATCH(D975,Customer!C:C,0),0),"")</f>
        <v/>
      </c>
      <c r="F975" s="490" t="str">
        <f>IFERROR(INDEX(Customer!F:F,MATCH($D975,Customer!$C:$C,0),0),"")</f>
        <v/>
      </c>
      <c r="G975" s="488" t="str">
        <f>IFERROR(INDEX(Customer!G:G,MATCH($D975,Customer!$C:$C,0),0),"")</f>
        <v/>
      </c>
      <c r="H975" s="524"/>
      <c r="I975" s="525"/>
      <c r="J975" s="533" t="str">
        <f>IF(C975&lt;&gt;"",SUMIFS('Jurnal Piutang'!J:J,'Jurnal Piutang'!H:H,F975,'Jurnal Piutang'!Q:Q,C975)-SUMIFS('Jurnal Kas'!K:K,'Jurnal Kas'!H:H,F975,'Jurnal Kas'!Q:Q,C975)+I975,"")</f>
        <v/>
      </c>
    </row>
    <row r="976" spans="2:10" x14ac:dyDescent="0.25">
      <c r="B976" s="180">
        <v>969</v>
      </c>
      <c r="C976" s="502"/>
      <c r="D976" s="488" t="str">
        <f>IFERROR(INDEX('Jurnal Piutang'!R:R,MATCH(C976,'Jurnal Piutang'!Q:Q,0),0),"")</f>
        <v/>
      </c>
      <c r="E976" s="488" t="str">
        <f>IFERROR(INDEX(Customer!D:D,MATCH(D976,Customer!C:C,0),0),"")</f>
        <v/>
      </c>
      <c r="F976" s="490" t="str">
        <f>IFERROR(INDEX(Customer!F:F,MATCH($D976,Customer!$C:$C,0),0),"")</f>
        <v/>
      </c>
      <c r="G976" s="488" t="str">
        <f>IFERROR(INDEX(Customer!G:G,MATCH($D976,Customer!$C:$C,0),0),"")</f>
        <v/>
      </c>
      <c r="H976" s="524"/>
      <c r="I976" s="525"/>
      <c r="J976" s="533" t="str">
        <f>IF(C976&lt;&gt;"",SUMIFS('Jurnal Piutang'!J:J,'Jurnal Piutang'!H:H,F976,'Jurnal Piutang'!Q:Q,C976)-SUMIFS('Jurnal Kas'!K:K,'Jurnal Kas'!H:H,F976,'Jurnal Kas'!Q:Q,C976)+I976,"")</f>
        <v/>
      </c>
    </row>
    <row r="977" spans="2:10" x14ac:dyDescent="0.25">
      <c r="B977" s="180">
        <v>970</v>
      </c>
      <c r="C977" s="502"/>
      <c r="D977" s="488" t="str">
        <f>IFERROR(INDEX('Jurnal Piutang'!R:R,MATCH(C977,'Jurnal Piutang'!Q:Q,0),0),"")</f>
        <v/>
      </c>
      <c r="E977" s="488" t="str">
        <f>IFERROR(INDEX(Customer!D:D,MATCH(D977,Customer!C:C,0),0),"")</f>
        <v/>
      </c>
      <c r="F977" s="490" t="str">
        <f>IFERROR(INDEX(Customer!F:F,MATCH($D977,Customer!$C:$C,0),0),"")</f>
        <v/>
      </c>
      <c r="G977" s="488" t="str">
        <f>IFERROR(INDEX(Customer!G:G,MATCH($D977,Customer!$C:$C,0),0),"")</f>
        <v/>
      </c>
      <c r="H977" s="524"/>
      <c r="I977" s="525"/>
      <c r="J977" s="533" t="str">
        <f>IF(C977&lt;&gt;"",SUMIFS('Jurnal Piutang'!J:J,'Jurnal Piutang'!H:H,F977,'Jurnal Piutang'!Q:Q,C977)-SUMIFS('Jurnal Kas'!K:K,'Jurnal Kas'!H:H,F977,'Jurnal Kas'!Q:Q,C977)+I977,"")</f>
        <v/>
      </c>
    </row>
    <row r="978" spans="2:10" x14ac:dyDescent="0.25">
      <c r="B978" s="180">
        <v>971</v>
      </c>
      <c r="C978" s="502"/>
      <c r="D978" s="488" t="str">
        <f>IFERROR(INDEX('Jurnal Piutang'!R:R,MATCH(C978,'Jurnal Piutang'!Q:Q,0),0),"")</f>
        <v/>
      </c>
      <c r="E978" s="488" t="str">
        <f>IFERROR(INDEX(Customer!D:D,MATCH(D978,Customer!C:C,0),0),"")</f>
        <v/>
      </c>
      <c r="F978" s="490" t="str">
        <f>IFERROR(INDEX(Customer!F:F,MATCH($D978,Customer!$C:$C,0),0),"")</f>
        <v/>
      </c>
      <c r="G978" s="488" t="str">
        <f>IFERROR(INDEX(Customer!G:G,MATCH($D978,Customer!$C:$C,0),0),"")</f>
        <v/>
      </c>
      <c r="H978" s="524"/>
      <c r="I978" s="525"/>
      <c r="J978" s="533" t="str">
        <f>IF(C978&lt;&gt;"",SUMIFS('Jurnal Piutang'!J:J,'Jurnal Piutang'!H:H,F978,'Jurnal Piutang'!Q:Q,C978)-SUMIFS('Jurnal Kas'!K:K,'Jurnal Kas'!H:H,F978,'Jurnal Kas'!Q:Q,C978)+I978,"")</f>
        <v/>
      </c>
    </row>
    <row r="979" spans="2:10" x14ac:dyDescent="0.25">
      <c r="B979" s="180">
        <v>972</v>
      </c>
      <c r="C979" s="502"/>
      <c r="D979" s="488" t="str">
        <f>IFERROR(INDEX('Jurnal Piutang'!R:R,MATCH(C979,'Jurnal Piutang'!Q:Q,0),0),"")</f>
        <v/>
      </c>
      <c r="E979" s="488" t="str">
        <f>IFERROR(INDEX(Customer!D:D,MATCH(D979,Customer!C:C,0),0),"")</f>
        <v/>
      </c>
      <c r="F979" s="490" t="str">
        <f>IFERROR(INDEX(Customer!F:F,MATCH($D979,Customer!$C:$C,0),0),"")</f>
        <v/>
      </c>
      <c r="G979" s="488" t="str">
        <f>IFERROR(INDEX(Customer!G:G,MATCH($D979,Customer!$C:$C,0),0),"")</f>
        <v/>
      </c>
      <c r="H979" s="524"/>
      <c r="I979" s="525"/>
      <c r="J979" s="533" t="str">
        <f>IF(C979&lt;&gt;"",SUMIFS('Jurnal Piutang'!J:J,'Jurnal Piutang'!H:H,F979,'Jurnal Piutang'!Q:Q,C979)-SUMIFS('Jurnal Kas'!K:K,'Jurnal Kas'!H:H,F979,'Jurnal Kas'!Q:Q,C979)+I979,"")</f>
        <v/>
      </c>
    </row>
    <row r="980" spans="2:10" x14ac:dyDescent="0.25">
      <c r="B980" s="180">
        <v>973</v>
      </c>
      <c r="C980" s="502"/>
      <c r="D980" s="488" t="str">
        <f>IFERROR(INDEX('Jurnal Piutang'!R:R,MATCH(C980,'Jurnal Piutang'!Q:Q,0),0),"")</f>
        <v/>
      </c>
      <c r="E980" s="488" t="str">
        <f>IFERROR(INDEX(Customer!D:D,MATCH(D980,Customer!C:C,0),0),"")</f>
        <v/>
      </c>
      <c r="F980" s="490" t="str">
        <f>IFERROR(INDEX(Customer!F:F,MATCH($D980,Customer!$C:$C,0),0),"")</f>
        <v/>
      </c>
      <c r="G980" s="488" t="str">
        <f>IFERROR(INDEX(Customer!G:G,MATCH($D980,Customer!$C:$C,0),0),"")</f>
        <v/>
      </c>
      <c r="H980" s="524"/>
      <c r="I980" s="525"/>
      <c r="J980" s="533" t="str">
        <f>IF(C980&lt;&gt;"",SUMIFS('Jurnal Piutang'!J:J,'Jurnal Piutang'!H:H,F980,'Jurnal Piutang'!Q:Q,C980)-SUMIFS('Jurnal Kas'!K:K,'Jurnal Kas'!H:H,F980,'Jurnal Kas'!Q:Q,C980)+I980,"")</f>
        <v/>
      </c>
    </row>
    <row r="981" spans="2:10" x14ac:dyDescent="0.25">
      <c r="B981" s="180">
        <v>974</v>
      </c>
      <c r="C981" s="502"/>
      <c r="D981" s="488" t="str">
        <f>IFERROR(INDEX('Jurnal Piutang'!R:R,MATCH(C981,'Jurnal Piutang'!Q:Q,0),0),"")</f>
        <v/>
      </c>
      <c r="E981" s="488" t="str">
        <f>IFERROR(INDEX(Customer!D:D,MATCH(D981,Customer!C:C,0),0),"")</f>
        <v/>
      </c>
      <c r="F981" s="490" t="str">
        <f>IFERROR(INDEX(Customer!F:F,MATCH($D981,Customer!$C:$C,0),0),"")</f>
        <v/>
      </c>
      <c r="G981" s="488" t="str">
        <f>IFERROR(INDEX(Customer!G:G,MATCH($D981,Customer!$C:$C,0),0),"")</f>
        <v/>
      </c>
      <c r="H981" s="524"/>
      <c r="I981" s="525"/>
      <c r="J981" s="533" t="str">
        <f>IF(C981&lt;&gt;"",SUMIFS('Jurnal Piutang'!J:J,'Jurnal Piutang'!H:H,F981,'Jurnal Piutang'!Q:Q,C981)-SUMIFS('Jurnal Kas'!K:K,'Jurnal Kas'!H:H,F981,'Jurnal Kas'!Q:Q,C981)+I981,"")</f>
        <v/>
      </c>
    </row>
    <row r="982" spans="2:10" x14ac:dyDescent="0.25">
      <c r="B982" s="180">
        <v>975</v>
      </c>
      <c r="C982" s="502"/>
      <c r="D982" s="488" t="str">
        <f>IFERROR(INDEX('Jurnal Piutang'!R:R,MATCH(C982,'Jurnal Piutang'!Q:Q,0),0),"")</f>
        <v/>
      </c>
      <c r="E982" s="488" t="str">
        <f>IFERROR(INDEX(Customer!D:D,MATCH(D982,Customer!C:C,0),0),"")</f>
        <v/>
      </c>
      <c r="F982" s="490" t="str">
        <f>IFERROR(INDEX(Customer!F:F,MATCH($D982,Customer!$C:$C,0),0),"")</f>
        <v/>
      </c>
      <c r="G982" s="488" t="str">
        <f>IFERROR(INDEX(Customer!G:G,MATCH($D982,Customer!$C:$C,0),0),"")</f>
        <v/>
      </c>
      <c r="H982" s="524"/>
      <c r="I982" s="525"/>
      <c r="J982" s="533" t="str">
        <f>IF(C982&lt;&gt;"",SUMIFS('Jurnal Piutang'!J:J,'Jurnal Piutang'!H:H,F982,'Jurnal Piutang'!Q:Q,C982)-SUMIFS('Jurnal Kas'!K:K,'Jurnal Kas'!H:H,F982,'Jurnal Kas'!Q:Q,C982)+I982,"")</f>
        <v/>
      </c>
    </row>
    <row r="983" spans="2:10" x14ac:dyDescent="0.25">
      <c r="B983" s="180">
        <v>976</v>
      </c>
      <c r="C983" s="502"/>
      <c r="D983" s="488" t="str">
        <f>IFERROR(INDEX('Jurnal Piutang'!R:R,MATCH(C983,'Jurnal Piutang'!Q:Q,0),0),"")</f>
        <v/>
      </c>
      <c r="E983" s="488" t="str">
        <f>IFERROR(INDEX(Customer!D:D,MATCH(D983,Customer!C:C,0),0),"")</f>
        <v/>
      </c>
      <c r="F983" s="490" t="str">
        <f>IFERROR(INDEX(Customer!F:F,MATCH($D983,Customer!$C:$C,0),0),"")</f>
        <v/>
      </c>
      <c r="G983" s="488" t="str">
        <f>IFERROR(INDEX(Customer!G:G,MATCH($D983,Customer!$C:$C,0),0),"")</f>
        <v/>
      </c>
      <c r="H983" s="524"/>
      <c r="I983" s="525"/>
      <c r="J983" s="533" t="str">
        <f>IF(C983&lt;&gt;"",SUMIFS('Jurnal Piutang'!J:J,'Jurnal Piutang'!H:H,F983,'Jurnal Piutang'!Q:Q,C983)-SUMIFS('Jurnal Kas'!K:K,'Jurnal Kas'!H:H,F983,'Jurnal Kas'!Q:Q,C983)+I983,"")</f>
        <v/>
      </c>
    </row>
    <row r="984" spans="2:10" x14ac:dyDescent="0.25">
      <c r="B984" s="180">
        <v>977</v>
      </c>
      <c r="C984" s="502"/>
      <c r="D984" s="488" t="str">
        <f>IFERROR(INDEX('Jurnal Piutang'!R:R,MATCH(C984,'Jurnal Piutang'!Q:Q,0),0),"")</f>
        <v/>
      </c>
      <c r="E984" s="488" t="str">
        <f>IFERROR(INDEX(Customer!D:D,MATCH(D984,Customer!C:C,0),0),"")</f>
        <v/>
      </c>
      <c r="F984" s="490" t="str">
        <f>IFERROR(INDEX(Customer!F:F,MATCH($D984,Customer!$C:$C,0),0),"")</f>
        <v/>
      </c>
      <c r="G984" s="488" t="str">
        <f>IFERROR(INDEX(Customer!G:G,MATCH($D984,Customer!$C:$C,0),0),"")</f>
        <v/>
      </c>
      <c r="H984" s="524"/>
      <c r="I984" s="525"/>
      <c r="J984" s="533" t="str">
        <f>IF(C984&lt;&gt;"",SUMIFS('Jurnal Piutang'!J:J,'Jurnal Piutang'!H:H,F984,'Jurnal Piutang'!Q:Q,C984)-SUMIFS('Jurnal Kas'!K:K,'Jurnal Kas'!H:H,F984,'Jurnal Kas'!Q:Q,C984)+I984,"")</f>
        <v/>
      </c>
    </row>
    <row r="985" spans="2:10" x14ac:dyDescent="0.25">
      <c r="B985" s="180">
        <v>978</v>
      </c>
      <c r="C985" s="502"/>
      <c r="D985" s="488" t="str">
        <f>IFERROR(INDEX('Jurnal Piutang'!R:R,MATCH(C985,'Jurnal Piutang'!Q:Q,0),0),"")</f>
        <v/>
      </c>
      <c r="E985" s="488" t="str">
        <f>IFERROR(INDEX(Customer!D:D,MATCH(D985,Customer!C:C,0),0),"")</f>
        <v/>
      </c>
      <c r="F985" s="490" t="str">
        <f>IFERROR(INDEX(Customer!F:F,MATCH($D985,Customer!$C:$C,0),0),"")</f>
        <v/>
      </c>
      <c r="G985" s="488" t="str">
        <f>IFERROR(INDEX(Customer!G:G,MATCH($D985,Customer!$C:$C,0),0),"")</f>
        <v/>
      </c>
      <c r="H985" s="524"/>
      <c r="I985" s="525"/>
      <c r="J985" s="533" t="str">
        <f>IF(C985&lt;&gt;"",SUMIFS('Jurnal Piutang'!J:J,'Jurnal Piutang'!H:H,F985,'Jurnal Piutang'!Q:Q,C985)-SUMIFS('Jurnal Kas'!K:K,'Jurnal Kas'!H:H,F985,'Jurnal Kas'!Q:Q,C985)+I985,"")</f>
        <v/>
      </c>
    </row>
    <row r="986" spans="2:10" x14ac:dyDescent="0.25">
      <c r="B986" s="180">
        <v>979</v>
      </c>
      <c r="C986" s="502"/>
      <c r="D986" s="488" t="str">
        <f>IFERROR(INDEX('Jurnal Piutang'!R:R,MATCH(C986,'Jurnal Piutang'!Q:Q,0),0),"")</f>
        <v/>
      </c>
      <c r="E986" s="488" t="str">
        <f>IFERROR(INDEX(Customer!D:D,MATCH(D986,Customer!C:C,0),0),"")</f>
        <v/>
      </c>
      <c r="F986" s="490" t="str">
        <f>IFERROR(INDEX(Customer!F:F,MATCH($D986,Customer!$C:$C,0),0),"")</f>
        <v/>
      </c>
      <c r="G986" s="488" t="str">
        <f>IFERROR(INDEX(Customer!G:G,MATCH($D986,Customer!$C:$C,0),0),"")</f>
        <v/>
      </c>
      <c r="H986" s="524"/>
      <c r="I986" s="525"/>
      <c r="J986" s="533" t="str">
        <f>IF(C986&lt;&gt;"",SUMIFS('Jurnal Piutang'!J:J,'Jurnal Piutang'!H:H,F986,'Jurnal Piutang'!Q:Q,C986)-SUMIFS('Jurnal Kas'!K:K,'Jurnal Kas'!H:H,F986,'Jurnal Kas'!Q:Q,C986)+I986,"")</f>
        <v/>
      </c>
    </row>
    <row r="987" spans="2:10" x14ac:dyDescent="0.25">
      <c r="B987" s="180">
        <v>980</v>
      </c>
      <c r="C987" s="502"/>
      <c r="D987" s="488" t="str">
        <f>IFERROR(INDEX('Jurnal Piutang'!R:R,MATCH(C987,'Jurnal Piutang'!Q:Q,0),0),"")</f>
        <v/>
      </c>
      <c r="E987" s="488" t="str">
        <f>IFERROR(INDEX(Customer!D:D,MATCH(D987,Customer!C:C,0),0),"")</f>
        <v/>
      </c>
      <c r="F987" s="490" t="str">
        <f>IFERROR(INDEX(Customer!F:F,MATCH($D987,Customer!$C:$C,0),0),"")</f>
        <v/>
      </c>
      <c r="G987" s="488" t="str">
        <f>IFERROR(INDEX(Customer!G:G,MATCH($D987,Customer!$C:$C,0),0),"")</f>
        <v/>
      </c>
      <c r="H987" s="524"/>
      <c r="I987" s="525"/>
      <c r="J987" s="533" t="str">
        <f>IF(C987&lt;&gt;"",SUMIFS('Jurnal Piutang'!J:J,'Jurnal Piutang'!H:H,F987,'Jurnal Piutang'!Q:Q,C987)-SUMIFS('Jurnal Kas'!K:K,'Jurnal Kas'!H:H,F987,'Jurnal Kas'!Q:Q,C987)+I987,"")</f>
        <v/>
      </c>
    </row>
    <row r="988" spans="2:10" x14ac:dyDescent="0.25">
      <c r="B988" s="180">
        <v>981</v>
      </c>
      <c r="C988" s="502"/>
      <c r="D988" s="488" t="str">
        <f>IFERROR(INDEX('Jurnal Piutang'!R:R,MATCH(C988,'Jurnal Piutang'!Q:Q,0),0),"")</f>
        <v/>
      </c>
      <c r="E988" s="488" t="str">
        <f>IFERROR(INDEX(Customer!D:D,MATCH(D988,Customer!C:C,0),0),"")</f>
        <v/>
      </c>
      <c r="F988" s="490" t="str">
        <f>IFERROR(INDEX(Customer!F:F,MATCH($D988,Customer!$C:$C,0),0),"")</f>
        <v/>
      </c>
      <c r="G988" s="488" t="str">
        <f>IFERROR(INDEX(Customer!G:G,MATCH($D988,Customer!$C:$C,0),0),"")</f>
        <v/>
      </c>
      <c r="H988" s="524"/>
      <c r="I988" s="525"/>
      <c r="J988" s="533" t="str">
        <f>IF(C988&lt;&gt;"",SUMIFS('Jurnal Piutang'!J:J,'Jurnal Piutang'!H:H,F988,'Jurnal Piutang'!Q:Q,C988)-SUMIFS('Jurnal Kas'!K:K,'Jurnal Kas'!H:H,F988,'Jurnal Kas'!Q:Q,C988)+I988,"")</f>
        <v/>
      </c>
    </row>
    <row r="989" spans="2:10" x14ac:dyDescent="0.25">
      <c r="B989" s="180">
        <v>982</v>
      </c>
      <c r="C989" s="502"/>
      <c r="D989" s="488" t="str">
        <f>IFERROR(INDEX('Jurnal Piutang'!R:R,MATCH(C989,'Jurnal Piutang'!Q:Q,0),0),"")</f>
        <v/>
      </c>
      <c r="E989" s="488" t="str">
        <f>IFERROR(INDEX(Customer!D:D,MATCH(D989,Customer!C:C,0),0),"")</f>
        <v/>
      </c>
      <c r="F989" s="490" t="str">
        <f>IFERROR(INDEX(Customer!F:F,MATCH($D989,Customer!$C:$C,0),0),"")</f>
        <v/>
      </c>
      <c r="G989" s="488" t="str">
        <f>IFERROR(INDEX(Customer!G:G,MATCH($D989,Customer!$C:$C,0),0),"")</f>
        <v/>
      </c>
      <c r="H989" s="524"/>
      <c r="I989" s="525"/>
      <c r="J989" s="533" t="str">
        <f>IF(C989&lt;&gt;"",SUMIFS('Jurnal Piutang'!J:J,'Jurnal Piutang'!H:H,F989,'Jurnal Piutang'!Q:Q,C989)-SUMIFS('Jurnal Kas'!K:K,'Jurnal Kas'!H:H,F989,'Jurnal Kas'!Q:Q,C989)+I989,"")</f>
        <v/>
      </c>
    </row>
    <row r="990" spans="2:10" x14ac:dyDescent="0.25">
      <c r="B990" s="180">
        <v>983</v>
      </c>
      <c r="C990" s="502"/>
      <c r="D990" s="488" t="str">
        <f>IFERROR(INDEX('Jurnal Piutang'!R:R,MATCH(C990,'Jurnal Piutang'!Q:Q,0),0),"")</f>
        <v/>
      </c>
      <c r="E990" s="488" t="str">
        <f>IFERROR(INDEX(Customer!D:D,MATCH(D990,Customer!C:C,0),0),"")</f>
        <v/>
      </c>
      <c r="F990" s="490" t="str">
        <f>IFERROR(INDEX(Customer!F:F,MATCH($D990,Customer!$C:$C,0),0),"")</f>
        <v/>
      </c>
      <c r="G990" s="488" t="str">
        <f>IFERROR(INDEX(Customer!G:G,MATCH($D990,Customer!$C:$C,0),0),"")</f>
        <v/>
      </c>
      <c r="H990" s="524"/>
      <c r="I990" s="525"/>
      <c r="J990" s="533" t="str">
        <f>IF(C990&lt;&gt;"",SUMIFS('Jurnal Piutang'!J:J,'Jurnal Piutang'!H:H,F990,'Jurnal Piutang'!Q:Q,C990)-SUMIFS('Jurnal Kas'!K:K,'Jurnal Kas'!H:H,F990,'Jurnal Kas'!Q:Q,C990)+I990,"")</f>
        <v/>
      </c>
    </row>
    <row r="991" spans="2:10" x14ac:dyDescent="0.25">
      <c r="B991" s="180">
        <v>984</v>
      </c>
      <c r="C991" s="502"/>
      <c r="D991" s="488" t="str">
        <f>IFERROR(INDEX('Jurnal Piutang'!R:R,MATCH(C991,'Jurnal Piutang'!Q:Q,0),0),"")</f>
        <v/>
      </c>
      <c r="E991" s="488" t="str">
        <f>IFERROR(INDEX(Customer!D:D,MATCH(D991,Customer!C:C,0),0),"")</f>
        <v/>
      </c>
      <c r="F991" s="490" t="str">
        <f>IFERROR(INDEX(Customer!F:F,MATCH($D991,Customer!$C:$C,0),0),"")</f>
        <v/>
      </c>
      <c r="G991" s="488" t="str">
        <f>IFERROR(INDEX(Customer!G:G,MATCH($D991,Customer!$C:$C,0),0),"")</f>
        <v/>
      </c>
      <c r="H991" s="524"/>
      <c r="I991" s="525"/>
      <c r="J991" s="533" t="str">
        <f>IF(C991&lt;&gt;"",SUMIFS('Jurnal Piutang'!J:J,'Jurnal Piutang'!H:H,F991,'Jurnal Piutang'!Q:Q,C991)-SUMIFS('Jurnal Kas'!K:K,'Jurnal Kas'!H:H,F991,'Jurnal Kas'!Q:Q,C991)+I991,"")</f>
        <v/>
      </c>
    </row>
    <row r="992" spans="2:10" x14ac:dyDescent="0.25">
      <c r="B992" s="180">
        <v>985</v>
      </c>
      <c r="C992" s="502"/>
      <c r="D992" s="488" t="str">
        <f>IFERROR(INDEX('Jurnal Piutang'!R:R,MATCH(C992,'Jurnal Piutang'!Q:Q,0),0),"")</f>
        <v/>
      </c>
      <c r="E992" s="488" t="str">
        <f>IFERROR(INDEX(Customer!D:D,MATCH(D992,Customer!C:C,0),0),"")</f>
        <v/>
      </c>
      <c r="F992" s="490" t="str">
        <f>IFERROR(INDEX(Customer!F:F,MATCH($D992,Customer!$C:$C,0),0),"")</f>
        <v/>
      </c>
      <c r="G992" s="488" t="str">
        <f>IFERROR(INDEX(Customer!G:G,MATCH($D992,Customer!$C:$C,0),0),"")</f>
        <v/>
      </c>
      <c r="H992" s="524"/>
      <c r="I992" s="525"/>
      <c r="J992" s="533" t="str">
        <f>IF(C992&lt;&gt;"",SUMIFS('Jurnal Piutang'!J:J,'Jurnal Piutang'!H:H,F992,'Jurnal Piutang'!Q:Q,C992)-SUMIFS('Jurnal Kas'!K:K,'Jurnal Kas'!H:H,F992,'Jurnal Kas'!Q:Q,C992)+I992,"")</f>
        <v/>
      </c>
    </row>
    <row r="993" spans="2:10" x14ac:dyDescent="0.25">
      <c r="B993" s="180">
        <v>986</v>
      </c>
      <c r="C993" s="502"/>
      <c r="D993" s="488" t="str">
        <f>IFERROR(INDEX('Jurnal Piutang'!R:R,MATCH(C993,'Jurnal Piutang'!Q:Q,0),0),"")</f>
        <v/>
      </c>
      <c r="E993" s="488" t="str">
        <f>IFERROR(INDEX(Customer!D:D,MATCH(D993,Customer!C:C,0),0),"")</f>
        <v/>
      </c>
      <c r="F993" s="490" t="str">
        <f>IFERROR(INDEX(Customer!F:F,MATCH($D993,Customer!$C:$C,0),0),"")</f>
        <v/>
      </c>
      <c r="G993" s="488" t="str">
        <f>IFERROR(INDEX(Customer!G:G,MATCH($D993,Customer!$C:$C,0),0),"")</f>
        <v/>
      </c>
      <c r="H993" s="524"/>
      <c r="I993" s="525"/>
      <c r="J993" s="533" t="str">
        <f>IF(C993&lt;&gt;"",SUMIFS('Jurnal Piutang'!J:J,'Jurnal Piutang'!H:H,F993,'Jurnal Piutang'!Q:Q,C993)-SUMIFS('Jurnal Kas'!K:K,'Jurnal Kas'!H:H,F993,'Jurnal Kas'!Q:Q,C993)+I993,"")</f>
        <v/>
      </c>
    </row>
    <row r="994" spans="2:10" x14ac:dyDescent="0.25">
      <c r="B994" s="180">
        <v>987</v>
      </c>
      <c r="C994" s="502"/>
      <c r="D994" s="488" t="str">
        <f>IFERROR(INDEX('Jurnal Piutang'!R:R,MATCH(C994,'Jurnal Piutang'!Q:Q,0),0),"")</f>
        <v/>
      </c>
      <c r="E994" s="488" t="str">
        <f>IFERROR(INDEX(Customer!D:D,MATCH(D994,Customer!C:C,0),0),"")</f>
        <v/>
      </c>
      <c r="F994" s="490" t="str">
        <f>IFERROR(INDEX(Customer!F:F,MATCH($D994,Customer!$C:$C,0),0),"")</f>
        <v/>
      </c>
      <c r="G994" s="488" t="str">
        <f>IFERROR(INDEX(Customer!G:G,MATCH($D994,Customer!$C:$C,0),0),"")</f>
        <v/>
      </c>
      <c r="H994" s="524"/>
      <c r="I994" s="525"/>
      <c r="J994" s="533" t="str">
        <f>IF(C994&lt;&gt;"",SUMIFS('Jurnal Piutang'!J:J,'Jurnal Piutang'!H:H,F994,'Jurnal Piutang'!Q:Q,C994)-SUMIFS('Jurnal Kas'!K:K,'Jurnal Kas'!H:H,F994,'Jurnal Kas'!Q:Q,C994)+I994,"")</f>
        <v/>
      </c>
    </row>
    <row r="995" spans="2:10" x14ac:dyDescent="0.25">
      <c r="B995" s="180">
        <v>988</v>
      </c>
      <c r="C995" s="502"/>
      <c r="D995" s="488" t="str">
        <f>IFERROR(INDEX('Jurnal Piutang'!R:R,MATCH(C995,'Jurnal Piutang'!Q:Q,0),0),"")</f>
        <v/>
      </c>
      <c r="E995" s="488" t="str">
        <f>IFERROR(INDEX(Customer!D:D,MATCH(D995,Customer!C:C,0),0),"")</f>
        <v/>
      </c>
      <c r="F995" s="490" t="str">
        <f>IFERROR(INDEX(Customer!F:F,MATCH($D995,Customer!$C:$C,0),0),"")</f>
        <v/>
      </c>
      <c r="G995" s="488" t="str">
        <f>IFERROR(INDEX(Customer!G:G,MATCH($D995,Customer!$C:$C,0),0),"")</f>
        <v/>
      </c>
      <c r="H995" s="524"/>
      <c r="I995" s="525"/>
      <c r="J995" s="533" t="str">
        <f>IF(C995&lt;&gt;"",SUMIFS('Jurnal Piutang'!J:J,'Jurnal Piutang'!H:H,F995,'Jurnal Piutang'!Q:Q,C995)-SUMIFS('Jurnal Kas'!K:K,'Jurnal Kas'!H:H,F995,'Jurnal Kas'!Q:Q,C995)+I995,"")</f>
        <v/>
      </c>
    </row>
    <row r="996" spans="2:10" x14ac:dyDescent="0.25">
      <c r="B996" s="180">
        <v>989</v>
      </c>
      <c r="C996" s="502"/>
      <c r="D996" s="488" t="str">
        <f>IFERROR(INDEX('Jurnal Piutang'!R:R,MATCH(C996,'Jurnal Piutang'!Q:Q,0),0),"")</f>
        <v/>
      </c>
      <c r="E996" s="488" t="str">
        <f>IFERROR(INDEX(Customer!D:D,MATCH(D996,Customer!C:C,0),0),"")</f>
        <v/>
      </c>
      <c r="F996" s="490" t="str">
        <f>IFERROR(INDEX(Customer!F:F,MATCH($D996,Customer!$C:$C,0),0),"")</f>
        <v/>
      </c>
      <c r="G996" s="488" t="str">
        <f>IFERROR(INDEX(Customer!G:G,MATCH($D996,Customer!$C:$C,0),0),"")</f>
        <v/>
      </c>
      <c r="H996" s="524"/>
      <c r="I996" s="525"/>
      <c r="J996" s="533" t="str">
        <f>IF(C996&lt;&gt;"",SUMIFS('Jurnal Piutang'!J:J,'Jurnal Piutang'!H:H,F996,'Jurnal Piutang'!Q:Q,C996)-SUMIFS('Jurnal Kas'!K:K,'Jurnal Kas'!H:H,F996,'Jurnal Kas'!Q:Q,C996)+I996,"")</f>
        <v/>
      </c>
    </row>
    <row r="997" spans="2:10" x14ac:dyDescent="0.25">
      <c r="B997" s="180">
        <v>990</v>
      </c>
      <c r="C997" s="502"/>
      <c r="D997" s="488" t="str">
        <f>IFERROR(INDEX('Jurnal Piutang'!R:R,MATCH(C997,'Jurnal Piutang'!Q:Q,0),0),"")</f>
        <v/>
      </c>
      <c r="E997" s="488" t="str">
        <f>IFERROR(INDEX(Customer!D:D,MATCH(D997,Customer!C:C,0),0),"")</f>
        <v/>
      </c>
      <c r="F997" s="490" t="str">
        <f>IFERROR(INDEX(Customer!F:F,MATCH($D997,Customer!$C:$C,0),0),"")</f>
        <v/>
      </c>
      <c r="G997" s="488" t="str">
        <f>IFERROR(INDEX(Customer!G:G,MATCH($D997,Customer!$C:$C,0),0),"")</f>
        <v/>
      </c>
      <c r="H997" s="524"/>
      <c r="I997" s="525"/>
      <c r="J997" s="533" t="str">
        <f>IF(C997&lt;&gt;"",SUMIFS('Jurnal Piutang'!J:J,'Jurnal Piutang'!H:H,F997,'Jurnal Piutang'!Q:Q,C997)-SUMIFS('Jurnal Kas'!K:K,'Jurnal Kas'!H:H,F997,'Jurnal Kas'!Q:Q,C997)+I997,"")</f>
        <v/>
      </c>
    </row>
    <row r="998" spans="2:10" x14ac:dyDescent="0.25">
      <c r="B998" s="180">
        <v>991</v>
      </c>
      <c r="C998" s="502"/>
      <c r="D998" s="488" t="str">
        <f>IFERROR(INDEX('Jurnal Piutang'!R:R,MATCH(C998,'Jurnal Piutang'!Q:Q,0),0),"")</f>
        <v/>
      </c>
      <c r="E998" s="488" t="str">
        <f>IFERROR(INDEX(Customer!D:D,MATCH(D998,Customer!C:C,0),0),"")</f>
        <v/>
      </c>
      <c r="F998" s="490" t="str">
        <f>IFERROR(INDEX(Customer!F:F,MATCH($D998,Customer!$C:$C,0),0),"")</f>
        <v/>
      </c>
      <c r="G998" s="488" t="str">
        <f>IFERROR(INDEX(Customer!G:G,MATCH($D998,Customer!$C:$C,0),0),"")</f>
        <v/>
      </c>
      <c r="H998" s="524"/>
      <c r="I998" s="525"/>
      <c r="J998" s="533" t="str">
        <f>IF(C998&lt;&gt;"",SUMIFS('Jurnal Piutang'!J:J,'Jurnal Piutang'!H:H,F998,'Jurnal Piutang'!Q:Q,C998)-SUMIFS('Jurnal Kas'!K:K,'Jurnal Kas'!H:H,F998,'Jurnal Kas'!Q:Q,C998)+I998,"")</f>
        <v/>
      </c>
    </row>
    <row r="999" spans="2:10" x14ac:dyDescent="0.25">
      <c r="B999" s="180">
        <v>992</v>
      </c>
      <c r="C999" s="502"/>
      <c r="D999" s="488" t="str">
        <f>IFERROR(INDEX('Jurnal Piutang'!R:R,MATCH(C999,'Jurnal Piutang'!Q:Q,0),0),"")</f>
        <v/>
      </c>
      <c r="E999" s="488" t="str">
        <f>IFERROR(INDEX(Customer!D:D,MATCH(D999,Customer!C:C,0),0),"")</f>
        <v/>
      </c>
      <c r="F999" s="490" t="str">
        <f>IFERROR(INDEX(Customer!F:F,MATCH($D999,Customer!$C:$C,0),0),"")</f>
        <v/>
      </c>
      <c r="G999" s="488" t="str">
        <f>IFERROR(INDEX(Customer!G:G,MATCH($D999,Customer!$C:$C,0),0),"")</f>
        <v/>
      </c>
      <c r="H999" s="524"/>
      <c r="I999" s="525"/>
      <c r="J999" s="533" t="str">
        <f>IF(C999&lt;&gt;"",SUMIFS('Jurnal Piutang'!J:J,'Jurnal Piutang'!H:H,F999,'Jurnal Piutang'!Q:Q,C999)-SUMIFS('Jurnal Kas'!K:K,'Jurnal Kas'!H:H,F999,'Jurnal Kas'!Q:Q,C999)+I999,"")</f>
        <v/>
      </c>
    </row>
    <row r="1000" spans="2:10" x14ac:dyDescent="0.25">
      <c r="B1000" s="180">
        <v>993</v>
      </c>
      <c r="C1000" s="502"/>
      <c r="D1000" s="488" t="str">
        <f>IFERROR(INDEX('Jurnal Piutang'!R:R,MATCH(C1000,'Jurnal Piutang'!Q:Q,0),0),"")</f>
        <v/>
      </c>
      <c r="E1000" s="488" t="str">
        <f>IFERROR(INDEX(Customer!D:D,MATCH(D1000,Customer!C:C,0),0),"")</f>
        <v/>
      </c>
      <c r="F1000" s="490" t="str">
        <f>IFERROR(INDEX(Customer!F:F,MATCH($D1000,Customer!$C:$C,0),0),"")</f>
        <v/>
      </c>
      <c r="G1000" s="488" t="str">
        <f>IFERROR(INDEX(Customer!G:G,MATCH($D1000,Customer!$C:$C,0),0),"")</f>
        <v/>
      </c>
      <c r="H1000" s="524"/>
      <c r="I1000" s="525"/>
      <c r="J1000" s="533" t="str">
        <f>IF(C1000&lt;&gt;"",SUMIFS('Jurnal Piutang'!J:J,'Jurnal Piutang'!H:H,F1000,'Jurnal Piutang'!Q:Q,C1000)-SUMIFS('Jurnal Kas'!K:K,'Jurnal Kas'!H:H,F1000,'Jurnal Kas'!Q:Q,C1000)+I1000,"")</f>
        <v/>
      </c>
    </row>
    <row r="1001" spans="2:10" x14ac:dyDescent="0.25">
      <c r="B1001" s="180">
        <v>994</v>
      </c>
      <c r="C1001" s="502"/>
      <c r="D1001" s="488" t="str">
        <f>IFERROR(INDEX('Jurnal Piutang'!R:R,MATCH(C1001,'Jurnal Piutang'!Q:Q,0),0),"")</f>
        <v/>
      </c>
      <c r="E1001" s="488" t="str">
        <f>IFERROR(INDEX(Customer!D:D,MATCH(D1001,Customer!C:C,0),0),"")</f>
        <v/>
      </c>
      <c r="F1001" s="490" t="str">
        <f>IFERROR(INDEX(Customer!F:F,MATCH($D1001,Customer!$C:$C,0),0),"")</f>
        <v/>
      </c>
      <c r="G1001" s="488" t="str">
        <f>IFERROR(INDEX(Customer!G:G,MATCH($D1001,Customer!$C:$C,0),0),"")</f>
        <v/>
      </c>
      <c r="H1001" s="524"/>
      <c r="I1001" s="525"/>
      <c r="J1001" s="533" t="str">
        <f>IF(C1001&lt;&gt;"",SUMIFS('Jurnal Piutang'!J:J,'Jurnal Piutang'!H:H,F1001,'Jurnal Piutang'!Q:Q,C1001)-SUMIFS('Jurnal Kas'!K:K,'Jurnal Kas'!H:H,F1001,'Jurnal Kas'!Q:Q,C1001)+I1001,"")</f>
        <v/>
      </c>
    </row>
    <row r="1002" spans="2:10" x14ac:dyDescent="0.25">
      <c r="B1002" s="180">
        <v>995</v>
      </c>
      <c r="C1002" s="502"/>
      <c r="D1002" s="488" t="str">
        <f>IFERROR(INDEX('Jurnal Piutang'!R:R,MATCH(C1002,'Jurnal Piutang'!Q:Q,0),0),"")</f>
        <v/>
      </c>
      <c r="E1002" s="488" t="str">
        <f>IFERROR(INDEX(Customer!D:D,MATCH(D1002,Customer!C:C,0),0),"")</f>
        <v/>
      </c>
      <c r="F1002" s="490" t="str">
        <f>IFERROR(INDEX(Customer!F:F,MATCH($D1002,Customer!$C:$C,0),0),"")</f>
        <v/>
      </c>
      <c r="G1002" s="488" t="str">
        <f>IFERROR(INDEX(Customer!G:G,MATCH($D1002,Customer!$C:$C,0),0),"")</f>
        <v/>
      </c>
      <c r="H1002" s="524"/>
      <c r="I1002" s="525"/>
      <c r="J1002" s="533" t="str">
        <f>IF(C1002&lt;&gt;"",SUMIFS('Jurnal Piutang'!J:J,'Jurnal Piutang'!H:H,F1002,'Jurnal Piutang'!Q:Q,C1002)-SUMIFS('Jurnal Kas'!K:K,'Jurnal Kas'!H:H,F1002,'Jurnal Kas'!Q:Q,C1002)+I1002,"")</f>
        <v/>
      </c>
    </row>
    <row r="1003" spans="2:10" x14ac:dyDescent="0.25">
      <c r="B1003" s="180">
        <v>996</v>
      </c>
      <c r="C1003" s="502"/>
      <c r="D1003" s="488" t="str">
        <f>IFERROR(INDEX('Jurnal Piutang'!R:R,MATCH(C1003,'Jurnal Piutang'!Q:Q,0),0),"")</f>
        <v/>
      </c>
      <c r="E1003" s="488" t="str">
        <f>IFERROR(INDEX(Customer!D:D,MATCH(D1003,Customer!C:C,0),0),"")</f>
        <v/>
      </c>
      <c r="F1003" s="490" t="str">
        <f>IFERROR(INDEX(Customer!F:F,MATCH($D1003,Customer!$C:$C,0),0),"")</f>
        <v/>
      </c>
      <c r="G1003" s="488" t="str">
        <f>IFERROR(INDEX(Customer!G:G,MATCH($D1003,Customer!$C:$C,0),0),"")</f>
        <v/>
      </c>
      <c r="H1003" s="524"/>
      <c r="I1003" s="525"/>
      <c r="J1003" s="533" t="str">
        <f>IF(C1003&lt;&gt;"",SUMIFS('Jurnal Piutang'!J:J,'Jurnal Piutang'!H:H,F1003,'Jurnal Piutang'!Q:Q,C1003)-SUMIFS('Jurnal Kas'!K:K,'Jurnal Kas'!H:H,F1003,'Jurnal Kas'!Q:Q,C1003)+I1003,"")</f>
        <v/>
      </c>
    </row>
    <row r="1004" spans="2:10" x14ac:dyDescent="0.25">
      <c r="B1004" s="180">
        <v>997</v>
      </c>
      <c r="C1004" s="502"/>
      <c r="D1004" s="488" t="str">
        <f>IFERROR(INDEX('Jurnal Piutang'!R:R,MATCH(C1004,'Jurnal Piutang'!Q:Q,0),0),"")</f>
        <v/>
      </c>
      <c r="E1004" s="488" t="str">
        <f>IFERROR(INDEX(Customer!D:D,MATCH(D1004,Customer!C:C,0),0),"")</f>
        <v/>
      </c>
      <c r="F1004" s="490" t="str">
        <f>IFERROR(INDEX(Customer!F:F,MATCH($D1004,Customer!$C:$C,0),0),"")</f>
        <v/>
      </c>
      <c r="G1004" s="488" t="str">
        <f>IFERROR(INDEX(Customer!G:G,MATCH($D1004,Customer!$C:$C,0),0),"")</f>
        <v/>
      </c>
      <c r="H1004" s="524"/>
      <c r="I1004" s="525"/>
      <c r="J1004" s="533" t="str">
        <f>IF(C1004&lt;&gt;"",SUMIFS('Jurnal Piutang'!J:J,'Jurnal Piutang'!H:H,F1004,'Jurnal Piutang'!Q:Q,C1004)-SUMIFS('Jurnal Kas'!K:K,'Jurnal Kas'!H:H,F1004,'Jurnal Kas'!Q:Q,C1004)+I1004,"")</f>
        <v/>
      </c>
    </row>
    <row r="1005" spans="2:10" x14ac:dyDescent="0.25">
      <c r="B1005" s="180">
        <v>998</v>
      </c>
      <c r="C1005" s="502"/>
      <c r="D1005" s="488" t="str">
        <f>IFERROR(INDEX('Jurnal Piutang'!R:R,MATCH(C1005,'Jurnal Piutang'!Q:Q,0),0),"")</f>
        <v/>
      </c>
      <c r="E1005" s="488" t="str">
        <f>IFERROR(INDEX(Customer!D:D,MATCH(D1005,Customer!C:C,0),0),"")</f>
        <v/>
      </c>
      <c r="F1005" s="490" t="str">
        <f>IFERROR(INDEX(Customer!F:F,MATCH($D1005,Customer!$C:$C,0),0),"")</f>
        <v/>
      </c>
      <c r="G1005" s="488" t="str">
        <f>IFERROR(INDEX(Customer!G:G,MATCH($D1005,Customer!$C:$C,0),0),"")</f>
        <v/>
      </c>
      <c r="H1005" s="524"/>
      <c r="I1005" s="525"/>
      <c r="J1005" s="533" t="str">
        <f>IF(C1005&lt;&gt;"",SUMIFS('Jurnal Piutang'!J:J,'Jurnal Piutang'!H:H,F1005,'Jurnal Piutang'!Q:Q,C1005)-SUMIFS('Jurnal Kas'!K:K,'Jurnal Kas'!H:H,F1005,'Jurnal Kas'!Q:Q,C1005)+I1005,"")</f>
        <v/>
      </c>
    </row>
    <row r="1006" spans="2:10" x14ac:dyDescent="0.25">
      <c r="B1006" s="180">
        <v>999</v>
      </c>
      <c r="C1006" s="502"/>
      <c r="D1006" s="488" t="str">
        <f>IFERROR(INDEX('Jurnal Piutang'!R:R,MATCH(C1006,'Jurnal Piutang'!Q:Q,0),0),"")</f>
        <v/>
      </c>
      <c r="E1006" s="488" t="str">
        <f>IFERROR(INDEX(Customer!D:D,MATCH(D1006,Customer!C:C,0),0),"")</f>
        <v/>
      </c>
      <c r="F1006" s="490" t="str">
        <f>IFERROR(INDEX(Customer!F:F,MATCH($D1006,Customer!$C:$C,0),0),"")</f>
        <v/>
      </c>
      <c r="G1006" s="488" t="str">
        <f>IFERROR(INDEX(Customer!G:G,MATCH($D1006,Customer!$C:$C,0),0),"")</f>
        <v/>
      </c>
      <c r="H1006" s="524"/>
      <c r="I1006" s="525"/>
      <c r="J1006" s="533" t="str">
        <f>IF(C1006&lt;&gt;"",SUMIFS('Jurnal Piutang'!J:J,'Jurnal Piutang'!H:H,F1006,'Jurnal Piutang'!Q:Q,C1006)-SUMIFS('Jurnal Kas'!K:K,'Jurnal Kas'!H:H,F1006,'Jurnal Kas'!Q:Q,C1006)+I1006,"")</f>
        <v/>
      </c>
    </row>
    <row r="1007" spans="2:10" x14ac:dyDescent="0.25">
      <c r="B1007" s="180">
        <v>1000</v>
      </c>
      <c r="C1007" s="502"/>
      <c r="D1007" s="488" t="str">
        <f>IFERROR(INDEX('Jurnal Piutang'!R:R,MATCH(C1007,'Jurnal Piutang'!Q:Q,0),0),"")</f>
        <v/>
      </c>
      <c r="E1007" s="488" t="str">
        <f>IFERROR(INDEX(Customer!D:D,MATCH(D1007,Customer!C:C,0),0),"")</f>
        <v/>
      </c>
      <c r="F1007" s="490" t="str">
        <f>IFERROR(INDEX(Customer!F:F,MATCH($D1007,Customer!$C:$C,0),0),"")</f>
        <v/>
      </c>
      <c r="G1007" s="488" t="str">
        <f>IFERROR(INDEX(Customer!G:G,MATCH($D1007,Customer!$C:$C,0),0),"")</f>
        <v/>
      </c>
      <c r="H1007" s="524"/>
      <c r="I1007" s="525"/>
      <c r="J1007" s="533" t="str">
        <f>IF(C1007&lt;&gt;"",SUMIFS('Jurnal Piutang'!J:J,'Jurnal Piutang'!H:H,F1007,'Jurnal Piutang'!Q:Q,C1007)-SUMIFS('Jurnal Kas'!K:K,'Jurnal Kas'!H:H,F1007,'Jurnal Kas'!Q:Q,C1007)+I1007,"")</f>
        <v/>
      </c>
    </row>
  </sheetData>
  <sheetProtection algorithmName="SHA-512" hashValue="EdKFB8F4/mFxiqlOmbyCDO31g46aQBWpZHN5udRaeuCKSVob0XgBT0TaHELFJdL9do89A9sjW2CdFubValLbhw==" saltValue="h2N5gOOnOy8wxK3nbdtEIw==" spinCount="100000" sheet="1" objects="1" scenarios="1"/>
  <phoneticPr fontId="41" type="noConversion"/>
  <conditionalFormatting sqref="B8:C1007">
    <cfRule type="expression" dxfId="37" priority="10">
      <formula>#REF!="Old"</formula>
    </cfRule>
  </conditionalFormatting>
  <conditionalFormatting sqref="H8">
    <cfRule type="expression" dxfId="36" priority="1">
      <formula>#REF!="Old"</formula>
    </cfRule>
  </conditionalFormatting>
  <conditionalFormatting sqref="H9:H1007">
    <cfRule type="expression" dxfId="35" priority="6">
      <formula>#REF!="Old"</formula>
    </cfRule>
  </conditionalFormatting>
  <conditionalFormatting sqref="I8:J1007">
    <cfRule type="expression" dxfId="34" priority="4">
      <formula>#REF!="Old"</formula>
    </cfRule>
  </conditionalFormatting>
  <hyperlinks>
    <hyperlink ref="A2" location="akoontan" display="🅜" xr:uid="{DCEEB3BF-DDC6-4FFF-9DC9-984BCAE86F4F}"/>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73A6C-DAEC-48C2-A512-A70658B398E1}">
  <sheetPr codeName="Sheet10">
    <pageSetUpPr fitToPage="1"/>
  </sheetPr>
  <dimension ref="A1:AA796"/>
  <sheetViews>
    <sheetView showGridLines="0" workbookViewId="0">
      <pane ySplit="5" topLeftCell="A6" activePane="bottomLeft" state="frozen"/>
      <selection activeCell="A2" sqref="A2"/>
      <selection pane="bottomLeft" activeCell="I2" sqref="I2"/>
    </sheetView>
  </sheetViews>
  <sheetFormatPr defaultRowHeight="15" x14ac:dyDescent="0.25"/>
  <cols>
    <col min="1" max="1" width="5.7109375" customWidth="1"/>
    <col min="2" max="2" width="3.7109375" customWidth="1"/>
    <col min="3" max="3" width="10.7109375" customWidth="1"/>
    <col min="4" max="4" width="30.7109375" customWidth="1"/>
    <col min="5" max="7" width="17.7109375" customWidth="1"/>
    <col min="9" max="9" width="9.140625" style="7"/>
    <col min="10" max="11" width="9.140625" style="235" hidden="1" customWidth="1"/>
    <col min="12" max="12" width="13.5703125" style="235" hidden="1" customWidth="1"/>
    <col min="13" max="17" width="9.140625" style="235" hidden="1" customWidth="1"/>
    <col min="18" max="18" width="9.140625" style="7"/>
  </cols>
  <sheetData>
    <row r="1" spans="1:27" s="100" customFormat="1" ht="5.0999999999999996" customHeight="1" x14ac:dyDescent="0.25">
      <c r="A1" s="96"/>
      <c r="C1" s="98"/>
      <c r="D1" s="98"/>
      <c r="E1" s="98"/>
      <c r="F1" s="98"/>
      <c r="G1" s="228"/>
      <c r="H1" s="226"/>
      <c r="I1" s="349"/>
      <c r="J1" s="143"/>
      <c r="K1" s="143"/>
      <c r="L1" s="143"/>
      <c r="M1" s="143"/>
      <c r="N1" s="143"/>
      <c r="O1" s="143"/>
      <c r="P1" s="143"/>
      <c r="Q1" s="143"/>
      <c r="R1" s="157"/>
      <c r="AA1" s="100" t="s">
        <v>12</v>
      </c>
    </row>
    <row r="2" spans="1:27" s="259" customFormat="1" ht="24.95" customHeight="1" x14ac:dyDescent="0.25">
      <c r="A2" s="253" t="s">
        <v>258</v>
      </c>
      <c r="B2" s="254" t="s">
        <v>1187</v>
      </c>
      <c r="C2" s="257"/>
      <c r="D2" s="257"/>
      <c r="E2" s="257"/>
      <c r="F2" s="257"/>
      <c r="G2" s="300"/>
      <c r="H2" s="301"/>
      <c r="I2" s="350"/>
      <c r="J2" s="274"/>
      <c r="K2" s="274"/>
      <c r="L2" s="274"/>
      <c r="M2" s="288"/>
      <c r="N2" s="288"/>
      <c r="O2" s="288"/>
      <c r="P2" s="288"/>
      <c r="Q2" s="288"/>
      <c r="R2" s="289"/>
    </row>
    <row r="3" spans="1:27" s="259" customFormat="1" ht="5.0999999999999996" customHeight="1" x14ac:dyDescent="0.25">
      <c r="A3" s="257"/>
      <c r="C3" s="260"/>
      <c r="D3" s="260"/>
      <c r="E3" s="260"/>
      <c r="F3" s="260"/>
      <c r="G3" s="302"/>
      <c r="H3" s="303"/>
      <c r="I3" s="351"/>
      <c r="J3" s="288"/>
      <c r="K3" s="288"/>
      <c r="L3" s="288"/>
      <c r="M3" s="288"/>
      <c r="N3" s="288"/>
      <c r="O3" s="288"/>
      <c r="P3" s="288"/>
      <c r="Q3" s="288"/>
      <c r="R3" s="289"/>
    </row>
    <row r="4" spans="1:27" s="80" customFormat="1" ht="5.0999999999999996" customHeight="1" x14ac:dyDescent="0.25">
      <c r="A4" s="77"/>
      <c r="C4" s="79"/>
      <c r="D4" s="79"/>
      <c r="E4" s="79"/>
      <c r="F4" s="79"/>
      <c r="G4" s="229"/>
      <c r="H4" s="227"/>
      <c r="I4" s="349"/>
      <c r="J4" s="143"/>
      <c r="K4" s="143"/>
      <c r="L4" s="143"/>
      <c r="M4" s="143"/>
      <c r="N4" s="143"/>
      <c r="O4" s="143"/>
      <c r="P4" s="143"/>
      <c r="Q4" s="143"/>
      <c r="R4" s="157"/>
    </row>
    <row r="5" spans="1:27" ht="5.0999999999999996" customHeight="1" x14ac:dyDescent="0.25">
      <c r="A5" s="1"/>
      <c r="C5" s="2"/>
      <c r="D5" s="2"/>
      <c r="E5" s="2"/>
      <c r="F5" s="2"/>
      <c r="G5" s="230"/>
      <c r="H5" s="158"/>
      <c r="I5" s="352"/>
    </row>
    <row r="6" spans="1:27" x14ac:dyDescent="0.25">
      <c r="J6" s="235">
        <v>210</v>
      </c>
      <c r="K6" s="235">
        <f>IFERROR(INDEX('Data PO'!C:C,MATCH($J6,'Data PO'!$B:$B,0),0),"")</f>
        <v>0</v>
      </c>
      <c r="L6" s="235" t="str">
        <f>IFERROR(INDEX('Data PO'!E:E,MATCH($J6,'Data PO'!$B:$B,0),0),"")</f>
        <v/>
      </c>
      <c r="M6" s="235">
        <f>IFERROR(INDEX('Data PO'!H:H,MATCH($J6,'Data PO'!$B:$B,0),0),"")</f>
        <v>0</v>
      </c>
      <c r="N6" s="235">
        <f>IFERROR(INDEX('Data PO'!I:I,MATCH($J6,'Data PO'!$B:$B,0),0),"")+IFERROR(SUMIFS('Jurnal Utang'!K:K,'Jurnal Utang'!N:N,K6),0)</f>
        <v>0</v>
      </c>
      <c r="O6" s="235" t="str">
        <f>IFERROR(INDEX('Data PO'!J:J,MATCH($J6,'Data PO'!$B:$B,0),0),"")</f>
        <v/>
      </c>
      <c r="P6" s="235" t="str">
        <f t="shared" ref="P6:P53" si="0">IF(O6&lt;&gt;"",IF(O6&lt;&gt;0,M6,""),"")</f>
        <v/>
      </c>
      <c r="Q6" s="235" t="str">
        <f>IFERROR(RANK(P6,P$6:P$796,0)+COUNTIF(P$6:P6,P6)-1,"")</f>
        <v/>
      </c>
    </row>
    <row r="7" spans="1:27" x14ac:dyDescent="0.25">
      <c r="J7" s="235">
        <v>211</v>
      </c>
      <c r="K7" s="235">
        <f>IFERROR(INDEX('Data PO'!C:C,MATCH($J7,'Data PO'!$B:$B,0),0),"")</f>
        <v>0</v>
      </c>
      <c r="L7" s="235" t="str">
        <f>IFERROR(INDEX('Data PO'!E:E,MATCH($J7,'Data PO'!$B:$B,0),0),"")</f>
        <v/>
      </c>
      <c r="M7" s="235">
        <f>IFERROR(INDEX('Data PO'!H:H,MATCH($J7,'Data PO'!$B:$B,0),0),"")</f>
        <v>0</v>
      </c>
      <c r="N7" s="235">
        <f>IFERROR(INDEX('Data PO'!I:I,MATCH($J7,'Data PO'!$B:$B,0),0),"")+IFERROR(SUMIFS('Jurnal Utang'!K:K,'Jurnal Utang'!N:N,K7),0)</f>
        <v>0</v>
      </c>
      <c r="O7" s="235" t="str">
        <f>IFERROR(INDEX('Data PO'!J:J,MATCH($J7,'Data PO'!$B:$B,0),0),"")</f>
        <v/>
      </c>
      <c r="P7" s="235" t="str">
        <f t="shared" si="0"/>
        <v/>
      </c>
      <c r="Q7" s="235" t="str">
        <f>IFERROR(RANK(P7,P$6:P$796,0)+COUNTIF(P$6:P7,P7)-1,"")</f>
        <v/>
      </c>
    </row>
    <row r="8" spans="1:27" x14ac:dyDescent="0.25">
      <c r="J8" s="235">
        <v>212</v>
      </c>
      <c r="K8" s="235">
        <f>IFERROR(INDEX('Data PO'!C:C,MATCH($J8,'Data PO'!$B:$B,0),0),"")</f>
        <v>0</v>
      </c>
      <c r="L8" s="235" t="str">
        <f>IFERROR(INDEX('Data PO'!E:E,MATCH($J8,'Data PO'!$B:$B,0),0),"")</f>
        <v/>
      </c>
      <c r="M8" s="235">
        <f>IFERROR(INDEX('Data PO'!H:H,MATCH($J8,'Data PO'!$B:$B,0),0),"")</f>
        <v>0</v>
      </c>
      <c r="N8" s="235">
        <f>IFERROR(INDEX('Data PO'!I:I,MATCH($J8,'Data PO'!$B:$B,0),0),"")+IFERROR(SUMIFS('Jurnal Utang'!K:K,'Jurnal Utang'!N:N,K8),0)</f>
        <v>0</v>
      </c>
      <c r="O8" s="235" t="str">
        <f>IFERROR(INDEX('Data PO'!J:J,MATCH($J8,'Data PO'!$B:$B,0),0),"")</f>
        <v/>
      </c>
      <c r="P8" s="235" t="str">
        <f t="shared" si="0"/>
        <v/>
      </c>
      <c r="Q8" s="235" t="str">
        <f>IFERROR(RANK(P8,P$6:P$796,0)+COUNTIF(P$6:P8,P8)-1,"")</f>
        <v/>
      </c>
    </row>
    <row r="9" spans="1:27" x14ac:dyDescent="0.25">
      <c r="J9" s="235">
        <v>213</v>
      </c>
      <c r="K9" s="235">
        <f>IFERROR(INDEX('Data PO'!C:C,MATCH($J9,'Data PO'!$B:$B,0),0),"")</f>
        <v>0</v>
      </c>
      <c r="L9" s="235" t="str">
        <f>IFERROR(INDEX('Data PO'!E:E,MATCH($J9,'Data PO'!$B:$B,0),0),"")</f>
        <v/>
      </c>
      <c r="M9" s="235">
        <f>IFERROR(INDEX('Data PO'!H:H,MATCH($J9,'Data PO'!$B:$B,0),0),"")</f>
        <v>0</v>
      </c>
      <c r="N9" s="235">
        <f>IFERROR(INDEX('Data PO'!I:I,MATCH($J9,'Data PO'!$B:$B,0),0),"")+IFERROR(SUMIFS('Jurnal Utang'!K:K,'Jurnal Utang'!N:N,K9),0)</f>
        <v>0</v>
      </c>
      <c r="O9" s="235" t="str">
        <f>IFERROR(INDEX('Data PO'!J:J,MATCH($J9,'Data PO'!$B:$B,0),0),"")</f>
        <v/>
      </c>
      <c r="P9" s="235" t="str">
        <f t="shared" si="0"/>
        <v/>
      </c>
      <c r="Q9" s="235" t="str">
        <f>IFERROR(RANK(P9,P$6:P$796,0)+COUNTIF(P$6:P9,P9)-1,"")</f>
        <v/>
      </c>
    </row>
    <row r="10" spans="1:27" x14ac:dyDescent="0.25">
      <c r="J10" s="235">
        <v>214</v>
      </c>
      <c r="K10" s="235">
        <f>IFERROR(INDEX('Data PO'!C:C,MATCH($J10,'Data PO'!$B:$B,0),0),"")</f>
        <v>0</v>
      </c>
      <c r="L10" s="235" t="str">
        <f>IFERROR(INDEX('Data PO'!E:E,MATCH($J10,'Data PO'!$B:$B,0),0),"")</f>
        <v/>
      </c>
      <c r="M10" s="235">
        <f>IFERROR(INDEX('Data PO'!H:H,MATCH($J10,'Data PO'!$B:$B,0),0),"")</f>
        <v>0</v>
      </c>
      <c r="N10" s="235">
        <f>IFERROR(INDEX('Data PO'!I:I,MATCH($J10,'Data PO'!$B:$B,0),0),"")+IFERROR(SUMIFS('Jurnal Utang'!K:K,'Jurnal Utang'!N:N,K10),0)</f>
        <v>0</v>
      </c>
      <c r="O10" s="235" t="str">
        <f>IFERROR(INDEX('Data PO'!J:J,MATCH($J10,'Data PO'!$B:$B,0),0),"")</f>
        <v/>
      </c>
      <c r="P10" s="235" t="str">
        <f t="shared" si="0"/>
        <v/>
      </c>
      <c r="Q10" s="235" t="str">
        <f>IFERROR(RANK(P10,P$6:P$796,0)+COUNTIF(P$6:P10,P10)-1,"")</f>
        <v/>
      </c>
    </row>
    <row r="11" spans="1:27" x14ac:dyDescent="0.25">
      <c r="J11" s="235">
        <v>215</v>
      </c>
      <c r="K11" s="235">
        <f>IFERROR(INDEX('Data PO'!C:C,MATCH($J11,'Data PO'!$B:$B,0),0),"")</f>
        <v>0</v>
      </c>
      <c r="L11" s="235" t="str">
        <f>IFERROR(INDEX('Data PO'!E:E,MATCH($J11,'Data PO'!$B:$B,0),0),"")</f>
        <v/>
      </c>
      <c r="M11" s="235">
        <f>IFERROR(INDEX('Data PO'!H:H,MATCH($J11,'Data PO'!$B:$B,0),0),"")</f>
        <v>0</v>
      </c>
      <c r="N11" s="235">
        <f>IFERROR(INDEX('Data PO'!I:I,MATCH($J11,'Data PO'!$B:$B,0),0),"")+IFERROR(SUMIFS('Jurnal Utang'!K:K,'Jurnal Utang'!N:N,K11),0)</f>
        <v>0</v>
      </c>
      <c r="O11" s="235" t="str">
        <f>IFERROR(INDEX('Data PO'!J:J,MATCH($J11,'Data PO'!$B:$B,0),0),"")</f>
        <v/>
      </c>
      <c r="P11" s="235" t="str">
        <f t="shared" si="0"/>
        <v/>
      </c>
      <c r="Q11" s="235" t="str">
        <f>IFERROR(RANK(P11,P$6:P$796,0)+COUNTIF(P$6:P11,P11)-1,"")</f>
        <v/>
      </c>
    </row>
    <row r="12" spans="1:27" x14ac:dyDescent="0.25">
      <c r="J12" s="235">
        <v>216</v>
      </c>
      <c r="K12" s="235">
        <f>IFERROR(INDEX('Data PO'!C:C,MATCH($J12,'Data PO'!$B:$B,0),0),"")</f>
        <v>0</v>
      </c>
      <c r="L12" s="235" t="str">
        <f>IFERROR(INDEX('Data PO'!E:E,MATCH($J12,'Data PO'!$B:$B,0),0),"")</f>
        <v/>
      </c>
      <c r="M12" s="235">
        <f>IFERROR(INDEX('Data PO'!H:H,MATCH($J12,'Data PO'!$B:$B,0),0),"")</f>
        <v>0</v>
      </c>
      <c r="N12" s="235">
        <f>IFERROR(INDEX('Data PO'!I:I,MATCH($J12,'Data PO'!$B:$B,0),0),"")+IFERROR(SUMIFS('Jurnal Utang'!K:K,'Jurnal Utang'!N:N,K12),0)</f>
        <v>0</v>
      </c>
      <c r="O12" s="235" t="str">
        <f>IFERROR(INDEX('Data PO'!J:J,MATCH($J12,'Data PO'!$B:$B,0),0),"")</f>
        <v/>
      </c>
      <c r="P12" s="235" t="str">
        <f t="shared" si="0"/>
        <v/>
      </c>
      <c r="Q12" s="235" t="str">
        <f>IFERROR(RANK(P12,P$6:P$796,0)+COUNTIF(P$6:P12,P12)-1,"")</f>
        <v/>
      </c>
    </row>
    <row r="13" spans="1:27" x14ac:dyDescent="0.25">
      <c r="J13" s="235">
        <v>217</v>
      </c>
      <c r="K13" s="235">
        <f>IFERROR(INDEX('Data PO'!C:C,MATCH($J13,'Data PO'!$B:$B,0),0),"")</f>
        <v>0</v>
      </c>
      <c r="L13" s="235" t="str">
        <f>IFERROR(INDEX('Data PO'!E:E,MATCH($J13,'Data PO'!$B:$B,0),0),"")</f>
        <v/>
      </c>
      <c r="M13" s="235">
        <f>IFERROR(INDEX('Data PO'!H:H,MATCH($J13,'Data PO'!$B:$B,0),0),"")</f>
        <v>0</v>
      </c>
      <c r="N13" s="235">
        <f>IFERROR(INDEX('Data PO'!I:I,MATCH($J13,'Data PO'!$B:$B,0),0),"")+IFERROR(SUMIFS('Jurnal Utang'!K:K,'Jurnal Utang'!N:N,K13),0)</f>
        <v>0</v>
      </c>
      <c r="O13" s="235" t="str">
        <f>IFERROR(INDEX('Data PO'!J:J,MATCH($J13,'Data PO'!$B:$B,0),0),"")</f>
        <v/>
      </c>
      <c r="P13" s="235" t="str">
        <f t="shared" si="0"/>
        <v/>
      </c>
      <c r="Q13" s="235" t="str">
        <f>IFERROR(RANK(P13,P$6:P$796,0)+COUNTIF(P$6:P13,P13)-1,"")</f>
        <v/>
      </c>
    </row>
    <row r="14" spans="1:27" x14ac:dyDescent="0.25">
      <c r="J14" s="235">
        <v>218</v>
      </c>
      <c r="K14" s="235">
        <f>IFERROR(INDEX('Data PO'!C:C,MATCH($J14,'Data PO'!$B:$B,0),0),"")</f>
        <v>0</v>
      </c>
      <c r="L14" s="235" t="str">
        <f>IFERROR(INDEX('Data PO'!E:E,MATCH($J14,'Data PO'!$B:$B,0),0),"")</f>
        <v/>
      </c>
      <c r="M14" s="235">
        <f>IFERROR(INDEX('Data PO'!H:H,MATCH($J14,'Data PO'!$B:$B,0),0),"")</f>
        <v>0</v>
      </c>
      <c r="N14" s="235">
        <f>IFERROR(INDEX('Data PO'!I:I,MATCH($J14,'Data PO'!$B:$B,0),0),"")+IFERROR(SUMIFS('Jurnal Utang'!K:K,'Jurnal Utang'!N:N,K14),0)</f>
        <v>0</v>
      </c>
      <c r="O14" s="235" t="str">
        <f>IFERROR(INDEX('Data PO'!J:J,MATCH($J14,'Data PO'!$B:$B,0),0),"")</f>
        <v/>
      </c>
      <c r="P14" s="235" t="str">
        <f t="shared" si="0"/>
        <v/>
      </c>
      <c r="Q14" s="235" t="str">
        <f>IFERROR(RANK(P14,P$6:P$796,0)+COUNTIF(P$6:P14,P14)-1,"")</f>
        <v/>
      </c>
    </row>
    <row r="15" spans="1:27" x14ac:dyDescent="0.25">
      <c r="J15" s="235">
        <v>219</v>
      </c>
      <c r="K15" s="235">
        <f>IFERROR(INDEX('Data PO'!C:C,MATCH($J15,'Data PO'!$B:$B,0),0),"")</f>
        <v>0</v>
      </c>
      <c r="L15" s="235" t="str">
        <f>IFERROR(INDEX('Data PO'!E:E,MATCH($J15,'Data PO'!$B:$B,0),0),"")</f>
        <v/>
      </c>
      <c r="M15" s="235">
        <f>IFERROR(INDEX('Data PO'!H:H,MATCH($J15,'Data PO'!$B:$B,0),0),"")</f>
        <v>0</v>
      </c>
      <c r="N15" s="235">
        <f>IFERROR(INDEX('Data PO'!I:I,MATCH($J15,'Data PO'!$B:$B,0),0),"")+IFERROR(SUMIFS('Jurnal Utang'!K:K,'Jurnal Utang'!N:N,K15),0)</f>
        <v>0</v>
      </c>
      <c r="O15" s="235" t="str">
        <f>IFERROR(INDEX('Data PO'!J:J,MATCH($J15,'Data PO'!$B:$B,0),0),"")</f>
        <v/>
      </c>
      <c r="P15" s="235" t="str">
        <f t="shared" si="0"/>
        <v/>
      </c>
      <c r="Q15" s="235" t="str">
        <f>IFERROR(RANK(P15,P$6:P$796,0)+COUNTIF(P$6:P15,P15)-1,"")</f>
        <v/>
      </c>
    </row>
    <row r="16" spans="1:27" x14ac:dyDescent="0.25">
      <c r="J16" s="235">
        <v>220</v>
      </c>
      <c r="K16" s="235">
        <f>IFERROR(INDEX('Data PO'!C:C,MATCH($J16,'Data PO'!$B:$B,0),0),"")</f>
        <v>0</v>
      </c>
      <c r="L16" s="235" t="str">
        <f>IFERROR(INDEX('Data PO'!E:E,MATCH($J16,'Data PO'!$B:$B,0),0),"")</f>
        <v/>
      </c>
      <c r="M16" s="235">
        <f>IFERROR(INDEX('Data PO'!H:H,MATCH($J16,'Data PO'!$B:$B,0),0),"")</f>
        <v>0</v>
      </c>
      <c r="N16" s="235">
        <f>IFERROR(INDEX('Data PO'!I:I,MATCH($J16,'Data PO'!$B:$B,0),0),"")+IFERROR(SUMIFS('Jurnal Utang'!K:K,'Jurnal Utang'!N:N,K16),0)</f>
        <v>0</v>
      </c>
      <c r="O16" s="235" t="str">
        <f>IFERROR(INDEX('Data PO'!J:J,MATCH($J16,'Data PO'!$B:$B,0),0),"")</f>
        <v/>
      </c>
      <c r="P16" s="235" t="str">
        <f t="shared" si="0"/>
        <v/>
      </c>
      <c r="Q16" s="235" t="str">
        <f>IFERROR(RANK(P16,P$6:P$796,0)+COUNTIF(P$6:P16,P16)-1,"")</f>
        <v/>
      </c>
    </row>
    <row r="17" spans="10:17" x14ac:dyDescent="0.25">
      <c r="J17" s="235">
        <v>221</v>
      </c>
      <c r="K17" s="235">
        <f>IFERROR(INDEX('Data PO'!C:C,MATCH($J17,'Data PO'!$B:$B,0),0),"")</f>
        <v>0</v>
      </c>
      <c r="L17" s="235" t="str">
        <f>IFERROR(INDEX('Data PO'!E:E,MATCH($J17,'Data PO'!$B:$B,0),0),"")</f>
        <v/>
      </c>
      <c r="M17" s="235">
        <f>IFERROR(INDEX('Data PO'!H:H,MATCH($J17,'Data PO'!$B:$B,0),0),"")</f>
        <v>0</v>
      </c>
      <c r="N17" s="235">
        <f>IFERROR(INDEX('Data PO'!I:I,MATCH($J17,'Data PO'!$B:$B,0),0),"")+IFERROR(SUMIFS('Jurnal Utang'!K:K,'Jurnal Utang'!N:N,K17),0)</f>
        <v>0</v>
      </c>
      <c r="O17" s="235" t="str">
        <f>IFERROR(INDEX('Data PO'!J:J,MATCH($J17,'Data PO'!$B:$B,0),0),"")</f>
        <v/>
      </c>
      <c r="P17" s="235" t="str">
        <f t="shared" si="0"/>
        <v/>
      </c>
      <c r="Q17" s="235" t="str">
        <f>IFERROR(RANK(P17,P$6:P$796,0)+COUNTIF(P$6:P17,P17)-1,"")</f>
        <v/>
      </c>
    </row>
    <row r="18" spans="10:17" x14ac:dyDescent="0.25">
      <c r="J18" s="235">
        <v>222</v>
      </c>
      <c r="K18" s="235">
        <f>IFERROR(INDEX('Data PO'!C:C,MATCH($J18,'Data PO'!$B:$B,0),0),"")</f>
        <v>0</v>
      </c>
      <c r="L18" s="235" t="str">
        <f>IFERROR(INDEX('Data PO'!E:E,MATCH($J18,'Data PO'!$B:$B,0),0),"")</f>
        <v/>
      </c>
      <c r="M18" s="235">
        <f>IFERROR(INDEX('Data PO'!H:H,MATCH($J18,'Data PO'!$B:$B,0),0),"")</f>
        <v>0</v>
      </c>
      <c r="N18" s="235">
        <f>IFERROR(INDEX('Data PO'!I:I,MATCH($J18,'Data PO'!$B:$B,0),0),"")+IFERROR(SUMIFS('Jurnal Utang'!K:K,'Jurnal Utang'!N:N,K18),0)</f>
        <v>0</v>
      </c>
      <c r="O18" s="235" t="str">
        <f>IFERROR(INDEX('Data PO'!J:J,MATCH($J18,'Data PO'!$B:$B,0),0),"")</f>
        <v/>
      </c>
      <c r="P18" s="235" t="str">
        <f t="shared" si="0"/>
        <v/>
      </c>
      <c r="Q18" s="235" t="str">
        <f>IFERROR(RANK(P18,P$6:P$796,0)+COUNTIF(P$6:P18,P18)-1,"")</f>
        <v/>
      </c>
    </row>
    <row r="19" spans="10:17" x14ac:dyDescent="0.25">
      <c r="J19" s="235">
        <v>223</v>
      </c>
      <c r="K19" s="235">
        <f>IFERROR(INDEX('Data PO'!C:C,MATCH($J19,'Data PO'!$B:$B,0),0),"")</f>
        <v>0</v>
      </c>
      <c r="L19" s="235" t="str">
        <f>IFERROR(INDEX('Data PO'!E:E,MATCH($J19,'Data PO'!$B:$B,0),0),"")</f>
        <v/>
      </c>
      <c r="M19" s="235">
        <f>IFERROR(INDEX('Data PO'!H:H,MATCH($J19,'Data PO'!$B:$B,0),0),"")</f>
        <v>0</v>
      </c>
      <c r="N19" s="235">
        <f>IFERROR(INDEX('Data PO'!I:I,MATCH($J19,'Data PO'!$B:$B,0),0),"")+IFERROR(SUMIFS('Jurnal Utang'!K:K,'Jurnal Utang'!N:N,K19),0)</f>
        <v>0</v>
      </c>
      <c r="O19" s="235" t="str">
        <f>IFERROR(INDEX('Data PO'!J:J,MATCH($J19,'Data PO'!$B:$B,0),0),"")</f>
        <v/>
      </c>
      <c r="P19" s="235" t="str">
        <f t="shared" si="0"/>
        <v/>
      </c>
      <c r="Q19" s="235" t="str">
        <f>IFERROR(RANK(P19,P$6:P$796,0)+COUNTIF(P$6:P19,P19)-1,"")</f>
        <v/>
      </c>
    </row>
    <row r="20" spans="10:17" x14ac:dyDescent="0.25">
      <c r="J20" s="235">
        <v>224</v>
      </c>
      <c r="K20" s="235">
        <f>IFERROR(INDEX('Data PO'!C:C,MATCH($J20,'Data PO'!$B:$B,0),0),"")</f>
        <v>0</v>
      </c>
      <c r="L20" s="235" t="str">
        <f>IFERROR(INDEX('Data PO'!E:E,MATCH($J20,'Data PO'!$B:$B,0),0),"")</f>
        <v/>
      </c>
      <c r="M20" s="235">
        <f>IFERROR(INDEX('Data PO'!H:H,MATCH($J20,'Data PO'!$B:$B,0),0),"")</f>
        <v>0</v>
      </c>
      <c r="N20" s="235">
        <f>IFERROR(INDEX('Data PO'!I:I,MATCH($J20,'Data PO'!$B:$B,0),0),"")+IFERROR(SUMIFS('Jurnal Utang'!K:K,'Jurnal Utang'!N:N,K20),0)</f>
        <v>0</v>
      </c>
      <c r="O20" s="235" t="str">
        <f>IFERROR(INDEX('Data PO'!J:J,MATCH($J20,'Data PO'!$B:$B,0),0),"")</f>
        <v/>
      </c>
      <c r="P20" s="235" t="str">
        <f t="shared" si="0"/>
        <v/>
      </c>
      <c r="Q20" s="235" t="str">
        <f>IFERROR(RANK(P20,P$6:P$796,0)+COUNTIF(P$6:P20,P20)-1,"")</f>
        <v/>
      </c>
    </row>
    <row r="21" spans="10:17" x14ac:dyDescent="0.25">
      <c r="J21" s="235">
        <v>225</v>
      </c>
      <c r="K21" s="235">
        <f>IFERROR(INDEX('Data PO'!C:C,MATCH($J21,'Data PO'!$B:$B,0),0),"")</f>
        <v>0</v>
      </c>
      <c r="L21" s="235" t="str">
        <f>IFERROR(INDEX('Data PO'!E:E,MATCH($J21,'Data PO'!$B:$B,0),0),"")</f>
        <v/>
      </c>
      <c r="M21" s="235">
        <f>IFERROR(INDEX('Data PO'!H:H,MATCH($J21,'Data PO'!$B:$B,0),0),"")</f>
        <v>0</v>
      </c>
      <c r="N21" s="235">
        <f>IFERROR(INDEX('Data PO'!I:I,MATCH($J21,'Data PO'!$B:$B,0),0),"")+IFERROR(SUMIFS('Jurnal Utang'!K:K,'Jurnal Utang'!N:N,K21),0)</f>
        <v>0</v>
      </c>
      <c r="O21" s="235" t="str">
        <f>IFERROR(INDEX('Data PO'!J:J,MATCH($J21,'Data PO'!$B:$B,0),0),"")</f>
        <v/>
      </c>
      <c r="P21" s="235" t="str">
        <f t="shared" si="0"/>
        <v/>
      </c>
      <c r="Q21" s="235" t="str">
        <f>IFERROR(RANK(P21,P$6:P$796,0)+COUNTIF(P$6:P21,P21)-1,"")</f>
        <v/>
      </c>
    </row>
    <row r="22" spans="10:17" x14ac:dyDescent="0.25">
      <c r="J22" s="235">
        <v>226</v>
      </c>
      <c r="K22" s="235">
        <f>IFERROR(INDEX('Data PO'!C:C,MATCH($J22,'Data PO'!$B:$B,0),0),"")</f>
        <v>0</v>
      </c>
      <c r="L22" s="235" t="str">
        <f>IFERROR(INDEX('Data PO'!E:E,MATCH($J22,'Data PO'!$B:$B,0),0),"")</f>
        <v/>
      </c>
      <c r="M22" s="235">
        <f>IFERROR(INDEX('Data PO'!H:H,MATCH($J22,'Data PO'!$B:$B,0),0),"")</f>
        <v>0</v>
      </c>
      <c r="N22" s="235">
        <f>IFERROR(INDEX('Data PO'!I:I,MATCH($J22,'Data PO'!$B:$B,0),0),"")+IFERROR(SUMIFS('Jurnal Utang'!K:K,'Jurnal Utang'!N:N,K22),0)</f>
        <v>0</v>
      </c>
      <c r="O22" s="235" t="str">
        <f>IFERROR(INDEX('Data PO'!J:J,MATCH($J22,'Data PO'!$B:$B,0),0),"")</f>
        <v/>
      </c>
      <c r="P22" s="235" t="str">
        <f t="shared" si="0"/>
        <v/>
      </c>
      <c r="Q22" s="235" t="str">
        <f>IFERROR(RANK(P22,P$6:P$796,0)+COUNTIF(P$6:P22,P22)-1,"")</f>
        <v/>
      </c>
    </row>
    <row r="23" spans="10:17" x14ac:dyDescent="0.25">
      <c r="J23" s="235">
        <v>227</v>
      </c>
      <c r="K23" s="235">
        <f>IFERROR(INDEX('Data PO'!C:C,MATCH($J23,'Data PO'!$B:$B,0),0),"")</f>
        <v>0</v>
      </c>
      <c r="L23" s="235" t="str">
        <f>IFERROR(INDEX('Data PO'!E:E,MATCH($J23,'Data PO'!$B:$B,0),0),"")</f>
        <v/>
      </c>
      <c r="M23" s="235">
        <f>IFERROR(INDEX('Data PO'!H:H,MATCH($J23,'Data PO'!$B:$B,0),0),"")</f>
        <v>0</v>
      </c>
      <c r="N23" s="235">
        <f>IFERROR(INDEX('Data PO'!I:I,MATCH($J23,'Data PO'!$B:$B,0),0),"")+IFERROR(SUMIFS('Jurnal Utang'!K:K,'Jurnal Utang'!N:N,K23),0)</f>
        <v>0</v>
      </c>
      <c r="O23" s="235" t="str">
        <f>IFERROR(INDEX('Data PO'!J:J,MATCH($J23,'Data PO'!$B:$B,0),0),"")</f>
        <v/>
      </c>
      <c r="P23" s="235" t="str">
        <f t="shared" si="0"/>
        <v/>
      </c>
      <c r="Q23" s="235" t="str">
        <f>IFERROR(RANK(P23,P$6:P$796,0)+COUNTIF(P$6:P23,P23)-1,"")</f>
        <v/>
      </c>
    </row>
    <row r="24" spans="10:17" x14ac:dyDescent="0.25">
      <c r="J24" s="235">
        <v>228</v>
      </c>
      <c r="K24" s="235">
        <f>IFERROR(INDEX('Data PO'!C:C,MATCH($J24,'Data PO'!$B:$B,0),0),"")</f>
        <v>0</v>
      </c>
      <c r="L24" s="235" t="str">
        <f>IFERROR(INDEX('Data PO'!E:E,MATCH($J24,'Data PO'!$B:$B,0),0),"")</f>
        <v/>
      </c>
      <c r="M24" s="235">
        <f>IFERROR(INDEX('Data PO'!H:H,MATCH($J24,'Data PO'!$B:$B,0),0),"")</f>
        <v>0</v>
      </c>
      <c r="N24" s="235">
        <f>IFERROR(INDEX('Data PO'!I:I,MATCH($J24,'Data PO'!$B:$B,0),0),"")+IFERROR(SUMIFS('Jurnal Utang'!K:K,'Jurnal Utang'!N:N,K24),0)</f>
        <v>0</v>
      </c>
      <c r="O24" s="235" t="str">
        <f>IFERROR(INDEX('Data PO'!J:J,MATCH($J24,'Data PO'!$B:$B,0),0),"")</f>
        <v/>
      </c>
      <c r="P24" s="235" t="str">
        <f t="shared" si="0"/>
        <v/>
      </c>
      <c r="Q24" s="235" t="str">
        <f>IFERROR(RANK(P24,P$6:P$796,0)+COUNTIF(P$6:P24,P24)-1,"")</f>
        <v/>
      </c>
    </row>
    <row r="25" spans="10:17" x14ac:dyDescent="0.25">
      <c r="J25" s="235">
        <v>229</v>
      </c>
      <c r="K25" s="235">
        <f>IFERROR(INDEX('Data PO'!C:C,MATCH($J25,'Data PO'!$B:$B,0),0),"")</f>
        <v>0</v>
      </c>
      <c r="L25" s="235" t="str">
        <f>IFERROR(INDEX('Data PO'!E:E,MATCH($J25,'Data PO'!$B:$B,0),0),"")</f>
        <v/>
      </c>
      <c r="M25" s="235">
        <f>IFERROR(INDEX('Data PO'!H:H,MATCH($J25,'Data PO'!$B:$B,0),0),"")</f>
        <v>0</v>
      </c>
      <c r="N25" s="235">
        <f>IFERROR(INDEX('Data PO'!I:I,MATCH($J25,'Data PO'!$B:$B,0),0),"")+IFERROR(SUMIFS('Jurnal Utang'!K:K,'Jurnal Utang'!N:N,K25),0)</f>
        <v>0</v>
      </c>
      <c r="O25" s="235" t="str">
        <f>IFERROR(INDEX('Data PO'!J:J,MATCH($J25,'Data PO'!$B:$B,0),0),"")</f>
        <v/>
      </c>
      <c r="P25" s="235" t="str">
        <f t="shared" si="0"/>
        <v/>
      </c>
      <c r="Q25" s="235" t="str">
        <f>IFERROR(RANK(P25,P$6:P$796,0)+COUNTIF(P$6:P25,P25)-1,"")</f>
        <v/>
      </c>
    </row>
    <row r="26" spans="10:17" x14ac:dyDescent="0.25">
      <c r="J26" s="235">
        <v>230</v>
      </c>
      <c r="K26" s="235">
        <f>IFERROR(INDEX('Data PO'!C:C,MATCH($J26,'Data PO'!$B:$B,0),0),"")</f>
        <v>0</v>
      </c>
      <c r="L26" s="235" t="str">
        <f>IFERROR(INDEX('Data PO'!E:E,MATCH($J26,'Data PO'!$B:$B,0),0),"")</f>
        <v/>
      </c>
      <c r="M26" s="235">
        <f>IFERROR(INDEX('Data PO'!H:H,MATCH($J26,'Data PO'!$B:$B,0),0),"")</f>
        <v>0</v>
      </c>
      <c r="N26" s="235">
        <f>IFERROR(INDEX('Data PO'!I:I,MATCH($J26,'Data PO'!$B:$B,0),0),"")+IFERROR(SUMIFS('Jurnal Utang'!K:K,'Jurnal Utang'!N:N,K26),0)</f>
        <v>0</v>
      </c>
      <c r="O26" s="235" t="str">
        <f>IFERROR(INDEX('Data PO'!J:J,MATCH($J26,'Data PO'!$B:$B,0),0),"")</f>
        <v/>
      </c>
      <c r="P26" s="235" t="str">
        <f t="shared" si="0"/>
        <v/>
      </c>
      <c r="Q26" s="235" t="str">
        <f>IFERROR(RANK(P26,P$6:P$796,0)+COUNTIF(P$6:P26,P26)-1,"")</f>
        <v/>
      </c>
    </row>
    <row r="27" spans="10:17" x14ac:dyDescent="0.25">
      <c r="J27" s="235">
        <v>231</v>
      </c>
      <c r="K27" s="235">
        <f>IFERROR(INDEX('Data PO'!C:C,MATCH($J27,'Data PO'!$B:$B,0),0),"")</f>
        <v>0</v>
      </c>
      <c r="L27" s="235" t="str">
        <f>IFERROR(INDEX('Data PO'!E:E,MATCH($J27,'Data PO'!$B:$B,0),0),"")</f>
        <v/>
      </c>
      <c r="M27" s="235">
        <f>IFERROR(INDEX('Data PO'!H:H,MATCH($J27,'Data PO'!$B:$B,0),0),"")</f>
        <v>0</v>
      </c>
      <c r="N27" s="235">
        <f>IFERROR(INDEX('Data PO'!I:I,MATCH($J27,'Data PO'!$B:$B,0),0),"")+IFERROR(SUMIFS('Jurnal Utang'!K:K,'Jurnal Utang'!N:N,K27),0)</f>
        <v>0</v>
      </c>
      <c r="O27" s="235" t="str">
        <f>IFERROR(INDEX('Data PO'!J:J,MATCH($J27,'Data PO'!$B:$B,0),0),"")</f>
        <v/>
      </c>
      <c r="P27" s="235" t="str">
        <f t="shared" si="0"/>
        <v/>
      </c>
      <c r="Q27" s="235" t="str">
        <f>IFERROR(RANK(P27,P$6:P$796,0)+COUNTIF(P$6:P27,P27)-1,"")</f>
        <v/>
      </c>
    </row>
    <row r="28" spans="10:17" x14ac:dyDescent="0.25">
      <c r="J28" s="235">
        <v>232</v>
      </c>
      <c r="K28" s="235">
        <f>IFERROR(INDEX('Data PO'!C:C,MATCH($J28,'Data PO'!$B:$B,0),0),"")</f>
        <v>0</v>
      </c>
      <c r="L28" s="235" t="str">
        <f>IFERROR(INDEX('Data PO'!E:E,MATCH($J28,'Data PO'!$B:$B,0),0),"")</f>
        <v/>
      </c>
      <c r="M28" s="235">
        <f>IFERROR(INDEX('Data PO'!H:H,MATCH($J28,'Data PO'!$B:$B,0),0),"")</f>
        <v>0</v>
      </c>
      <c r="N28" s="235">
        <f>IFERROR(INDEX('Data PO'!I:I,MATCH($J28,'Data PO'!$B:$B,0),0),"")+IFERROR(SUMIFS('Jurnal Utang'!K:K,'Jurnal Utang'!N:N,K28),0)</f>
        <v>0</v>
      </c>
      <c r="O28" s="235" t="str">
        <f>IFERROR(INDEX('Data PO'!J:J,MATCH($J28,'Data PO'!$B:$B,0),0),"")</f>
        <v/>
      </c>
      <c r="P28" s="235" t="str">
        <f t="shared" si="0"/>
        <v/>
      </c>
      <c r="Q28" s="235" t="str">
        <f>IFERROR(RANK(P28,P$6:P$796,0)+COUNTIF(P$6:P28,P28)-1,"")</f>
        <v/>
      </c>
    </row>
    <row r="29" spans="10:17" x14ac:dyDescent="0.25">
      <c r="J29" s="235">
        <v>233</v>
      </c>
      <c r="K29" s="235">
        <f>IFERROR(INDEX('Data PO'!C:C,MATCH($J29,'Data PO'!$B:$B,0),0),"")</f>
        <v>0</v>
      </c>
      <c r="L29" s="235" t="str">
        <f>IFERROR(INDEX('Data PO'!E:E,MATCH($J29,'Data PO'!$B:$B,0),0),"")</f>
        <v/>
      </c>
      <c r="M29" s="235">
        <f>IFERROR(INDEX('Data PO'!H:H,MATCH($J29,'Data PO'!$B:$B,0),0),"")</f>
        <v>0</v>
      </c>
      <c r="N29" s="235">
        <f>IFERROR(INDEX('Data PO'!I:I,MATCH($J29,'Data PO'!$B:$B,0),0),"")+IFERROR(SUMIFS('Jurnal Utang'!K:K,'Jurnal Utang'!N:N,K29),0)</f>
        <v>0</v>
      </c>
      <c r="O29" s="235" t="str">
        <f>IFERROR(INDEX('Data PO'!J:J,MATCH($J29,'Data PO'!$B:$B,0),0),"")</f>
        <v/>
      </c>
      <c r="P29" s="235" t="str">
        <f t="shared" si="0"/>
        <v/>
      </c>
      <c r="Q29" s="235" t="str">
        <f>IFERROR(RANK(P29,P$6:P$796,0)+COUNTIF(P$6:P29,P29)-1,"")</f>
        <v/>
      </c>
    </row>
    <row r="30" spans="10:17" x14ac:dyDescent="0.25">
      <c r="J30" s="235">
        <v>234</v>
      </c>
      <c r="K30" s="235">
        <f>IFERROR(INDEX('Data PO'!C:C,MATCH($J30,'Data PO'!$B:$B,0),0),"")</f>
        <v>0</v>
      </c>
      <c r="L30" s="235" t="str">
        <f>IFERROR(INDEX('Data PO'!E:E,MATCH($J30,'Data PO'!$B:$B,0),0),"")</f>
        <v/>
      </c>
      <c r="M30" s="235">
        <f>IFERROR(INDEX('Data PO'!H:H,MATCH($J30,'Data PO'!$B:$B,0),0),"")</f>
        <v>0</v>
      </c>
      <c r="N30" s="235">
        <f>IFERROR(INDEX('Data PO'!I:I,MATCH($J30,'Data PO'!$B:$B,0),0),"")+IFERROR(SUMIFS('Jurnal Utang'!K:K,'Jurnal Utang'!N:N,K30),0)</f>
        <v>0</v>
      </c>
      <c r="O30" s="235" t="str">
        <f>IFERROR(INDEX('Data PO'!J:J,MATCH($J30,'Data PO'!$B:$B,0),0),"")</f>
        <v/>
      </c>
      <c r="P30" s="235" t="str">
        <f t="shared" si="0"/>
        <v/>
      </c>
      <c r="Q30" s="235" t="str">
        <f>IFERROR(RANK(P30,P$6:P$796,0)+COUNTIF(P$6:P30,P30)-1,"")</f>
        <v/>
      </c>
    </row>
    <row r="31" spans="10:17" x14ac:dyDescent="0.25">
      <c r="J31" s="235">
        <v>235</v>
      </c>
      <c r="K31" s="235">
        <f>IFERROR(INDEX('Data PO'!C:C,MATCH($J31,'Data PO'!$B:$B,0),0),"")</f>
        <v>0</v>
      </c>
      <c r="L31" s="235" t="str">
        <f>IFERROR(INDEX('Data PO'!E:E,MATCH($J31,'Data PO'!$B:$B,0),0),"")</f>
        <v/>
      </c>
      <c r="M31" s="235">
        <f>IFERROR(INDEX('Data PO'!H:H,MATCH($J31,'Data PO'!$B:$B,0),0),"")</f>
        <v>0</v>
      </c>
      <c r="N31" s="235">
        <f>IFERROR(INDEX('Data PO'!I:I,MATCH($J31,'Data PO'!$B:$B,0),0),"")+IFERROR(SUMIFS('Jurnal Utang'!K:K,'Jurnal Utang'!N:N,K31),0)</f>
        <v>0</v>
      </c>
      <c r="O31" s="235" t="str">
        <f>IFERROR(INDEX('Data PO'!J:J,MATCH($J31,'Data PO'!$B:$B,0),0),"")</f>
        <v/>
      </c>
      <c r="P31" s="235" t="str">
        <f t="shared" si="0"/>
        <v/>
      </c>
      <c r="Q31" s="235" t="str">
        <f>IFERROR(RANK(P31,P$6:P$796,0)+COUNTIF(P$6:P31,P31)-1,"")</f>
        <v/>
      </c>
    </row>
    <row r="32" spans="10:17" x14ac:dyDescent="0.25">
      <c r="J32" s="235">
        <v>236</v>
      </c>
      <c r="K32" s="235">
        <f>IFERROR(INDEX('Data PO'!C:C,MATCH($J32,'Data PO'!$B:$B,0),0),"")</f>
        <v>0</v>
      </c>
      <c r="L32" s="235" t="str">
        <f>IFERROR(INDEX('Data PO'!E:E,MATCH($J32,'Data PO'!$B:$B,0),0),"")</f>
        <v/>
      </c>
      <c r="M32" s="235">
        <f>IFERROR(INDEX('Data PO'!H:H,MATCH($J32,'Data PO'!$B:$B,0),0),"")</f>
        <v>0</v>
      </c>
      <c r="N32" s="235">
        <f>IFERROR(INDEX('Data PO'!I:I,MATCH($J32,'Data PO'!$B:$B,0),0),"")+IFERROR(SUMIFS('Jurnal Utang'!K:K,'Jurnal Utang'!N:N,K32),0)</f>
        <v>0</v>
      </c>
      <c r="O32" s="235" t="str">
        <f>IFERROR(INDEX('Data PO'!J:J,MATCH($J32,'Data PO'!$B:$B,0),0),"")</f>
        <v/>
      </c>
      <c r="P32" s="235" t="str">
        <f t="shared" si="0"/>
        <v/>
      </c>
      <c r="Q32" s="235" t="str">
        <f>IFERROR(RANK(P32,P$6:P$796,0)+COUNTIF(P$6:P32,P32)-1,"")</f>
        <v/>
      </c>
    </row>
    <row r="33" spans="10:17" x14ac:dyDescent="0.25">
      <c r="J33" s="235">
        <v>237</v>
      </c>
      <c r="K33" s="235">
        <f>IFERROR(INDEX('Data PO'!C:C,MATCH($J33,'Data PO'!$B:$B,0),0),"")</f>
        <v>0</v>
      </c>
      <c r="L33" s="235" t="str">
        <f>IFERROR(INDEX('Data PO'!E:E,MATCH($J33,'Data PO'!$B:$B,0),0),"")</f>
        <v/>
      </c>
      <c r="M33" s="235">
        <f>IFERROR(INDEX('Data PO'!H:H,MATCH($J33,'Data PO'!$B:$B,0),0),"")</f>
        <v>0</v>
      </c>
      <c r="N33" s="235">
        <f>IFERROR(INDEX('Data PO'!I:I,MATCH($J33,'Data PO'!$B:$B,0),0),"")+IFERROR(SUMIFS('Jurnal Utang'!K:K,'Jurnal Utang'!N:N,K33),0)</f>
        <v>0</v>
      </c>
      <c r="O33" s="235" t="str">
        <f>IFERROR(INDEX('Data PO'!J:J,MATCH($J33,'Data PO'!$B:$B,0),0),"")</f>
        <v/>
      </c>
      <c r="P33" s="235" t="str">
        <f t="shared" si="0"/>
        <v/>
      </c>
      <c r="Q33" s="235" t="str">
        <f>IFERROR(RANK(P33,P$6:P$796,0)+COUNTIF(P$6:P33,P33)-1,"")</f>
        <v/>
      </c>
    </row>
    <row r="34" spans="10:17" x14ac:dyDescent="0.25">
      <c r="J34" s="235">
        <v>238</v>
      </c>
      <c r="K34" s="235">
        <f>IFERROR(INDEX('Data PO'!C:C,MATCH($J34,'Data PO'!$B:$B,0),0),"")</f>
        <v>0</v>
      </c>
      <c r="L34" s="235" t="str">
        <f>IFERROR(INDEX('Data PO'!E:E,MATCH($J34,'Data PO'!$B:$B,0),0),"")</f>
        <v/>
      </c>
      <c r="M34" s="235">
        <f>IFERROR(INDEX('Data PO'!H:H,MATCH($J34,'Data PO'!$B:$B,0),0),"")</f>
        <v>0</v>
      </c>
      <c r="N34" s="235">
        <f>IFERROR(INDEX('Data PO'!I:I,MATCH($J34,'Data PO'!$B:$B,0),0),"")+IFERROR(SUMIFS('Jurnal Utang'!K:K,'Jurnal Utang'!N:N,K34),0)</f>
        <v>0</v>
      </c>
      <c r="O34" s="235" t="str">
        <f>IFERROR(INDEX('Data PO'!J:J,MATCH($J34,'Data PO'!$B:$B,0),0),"")</f>
        <v/>
      </c>
      <c r="P34" s="235" t="str">
        <f t="shared" si="0"/>
        <v/>
      </c>
      <c r="Q34" s="235" t="str">
        <f>IFERROR(RANK(P34,P$6:P$796,0)+COUNTIF(P$6:P34,P34)-1,"")</f>
        <v/>
      </c>
    </row>
    <row r="35" spans="10:17" x14ac:dyDescent="0.25">
      <c r="J35" s="235">
        <v>239</v>
      </c>
      <c r="K35" s="235">
        <f>IFERROR(INDEX('Data PO'!C:C,MATCH($J35,'Data PO'!$B:$B,0),0),"")</f>
        <v>0</v>
      </c>
      <c r="L35" s="235" t="str">
        <f>IFERROR(INDEX('Data PO'!E:E,MATCH($J35,'Data PO'!$B:$B,0),0),"")</f>
        <v/>
      </c>
      <c r="M35" s="235">
        <f>IFERROR(INDEX('Data PO'!H:H,MATCH($J35,'Data PO'!$B:$B,0),0),"")</f>
        <v>0</v>
      </c>
      <c r="N35" s="235">
        <f>IFERROR(INDEX('Data PO'!I:I,MATCH($J35,'Data PO'!$B:$B,0),0),"")+IFERROR(SUMIFS('Jurnal Utang'!K:K,'Jurnal Utang'!N:N,K35),0)</f>
        <v>0</v>
      </c>
      <c r="O35" s="235" t="str">
        <f>IFERROR(INDEX('Data PO'!J:J,MATCH($J35,'Data PO'!$B:$B,0),0),"")</f>
        <v/>
      </c>
      <c r="P35" s="235" t="str">
        <f t="shared" si="0"/>
        <v/>
      </c>
      <c r="Q35" s="235" t="str">
        <f>IFERROR(RANK(P35,P$6:P$796,0)+COUNTIF(P$6:P35,P35)-1,"")</f>
        <v/>
      </c>
    </row>
    <row r="36" spans="10:17" x14ac:dyDescent="0.25">
      <c r="J36" s="235">
        <v>240</v>
      </c>
      <c r="K36" s="235">
        <f>IFERROR(INDEX('Data PO'!C:C,MATCH($J36,'Data PO'!$B:$B,0),0),"")</f>
        <v>0</v>
      </c>
      <c r="L36" s="235" t="str">
        <f>IFERROR(INDEX('Data PO'!E:E,MATCH($J36,'Data PO'!$B:$B,0),0),"")</f>
        <v/>
      </c>
      <c r="M36" s="235">
        <f>IFERROR(INDEX('Data PO'!H:H,MATCH($J36,'Data PO'!$B:$B,0),0),"")</f>
        <v>0</v>
      </c>
      <c r="N36" s="235">
        <f>IFERROR(INDEX('Data PO'!I:I,MATCH($J36,'Data PO'!$B:$B,0),0),"")+IFERROR(SUMIFS('Jurnal Utang'!K:K,'Jurnal Utang'!N:N,K36),0)</f>
        <v>0</v>
      </c>
      <c r="O36" s="235" t="str">
        <f>IFERROR(INDEX('Data PO'!J:J,MATCH($J36,'Data PO'!$B:$B,0),0),"")</f>
        <v/>
      </c>
      <c r="P36" s="235" t="str">
        <f t="shared" si="0"/>
        <v/>
      </c>
      <c r="Q36" s="235" t="str">
        <f>IFERROR(RANK(P36,P$6:P$796,0)+COUNTIF(P$6:P36,P36)-1,"")</f>
        <v/>
      </c>
    </row>
    <row r="37" spans="10:17" x14ac:dyDescent="0.25">
      <c r="J37" s="235">
        <v>241</v>
      </c>
      <c r="K37" s="235">
        <f>IFERROR(INDEX('Data PO'!C:C,MATCH($J37,'Data PO'!$B:$B,0),0),"")</f>
        <v>0</v>
      </c>
      <c r="L37" s="235" t="str">
        <f>IFERROR(INDEX('Data PO'!E:E,MATCH($J37,'Data PO'!$B:$B,0),0),"")</f>
        <v/>
      </c>
      <c r="M37" s="235">
        <f>IFERROR(INDEX('Data PO'!H:H,MATCH($J37,'Data PO'!$B:$B,0),0),"")</f>
        <v>0</v>
      </c>
      <c r="N37" s="235">
        <f>IFERROR(INDEX('Data PO'!I:I,MATCH($J37,'Data PO'!$B:$B,0),0),"")+IFERROR(SUMIFS('Jurnal Utang'!K:K,'Jurnal Utang'!N:N,K37),0)</f>
        <v>0</v>
      </c>
      <c r="O37" s="235" t="str">
        <f>IFERROR(INDEX('Data PO'!J:J,MATCH($J37,'Data PO'!$B:$B,0),0),"")</f>
        <v/>
      </c>
      <c r="P37" s="235" t="str">
        <f t="shared" si="0"/>
        <v/>
      </c>
      <c r="Q37" s="235" t="str">
        <f>IFERROR(RANK(P37,P$6:P$796,0)+COUNTIF(P$6:P37,P37)-1,"")</f>
        <v/>
      </c>
    </row>
    <row r="38" spans="10:17" x14ac:dyDescent="0.25">
      <c r="J38" s="235">
        <v>242</v>
      </c>
      <c r="K38" s="235">
        <f>IFERROR(INDEX('Data PO'!C:C,MATCH($J38,'Data PO'!$B:$B,0),0),"")</f>
        <v>0</v>
      </c>
      <c r="L38" s="235" t="str">
        <f>IFERROR(INDEX('Data PO'!E:E,MATCH($J38,'Data PO'!$B:$B,0),0),"")</f>
        <v/>
      </c>
      <c r="M38" s="235">
        <f>IFERROR(INDEX('Data PO'!H:H,MATCH($J38,'Data PO'!$B:$B,0),0),"")</f>
        <v>0</v>
      </c>
      <c r="N38" s="235">
        <f>IFERROR(INDEX('Data PO'!I:I,MATCH($J38,'Data PO'!$B:$B,0),0),"")+IFERROR(SUMIFS('Jurnal Utang'!K:K,'Jurnal Utang'!N:N,K38),0)</f>
        <v>0</v>
      </c>
      <c r="O38" s="235" t="str">
        <f>IFERROR(INDEX('Data PO'!J:J,MATCH($J38,'Data PO'!$B:$B,0),0),"")</f>
        <v/>
      </c>
      <c r="P38" s="235" t="str">
        <f t="shared" si="0"/>
        <v/>
      </c>
      <c r="Q38" s="235" t="str">
        <f>IFERROR(RANK(P38,P$6:P$796,0)+COUNTIF(P$6:P38,P38)-1,"")</f>
        <v/>
      </c>
    </row>
    <row r="39" spans="10:17" x14ac:dyDescent="0.25">
      <c r="J39" s="235">
        <v>243</v>
      </c>
      <c r="K39" s="235">
        <f>IFERROR(INDEX('Data PO'!C:C,MATCH($J39,'Data PO'!$B:$B,0),0),"")</f>
        <v>0</v>
      </c>
      <c r="L39" s="235" t="str">
        <f>IFERROR(INDEX('Data PO'!E:E,MATCH($J39,'Data PO'!$B:$B,0),0),"")</f>
        <v/>
      </c>
      <c r="M39" s="235">
        <f>IFERROR(INDEX('Data PO'!H:H,MATCH($J39,'Data PO'!$B:$B,0),0),"")</f>
        <v>0</v>
      </c>
      <c r="N39" s="235">
        <f>IFERROR(INDEX('Data PO'!I:I,MATCH($J39,'Data PO'!$B:$B,0),0),"")+IFERROR(SUMIFS('Jurnal Utang'!K:K,'Jurnal Utang'!N:N,K39),0)</f>
        <v>0</v>
      </c>
      <c r="O39" s="235" t="str">
        <f>IFERROR(INDEX('Data PO'!J:J,MATCH($J39,'Data PO'!$B:$B,0),0),"")</f>
        <v/>
      </c>
      <c r="P39" s="235" t="str">
        <f t="shared" si="0"/>
        <v/>
      </c>
      <c r="Q39" s="235" t="str">
        <f>IFERROR(RANK(P39,P$6:P$796,0)+COUNTIF(P$6:P39,P39)-1,"")</f>
        <v/>
      </c>
    </row>
    <row r="40" spans="10:17" x14ac:dyDescent="0.25">
      <c r="J40" s="235">
        <v>244</v>
      </c>
      <c r="K40" s="235">
        <f>IFERROR(INDEX('Data PO'!C:C,MATCH($J40,'Data PO'!$B:$B,0),0),"")</f>
        <v>0</v>
      </c>
      <c r="L40" s="235" t="str">
        <f>IFERROR(INDEX('Data PO'!E:E,MATCH($J40,'Data PO'!$B:$B,0),0),"")</f>
        <v/>
      </c>
      <c r="M40" s="235">
        <f>IFERROR(INDEX('Data PO'!H:H,MATCH($J40,'Data PO'!$B:$B,0),0),"")</f>
        <v>0</v>
      </c>
      <c r="N40" s="235">
        <f>IFERROR(INDEX('Data PO'!I:I,MATCH($J40,'Data PO'!$B:$B,0),0),"")+IFERROR(SUMIFS('Jurnal Utang'!K:K,'Jurnal Utang'!N:N,K40),0)</f>
        <v>0</v>
      </c>
      <c r="O40" s="235" t="str">
        <f>IFERROR(INDEX('Data PO'!J:J,MATCH($J40,'Data PO'!$B:$B,0),0),"")</f>
        <v/>
      </c>
      <c r="P40" s="235" t="str">
        <f t="shared" si="0"/>
        <v/>
      </c>
      <c r="Q40" s="235" t="str">
        <f>IFERROR(RANK(P40,P$6:P$796,0)+COUNTIF(P$6:P40,P40)-1,"")</f>
        <v/>
      </c>
    </row>
    <row r="41" spans="10:17" x14ac:dyDescent="0.25">
      <c r="J41" s="235">
        <v>245</v>
      </c>
      <c r="K41" s="235">
        <f>IFERROR(INDEX('Data PO'!C:C,MATCH($J41,'Data PO'!$B:$B,0),0),"")</f>
        <v>0</v>
      </c>
      <c r="L41" s="235" t="str">
        <f>IFERROR(INDEX('Data PO'!E:E,MATCH($J41,'Data PO'!$B:$B,0),0),"")</f>
        <v/>
      </c>
      <c r="M41" s="235">
        <f>IFERROR(INDEX('Data PO'!H:H,MATCH($J41,'Data PO'!$B:$B,0),0),"")</f>
        <v>0</v>
      </c>
      <c r="N41" s="235">
        <f>IFERROR(INDEX('Data PO'!I:I,MATCH($J41,'Data PO'!$B:$B,0),0),"")+IFERROR(SUMIFS('Jurnal Utang'!K:K,'Jurnal Utang'!N:N,K41),0)</f>
        <v>0</v>
      </c>
      <c r="O41" s="235" t="str">
        <f>IFERROR(INDEX('Data PO'!J:J,MATCH($J41,'Data PO'!$B:$B,0),0),"")</f>
        <v/>
      </c>
      <c r="P41" s="235" t="str">
        <f t="shared" si="0"/>
        <v/>
      </c>
      <c r="Q41" s="235" t="str">
        <f>IFERROR(RANK(P41,P$6:P$796,0)+COUNTIF(P$6:P41,P41)-1,"")</f>
        <v/>
      </c>
    </row>
    <row r="42" spans="10:17" x14ac:dyDescent="0.25">
      <c r="J42" s="235">
        <v>246</v>
      </c>
      <c r="K42" s="235">
        <f>IFERROR(INDEX('Data PO'!C:C,MATCH($J42,'Data PO'!$B:$B,0),0),"")</f>
        <v>0</v>
      </c>
      <c r="L42" s="235" t="str">
        <f>IFERROR(INDEX('Data PO'!E:E,MATCH($J42,'Data PO'!$B:$B,0),0),"")</f>
        <v/>
      </c>
      <c r="M42" s="235">
        <f>IFERROR(INDEX('Data PO'!H:H,MATCH($J42,'Data PO'!$B:$B,0),0),"")</f>
        <v>0</v>
      </c>
      <c r="N42" s="235">
        <f>IFERROR(INDEX('Data PO'!I:I,MATCH($J42,'Data PO'!$B:$B,0),0),"")+IFERROR(SUMIFS('Jurnal Utang'!K:K,'Jurnal Utang'!N:N,K42),0)</f>
        <v>0</v>
      </c>
      <c r="O42" s="235" t="str">
        <f>IFERROR(INDEX('Data PO'!J:J,MATCH($J42,'Data PO'!$B:$B,0),0),"")</f>
        <v/>
      </c>
      <c r="P42" s="235" t="str">
        <f t="shared" si="0"/>
        <v/>
      </c>
      <c r="Q42" s="235" t="str">
        <f>IFERROR(RANK(P42,P$6:P$796,0)+COUNTIF(P$6:P42,P42)-1,"")</f>
        <v/>
      </c>
    </row>
    <row r="43" spans="10:17" x14ac:dyDescent="0.25">
      <c r="J43" s="235">
        <v>247</v>
      </c>
      <c r="K43" s="235">
        <f>IFERROR(INDEX('Data PO'!C:C,MATCH($J43,'Data PO'!$B:$B,0),0),"")</f>
        <v>0</v>
      </c>
      <c r="L43" s="235" t="str">
        <f>IFERROR(INDEX('Data PO'!E:E,MATCH($J43,'Data PO'!$B:$B,0),0),"")</f>
        <v/>
      </c>
      <c r="M43" s="235">
        <f>IFERROR(INDEX('Data PO'!H:H,MATCH($J43,'Data PO'!$B:$B,0),0),"")</f>
        <v>0</v>
      </c>
      <c r="N43" s="235">
        <f>IFERROR(INDEX('Data PO'!I:I,MATCH($J43,'Data PO'!$B:$B,0),0),"")+IFERROR(SUMIFS('Jurnal Utang'!K:K,'Jurnal Utang'!N:N,K43),0)</f>
        <v>0</v>
      </c>
      <c r="O43" s="235" t="str">
        <f>IFERROR(INDEX('Data PO'!J:J,MATCH($J43,'Data PO'!$B:$B,0),0),"")</f>
        <v/>
      </c>
      <c r="P43" s="235" t="str">
        <f t="shared" si="0"/>
        <v/>
      </c>
      <c r="Q43" s="235" t="str">
        <f>IFERROR(RANK(P43,P$6:P$796,0)+COUNTIF(P$6:P43,P43)-1,"")</f>
        <v/>
      </c>
    </row>
    <row r="44" spans="10:17" x14ac:dyDescent="0.25">
      <c r="J44" s="235">
        <v>248</v>
      </c>
      <c r="K44" s="235">
        <f>IFERROR(INDEX('Data PO'!C:C,MATCH($J44,'Data PO'!$B:$B,0),0),"")</f>
        <v>0</v>
      </c>
      <c r="L44" s="235" t="str">
        <f>IFERROR(INDEX('Data PO'!E:E,MATCH($J44,'Data PO'!$B:$B,0),0),"")</f>
        <v/>
      </c>
      <c r="M44" s="235">
        <f>IFERROR(INDEX('Data PO'!H:H,MATCH($J44,'Data PO'!$B:$B,0),0),"")</f>
        <v>0</v>
      </c>
      <c r="N44" s="235">
        <f>IFERROR(INDEX('Data PO'!I:I,MATCH($J44,'Data PO'!$B:$B,0),0),"")+IFERROR(SUMIFS('Jurnal Utang'!K:K,'Jurnal Utang'!N:N,K44),0)</f>
        <v>0</v>
      </c>
      <c r="O44" s="235" t="str">
        <f>IFERROR(INDEX('Data PO'!J:J,MATCH($J44,'Data PO'!$B:$B,0),0),"")</f>
        <v/>
      </c>
      <c r="P44" s="235" t="str">
        <f t="shared" si="0"/>
        <v/>
      </c>
      <c r="Q44" s="235" t="str">
        <f>IFERROR(RANK(P44,P$6:P$796,0)+COUNTIF(P$6:P44,P44)-1,"")</f>
        <v/>
      </c>
    </row>
    <row r="45" spans="10:17" x14ac:dyDescent="0.25">
      <c r="J45" s="235">
        <v>249</v>
      </c>
      <c r="K45" s="235">
        <f>IFERROR(INDEX('Data PO'!C:C,MATCH($J45,'Data PO'!$B:$B,0),0),"")</f>
        <v>0</v>
      </c>
      <c r="L45" s="235" t="str">
        <f>IFERROR(INDEX('Data PO'!E:E,MATCH($J45,'Data PO'!$B:$B,0),0),"")</f>
        <v/>
      </c>
      <c r="M45" s="235">
        <f>IFERROR(INDEX('Data PO'!H:H,MATCH($J45,'Data PO'!$B:$B,0),0),"")</f>
        <v>0</v>
      </c>
      <c r="N45" s="235">
        <f>IFERROR(INDEX('Data PO'!I:I,MATCH($J45,'Data PO'!$B:$B,0),0),"")+IFERROR(SUMIFS('Jurnal Utang'!K:K,'Jurnal Utang'!N:N,K45),0)</f>
        <v>0</v>
      </c>
      <c r="O45" s="235" t="str">
        <f>IFERROR(INDEX('Data PO'!J:J,MATCH($J45,'Data PO'!$B:$B,0),0),"")</f>
        <v/>
      </c>
      <c r="P45" s="235" t="str">
        <f t="shared" si="0"/>
        <v/>
      </c>
      <c r="Q45" s="235" t="str">
        <f>IFERROR(RANK(P45,P$6:P$796,0)+COUNTIF(P$6:P45,P45)-1,"")</f>
        <v/>
      </c>
    </row>
    <row r="46" spans="10:17" x14ac:dyDescent="0.25">
      <c r="J46" s="235">
        <v>250</v>
      </c>
      <c r="K46" s="235">
        <f>IFERROR(INDEX('Data PO'!C:C,MATCH($J46,'Data PO'!$B:$B,0),0),"")</f>
        <v>0</v>
      </c>
      <c r="L46" s="235" t="str">
        <f>IFERROR(INDEX('Data PO'!E:E,MATCH($J46,'Data PO'!$B:$B,0),0),"")</f>
        <v/>
      </c>
      <c r="M46" s="235">
        <f>IFERROR(INDEX('Data PO'!H:H,MATCH($J46,'Data PO'!$B:$B,0),0),"")</f>
        <v>0</v>
      </c>
      <c r="N46" s="235">
        <f>IFERROR(INDEX('Data PO'!I:I,MATCH($J46,'Data PO'!$B:$B,0),0),"")+IFERROR(SUMIFS('Jurnal Utang'!K:K,'Jurnal Utang'!N:N,K46),0)</f>
        <v>0</v>
      </c>
      <c r="O46" s="235" t="str">
        <f>IFERROR(INDEX('Data PO'!J:J,MATCH($J46,'Data PO'!$B:$B,0),0),"")</f>
        <v/>
      </c>
      <c r="P46" s="235" t="str">
        <f t="shared" si="0"/>
        <v/>
      </c>
      <c r="Q46" s="235" t="str">
        <f>IFERROR(RANK(P46,P$6:P$796,0)+COUNTIF(P$6:P46,P46)-1,"")</f>
        <v/>
      </c>
    </row>
    <row r="47" spans="10:17" x14ac:dyDescent="0.25">
      <c r="J47" s="235">
        <v>251</v>
      </c>
      <c r="K47" s="235">
        <f>IFERROR(INDEX('Data PO'!C:C,MATCH($J47,'Data PO'!$B:$B,0),0),"")</f>
        <v>0</v>
      </c>
      <c r="L47" s="235" t="str">
        <f>IFERROR(INDEX('Data PO'!E:E,MATCH($J47,'Data PO'!$B:$B,0),0),"")</f>
        <v/>
      </c>
      <c r="M47" s="235">
        <f>IFERROR(INDEX('Data PO'!H:H,MATCH($J47,'Data PO'!$B:$B,0),0),"")</f>
        <v>0</v>
      </c>
      <c r="N47" s="235">
        <f>IFERROR(INDEX('Data PO'!I:I,MATCH($J47,'Data PO'!$B:$B,0),0),"")+IFERROR(SUMIFS('Jurnal Utang'!K:K,'Jurnal Utang'!N:N,K47),0)</f>
        <v>0</v>
      </c>
      <c r="O47" s="235" t="str">
        <f>IFERROR(INDEX('Data PO'!J:J,MATCH($J47,'Data PO'!$B:$B,0),0),"")</f>
        <v/>
      </c>
      <c r="P47" s="235" t="str">
        <f t="shared" si="0"/>
        <v/>
      </c>
      <c r="Q47" s="235" t="str">
        <f>IFERROR(RANK(P47,P$6:P$796,0)+COUNTIF(P$6:P47,P47)-1,"")</f>
        <v/>
      </c>
    </row>
    <row r="48" spans="10:17" x14ac:dyDescent="0.25">
      <c r="J48" s="235">
        <v>252</v>
      </c>
      <c r="K48" s="235">
        <f>IFERROR(INDEX('Data PO'!C:C,MATCH($J48,'Data PO'!$B:$B,0),0),"")</f>
        <v>0</v>
      </c>
      <c r="L48" s="235" t="str">
        <f>IFERROR(INDEX('Data PO'!E:E,MATCH($J48,'Data PO'!$B:$B,0),0),"")</f>
        <v/>
      </c>
      <c r="M48" s="235">
        <f>IFERROR(INDEX('Data PO'!H:H,MATCH($J48,'Data PO'!$B:$B,0),0),"")</f>
        <v>0</v>
      </c>
      <c r="N48" s="235">
        <f>IFERROR(INDEX('Data PO'!I:I,MATCH($J48,'Data PO'!$B:$B,0),0),"")+IFERROR(SUMIFS('Jurnal Utang'!K:K,'Jurnal Utang'!N:N,K48),0)</f>
        <v>0</v>
      </c>
      <c r="O48" s="235" t="str">
        <f>IFERROR(INDEX('Data PO'!J:J,MATCH($J48,'Data PO'!$B:$B,0),0),"")</f>
        <v/>
      </c>
      <c r="P48" s="235" t="str">
        <f t="shared" si="0"/>
        <v/>
      </c>
      <c r="Q48" s="235" t="str">
        <f>IFERROR(RANK(P48,P$6:P$796,0)+COUNTIF(P$6:P48,P48)-1,"")</f>
        <v/>
      </c>
    </row>
    <row r="49" spans="10:17" x14ac:dyDescent="0.25">
      <c r="J49" s="235">
        <v>253</v>
      </c>
      <c r="K49" s="235">
        <f>IFERROR(INDEX('Data PO'!C:C,MATCH($J49,'Data PO'!$B:$B,0),0),"")</f>
        <v>0</v>
      </c>
      <c r="L49" s="235" t="str">
        <f>IFERROR(INDEX('Data PO'!E:E,MATCH($J49,'Data PO'!$B:$B,0),0),"")</f>
        <v/>
      </c>
      <c r="M49" s="235">
        <f>IFERROR(INDEX('Data PO'!H:H,MATCH($J49,'Data PO'!$B:$B,0),0),"")</f>
        <v>0</v>
      </c>
      <c r="N49" s="235">
        <f>IFERROR(INDEX('Data PO'!I:I,MATCH($J49,'Data PO'!$B:$B,0),0),"")+IFERROR(SUMIFS('Jurnal Utang'!K:K,'Jurnal Utang'!N:N,K49),0)</f>
        <v>0</v>
      </c>
      <c r="O49" s="235" t="str">
        <f>IFERROR(INDEX('Data PO'!J:J,MATCH($J49,'Data PO'!$B:$B,0),0),"")</f>
        <v/>
      </c>
      <c r="P49" s="235" t="str">
        <f t="shared" si="0"/>
        <v/>
      </c>
      <c r="Q49" s="235" t="str">
        <f>IFERROR(RANK(P49,P$6:P$796,0)+COUNTIF(P$6:P49,P49)-1,"")</f>
        <v/>
      </c>
    </row>
    <row r="50" spans="10:17" x14ac:dyDescent="0.25">
      <c r="J50" s="235">
        <v>254</v>
      </c>
      <c r="K50" s="235">
        <f>IFERROR(INDEX('Data PO'!C:C,MATCH($J50,'Data PO'!$B:$B,0),0),"")</f>
        <v>0</v>
      </c>
      <c r="L50" s="235" t="str">
        <f>IFERROR(INDEX('Data PO'!E:E,MATCH($J50,'Data PO'!$B:$B,0),0),"")</f>
        <v/>
      </c>
      <c r="M50" s="235">
        <f>IFERROR(INDEX('Data PO'!H:H,MATCH($J50,'Data PO'!$B:$B,0),0),"")</f>
        <v>0</v>
      </c>
      <c r="N50" s="235">
        <f>IFERROR(INDEX('Data PO'!I:I,MATCH($J50,'Data PO'!$B:$B,0),0),"")+IFERROR(SUMIFS('Jurnal Utang'!K:K,'Jurnal Utang'!N:N,K50),0)</f>
        <v>0</v>
      </c>
      <c r="O50" s="235" t="str">
        <f>IFERROR(INDEX('Data PO'!J:J,MATCH($J50,'Data PO'!$B:$B,0),0),"")</f>
        <v/>
      </c>
      <c r="P50" s="235" t="str">
        <f t="shared" si="0"/>
        <v/>
      </c>
      <c r="Q50" s="235" t="str">
        <f>IFERROR(RANK(P50,P$6:P$796,0)+COUNTIF(P$6:P50,P50)-1,"")</f>
        <v/>
      </c>
    </row>
    <row r="51" spans="10:17" x14ac:dyDescent="0.25">
      <c r="J51" s="235">
        <v>255</v>
      </c>
      <c r="K51" s="235">
        <f>IFERROR(INDEX('Data PO'!C:C,MATCH($J51,'Data PO'!$B:$B,0),0),"")</f>
        <v>0</v>
      </c>
      <c r="L51" s="235" t="str">
        <f>IFERROR(INDEX('Data PO'!E:E,MATCH($J51,'Data PO'!$B:$B,0),0),"")</f>
        <v/>
      </c>
      <c r="M51" s="235">
        <f>IFERROR(INDEX('Data PO'!H:H,MATCH($J51,'Data PO'!$B:$B,0),0),"")</f>
        <v>0</v>
      </c>
      <c r="N51" s="235">
        <f>IFERROR(INDEX('Data PO'!I:I,MATCH($J51,'Data PO'!$B:$B,0),0),"")+IFERROR(SUMIFS('Jurnal Utang'!K:K,'Jurnal Utang'!N:N,K51),0)</f>
        <v>0</v>
      </c>
      <c r="O51" s="235" t="str">
        <f>IFERROR(INDEX('Data PO'!J:J,MATCH($J51,'Data PO'!$B:$B,0),0),"")</f>
        <v/>
      </c>
      <c r="P51" s="235" t="str">
        <f t="shared" si="0"/>
        <v/>
      </c>
      <c r="Q51" s="235" t="str">
        <f>IFERROR(RANK(P51,P$6:P$796,0)+COUNTIF(P$6:P51,P51)-1,"")</f>
        <v/>
      </c>
    </row>
    <row r="52" spans="10:17" x14ac:dyDescent="0.25">
      <c r="J52" s="235">
        <v>256</v>
      </c>
      <c r="K52" s="235">
        <f>IFERROR(INDEX('Data PO'!C:C,MATCH($J52,'Data PO'!$B:$B,0),0),"")</f>
        <v>0</v>
      </c>
      <c r="L52" s="235" t="str">
        <f>IFERROR(INDEX('Data PO'!E:E,MATCH($J52,'Data PO'!$B:$B,0),0),"")</f>
        <v/>
      </c>
      <c r="M52" s="235">
        <f>IFERROR(INDEX('Data PO'!H:H,MATCH($J52,'Data PO'!$B:$B,0),0),"")</f>
        <v>0</v>
      </c>
      <c r="N52" s="235">
        <f>IFERROR(INDEX('Data PO'!I:I,MATCH($J52,'Data PO'!$B:$B,0),0),"")+IFERROR(SUMIFS('Jurnal Utang'!K:K,'Jurnal Utang'!N:N,K52),0)</f>
        <v>0</v>
      </c>
      <c r="O52" s="235" t="str">
        <f>IFERROR(INDEX('Data PO'!J:J,MATCH($J52,'Data PO'!$B:$B,0),0),"")</f>
        <v/>
      </c>
      <c r="P52" s="235" t="str">
        <f t="shared" si="0"/>
        <v/>
      </c>
      <c r="Q52" s="235" t="str">
        <f>IFERROR(RANK(P52,P$6:P$796,0)+COUNTIF(P$6:P52,P52)-1,"")</f>
        <v/>
      </c>
    </row>
    <row r="53" spans="10:17" x14ac:dyDescent="0.25">
      <c r="J53" s="235">
        <v>257</v>
      </c>
      <c r="K53" s="235">
        <f>IFERROR(INDEX('Data PO'!C:C,MATCH($J53,'Data PO'!$B:$B,0),0),"")</f>
        <v>0</v>
      </c>
      <c r="L53" s="235" t="str">
        <f>IFERROR(INDEX('Data PO'!E:E,MATCH($J53,'Data PO'!$B:$B,0),0),"")</f>
        <v/>
      </c>
      <c r="M53" s="235">
        <f>IFERROR(INDEX('Data PO'!H:H,MATCH($J53,'Data PO'!$B:$B,0),0),"")</f>
        <v>0</v>
      </c>
      <c r="N53" s="235">
        <f>IFERROR(INDEX('Data PO'!I:I,MATCH($J53,'Data PO'!$B:$B,0),0),"")+IFERROR(SUMIFS('Jurnal Utang'!K:K,'Jurnal Utang'!N:N,K53),0)</f>
        <v>0</v>
      </c>
      <c r="O53" s="235" t="str">
        <f>IFERROR(INDEX('Data PO'!J:J,MATCH($J53,'Data PO'!$B:$B,0),0),"")</f>
        <v/>
      </c>
      <c r="P53" s="235" t="str">
        <f t="shared" si="0"/>
        <v/>
      </c>
      <c r="Q53" s="235" t="str">
        <f>IFERROR(RANK(P53,P$6:P$796,0)+COUNTIF(P$6:P53,P53)-1,"")</f>
        <v/>
      </c>
    </row>
    <row r="54" spans="10:17" x14ac:dyDescent="0.25">
      <c r="J54" s="235">
        <v>258</v>
      </c>
      <c r="K54" s="235">
        <f>IFERROR(INDEX('Data PO'!C:C,MATCH($J54,'Data PO'!$B:$B,0),0),"")</f>
        <v>0</v>
      </c>
      <c r="L54" s="235" t="str">
        <f>IFERROR(INDEX('Data PO'!E:E,MATCH($J54,'Data PO'!$B:$B,0),0),"")</f>
        <v/>
      </c>
      <c r="M54" s="235">
        <f>IFERROR(INDEX('Data PO'!H:H,MATCH($J54,'Data PO'!$B:$B,0),0),"")</f>
        <v>0</v>
      </c>
      <c r="N54" s="235">
        <f>IFERROR(INDEX('Data PO'!I:I,MATCH($J54,'Data PO'!$B:$B,0),0),"")+IFERROR(SUMIFS('Jurnal Utang'!K:K,'Jurnal Utang'!N:N,K54),0)</f>
        <v>0</v>
      </c>
      <c r="O54" s="235" t="str">
        <f>IFERROR(INDEX('Data PO'!J:J,MATCH($J54,'Data PO'!$B:$B,0),0),"")</f>
        <v/>
      </c>
      <c r="P54" s="235" t="str">
        <f t="shared" ref="P54:P117" si="1">IF(O54&lt;&gt;"",IF(O54&lt;&gt;0,M54,""),"")</f>
        <v/>
      </c>
      <c r="Q54" s="235" t="str">
        <f>IFERROR(RANK(P54,P$6:P$796,0)+COUNTIF(P$6:P54,P54)-1,"")</f>
        <v/>
      </c>
    </row>
    <row r="55" spans="10:17" x14ac:dyDescent="0.25">
      <c r="J55" s="235">
        <v>259</v>
      </c>
      <c r="K55" s="235">
        <f>IFERROR(INDEX('Data PO'!C:C,MATCH($J55,'Data PO'!$B:$B,0),0),"")</f>
        <v>0</v>
      </c>
      <c r="L55" s="235" t="str">
        <f>IFERROR(INDEX('Data PO'!E:E,MATCH($J55,'Data PO'!$B:$B,0),0),"")</f>
        <v/>
      </c>
      <c r="M55" s="235">
        <f>IFERROR(INDEX('Data PO'!H:H,MATCH($J55,'Data PO'!$B:$B,0),0),"")</f>
        <v>0</v>
      </c>
      <c r="N55" s="235">
        <f>IFERROR(INDEX('Data PO'!I:I,MATCH($J55,'Data PO'!$B:$B,0),0),"")+IFERROR(SUMIFS('Jurnal Utang'!K:K,'Jurnal Utang'!N:N,K55),0)</f>
        <v>0</v>
      </c>
      <c r="O55" s="235" t="str">
        <f>IFERROR(INDEX('Data PO'!J:J,MATCH($J55,'Data PO'!$B:$B,0),0),"")</f>
        <v/>
      </c>
      <c r="P55" s="235" t="str">
        <f t="shared" si="1"/>
        <v/>
      </c>
      <c r="Q55" s="235" t="str">
        <f>IFERROR(RANK(P55,P$6:P$796,0)+COUNTIF(P$6:P55,P55)-1,"")</f>
        <v/>
      </c>
    </row>
    <row r="56" spans="10:17" x14ac:dyDescent="0.25">
      <c r="J56" s="235">
        <v>260</v>
      </c>
      <c r="K56" s="235">
        <f>IFERROR(INDEX('Data PO'!C:C,MATCH($J56,'Data PO'!$B:$B,0),0),"")</f>
        <v>0</v>
      </c>
      <c r="L56" s="235" t="str">
        <f>IFERROR(INDEX('Data PO'!E:E,MATCH($J56,'Data PO'!$B:$B,0),0),"")</f>
        <v/>
      </c>
      <c r="M56" s="235">
        <f>IFERROR(INDEX('Data PO'!H:H,MATCH($J56,'Data PO'!$B:$B,0),0),"")</f>
        <v>0</v>
      </c>
      <c r="N56" s="235">
        <f>IFERROR(INDEX('Data PO'!I:I,MATCH($J56,'Data PO'!$B:$B,0),0),"")+IFERROR(SUMIFS('Jurnal Utang'!K:K,'Jurnal Utang'!N:N,K56),0)</f>
        <v>0</v>
      </c>
      <c r="O56" s="235" t="str">
        <f>IFERROR(INDEX('Data PO'!J:J,MATCH($J56,'Data PO'!$B:$B,0),0),"")</f>
        <v/>
      </c>
      <c r="P56" s="235" t="str">
        <f t="shared" si="1"/>
        <v/>
      </c>
      <c r="Q56" s="235" t="str">
        <f>IFERROR(RANK(P56,P$6:P$796,0)+COUNTIF(P$6:P56,P56)-1,"")</f>
        <v/>
      </c>
    </row>
    <row r="57" spans="10:17" x14ac:dyDescent="0.25">
      <c r="J57" s="235">
        <v>261</v>
      </c>
      <c r="K57" s="235">
        <f>IFERROR(INDEX('Data PO'!C:C,MATCH($J57,'Data PO'!$B:$B,0),0),"")</f>
        <v>0</v>
      </c>
      <c r="L57" s="235" t="str">
        <f>IFERROR(INDEX('Data PO'!E:E,MATCH($J57,'Data PO'!$B:$B,0),0),"")</f>
        <v/>
      </c>
      <c r="M57" s="235">
        <f>IFERROR(INDEX('Data PO'!H:H,MATCH($J57,'Data PO'!$B:$B,0),0),"")</f>
        <v>0</v>
      </c>
      <c r="N57" s="235">
        <f>IFERROR(INDEX('Data PO'!I:I,MATCH($J57,'Data PO'!$B:$B,0),0),"")+IFERROR(SUMIFS('Jurnal Utang'!K:K,'Jurnal Utang'!N:N,K57),0)</f>
        <v>0</v>
      </c>
      <c r="O57" s="235" t="str">
        <f>IFERROR(INDEX('Data PO'!J:J,MATCH($J57,'Data PO'!$B:$B,0),0),"")</f>
        <v/>
      </c>
      <c r="P57" s="235" t="str">
        <f t="shared" si="1"/>
        <v/>
      </c>
      <c r="Q57" s="235" t="str">
        <f>IFERROR(RANK(P57,P$6:P$796,0)+COUNTIF(P$6:P57,P57)-1,"")</f>
        <v/>
      </c>
    </row>
    <row r="58" spans="10:17" x14ac:dyDescent="0.25">
      <c r="J58" s="235">
        <v>262</v>
      </c>
      <c r="K58" s="235">
        <f>IFERROR(INDEX('Data PO'!C:C,MATCH($J58,'Data PO'!$B:$B,0),0),"")</f>
        <v>0</v>
      </c>
      <c r="L58" s="235" t="str">
        <f>IFERROR(INDEX('Data PO'!E:E,MATCH($J58,'Data PO'!$B:$B,0),0),"")</f>
        <v/>
      </c>
      <c r="M58" s="235">
        <f>IFERROR(INDEX('Data PO'!H:H,MATCH($J58,'Data PO'!$B:$B,0),0),"")</f>
        <v>0</v>
      </c>
      <c r="N58" s="235">
        <f>IFERROR(INDEX('Data PO'!I:I,MATCH($J58,'Data PO'!$B:$B,0),0),"")+IFERROR(SUMIFS('Jurnal Utang'!K:K,'Jurnal Utang'!N:N,K58),0)</f>
        <v>0</v>
      </c>
      <c r="O58" s="235" t="str">
        <f>IFERROR(INDEX('Data PO'!J:J,MATCH($J58,'Data PO'!$B:$B,0),0),"")</f>
        <v/>
      </c>
      <c r="P58" s="235" t="str">
        <f t="shared" si="1"/>
        <v/>
      </c>
      <c r="Q58" s="235" t="str">
        <f>IFERROR(RANK(P58,P$6:P$796,0)+COUNTIF(P$6:P58,P58)-1,"")</f>
        <v/>
      </c>
    </row>
    <row r="59" spans="10:17" x14ac:dyDescent="0.25">
      <c r="J59" s="235">
        <v>263</v>
      </c>
      <c r="K59" s="235">
        <f>IFERROR(INDEX('Data PO'!C:C,MATCH($J59,'Data PO'!$B:$B,0),0),"")</f>
        <v>0</v>
      </c>
      <c r="L59" s="235" t="str">
        <f>IFERROR(INDEX('Data PO'!E:E,MATCH($J59,'Data PO'!$B:$B,0),0),"")</f>
        <v/>
      </c>
      <c r="M59" s="235">
        <f>IFERROR(INDEX('Data PO'!H:H,MATCH($J59,'Data PO'!$B:$B,0),0),"")</f>
        <v>0</v>
      </c>
      <c r="N59" s="235">
        <f>IFERROR(INDEX('Data PO'!I:I,MATCH($J59,'Data PO'!$B:$B,0),0),"")+IFERROR(SUMIFS('Jurnal Utang'!K:K,'Jurnal Utang'!N:N,K59),0)</f>
        <v>0</v>
      </c>
      <c r="O59" s="235" t="str">
        <f>IFERROR(INDEX('Data PO'!J:J,MATCH($J59,'Data PO'!$B:$B,0),0),"")</f>
        <v/>
      </c>
      <c r="P59" s="235" t="str">
        <f t="shared" si="1"/>
        <v/>
      </c>
      <c r="Q59" s="235" t="str">
        <f>IFERROR(RANK(P59,P$6:P$796,0)+COUNTIF(P$6:P59,P59)-1,"")</f>
        <v/>
      </c>
    </row>
    <row r="60" spans="10:17" x14ac:dyDescent="0.25">
      <c r="J60" s="235">
        <v>264</v>
      </c>
      <c r="K60" s="235">
        <f>IFERROR(INDEX('Data PO'!C:C,MATCH($J60,'Data PO'!$B:$B,0),0),"")</f>
        <v>0</v>
      </c>
      <c r="L60" s="235" t="str">
        <f>IFERROR(INDEX('Data PO'!E:E,MATCH($J60,'Data PO'!$B:$B,0),0),"")</f>
        <v/>
      </c>
      <c r="M60" s="235">
        <f>IFERROR(INDEX('Data PO'!H:H,MATCH($J60,'Data PO'!$B:$B,0),0),"")</f>
        <v>0</v>
      </c>
      <c r="N60" s="235">
        <f>IFERROR(INDEX('Data PO'!I:I,MATCH($J60,'Data PO'!$B:$B,0),0),"")+IFERROR(SUMIFS('Jurnal Utang'!K:K,'Jurnal Utang'!N:N,K60),0)</f>
        <v>0</v>
      </c>
      <c r="O60" s="235" t="str">
        <f>IFERROR(INDEX('Data PO'!J:J,MATCH($J60,'Data PO'!$B:$B,0),0),"")</f>
        <v/>
      </c>
      <c r="P60" s="235" t="str">
        <f t="shared" si="1"/>
        <v/>
      </c>
      <c r="Q60" s="235" t="str">
        <f>IFERROR(RANK(P60,P$6:P$796,0)+COUNTIF(P$6:P60,P60)-1,"")</f>
        <v/>
      </c>
    </row>
    <row r="61" spans="10:17" x14ac:dyDescent="0.25">
      <c r="J61" s="235">
        <v>265</v>
      </c>
      <c r="K61" s="235">
        <f>IFERROR(INDEX('Data PO'!C:C,MATCH($J61,'Data PO'!$B:$B,0),0),"")</f>
        <v>0</v>
      </c>
      <c r="L61" s="235" t="str">
        <f>IFERROR(INDEX('Data PO'!E:E,MATCH($J61,'Data PO'!$B:$B,0),0),"")</f>
        <v/>
      </c>
      <c r="M61" s="235">
        <f>IFERROR(INDEX('Data PO'!H:H,MATCH($J61,'Data PO'!$B:$B,0),0),"")</f>
        <v>0</v>
      </c>
      <c r="N61" s="235">
        <f>IFERROR(INDEX('Data PO'!I:I,MATCH($J61,'Data PO'!$B:$B,0),0),"")+IFERROR(SUMIFS('Jurnal Utang'!K:K,'Jurnal Utang'!N:N,K61),0)</f>
        <v>0</v>
      </c>
      <c r="O61" s="235" t="str">
        <f>IFERROR(INDEX('Data PO'!J:J,MATCH($J61,'Data PO'!$B:$B,0),0),"")</f>
        <v/>
      </c>
      <c r="P61" s="235" t="str">
        <f t="shared" si="1"/>
        <v/>
      </c>
      <c r="Q61" s="235" t="str">
        <f>IFERROR(RANK(P61,P$6:P$796,0)+COUNTIF(P$6:P61,P61)-1,"")</f>
        <v/>
      </c>
    </row>
    <row r="62" spans="10:17" x14ac:dyDescent="0.25">
      <c r="J62" s="235">
        <v>266</v>
      </c>
      <c r="K62" s="235">
        <f>IFERROR(INDEX('Data PO'!C:C,MATCH($J62,'Data PO'!$B:$B,0),0),"")</f>
        <v>0</v>
      </c>
      <c r="L62" s="235" t="str">
        <f>IFERROR(INDEX('Data PO'!E:E,MATCH($J62,'Data PO'!$B:$B,0),0),"")</f>
        <v/>
      </c>
      <c r="M62" s="235">
        <f>IFERROR(INDEX('Data PO'!H:H,MATCH($J62,'Data PO'!$B:$B,0),0),"")</f>
        <v>0</v>
      </c>
      <c r="N62" s="235">
        <f>IFERROR(INDEX('Data PO'!I:I,MATCH($J62,'Data PO'!$B:$B,0),0),"")+IFERROR(SUMIFS('Jurnal Utang'!K:K,'Jurnal Utang'!N:N,K62),0)</f>
        <v>0</v>
      </c>
      <c r="O62" s="235" t="str">
        <f>IFERROR(INDEX('Data PO'!J:J,MATCH($J62,'Data PO'!$B:$B,0),0),"")</f>
        <v/>
      </c>
      <c r="P62" s="235" t="str">
        <f t="shared" si="1"/>
        <v/>
      </c>
      <c r="Q62" s="235" t="str">
        <f>IFERROR(RANK(P62,P$6:P$796,0)+COUNTIF(P$6:P62,P62)-1,"")</f>
        <v/>
      </c>
    </row>
    <row r="63" spans="10:17" x14ac:dyDescent="0.25">
      <c r="J63" s="235">
        <v>267</v>
      </c>
      <c r="K63" s="235">
        <f>IFERROR(INDEX('Data PO'!C:C,MATCH($J63,'Data PO'!$B:$B,0),0),"")</f>
        <v>0</v>
      </c>
      <c r="L63" s="235" t="str">
        <f>IFERROR(INDEX('Data PO'!E:E,MATCH($J63,'Data PO'!$B:$B,0),0),"")</f>
        <v/>
      </c>
      <c r="M63" s="235">
        <f>IFERROR(INDEX('Data PO'!H:H,MATCH($J63,'Data PO'!$B:$B,0),0),"")</f>
        <v>0</v>
      </c>
      <c r="N63" s="235">
        <f>IFERROR(INDEX('Data PO'!I:I,MATCH($J63,'Data PO'!$B:$B,0),0),"")+IFERROR(SUMIFS('Jurnal Utang'!K:K,'Jurnal Utang'!N:N,K63),0)</f>
        <v>0</v>
      </c>
      <c r="O63" s="235" t="str">
        <f>IFERROR(INDEX('Data PO'!J:J,MATCH($J63,'Data PO'!$B:$B,0),0),"")</f>
        <v/>
      </c>
      <c r="P63" s="235" t="str">
        <f t="shared" si="1"/>
        <v/>
      </c>
      <c r="Q63" s="235" t="str">
        <f>IFERROR(RANK(P63,P$6:P$796,0)+COUNTIF(P$6:P63,P63)-1,"")</f>
        <v/>
      </c>
    </row>
    <row r="64" spans="10:17" x14ac:dyDescent="0.25">
      <c r="J64" s="235">
        <v>268</v>
      </c>
      <c r="K64" s="235">
        <f>IFERROR(INDEX('Data PO'!C:C,MATCH($J64,'Data PO'!$B:$B,0),0),"")</f>
        <v>0</v>
      </c>
      <c r="L64" s="235" t="str">
        <f>IFERROR(INDEX('Data PO'!E:E,MATCH($J64,'Data PO'!$B:$B,0),0),"")</f>
        <v/>
      </c>
      <c r="M64" s="235">
        <f>IFERROR(INDEX('Data PO'!H:H,MATCH($J64,'Data PO'!$B:$B,0),0),"")</f>
        <v>0</v>
      </c>
      <c r="N64" s="235">
        <f>IFERROR(INDEX('Data PO'!I:I,MATCH($J64,'Data PO'!$B:$B,0),0),"")+IFERROR(SUMIFS('Jurnal Utang'!K:K,'Jurnal Utang'!N:N,K64),0)</f>
        <v>0</v>
      </c>
      <c r="O64" s="235" t="str">
        <f>IFERROR(INDEX('Data PO'!J:J,MATCH($J64,'Data PO'!$B:$B,0),0),"")</f>
        <v/>
      </c>
      <c r="P64" s="235" t="str">
        <f t="shared" si="1"/>
        <v/>
      </c>
      <c r="Q64" s="235" t="str">
        <f>IFERROR(RANK(P64,P$6:P$796,0)+COUNTIF(P$6:P64,P64)-1,"")</f>
        <v/>
      </c>
    </row>
    <row r="65" spans="10:17" x14ac:dyDescent="0.25">
      <c r="J65" s="235">
        <v>269</v>
      </c>
      <c r="K65" s="235">
        <f>IFERROR(INDEX('Data PO'!C:C,MATCH($J65,'Data PO'!$B:$B,0),0),"")</f>
        <v>0</v>
      </c>
      <c r="L65" s="235" t="str">
        <f>IFERROR(INDEX('Data PO'!E:E,MATCH($J65,'Data PO'!$B:$B,0),0),"")</f>
        <v/>
      </c>
      <c r="M65" s="235">
        <f>IFERROR(INDEX('Data PO'!H:H,MATCH($J65,'Data PO'!$B:$B,0),0),"")</f>
        <v>0</v>
      </c>
      <c r="N65" s="235">
        <f>IFERROR(INDEX('Data PO'!I:I,MATCH($J65,'Data PO'!$B:$B,0),0),"")+IFERROR(SUMIFS('Jurnal Utang'!K:K,'Jurnal Utang'!N:N,K65),0)</f>
        <v>0</v>
      </c>
      <c r="O65" s="235" t="str">
        <f>IFERROR(INDEX('Data PO'!J:J,MATCH($J65,'Data PO'!$B:$B,0),0),"")</f>
        <v/>
      </c>
      <c r="P65" s="235" t="str">
        <f t="shared" si="1"/>
        <v/>
      </c>
      <c r="Q65" s="235" t="str">
        <f>IFERROR(RANK(P65,P$6:P$796,0)+COUNTIF(P$6:P65,P65)-1,"")</f>
        <v/>
      </c>
    </row>
    <row r="66" spans="10:17" x14ac:dyDescent="0.25">
      <c r="J66" s="235">
        <v>270</v>
      </c>
      <c r="K66" s="235">
        <f>IFERROR(INDEX('Data PO'!C:C,MATCH($J66,'Data PO'!$B:$B,0),0),"")</f>
        <v>0</v>
      </c>
      <c r="L66" s="235" t="str">
        <f>IFERROR(INDEX('Data PO'!E:E,MATCH($J66,'Data PO'!$B:$B,0),0),"")</f>
        <v/>
      </c>
      <c r="M66" s="235">
        <f>IFERROR(INDEX('Data PO'!H:H,MATCH($J66,'Data PO'!$B:$B,0),0),"")</f>
        <v>0</v>
      </c>
      <c r="N66" s="235">
        <f>IFERROR(INDEX('Data PO'!I:I,MATCH($J66,'Data PO'!$B:$B,0),0),"")+IFERROR(SUMIFS('Jurnal Utang'!K:K,'Jurnal Utang'!N:N,K66),0)</f>
        <v>0</v>
      </c>
      <c r="O66" s="235" t="str">
        <f>IFERROR(INDEX('Data PO'!J:J,MATCH($J66,'Data PO'!$B:$B,0),0),"")</f>
        <v/>
      </c>
      <c r="P66" s="235" t="str">
        <f t="shared" si="1"/>
        <v/>
      </c>
      <c r="Q66" s="235" t="str">
        <f>IFERROR(RANK(P66,P$6:P$796,0)+COUNTIF(P$6:P66,P66)-1,"")</f>
        <v/>
      </c>
    </row>
    <row r="67" spans="10:17" x14ac:dyDescent="0.25">
      <c r="J67" s="235">
        <v>271</v>
      </c>
      <c r="K67" s="235">
        <f>IFERROR(INDEX('Data PO'!C:C,MATCH($J67,'Data PO'!$B:$B,0),0),"")</f>
        <v>0</v>
      </c>
      <c r="L67" s="235" t="str">
        <f>IFERROR(INDEX('Data PO'!E:E,MATCH($J67,'Data PO'!$B:$B,0),0),"")</f>
        <v/>
      </c>
      <c r="M67" s="235">
        <f>IFERROR(INDEX('Data PO'!H:H,MATCH($J67,'Data PO'!$B:$B,0),0),"")</f>
        <v>0</v>
      </c>
      <c r="N67" s="235">
        <f>IFERROR(INDEX('Data PO'!I:I,MATCH($J67,'Data PO'!$B:$B,0),0),"")+IFERROR(SUMIFS('Jurnal Utang'!K:K,'Jurnal Utang'!N:N,K67),0)</f>
        <v>0</v>
      </c>
      <c r="O67" s="235" t="str">
        <f>IFERROR(INDEX('Data PO'!J:J,MATCH($J67,'Data PO'!$B:$B,0),0),"")</f>
        <v/>
      </c>
      <c r="P67" s="235" t="str">
        <f t="shared" si="1"/>
        <v/>
      </c>
      <c r="Q67" s="235" t="str">
        <f>IFERROR(RANK(P67,P$6:P$796,0)+COUNTIF(P$6:P67,P67)-1,"")</f>
        <v/>
      </c>
    </row>
    <row r="68" spans="10:17" x14ac:dyDescent="0.25">
      <c r="J68" s="235">
        <v>272</v>
      </c>
      <c r="K68" s="235">
        <f>IFERROR(INDEX('Data PO'!C:C,MATCH($J68,'Data PO'!$B:$B,0),0),"")</f>
        <v>0</v>
      </c>
      <c r="L68" s="235" t="str">
        <f>IFERROR(INDEX('Data PO'!E:E,MATCH($J68,'Data PO'!$B:$B,0),0),"")</f>
        <v/>
      </c>
      <c r="M68" s="235">
        <f>IFERROR(INDEX('Data PO'!H:H,MATCH($J68,'Data PO'!$B:$B,0),0),"")</f>
        <v>0</v>
      </c>
      <c r="N68" s="235">
        <f>IFERROR(INDEX('Data PO'!I:I,MATCH($J68,'Data PO'!$B:$B,0),0),"")+IFERROR(SUMIFS('Jurnal Utang'!K:K,'Jurnal Utang'!N:N,K68),0)</f>
        <v>0</v>
      </c>
      <c r="O68" s="235" t="str">
        <f>IFERROR(INDEX('Data PO'!J:J,MATCH($J68,'Data PO'!$B:$B,0),0),"")</f>
        <v/>
      </c>
      <c r="P68" s="235" t="str">
        <f t="shared" si="1"/>
        <v/>
      </c>
      <c r="Q68" s="235" t="str">
        <f>IFERROR(RANK(P68,P$6:P$796,0)+COUNTIF(P$6:P68,P68)-1,"")</f>
        <v/>
      </c>
    </row>
    <row r="69" spans="10:17" x14ac:dyDescent="0.25">
      <c r="J69" s="235">
        <v>273</v>
      </c>
      <c r="K69" s="235">
        <f>IFERROR(INDEX('Data PO'!C:C,MATCH($J69,'Data PO'!$B:$B,0),0),"")</f>
        <v>0</v>
      </c>
      <c r="L69" s="235" t="str">
        <f>IFERROR(INDEX('Data PO'!E:E,MATCH($J69,'Data PO'!$B:$B,0),0),"")</f>
        <v/>
      </c>
      <c r="M69" s="235">
        <f>IFERROR(INDEX('Data PO'!H:H,MATCH($J69,'Data PO'!$B:$B,0),0),"")</f>
        <v>0</v>
      </c>
      <c r="N69" s="235">
        <f>IFERROR(INDEX('Data PO'!I:I,MATCH($J69,'Data PO'!$B:$B,0),0),"")+IFERROR(SUMIFS('Jurnal Utang'!K:K,'Jurnal Utang'!N:N,K69),0)</f>
        <v>0</v>
      </c>
      <c r="O69" s="235" t="str">
        <f>IFERROR(INDEX('Data PO'!J:J,MATCH($J69,'Data PO'!$B:$B,0),0),"")</f>
        <v/>
      </c>
      <c r="P69" s="235" t="str">
        <f t="shared" si="1"/>
        <v/>
      </c>
      <c r="Q69" s="235" t="str">
        <f>IFERROR(RANK(P69,P$6:P$796,0)+COUNTIF(P$6:P69,P69)-1,"")</f>
        <v/>
      </c>
    </row>
    <row r="70" spans="10:17" x14ac:dyDescent="0.25">
      <c r="J70" s="235">
        <v>274</v>
      </c>
      <c r="K70" s="235">
        <f>IFERROR(INDEX('Data PO'!C:C,MATCH($J70,'Data PO'!$B:$B,0),0),"")</f>
        <v>0</v>
      </c>
      <c r="L70" s="235" t="str">
        <f>IFERROR(INDEX('Data PO'!E:E,MATCH($J70,'Data PO'!$B:$B,0),0),"")</f>
        <v/>
      </c>
      <c r="M70" s="235">
        <f>IFERROR(INDEX('Data PO'!H:H,MATCH($J70,'Data PO'!$B:$B,0),0),"")</f>
        <v>0</v>
      </c>
      <c r="N70" s="235">
        <f>IFERROR(INDEX('Data PO'!I:I,MATCH($J70,'Data PO'!$B:$B,0),0),"")+IFERROR(SUMIFS('Jurnal Utang'!K:K,'Jurnal Utang'!N:N,K70),0)</f>
        <v>0</v>
      </c>
      <c r="O70" s="235" t="str">
        <f>IFERROR(INDEX('Data PO'!J:J,MATCH($J70,'Data PO'!$B:$B,0),0),"")</f>
        <v/>
      </c>
      <c r="P70" s="235" t="str">
        <f t="shared" si="1"/>
        <v/>
      </c>
      <c r="Q70" s="235" t="str">
        <f>IFERROR(RANK(P70,P$6:P$796,0)+COUNTIF(P$6:P70,P70)-1,"")</f>
        <v/>
      </c>
    </row>
    <row r="71" spans="10:17" x14ac:dyDescent="0.25">
      <c r="J71" s="235">
        <v>275</v>
      </c>
      <c r="K71" s="235">
        <f>IFERROR(INDEX('Data PO'!C:C,MATCH($J71,'Data PO'!$B:$B,0),0),"")</f>
        <v>0</v>
      </c>
      <c r="L71" s="235" t="str">
        <f>IFERROR(INDEX('Data PO'!E:E,MATCH($J71,'Data PO'!$B:$B,0),0),"")</f>
        <v/>
      </c>
      <c r="M71" s="235">
        <f>IFERROR(INDEX('Data PO'!H:H,MATCH($J71,'Data PO'!$B:$B,0),0),"")</f>
        <v>0</v>
      </c>
      <c r="N71" s="235">
        <f>IFERROR(INDEX('Data PO'!I:I,MATCH($J71,'Data PO'!$B:$B,0),0),"")+IFERROR(SUMIFS('Jurnal Utang'!K:K,'Jurnal Utang'!N:N,K71),0)</f>
        <v>0</v>
      </c>
      <c r="O71" s="235" t="str">
        <f>IFERROR(INDEX('Data PO'!J:J,MATCH($J71,'Data PO'!$B:$B,0),0),"")</f>
        <v/>
      </c>
      <c r="P71" s="235" t="str">
        <f t="shared" si="1"/>
        <v/>
      </c>
      <c r="Q71" s="235" t="str">
        <f>IFERROR(RANK(P71,P$6:P$796,0)+COUNTIF(P$6:P71,P71)-1,"")</f>
        <v/>
      </c>
    </row>
    <row r="72" spans="10:17" x14ac:dyDescent="0.25">
      <c r="J72" s="235">
        <v>276</v>
      </c>
      <c r="K72" s="235">
        <f>IFERROR(INDEX('Data PO'!C:C,MATCH($J72,'Data PO'!$B:$B,0),0),"")</f>
        <v>0</v>
      </c>
      <c r="L72" s="235" t="str">
        <f>IFERROR(INDEX('Data PO'!E:E,MATCH($J72,'Data PO'!$B:$B,0),0),"")</f>
        <v/>
      </c>
      <c r="M72" s="235">
        <f>IFERROR(INDEX('Data PO'!H:H,MATCH($J72,'Data PO'!$B:$B,0),0),"")</f>
        <v>0</v>
      </c>
      <c r="N72" s="235">
        <f>IFERROR(INDEX('Data PO'!I:I,MATCH($J72,'Data PO'!$B:$B,0),0),"")+IFERROR(SUMIFS('Jurnal Utang'!K:K,'Jurnal Utang'!N:N,K72),0)</f>
        <v>0</v>
      </c>
      <c r="O72" s="235" t="str">
        <f>IFERROR(INDEX('Data PO'!J:J,MATCH($J72,'Data PO'!$B:$B,0),0),"")</f>
        <v/>
      </c>
      <c r="P72" s="235" t="str">
        <f t="shared" si="1"/>
        <v/>
      </c>
      <c r="Q72" s="235" t="str">
        <f>IFERROR(RANK(P72,P$6:P$796,0)+COUNTIF(P$6:P72,P72)-1,"")</f>
        <v/>
      </c>
    </row>
    <row r="73" spans="10:17" x14ac:dyDescent="0.25">
      <c r="J73" s="235">
        <v>277</v>
      </c>
      <c r="K73" s="235">
        <f>IFERROR(INDEX('Data PO'!C:C,MATCH($J73,'Data PO'!$B:$B,0),0),"")</f>
        <v>0</v>
      </c>
      <c r="L73" s="235" t="str">
        <f>IFERROR(INDEX('Data PO'!E:E,MATCH($J73,'Data PO'!$B:$B,0),0),"")</f>
        <v/>
      </c>
      <c r="M73" s="235">
        <f>IFERROR(INDEX('Data PO'!H:H,MATCH($J73,'Data PO'!$B:$B,0),0),"")</f>
        <v>0</v>
      </c>
      <c r="N73" s="235">
        <f>IFERROR(INDEX('Data PO'!I:I,MATCH($J73,'Data PO'!$B:$B,0),0),"")+IFERROR(SUMIFS('Jurnal Utang'!K:K,'Jurnal Utang'!N:N,K73),0)</f>
        <v>0</v>
      </c>
      <c r="O73" s="235" t="str">
        <f>IFERROR(INDEX('Data PO'!J:J,MATCH($J73,'Data PO'!$B:$B,0),0),"")</f>
        <v/>
      </c>
      <c r="P73" s="235" t="str">
        <f t="shared" si="1"/>
        <v/>
      </c>
      <c r="Q73" s="235" t="str">
        <f>IFERROR(RANK(P73,P$6:P$796,0)+COUNTIF(P$6:P73,P73)-1,"")</f>
        <v/>
      </c>
    </row>
    <row r="74" spans="10:17" x14ac:dyDescent="0.25">
      <c r="J74" s="235">
        <v>278</v>
      </c>
      <c r="K74" s="235">
        <f>IFERROR(INDEX('Data PO'!C:C,MATCH($J74,'Data PO'!$B:$B,0),0),"")</f>
        <v>0</v>
      </c>
      <c r="L74" s="235" t="str">
        <f>IFERROR(INDEX('Data PO'!E:E,MATCH($J74,'Data PO'!$B:$B,0),0),"")</f>
        <v/>
      </c>
      <c r="M74" s="235">
        <f>IFERROR(INDEX('Data PO'!H:H,MATCH($J74,'Data PO'!$B:$B,0),0),"")</f>
        <v>0</v>
      </c>
      <c r="N74" s="235">
        <f>IFERROR(INDEX('Data PO'!I:I,MATCH($J74,'Data PO'!$B:$B,0),0),"")+IFERROR(SUMIFS('Jurnal Utang'!K:K,'Jurnal Utang'!N:N,K74),0)</f>
        <v>0</v>
      </c>
      <c r="O74" s="235" t="str">
        <f>IFERROR(INDEX('Data PO'!J:J,MATCH($J74,'Data PO'!$B:$B,0),0),"")</f>
        <v/>
      </c>
      <c r="P74" s="235" t="str">
        <f t="shared" si="1"/>
        <v/>
      </c>
      <c r="Q74" s="235" t="str">
        <f>IFERROR(RANK(P74,P$6:P$796,0)+COUNTIF(P$6:P74,P74)-1,"")</f>
        <v/>
      </c>
    </row>
    <row r="75" spans="10:17" x14ac:dyDescent="0.25">
      <c r="J75" s="235">
        <v>279</v>
      </c>
      <c r="K75" s="235">
        <f>IFERROR(INDEX('Data PO'!C:C,MATCH($J75,'Data PO'!$B:$B,0),0),"")</f>
        <v>0</v>
      </c>
      <c r="L75" s="235" t="str">
        <f>IFERROR(INDEX('Data PO'!E:E,MATCH($J75,'Data PO'!$B:$B,0),0),"")</f>
        <v/>
      </c>
      <c r="M75" s="235">
        <f>IFERROR(INDEX('Data PO'!H:H,MATCH($J75,'Data PO'!$B:$B,0),0),"")</f>
        <v>0</v>
      </c>
      <c r="N75" s="235">
        <f>IFERROR(INDEX('Data PO'!I:I,MATCH($J75,'Data PO'!$B:$B,0),0),"")+IFERROR(SUMIFS('Jurnal Utang'!K:K,'Jurnal Utang'!N:N,K75),0)</f>
        <v>0</v>
      </c>
      <c r="O75" s="235" t="str">
        <f>IFERROR(INDEX('Data PO'!J:J,MATCH($J75,'Data PO'!$B:$B,0),0),"")</f>
        <v/>
      </c>
      <c r="P75" s="235" t="str">
        <f t="shared" si="1"/>
        <v/>
      </c>
      <c r="Q75" s="235" t="str">
        <f>IFERROR(RANK(P75,P$6:P$796,0)+COUNTIF(P$6:P75,P75)-1,"")</f>
        <v/>
      </c>
    </row>
    <row r="76" spans="10:17" x14ac:dyDescent="0.25">
      <c r="J76" s="235">
        <v>280</v>
      </c>
      <c r="K76" s="235">
        <f>IFERROR(INDEX('Data PO'!C:C,MATCH($J76,'Data PO'!$B:$B,0),0),"")</f>
        <v>0</v>
      </c>
      <c r="L76" s="235" t="str">
        <f>IFERROR(INDEX('Data PO'!E:E,MATCH($J76,'Data PO'!$B:$B,0),0),"")</f>
        <v/>
      </c>
      <c r="M76" s="235">
        <f>IFERROR(INDEX('Data PO'!H:H,MATCH($J76,'Data PO'!$B:$B,0),0),"")</f>
        <v>0</v>
      </c>
      <c r="N76" s="235">
        <f>IFERROR(INDEX('Data PO'!I:I,MATCH($J76,'Data PO'!$B:$B,0),0),"")+IFERROR(SUMIFS('Jurnal Utang'!K:K,'Jurnal Utang'!N:N,K76),0)</f>
        <v>0</v>
      </c>
      <c r="O76" s="235" t="str">
        <f>IFERROR(INDEX('Data PO'!J:J,MATCH($J76,'Data PO'!$B:$B,0),0),"")</f>
        <v/>
      </c>
      <c r="P76" s="235" t="str">
        <f t="shared" si="1"/>
        <v/>
      </c>
      <c r="Q76" s="235" t="str">
        <f>IFERROR(RANK(P76,P$6:P$796,0)+COUNTIF(P$6:P76,P76)-1,"")</f>
        <v/>
      </c>
    </row>
    <row r="77" spans="10:17" x14ac:dyDescent="0.25">
      <c r="J77" s="235">
        <v>281</v>
      </c>
      <c r="K77" s="235">
        <f>IFERROR(INDEX('Data PO'!C:C,MATCH($J77,'Data PO'!$B:$B,0),0),"")</f>
        <v>0</v>
      </c>
      <c r="L77" s="235" t="str">
        <f>IFERROR(INDEX('Data PO'!E:E,MATCH($J77,'Data PO'!$B:$B,0),0),"")</f>
        <v/>
      </c>
      <c r="M77" s="235">
        <f>IFERROR(INDEX('Data PO'!H:H,MATCH($J77,'Data PO'!$B:$B,0),0),"")</f>
        <v>0</v>
      </c>
      <c r="N77" s="235">
        <f>IFERROR(INDEX('Data PO'!I:I,MATCH($J77,'Data PO'!$B:$B,0),0),"")+IFERROR(SUMIFS('Jurnal Utang'!K:K,'Jurnal Utang'!N:N,K77),0)</f>
        <v>0</v>
      </c>
      <c r="O77" s="235" t="str">
        <f>IFERROR(INDEX('Data PO'!J:J,MATCH($J77,'Data PO'!$B:$B,0),0),"")</f>
        <v/>
      </c>
      <c r="P77" s="235" t="str">
        <f t="shared" si="1"/>
        <v/>
      </c>
      <c r="Q77" s="235" t="str">
        <f>IFERROR(RANK(P77,P$6:P$796,0)+COUNTIF(P$6:P77,P77)-1,"")</f>
        <v/>
      </c>
    </row>
    <row r="78" spans="10:17" x14ac:dyDescent="0.25">
      <c r="J78" s="235">
        <v>282</v>
      </c>
      <c r="K78" s="235">
        <f>IFERROR(INDEX('Data PO'!C:C,MATCH($J78,'Data PO'!$B:$B,0),0),"")</f>
        <v>0</v>
      </c>
      <c r="L78" s="235" t="str">
        <f>IFERROR(INDEX('Data PO'!E:E,MATCH($J78,'Data PO'!$B:$B,0),0),"")</f>
        <v/>
      </c>
      <c r="M78" s="235">
        <f>IFERROR(INDEX('Data PO'!H:H,MATCH($J78,'Data PO'!$B:$B,0),0),"")</f>
        <v>0</v>
      </c>
      <c r="N78" s="235">
        <f>IFERROR(INDEX('Data PO'!I:I,MATCH($J78,'Data PO'!$B:$B,0),0),"")+IFERROR(SUMIFS('Jurnal Utang'!K:K,'Jurnal Utang'!N:N,K78),0)</f>
        <v>0</v>
      </c>
      <c r="O78" s="235" t="str">
        <f>IFERROR(INDEX('Data PO'!J:J,MATCH($J78,'Data PO'!$B:$B,0),0),"")</f>
        <v/>
      </c>
      <c r="P78" s="235" t="str">
        <f t="shared" si="1"/>
        <v/>
      </c>
      <c r="Q78" s="235" t="str">
        <f>IFERROR(RANK(P78,P$6:P$796,0)+COUNTIF(P$6:P78,P78)-1,"")</f>
        <v/>
      </c>
    </row>
    <row r="79" spans="10:17" x14ac:dyDescent="0.25">
      <c r="J79" s="235">
        <v>283</v>
      </c>
      <c r="K79" s="235">
        <f>IFERROR(INDEX('Data PO'!C:C,MATCH($J79,'Data PO'!$B:$B,0),0),"")</f>
        <v>0</v>
      </c>
      <c r="L79" s="235" t="str">
        <f>IFERROR(INDEX('Data PO'!E:E,MATCH($J79,'Data PO'!$B:$B,0),0),"")</f>
        <v/>
      </c>
      <c r="M79" s="235">
        <f>IFERROR(INDEX('Data PO'!H:H,MATCH($J79,'Data PO'!$B:$B,0),0),"")</f>
        <v>0</v>
      </c>
      <c r="N79" s="235">
        <f>IFERROR(INDEX('Data PO'!I:I,MATCH($J79,'Data PO'!$B:$B,0),0),"")+IFERROR(SUMIFS('Jurnal Utang'!K:K,'Jurnal Utang'!N:N,K79),0)</f>
        <v>0</v>
      </c>
      <c r="O79" s="235" t="str">
        <f>IFERROR(INDEX('Data PO'!J:J,MATCH($J79,'Data PO'!$B:$B,0),0),"")</f>
        <v/>
      </c>
      <c r="P79" s="235" t="str">
        <f t="shared" si="1"/>
        <v/>
      </c>
      <c r="Q79" s="235" t="str">
        <f>IFERROR(RANK(P79,P$6:P$796,0)+COUNTIF(P$6:P79,P79)-1,"")</f>
        <v/>
      </c>
    </row>
    <row r="80" spans="10:17" x14ac:dyDescent="0.25">
      <c r="J80" s="235">
        <v>284</v>
      </c>
      <c r="K80" s="235">
        <f>IFERROR(INDEX('Data PO'!C:C,MATCH($J80,'Data PO'!$B:$B,0),0),"")</f>
        <v>0</v>
      </c>
      <c r="L80" s="235" t="str">
        <f>IFERROR(INDEX('Data PO'!E:E,MATCH($J80,'Data PO'!$B:$B,0),0),"")</f>
        <v/>
      </c>
      <c r="M80" s="235">
        <f>IFERROR(INDEX('Data PO'!H:H,MATCH($J80,'Data PO'!$B:$B,0),0),"")</f>
        <v>0</v>
      </c>
      <c r="N80" s="235">
        <f>IFERROR(INDEX('Data PO'!I:I,MATCH($J80,'Data PO'!$B:$B,0),0),"")+IFERROR(SUMIFS('Jurnal Utang'!K:K,'Jurnal Utang'!N:N,K80),0)</f>
        <v>0</v>
      </c>
      <c r="O80" s="235" t="str">
        <f>IFERROR(INDEX('Data PO'!J:J,MATCH($J80,'Data PO'!$B:$B,0),0),"")</f>
        <v/>
      </c>
      <c r="P80" s="235" t="str">
        <f t="shared" si="1"/>
        <v/>
      </c>
      <c r="Q80" s="235" t="str">
        <f>IFERROR(RANK(P80,P$6:P$796,0)+COUNTIF(P$6:P80,P80)-1,"")</f>
        <v/>
      </c>
    </row>
    <row r="81" spans="10:17" x14ac:dyDescent="0.25">
      <c r="J81" s="235">
        <v>285</v>
      </c>
      <c r="K81" s="235">
        <f>IFERROR(INDEX('Data PO'!C:C,MATCH($J81,'Data PO'!$B:$B,0),0),"")</f>
        <v>0</v>
      </c>
      <c r="L81" s="235" t="str">
        <f>IFERROR(INDEX('Data PO'!E:E,MATCH($J81,'Data PO'!$B:$B,0),0),"")</f>
        <v/>
      </c>
      <c r="M81" s="235">
        <f>IFERROR(INDEX('Data PO'!H:H,MATCH($J81,'Data PO'!$B:$B,0),0),"")</f>
        <v>0</v>
      </c>
      <c r="N81" s="235">
        <f>IFERROR(INDEX('Data PO'!I:I,MATCH($J81,'Data PO'!$B:$B,0),0),"")+IFERROR(SUMIFS('Jurnal Utang'!K:K,'Jurnal Utang'!N:N,K81),0)</f>
        <v>0</v>
      </c>
      <c r="O81" s="235" t="str">
        <f>IFERROR(INDEX('Data PO'!J:J,MATCH($J81,'Data PO'!$B:$B,0),0),"")</f>
        <v/>
      </c>
      <c r="P81" s="235" t="str">
        <f t="shared" si="1"/>
        <v/>
      </c>
      <c r="Q81" s="235" t="str">
        <f>IFERROR(RANK(P81,P$6:P$796,0)+COUNTIF(P$6:P81,P81)-1,"")</f>
        <v/>
      </c>
    </row>
    <row r="82" spans="10:17" x14ac:dyDescent="0.25">
      <c r="J82" s="235">
        <v>286</v>
      </c>
      <c r="K82" s="235">
        <f>IFERROR(INDEX('Data PO'!C:C,MATCH($J82,'Data PO'!$B:$B,0),0),"")</f>
        <v>0</v>
      </c>
      <c r="L82" s="235" t="str">
        <f>IFERROR(INDEX('Data PO'!E:E,MATCH($J82,'Data PO'!$B:$B,0),0),"")</f>
        <v/>
      </c>
      <c r="M82" s="235">
        <f>IFERROR(INDEX('Data PO'!H:H,MATCH($J82,'Data PO'!$B:$B,0),0),"")</f>
        <v>0</v>
      </c>
      <c r="N82" s="235">
        <f>IFERROR(INDEX('Data PO'!I:I,MATCH($J82,'Data PO'!$B:$B,0),0),"")+IFERROR(SUMIFS('Jurnal Utang'!K:K,'Jurnal Utang'!N:N,K82),0)</f>
        <v>0</v>
      </c>
      <c r="O82" s="235" t="str">
        <f>IFERROR(INDEX('Data PO'!J:J,MATCH($J82,'Data PO'!$B:$B,0),0),"")</f>
        <v/>
      </c>
      <c r="P82" s="235" t="str">
        <f t="shared" si="1"/>
        <v/>
      </c>
      <c r="Q82" s="235" t="str">
        <f>IFERROR(RANK(P82,P$6:P$796,0)+COUNTIF(P$6:P82,P82)-1,"")</f>
        <v/>
      </c>
    </row>
    <row r="83" spans="10:17" x14ac:dyDescent="0.25">
      <c r="J83" s="235">
        <v>287</v>
      </c>
      <c r="K83" s="235">
        <f>IFERROR(INDEX('Data PO'!C:C,MATCH($J83,'Data PO'!$B:$B,0),0),"")</f>
        <v>0</v>
      </c>
      <c r="L83" s="235" t="str">
        <f>IFERROR(INDEX('Data PO'!E:E,MATCH($J83,'Data PO'!$B:$B,0),0),"")</f>
        <v/>
      </c>
      <c r="M83" s="235">
        <f>IFERROR(INDEX('Data PO'!H:H,MATCH($J83,'Data PO'!$B:$B,0),0),"")</f>
        <v>0</v>
      </c>
      <c r="N83" s="235">
        <f>IFERROR(INDEX('Data PO'!I:I,MATCH($J83,'Data PO'!$B:$B,0),0),"")+IFERROR(SUMIFS('Jurnal Utang'!K:K,'Jurnal Utang'!N:N,K83),0)</f>
        <v>0</v>
      </c>
      <c r="O83" s="235" t="str">
        <f>IFERROR(INDEX('Data PO'!J:J,MATCH($J83,'Data PO'!$B:$B,0),0),"")</f>
        <v/>
      </c>
      <c r="P83" s="235" t="str">
        <f t="shared" si="1"/>
        <v/>
      </c>
      <c r="Q83" s="235" t="str">
        <f>IFERROR(RANK(P83,P$6:P$796,0)+COUNTIF(P$6:P83,P83)-1,"")</f>
        <v/>
      </c>
    </row>
    <row r="84" spans="10:17" x14ac:dyDescent="0.25">
      <c r="J84" s="235">
        <v>288</v>
      </c>
      <c r="K84" s="235">
        <f>IFERROR(INDEX('Data PO'!C:C,MATCH($J84,'Data PO'!$B:$B,0),0),"")</f>
        <v>0</v>
      </c>
      <c r="L84" s="235" t="str">
        <f>IFERROR(INDEX('Data PO'!E:E,MATCH($J84,'Data PO'!$B:$B,0),0),"")</f>
        <v/>
      </c>
      <c r="M84" s="235">
        <f>IFERROR(INDEX('Data PO'!H:H,MATCH($J84,'Data PO'!$B:$B,0),0),"")</f>
        <v>0</v>
      </c>
      <c r="N84" s="235">
        <f>IFERROR(INDEX('Data PO'!I:I,MATCH($J84,'Data PO'!$B:$B,0),0),"")+IFERROR(SUMIFS('Jurnal Utang'!K:K,'Jurnal Utang'!N:N,K84),0)</f>
        <v>0</v>
      </c>
      <c r="O84" s="235" t="str">
        <f>IFERROR(INDEX('Data PO'!J:J,MATCH($J84,'Data PO'!$B:$B,0),0),"")</f>
        <v/>
      </c>
      <c r="P84" s="235" t="str">
        <f t="shared" si="1"/>
        <v/>
      </c>
      <c r="Q84" s="235" t="str">
        <f>IFERROR(RANK(P84,P$6:P$796,0)+COUNTIF(P$6:P84,P84)-1,"")</f>
        <v/>
      </c>
    </row>
    <row r="85" spans="10:17" x14ac:dyDescent="0.25">
      <c r="J85" s="235">
        <v>289</v>
      </c>
      <c r="K85" s="235">
        <f>IFERROR(INDEX('Data PO'!C:C,MATCH($J85,'Data PO'!$B:$B,0),0),"")</f>
        <v>0</v>
      </c>
      <c r="L85" s="235" t="str">
        <f>IFERROR(INDEX('Data PO'!E:E,MATCH($J85,'Data PO'!$B:$B,0),0),"")</f>
        <v/>
      </c>
      <c r="M85" s="235">
        <f>IFERROR(INDEX('Data PO'!H:H,MATCH($J85,'Data PO'!$B:$B,0),0),"")</f>
        <v>0</v>
      </c>
      <c r="N85" s="235">
        <f>IFERROR(INDEX('Data PO'!I:I,MATCH($J85,'Data PO'!$B:$B,0),0),"")+IFERROR(SUMIFS('Jurnal Utang'!K:K,'Jurnal Utang'!N:N,K85),0)</f>
        <v>0</v>
      </c>
      <c r="O85" s="235" t="str">
        <f>IFERROR(INDEX('Data PO'!J:J,MATCH($J85,'Data PO'!$B:$B,0),0),"")</f>
        <v/>
      </c>
      <c r="P85" s="235" t="str">
        <f t="shared" si="1"/>
        <v/>
      </c>
      <c r="Q85" s="235" t="str">
        <f>IFERROR(RANK(P85,P$6:P$796,0)+COUNTIF(P$6:P85,P85)-1,"")</f>
        <v/>
      </c>
    </row>
    <row r="86" spans="10:17" x14ac:dyDescent="0.25">
      <c r="J86" s="235">
        <v>290</v>
      </c>
      <c r="K86" s="235">
        <f>IFERROR(INDEX('Data PO'!C:C,MATCH($J86,'Data PO'!$B:$B,0),0),"")</f>
        <v>0</v>
      </c>
      <c r="L86" s="235" t="str">
        <f>IFERROR(INDEX('Data PO'!E:E,MATCH($J86,'Data PO'!$B:$B,0),0),"")</f>
        <v/>
      </c>
      <c r="M86" s="235">
        <f>IFERROR(INDEX('Data PO'!H:H,MATCH($J86,'Data PO'!$B:$B,0),0),"")</f>
        <v>0</v>
      </c>
      <c r="N86" s="235">
        <f>IFERROR(INDEX('Data PO'!I:I,MATCH($J86,'Data PO'!$B:$B,0),0),"")+IFERROR(SUMIFS('Jurnal Utang'!K:K,'Jurnal Utang'!N:N,K86),0)</f>
        <v>0</v>
      </c>
      <c r="O86" s="235" t="str">
        <f>IFERROR(INDEX('Data PO'!J:J,MATCH($J86,'Data PO'!$B:$B,0),0),"")</f>
        <v/>
      </c>
      <c r="P86" s="235" t="str">
        <f t="shared" si="1"/>
        <v/>
      </c>
      <c r="Q86" s="235" t="str">
        <f>IFERROR(RANK(P86,P$6:P$796,0)+COUNTIF(P$6:P86,P86)-1,"")</f>
        <v/>
      </c>
    </row>
    <row r="87" spans="10:17" x14ac:dyDescent="0.25">
      <c r="J87" s="235">
        <v>291</v>
      </c>
      <c r="K87" s="235">
        <f>IFERROR(INDEX('Data PO'!C:C,MATCH($J87,'Data PO'!$B:$B,0),0),"")</f>
        <v>0</v>
      </c>
      <c r="L87" s="235" t="str">
        <f>IFERROR(INDEX('Data PO'!E:E,MATCH($J87,'Data PO'!$B:$B,0),0),"")</f>
        <v/>
      </c>
      <c r="M87" s="235">
        <f>IFERROR(INDEX('Data PO'!H:H,MATCH($J87,'Data PO'!$B:$B,0),0),"")</f>
        <v>0</v>
      </c>
      <c r="N87" s="235">
        <f>IFERROR(INDEX('Data PO'!I:I,MATCH($J87,'Data PO'!$B:$B,0),0),"")+IFERROR(SUMIFS('Jurnal Utang'!K:K,'Jurnal Utang'!N:N,K87),0)</f>
        <v>0</v>
      </c>
      <c r="O87" s="235" t="str">
        <f>IFERROR(INDEX('Data PO'!J:J,MATCH($J87,'Data PO'!$B:$B,0),0),"")</f>
        <v/>
      </c>
      <c r="P87" s="235" t="str">
        <f t="shared" si="1"/>
        <v/>
      </c>
      <c r="Q87" s="235" t="str">
        <f>IFERROR(RANK(P87,P$6:P$796,0)+COUNTIF(P$6:P87,P87)-1,"")</f>
        <v/>
      </c>
    </row>
    <row r="88" spans="10:17" x14ac:dyDescent="0.25">
      <c r="J88" s="235">
        <v>292</v>
      </c>
      <c r="K88" s="235">
        <f>IFERROR(INDEX('Data PO'!C:C,MATCH($J88,'Data PO'!$B:$B,0),0),"")</f>
        <v>0</v>
      </c>
      <c r="L88" s="235" t="str">
        <f>IFERROR(INDEX('Data PO'!E:E,MATCH($J88,'Data PO'!$B:$B,0),0),"")</f>
        <v/>
      </c>
      <c r="M88" s="235">
        <f>IFERROR(INDEX('Data PO'!H:H,MATCH($J88,'Data PO'!$B:$B,0),0),"")</f>
        <v>0</v>
      </c>
      <c r="N88" s="235">
        <f>IFERROR(INDEX('Data PO'!I:I,MATCH($J88,'Data PO'!$B:$B,0),0),"")+IFERROR(SUMIFS('Jurnal Utang'!K:K,'Jurnal Utang'!N:N,K88),0)</f>
        <v>0</v>
      </c>
      <c r="O88" s="235" t="str">
        <f>IFERROR(INDEX('Data PO'!J:J,MATCH($J88,'Data PO'!$B:$B,0),0),"")</f>
        <v/>
      </c>
      <c r="P88" s="235" t="str">
        <f t="shared" si="1"/>
        <v/>
      </c>
      <c r="Q88" s="235" t="str">
        <f>IFERROR(RANK(P88,P$6:P$796,0)+COUNTIF(P$6:P88,P88)-1,"")</f>
        <v/>
      </c>
    </row>
    <row r="89" spans="10:17" x14ac:dyDescent="0.25">
      <c r="J89" s="235">
        <v>293</v>
      </c>
      <c r="K89" s="235">
        <f>IFERROR(INDEX('Data PO'!C:C,MATCH($J89,'Data PO'!$B:$B,0),0),"")</f>
        <v>0</v>
      </c>
      <c r="L89" s="235" t="str">
        <f>IFERROR(INDEX('Data PO'!E:E,MATCH($J89,'Data PO'!$B:$B,0),0),"")</f>
        <v/>
      </c>
      <c r="M89" s="235">
        <f>IFERROR(INDEX('Data PO'!H:H,MATCH($J89,'Data PO'!$B:$B,0),0),"")</f>
        <v>0</v>
      </c>
      <c r="N89" s="235">
        <f>IFERROR(INDEX('Data PO'!I:I,MATCH($J89,'Data PO'!$B:$B,0),0),"")+IFERROR(SUMIFS('Jurnal Utang'!K:K,'Jurnal Utang'!N:N,K89),0)</f>
        <v>0</v>
      </c>
      <c r="O89" s="235" t="str">
        <f>IFERROR(INDEX('Data PO'!J:J,MATCH($J89,'Data PO'!$B:$B,0),0),"")</f>
        <v/>
      </c>
      <c r="P89" s="235" t="str">
        <f t="shared" si="1"/>
        <v/>
      </c>
      <c r="Q89" s="235" t="str">
        <f>IFERROR(RANK(P89,P$6:P$796,0)+COUNTIF(P$6:P89,P89)-1,"")</f>
        <v/>
      </c>
    </row>
    <row r="90" spans="10:17" x14ac:dyDescent="0.25">
      <c r="J90" s="235">
        <v>294</v>
      </c>
      <c r="K90" s="235">
        <f>IFERROR(INDEX('Data PO'!C:C,MATCH($J90,'Data PO'!$B:$B,0),0),"")</f>
        <v>0</v>
      </c>
      <c r="L90" s="235" t="str">
        <f>IFERROR(INDEX('Data PO'!E:E,MATCH($J90,'Data PO'!$B:$B,0),0),"")</f>
        <v/>
      </c>
      <c r="M90" s="235">
        <f>IFERROR(INDEX('Data PO'!H:H,MATCH($J90,'Data PO'!$B:$B,0),0),"")</f>
        <v>0</v>
      </c>
      <c r="N90" s="235">
        <f>IFERROR(INDEX('Data PO'!I:I,MATCH($J90,'Data PO'!$B:$B,0),0),"")+IFERROR(SUMIFS('Jurnal Utang'!K:K,'Jurnal Utang'!N:N,K90),0)</f>
        <v>0</v>
      </c>
      <c r="O90" s="235" t="str">
        <f>IFERROR(INDEX('Data PO'!J:J,MATCH($J90,'Data PO'!$B:$B,0),0),"")</f>
        <v/>
      </c>
      <c r="P90" s="235" t="str">
        <f t="shared" si="1"/>
        <v/>
      </c>
      <c r="Q90" s="235" t="str">
        <f>IFERROR(RANK(P90,P$6:P$796,0)+COUNTIF(P$6:P90,P90)-1,"")</f>
        <v/>
      </c>
    </row>
    <row r="91" spans="10:17" x14ac:dyDescent="0.25">
      <c r="J91" s="235">
        <v>295</v>
      </c>
      <c r="K91" s="235">
        <f>IFERROR(INDEX('Data PO'!C:C,MATCH($J91,'Data PO'!$B:$B,0),0),"")</f>
        <v>0</v>
      </c>
      <c r="L91" s="235" t="str">
        <f>IFERROR(INDEX('Data PO'!E:E,MATCH($J91,'Data PO'!$B:$B,0),0),"")</f>
        <v/>
      </c>
      <c r="M91" s="235">
        <f>IFERROR(INDEX('Data PO'!H:H,MATCH($J91,'Data PO'!$B:$B,0),0),"")</f>
        <v>0</v>
      </c>
      <c r="N91" s="235">
        <f>IFERROR(INDEX('Data PO'!I:I,MATCH($J91,'Data PO'!$B:$B,0),0),"")+IFERROR(SUMIFS('Jurnal Utang'!K:K,'Jurnal Utang'!N:N,K91),0)</f>
        <v>0</v>
      </c>
      <c r="O91" s="235" t="str">
        <f>IFERROR(INDEX('Data PO'!J:J,MATCH($J91,'Data PO'!$B:$B,0),0),"")</f>
        <v/>
      </c>
      <c r="P91" s="235" t="str">
        <f t="shared" si="1"/>
        <v/>
      </c>
      <c r="Q91" s="235" t="str">
        <f>IFERROR(RANK(P91,P$6:P$796,0)+COUNTIF(P$6:P91,P91)-1,"")</f>
        <v/>
      </c>
    </row>
    <row r="92" spans="10:17" x14ac:dyDescent="0.25">
      <c r="J92" s="235">
        <v>296</v>
      </c>
      <c r="K92" s="235">
        <f>IFERROR(INDEX('Data PO'!C:C,MATCH($J92,'Data PO'!$B:$B,0),0),"")</f>
        <v>0</v>
      </c>
      <c r="L92" s="235" t="str">
        <f>IFERROR(INDEX('Data PO'!E:E,MATCH($J92,'Data PO'!$B:$B,0),0),"")</f>
        <v/>
      </c>
      <c r="M92" s="235">
        <f>IFERROR(INDEX('Data PO'!H:H,MATCH($J92,'Data PO'!$B:$B,0),0),"")</f>
        <v>0</v>
      </c>
      <c r="N92" s="235">
        <f>IFERROR(INDEX('Data PO'!I:I,MATCH($J92,'Data PO'!$B:$B,0),0),"")+IFERROR(SUMIFS('Jurnal Utang'!K:K,'Jurnal Utang'!N:N,K92),0)</f>
        <v>0</v>
      </c>
      <c r="O92" s="235" t="str">
        <f>IFERROR(INDEX('Data PO'!J:J,MATCH($J92,'Data PO'!$B:$B,0),0),"")</f>
        <v/>
      </c>
      <c r="P92" s="235" t="str">
        <f t="shared" si="1"/>
        <v/>
      </c>
      <c r="Q92" s="235" t="str">
        <f>IFERROR(RANK(P92,P$6:P$796,0)+COUNTIF(P$6:P92,P92)-1,"")</f>
        <v/>
      </c>
    </row>
    <row r="93" spans="10:17" x14ac:dyDescent="0.25">
      <c r="J93" s="235">
        <v>297</v>
      </c>
      <c r="K93" s="235">
        <f>IFERROR(INDEX('Data PO'!C:C,MATCH($J93,'Data PO'!$B:$B,0),0),"")</f>
        <v>0</v>
      </c>
      <c r="L93" s="235" t="str">
        <f>IFERROR(INDEX('Data PO'!E:E,MATCH($J93,'Data PO'!$B:$B,0),0),"")</f>
        <v/>
      </c>
      <c r="M93" s="235">
        <f>IFERROR(INDEX('Data PO'!H:H,MATCH($J93,'Data PO'!$B:$B,0),0),"")</f>
        <v>0</v>
      </c>
      <c r="N93" s="235">
        <f>IFERROR(INDEX('Data PO'!I:I,MATCH($J93,'Data PO'!$B:$B,0),0),"")+IFERROR(SUMIFS('Jurnal Utang'!K:K,'Jurnal Utang'!N:N,K93),0)</f>
        <v>0</v>
      </c>
      <c r="O93" s="235" t="str">
        <f>IFERROR(INDEX('Data PO'!J:J,MATCH($J93,'Data PO'!$B:$B,0),0),"")</f>
        <v/>
      </c>
      <c r="P93" s="235" t="str">
        <f t="shared" si="1"/>
        <v/>
      </c>
      <c r="Q93" s="235" t="str">
        <f>IFERROR(RANK(P93,P$6:P$796,0)+COUNTIF(P$6:P93,P93)-1,"")</f>
        <v/>
      </c>
    </row>
    <row r="94" spans="10:17" x14ac:dyDescent="0.25">
      <c r="J94" s="235">
        <v>298</v>
      </c>
      <c r="K94" s="235">
        <f>IFERROR(INDEX('Data PO'!C:C,MATCH($J94,'Data PO'!$B:$B,0),0),"")</f>
        <v>0</v>
      </c>
      <c r="L94" s="235" t="str">
        <f>IFERROR(INDEX('Data PO'!E:E,MATCH($J94,'Data PO'!$B:$B,0),0),"")</f>
        <v/>
      </c>
      <c r="M94" s="235">
        <f>IFERROR(INDEX('Data PO'!H:H,MATCH($J94,'Data PO'!$B:$B,0),0),"")</f>
        <v>0</v>
      </c>
      <c r="N94" s="235">
        <f>IFERROR(INDEX('Data PO'!I:I,MATCH($J94,'Data PO'!$B:$B,0),0),"")+IFERROR(SUMIFS('Jurnal Utang'!K:K,'Jurnal Utang'!N:N,K94),0)</f>
        <v>0</v>
      </c>
      <c r="O94" s="235" t="str">
        <f>IFERROR(INDEX('Data PO'!J:J,MATCH($J94,'Data PO'!$B:$B,0),0),"")</f>
        <v/>
      </c>
      <c r="P94" s="235" t="str">
        <f t="shared" si="1"/>
        <v/>
      </c>
      <c r="Q94" s="235" t="str">
        <f>IFERROR(RANK(P94,P$6:P$796,0)+COUNTIF(P$6:P94,P94)-1,"")</f>
        <v/>
      </c>
    </row>
    <row r="95" spans="10:17" x14ac:dyDescent="0.25">
      <c r="J95" s="235">
        <v>299</v>
      </c>
      <c r="K95" s="235">
        <f>IFERROR(INDEX('Data PO'!C:C,MATCH($J95,'Data PO'!$B:$B,0),0),"")</f>
        <v>0</v>
      </c>
      <c r="L95" s="235" t="str">
        <f>IFERROR(INDEX('Data PO'!E:E,MATCH($J95,'Data PO'!$B:$B,0),0),"")</f>
        <v/>
      </c>
      <c r="M95" s="235">
        <f>IFERROR(INDEX('Data PO'!H:H,MATCH($J95,'Data PO'!$B:$B,0),0),"")</f>
        <v>0</v>
      </c>
      <c r="N95" s="235">
        <f>IFERROR(INDEX('Data PO'!I:I,MATCH($J95,'Data PO'!$B:$B,0),0),"")+IFERROR(SUMIFS('Jurnal Utang'!K:K,'Jurnal Utang'!N:N,K95),0)</f>
        <v>0</v>
      </c>
      <c r="O95" s="235" t="str">
        <f>IFERROR(INDEX('Data PO'!J:J,MATCH($J95,'Data PO'!$B:$B,0),0),"")</f>
        <v/>
      </c>
      <c r="P95" s="235" t="str">
        <f t="shared" si="1"/>
        <v/>
      </c>
      <c r="Q95" s="235" t="str">
        <f>IFERROR(RANK(P95,P$6:P$796,0)+COUNTIF(P$6:P95,P95)-1,"")</f>
        <v/>
      </c>
    </row>
    <row r="96" spans="10:17" x14ac:dyDescent="0.25">
      <c r="J96" s="235">
        <v>300</v>
      </c>
      <c r="K96" s="235">
        <f>IFERROR(INDEX('Data PO'!C:C,MATCH($J96,'Data PO'!$B:$B,0),0),"")</f>
        <v>0</v>
      </c>
      <c r="L96" s="235" t="str">
        <f>IFERROR(INDEX('Data PO'!E:E,MATCH($J96,'Data PO'!$B:$B,0),0),"")</f>
        <v/>
      </c>
      <c r="M96" s="235">
        <f>IFERROR(INDEX('Data PO'!H:H,MATCH($J96,'Data PO'!$B:$B,0),0),"")</f>
        <v>0</v>
      </c>
      <c r="N96" s="235">
        <f>IFERROR(INDEX('Data PO'!I:I,MATCH($J96,'Data PO'!$B:$B,0),0),"")+IFERROR(SUMIFS('Jurnal Utang'!K:K,'Jurnal Utang'!N:N,K96),0)</f>
        <v>0</v>
      </c>
      <c r="O96" s="235" t="str">
        <f>IFERROR(INDEX('Data PO'!J:J,MATCH($J96,'Data PO'!$B:$B,0),0),"")</f>
        <v/>
      </c>
      <c r="P96" s="235" t="str">
        <f t="shared" si="1"/>
        <v/>
      </c>
      <c r="Q96" s="235" t="str">
        <f>IFERROR(RANK(P96,P$6:P$796,0)+COUNTIF(P$6:P96,P96)-1,"")</f>
        <v/>
      </c>
    </row>
    <row r="97" spans="10:17" x14ac:dyDescent="0.25">
      <c r="J97" s="235">
        <v>301</v>
      </c>
      <c r="K97" s="235">
        <f>IFERROR(INDEX('Data PO'!C:C,MATCH($J97,'Data PO'!$B:$B,0),0),"")</f>
        <v>0</v>
      </c>
      <c r="L97" s="235" t="str">
        <f>IFERROR(INDEX('Data PO'!E:E,MATCH($J97,'Data PO'!$B:$B,0),0),"")</f>
        <v/>
      </c>
      <c r="M97" s="235">
        <f>IFERROR(INDEX('Data PO'!H:H,MATCH($J97,'Data PO'!$B:$B,0),0),"")</f>
        <v>0</v>
      </c>
      <c r="N97" s="235">
        <f>IFERROR(INDEX('Data PO'!I:I,MATCH($J97,'Data PO'!$B:$B,0),0),"")+IFERROR(SUMIFS('Jurnal Utang'!K:K,'Jurnal Utang'!N:N,K97),0)</f>
        <v>0</v>
      </c>
      <c r="O97" s="235" t="str">
        <f>IFERROR(INDEX('Data PO'!J:J,MATCH($J97,'Data PO'!$B:$B,0),0),"")</f>
        <v/>
      </c>
      <c r="P97" s="235" t="str">
        <f t="shared" si="1"/>
        <v/>
      </c>
      <c r="Q97" s="235" t="str">
        <f>IFERROR(RANK(P97,P$6:P$796,0)+COUNTIF(P$6:P97,P97)-1,"")</f>
        <v/>
      </c>
    </row>
    <row r="98" spans="10:17" x14ac:dyDescent="0.25">
      <c r="J98" s="235">
        <v>302</v>
      </c>
      <c r="K98" s="235">
        <f>IFERROR(INDEX('Data PO'!C:C,MATCH($J98,'Data PO'!$B:$B,0),0),"")</f>
        <v>0</v>
      </c>
      <c r="L98" s="235" t="str">
        <f>IFERROR(INDEX('Data PO'!E:E,MATCH($J98,'Data PO'!$B:$B,0),0),"")</f>
        <v/>
      </c>
      <c r="M98" s="235">
        <f>IFERROR(INDEX('Data PO'!H:H,MATCH($J98,'Data PO'!$B:$B,0),0),"")</f>
        <v>0</v>
      </c>
      <c r="N98" s="235">
        <f>IFERROR(INDEX('Data PO'!I:I,MATCH($J98,'Data PO'!$B:$B,0),0),"")+IFERROR(SUMIFS('Jurnal Utang'!K:K,'Jurnal Utang'!N:N,K98),0)</f>
        <v>0</v>
      </c>
      <c r="O98" s="235" t="str">
        <f>IFERROR(INDEX('Data PO'!J:J,MATCH($J98,'Data PO'!$B:$B,0),0),"")</f>
        <v/>
      </c>
      <c r="P98" s="235" t="str">
        <f t="shared" si="1"/>
        <v/>
      </c>
      <c r="Q98" s="235" t="str">
        <f>IFERROR(RANK(P98,P$6:P$796,0)+COUNTIF(P$6:P98,P98)-1,"")</f>
        <v/>
      </c>
    </row>
    <row r="99" spans="10:17" x14ac:dyDescent="0.25">
      <c r="J99" s="235">
        <v>303</v>
      </c>
      <c r="K99" s="235">
        <f>IFERROR(INDEX('Data PO'!C:C,MATCH($J99,'Data PO'!$B:$B,0),0),"")</f>
        <v>0</v>
      </c>
      <c r="L99" s="235" t="str">
        <f>IFERROR(INDEX('Data PO'!E:E,MATCH($J99,'Data PO'!$B:$B,0),0),"")</f>
        <v/>
      </c>
      <c r="M99" s="235">
        <f>IFERROR(INDEX('Data PO'!H:H,MATCH($J99,'Data PO'!$B:$B,0),0),"")</f>
        <v>0</v>
      </c>
      <c r="N99" s="235">
        <f>IFERROR(INDEX('Data PO'!I:I,MATCH($J99,'Data PO'!$B:$B,0),0),"")+IFERROR(SUMIFS('Jurnal Utang'!K:K,'Jurnal Utang'!N:N,K99),0)</f>
        <v>0</v>
      </c>
      <c r="O99" s="235" t="str">
        <f>IFERROR(INDEX('Data PO'!J:J,MATCH($J99,'Data PO'!$B:$B,0),0),"")</f>
        <v/>
      </c>
      <c r="P99" s="235" t="str">
        <f t="shared" si="1"/>
        <v/>
      </c>
      <c r="Q99" s="235" t="str">
        <f>IFERROR(RANK(P99,P$6:P$796,0)+COUNTIF(P$6:P99,P99)-1,"")</f>
        <v/>
      </c>
    </row>
    <row r="100" spans="10:17" x14ac:dyDescent="0.25">
      <c r="J100" s="235">
        <v>304</v>
      </c>
      <c r="K100" s="235">
        <f>IFERROR(INDEX('Data PO'!C:C,MATCH($J100,'Data PO'!$B:$B,0),0),"")</f>
        <v>0</v>
      </c>
      <c r="L100" s="235" t="str">
        <f>IFERROR(INDEX('Data PO'!E:E,MATCH($J100,'Data PO'!$B:$B,0),0),"")</f>
        <v/>
      </c>
      <c r="M100" s="235">
        <f>IFERROR(INDEX('Data PO'!H:H,MATCH($J100,'Data PO'!$B:$B,0),0),"")</f>
        <v>0</v>
      </c>
      <c r="N100" s="235">
        <f>IFERROR(INDEX('Data PO'!I:I,MATCH($J100,'Data PO'!$B:$B,0),0),"")+IFERROR(SUMIFS('Jurnal Utang'!K:K,'Jurnal Utang'!N:N,K100),0)</f>
        <v>0</v>
      </c>
      <c r="O100" s="235" t="str">
        <f>IFERROR(INDEX('Data PO'!J:J,MATCH($J100,'Data PO'!$B:$B,0),0),"")</f>
        <v/>
      </c>
      <c r="P100" s="235" t="str">
        <f t="shared" si="1"/>
        <v/>
      </c>
      <c r="Q100" s="235" t="str">
        <f>IFERROR(RANK(P100,P$6:P$796,0)+COUNTIF(P$6:P100,P100)-1,"")</f>
        <v/>
      </c>
    </row>
    <row r="101" spans="10:17" x14ac:dyDescent="0.25">
      <c r="J101" s="235">
        <v>305</v>
      </c>
      <c r="K101" s="235">
        <f>IFERROR(INDEX('Data PO'!C:C,MATCH($J101,'Data PO'!$B:$B,0),0),"")</f>
        <v>0</v>
      </c>
      <c r="L101" s="235" t="str">
        <f>IFERROR(INDEX('Data PO'!E:E,MATCH($J101,'Data PO'!$B:$B,0),0),"")</f>
        <v/>
      </c>
      <c r="M101" s="235">
        <f>IFERROR(INDEX('Data PO'!H:H,MATCH($J101,'Data PO'!$B:$B,0),0),"")</f>
        <v>0</v>
      </c>
      <c r="N101" s="235">
        <f>IFERROR(INDEX('Data PO'!I:I,MATCH($J101,'Data PO'!$B:$B,0),0),"")+IFERROR(SUMIFS('Jurnal Utang'!K:K,'Jurnal Utang'!N:N,K101),0)</f>
        <v>0</v>
      </c>
      <c r="O101" s="235" t="str">
        <f>IFERROR(INDEX('Data PO'!J:J,MATCH($J101,'Data PO'!$B:$B,0),0),"")</f>
        <v/>
      </c>
      <c r="P101" s="235" t="str">
        <f t="shared" si="1"/>
        <v/>
      </c>
      <c r="Q101" s="235" t="str">
        <f>IFERROR(RANK(P101,P$6:P$796,0)+COUNTIF(P$6:P101,P101)-1,"")</f>
        <v/>
      </c>
    </row>
    <row r="102" spans="10:17" x14ac:dyDescent="0.25">
      <c r="J102" s="235">
        <v>306</v>
      </c>
      <c r="K102" s="235">
        <f>IFERROR(INDEX('Data PO'!C:C,MATCH($J102,'Data PO'!$B:$B,0),0),"")</f>
        <v>0</v>
      </c>
      <c r="L102" s="235" t="str">
        <f>IFERROR(INDEX('Data PO'!E:E,MATCH($J102,'Data PO'!$B:$B,0),0),"")</f>
        <v/>
      </c>
      <c r="M102" s="235">
        <f>IFERROR(INDEX('Data PO'!H:H,MATCH($J102,'Data PO'!$B:$B,0),0),"")</f>
        <v>0</v>
      </c>
      <c r="N102" s="235">
        <f>IFERROR(INDEX('Data PO'!I:I,MATCH($J102,'Data PO'!$B:$B,0),0),"")+IFERROR(SUMIFS('Jurnal Utang'!K:K,'Jurnal Utang'!N:N,K102),0)</f>
        <v>0</v>
      </c>
      <c r="O102" s="235" t="str">
        <f>IFERROR(INDEX('Data PO'!J:J,MATCH($J102,'Data PO'!$B:$B,0),0),"")</f>
        <v/>
      </c>
      <c r="P102" s="235" t="str">
        <f t="shared" si="1"/>
        <v/>
      </c>
      <c r="Q102" s="235" t="str">
        <f>IFERROR(RANK(P102,P$6:P$796,0)+COUNTIF(P$6:P102,P102)-1,"")</f>
        <v/>
      </c>
    </row>
    <row r="103" spans="10:17" x14ac:dyDescent="0.25">
      <c r="J103" s="235">
        <v>307</v>
      </c>
      <c r="K103" s="235">
        <f>IFERROR(INDEX('Data PO'!C:C,MATCH($J103,'Data PO'!$B:$B,0),0),"")</f>
        <v>0</v>
      </c>
      <c r="L103" s="235" t="str">
        <f>IFERROR(INDEX('Data PO'!E:E,MATCH($J103,'Data PO'!$B:$B,0),0),"")</f>
        <v/>
      </c>
      <c r="M103" s="235">
        <f>IFERROR(INDEX('Data PO'!H:H,MATCH($J103,'Data PO'!$B:$B,0),0),"")</f>
        <v>0</v>
      </c>
      <c r="N103" s="235">
        <f>IFERROR(INDEX('Data PO'!I:I,MATCH($J103,'Data PO'!$B:$B,0),0),"")+IFERROR(SUMIFS('Jurnal Utang'!K:K,'Jurnal Utang'!N:N,K103),0)</f>
        <v>0</v>
      </c>
      <c r="O103" s="235" t="str">
        <f>IFERROR(INDEX('Data PO'!J:J,MATCH($J103,'Data PO'!$B:$B,0),0),"")</f>
        <v/>
      </c>
      <c r="P103" s="235" t="str">
        <f t="shared" si="1"/>
        <v/>
      </c>
      <c r="Q103" s="235" t="str">
        <f>IFERROR(RANK(P103,P$6:P$796,0)+COUNTIF(P$6:P103,P103)-1,"")</f>
        <v/>
      </c>
    </row>
    <row r="104" spans="10:17" x14ac:dyDescent="0.25">
      <c r="J104" s="235">
        <v>308</v>
      </c>
      <c r="K104" s="235">
        <f>IFERROR(INDEX('Data PO'!C:C,MATCH($J104,'Data PO'!$B:$B,0),0),"")</f>
        <v>0</v>
      </c>
      <c r="L104" s="235" t="str">
        <f>IFERROR(INDEX('Data PO'!E:E,MATCH($J104,'Data PO'!$B:$B,0),0),"")</f>
        <v/>
      </c>
      <c r="M104" s="235">
        <f>IFERROR(INDEX('Data PO'!H:H,MATCH($J104,'Data PO'!$B:$B,0),0),"")</f>
        <v>0</v>
      </c>
      <c r="N104" s="235">
        <f>IFERROR(INDEX('Data PO'!I:I,MATCH($J104,'Data PO'!$B:$B,0),0),"")+IFERROR(SUMIFS('Jurnal Utang'!K:K,'Jurnal Utang'!N:N,K104),0)</f>
        <v>0</v>
      </c>
      <c r="O104" s="235" t="str">
        <f>IFERROR(INDEX('Data PO'!J:J,MATCH($J104,'Data PO'!$B:$B,0),0),"")</f>
        <v/>
      </c>
      <c r="P104" s="235" t="str">
        <f t="shared" si="1"/>
        <v/>
      </c>
      <c r="Q104" s="235" t="str">
        <f>IFERROR(RANK(P104,P$6:P$796,0)+COUNTIF(P$6:P104,P104)-1,"")</f>
        <v/>
      </c>
    </row>
    <row r="105" spans="10:17" x14ac:dyDescent="0.25">
      <c r="J105" s="235">
        <v>309</v>
      </c>
      <c r="K105" s="235">
        <f>IFERROR(INDEX('Data PO'!C:C,MATCH($J105,'Data PO'!$B:$B,0),0),"")</f>
        <v>0</v>
      </c>
      <c r="L105" s="235" t="str">
        <f>IFERROR(INDEX('Data PO'!E:E,MATCH($J105,'Data PO'!$B:$B,0),0),"")</f>
        <v/>
      </c>
      <c r="M105" s="235">
        <f>IFERROR(INDEX('Data PO'!H:H,MATCH($J105,'Data PO'!$B:$B,0),0),"")</f>
        <v>0</v>
      </c>
      <c r="N105" s="235">
        <f>IFERROR(INDEX('Data PO'!I:I,MATCH($J105,'Data PO'!$B:$B,0),0),"")+IFERROR(SUMIFS('Jurnal Utang'!K:K,'Jurnal Utang'!N:N,K105),0)</f>
        <v>0</v>
      </c>
      <c r="O105" s="235" t="str">
        <f>IFERROR(INDEX('Data PO'!J:J,MATCH($J105,'Data PO'!$B:$B,0),0),"")</f>
        <v/>
      </c>
      <c r="P105" s="235" t="str">
        <f t="shared" si="1"/>
        <v/>
      </c>
      <c r="Q105" s="235" t="str">
        <f>IFERROR(RANK(P105,P$6:P$796,0)+COUNTIF(P$6:P105,P105)-1,"")</f>
        <v/>
      </c>
    </row>
    <row r="106" spans="10:17" x14ac:dyDescent="0.25">
      <c r="J106" s="235">
        <v>310</v>
      </c>
      <c r="K106" s="235">
        <f>IFERROR(INDEX('Data PO'!C:C,MATCH($J106,'Data PO'!$B:$B,0),0),"")</f>
        <v>0</v>
      </c>
      <c r="L106" s="235" t="str">
        <f>IFERROR(INDEX('Data PO'!E:E,MATCH($J106,'Data PO'!$B:$B,0),0),"")</f>
        <v/>
      </c>
      <c r="M106" s="235">
        <f>IFERROR(INDEX('Data PO'!H:H,MATCH($J106,'Data PO'!$B:$B,0),0),"")</f>
        <v>0</v>
      </c>
      <c r="N106" s="235">
        <f>IFERROR(INDEX('Data PO'!I:I,MATCH($J106,'Data PO'!$B:$B,0),0),"")+IFERROR(SUMIFS('Jurnal Utang'!K:K,'Jurnal Utang'!N:N,K106),0)</f>
        <v>0</v>
      </c>
      <c r="O106" s="235" t="str">
        <f>IFERROR(INDEX('Data PO'!J:J,MATCH($J106,'Data PO'!$B:$B,0),0),"")</f>
        <v/>
      </c>
      <c r="P106" s="235" t="str">
        <f t="shared" si="1"/>
        <v/>
      </c>
      <c r="Q106" s="235" t="str">
        <f>IFERROR(RANK(P106,P$6:P$796,0)+COUNTIF(P$6:P106,P106)-1,"")</f>
        <v/>
      </c>
    </row>
    <row r="107" spans="10:17" x14ac:dyDescent="0.25">
      <c r="J107" s="235">
        <v>311</v>
      </c>
      <c r="K107" s="235">
        <f>IFERROR(INDEX('Data PO'!C:C,MATCH($J107,'Data PO'!$B:$B,0),0),"")</f>
        <v>0</v>
      </c>
      <c r="L107" s="235" t="str">
        <f>IFERROR(INDEX('Data PO'!E:E,MATCH($J107,'Data PO'!$B:$B,0),0),"")</f>
        <v/>
      </c>
      <c r="M107" s="235">
        <f>IFERROR(INDEX('Data PO'!H:H,MATCH($J107,'Data PO'!$B:$B,0),0),"")</f>
        <v>0</v>
      </c>
      <c r="N107" s="235">
        <f>IFERROR(INDEX('Data PO'!I:I,MATCH($J107,'Data PO'!$B:$B,0),0),"")+IFERROR(SUMIFS('Jurnal Utang'!K:K,'Jurnal Utang'!N:N,K107),0)</f>
        <v>0</v>
      </c>
      <c r="O107" s="235" t="str">
        <f>IFERROR(INDEX('Data PO'!J:J,MATCH($J107,'Data PO'!$B:$B,0),0),"")</f>
        <v/>
      </c>
      <c r="P107" s="235" t="str">
        <f t="shared" si="1"/>
        <v/>
      </c>
      <c r="Q107" s="235" t="str">
        <f>IFERROR(RANK(P107,P$6:P$796,0)+COUNTIF(P$6:P107,P107)-1,"")</f>
        <v/>
      </c>
    </row>
    <row r="108" spans="10:17" x14ac:dyDescent="0.25">
      <c r="J108" s="235">
        <v>312</v>
      </c>
      <c r="K108" s="235">
        <f>IFERROR(INDEX('Data PO'!C:C,MATCH($J108,'Data PO'!$B:$B,0),0),"")</f>
        <v>0</v>
      </c>
      <c r="L108" s="235" t="str">
        <f>IFERROR(INDEX('Data PO'!E:E,MATCH($J108,'Data PO'!$B:$B,0),0),"")</f>
        <v/>
      </c>
      <c r="M108" s="235">
        <f>IFERROR(INDEX('Data PO'!H:H,MATCH($J108,'Data PO'!$B:$B,0),0),"")</f>
        <v>0</v>
      </c>
      <c r="N108" s="235">
        <f>IFERROR(INDEX('Data PO'!I:I,MATCH($J108,'Data PO'!$B:$B,0),0),"")+IFERROR(SUMIFS('Jurnal Utang'!K:K,'Jurnal Utang'!N:N,K108),0)</f>
        <v>0</v>
      </c>
      <c r="O108" s="235" t="str">
        <f>IFERROR(INDEX('Data PO'!J:J,MATCH($J108,'Data PO'!$B:$B,0),0),"")</f>
        <v/>
      </c>
      <c r="P108" s="235" t="str">
        <f t="shared" si="1"/>
        <v/>
      </c>
      <c r="Q108" s="235" t="str">
        <f>IFERROR(RANK(P108,P$6:P$796,0)+COUNTIF(P$6:P108,P108)-1,"")</f>
        <v/>
      </c>
    </row>
    <row r="109" spans="10:17" x14ac:dyDescent="0.25">
      <c r="J109" s="235">
        <v>313</v>
      </c>
      <c r="K109" s="235">
        <f>IFERROR(INDEX('Data PO'!C:C,MATCH($J109,'Data PO'!$B:$B,0),0),"")</f>
        <v>0</v>
      </c>
      <c r="L109" s="235" t="str">
        <f>IFERROR(INDEX('Data PO'!E:E,MATCH($J109,'Data PO'!$B:$B,0),0),"")</f>
        <v/>
      </c>
      <c r="M109" s="235">
        <f>IFERROR(INDEX('Data PO'!H:H,MATCH($J109,'Data PO'!$B:$B,0),0),"")</f>
        <v>0</v>
      </c>
      <c r="N109" s="235">
        <f>IFERROR(INDEX('Data PO'!I:I,MATCH($J109,'Data PO'!$B:$B,0),0),"")+IFERROR(SUMIFS('Jurnal Utang'!K:K,'Jurnal Utang'!N:N,K109),0)</f>
        <v>0</v>
      </c>
      <c r="O109" s="235" t="str">
        <f>IFERROR(INDEX('Data PO'!J:J,MATCH($J109,'Data PO'!$B:$B,0),0),"")</f>
        <v/>
      </c>
      <c r="P109" s="235" t="str">
        <f t="shared" si="1"/>
        <v/>
      </c>
      <c r="Q109" s="235" t="str">
        <f>IFERROR(RANK(P109,P$6:P$796,0)+COUNTIF(P$6:P109,P109)-1,"")</f>
        <v/>
      </c>
    </row>
    <row r="110" spans="10:17" x14ac:dyDescent="0.25">
      <c r="J110" s="235">
        <v>314</v>
      </c>
      <c r="K110" s="235">
        <f>IFERROR(INDEX('Data PO'!C:C,MATCH($J110,'Data PO'!$B:$B,0),0),"")</f>
        <v>0</v>
      </c>
      <c r="L110" s="235" t="str">
        <f>IFERROR(INDEX('Data PO'!E:E,MATCH($J110,'Data PO'!$B:$B,0),0),"")</f>
        <v/>
      </c>
      <c r="M110" s="235">
        <f>IFERROR(INDEX('Data PO'!H:H,MATCH($J110,'Data PO'!$B:$B,0),0),"")</f>
        <v>0</v>
      </c>
      <c r="N110" s="235">
        <f>IFERROR(INDEX('Data PO'!I:I,MATCH($J110,'Data PO'!$B:$B,0),0),"")+IFERROR(SUMIFS('Jurnal Utang'!K:K,'Jurnal Utang'!N:N,K110),0)</f>
        <v>0</v>
      </c>
      <c r="O110" s="235" t="str">
        <f>IFERROR(INDEX('Data PO'!J:J,MATCH($J110,'Data PO'!$B:$B,0),0),"")</f>
        <v/>
      </c>
      <c r="P110" s="235" t="str">
        <f t="shared" si="1"/>
        <v/>
      </c>
      <c r="Q110" s="235" t="str">
        <f>IFERROR(RANK(P110,P$6:P$796,0)+COUNTIF(P$6:P110,P110)-1,"")</f>
        <v/>
      </c>
    </row>
    <row r="111" spans="10:17" x14ac:dyDescent="0.25">
      <c r="J111" s="235">
        <v>315</v>
      </c>
      <c r="K111" s="235">
        <f>IFERROR(INDEX('Data PO'!C:C,MATCH($J111,'Data PO'!$B:$B,0),0),"")</f>
        <v>0</v>
      </c>
      <c r="L111" s="235" t="str">
        <f>IFERROR(INDEX('Data PO'!E:E,MATCH($J111,'Data PO'!$B:$B,0),0),"")</f>
        <v/>
      </c>
      <c r="M111" s="235">
        <f>IFERROR(INDEX('Data PO'!H:H,MATCH($J111,'Data PO'!$B:$B,0),0),"")</f>
        <v>0</v>
      </c>
      <c r="N111" s="235">
        <f>IFERROR(INDEX('Data PO'!I:I,MATCH($J111,'Data PO'!$B:$B,0),0),"")+IFERROR(SUMIFS('Jurnal Utang'!K:K,'Jurnal Utang'!N:N,K111),0)</f>
        <v>0</v>
      </c>
      <c r="O111" s="235" t="str">
        <f>IFERROR(INDEX('Data PO'!J:J,MATCH($J111,'Data PO'!$B:$B,0),0),"")</f>
        <v/>
      </c>
      <c r="P111" s="235" t="str">
        <f t="shared" si="1"/>
        <v/>
      </c>
      <c r="Q111" s="235" t="str">
        <f>IFERROR(RANK(P111,P$6:P$796,0)+COUNTIF(P$6:P111,P111)-1,"")</f>
        <v/>
      </c>
    </row>
    <row r="112" spans="10:17" x14ac:dyDescent="0.25">
      <c r="J112" s="235">
        <v>316</v>
      </c>
      <c r="K112" s="235">
        <f>IFERROR(INDEX('Data PO'!C:C,MATCH($J112,'Data PO'!$B:$B,0),0),"")</f>
        <v>0</v>
      </c>
      <c r="L112" s="235" t="str">
        <f>IFERROR(INDEX('Data PO'!E:E,MATCH($J112,'Data PO'!$B:$B,0),0),"")</f>
        <v/>
      </c>
      <c r="M112" s="235">
        <f>IFERROR(INDEX('Data PO'!H:H,MATCH($J112,'Data PO'!$B:$B,0),0),"")</f>
        <v>0</v>
      </c>
      <c r="N112" s="235">
        <f>IFERROR(INDEX('Data PO'!I:I,MATCH($J112,'Data PO'!$B:$B,0),0),"")+IFERROR(SUMIFS('Jurnal Utang'!K:K,'Jurnal Utang'!N:N,K112),0)</f>
        <v>0</v>
      </c>
      <c r="O112" s="235" t="str">
        <f>IFERROR(INDEX('Data PO'!J:J,MATCH($J112,'Data PO'!$B:$B,0),0),"")</f>
        <v/>
      </c>
      <c r="P112" s="235" t="str">
        <f t="shared" si="1"/>
        <v/>
      </c>
      <c r="Q112" s="235" t="str">
        <f>IFERROR(RANK(P112,P$6:P$796,0)+COUNTIF(P$6:P112,P112)-1,"")</f>
        <v/>
      </c>
    </row>
    <row r="113" spans="10:17" x14ac:dyDescent="0.25">
      <c r="J113" s="235">
        <v>317</v>
      </c>
      <c r="K113" s="235">
        <f>IFERROR(INDEX('Data PO'!C:C,MATCH($J113,'Data PO'!$B:$B,0),0),"")</f>
        <v>0</v>
      </c>
      <c r="L113" s="235" t="str">
        <f>IFERROR(INDEX('Data PO'!E:E,MATCH($J113,'Data PO'!$B:$B,0),0),"")</f>
        <v/>
      </c>
      <c r="M113" s="235">
        <f>IFERROR(INDEX('Data PO'!H:H,MATCH($J113,'Data PO'!$B:$B,0),0),"")</f>
        <v>0</v>
      </c>
      <c r="N113" s="235">
        <f>IFERROR(INDEX('Data PO'!I:I,MATCH($J113,'Data PO'!$B:$B,0),0),"")+IFERROR(SUMIFS('Jurnal Utang'!K:K,'Jurnal Utang'!N:N,K113),0)</f>
        <v>0</v>
      </c>
      <c r="O113" s="235" t="str">
        <f>IFERROR(INDEX('Data PO'!J:J,MATCH($J113,'Data PO'!$B:$B,0),0),"")</f>
        <v/>
      </c>
      <c r="P113" s="235" t="str">
        <f t="shared" si="1"/>
        <v/>
      </c>
      <c r="Q113" s="235" t="str">
        <f>IFERROR(RANK(P113,P$6:P$796,0)+COUNTIF(P$6:P113,P113)-1,"")</f>
        <v/>
      </c>
    </row>
    <row r="114" spans="10:17" x14ac:dyDescent="0.25">
      <c r="J114" s="235">
        <v>318</v>
      </c>
      <c r="K114" s="235">
        <f>IFERROR(INDEX('Data PO'!C:C,MATCH($J114,'Data PO'!$B:$B,0),0),"")</f>
        <v>0</v>
      </c>
      <c r="L114" s="235" t="str">
        <f>IFERROR(INDEX('Data PO'!E:E,MATCH($J114,'Data PO'!$B:$B,0),0),"")</f>
        <v/>
      </c>
      <c r="M114" s="235">
        <f>IFERROR(INDEX('Data PO'!H:H,MATCH($J114,'Data PO'!$B:$B,0),0),"")</f>
        <v>0</v>
      </c>
      <c r="N114" s="235">
        <f>IFERROR(INDEX('Data PO'!I:I,MATCH($J114,'Data PO'!$B:$B,0),0),"")+IFERROR(SUMIFS('Jurnal Utang'!K:K,'Jurnal Utang'!N:N,K114),0)</f>
        <v>0</v>
      </c>
      <c r="O114" s="235" t="str">
        <f>IFERROR(INDEX('Data PO'!J:J,MATCH($J114,'Data PO'!$B:$B,0),0),"")</f>
        <v/>
      </c>
      <c r="P114" s="235" t="str">
        <f t="shared" si="1"/>
        <v/>
      </c>
      <c r="Q114" s="235" t="str">
        <f>IFERROR(RANK(P114,P$6:P$796,0)+COUNTIF(P$6:P114,P114)-1,"")</f>
        <v/>
      </c>
    </row>
    <row r="115" spans="10:17" x14ac:dyDescent="0.25">
      <c r="J115" s="235">
        <v>319</v>
      </c>
      <c r="K115" s="235">
        <f>IFERROR(INDEX('Data PO'!C:C,MATCH($J115,'Data PO'!$B:$B,0),0),"")</f>
        <v>0</v>
      </c>
      <c r="L115" s="235" t="str">
        <f>IFERROR(INDEX('Data PO'!E:E,MATCH($J115,'Data PO'!$B:$B,0),0),"")</f>
        <v/>
      </c>
      <c r="M115" s="235">
        <f>IFERROR(INDEX('Data PO'!H:H,MATCH($J115,'Data PO'!$B:$B,0),0),"")</f>
        <v>0</v>
      </c>
      <c r="N115" s="235">
        <f>IFERROR(INDEX('Data PO'!I:I,MATCH($J115,'Data PO'!$B:$B,0),0),"")+IFERROR(SUMIFS('Jurnal Utang'!K:K,'Jurnal Utang'!N:N,K115),0)</f>
        <v>0</v>
      </c>
      <c r="O115" s="235" t="str">
        <f>IFERROR(INDEX('Data PO'!J:J,MATCH($J115,'Data PO'!$B:$B,0),0),"")</f>
        <v/>
      </c>
      <c r="P115" s="235" t="str">
        <f t="shared" si="1"/>
        <v/>
      </c>
      <c r="Q115" s="235" t="str">
        <f>IFERROR(RANK(P115,P$6:P$796,0)+COUNTIF(P$6:P115,P115)-1,"")</f>
        <v/>
      </c>
    </row>
    <row r="116" spans="10:17" x14ac:dyDescent="0.25">
      <c r="J116" s="235">
        <v>320</v>
      </c>
      <c r="K116" s="235">
        <f>IFERROR(INDEX('Data PO'!C:C,MATCH($J116,'Data PO'!$B:$B,0),0),"")</f>
        <v>0</v>
      </c>
      <c r="L116" s="235" t="str">
        <f>IFERROR(INDEX('Data PO'!E:E,MATCH($J116,'Data PO'!$B:$B,0),0),"")</f>
        <v/>
      </c>
      <c r="M116" s="235">
        <f>IFERROR(INDEX('Data PO'!H:H,MATCH($J116,'Data PO'!$B:$B,0),0),"")</f>
        <v>0</v>
      </c>
      <c r="N116" s="235">
        <f>IFERROR(INDEX('Data PO'!I:I,MATCH($J116,'Data PO'!$B:$B,0),0),"")+IFERROR(SUMIFS('Jurnal Utang'!K:K,'Jurnal Utang'!N:N,K116),0)</f>
        <v>0</v>
      </c>
      <c r="O116" s="235" t="str">
        <f>IFERROR(INDEX('Data PO'!J:J,MATCH($J116,'Data PO'!$B:$B,0),0),"")</f>
        <v/>
      </c>
      <c r="P116" s="235" t="str">
        <f t="shared" si="1"/>
        <v/>
      </c>
      <c r="Q116" s="235" t="str">
        <f>IFERROR(RANK(P116,P$6:P$796,0)+COUNTIF(P$6:P116,P116)-1,"")</f>
        <v/>
      </c>
    </row>
    <row r="117" spans="10:17" x14ac:dyDescent="0.25">
      <c r="J117" s="235">
        <v>321</v>
      </c>
      <c r="K117" s="235">
        <f>IFERROR(INDEX('Data PO'!C:C,MATCH($J117,'Data PO'!$B:$B,0),0),"")</f>
        <v>0</v>
      </c>
      <c r="L117" s="235" t="str">
        <f>IFERROR(INDEX('Data PO'!E:E,MATCH($J117,'Data PO'!$B:$B,0),0),"")</f>
        <v/>
      </c>
      <c r="M117" s="235">
        <f>IFERROR(INDEX('Data PO'!H:H,MATCH($J117,'Data PO'!$B:$B,0),0),"")</f>
        <v>0</v>
      </c>
      <c r="N117" s="235">
        <f>IFERROR(INDEX('Data PO'!I:I,MATCH($J117,'Data PO'!$B:$B,0),0),"")+IFERROR(SUMIFS('Jurnal Utang'!K:K,'Jurnal Utang'!N:N,K117),0)</f>
        <v>0</v>
      </c>
      <c r="O117" s="235" t="str">
        <f>IFERROR(INDEX('Data PO'!J:J,MATCH($J117,'Data PO'!$B:$B,0),0),"")</f>
        <v/>
      </c>
      <c r="P117" s="235" t="str">
        <f t="shared" si="1"/>
        <v/>
      </c>
      <c r="Q117" s="235" t="str">
        <f>IFERROR(RANK(P117,P$6:P$796,0)+COUNTIF(P$6:P117,P117)-1,"")</f>
        <v/>
      </c>
    </row>
    <row r="118" spans="10:17" x14ac:dyDescent="0.25">
      <c r="J118" s="235">
        <v>322</v>
      </c>
      <c r="K118" s="235">
        <f>IFERROR(INDEX('Data PO'!C:C,MATCH($J118,'Data PO'!$B:$B,0),0),"")</f>
        <v>0</v>
      </c>
      <c r="L118" s="235" t="str">
        <f>IFERROR(INDEX('Data PO'!E:E,MATCH($J118,'Data PO'!$B:$B,0),0),"")</f>
        <v/>
      </c>
      <c r="M118" s="235">
        <f>IFERROR(INDEX('Data PO'!H:H,MATCH($J118,'Data PO'!$B:$B,0),0),"")</f>
        <v>0</v>
      </c>
      <c r="N118" s="235">
        <f>IFERROR(INDEX('Data PO'!I:I,MATCH($J118,'Data PO'!$B:$B,0),0),"")+IFERROR(SUMIFS('Jurnal Utang'!K:K,'Jurnal Utang'!N:N,K118),0)</f>
        <v>0</v>
      </c>
      <c r="O118" s="235" t="str">
        <f>IFERROR(INDEX('Data PO'!J:J,MATCH($J118,'Data PO'!$B:$B,0),0),"")</f>
        <v/>
      </c>
      <c r="P118" s="235" t="str">
        <f t="shared" ref="P118:P181" si="2">IF(O118&lt;&gt;"",IF(O118&lt;&gt;0,M118,""),"")</f>
        <v/>
      </c>
      <c r="Q118" s="235" t="str">
        <f>IFERROR(RANK(P118,P$6:P$796,0)+COUNTIF(P$6:P118,P118)-1,"")</f>
        <v/>
      </c>
    </row>
    <row r="119" spans="10:17" x14ac:dyDescent="0.25">
      <c r="J119" s="235">
        <v>323</v>
      </c>
      <c r="K119" s="235">
        <f>IFERROR(INDEX('Data PO'!C:C,MATCH($J119,'Data PO'!$B:$B,0),0),"")</f>
        <v>0</v>
      </c>
      <c r="L119" s="235" t="str">
        <f>IFERROR(INDEX('Data PO'!E:E,MATCH($J119,'Data PO'!$B:$B,0),0),"")</f>
        <v/>
      </c>
      <c r="M119" s="235">
        <f>IFERROR(INDEX('Data PO'!H:H,MATCH($J119,'Data PO'!$B:$B,0),0),"")</f>
        <v>0</v>
      </c>
      <c r="N119" s="235">
        <f>IFERROR(INDEX('Data PO'!I:I,MATCH($J119,'Data PO'!$B:$B,0),0),"")+IFERROR(SUMIFS('Jurnal Utang'!K:K,'Jurnal Utang'!N:N,K119),0)</f>
        <v>0</v>
      </c>
      <c r="O119" s="235" t="str">
        <f>IFERROR(INDEX('Data PO'!J:J,MATCH($J119,'Data PO'!$B:$B,0),0),"")</f>
        <v/>
      </c>
      <c r="P119" s="235" t="str">
        <f t="shared" si="2"/>
        <v/>
      </c>
      <c r="Q119" s="235" t="str">
        <f>IFERROR(RANK(P119,P$6:P$796,0)+COUNTIF(P$6:P119,P119)-1,"")</f>
        <v/>
      </c>
    </row>
    <row r="120" spans="10:17" x14ac:dyDescent="0.25">
      <c r="J120" s="235">
        <v>324</v>
      </c>
      <c r="K120" s="235">
        <f>IFERROR(INDEX('Data PO'!C:C,MATCH($J120,'Data PO'!$B:$B,0),0),"")</f>
        <v>0</v>
      </c>
      <c r="L120" s="235" t="str">
        <f>IFERROR(INDEX('Data PO'!E:E,MATCH($J120,'Data PO'!$B:$B,0),0),"")</f>
        <v/>
      </c>
      <c r="M120" s="235">
        <f>IFERROR(INDEX('Data PO'!H:H,MATCH($J120,'Data PO'!$B:$B,0),0),"")</f>
        <v>0</v>
      </c>
      <c r="N120" s="235">
        <f>IFERROR(INDEX('Data PO'!I:I,MATCH($J120,'Data PO'!$B:$B,0),0),"")+IFERROR(SUMIFS('Jurnal Utang'!K:K,'Jurnal Utang'!N:N,K120),0)</f>
        <v>0</v>
      </c>
      <c r="O120" s="235" t="str">
        <f>IFERROR(INDEX('Data PO'!J:J,MATCH($J120,'Data PO'!$B:$B,0),0),"")</f>
        <v/>
      </c>
      <c r="P120" s="235" t="str">
        <f t="shared" si="2"/>
        <v/>
      </c>
      <c r="Q120" s="235" t="str">
        <f>IFERROR(RANK(P120,P$6:P$796,0)+COUNTIF(P$6:P120,P120)-1,"")</f>
        <v/>
      </c>
    </row>
    <row r="121" spans="10:17" x14ac:dyDescent="0.25">
      <c r="J121" s="235">
        <v>325</v>
      </c>
      <c r="K121" s="235">
        <f>IFERROR(INDEX('Data PO'!C:C,MATCH($J121,'Data PO'!$B:$B,0),0),"")</f>
        <v>0</v>
      </c>
      <c r="L121" s="235" t="str">
        <f>IFERROR(INDEX('Data PO'!E:E,MATCH($J121,'Data PO'!$B:$B,0),0),"")</f>
        <v/>
      </c>
      <c r="M121" s="235">
        <f>IFERROR(INDEX('Data PO'!H:H,MATCH($J121,'Data PO'!$B:$B,0),0),"")</f>
        <v>0</v>
      </c>
      <c r="N121" s="235">
        <f>IFERROR(INDEX('Data PO'!I:I,MATCH($J121,'Data PO'!$B:$B,0),0),"")+IFERROR(SUMIFS('Jurnal Utang'!K:K,'Jurnal Utang'!N:N,K121),0)</f>
        <v>0</v>
      </c>
      <c r="O121" s="235" t="str">
        <f>IFERROR(INDEX('Data PO'!J:J,MATCH($J121,'Data PO'!$B:$B,0),0),"")</f>
        <v/>
      </c>
      <c r="P121" s="235" t="str">
        <f t="shared" si="2"/>
        <v/>
      </c>
      <c r="Q121" s="235" t="str">
        <f>IFERROR(RANK(P121,P$6:P$796,0)+COUNTIF(P$6:P121,P121)-1,"")</f>
        <v/>
      </c>
    </row>
    <row r="122" spans="10:17" x14ac:dyDescent="0.25">
      <c r="J122" s="235">
        <v>326</v>
      </c>
      <c r="K122" s="235">
        <f>IFERROR(INDEX('Data PO'!C:C,MATCH($J122,'Data PO'!$B:$B,0),0),"")</f>
        <v>0</v>
      </c>
      <c r="L122" s="235" t="str">
        <f>IFERROR(INDEX('Data PO'!E:E,MATCH($J122,'Data PO'!$B:$B,0),0),"")</f>
        <v/>
      </c>
      <c r="M122" s="235">
        <f>IFERROR(INDEX('Data PO'!H:H,MATCH($J122,'Data PO'!$B:$B,0),0),"")</f>
        <v>0</v>
      </c>
      <c r="N122" s="235">
        <f>IFERROR(INDEX('Data PO'!I:I,MATCH($J122,'Data PO'!$B:$B,0),0),"")+IFERROR(SUMIFS('Jurnal Utang'!K:K,'Jurnal Utang'!N:N,K122),0)</f>
        <v>0</v>
      </c>
      <c r="O122" s="235" t="str">
        <f>IFERROR(INDEX('Data PO'!J:J,MATCH($J122,'Data PO'!$B:$B,0),0),"")</f>
        <v/>
      </c>
      <c r="P122" s="235" t="str">
        <f t="shared" si="2"/>
        <v/>
      </c>
      <c r="Q122" s="235" t="str">
        <f>IFERROR(RANK(P122,P$6:P$796,0)+COUNTIF(P$6:P122,P122)-1,"")</f>
        <v/>
      </c>
    </row>
    <row r="123" spans="10:17" x14ac:dyDescent="0.25">
      <c r="J123" s="235">
        <v>327</v>
      </c>
      <c r="K123" s="235">
        <f>IFERROR(INDEX('Data PO'!C:C,MATCH($J123,'Data PO'!$B:$B,0),0),"")</f>
        <v>0</v>
      </c>
      <c r="L123" s="235" t="str">
        <f>IFERROR(INDEX('Data PO'!E:E,MATCH($J123,'Data PO'!$B:$B,0),0),"")</f>
        <v/>
      </c>
      <c r="M123" s="235">
        <f>IFERROR(INDEX('Data PO'!H:H,MATCH($J123,'Data PO'!$B:$B,0),0),"")</f>
        <v>0</v>
      </c>
      <c r="N123" s="235">
        <f>IFERROR(INDEX('Data PO'!I:I,MATCH($J123,'Data PO'!$B:$B,0),0),"")+IFERROR(SUMIFS('Jurnal Utang'!K:K,'Jurnal Utang'!N:N,K123),0)</f>
        <v>0</v>
      </c>
      <c r="O123" s="235" t="str">
        <f>IFERROR(INDEX('Data PO'!J:J,MATCH($J123,'Data PO'!$B:$B,0),0),"")</f>
        <v/>
      </c>
      <c r="P123" s="235" t="str">
        <f t="shared" si="2"/>
        <v/>
      </c>
      <c r="Q123" s="235" t="str">
        <f>IFERROR(RANK(P123,P$6:P$796,0)+COUNTIF(P$6:P123,P123)-1,"")</f>
        <v/>
      </c>
    </row>
    <row r="124" spans="10:17" x14ac:dyDescent="0.25">
      <c r="J124" s="235">
        <v>328</v>
      </c>
      <c r="K124" s="235">
        <f>IFERROR(INDEX('Data PO'!C:C,MATCH($J124,'Data PO'!$B:$B,0),0),"")</f>
        <v>0</v>
      </c>
      <c r="L124" s="235" t="str">
        <f>IFERROR(INDEX('Data PO'!E:E,MATCH($J124,'Data PO'!$B:$B,0),0),"")</f>
        <v/>
      </c>
      <c r="M124" s="235">
        <f>IFERROR(INDEX('Data PO'!H:H,MATCH($J124,'Data PO'!$B:$B,0),0),"")</f>
        <v>0</v>
      </c>
      <c r="N124" s="235">
        <f>IFERROR(INDEX('Data PO'!I:I,MATCH($J124,'Data PO'!$B:$B,0),0),"")+IFERROR(SUMIFS('Jurnal Utang'!K:K,'Jurnal Utang'!N:N,K124),0)</f>
        <v>0</v>
      </c>
      <c r="O124" s="235" t="str">
        <f>IFERROR(INDEX('Data PO'!J:J,MATCH($J124,'Data PO'!$B:$B,0),0),"")</f>
        <v/>
      </c>
      <c r="P124" s="235" t="str">
        <f t="shared" si="2"/>
        <v/>
      </c>
      <c r="Q124" s="235" t="str">
        <f>IFERROR(RANK(P124,P$6:P$796,0)+COUNTIF(P$6:P124,P124)-1,"")</f>
        <v/>
      </c>
    </row>
    <row r="125" spans="10:17" x14ac:dyDescent="0.25">
      <c r="J125" s="235">
        <v>329</v>
      </c>
      <c r="K125" s="235">
        <f>IFERROR(INDEX('Data PO'!C:C,MATCH($J125,'Data PO'!$B:$B,0),0),"")</f>
        <v>0</v>
      </c>
      <c r="L125" s="235" t="str">
        <f>IFERROR(INDEX('Data PO'!E:E,MATCH($J125,'Data PO'!$B:$B,0),0),"")</f>
        <v/>
      </c>
      <c r="M125" s="235">
        <f>IFERROR(INDEX('Data PO'!H:H,MATCH($J125,'Data PO'!$B:$B,0),0),"")</f>
        <v>0</v>
      </c>
      <c r="N125" s="235">
        <f>IFERROR(INDEX('Data PO'!I:I,MATCH($J125,'Data PO'!$B:$B,0),0),"")+IFERROR(SUMIFS('Jurnal Utang'!K:K,'Jurnal Utang'!N:N,K125),0)</f>
        <v>0</v>
      </c>
      <c r="O125" s="235" t="str">
        <f>IFERROR(INDEX('Data PO'!J:J,MATCH($J125,'Data PO'!$B:$B,0),0),"")</f>
        <v/>
      </c>
      <c r="P125" s="235" t="str">
        <f t="shared" si="2"/>
        <v/>
      </c>
      <c r="Q125" s="235" t="str">
        <f>IFERROR(RANK(P125,P$6:P$796,0)+COUNTIF(P$6:P125,P125)-1,"")</f>
        <v/>
      </c>
    </row>
    <row r="126" spans="10:17" x14ac:dyDescent="0.25">
      <c r="J126" s="235">
        <v>330</v>
      </c>
      <c r="K126" s="235">
        <f>IFERROR(INDEX('Data PO'!C:C,MATCH($J126,'Data PO'!$B:$B,0),0),"")</f>
        <v>0</v>
      </c>
      <c r="L126" s="235" t="str">
        <f>IFERROR(INDEX('Data PO'!E:E,MATCH($J126,'Data PO'!$B:$B,0),0),"")</f>
        <v/>
      </c>
      <c r="M126" s="235">
        <f>IFERROR(INDEX('Data PO'!H:H,MATCH($J126,'Data PO'!$B:$B,0),0),"")</f>
        <v>0</v>
      </c>
      <c r="N126" s="235">
        <f>IFERROR(INDEX('Data PO'!I:I,MATCH($J126,'Data PO'!$B:$B,0),0),"")+IFERROR(SUMIFS('Jurnal Utang'!K:K,'Jurnal Utang'!N:N,K126),0)</f>
        <v>0</v>
      </c>
      <c r="O126" s="235" t="str">
        <f>IFERROR(INDEX('Data PO'!J:J,MATCH($J126,'Data PO'!$B:$B,0),0),"")</f>
        <v/>
      </c>
      <c r="P126" s="235" t="str">
        <f t="shared" si="2"/>
        <v/>
      </c>
      <c r="Q126" s="235" t="str">
        <f>IFERROR(RANK(P126,P$6:P$796,0)+COUNTIF(P$6:P126,P126)-1,"")</f>
        <v/>
      </c>
    </row>
    <row r="127" spans="10:17" x14ac:dyDescent="0.25">
      <c r="J127" s="235">
        <v>331</v>
      </c>
      <c r="K127" s="235">
        <f>IFERROR(INDEX('Data PO'!C:C,MATCH($J127,'Data PO'!$B:$B,0),0),"")</f>
        <v>0</v>
      </c>
      <c r="L127" s="235" t="str">
        <f>IFERROR(INDEX('Data PO'!E:E,MATCH($J127,'Data PO'!$B:$B,0),0),"")</f>
        <v/>
      </c>
      <c r="M127" s="235">
        <f>IFERROR(INDEX('Data PO'!H:H,MATCH($J127,'Data PO'!$B:$B,0),0),"")</f>
        <v>0</v>
      </c>
      <c r="N127" s="235">
        <f>IFERROR(INDEX('Data PO'!I:I,MATCH($J127,'Data PO'!$B:$B,0),0),"")+IFERROR(SUMIFS('Jurnal Utang'!K:K,'Jurnal Utang'!N:N,K127),0)</f>
        <v>0</v>
      </c>
      <c r="O127" s="235" t="str">
        <f>IFERROR(INDEX('Data PO'!J:J,MATCH($J127,'Data PO'!$B:$B,0),0),"")</f>
        <v/>
      </c>
      <c r="P127" s="235" t="str">
        <f t="shared" si="2"/>
        <v/>
      </c>
      <c r="Q127" s="235" t="str">
        <f>IFERROR(RANK(P127,P$6:P$796,0)+COUNTIF(P$6:P127,P127)-1,"")</f>
        <v/>
      </c>
    </row>
    <row r="128" spans="10:17" x14ac:dyDescent="0.25">
      <c r="J128" s="235">
        <v>332</v>
      </c>
      <c r="K128" s="235">
        <f>IFERROR(INDEX('Data PO'!C:C,MATCH($J128,'Data PO'!$B:$B,0),0),"")</f>
        <v>0</v>
      </c>
      <c r="L128" s="235" t="str">
        <f>IFERROR(INDEX('Data PO'!E:E,MATCH($J128,'Data PO'!$B:$B,0),0),"")</f>
        <v/>
      </c>
      <c r="M128" s="235">
        <f>IFERROR(INDEX('Data PO'!H:H,MATCH($J128,'Data PO'!$B:$B,0),0),"")</f>
        <v>0</v>
      </c>
      <c r="N128" s="235">
        <f>IFERROR(INDEX('Data PO'!I:I,MATCH($J128,'Data PO'!$B:$B,0),0),"")+IFERROR(SUMIFS('Jurnal Utang'!K:K,'Jurnal Utang'!N:N,K128),0)</f>
        <v>0</v>
      </c>
      <c r="O128" s="235" t="str">
        <f>IFERROR(INDEX('Data PO'!J:J,MATCH($J128,'Data PO'!$B:$B,0),0),"")</f>
        <v/>
      </c>
      <c r="P128" s="235" t="str">
        <f t="shared" si="2"/>
        <v/>
      </c>
      <c r="Q128" s="235" t="str">
        <f>IFERROR(RANK(P128,P$6:P$796,0)+COUNTIF(P$6:P128,P128)-1,"")</f>
        <v/>
      </c>
    </row>
    <row r="129" spans="10:17" x14ac:dyDescent="0.25">
      <c r="J129" s="235">
        <v>333</v>
      </c>
      <c r="K129" s="235">
        <f>IFERROR(INDEX('Data PO'!C:C,MATCH($J129,'Data PO'!$B:$B,0),0),"")</f>
        <v>0</v>
      </c>
      <c r="L129" s="235" t="str">
        <f>IFERROR(INDEX('Data PO'!E:E,MATCH($J129,'Data PO'!$B:$B,0),0),"")</f>
        <v/>
      </c>
      <c r="M129" s="235">
        <f>IFERROR(INDEX('Data PO'!H:H,MATCH($J129,'Data PO'!$B:$B,0),0),"")</f>
        <v>0</v>
      </c>
      <c r="N129" s="235">
        <f>IFERROR(INDEX('Data PO'!I:I,MATCH($J129,'Data PO'!$B:$B,0),0),"")+IFERROR(SUMIFS('Jurnal Utang'!K:K,'Jurnal Utang'!N:N,K129),0)</f>
        <v>0</v>
      </c>
      <c r="O129" s="235" t="str">
        <f>IFERROR(INDEX('Data PO'!J:J,MATCH($J129,'Data PO'!$B:$B,0),0),"")</f>
        <v/>
      </c>
      <c r="P129" s="235" t="str">
        <f t="shared" si="2"/>
        <v/>
      </c>
      <c r="Q129" s="235" t="str">
        <f>IFERROR(RANK(P129,P$6:P$796,0)+COUNTIF(P$6:P129,P129)-1,"")</f>
        <v/>
      </c>
    </row>
    <row r="130" spans="10:17" x14ac:dyDescent="0.25">
      <c r="J130" s="235">
        <v>334</v>
      </c>
      <c r="K130" s="235">
        <f>IFERROR(INDEX('Data PO'!C:C,MATCH($J130,'Data PO'!$B:$B,0),0),"")</f>
        <v>0</v>
      </c>
      <c r="L130" s="235" t="str">
        <f>IFERROR(INDEX('Data PO'!E:E,MATCH($J130,'Data PO'!$B:$B,0),0),"")</f>
        <v/>
      </c>
      <c r="M130" s="235">
        <f>IFERROR(INDEX('Data PO'!H:H,MATCH($J130,'Data PO'!$B:$B,0),0),"")</f>
        <v>0</v>
      </c>
      <c r="N130" s="235">
        <f>IFERROR(INDEX('Data PO'!I:I,MATCH($J130,'Data PO'!$B:$B,0),0),"")+IFERROR(SUMIFS('Jurnal Utang'!K:K,'Jurnal Utang'!N:N,K130),0)</f>
        <v>0</v>
      </c>
      <c r="O130" s="235" t="str">
        <f>IFERROR(INDEX('Data PO'!J:J,MATCH($J130,'Data PO'!$B:$B,0),0),"")</f>
        <v/>
      </c>
      <c r="P130" s="235" t="str">
        <f t="shared" si="2"/>
        <v/>
      </c>
      <c r="Q130" s="235" t="str">
        <f>IFERROR(RANK(P130,P$6:P$796,0)+COUNTIF(P$6:P130,P130)-1,"")</f>
        <v/>
      </c>
    </row>
    <row r="131" spans="10:17" x14ac:dyDescent="0.25">
      <c r="J131" s="235">
        <v>335</v>
      </c>
      <c r="K131" s="235">
        <f>IFERROR(INDEX('Data PO'!C:C,MATCH($J131,'Data PO'!$B:$B,0),0),"")</f>
        <v>0</v>
      </c>
      <c r="L131" s="235" t="str">
        <f>IFERROR(INDEX('Data PO'!E:E,MATCH($J131,'Data PO'!$B:$B,0),0),"")</f>
        <v/>
      </c>
      <c r="M131" s="235">
        <f>IFERROR(INDEX('Data PO'!H:H,MATCH($J131,'Data PO'!$B:$B,0),0),"")</f>
        <v>0</v>
      </c>
      <c r="N131" s="235">
        <f>IFERROR(INDEX('Data PO'!I:I,MATCH($J131,'Data PO'!$B:$B,0),0),"")+IFERROR(SUMIFS('Jurnal Utang'!K:K,'Jurnal Utang'!N:N,K131),0)</f>
        <v>0</v>
      </c>
      <c r="O131" s="235" t="str">
        <f>IFERROR(INDEX('Data PO'!J:J,MATCH($J131,'Data PO'!$B:$B,0),0),"")</f>
        <v/>
      </c>
      <c r="P131" s="235" t="str">
        <f t="shared" si="2"/>
        <v/>
      </c>
      <c r="Q131" s="235" t="str">
        <f>IFERROR(RANK(P131,P$6:P$796,0)+COUNTIF(P$6:P131,P131)-1,"")</f>
        <v/>
      </c>
    </row>
    <row r="132" spans="10:17" x14ac:dyDescent="0.25">
      <c r="J132" s="235">
        <v>336</v>
      </c>
      <c r="K132" s="235">
        <f>IFERROR(INDEX('Data PO'!C:C,MATCH($J132,'Data PO'!$B:$B,0),0),"")</f>
        <v>0</v>
      </c>
      <c r="L132" s="235" t="str">
        <f>IFERROR(INDEX('Data PO'!E:E,MATCH($J132,'Data PO'!$B:$B,0),0),"")</f>
        <v/>
      </c>
      <c r="M132" s="235">
        <f>IFERROR(INDEX('Data PO'!H:H,MATCH($J132,'Data PO'!$B:$B,0),0),"")</f>
        <v>0</v>
      </c>
      <c r="N132" s="235">
        <f>IFERROR(INDEX('Data PO'!I:I,MATCH($J132,'Data PO'!$B:$B,0),0),"")+IFERROR(SUMIFS('Jurnal Utang'!K:K,'Jurnal Utang'!N:N,K132),0)</f>
        <v>0</v>
      </c>
      <c r="O132" s="235" t="str">
        <f>IFERROR(INDEX('Data PO'!J:J,MATCH($J132,'Data PO'!$B:$B,0),0),"")</f>
        <v/>
      </c>
      <c r="P132" s="235" t="str">
        <f t="shared" si="2"/>
        <v/>
      </c>
      <c r="Q132" s="235" t="str">
        <f>IFERROR(RANK(P132,P$6:P$796,0)+COUNTIF(P$6:P132,P132)-1,"")</f>
        <v/>
      </c>
    </row>
    <row r="133" spans="10:17" x14ac:dyDescent="0.25">
      <c r="J133" s="235">
        <v>337</v>
      </c>
      <c r="K133" s="235">
        <f>IFERROR(INDEX('Data PO'!C:C,MATCH($J133,'Data PO'!$B:$B,0),0),"")</f>
        <v>0</v>
      </c>
      <c r="L133" s="235" t="str">
        <f>IFERROR(INDEX('Data PO'!E:E,MATCH($J133,'Data PO'!$B:$B,0),0),"")</f>
        <v/>
      </c>
      <c r="M133" s="235">
        <f>IFERROR(INDEX('Data PO'!H:H,MATCH($J133,'Data PO'!$B:$B,0),0),"")</f>
        <v>0</v>
      </c>
      <c r="N133" s="235">
        <f>IFERROR(INDEX('Data PO'!I:I,MATCH($J133,'Data PO'!$B:$B,0),0),"")+IFERROR(SUMIFS('Jurnal Utang'!K:K,'Jurnal Utang'!N:N,K133),0)</f>
        <v>0</v>
      </c>
      <c r="O133" s="235" t="str">
        <f>IFERROR(INDEX('Data PO'!J:J,MATCH($J133,'Data PO'!$B:$B,0),0),"")</f>
        <v/>
      </c>
      <c r="P133" s="235" t="str">
        <f t="shared" si="2"/>
        <v/>
      </c>
      <c r="Q133" s="235" t="str">
        <f>IFERROR(RANK(P133,P$6:P$796,0)+COUNTIF(P$6:P133,P133)-1,"")</f>
        <v/>
      </c>
    </row>
    <row r="134" spans="10:17" x14ac:dyDescent="0.25">
      <c r="J134" s="235">
        <v>338</v>
      </c>
      <c r="K134" s="235">
        <f>IFERROR(INDEX('Data PO'!C:C,MATCH($J134,'Data PO'!$B:$B,0),0),"")</f>
        <v>0</v>
      </c>
      <c r="L134" s="235" t="str">
        <f>IFERROR(INDEX('Data PO'!E:E,MATCH($J134,'Data PO'!$B:$B,0),0),"")</f>
        <v/>
      </c>
      <c r="M134" s="235">
        <f>IFERROR(INDEX('Data PO'!H:H,MATCH($J134,'Data PO'!$B:$B,0),0),"")</f>
        <v>0</v>
      </c>
      <c r="N134" s="235">
        <f>IFERROR(INDEX('Data PO'!I:I,MATCH($J134,'Data PO'!$B:$B,0),0),"")+IFERROR(SUMIFS('Jurnal Utang'!K:K,'Jurnal Utang'!N:N,K134),0)</f>
        <v>0</v>
      </c>
      <c r="O134" s="235" t="str">
        <f>IFERROR(INDEX('Data PO'!J:J,MATCH($J134,'Data PO'!$B:$B,0),0),"")</f>
        <v/>
      </c>
      <c r="P134" s="235" t="str">
        <f t="shared" si="2"/>
        <v/>
      </c>
      <c r="Q134" s="235" t="str">
        <f>IFERROR(RANK(P134,P$6:P$796,0)+COUNTIF(P$6:P134,P134)-1,"")</f>
        <v/>
      </c>
    </row>
    <row r="135" spans="10:17" x14ac:dyDescent="0.25">
      <c r="J135" s="235">
        <v>339</v>
      </c>
      <c r="K135" s="235">
        <f>IFERROR(INDEX('Data PO'!C:C,MATCH($J135,'Data PO'!$B:$B,0),0),"")</f>
        <v>0</v>
      </c>
      <c r="L135" s="235" t="str">
        <f>IFERROR(INDEX('Data PO'!E:E,MATCH($J135,'Data PO'!$B:$B,0),0),"")</f>
        <v/>
      </c>
      <c r="M135" s="235">
        <f>IFERROR(INDEX('Data PO'!H:H,MATCH($J135,'Data PO'!$B:$B,0),0),"")</f>
        <v>0</v>
      </c>
      <c r="N135" s="235">
        <f>IFERROR(INDEX('Data PO'!I:I,MATCH($J135,'Data PO'!$B:$B,0),0),"")+IFERROR(SUMIFS('Jurnal Utang'!K:K,'Jurnal Utang'!N:N,K135),0)</f>
        <v>0</v>
      </c>
      <c r="O135" s="235" t="str">
        <f>IFERROR(INDEX('Data PO'!J:J,MATCH($J135,'Data PO'!$B:$B,0),0),"")</f>
        <v/>
      </c>
      <c r="P135" s="235" t="str">
        <f t="shared" si="2"/>
        <v/>
      </c>
      <c r="Q135" s="235" t="str">
        <f>IFERROR(RANK(P135,P$6:P$796,0)+COUNTIF(P$6:P135,P135)-1,"")</f>
        <v/>
      </c>
    </row>
    <row r="136" spans="10:17" x14ac:dyDescent="0.25">
      <c r="J136" s="235">
        <v>340</v>
      </c>
      <c r="K136" s="235">
        <f>IFERROR(INDEX('Data PO'!C:C,MATCH($J136,'Data PO'!$B:$B,0),0),"")</f>
        <v>0</v>
      </c>
      <c r="L136" s="235" t="str">
        <f>IFERROR(INDEX('Data PO'!E:E,MATCH($J136,'Data PO'!$B:$B,0),0),"")</f>
        <v/>
      </c>
      <c r="M136" s="235">
        <f>IFERROR(INDEX('Data PO'!H:H,MATCH($J136,'Data PO'!$B:$B,0),0),"")</f>
        <v>0</v>
      </c>
      <c r="N136" s="235">
        <f>IFERROR(INDEX('Data PO'!I:I,MATCH($J136,'Data PO'!$B:$B,0),0),"")+IFERROR(SUMIFS('Jurnal Utang'!K:K,'Jurnal Utang'!N:N,K136),0)</f>
        <v>0</v>
      </c>
      <c r="O136" s="235" t="str">
        <f>IFERROR(INDEX('Data PO'!J:J,MATCH($J136,'Data PO'!$B:$B,0),0),"")</f>
        <v/>
      </c>
      <c r="P136" s="235" t="str">
        <f t="shared" si="2"/>
        <v/>
      </c>
      <c r="Q136" s="235" t="str">
        <f>IFERROR(RANK(P136,P$6:P$796,0)+COUNTIF(P$6:P136,P136)-1,"")</f>
        <v/>
      </c>
    </row>
    <row r="137" spans="10:17" x14ac:dyDescent="0.25">
      <c r="J137" s="235">
        <v>341</v>
      </c>
      <c r="K137" s="235">
        <f>IFERROR(INDEX('Data PO'!C:C,MATCH($J137,'Data PO'!$B:$B,0),0),"")</f>
        <v>0</v>
      </c>
      <c r="L137" s="235" t="str">
        <f>IFERROR(INDEX('Data PO'!E:E,MATCH($J137,'Data PO'!$B:$B,0),0),"")</f>
        <v/>
      </c>
      <c r="M137" s="235">
        <f>IFERROR(INDEX('Data PO'!H:H,MATCH($J137,'Data PO'!$B:$B,0),0),"")</f>
        <v>0</v>
      </c>
      <c r="N137" s="235">
        <f>IFERROR(INDEX('Data PO'!I:I,MATCH($J137,'Data PO'!$B:$B,0),0),"")+IFERROR(SUMIFS('Jurnal Utang'!K:K,'Jurnal Utang'!N:N,K137),0)</f>
        <v>0</v>
      </c>
      <c r="O137" s="235" t="str">
        <f>IFERROR(INDEX('Data PO'!J:J,MATCH($J137,'Data PO'!$B:$B,0),0),"")</f>
        <v/>
      </c>
      <c r="P137" s="235" t="str">
        <f t="shared" si="2"/>
        <v/>
      </c>
      <c r="Q137" s="235" t="str">
        <f>IFERROR(RANK(P137,P$6:P$796,0)+COUNTIF(P$6:P137,P137)-1,"")</f>
        <v/>
      </c>
    </row>
    <row r="138" spans="10:17" x14ac:dyDescent="0.25">
      <c r="J138" s="235">
        <v>342</v>
      </c>
      <c r="K138" s="235">
        <f>IFERROR(INDEX('Data PO'!C:C,MATCH($J138,'Data PO'!$B:$B,0),0),"")</f>
        <v>0</v>
      </c>
      <c r="L138" s="235" t="str">
        <f>IFERROR(INDEX('Data PO'!E:E,MATCH($J138,'Data PO'!$B:$B,0),0),"")</f>
        <v/>
      </c>
      <c r="M138" s="235">
        <f>IFERROR(INDEX('Data PO'!H:H,MATCH($J138,'Data PO'!$B:$B,0),0),"")</f>
        <v>0</v>
      </c>
      <c r="N138" s="235">
        <f>IFERROR(INDEX('Data PO'!I:I,MATCH($J138,'Data PO'!$B:$B,0),0),"")+IFERROR(SUMIFS('Jurnal Utang'!K:K,'Jurnal Utang'!N:N,K138),0)</f>
        <v>0</v>
      </c>
      <c r="O138" s="235" t="str">
        <f>IFERROR(INDEX('Data PO'!J:J,MATCH($J138,'Data PO'!$B:$B,0),0),"")</f>
        <v/>
      </c>
      <c r="P138" s="235" t="str">
        <f t="shared" si="2"/>
        <v/>
      </c>
      <c r="Q138" s="235" t="str">
        <f>IFERROR(RANK(P138,P$6:P$796,0)+COUNTIF(P$6:P138,P138)-1,"")</f>
        <v/>
      </c>
    </row>
    <row r="139" spans="10:17" x14ac:dyDescent="0.25">
      <c r="J139" s="235">
        <v>343</v>
      </c>
      <c r="K139" s="235">
        <f>IFERROR(INDEX('Data PO'!C:C,MATCH($J139,'Data PO'!$B:$B,0),0),"")</f>
        <v>0</v>
      </c>
      <c r="L139" s="235" t="str">
        <f>IFERROR(INDEX('Data PO'!E:E,MATCH($J139,'Data PO'!$B:$B,0),0),"")</f>
        <v/>
      </c>
      <c r="M139" s="235">
        <f>IFERROR(INDEX('Data PO'!H:H,MATCH($J139,'Data PO'!$B:$B,0),0),"")</f>
        <v>0</v>
      </c>
      <c r="N139" s="235">
        <f>IFERROR(INDEX('Data PO'!I:I,MATCH($J139,'Data PO'!$B:$B,0),0),"")+IFERROR(SUMIFS('Jurnal Utang'!K:K,'Jurnal Utang'!N:N,K139),0)</f>
        <v>0</v>
      </c>
      <c r="O139" s="235" t="str">
        <f>IFERROR(INDEX('Data PO'!J:J,MATCH($J139,'Data PO'!$B:$B,0),0),"")</f>
        <v/>
      </c>
      <c r="P139" s="235" t="str">
        <f t="shared" si="2"/>
        <v/>
      </c>
      <c r="Q139" s="235" t="str">
        <f>IFERROR(RANK(P139,P$6:P$796,0)+COUNTIF(P$6:P139,P139)-1,"")</f>
        <v/>
      </c>
    </row>
    <row r="140" spans="10:17" x14ac:dyDescent="0.25">
      <c r="J140" s="235">
        <v>344</v>
      </c>
      <c r="K140" s="235">
        <f>IFERROR(INDEX('Data PO'!C:C,MATCH($J140,'Data PO'!$B:$B,0),0),"")</f>
        <v>0</v>
      </c>
      <c r="L140" s="235" t="str">
        <f>IFERROR(INDEX('Data PO'!E:E,MATCH($J140,'Data PO'!$B:$B,0),0),"")</f>
        <v/>
      </c>
      <c r="M140" s="235">
        <f>IFERROR(INDEX('Data PO'!H:H,MATCH($J140,'Data PO'!$B:$B,0),0),"")</f>
        <v>0</v>
      </c>
      <c r="N140" s="235">
        <f>IFERROR(INDEX('Data PO'!I:I,MATCH($J140,'Data PO'!$B:$B,0),0),"")+IFERROR(SUMIFS('Jurnal Utang'!K:K,'Jurnal Utang'!N:N,K140),0)</f>
        <v>0</v>
      </c>
      <c r="O140" s="235" t="str">
        <f>IFERROR(INDEX('Data PO'!J:J,MATCH($J140,'Data PO'!$B:$B,0),0),"")</f>
        <v/>
      </c>
      <c r="P140" s="235" t="str">
        <f t="shared" si="2"/>
        <v/>
      </c>
      <c r="Q140" s="235" t="str">
        <f>IFERROR(RANK(P140,P$6:P$796,0)+COUNTIF(P$6:P140,P140)-1,"")</f>
        <v/>
      </c>
    </row>
    <row r="141" spans="10:17" x14ac:dyDescent="0.25">
      <c r="J141" s="235">
        <v>345</v>
      </c>
      <c r="K141" s="235">
        <f>IFERROR(INDEX('Data PO'!C:C,MATCH($J141,'Data PO'!$B:$B,0),0),"")</f>
        <v>0</v>
      </c>
      <c r="L141" s="235" t="str">
        <f>IFERROR(INDEX('Data PO'!E:E,MATCH($J141,'Data PO'!$B:$B,0),0),"")</f>
        <v/>
      </c>
      <c r="M141" s="235">
        <f>IFERROR(INDEX('Data PO'!H:H,MATCH($J141,'Data PO'!$B:$B,0),0),"")</f>
        <v>0</v>
      </c>
      <c r="N141" s="235">
        <f>IFERROR(INDEX('Data PO'!I:I,MATCH($J141,'Data PO'!$B:$B,0),0),"")+IFERROR(SUMIFS('Jurnal Utang'!K:K,'Jurnal Utang'!N:N,K141),0)</f>
        <v>0</v>
      </c>
      <c r="O141" s="235" t="str">
        <f>IFERROR(INDEX('Data PO'!J:J,MATCH($J141,'Data PO'!$B:$B,0),0),"")</f>
        <v/>
      </c>
      <c r="P141" s="235" t="str">
        <f t="shared" si="2"/>
        <v/>
      </c>
      <c r="Q141" s="235" t="str">
        <f>IFERROR(RANK(P141,P$6:P$796,0)+COUNTIF(P$6:P141,P141)-1,"")</f>
        <v/>
      </c>
    </row>
    <row r="142" spans="10:17" x14ac:dyDescent="0.25">
      <c r="J142" s="235">
        <v>346</v>
      </c>
      <c r="K142" s="235">
        <f>IFERROR(INDEX('Data PO'!C:C,MATCH($J142,'Data PO'!$B:$B,0),0),"")</f>
        <v>0</v>
      </c>
      <c r="L142" s="235" t="str">
        <f>IFERROR(INDEX('Data PO'!E:E,MATCH($J142,'Data PO'!$B:$B,0),0),"")</f>
        <v/>
      </c>
      <c r="M142" s="235">
        <f>IFERROR(INDEX('Data PO'!H:H,MATCH($J142,'Data PO'!$B:$B,0),0),"")</f>
        <v>0</v>
      </c>
      <c r="N142" s="235">
        <f>IFERROR(INDEX('Data PO'!I:I,MATCH($J142,'Data PO'!$B:$B,0),0),"")+IFERROR(SUMIFS('Jurnal Utang'!K:K,'Jurnal Utang'!N:N,K142),0)</f>
        <v>0</v>
      </c>
      <c r="O142" s="235" t="str">
        <f>IFERROR(INDEX('Data PO'!J:J,MATCH($J142,'Data PO'!$B:$B,0),0),"")</f>
        <v/>
      </c>
      <c r="P142" s="235" t="str">
        <f t="shared" si="2"/>
        <v/>
      </c>
      <c r="Q142" s="235" t="str">
        <f>IFERROR(RANK(P142,P$6:P$796,0)+COUNTIF(P$6:P142,P142)-1,"")</f>
        <v/>
      </c>
    </row>
    <row r="143" spans="10:17" x14ac:dyDescent="0.25">
      <c r="J143" s="235">
        <v>347</v>
      </c>
      <c r="K143" s="235">
        <f>IFERROR(INDEX('Data PO'!C:C,MATCH($J143,'Data PO'!$B:$B,0),0),"")</f>
        <v>0</v>
      </c>
      <c r="L143" s="235" t="str">
        <f>IFERROR(INDEX('Data PO'!E:E,MATCH($J143,'Data PO'!$B:$B,0),0),"")</f>
        <v/>
      </c>
      <c r="M143" s="235">
        <f>IFERROR(INDEX('Data PO'!H:H,MATCH($J143,'Data PO'!$B:$B,0),0),"")</f>
        <v>0</v>
      </c>
      <c r="N143" s="235">
        <f>IFERROR(INDEX('Data PO'!I:I,MATCH($J143,'Data PO'!$B:$B,0),0),"")+IFERROR(SUMIFS('Jurnal Utang'!K:K,'Jurnal Utang'!N:N,K143),0)</f>
        <v>0</v>
      </c>
      <c r="O143" s="235" t="str">
        <f>IFERROR(INDEX('Data PO'!J:J,MATCH($J143,'Data PO'!$B:$B,0),0),"")</f>
        <v/>
      </c>
      <c r="P143" s="235" t="str">
        <f t="shared" si="2"/>
        <v/>
      </c>
      <c r="Q143" s="235" t="str">
        <f>IFERROR(RANK(P143,P$6:P$796,0)+COUNTIF(P$6:P143,P143)-1,"")</f>
        <v/>
      </c>
    </row>
    <row r="144" spans="10:17" x14ac:dyDescent="0.25">
      <c r="J144" s="235">
        <v>348</v>
      </c>
      <c r="K144" s="235">
        <f>IFERROR(INDEX('Data PO'!C:C,MATCH($J144,'Data PO'!$B:$B,0),0),"")</f>
        <v>0</v>
      </c>
      <c r="L144" s="235" t="str">
        <f>IFERROR(INDEX('Data PO'!E:E,MATCH($J144,'Data PO'!$B:$B,0),0),"")</f>
        <v/>
      </c>
      <c r="M144" s="235">
        <f>IFERROR(INDEX('Data PO'!H:H,MATCH($J144,'Data PO'!$B:$B,0),0),"")</f>
        <v>0</v>
      </c>
      <c r="N144" s="235">
        <f>IFERROR(INDEX('Data PO'!I:I,MATCH($J144,'Data PO'!$B:$B,0),0),"")+IFERROR(SUMIFS('Jurnal Utang'!K:K,'Jurnal Utang'!N:N,K144),0)</f>
        <v>0</v>
      </c>
      <c r="O144" s="235" t="str">
        <f>IFERROR(INDEX('Data PO'!J:J,MATCH($J144,'Data PO'!$B:$B,0),0),"")</f>
        <v/>
      </c>
      <c r="P144" s="235" t="str">
        <f t="shared" si="2"/>
        <v/>
      </c>
      <c r="Q144" s="235" t="str">
        <f>IFERROR(RANK(P144,P$6:P$796,0)+COUNTIF(P$6:P144,P144)-1,"")</f>
        <v/>
      </c>
    </row>
    <row r="145" spans="10:17" x14ac:dyDescent="0.25">
      <c r="J145" s="235">
        <v>349</v>
      </c>
      <c r="K145" s="235">
        <f>IFERROR(INDEX('Data PO'!C:C,MATCH($J145,'Data PO'!$B:$B,0),0),"")</f>
        <v>0</v>
      </c>
      <c r="L145" s="235" t="str">
        <f>IFERROR(INDEX('Data PO'!E:E,MATCH($J145,'Data PO'!$B:$B,0),0),"")</f>
        <v/>
      </c>
      <c r="M145" s="235">
        <f>IFERROR(INDEX('Data PO'!H:H,MATCH($J145,'Data PO'!$B:$B,0),0),"")</f>
        <v>0</v>
      </c>
      <c r="N145" s="235">
        <f>IFERROR(INDEX('Data PO'!I:I,MATCH($J145,'Data PO'!$B:$B,0),0),"")+IFERROR(SUMIFS('Jurnal Utang'!K:K,'Jurnal Utang'!N:N,K145),0)</f>
        <v>0</v>
      </c>
      <c r="O145" s="235" t="str">
        <f>IFERROR(INDEX('Data PO'!J:J,MATCH($J145,'Data PO'!$B:$B,0),0),"")</f>
        <v/>
      </c>
      <c r="P145" s="235" t="str">
        <f t="shared" si="2"/>
        <v/>
      </c>
      <c r="Q145" s="235" t="str">
        <f>IFERROR(RANK(P145,P$6:P$796,0)+COUNTIF(P$6:P145,P145)-1,"")</f>
        <v/>
      </c>
    </row>
    <row r="146" spans="10:17" x14ac:dyDescent="0.25">
      <c r="J146" s="235">
        <v>350</v>
      </c>
      <c r="K146" s="235">
        <f>IFERROR(INDEX('Data PO'!C:C,MATCH($J146,'Data PO'!$B:$B,0),0),"")</f>
        <v>0</v>
      </c>
      <c r="L146" s="235" t="str">
        <f>IFERROR(INDEX('Data PO'!E:E,MATCH($J146,'Data PO'!$B:$B,0),0),"")</f>
        <v/>
      </c>
      <c r="M146" s="235">
        <f>IFERROR(INDEX('Data PO'!H:H,MATCH($J146,'Data PO'!$B:$B,0),0),"")</f>
        <v>0</v>
      </c>
      <c r="N146" s="235">
        <f>IFERROR(INDEX('Data PO'!I:I,MATCH($J146,'Data PO'!$B:$B,0),0),"")+IFERROR(SUMIFS('Jurnal Utang'!K:K,'Jurnal Utang'!N:N,K146),0)</f>
        <v>0</v>
      </c>
      <c r="O146" s="235" t="str">
        <f>IFERROR(INDEX('Data PO'!J:J,MATCH($J146,'Data PO'!$B:$B,0),0),"")</f>
        <v/>
      </c>
      <c r="P146" s="235" t="str">
        <f t="shared" si="2"/>
        <v/>
      </c>
      <c r="Q146" s="235" t="str">
        <f>IFERROR(RANK(P146,P$6:P$796,0)+COUNTIF(P$6:P146,P146)-1,"")</f>
        <v/>
      </c>
    </row>
    <row r="147" spans="10:17" x14ac:dyDescent="0.25">
      <c r="J147" s="235">
        <v>351</v>
      </c>
      <c r="K147" s="235">
        <f>IFERROR(INDEX('Data PO'!C:C,MATCH($J147,'Data PO'!$B:$B,0),0),"")</f>
        <v>0</v>
      </c>
      <c r="L147" s="235" t="str">
        <f>IFERROR(INDEX('Data PO'!E:E,MATCH($J147,'Data PO'!$B:$B,0),0),"")</f>
        <v/>
      </c>
      <c r="M147" s="235">
        <f>IFERROR(INDEX('Data PO'!H:H,MATCH($J147,'Data PO'!$B:$B,0),0),"")</f>
        <v>0</v>
      </c>
      <c r="N147" s="235">
        <f>IFERROR(INDEX('Data PO'!I:I,MATCH($J147,'Data PO'!$B:$B,0),0),"")+IFERROR(SUMIFS('Jurnal Utang'!K:K,'Jurnal Utang'!N:N,K147),0)</f>
        <v>0</v>
      </c>
      <c r="O147" s="235" t="str">
        <f>IFERROR(INDEX('Data PO'!J:J,MATCH($J147,'Data PO'!$B:$B,0),0),"")</f>
        <v/>
      </c>
      <c r="P147" s="235" t="str">
        <f t="shared" si="2"/>
        <v/>
      </c>
      <c r="Q147" s="235" t="str">
        <f>IFERROR(RANK(P147,P$6:P$796,0)+COUNTIF(P$6:P147,P147)-1,"")</f>
        <v/>
      </c>
    </row>
    <row r="148" spans="10:17" x14ac:dyDescent="0.25">
      <c r="J148" s="235">
        <v>352</v>
      </c>
      <c r="K148" s="235">
        <f>IFERROR(INDEX('Data PO'!C:C,MATCH($J148,'Data PO'!$B:$B,0),0),"")</f>
        <v>0</v>
      </c>
      <c r="L148" s="235" t="str">
        <f>IFERROR(INDEX('Data PO'!E:E,MATCH($J148,'Data PO'!$B:$B,0),0),"")</f>
        <v/>
      </c>
      <c r="M148" s="235">
        <f>IFERROR(INDEX('Data PO'!H:H,MATCH($J148,'Data PO'!$B:$B,0),0),"")</f>
        <v>0</v>
      </c>
      <c r="N148" s="235">
        <f>IFERROR(INDEX('Data PO'!I:I,MATCH($J148,'Data PO'!$B:$B,0),0),"")+IFERROR(SUMIFS('Jurnal Utang'!K:K,'Jurnal Utang'!N:N,K148),0)</f>
        <v>0</v>
      </c>
      <c r="O148" s="235" t="str">
        <f>IFERROR(INDEX('Data PO'!J:J,MATCH($J148,'Data PO'!$B:$B,0),0),"")</f>
        <v/>
      </c>
      <c r="P148" s="235" t="str">
        <f t="shared" si="2"/>
        <v/>
      </c>
      <c r="Q148" s="235" t="str">
        <f>IFERROR(RANK(P148,P$6:P$796,0)+COUNTIF(P$6:P148,P148)-1,"")</f>
        <v/>
      </c>
    </row>
    <row r="149" spans="10:17" x14ac:dyDescent="0.25">
      <c r="J149" s="235">
        <v>353</v>
      </c>
      <c r="K149" s="235">
        <f>IFERROR(INDEX('Data PO'!C:C,MATCH($J149,'Data PO'!$B:$B,0),0),"")</f>
        <v>0</v>
      </c>
      <c r="L149" s="235" t="str">
        <f>IFERROR(INDEX('Data PO'!E:E,MATCH($J149,'Data PO'!$B:$B,0),0),"")</f>
        <v/>
      </c>
      <c r="M149" s="235">
        <f>IFERROR(INDEX('Data PO'!H:H,MATCH($J149,'Data PO'!$B:$B,0),0),"")</f>
        <v>0</v>
      </c>
      <c r="N149" s="235">
        <f>IFERROR(INDEX('Data PO'!I:I,MATCH($J149,'Data PO'!$B:$B,0),0),"")+IFERROR(SUMIFS('Jurnal Utang'!K:K,'Jurnal Utang'!N:N,K149),0)</f>
        <v>0</v>
      </c>
      <c r="O149" s="235" t="str">
        <f>IFERROR(INDEX('Data PO'!J:J,MATCH($J149,'Data PO'!$B:$B,0),0),"")</f>
        <v/>
      </c>
      <c r="P149" s="235" t="str">
        <f t="shared" si="2"/>
        <v/>
      </c>
      <c r="Q149" s="235" t="str">
        <f>IFERROR(RANK(P149,P$6:P$796,0)+COUNTIF(P$6:P149,P149)-1,"")</f>
        <v/>
      </c>
    </row>
    <row r="150" spans="10:17" x14ac:dyDescent="0.25">
      <c r="J150" s="235">
        <v>354</v>
      </c>
      <c r="K150" s="235">
        <f>IFERROR(INDEX('Data PO'!C:C,MATCH($J150,'Data PO'!$B:$B,0),0),"")</f>
        <v>0</v>
      </c>
      <c r="L150" s="235" t="str">
        <f>IFERROR(INDEX('Data PO'!E:E,MATCH($J150,'Data PO'!$B:$B,0),0),"")</f>
        <v/>
      </c>
      <c r="M150" s="235">
        <f>IFERROR(INDEX('Data PO'!H:H,MATCH($J150,'Data PO'!$B:$B,0),0),"")</f>
        <v>0</v>
      </c>
      <c r="N150" s="235">
        <f>IFERROR(INDEX('Data PO'!I:I,MATCH($J150,'Data PO'!$B:$B,0),0),"")+IFERROR(SUMIFS('Jurnal Utang'!K:K,'Jurnal Utang'!N:N,K150),0)</f>
        <v>0</v>
      </c>
      <c r="O150" s="235" t="str">
        <f>IFERROR(INDEX('Data PO'!J:J,MATCH($J150,'Data PO'!$B:$B,0),0),"")</f>
        <v/>
      </c>
      <c r="P150" s="235" t="str">
        <f t="shared" si="2"/>
        <v/>
      </c>
      <c r="Q150" s="235" t="str">
        <f>IFERROR(RANK(P150,P$6:P$796,0)+COUNTIF(P$6:P150,P150)-1,"")</f>
        <v/>
      </c>
    </row>
    <row r="151" spans="10:17" x14ac:dyDescent="0.25">
      <c r="J151" s="235">
        <v>355</v>
      </c>
      <c r="K151" s="235">
        <f>IFERROR(INDEX('Data PO'!C:C,MATCH($J151,'Data PO'!$B:$B,0),0),"")</f>
        <v>0</v>
      </c>
      <c r="L151" s="235" t="str">
        <f>IFERROR(INDEX('Data PO'!E:E,MATCH($J151,'Data PO'!$B:$B,0),0),"")</f>
        <v/>
      </c>
      <c r="M151" s="235">
        <f>IFERROR(INDEX('Data PO'!H:H,MATCH($J151,'Data PO'!$B:$B,0),0),"")</f>
        <v>0</v>
      </c>
      <c r="N151" s="235">
        <f>IFERROR(INDEX('Data PO'!I:I,MATCH($J151,'Data PO'!$B:$B,0),0),"")+IFERROR(SUMIFS('Jurnal Utang'!K:K,'Jurnal Utang'!N:N,K151),0)</f>
        <v>0</v>
      </c>
      <c r="O151" s="235" t="str">
        <f>IFERROR(INDEX('Data PO'!J:J,MATCH($J151,'Data PO'!$B:$B,0),0),"")</f>
        <v/>
      </c>
      <c r="P151" s="235" t="str">
        <f t="shared" si="2"/>
        <v/>
      </c>
      <c r="Q151" s="235" t="str">
        <f>IFERROR(RANK(P151,P$6:P$796,0)+COUNTIF(P$6:P151,P151)-1,"")</f>
        <v/>
      </c>
    </row>
    <row r="152" spans="10:17" x14ac:dyDescent="0.25">
      <c r="J152" s="235">
        <v>356</v>
      </c>
      <c r="K152" s="235">
        <f>IFERROR(INDEX('Data PO'!C:C,MATCH($J152,'Data PO'!$B:$B,0),0),"")</f>
        <v>0</v>
      </c>
      <c r="L152" s="235" t="str">
        <f>IFERROR(INDEX('Data PO'!E:E,MATCH($J152,'Data PO'!$B:$B,0),0),"")</f>
        <v/>
      </c>
      <c r="M152" s="235">
        <f>IFERROR(INDEX('Data PO'!H:H,MATCH($J152,'Data PO'!$B:$B,0),0),"")</f>
        <v>0</v>
      </c>
      <c r="N152" s="235">
        <f>IFERROR(INDEX('Data PO'!I:I,MATCH($J152,'Data PO'!$B:$B,0),0),"")+IFERROR(SUMIFS('Jurnal Utang'!K:K,'Jurnal Utang'!N:N,K152),0)</f>
        <v>0</v>
      </c>
      <c r="O152" s="235" t="str">
        <f>IFERROR(INDEX('Data PO'!J:J,MATCH($J152,'Data PO'!$B:$B,0),0),"")</f>
        <v/>
      </c>
      <c r="P152" s="235" t="str">
        <f t="shared" si="2"/>
        <v/>
      </c>
      <c r="Q152" s="235" t="str">
        <f>IFERROR(RANK(P152,P$6:P$796,0)+COUNTIF(P$6:P152,P152)-1,"")</f>
        <v/>
      </c>
    </row>
    <row r="153" spans="10:17" x14ac:dyDescent="0.25">
      <c r="J153" s="235">
        <v>357</v>
      </c>
      <c r="K153" s="235">
        <f>IFERROR(INDEX('Data PO'!C:C,MATCH($J153,'Data PO'!$B:$B,0),0),"")</f>
        <v>0</v>
      </c>
      <c r="L153" s="235" t="str">
        <f>IFERROR(INDEX('Data PO'!E:E,MATCH($J153,'Data PO'!$B:$B,0),0),"")</f>
        <v/>
      </c>
      <c r="M153" s="235">
        <f>IFERROR(INDEX('Data PO'!H:H,MATCH($J153,'Data PO'!$B:$B,0),0),"")</f>
        <v>0</v>
      </c>
      <c r="N153" s="235">
        <f>IFERROR(INDEX('Data PO'!I:I,MATCH($J153,'Data PO'!$B:$B,0),0),"")+IFERROR(SUMIFS('Jurnal Utang'!K:K,'Jurnal Utang'!N:N,K153),0)</f>
        <v>0</v>
      </c>
      <c r="O153" s="235" t="str">
        <f>IFERROR(INDEX('Data PO'!J:J,MATCH($J153,'Data PO'!$B:$B,0),0),"")</f>
        <v/>
      </c>
      <c r="P153" s="235" t="str">
        <f t="shared" si="2"/>
        <v/>
      </c>
      <c r="Q153" s="235" t="str">
        <f>IFERROR(RANK(P153,P$6:P$796,0)+COUNTIF(P$6:P153,P153)-1,"")</f>
        <v/>
      </c>
    </row>
    <row r="154" spans="10:17" x14ac:dyDescent="0.25">
      <c r="J154" s="235">
        <v>358</v>
      </c>
      <c r="K154" s="235">
        <f>IFERROR(INDEX('Data PO'!C:C,MATCH($J154,'Data PO'!$B:$B,0),0),"")</f>
        <v>0</v>
      </c>
      <c r="L154" s="235" t="str">
        <f>IFERROR(INDEX('Data PO'!E:E,MATCH($J154,'Data PO'!$B:$B,0),0),"")</f>
        <v/>
      </c>
      <c r="M154" s="235">
        <f>IFERROR(INDEX('Data PO'!H:H,MATCH($J154,'Data PO'!$B:$B,0),0),"")</f>
        <v>0</v>
      </c>
      <c r="N154" s="235">
        <f>IFERROR(INDEX('Data PO'!I:I,MATCH($J154,'Data PO'!$B:$B,0),0),"")+IFERROR(SUMIFS('Jurnal Utang'!K:K,'Jurnal Utang'!N:N,K154),0)</f>
        <v>0</v>
      </c>
      <c r="O154" s="235" t="str">
        <f>IFERROR(INDEX('Data PO'!J:J,MATCH($J154,'Data PO'!$B:$B,0),0),"")</f>
        <v/>
      </c>
      <c r="P154" s="235" t="str">
        <f t="shared" si="2"/>
        <v/>
      </c>
      <c r="Q154" s="235" t="str">
        <f>IFERROR(RANK(P154,P$6:P$796,0)+COUNTIF(P$6:P154,P154)-1,"")</f>
        <v/>
      </c>
    </row>
    <row r="155" spans="10:17" x14ac:dyDescent="0.25">
      <c r="J155" s="235">
        <v>359</v>
      </c>
      <c r="K155" s="235">
        <f>IFERROR(INDEX('Data PO'!C:C,MATCH($J155,'Data PO'!$B:$B,0),0),"")</f>
        <v>0</v>
      </c>
      <c r="L155" s="235" t="str">
        <f>IFERROR(INDEX('Data PO'!E:E,MATCH($J155,'Data PO'!$B:$B,0),0),"")</f>
        <v/>
      </c>
      <c r="M155" s="235">
        <f>IFERROR(INDEX('Data PO'!H:H,MATCH($J155,'Data PO'!$B:$B,0),0),"")</f>
        <v>0</v>
      </c>
      <c r="N155" s="235">
        <f>IFERROR(INDEX('Data PO'!I:I,MATCH($J155,'Data PO'!$B:$B,0),0),"")+IFERROR(SUMIFS('Jurnal Utang'!K:K,'Jurnal Utang'!N:N,K155),0)</f>
        <v>0</v>
      </c>
      <c r="O155" s="235" t="str">
        <f>IFERROR(INDEX('Data PO'!J:J,MATCH($J155,'Data PO'!$B:$B,0),0),"")</f>
        <v/>
      </c>
      <c r="P155" s="235" t="str">
        <f t="shared" si="2"/>
        <v/>
      </c>
      <c r="Q155" s="235" t="str">
        <f>IFERROR(RANK(P155,P$6:P$796,0)+COUNTIF(P$6:P155,P155)-1,"")</f>
        <v/>
      </c>
    </row>
    <row r="156" spans="10:17" x14ac:dyDescent="0.25">
      <c r="J156" s="235">
        <v>360</v>
      </c>
      <c r="K156" s="235">
        <f>IFERROR(INDEX('Data PO'!C:C,MATCH($J156,'Data PO'!$B:$B,0),0),"")</f>
        <v>0</v>
      </c>
      <c r="L156" s="235" t="str">
        <f>IFERROR(INDEX('Data PO'!E:E,MATCH($J156,'Data PO'!$B:$B,0),0),"")</f>
        <v/>
      </c>
      <c r="M156" s="235">
        <f>IFERROR(INDEX('Data PO'!H:H,MATCH($J156,'Data PO'!$B:$B,0),0),"")</f>
        <v>0</v>
      </c>
      <c r="N156" s="235">
        <f>IFERROR(INDEX('Data PO'!I:I,MATCH($J156,'Data PO'!$B:$B,0),0),"")+IFERROR(SUMIFS('Jurnal Utang'!K:K,'Jurnal Utang'!N:N,K156),0)</f>
        <v>0</v>
      </c>
      <c r="O156" s="235" t="str">
        <f>IFERROR(INDEX('Data PO'!J:J,MATCH($J156,'Data PO'!$B:$B,0),0),"")</f>
        <v/>
      </c>
      <c r="P156" s="235" t="str">
        <f t="shared" si="2"/>
        <v/>
      </c>
      <c r="Q156" s="235" t="str">
        <f>IFERROR(RANK(P156,P$6:P$796,0)+COUNTIF(P$6:P156,P156)-1,"")</f>
        <v/>
      </c>
    </row>
    <row r="157" spans="10:17" x14ac:dyDescent="0.25">
      <c r="J157" s="235">
        <v>361</v>
      </c>
      <c r="K157" s="235">
        <f>IFERROR(INDEX('Data PO'!C:C,MATCH($J157,'Data PO'!$B:$B,0),0),"")</f>
        <v>0</v>
      </c>
      <c r="L157" s="235" t="str">
        <f>IFERROR(INDEX('Data PO'!E:E,MATCH($J157,'Data PO'!$B:$B,0),0),"")</f>
        <v/>
      </c>
      <c r="M157" s="235">
        <f>IFERROR(INDEX('Data PO'!H:H,MATCH($J157,'Data PO'!$B:$B,0),0),"")</f>
        <v>0</v>
      </c>
      <c r="N157" s="235">
        <f>IFERROR(INDEX('Data PO'!I:I,MATCH($J157,'Data PO'!$B:$B,0),0),"")+IFERROR(SUMIFS('Jurnal Utang'!K:K,'Jurnal Utang'!N:N,K157),0)</f>
        <v>0</v>
      </c>
      <c r="O157" s="235" t="str">
        <f>IFERROR(INDEX('Data PO'!J:J,MATCH($J157,'Data PO'!$B:$B,0),0),"")</f>
        <v/>
      </c>
      <c r="P157" s="235" t="str">
        <f t="shared" si="2"/>
        <v/>
      </c>
      <c r="Q157" s="235" t="str">
        <f>IFERROR(RANK(P157,P$6:P$796,0)+COUNTIF(P$6:P157,P157)-1,"")</f>
        <v/>
      </c>
    </row>
    <row r="158" spans="10:17" x14ac:dyDescent="0.25">
      <c r="J158" s="235">
        <v>362</v>
      </c>
      <c r="K158" s="235">
        <f>IFERROR(INDEX('Data PO'!C:C,MATCH($J158,'Data PO'!$B:$B,0),0),"")</f>
        <v>0</v>
      </c>
      <c r="L158" s="235" t="str">
        <f>IFERROR(INDEX('Data PO'!E:E,MATCH($J158,'Data PO'!$B:$B,0),0),"")</f>
        <v/>
      </c>
      <c r="M158" s="235">
        <f>IFERROR(INDEX('Data PO'!H:H,MATCH($J158,'Data PO'!$B:$B,0),0),"")</f>
        <v>0</v>
      </c>
      <c r="N158" s="235">
        <f>IFERROR(INDEX('Data PO'!I:I,MATCH($J158,'Data PO'!$B:$B,0),0),"")+IFERROR(SUMIFS('Jurnal Utang'!K:K,'Jurnal Utang'!N:N,K158),0)</f>
        <v>0</v>
      </c>
      <c r="O158" s="235" t="str">
        <f>IFERROR(INDEX('Data PO'!J:J,MATCH($J158,'Data PO'!$B:$B,0),0),"")</f>
        <v/>
      </c>
      <c r="P158" s="235" t="str">
        <f t="shared" si="2"/>
        <v/>
      </c>
      <c r="Q158" s="235" t="str">
        <f>IFERROR(RANK(P158,P$6:P$796,0)+COUNTIF(P$6:P158,P158)-1,"")</f>
        <v/>
      </c>
    </row>
    <row r="159" spans="10:17" x14ac:dyDescent="0.25">
      <c r="J159" s="235">
        <v>363</v>
      </c>
      <c r="K159" s="235">
        <f>IFERROR(INDEX('Data PO'!C:C,MATCH($J159,'Data PO'!$B:$B,0),0),"")</f>
        <v>0</v>
      </c>
      <c r="L159" s="235" t="str">
        <f>IFERROR(INDEX('Data PO'!E:E,MATCH($J159,'Data PO'!$B:$B,0),0),"")</f>
        <v/>
      </c>
      <c r="M159" s="235">
        <f>IFERROR(INDEX('Data PO'!H:H,MATCH($J159,'Data PO'!$B:$B,0),0),"")</f>
        <v>0</v>
      </c>
      <c r="N159" s="235">
        <f>IFERROR(INDEX('Data PO'!I:I,MATCH($J159,'Data PO'!$B:$B,0),0),"")+IFERROR(SUMIFS('Jurnal Utang'!K:K,'Jurnal Utang'!N:N,K159),0)</f>
        <v>0</v>
      </c>
      <c r="O159" s="235" t="str">
        <f>IFERROR(INDEX('Data PO'!J:J,MATCH($J159,'Data PO'!$B:$B,0),0),"")</f>
        <v/>
      </c>
      <c r="P159" s="235" t="str">
        <f t="shared" si="2"/>
        <v/>
      </c>
      <c r="Q159" s="235" t="str">
        <f>IFERROR(RANK(P159,P$6:P$796,0)+COUNTIF(P$6:P159,P159)-1,"")</f>
        <v/>
      </c>
    </row>
    <row r="160" spans="10:17" x14ac:dyDescent="0.25">
      <c r="J160" s="235">
        <v>364</v>
      </c>
      <c r="K160" s="235">
        <f>IFERROR(INDEX('Data PO'!C:C,MATCH($J160,'Data PO'!$B:$B,0),0),"")</f>
        <v>0</v>
      </c>
      <c r="L160" s="235" t="str">
        <f>IFERROR(INDEX('Data PO'!E:E,MATCH($J160,'Data PO'!$B:$B,0),0),"")</f>
        <v/>
      </c>
      <c r="M160" s="235">
        <f>IFERROR(INDEX('Data PO'!H:H,MATCH($J160,'Data PO'!$B:$B,0),0),"")</f>
        <v>0</v>
      </c>
      <c r="N160" s="235">
        <f>IFERROR(INDEX('Data PO'!I:I,MATCH($J160,'Data PO'!$B:$B,0),0),"")+IFERROR(SUMIFS('Jurnal Utang'!K:K,'Jurnal Utang'!N:N,K160),0)</f>
        <v>0</v>
      </c>
      <c r="O160" s="235" t="str">
        <f>IFERROR(INDEX('Data PO'!J:J,MATCH($J160,'Data PO'!$B:$B,0),0),"")</f>
        <v/>
      </c>
      <c r="P160" s="235" t="str">
        <f t="shared" si="2"/>
        <v/>
      </c>
      <c r="Q160" s="235" t="str">
        <f>IFERROR(RANK(P160,P$6:P$796,0)+COUNTIF(P$6:P160,P160)-1,"")</f>
        <v/>
      </c>
    </row>
    <row r="161" spans="10:17" x14ac:dyDescent="0.25">
      <c r="J161" s="235">
        <v>365</v>
      </c>
      <c r="K161" s="235">
        <f>IFERROR(INDEX('Data PO'!C:C,MATCH($J161,'Data PO'!$B:$B,0),0),"")</f>
        <v>0</v>
      </c>
      <c r="L161" s="235" t="str">
        <f>IFERROR(INDEX('Data PO'!E:E,MATCH($J161,'Data PO'!$B:$B,0),0),"")</f>
        <v/>
      </c>
      <c r="M161" s="235">
        <f>IFERROR(INDEX('Data PO'!H:H,MATCH($J161,'Data PO'!$B:$B,0),0),"")</f>
        <v>0</v>
      </c>
      <c r="N161" s="235">
        <f>IFERROR(INDEX('Data PO'!I:I,MATCH($J161,'Data PO'!$B:$B,0),0),"")+IFERROR(SUMIFS('Jurnal Utang'!K:K,'Jurnal Utang'!N:N,K161),0)</f>
        <v>0</v>
      </c>
      <c r="O161" s="235" t="str">
        <f>IFERROR(INDEX('Data PO'!J:J,MATCH($J161,'Data PO'!$B:$B,0),0),"")</f>
        <v/>
      </c>
      <c r="P161" s="235" t="str">
        <f t="shared" si="2"/>
        <v/>
      </c>
      <c r="Q161" s="235" t="str">
        <f>IFERROR(RANK(P161,P$6:P$796,0)+COUNTIF(P$6:P161,P161)-1,"")</f>
        <v/>
      </c>
    </row>
    <row r="162" spans="10:17" x14ac:dyDescent="0.25">
      <c r="J162" s="235">
        <v>366</v>
      </c>
      <c r="K162" s="235">
        <f>IFERROR(INDEX('Data PO'!C:C,MATCH($J162,'Data PO'!$B:$B,0),0),"")</f>
        <v>0</v>
      </c>
      <c r="L162" s="235" t="str">
        <f>IFERROR(INDEX('Data PO'!E:E,MATCH($J162,'Data PO'!$B:$B,0),0),"")</f>
        <v/>
      </c>
      <c r="M162" s="235">
        <f>IFERROR(INDEX('Data PO'!H:H,MATCH($J162,'Data PO'!$B:$B,0),0),"")</f>
        <v>0</v>
      </c>
      <c r="N162" s="235">
        <f>IFERROR(INDEX('Data PO'!I:I,MATCH($J162,'Data PO'!$B:$B,0),0),"")+IFERROR(SUMIFS('Jurnal Utang'!K:K,'Jurnal Utang'!N:N,K162),0)</f>
        <v>0</v>
      </c>
      <c r="O162" s="235" t="str">
        <f>IFERROR(INDEX('Data PO'!J:J,MATCH($J162,'Data PO'!$B:$B,0),0),"")</f>
        <v/>
      </c>
      <c r="P162" s="235" t="str">
        <f t="shared" si="2"/>
        <v/>
      </c>
      <c r="Q162" s="235" t="str">
        <f>IFERROR(RANK(P162,P$6:P$796,0)+COUNTIF(P$6:P162,P162)-1,"")</f>
        <v/>
      </c>
    </row>
    <row r="163" spans="10:17" x14ac:dyDescent="0.25">
      <c r="J163" s="235">
        <v>367</v>
      </c>
      <c r="K163" s="235">
        <f>IFERROR(INDEX('Data PO'!C:C,MATCH($J163,'Data PO'!$B:$B,0),0),"")</f>
        <v>0</v>
      </c>
      <c r="L163" s="235" t="str">
        <f>IFERROR(INDEX('Data PO'!E:E,MATCH($J163,'Data PO'!$B:$B,0),0),"")</f>
        <v/>
      </c>
      <c r="M163" s="235">
        <f>IFERROR(INDEX('Data PO'!H:H,MATCH($J163,'Data PO'!$B:$B,0),0),"")</f>
        <v>0</v>
      </c>
      <c r="N163" s="235">
        <f>IFERROR(INDEX('Data PO'!I:I,MATCH($J163,'Data PO'!$B:$B,0),0),"")+IFERROR(SUMIFS('Jurnal Utang'!K:K,'Jurnal Utang'!N:N,K163),0)</f>
        <v>0</v>
      </c>
      <c r="O163" s="235" t="str">
        <f>IFERROR(INDEX('Data PO'!J:J,MATCH($J163,'Data PO'!$B:$B,0),0),"")</f>
        <v/>
      </c>
      <c r="P163" s="235" t="str">
        <f t="shared" si="2"/>
        <v/>
      </c>
      <c r="Q163" s="235" t="str">
        <f>IFERROR(RANK(P163,P$6:P$796,0)+COUNTIF(P$6:P163,P163)-1,"")</f>
        <v/>
      </c>
    </row>
    <row r="164" spans="10:17" x14ac:dyDescent="0.25">
      <c r="J164" s="235">
        <v>368</v>
      </c>
      <c r="K164" s="235">
        <f>IFERROR(INDEX('Data PO'!C:C,MATCH($J164,'Data PO'!$B:$B,0),0),"")</f>
        <v>0</v>
      </c>
      <c r="L164" s="235" t="str">
        <f>IFERROR(INDEX('Data PO'!E:E,MATCH($J164,'Data PO'!$B:$B,0),0),"")</f>
        <v/>
      </c>
      <c r="M164" s="235">
        <f>IFERROR(INDEX('Data PO'!H:H,MATCH($J164,'Data PO'!$B:$B,0),0),"")</f>
        <v>0</v>
      </c>
      <c r="N164" s="235">
        <f>IFERROR(INDEX('Data PO'!I:I,MATCH($J164,'Data PO'!$B:$B,0),0),"")+IFERROR(SUMIFS('Jurnal Utang'!K:K,'Jurnal Utang'!N:N,K164),0)</f>
        <v>0</v>
      </c>
      <c r="O164" s="235" t="str">
        <f>IFERROR(INDEX('Data PO'!J:J,MATCH($J164,'Data PO'!$B:$B,0),0),"")</f>
        <v/>
      </c>
      <c r="P164" s="235" t="str">
        <f t="shared" si="2"/>
        <v/>
      </c>
      <c r="Q164" s="235" t="str">
        <f>IFERROR(RANK(P164,P$6:P$796,0)+COUNTIF(P$6:P164,P164)-1,"")</f>
        <v/>
      </c>
    </row>
    <row r="165" spans="10:17" x14ac:dyDescent="0.25">
      <c r="J165" s="235">
        <v>369</v>
      </c>
      <c r="K165" s="235">
        <f>IFERROR(INDEX('Data PO'!C:C,MATCH($J165,'Data PO'!$B:$B,0),0),"")</f>
        <v>0</v>
      </c>
      <c r="L165" s="235" t="str">
        <f>IFERROR(INDEX('Data PO'!E:E,MATCH($J165,'Data PO'!$B:$B,0),0),"")</f>
        <v/>
      </c>
      <c r="M165" s="235">
        <f>IFERROR(INDEX('Data PO'!H:H,MATCH($J165,'Data PO'!$B:$B,0),0),"")</f>
        <v>0</v>
      </c>
      <c r="N165" s="235">
        <f>IFERROR(INDEX('Data PO'!I:I,MATCH($J165,'Data PO'!$B:$B,0),0),"")+IFERROR(SUMIFS('Jurnal Utang'!K:K,'Jurnal Utang'!N:N,K165),0)</f>
        <v>0</v>
      </c>
      <c r="O165" s="235" t="str">
        <f>IFERROR(INDEX('Data PO'!J:J,MATCH($J165,'Data PO'!$B:$B,0),0),"")</f>
        <v/>
      </c>
      <c r="P165" s="235" t="str">
        <f t="shared" si="2"/>
        <v/>
      </c>
      <c r="Q165" s="235" t="str">
        <f>IFERROR(RANK(P165,P$6:P$796,0)+COUNTIF(P$6:P165,P165)-1,"")</f>
        <v/>
      </c>
    </row>
    <row r="166" spans="10:17" x14ac:dyDescent="0.25">
      <c r="J166" s="235">
        <v>370</v>
      </c>
      <c r="K166" s="235">
        <f>IFERROR(INDEX('Data PO'!C:C,MATCH($J166,'Data PO'!$B:$B,0),0),"")</f>
        <v>0</v>
      </c>
      <c r="L166" s="235" t="str">
        <f>IFERROR(INDEX('Data PO'!E:E,MATCH($J166,'Data PO'!$B:$B,0),0),"")</f>
        <v/>
      </c>
      <c r="M166" s="235">
        <f>IFERROR(INDEX('Data PO'!H:H,MATCH($J166,'Data PO'!$B:$B,0),0),"")</f>
        <v>0</v>
      </c>
      <c r="N166" s="235">
        <f>IFERROR(INDEX('Data PO'!I:I,MATCH($J166,'Data PO'!$B:$B,0),0),"")+IFERROR(SUMIFS('Jurnal Utang'!K:K,'Jurnal Utang'!N:N,K166),0)</f>
        <v>0</v>
      </c>
      <c r="O166" s="235" t="str">
        <f>IFERROR(INDEX('Data PO'!J:J,MATCH($J166,'Data PO'!$B:$B,0),0),"")</f>
        <v/>
      </c>
      <c r="P166" s="235" t="str">
        <f t="shared" si="2"/>
        <v/>
      </c>
      <c r="Q166" s="235" t="str">
        <f>IFERROR(RANK(P166,P$6:P$796,0)+COUNTIF(P$6:P166,P166)-1,"")</f>
        <v/>
      </c>
    </row>
    <row r="167" spans="10:17" x14ac:dyDescent="0.25">
      <c r="J167" s="235">
        <v>371</v>
      </c>
      <c r="K167" s="235">
        <f>IFERROR(INDEX('Data PO'!C:C,MATCH($J167,'Data PO'!$B:$B,0),0),"")</f>
        <v>0</v>
      </c>
      <c r="L167" s="235" t="str">
        <f>IFERROR(INDEX('Data PO'!E:E,MATCH($J167,'Data PO'!$B:$B,0),0),"")</f>
        <v/>
      </c>
      <c r="M167" s="235">
        <f>IFERROR(INDEX('Data PO'!H:H,MATCH($J167,'Data PO'!$B:$B,0),0),"")</f>
        <v>0</v>
      </c>
      <c r="N167" s="235">
        <f>IFERROR(INDEX('Data PO'!I:I,MATCH($J167,'Data PO'!$B:$B,0),0),"")+IFERROR(SUMIFS('Jurnal Utang'!K:K,'Jurnal Utang'!N:N,K167),0)</f>
        <v>0</v>
      </c>
      <c r="O167" s="235" t="str">
        <f>IFERROR(INDEX('Data PO'!J:J,MATCH($J167,'Data PO'!$B:$B,0),0),"")</f>
        <v/>
      </c>
      <c r="P167" s="235" t="str">
        <f t="shared" si="2"/>
        <v/>
      </c>
      <c r="Q167" s="235" t="str">
        <f>IFERROR(RANK(P167,P$6:P$796,0)+COUNTIF(P$6:P167,P167)-1,"")</f>
        <v/>
      </c>
    </row>
    <row r="168" spans="10:17" x14ac:dyDescent="0.25">
      <c r="J168" s="235">
        <v>372</v>
      </c>
      <c r="K168" s="235">
        <f>IFERROR(INDEX('Data PO'!C:C,MATCH($J168,'Data PO'!$B:$B,0),0),"")</f>
        <v>0</v>
      </c>
      <c r="L168" s="235" t="str">
        <f>IFERROR(INDEX('Data PO'!E:E,MATCH($J168,'Data PO'!$B:$B,0),0),"")</f>
        <v/>
      </c>
      <c r="M168" s="235">
        <f>IFERROR(INDEX('Data PO'!H:H,MATCH($J168,'Data PO'!$B:$B,0),0),"")</f>
        <v>0</v>
      </c>
      <c r="N168" s="235">
        <f>IFERROR(INDEX('Data PO'!I:I,MATCH($J168,'Data PO'!$B:$B,0),0),"")+IFERROR(SUMIFS('Jurnal Utang'!K:K,'Jurnal Utang'!N:N,K168),0)</f>
        <v>0</v>
      </c>
      <c r="O168" s="235" t="str">
        <f>IFERROR(INDEX('Data PO'!J:J,MATCH($J168,'Data PO'!$B:$B,0),0),"")</f>
        <v/>
      </c>
      <c r="P168" s="235" t="str">
        <f t="shared" si="2"/>
        <v/>
      </c>
      <c r="Q168" s="235" t="str">
        <f>IFERROR(RANK(P168,P$6:P$796,0)+COUNTIF(P$6:P168,P168)-1,"")</f>
        <v/>
      </c>
    </row>
    <row r="169" spans="10:17" x14ac:dyDescent="0.25">
      <c r="J169" s="235">
        <v>373</v>
      </c>
      <c r="K169" s="235">
        <f>IFERROR(INDEX('Data PO'!C:C,MATCH($J169,'Data PO'!$B:$B,0),0),"")</f>
        <v>0</v>
      </c>
      <c r="L169" s="235" t="str">
        <f>IFERROR(INDEX('Data PO'!E:E,MATCH($J169,'Data PO'!$B:$B,0),0),"")</f>
        <v/>
      </c>
      <c r="M169" s="235">
        <f>IFERROR(INDEX('Data PO'!H:H,MATCH($J169,'Data PO'!$B:$B,0),0),"")</f>
        <v>0</v>
      </c>
      <c r="N169" s="235">
        <f>IFERROR(INDEX('Data PO'!I:I,MATCH($J169,'Data PO'!$B:$B,0),0),"")+IFERROR(SUMIFS('Jurnal Utang'!K:K,'Jurnal Utang'!N:N,K169),0)</f>
        <v>0</v>
      </c>
      <c r="O169" s="235" t="str">
        <f>IFERROR(INDEX('Data PO'!J:J,MATCH($J169,'Data PO'!$B:$B,0),0),"")</f>
        <v/>
      </c>
      <c r="P169" s="235" t="str">
        <f t="shared" si="2"/>
        <v/>
      </c>
      <c r="Q169" s="235" t="str">
        <f>IFERROR(RANK(P169,P$6:P$796,0)+COUNTIF(P$6:P169,P169)-1,"")</f>
        <v/>
      </c>
    </row>
    <row r="170" spans="10:17" x14ac:dyDescent="0.25">
      <c r="J170" s="235">
        <v>374</v>
      </c>
      <c r="K170" s="235">
        <f>IFERROR(INDEX('Data PO'!C:C,MATCH($J170,'Data PO'!$B:$B,0),0),"")</f>
        <v>0</v>
      </c>
      <c r="L170" s="235" t="str">
        <f>IFERROR(INDEX('Data PO'!E:E,MATCH($J170,'Data PO'!$B:$B,0),0),"")</f>
        <v/>
      </c>
      <c r="M170" s="235">
        <f>IFERROR(INDEX('Data PO'!H:H,MATCH($J170,'Data PO'!$B:$B,0),0),"")</f>
        <v>0</v>
      </c>
      <c r="N170" s="235">
        <f>IFERROR(INDEX('Data PO'!I:I,MATCH($J170,'Data PO'!$B:$B,0),0),"")+IFERROR(SUMIFS('Jurnal Utang'!K:K,'Jurnal Utang'!N:N,K170),0)</f>
        <v>0</v>
      </c>
      <c r="O170" s="235" t="str">
        <f>IFERROR(INDEX('Data PO'!J:J,MATCH($J170,'Data PO'!$B:$B,0),0),"")</f>
        <v/>
      </c>
      <c r="P170" s="235" t="str">
        <f t="shared" si="2"/>
        <v/>
      </c>
      <c r="Q170" s="235" t="str">
        <f>IFERROR(RANK(P170,P$6:P$796,0)+COUNTIF(P$6:P170,P170)-1,"")</f>
        <v/>
      </c>
    </row>
    <row r="171" spans="10:17" x14ac:dyDescent="0.25">
      <c r="J171" s="235">
        <v>375</v>
      </c>
      <c r="K171" s="235">
        <f>IFERROR(INDEX('Data PO'!C:C,MATCH($J171,'Data PO'!$B:$B,0),0),"")</f>
        <v>0</v>
      </c>
      <c r="L171" s="235" t="str">
        <f>IFERROR(INDEX('Data PO'!E:E,MATCH($J171,'Data PO'!$B:$B,0),0),"")</f>
        <v/>
      </c>
      <c r="M171" s="235">
        <f>IFERROR(INDEX('Data PO'!H:H,MATCH($J171,'Data PO'!$B:$B,0),0),"")</f>
        <v>0</v>
      </c>
      <c r="N171" s="235">
        <f>IFERROR(INDEX('Data PO'!I:I,MATCH($J171,'Data PO'!$B:$B,0),0),"")+IFERROR(SUMIFS('Jurnal Utang'!K:K,'Jurnal Utang'!N:N,K171),0)</f>
        <v>0</v>
      </c>
      <c r="O171" s="235" t="str">
        <f>IFERROR(INDEX('Data PO'!J:J,MATCH($J171,'Data PO'!$B:$B,0),0),"")</f>
        <v/>
      </c>
      <c r="P171" s="235" t="str">
        <f t="shared" si="2"/>
        <v/>
      </c>
      <c r="Q171" s="235" t="str">
        <f>IFERROR(RANK(P171,P$6:P$796,0)+COUNTIF(P$6:P171,P171)-1,"")</f>
        <v/>
      </c>
    </row>
    <row r="172" spans="10:17" x14ac:dyDescent="0.25">
      <c r="J172" s="235">
        <v>376</v>
      </c>
      <c r="K172" s="235">
        <f>IFERROR(INDEX('Data PO'!C:C,MATCH($J172,'Data PO'!$B:$B,0),0),"")</f>
        <v>0</v>
      </c>
      <c r="L172" s="235" t="str">
        <f>IFERROR(INDEX('Data PO'!E:E,MATCH($J172,'Data PO'!$B:$B,0),0),"")</f>
        <v/>
      </c>
      <c r="M172" s="235">
        <f>IFERROR(INDEX('Data PO'!H:H,MATCH($J172,'Data PO'!$B:$B,0),0),"")</f>
        <v>0</v>
      </c>
      <c r="N172" s="235">
        <f>IFERROR(INDEX('Data PO'!I:I,MATCH($J172,'Data PO'!$B:$B,0),0),"")+IFERROR(SUMIFS('Jurnal Utang'!K:K,'Jurnal Utang'!N:N,K172),0)</f>
        <v>0</v>
      </c>
      <c r="O172" s="235" t="str">
        <f>IFERROR(INDEX('Data PO'!J:J,MATCH($J172,'Data PO'!$B:$B,0),0),"")</f>
        <v/>
      </c>
      <c r="P172" s="235" t="str">
        <f t="shared" si="2"/>
        <v/>
      </c>
      <c r="Q172" s="235" t="str">
        <f>IFERROR(RANK(P172,P$6:P$796,0)+COUNTIF(P$6:P172,P172)-1,"")</f>
        <v/>
      </c>
    </row>
    <row r="173" spans="10:17" x14ac:dyDescent="0.25">
      <c r="J173" s="235">
        <v>377</v>
      </c>
      <c r="K173" s="235">
        <f>IFERROR(INDEX('Data PO'!C:C,MATCH($J173,'Data PO'!$B:$B,0),0),"")</f>
        <v>0</v>
      </c>
      <c r="L173" s="235" t="str">
        <f>IFERROR(INDEX('Data PO'!E:E,MATCH($J173,'Data PO'!$B:$B,0),0),"")</f>
        <v/>
      </c>
      <c r="M173" s="235">
        <f>IFERROR(INDEX('Data PO'!H:H,MATCH($J173,'Data PO'!$B:$B,0),0),"")</f>
        <v>0</v>
      </c>
      <c r="N173" s="235">
        <f>IFERROR(INDEX('Data PO'!I:I,MATCH($J173,'Data PO'!$B:$B,0),0),"")+IFERROR(SUMIFS('Jurnal Utang'!K:K,'Jurnal Utang'!N:N,K173),0)</f>
        <v>0</v>
      </c>
      <c r="O173" s="235" t="str">
        <f>IFERROR(INDEX('Data PO'!J:J,MATCH($J173,'Data PO'!$B:$B,0),0),"")</f>
        <v/>
      </c>
      <c r="P173" s="235" t="str">
        <f t="shared" si="2"/>
        <v/>
      </c>
      <c r="Q173" s="235" t="str">
        <f>IFERROR(RANK(P173,P$6:P$796,0)+COUNTIF(P$6:P173,P173)-1,"")</f>
        <v/>
      </c>
    </row>
    <row r="174" spans="10:17" x14ac:dyDescent="0.25">
      <c r="J174" s="235">
        <v>378</v>
      </c>
      <c r="K174" s="235">
        <f>IFERROR(INDEX('Data PO'!C:C,MATCH($J174,'Data PO'!$B:$B,0),0),"")</f>
        <v>0</v>
      </c>
      <c r="L174" s="235" t="str">
        <f>IFERROR(INDEX('Data PO'!E:E,MATCH($J174,'Data PO'!$B:$B,0),0),"")</f>
        <v/>
      </c>
      <c r="M174" s="235">
        <f>IFERROR(INDEX('Data PO'!H:H,MATCH($J174,'Data PO'!$B:$B,0),0),"")</f>
        <v>0</v>
      </c>
      <c r="N174" s="235">
        <f>IFERROR(INDEX('Data PO'!I:I,MATCH($J174,'Data PO'!$B:$B,0),0),"")+IFERROR(SUMIFS('Jurnal Utang'!K:K,'Jurnal Utang'!N:N,K174),0)</f>
        <v>0</v>
      </c>
      <c r="O174" s="235" t="str">
        <f>IFERROR(INDEX('Data PO'!J:J,MATCH($J174,'Data PO'!$B:$B,0),0),"")</f>
        <v/>
      </c>
      <c r="P174" s="235" t="str">
        <f t="shared" si="2"/>
        <v/>
      </c>
      <c r="Q174" s="235" t="str">
        <f>IFERROR(RANK(P174,P$6:P$796,0)+COUNTIF(P$6:P174,P174)-1,"")</f>
        <v/>
      </c>
    </row>
    <row r="175" spans="10:17" x14ac:dyDescent="0.25">
      <c r="J175" s="235">
        <v>379</v>
      </c>
      <c r="K175" s="235">
        <f>IFERROR(INDEX('Data PO'!C:C,MATCH($J175,'Data PO'!$B:$B,0),0),"")</f>
        <v>0</v>
      </c>
      <c r="L175" s="235" t="str">
        <f>IFERROR(INDEX('Data PO'!E:E,MATCH($J175,'Data PO'!$B:$B,0),0),"")</f>
        <v/>
      </c>
      <c r="M175" s="235">
        <f>IFERROR(INDEX('Data PO'!H:H,MATCH($J175,'Data PO'!$B:$B,0),0),"")</f>
        <v>0</v>
      </c>
      <c r="N175" s="235">
        <f>IFERROR(INDEX('Data PO'!I:I,MATCH($J175,'Data PO'!$B:$B,0),0),"")+IFERROR(SUMIFS('Jurnal Utang'!K:K,'Jurnal Utang'!N:N,K175),0)</f>
        <v>0</v>
      </c>
      <c r="O175" s="235" t="str">
        <f>IFERROR(INDEX('Data PO'!J:J,MATCH($J175,'Data PO'!$B:$B,0),0),"")</f>
        <v/>
      </c>
      <c r="P175" s="235" t="str">
        <f t="shared" si="2"/>
        <v/>
      </c>
      <c r="Q175" s="235" t="str">
        <f>IFERROR(RANK(P175,P$6:P$796,0)+COUNTIF(P$6:P175,P175)-1,"")</f>
        <v/>
      </c>
    </row>
    <row r="176" spans="10:17" x14ac:dyDescent="0.25">
      <c r="J176" s="235">
        <v>380</v>
      </c>
      <c r="K176" s="235">
        <f>IFERROR(INDEX('Data PO'!C:C,MATCH($J176,'Data PO'!$B:$B,0),0),"")</f>
        <v>0</v>
      </c>
      <c r="L176" s="235" t="str">
        <f>IFERROR(INDEX('Data PO'!E:E,MATCH($J176,'Data PO'!$B:$B,0),0),"")</f>
        <v/>
      </c>
      <c r="M176" s="235">
        <f>IFERROR(INDEX('Data PO'!H:H,MATCH($J176,'Data PO'!$B:$B,0),0),"")</f>
        <v>0</v>
      </c>
      <c r="N176" s="235">
        <f>IFERROR(INDEX('Data PO'!I:I,MATCH($J176,'Data PO'!$B:$B,0),0),"")+IFERROR(SUMIFS('Jurnal Utang'!K:K,'Jurnal Utang'!N:N,K176),0)</f>
        <v>0</v>
      </c>
      <c r="O176" s="235" t="str">
        <f>IFERROR(INDEX('Data PO'!J:J,MATCH($J176,'Data PO'!$B:$B,0),0),"")</f>
        <v/>
      </c>
      <c r="P176" s="235" t="str">
        <f t="shared" si="2"/>
        <v/>
      </c>
      <c r="Q176" s="235" t="str">
        <f>IFERROR(RANK(P176,P$6:P$796,0)+COUNTIF(P$6:P176,P176)-1,"")</f>
        <v/>
      </c>
    </row>
    <row r="177" spans="10:17" x14ac:dyDescent="0.25">
      <c r="J177" s="235">
        <v>381</v>
      </c>
      <c r="K177" s="235">
        <f>IFERROR(INDEX('Data PO'!C:C,MATCH($J177,'Data PO'!$B:$B,0),0),"")</f>
        <v>0</v>
      </c>
      <c r="L177" s="235" t="str">
        <f>IFERROR(INDEX('Data PO'!E:E,MATCH($J177,'Data PO'!$B:$B,0),0),"")</f>
        <v/>
      </c>
      <c r="M177" s="235">
        <f>IFERROR(INDEX('Data PO'!H:H,MATCH($J177,'Data PO'!$B:$B,0),0),"")</f>
        <v>0</v>
      </c>
      <c r="N177" s="235">
        <f>IFERROR(INDEX('Data PO'!I:I,MATCH($J177,'Data PO'!$B:$B,0),0),"")+IFERROR(SUMIFS('Jurnal Utang'!K:K,'Jurnal Utang'!N:N,K177),0)</f>
        <v>0</v>
      </c>
      <c r="O177" s="235" t="str">
        <f>IFERROR(INDEX('Data PO'!J:J,MATCH($J177,'Data PO'!$B:$B,0),0),"")</f>
        <v/>
      </c>
      <c r="P177" s="235" t="str">
        <f t="shared" si="2"/>
        <v/>
      </c>
      <c r="Q177" s="235" t="str">
        <f>IFERROR(RANK(P177,P$6:P$796,0)+COUNTIF(P$6:P177,P177)-1,"")</f>
        <v/>
      </c>
    </row>
    <row r="178" spans="10:17" x14ac:dyDescent="0.25">
      <c r="J178" s="235">
        <v>382</v>
      </c>
      <c r="K178" s="235">
        <f>IFERROR(INDEX('Data PO'!C:C,MATCH($J178,'Data PO'!$B:$B,0),0),"")</f>
        <v>0</v>
      </c>
      <c r="L178" s="235" t="str">
        <f>IFERROR(INDEX('Data PO'!E:E,MATCH($J178,'Data PO'!$B:$B,0),0),"")</f>
        <v/>
      </c>
      <c r="M178" s="235">
        <f>IFERROR(INDEX('Data PO'!H:H,MATCH($J178,'Data PO'!$B:$B,0),0),"")</f>
        <v>0</v>
      </c>
      <c r="N178" s="235">
        <f>IFERROR(INDEX('Data PO'!I:I,MATCH($J178,'Data PO'!$B:$B,0),0),"")+IFERROR(SUMIFS('Jurnal Utang'!K:K,'Jurnal Utang'!N:N,K178),0)</f>
        <v>0</v>
      </c>
      <c r="O178" s="235" t="str">
        <f>IFERROR(INDEX('Data PO'!J:J,MATCH($J178,'Data PO'!$B:$B,0),0),"")</f>
        <v/>
      </c>
      <c r="P178" s="235" t="str">
        <f t="shared" si="2"/>
        <v/>
      </c>
      <c r="Q178" s="235" t="str">
        <f>IFERROR(RANK(P178,P$6:P$796,0)+COUNTIF(P$6:P178,P178)-1,"")</f>
        <v/>
      </c>
    </row>
    <row r="179" spans="10:17" x14ac:dyDescent="0.25">
      <c r="J179" s="235">
        <v>383</v>
      </c>
      <c r="K179" s="235">
        <f>IFERROR(INDEX('Data PO'!C:C,MATCH($J179,'Data PO'!$B:$B,0),0),"")</f>
        <v>0</v>
      </c>
      <c r="L179" s="235" t="str">
        <f>IFERROR(INDEX('Data PO'!E:E,MATCH($J179,'Data PO'!$B:$B,0),0),"")</f>
        <v/>
      </c>
      <c r="M179" s="235">
        <f>IFERROR(INDEX('Data PO'!H:H,MATCH($J179,'Data PO'!$B:$B,0),0),"")</f>
        <v>0</v>
      </c>
      <c r="N179" s="235">
        <f>IFERROR(INDEX('Data PO'!I:I,MATCH($J179,'Data PO'!$B:$B,0),0),"")+IFERROR(SUMIFS('Jurnal Utang'!K:K,'Jurnal Utang'!N:N,K179),0)</f>
        <v>0</v>
      </c>
      <c r="O179" s="235" t="str">
        <f>IFERROR(INDEX('Data PO'!J:J,MATCH($J179,'Data PO'!$B:$B,0),0),"")</f>
        <v/>
      </c>
      <c r="P179" s="235" t="str">
        <f t="shared" si="2"/>
        <v/>
      </c>
      <c r="Q179" s="235" t="str">
        <f>IFERROR(RANK(P179,P$6:P$796,0)+COUNTIF(P$6:P179,P179)-1,"")</f>
        <v/>
      </c>
    </row>
    <row r="180" spans="10:17" x14ac:dyDescent="0.25">
      <c r="J180" s="235">
        <v>384</v>
      </c>
      <c r="K180" s="235">
        <f>IFERROR(INDEX('Data PO'!C:C,MATCH($J180,'Data PO'!$B:$B,0),0),"")</f>
        <v>0</v>
      </c>
      <c r="L180" s="235" t="str">
        <f>IFERROR(INDEX('Data PO'!E:E,MATCH($J180,'Data PO'!$B:$B,0),0),"")</f>
        <v/>
      </c>
      <c r="M180" s="235">
        <f>IFERROR(INDEX('Data PO'!H:H,MATCH($J180,'Data PO'!$B:$B,0),0),"")</f>
        <v>0</v>
      </c>
      <c r="N180" s="235">
        <f>IFERROR(INDEX('Data PO'!I:I,MATCH($J180,'Data PO'!$B:$B,0),0),"")+IFERROR(SUMIFS('Jurnal Utang'!K:K,'Jurnal Utang'!N:N,K180),0)</f>
        <v>0</v>
      </c>
      <c r="O180" s="235" t="str">
        <f>IFERROR(INDEX('Data PO'!J:J,MATCH($J180,'Data PO'!$B:$B,0),0),"")</f>
        <v/>
      </c>
      <c r="P180" s="235" t="str">
        <f t="shared" si="2"/>
        <v/>
      </c>
      <c r="Q180" s="235" t="str">
        <f>IFERROR(RANK(P180,P$6:P$796,0)+COUNTIF(P$6:P180,P180)-1,"")</f>
        <v/>
      </c>
    </row>
    <row r="181" spans="10:17" x14ac:dyDescent="0.25">
      <c r="J181" s="235">
        <v>385</v>
      </c>
      <c r="K181" s="235">
        <f>IFERROR(INDEX('Data PO'!C:C,MATCH($J181,'Data PO'!$B:$B,0),0),"")</f>
        <v>0</v>
      </c>
      <c r="L181" s="235" t="str">
        <f>IFERROR(INDEX('Data PO'!E:E,MATCH($J181,'Data PO'!$B:$B,0),0),"")</f>
        <v/>
      </c>
      <c r="M181" s="235">
        <f>IFERROR(INDEX('Data PO'!H:H,MATCH($J181,'Data PO'!$B:$B,0),0),"")</f>
        <v>0</v>
      </c>
      <c r="N181" s="235">
        <f>IFERROR(INDEX('Data PO'!I:I,MATCH($J181,'Data PO'!$B:$B,0),0),"")+IFERROR(SUMIFS('Jurnal Utang'!K:K,'Jurnal Utang'!N:N,K181),0)</f>
        <v>0</v>
      </c>
      <c r="O181" s="235" t="str">
        <f>IFERROR(INDEX('Data PO'!J:J,MATCH($J181,'Data PO'!$B:$B,0),0),"")</f>
        <v/>
      </c>
      <c r="P181" s="235" t="str">
        <f t="shared" si="2"/>
        <v/>
      </c>
      <c r="Q181" s="235" t="str">
        <f>IFERROR(RANK(P181,P$6:P$796,0)+COUNTIF(P$6:P181,P181)-1,"")</f>
        <v/>
      </c>
    </row>
    <row r="182" spans="10:17" x14ac:dyDescent="0.25">
      <c r="J182" s="235">
        <v>386</v>
      </c>
      <c r="K182" s="235">
        <f>IFERROR(INDEX('Data PO'!C:C,MATCH($J182,'Data PO'!$B:$B,0),0),"")</f>
        <v>0</v>
      </c>
      <c r="L182" s="235" t="str">
        <f>IFERROR(INDEX('Data PO'!E:E,MATCH($J182,'Data PO'!$B:$B,0),0),"")</f>
        <v/>
      </c>
      <c r="M182" s="235">
        <f>IFERROR(INDEX('Data PO'!H:H,MATCH($J182,'Data PO'!$B:$B,0),0),"")</f>
        <v>0</v>
      </c>
      <c r="N182" s="235">
        <f>IFERROR(INDEX('Data PO'!I:I,MATCH($J182,'Data PO'!$B:$B,0),0),"")+IFERROR(SUMIFS('Jurnal Utang'!K:K,'Jurnal Utang'!N:N,K182),0)</f>
        <v>0</v>
      </c>
      <c r="O182" s="235" t="str">
        <f>IFERROR(INDEX('Data PO'!J:J,MATCH($J182,'Data PO'!$B:$B,0),0),"")</f>
        <v/>
      </c>
      <c r="P182" s="235" t="str">
        <f t="shared" ref="P182:P245" si="3">IF(O182&lt;&gt;"",IF(O182&lt;&gt;0,M182,""),"")</f>
        <v/>
      </c>
      <c r="Q182" s="235" t="str">
        <f>IFERROR(RANK(P182,P$6:P$796,0)+COUNTIF(P$6:P182,P182)-1,"")</f>
        <v/>
      </c>
    </row>
    <row r="183" spans="10:17" x14ac:dyDescent="0.25">
      <c r="J183" s="235">
        <v>387</v>
      </c>
      <c r="K183" s="235">
        <f>IFERROR(INDEX('Data PO'!C:C,MATCH($J183,'Data PO'!$B:$B,0),0),"")</f>
        <v>0</v>
      </c>
      <c r="L183" s="235" t="str">
        <f>IFERROR(INDEX('Data PO'!E:E,MATCH($J183,'Data PO'!$B:$B,0),0),"")</f>
        <v/>
      </c>
      <c r="M183" s="235">
        <f>IFERROR(INDEX('Data PO'!H:H,MATCH($J183,'Data PO'!$B:$B,0),0),"")</f>
        <v>0</v>
      </c>
      <c r="N183" s="235">
        <f>IFERROR(INDEX('Data PO'!I:I,MATCH($J183,'Data PO'!$B:$B,0),0),"")+IFERROR(SUMIFS('Jurnal Utang'!K:K,'Jurnal Utang'!N:N,K183),0)</f>
        <v>0</v>
      </c>
      <c r="O183" s="235" t="str">
        <f>IFERROR(INDEX('Data PO'!J:J,MATCH($J183,'Data PO'!$B:$B,0),0),"")</f>
        <v/>
      </c>
      <c r="P183" s="235" t="str">
        <f t="shared" si="3"/>
        <v/>
      </c>
      <c r="Q183" s="235" t="str">
        <f>IFERROR(RANK(P183,P$6:P$796,0)+COUNTIF(P$6:P183,P183)-1,"")</f>
        <v/>
      </c>
    </row>
    <row r="184" spans="10:17" x14ac:dyDescent="0.25">
      <c r="J184" s="235">
        <v>388</v>
      </c>
      <c r="K184" s="235">
        <f>IFERROR(INDEX('Data PO'!C:C,MATCH($J184,'Data PO'!$B:$B,0),0),"")</f>
        <v>0</v>
      </c>
      <c r="L184" s="235" t="str">
        <f>IFERROR(INDEX('Data PO'!E:E,MATCH($J184,'Data PO'!$B:$B,0),0),"")</f>
        <v/>
      </c>
      <c r="M184" s="235">
        <f>IFERROR(INDEX('Data PO'!H:H,MATCH($J184,'Data PO'!$B:$B,0),0),"")</f>
        <v>0</v>
      </c>
      <c r="N184" s="235">
        <f>IFERROR(INDEX('Data PO'!I:I,MATCH($J184,'Data PO'!$B:$B,0),0),"")+IFERROR(SUMIFS('Jurnal Utang'!K:K,'Jurnal Utang'!N:N,K184),0)</f>
        <v>0</v>
      </c>
      <c r="O184" s="235" t="str">
        <f>IFERROR(INDEX('Data PO'!J:J,MATCH($J184,'Data PO'!$B:$B,0),0),"")</f>
        <v/>
      </c>
      <c r="P184" s="235" t="str">
        <f t="shared" si="3"/>
        <v/>
      </c>
      <c r="Q184" s="235" t="str">
        <f>IFERROR(RANK(P184,P$6:P$796,0)+COUNTIF(P$6:P184,P184)-1,"")</f>
        <v/>
      </c>
    </row>
    <row r="185" spans="10:17" x14ac:dyDescent="0.25">
      <c r="J185" s="235">
        <v>389</v>
      </c>
      <c r="K185" s="235">
        <f>IFERROR(INDEX('Data PO'!C:C,MATCH($J185,'Data PO'!$B:$B,0),0),"")</f>
        <v>0</v>
      </c>
      <c r="L185" s="235" t="str">
        <f>IFERROR(INDEX('Data PO'!E:E,MATCH($J185,'Data PO'!$B:$B,0),0),"")</f>
        <v/>
      </c>
      <c r="M185" s="235">
        <f>IFERROR(INDEX('Data PO'!H:H,MATCH($J185,'Data PO'!$B:$B,0),0),"")</f>
        <v>0</v>
      </c>
      <c r="N185" s="235">
        <f>IFERROR(INDEX('Data PO'!I:I,MATCH($J185,'Data PO'!$B:$B,0),0),"")+IFERROR(SUMIFS('Jurnal Utang'!K:K,'Jurnal Utang'!N:N,K185),0)</f>
        <v>0</v>
      </c>
      <c r="O185" s="235" t="str">
        <f>IFERROR(INDEX('Data PO'!J:J,MATCH($J185,'Data PO'!$B:$B,0),0),"")</f>
        <v/>
      </c>
      <c r="P185" s="235" t="str">
        <f t="shared" si="3"/>
        <v/>
      </c>
      <c r="Q185" s="235" t="str">
        <f>IFERROR(RANK(P185,P$6:P$796,0)+COUNTIF(P$6:P185,P185)-1,"")</f>
        <v/>
      </c>
    </row>
    <row r="186" spans="10:17" x14ac:dyDescent="0.25">
      <c r="J186" s="235">
        <v>390</v>
      </c>
      <c r="K186" s="235">
        <f>IFERROR(INDEX('Data PO'!C:C,MATCH($J186,'Data PO'!$B:$B,0),0),"")</f>
        <v>0</v>
      </c>
      <c r="L186" s="235" t="str">
        <f>IFERROR(INDEX('Data PO'!E:E,MATCH($J186,'Data PO'!$B:$B,0),0),"")</f>
        <v/>
      </c>
      <c r="M186" s="235">
        <f>IFERROR(INDEX('Data PO'!H:H,MATCH($J186,'Data PO'!$B:$B,0),0),"")</f>
        <v>0</v>
      </c>
      <c r="N186" s="235">
        <f>IFERROR(INDEX('Data PO'!I:I,MATCH($J186,'Data PO'!$B:$B,0),0),"")+IFERROR(SUMIFS('Jurnal Utang'!K:K,'Jurnal Utang'!N:N,K186),0)</f>
        <v>0</v>
      </c>
      <c r="O186" s="235" t="str">
        <f>IFERROR(INDEX('Data PO'!J:J,MATCH($J186,'Data PO'!$B:$B,0),0),"")</f>
        <v/>
      </c>
      <c r="P186" s="235" t="str">
        <f t="shared" si="3"/>
        <v/>
      </c>
      <c r="Q186" s="235" t="str">
        <f>IFERROR(RANK(P186,P$6:P$796,0)+COUNTIF(P$6:P186,P186)-1,"")</f>
        <v/>
      </c>
    </row>
    <row r="187" spans="10:17" x14ac:dyDescent="0.25">
      <c r="J187" s="235">
        <v>391</v>
      </c>
      <c r="K187" s="235">
        <f>IFERROR(INDEX('Data PO'!C:C,MATCH($J187,'Data PO'!$B:$B,0),0),"")</f>
        <v>0</v>
      </c>
      <c r="L187" s="235" t="str">
        <f>IFERROR(INDEX('Data PO'!E:E,MATCH($J187,'Data PO'!$B:$B,0),0),"")</f>
        <v/>
      </c>
      <c r="M187" s="235">
        <f>IFERROR(INDEX('Data PO'!H:H,MATCH($J187,'Data PO'!$B:$B,0),0),"")</f>
        <v>0</v>
      </c>
      <c r="N187" s="235">
        <f>IFERROR(INDEX('Data PO'!I:I,MATCH($J187,'Data PO'!$B:$B,0),0),"")+IFERROR(SUMIFS('Jurnal Utang'!K:K,'Jurnal Utang'!N:N,K187),0)</f>
        <v>0</v>
      </c>
      <c r="O187" s="235" t="str">
        <f>IFERROR(INDEX('Data PO'!J:J,MATCH($J187,'Data PO'!$B:$B,0),0),"")</f>
        <v/>
      </c>
      <c r="P187" s="235" t="str">
        <f t="shared" si="3"/>
        <v/>
      </c>
      <c r="Q187" s="235" t="str">
        <f>IFERROR(RANK(P187,P$6:P$796,0)+COUNTIF(P$6:P187,P187)-1,"")</f>
        <v/>
      </c>
    </row>
    <row r="188" spans="10:17" x14ac:dyDescent="0.25">
      <c r="J188" s="235">
        <v>392</v>
      </c>
      <c r="K188" s="235">
        <f>IFERROR(INDEX('Data PO'!C:C,MATCH($J188,'Data PO'!$B:$B,0),0),"")</f>
        <v>0</v>
      </c>
      <c r="L188" s="235" t="str">
        <f>IFERROR(INDEX('Data PO'!E:E,MATCH($J188,'Data PO'!$B:$B,0),0),"")</f>
        <v/>
      </c>
      <c r="M188" s="235">
        <f>IFERROR(INDEX('Data PO'!H:H,MATCH($J188,'Data PO'!$B:$B,0),0),"")</f>
        <v>0</v>
      </c>
      <c r="N188" s="235">
        <f>IFERROR(INDEX('Data PO'!I:I,MATCH($J188,'Data PO'!$B:$B,0),0),"")+IFERROR(SUMIFS('Jurnal Utang'!K:K,'Jurnal Utang'!N:N,K188),0)</f>
        <v>0</v>
      </c>
      <c r="O188" s="235" t="str">
        <f>IFERROR(INDEX('Data PO'!J:J,MATCH($J188,'Data PO'!$B:$B,0),0),"")</f>
        <v/>
      </c>
      <c r="P188" s="235" t="str">
        <f t="shared" si="3"/>
        <v/>
      </c>
      <c r="Q188" s="235" t="str">
        <f>IFERROR(RANK(P188,P$6:P$796,0)+COUNTIF(P$6:P188,P188)-1,"")</f>
        <v/>
      </c>
    </row>
    <row r="189" spans="10:17" x14ac:dyDescent="0.25">
      <c r="J189" s="235">
        <v>393</v>
      </c>
      <c r="K189" s="235">
        <f>IFERROR(INDEX('Data PO'!C:C,MATCH($J189,'Data PO'!$B:$B,0),0),"")</f>
        <v>0</v>
      </c>
      <c r="L189" s="235" t="str">
        <f>IFERROR(INDEX('Data PO'!E:E,MATCH($J189,'Data PO'!$B:$B,0),0),"")</f>
        <v/>
      </c>
      <c r="M189" s="235">
        <f>IFERROR(INDEX('Data PO'!H:H,MATCH($J189,'Data PO'!$B:$B,0),0),"")</f>
        <v>0</v>
      </c>
      <c r="N189" s="235">
        <f>IFERROR(INDEX('Data PO'!I:I,MATCH($J189,'Data PO'!$B:$B,0),0),"")+IFERROR(SUMIFS('Jurnal Utang'!K:K,'Jurnal Utang'!N:N,K189),0)</f>
        <v>0</v>
      </c>
      <c r="O189" s="235" t="str">
        <f>IFERROR(INDEX('Data PO'!J:J,MATCH($J189,'Data PO'!$B:$B,0),0),"")</f>
        <v/>
      </c>
      <c r="P189" s="235" t="str">
        <f t="shared" si="3"/>
        <v/>
      </c>
      <c r="Q189" s="235" t="str">
        <f>IFERROR(RANK(P189,P$6:P$796,0)+COUNTIF(P$6:P189,P189)-1,"")</f>
        <v/>
      </c>
    </row>
    <row r="190" spans="10:17" x14ac:dyDescent="0.25">
      <c r="J190" s="235">
        <v>394</v>
      </c>
      <c r="K190" s="235">
        <f>IFERROR(INDEX('Data PO'!C:C,MATCH($J190,'Data PO'!$B:$B,0),0),"")</f>
        <v>0</v>
      </c>
      <c r="L190" s="235" t="str">
        <f>IFERROR(INDEX('Data PO'!E:E,MATCH($J190,'Data PO'!$B:$B,0),0),"")</f>
        <v/>
      </c>
      <c r="M190" s="235">
        <f>IFERROR(INDEX('Data PO'!H:H,MATCH($J190,'Data PO'!$B:$B,0),0),"")</f>
        <v>0</v>
      </c>
      <c r="N190" s="235">
        <f>IFERROR(INDEX('Data PO'!I:I,MATCH($J190,'Data PO'!$B:$B,0),0),"")+IFERROR(SUMIFS('Jurnal Utang'!K:K,'Jurnal Utang'!N:N,K190),0)</f>
        <v>0</v>
      </c>
      <c r="O190" s="235" t="str">
        <f>IFERROR(INDEX('Data PO'!J:J,MATCH($J190,'Data PO'!$B:$B,0),0),"")</f>
        <v/>
      </c>
      <c r="P190" s="235" t="str">
        <f t="shared" si="3"/>
        <v/>
      </c>
      <c r="Q190" s="235" t="str">
        <f>IFERROR(RANK(P190,P$6:P$796,0)+COUNTIF(P$6:P190,P190)-1,"")</f>
        <v/>
      </c>
    </row>
    <row r="191" spans="10:17" x14ac:dyDescent="0.25">
      <c r="J191" s="235">
        <v>395</v>
      </c>
      <c r="K191" s="235">
        <f>IFERROR(INDEX('Data PO'!C:C,MATCH($J191,'Data PO'!$B:$B,0),0),"")</f>
        <v>0</v>
      </c>
      <c r="L191" s="235" t="str">
        <f>IFERROR(INDEX('Data PO'!E:E,MATCH($J191,'Data PO'!$B:$B,0),0),"")</f>
        <v/>
      </c>
      <c r="M191" s="235">
        <f>IFERROR(INDEX('Data PO'!H:H,MATCH($J191,'Data PO'!$B:$B,0),0),"")</f>
        <v>0</v>
      </c>
      <c r="N191" s="235">
        <f>IFERROR(INDEX('Data PO'!I:I,MATCH($J191,'Data PO'!$B:$B,0),0),"")+IFERROR(SUMIFS('Jurnal Utang'!K:K,'Jurnal Utang'!N:N,K191),0)</f>
        <v>0</v>
      </c>
      <c r="O191" s="235" t="str">
        <f>IFERROR(INDEX('Data PO'!J:J,MATCH($J191,'Data PO'!$B:$B,0),0),"")</f>
        <v/>
      </c>
      <c r="P191" s="235" t="str">
        <f t="shared" si="3"/>
        <v/>
      </c>
      <c r="Q191" s="235" t="str">
        <f>IFERROR(RANK(P191,P$6:P$796,0)+COUNTIF(P$6:P191,P191)-1,"")</f>
        <v/>
      </c>
    </row>
    <row r="192" spans="10:17" x14ac:dyDescent="0.25">
      <c r="J192" s="235">
        <v>396</v>
      </c>
      <c r="K192" s="235">
        <f>IFERROR(INDEX('Data PO'!C:C,MATCH($J192,'Data PO'!$B:$B,0),0),"")</f>
        <v>0</v>
      </c>
      <c r="L192" s="235" t="str">
        <f>IFERROR(INDEX('Data PO'!E:E,MATCH($J192,'Data PO'!$B:$B,0),0),"")</f>
        <v/>
      </c>
      <c r="M192" s="235">
        <f>IFERROR(INDEX('Data PO'!H:H,MATCH($J192,'Data PO'!$B:$B,0),0),"")</f>
        <v>0</v>
      </c>
      <c r="N192" s="235">
        <f>IFERROR(INDEX('Data PO'!I:I,MATCH($J192,'Data PO'!$B:$B,0),0),"")+IFERROR(SUMIFS('Jurnal Utang'!K:K,'Jurnal Utang'!N:N,K192),0)</f>
        <v>0</v>
      </c>
      <c r="O192" s="235" t="str">
        <f>IFERROR(INDEX('Data PO'!J:J,MATCH($J192,'Data PO'!$B:$B,0),0),"")</f>
        <v/>
      </c>
      <c r="P192" s="235" t="str">
        <f t="shared" si="3"/>
        <v/>
      </c>
      <c r="Q192" s="235" t="str">
        <f>IFERROR(RANK(P192,P$6:P$796,0)+COUNTIF(P$6:P192,P192)-1,"")</f>
        <v/>
      </c>
    </row>
    <row r="193" spans="10:17" x14ac:dyDescent="0.25">
      <c r="J193" s="235">
        <v>397</v>
      </c>
      <c r="K193" s="235">
        <f>IFERROR(INDEX('Data PO'!C:C,MATCH($J193,'Data PO'!$B:$B,0),0),"")</f>
        <v>0</v>
      </c>
      <c r="L193" s="235" t="str">
        <f>IFERROR(INDEX('Data PO'!E:E,MATCH($J193,'Data PO'!$B:$B,0),0),"")</f>
        <v/>
      </c>
      <c r="M193" s="235">
        <f>IFERROR(INDEX('Data PO'!H:H,MATCH($J193,'Data PO'!$B:$B,0),0),"")</f>
        <v>0</v>
      </c>
      <c r="N193" s="235">
        <f>IFERROR(INDEX('Data PO'!I:I,MATCH($J193,'Data PO'!$B:$B,0),0),"")+IFERROR(SUMIFS('Jurnal Utang'!K:K,'Jurnal Utang'!N:N,K193),0)</f>
        <v>0</v>
      </c>
      <c r="O193" s="235" t="str">
        <f>IFERROR(INDEX('Data PO'!J:J,MATCH($J193,'Data PO'!$B:$B,0),0),"")</f>
        <v/>
      </c>
      <c r="P193" s="235" t="str">
        <f t="shared" si="3"/>
        <v/>
      </c>
      <c r="Q193" s="235" t="str">
        <f>IFERROR(RANK(P193,P$6:P$796,0)+COUNTIF(P$6:P193,P193)-1,"")</f>
        <v/>
      </c>
    </row>
    <row r="194" spans="10:17" x14ac:dyDescent="0.25">
      <c r="J194" s="235">
        <v>398</v>
      </c>
      <c r="K194" s="235">
        <f>IFERROR(INDEX('Data PO'!C:C,MATCH($J194,'Data PO'!$B:$B,0),0),"")</f>
        <v>0</v>
      </c>
      <c r="L194" s="235" t="str">
        <f>IFERROR(INDEX('Data PO'!E:E,MATCH($J194,'Data PO'!$B:$B,0),0),"")</f>
        <v/>
      </c>
      <c r="M194" s="235">
        <f>IFERROR(INDEX('Data PO'!H:H,MATCH($J194,'Data PO'!$B:$B,0),0),"")</f>
        <v>0</v>
      </c>
      <c r="N194" s="235">
        <f>IFERROR(INDEX('Data PO'!I:I,MATCH($J194,'Data PO'!$B:$B,0),0),"")+IFERROR(SUMIFS('Jurnal Utang'!K:K,'Jurnal Utang'!N:N,K194),0)</f>
        <v>0</v>
      </c>
      <c r="O194" s="235" t="str">
        <f>IFERROR(INDEX('Data PO'!J:J,MATCH($J194,'Data PO'!$B:$B,0),0),"")</f>
        <v/>
      </c>
      <c r="P194" s="235" t="str">
        <f t="shared" si="3"/>
        <v/>
      </c>
      <c r="Q194" s="235" t="str">
        <f>IFERROR(RANK(P194,P$6:P$796,0)+COUNTIF(P$6:P194,P194)-1,"")</f>
        <v/>
      </c>
    </row>
    <row r="195" spans="10:17" x14ac:dyDescent="0.25">
      <c r="J195" s="235">
        <v>399</v>
      </c>
      <c r="K195" s="235">
        <f>IFERROR(INDEX('Data PO'!C:C,MATCH($J195,'Data PO'!$B:$B,0),0),"")</f>
        <v>0</v>
      </c>
      <c r="L195" s="235" t="str">
        <f>IFERROR(INDEX('Data PO'!E:E,MATCH($J195,'Data PO'!$B:$B,0),0),"")</f>
        <v/>
      </c>
      <c r="M195" s="235">
        <f>IFERROR(INDEX('Data PO'!H:H,MATCH($J195,'Data PO'!$B:$B,0),0),"")</f>
        <v>0</v>
      </c>
      <c r="N195" s="235">
        <f>IFERROR(INDEX('Data PO'!I:I,MATCH($J195,'Data PO'!$B:$B,0),0),"")+IFERROR(SUMIFS('Jurnal Utang'!K:K,'Jurnal Utang'!N:N,K195),0)</f>
        <v>0</v>
      </c>
      <c r="O195" s="235" t="str">
        <f>IFERROR(INDEX('Data PO'!J:J,MATCH($J195,'Data PO'!$B:$B,0),0),"")</f>
        <v/>
      </c>
      <c r="P195" s="235" t="str">
        <f t="shared" si="3"/>
        <v/>
      </c>
      <c r="Q195" s="235" t="str">
        <f>IFERROR(RANK(P195,P$6:P$796,0)+COUNTIF(P$6:P195,P195)-1,"")</f>
        <v/>
      </c>
    </row>
    <row r="196" spans="10:17" x14ac:dyDescent="0.25">
      <c r="J196" s="235">
        <v>400</v>
      </c>
      <c r="K196" s="235">
        <f>IFERROR(INDEX('Data PO'!C:C,MATCH($J196,'Data PO'!$B:$B,0),0),"")</f>
        <v>0</v>
      </c>
      <c r="L196" s="235" t="str">
        <f>IFERROR(INDEX('Data PO'!E:E,MATCH($J196,'Data PO'!$B:$B,0),0),"")</f>
        <v/>
      </c>
      <c r="M196" s="235">
        <f>IFERROR(INDEX('Data PO'!H:H,MATCH($J196,'Data PO'!$B:$B,0),0),"")</f>
        <v>0</v>
      </c>
      <c r="N196" s="235">
        <f>IFERROR(INDEX('Data PO'!I:I,MATCH($J196,'Data PO'!$B:$B,0),0),"")+IFERROR(SUMIFS('Jurnal Utang'!K:K,'Jurnal Utang'!N:N,K196),0)</f>
        <v>0</v>
      </c>
      <c r="O196" s="235" t="str">
        <f>IFERROR(INDEX('Data PO'!J:J,MATCH($J196,'Data PO'!$B:$B,0),0),"")</f>
        <v/>
      </c>
      <c r="P196" s="235" t="str">
        <f t="shared" si="3"/>
        <v/>
      </c>
      <c r="Q196" s="235" t="str">
        <f>IFERROR(RANK(P196,P$6:P$796,0)+COUNTIF(P$6:P196,P196)-1,"")</f>
        <v/>
      </c>
    </row>
    <row r="197" spans="10:17" x14ac:dyDescent="0.25">
      <c r="J197" s="235">
        <v>401</v>
      </c>
      <c r="K197" s="235">
        <f>IFERROR(INDEX('Data PO'!C:C,MATCH($J197,'Data PO'!$B:$B,0),0),"")</f>
        <v>0</v>
      </c>
      <c r="L197" s="235" t="str">
        <f>IFERROR(INDEX('Data PO'!E:E,MATCH($J197,'Data PO'!$B:$B,0),0),"")</f>
        <v/>
      </c>
      <c r="M197" s="235">
        <f>IFERROR(INDEX('Data PO'!H:H,MATCH($J197,'Data PO'!$B:$B,0),0),"")</f>
        <v>0</v>
      </c>
      <c r="N197" s="235">
        <f>IFERROR(INDEX('Data PO'!I:I,MATCH($J197,'Data PO'!$B:$B,0),0),"")+IFERROR(SUMIFS('Jurnal Utang'!K:K,'Jurnal Utang'!N:N,K197),0)</f>
        <v>0</v>
      </c>
      <c r="O197" s="235" t="str">
        <f>IFERROR(INDEX('Data PO'!J:J,MATCH($J197,'Data PO'!$B:$B,0),0),"")</f>
        <v/>
      </c>
      <c r="P197" s="235" t="str">
        <f t="shared" si="3"/>
        <v/>
      </c>
      <c r="Q197" s="235" t="str">
        <f>IFERROR(RANK(P197,P$6:P$796,0)+COUNTIF(P$6:P197,P197)-1,"")</f>
        <v/>
      </c>
    </row>
    <row r="198" spans="10:17" x14ac:dyDescent="0.25">
      <c r="J198" s="235">
        <v>402</v>
      </c>
      <c r="K198" s="235">
        <f>IFERROR(INDEX('Data PO'!C:C,MATCH($J198,'Data PO'!$B:$B,0),0),"")</f>
        <v>0</v>
      </c>
      <c r="L198" s="235" t="str">
        <f>IFERROR(INDEX('Data PO'!E:E,MATCH($J198,'Data PO'!$B:$B,0),0),"")</f>
        <v/>
      </c>
      <c r="M198" s="235">
        <f>IFERROR(INDEX('Data PO'!H:H,MATCH($J198,'Data PO'!$B:$B,0),0),"")</f>
        <v>0</v>
      </c>
      <c r="N198" s="235">
        <f>IFERROR(INDEX('Data PO'!I:I,MATCH($J198,'Data PO'!$B:$B,0),0),"")+IFERROR(SUMIFS('Jurnal Utang'!K:K,'Jurnal Utang'!N:N,K198),0)</f>
        <v>0</v>
      </c>
      <c r="O198" s="235" t="str">
        <f>IFERROR(INDEX('Data PO'!J:J,MATCH($J198,'Data PO'!$B:$B,0),0),"")</f>
        <v/>
      </c>
      <c r="P198" s="235" t="str">
        <f t="shared" si="3"/>
        <v/>
      </c>
      <c r="Q198" s="235" t="str">
        <f>IFERROR(RANK(P198,P$6:P$796,0)+COUNTIF(P$6:P198,P198)-1,"")</f>
        <v/>
      </c>
    </row>
    <row r="199" spans="10:17" x14ac:dyDescent="0.25">
      <c r="J199" s="235">
        <v>403</v>
      </c>
      <c r="K199" s="235">
        <f>IFERROR(INDEX('Data PO'!C:C,MATCH($J199,'Data PO'!$B:$B,0),0),"")</f>
        <v>0</v>
      </c>
      <c r="L199" s="235" t="str">
        <f>IFERROR(INDEX('Data PO'!E:E,MATCH($J199,'Data PO'!$B:$B,0),0),"")</f>
        <v/>
      </c>
      <c r="M199" s="235">
        <f>IFERROR(INDEX('Data PO'!H:H,MATCH($J199,'Data PO'!$B:$B,0),0),"")</f>
        <v>0</v>
      </c>
      <c r="N199" s="235">
        <f>IFERROR(INDEX('Data PO'!I:I,MATCH($J199,'Data PO'!$B:$B,0),0),"")+IFERROR(SUMIFS('Jurnal Utang'!K:K,'Jurnal Utang'!N:N,K199),0)</f>
        <v>0</v>
      </c>
      <c r="O199" s="235" t="str">
        <f>IFERROR(INDEX('Data PO'!J:J,MATCH($J199,'Data PO'!$B:$B,0),0),"")</f>
        <v/>
      </c>
      <c r="P199" s="235" t="str">
        <f t="shared" si="3"/>
        <v/>
      </c>
      <c r="Q199" s="235" t="str">
        <f>IFERROR(RANK(P199,P$6:P$796,0)+COUNTIF(P$6:P199,P199)-1,"")</f>
        <v/>
      </c>
    </row>
    <row r="200" spans="10:17" x14ac:dyDescent="0.25">
      <c r="J200" s="235">
        <v>404</v>
      </c>
      <c r="K200" s="235">
        <f>IFERROR(INDEX('Data PO'!C:C,MATCH($J200,'Data PO'!$B:$B,0),0),"")</f>
        <v>0</v>
      </c>
      <c r="L200" s="235" t="str">
        <f>IFERROR(INDEX('Data PO'!E:E,MATCH($J200,'Data PO'!$B:$B,0),0),"")</f>
        <v/>
      </c>
      <c r="M200" s="235">
        <f>IFERROR(INDEX('Data PO'!H:H,MATCH($J200,'Data PO'!$B:$B,0),0),"")</f>
        <v>0</v>
      </c>
      <c r="N200" s="235">
        <f>IFERROR(INDEX('Data PO'!I:I,MATCH($J200,'Data PO'!$B:$B,0),0),"")+IFERROR(SUMIFS('Jurnal Utang'!K:K,'Jurnal Utang'!N:N,K200),0)</f>
        <v>0</v>
      </c>
      <c r="O200" s="235" t="str">
        <f>IFERROR(INDEX('Data PO'!J:J,MATCH($J200,'Data PO'!$B:$B,0),0),"")</f>
        <v/>
      </c>
      <c r="P200" s="235" t="str">
        <f t="shared" si="3"/>
        <v/>
      </c>
      <c r="Q200" s="235" t="str">
        <f>IFERROR(RANK(P200,P$6:P$796,0)+COUNTIF(P$6:P200,P200)-1,"")</f>
        <v/>
      </c>
    </row>
    <row r="201" spans="10:17" x14ac:dyDescent="0.25">
      <c r="J201" s="235">
        <v>405</v>
      </c>
      <c r="K201" s="235">
        <f>IFERROR(INDEX('Data PO'!C:C,MATCH($J201,'Data PO'!$B:$B,0),0),"")</f>
        <v>0</v>
      </c>
      <c r="L201" s="235" t="str">
        <f>IFERROR(INDEX('Data PO'!E:E,MATCH($J201,'Data PO'!$B:$B,0),0),"")</f>
        <v/>
      </c>
      <c r="M201" s="235">
        <f>IFERROR(INDEX('Data PO'!H:H,MATCH($J201,'Data PO'!$B:$B,0),0),"")</f>
        <v>0</v>
      </c>
      <c r="N201" s="235">
        <f>IFERROR(INDEX('Data PO'!I:I,MATCH($J201,'Data PO'!$B:$B,0),0),"")+IFERROR(SUMIFS('Jurnal Utang'!K:K,'Jurnal Utang'!N:N,K201),0)</f>
        <v>0</v>
      </c>
      <c r="O201" s="235" t="str">
        <f>IFERROR(INDEX('Data PO'!J:J,MATCH($J201,'Data PO'!$B:$B,0),0),"")</f>
        <v/>
      </c>
      <c r="P201" s="235" t="str">
        <f t="shared" si="3"/>
        <v/>
      </c>
      <c r="Q201" s="235" t="str">
        <f>IFERROR(RANK(P201,P$6:P$796,0)+COUNTIF(P$6:P201,P201)-1,"")</f>
        <v/>
      </c>
    </row>
    <row r="202" spans="10:17" x14ac:dyDescent="0.25">
      <c r="J202" s="235">
        <v>406</v>
      </c>
      <c r="K202" s="235">
        <f>IFERROR(INDEX('Data PO'!C:C,MATCH($J202,'Data PO'!$B:$B,0),0),"")</f>
        <v>0</v>
      </c>
      <c r="L202" s="235" t="str">
        <f>IFERROR(INDEX('Data PO'!E:E,MATCH($J202,'Data PO'!$B:$B,0),0),"")</f>
        <v/>
      </c>
      <c r="M202" s="235">
        <f>IFERROR(INDEX('Data PO'!H:H,MATCH($J202,'Data PO'!$B:$B,0),0),"")</f>
        <v>0</v>
      </c>
      <c r="N202" s="235">
        <f>IFERROR(INDEX('Data PO'!I:I,MATCH($J202,'Data PO'!$B:$B,0),0),"")+IFERROR(SUMIFS('Jurnal Utang'!K:K,'Jurnal Utang'!N:N,K202),0)</f>
        <v>0</v>
      </c>
      <c r="O202" s="235" t="str">
        <f>IFERROR(INDEX('Data PO'!J:J,MATCH($J202,'Data PO'!$B:$B,0),0),"")</f>
        <v/>
      </c>
      <c r="P202" s="235" t="str">
        <f t="shared" si="3"/>
        <v/>
      </c>
      <c r="Q202" s="235" t="str">
        <f>IFERROR(RANK(P202,P$6:P$796,0)+COUNTIF(P$6:P202,P202)-1,"")</f>
        <v/>
      </c>
    </row>
    <row r="203" spans="10:17" x14ac:dyDescent="0.25">
      <c r="J203" s="235">
        <v>407</v>
      </c>
      <c r="K203" s="235">
        <f>IFERROR(INDEX('Data PO'!C:C,MATCH($J203,'Data PO'!$B:$B,0),0),"")</f>
        <v>0</v>
      </c>
      <c r="L203" s="235" t="str">
        <f>IFERROR(INDEX('Data PO'!E:E,MATCH($J203,'Data PO'!$B:$B,0),0),"")</f>
        <v/>
      </c>
      <c r="M203" s="235">
        <f>IFERROR(INDEX('Data PO'!H:H,MATCH($J203,'Data PO'!$B:$B,0),0),"")</f>
        <v>0</v>
      </c>
      <c r="N203" s="235">
        <f>IFERROR(INDEX('Data PO'!I:I,MATCH($J203,'Data PO'!$B:$B,0),0),"")+IFERROR(SUMIFS('Jurnal Utang'!K:K,'Jurnal Utang'!N:N,K203),0)</f>
        <v>0</v>
      </c>
      <c r="O203" s="235" t="str">
        <f>IFERROR(INDEX('Data PO'!J:J,MATCH($J203,'Data PO'!$B:$B,0),0),"")</f>
        <v/>
      </c>
      <c r="P203" s="235" t="str">
        <f t="shared" si="3"/>
        <v/>
      </c>
      <c r="Q203" s="235" t="str">
        <f>IFERROR(RANK(P203,P$6:P$796,0)+COUNTIF(P$6:P203,P203)-1,"")</f>
        <v/>
      </c>
    </row>
    <row r="204" spans="10:17" x14ac:dyDescent="0.25">
      <c r="J204" s="235">
        <v>408</v>
      </c>
      <c r="K204" s="235">
        <f>IFERROR(INDEX('Data PO'!C:C,MATCH($J204,'Data PO'!$B:$B,0),0),"")</f>
        <v>0</v>
      </c>
      <c r="L204" s="235" t="str">
        <f>IFERROR(INDEX('Data PO'!E:E,MATCH($J204,'Data PO'!$B:$B,0),0),"")</f>
        <v/>
      </c>
      <c r="M204" s="235">
        <f>IFERROR(INDEX('Data PO'!H:H,MATCH($J204,'Data PO'!$B:$B,0),0),"")</f>
        <v>0</v>
      </c>
      <c r="N204" s="235">
        <f>IFERROR(INDEX('Data PO'!I:I,MATCH($J204,'Data PO'!$B:$B,0),0),"")+IFERROR(SUMIFS('Jurnal Utang'!K:K,'Jurnal Utang'!N:N,K204),0)</f>
        <v>0</v>
      </c>
      <c r="O204" s="235" t="str">
        <f>IFERROR(INDEX('Data PO'!J:J,MATCH($J204,'Data PO'!$B:$B,0),0),"")</f>
        <v/>
      </c>
      <c r="P204" s="235" t="str">
        <f t="shared" si="3"/>
        <v/>
      </c>
      <c r="Q204" s="235" t="str">
        <f>IFERROR(RANK(P204,P$6:P$796,0)+COUNTIF(P$6:P204,P204)-1,"")</f>
        <v/>
      </c>
    </row>
    <row r="205" spans="10:17" x14ac:dyDescent="0.25">
      <c r="J205" s="235">
        <v>409</v>
      </c>
      <c r="K205" s="235">
        <f>IFERROR(INDEX('Data PO'!C:C,MATCH($J205,'Data PO'!$B:$B,0),0),"")</f>
        <v>0</v>
      </c>
      <c r="L205" s="235" t="str">
        <f>IFERROR(INDEX('Data PO'!E:E,MATCH($J205,'Data PO'!$B:$B,0),0),"")</f>
        <v/>
      </c>
      <c r="M205" s="235">
        <f>IFERROR(INDEX('Data PO'!H:H,MATCH($J205,'Data PO'!$B:$B,0),0),"")</f>
        <v>0</v>
      </c>
      <c r="N205" s="235">
        <f>IFERROR(INDEX('Data PO'!I:I,MATCH($J205,'Data PO'!$B:$B,0),0),"")+IFERROR(SUMIFS('Jurnal Utang'!K:K,'Jurnal Utang'!N:N,K205),0)</f>
        <v>0</v>
      </c>
      <c r="O205" s="235" t="str">
        <f>IFERROR(INDEX('Data PO'!J:J,MATCH($J205,'Data PO'!$B:$B,0),0),"")</f>
        <v/>
      </c>
      <c r="P205" s="235" t="str">
        <f t="shared" si="3"/>
        <v/>
      </c>
      <c r="Q205" s="235" t="str">
        <f>IFERROR(RANK(P205,P$6:P$796,0)+COUNTIF(P$6:P205,P205)-1,"")</f>
        <v/>
      </c>
    </row>
    <row r="206" spans="10:17" x14ac:dyDescent="0.25">
      <c r="J206" s="235">
        <v>410</v>
      </c>
      <c r="K206" s="235">
        <f>IFERROR(INDEX('Data PO'!C:C,MATCH($J206,'Data PO'!$B:$B,0),0),"")</f>
        <v>0</v>
      </c>
      <c r="L206" s="235" t="str">
        <f>IFERROR(INDEX('Data PO'!E:E,MATCH($J206,'Data PO'!$B:$B,0),0),"")</f>
        <v/>
      </c>
      <c r="M206" s="235">
        <f>IFERROR(INDEX('Data PO'!H:H,MATCH($J206,'Data PO'!$B:$B,0),0),"")</f>
        <v>0</v>
      </c>
      <c r="N206" s="235">
        <f>IFERROR(INDEX('Data PO'!I:I,MATCH($J206,'Data PO'!$B:$B,0),0),"")+IFERROR(SUMIFS('Jurnal Utang'!K:K,'Jurnal Utang'!N:N,K206),0)</f>
        <v>0</v>
      </c>
      <c r="O206" s="235" t="str">
        <f>IFERROR(INDEX('Data PO'!J:J,MATCH($J206,'Data PO'!$B:$B,0),0),"")</f>
        <v/>
      </c>
      <c r="P206" s="235" t="str">
        <f t="shared" si="3"/>
        <v/>
      </c>
      <c r="Q206" s="235" t="str">
        <f>IFERROR(RANK(P206,P$6:P$796,0)+COUNTIF(P$6:P206,P206)-1,"")</f>
        <v/>
      </c>
    </row>
    <row r="207" spans="10:17" x14ac:dyDescent="0.25">
      <c r="J207" s="235">
        <v>411</v>
      </c>
      <c r="K207" s="235">
        <f>IFERROR(INDEX('Data PO'!C:C,MATCH($J207,'Data PO'!$B:$B,0),0),"")</f>
        <v>0</v>
      </c>
      <c r="L207" s="235" t="str">
        <f>IFERROR(INDEX('Data PO'!E:E,MATCH($J207,'Data PO'!$B:$B,0),0),"")</f>
        <v/>
      </c>
      <c r="M207" s="235">
        <f>IFERROR(INDEX('Data PO'!H:H,MATCH($J207,'Data PO'!$B:$B,0),0),"")</f>
        <v>0</v>
      </c>
      <c r="N207" s="235">
        <f>IFERROR(INDEX('Data PO'!I:I,MATCH($J207,'Data PO'!$B:$B,0),0),"")+IFERROR(SUMIFS('Jurnal Utang'!K:K,'Jurnal Utang'!N:N,K207),0)</f>
        <v>0</v>
      </c>
      <c r="O207" s="235" t="str">
        <f>IFERROR(INDEX('Data PO'!J:J,MATCH($J207,'Data PO'!$B:$B,0),0),"")</f>
        <v/>
      </c>
      <c r="P207" s="235" t="str">
        <f t="shared" si="3"/>
        <v/>
      </c>
      <c r="Q207" s="235" t="str">
        <f>IFERROR(RANK(P207,P$6:P$796,0)+COUNTIF(P$6:P207,P207)-1,"")</f>
        <v/>
      </c>
    </row>
    <row r="208" spans="10:17" x14ac:dyDescent="0.25">
      <c r="J208" s="235">
        <v>412</v>
      </c>
      <c r="K208" s="235">
        <f>IFERROR(INDEX('Data PO'!C:C,MATCH($J208,'Data PO'!$B:$B,0),0),"")</f>
        <v>0</v>
      </c>
      <c r="L208" s="235" t="str">
        <f>IFERROR(INDEX('Data PO'!E:E,MATCH($J208,'Data PO'!$B:$B,0),0),"")</f>
        <v/>
      </c>
      <c r="M208" s="235">
        <f>IFERROR(INDEX('Data PO'!H:H,MATCH($J208,'Data PO'!$B:$B,0),0),"")</f>
        <v>0</v>
      </c>
      <c r="N208" s="235">
        <f>IFERROR(INDEX('Data PO'!I:I,MATCH($J208,'Data PO'!$B:$B,0),0),"")+IFERROR(SUMIFS('Jurnal Utang'!K:K,'Jurnal Utang'!N:N,K208),0)</f>
        <v>0</v>
      </c>
      <c r="O208" s="235" t="str">
        <f>IFERROR(INDEX('Data PO'!J:J,MATCH($J208,'Data PO'!$B:$B,0),0),"")</f>
        <v/>
      </c>
      <c r="P208" s="235" t="str">
        <f t="shared" si="3"/>
        <v/>
      </c>
      <c r="Q208" s="235" t="str">
        <f>IFERROR(RANK(P208,P$6:P$796,0)+COUNTIF(P$6:P208,P208)-1,"")</f>
        <v/>
      </c>
    </row>
    <row r="209" spans="10:17" x14ac:dyDescent="0.25">
      <c r="J209" s="235">
        <v>413</v>
      </c>
      <c r="K209" s="235">
        <f>IFERROR(INDEX('Data PO'!C:C,MATCH($J209,'Data PO'!$B:$B,0),0),"")</f>
        <v>0</v>
      </c>
      <c r="L209" s="235" t="str">
        <f>IFERROR(INDEX('Data PO'!E:E,MATCH($J209,'Data PO'!$B:$B,0),0),"")</f>
        <v/>
      </c>
      <c r="M209" s="235">
        <f>IFERROR(INDEX('Data PO'!H:H,MATCH($J209,'Data PO'!$B:$B,0),0),"")</f>
        <v>0</v>
      </c>
      <c r="N209" s="235">
        <f>IFERROR(INDEX('Data PO'!I:I,MATCH($J209,'Data PO'!$B:$B,0),0),"")+IFERROR(SUMIFS('Jurnal Utang'!K:K,'Jurnal Utang'!N:N,K209),0)</f>
        <v>0</v>
      </c>
      <c r="O209" s="235" t="str">
        <f>IFERROR(INDEX('Data PO'!J:J,MATCH($J209,'Data PO'!$B:$B,0),0),"")</f>
        <v/>
      </c>
      <c r="P209" s="235" t="str">
        <f t="shared" si="3"/>
        <v/>
      </c>
      <c r="Q209" s="235" t="str">
        <f>IFERROR(RANK(P209,P$6:P$796,0)+COUNTIF(P$6:P209,P209)-1,"")</f>
        <v/>
      </c>
    </row>
    <row r="210" spans="10:17" x14ac:dyDescent="0.25">
      <c r="J210" s="235">
        <v>414</v>
      </c>
      <c r="K210" s="235">
        <f>IFERROR(INDEX('Data PO'!C:C,MATCH($J210,'Data PO'!$B:$B,0),0),"")</f>
        <v>0</v>
      </c>
      <c r="L210" s="235" t="str">
        <f>IFERROR(INDEX('Data PO'!E:E,MATCH($J210,'Data PO'!$B:$B,0),0),"")</f>
        <v/>
      </c>
      <c r="M210" s="235">
        <f>IFERROR(INDEX('Data PO'!H:H,MATCH($J210,'Data PO'!$B:$B,0),0),"")</f>
        <v>0</v>
      </c>
      <c r="N210" s="235">
        <f>IFERROR(INDEX('Data PO'!I:I,MATCH($J210,'Data PO'!$B:$B,0),0),"")+IFERROR(SUMIFS('Jurnal Utang'!K:K,'Jurnal Utang'!N:N,K210),0)</f>
        <v>0</v>
      </c>
      <c r="O210" s="235" t="str">
        <f>IFERROR(INDEX('Data PO'!J:J,MATCH($J210,'Data PO'!$B:$B,0),0),"")</f>
        <v/>
      </c>
      <c r="P210" s="235" t="str">
        <f t="shared" si="3"/>
        <v/>
      </c>
      <c r="Q210" s="235" t="str">
        <f>IFERROR(RANK(P210,P$6:P$796,0)+COUNTIF(P$6:P210,P210)-1,"")</f>
        <v/>
      </c>
    </row>
    <row r="211" spans="10:17" x14ac:dyDescent="0.25">
      <c r="J211" s="235">
        <v>415</v>
      </c>
      <c r="K211" s="235">
        <f>IFERROR(INDEX('Data PO'!C:C,MATCH($J211,'Data PO'!$B:$B,0),0),"")</f>
        <v>0</v>
      </c>
      <c r="L211" s="235" t="str">
        <f>IFERROR(INDEX('Data PO'!E:E,MATCH($J211,'Data PO'!$B:$B,0),0),"")</f>
        <v/>
      </c>
      <c r="M211" s="235">
        <f>IFERROR(INDEX('Data PO'!H:H,MATCH($J211,'Data PO'!$B:$B,0),0),"")</f>
        <v>0</v>
      </c>
      <c r="N211" s="235">
        <f>IFERROR(INDEX('Data PO'!I:I,MATCH($J211,'Data PO'!$B:$B,0),0),"")+IFERROR(SUMIFS('Jurnal Utang'!K:K,'Jurnal Utang'!N:N,K211),0)</f>
        <v>0</v>
      </c>
      <c r="O211" s="235" t="str">
        <f>IFERROR(INDEX('Data PO'!J:J,MATCH($J211,'Data PO'!$B:$B,0),0),"")</f>
        <v/>
      </c>
      <c r="P211" s="235" t="str">
        <f t="shared" si="3"/>
        <v/>
      </c>
      <c r="Q211" s="235" t="str">
        <f>IFERROR(RANK(P211,P$6:P$796,0)+COUNTIF(P$6:P211,P211)-1,"")</f>
        <v/>
      </c>
    </row>
    <row r="212" spans="10:17" x14ac:dyDescent="0.25">
      <c r="J212" s="235">
        <v>416</v>
      </c>
      <c r="K212" s="235">
        <f>IFERROR(INDEX('Data PO'!C:C,MATCH($J212,'Data PO'!$B:$B,0),0),"")</f>
        <v>0</v>
      </c>
      <c r="L212" s="235" t="str">
        <f>IFERROR(INDEX('Data PO'!E:E,MATCH($J212,'Data PO'!$B:$B,0),0),"")</f>
        <v/>
      </c>
      <c r="M212" s="235">
        <f>IFERROR(INDEX('Data PO'!H:H,MATCH($J212,'Data PO'!$B:$B,0),0),"")</f>
        <v>0</v>
      </c>
      <c r="N212" s="235">
        <f>IFERROR(INDEX('Data PO'!I:I,MATCH($J212,'Data PO'!$B:$B,0),0),"")+IFERROR(SUMIFS('Jurnal Utang'!K:K,'Jurnal Utang'!N:N,K212),0)</f>
        <v>0</v>
      </c>
      <c r="O212" s="235" t="str">
        <f>IFERROR(INDEX('Data PO'!J:J,MATCH($J212,'Data PO'!$B:$B,0),0),"")</f>
        <v/>
      </c>
      <c r="P212" s="235" t="str">
        <f t="shared" si="3"/>
        <v/>
      </c>
      <c r="Q212" s="235" t="str">
        <f>IFERROR(RANK(P212,P$6:P$796,0)+COUNTIF(P$6:P212,P212)-1,"")</f>
        <v/>
      </c>
    </row>
    <row r="213" spans="10:17" x14ac:dyDescent="0.25">
      <c r="J213" s="235">
        <v>417</v>
      </c>
      <c r="K213" s="235">
        <f>IFERROR(INDEX('Data PO'!C:C,MATCH($J213,'Data PO'!$B:$B,0),0),"")</f>
        <v>0</v>
      </c>
      <c r="L213" s="235" t="str">
        <f>IFERROR(INDEX('Data PO'!E:E,MATCH($J213,'Data PO'!$B:$B,0),0),"")</f>
        <v/>
      </c>
      <c r="M213" s="235">
        <f>IFERROR(INDEX('Data PO'!H:H,MATCH($J213,'Data PO'!$B:$B,0),0),"")</f>
        <v>0</v>
      </c>
      <c r="N213" s="235">
        <f>IFERROR(INDEX('Data PO'!I:I,MATCH($J213,'Data PO'!$B:$B,0),0),"")+IFERROR(SUMIFS('Jurnal Utang'!K:K,'Jurnal Utang'!N:N,K213),0)</f>
        <v>0</v>
      </c>
      <c r="O213" s="235" t="str">
        <f>IFERROR(INDEX('Data PO'!J:J,MATCH($J213,'Data PO'!$B:$B,0),0),"")</f>
        <v/>
      </c>
      <c r="P213" s="235" t="str">
        <f t="shared" si="3"/>
        <v/>
      </c>
      <c r="Q213" s="235" t="str">
        <f>IFERROR(RANK(P213,P$6:P$796,0)+COUNTIF(P$6:P213,P213)-1,"")</f>
        <v/>
      </c>
    </row>
    <row r="214" spans="10:17" x14ac:dyDescent="0.25">
      <c r="J214" s="235">
        <v>418</v>
      </c>
      <c r="K214" s="235">
        <f>IFERROR(INDEX('Data PO'!C:C,MATCH($J214,'Data PO'!$B:$B,0),0),"")</f>
        <v>0</v>
      </c>
      <c r="L214" s="235" t="str">
        <f>IFERROR(INDEX('Data PO'!E:E,MATCH($J214,'Data PO'!$B:$B,0),0),"")</f>
        <v/>
      </c>
      <c r="M214" s="235">
        <f>IFERROR(INDEX('Data PO'!H:H,MATCH($J214,'Data PO'!$B:$B,0),0),"")</f>
        <v>0</v>
      </c>
      <c r="N214" s="235">
        <f>IFERROR(INDEX('Data PO'!I:I,MATCH($J214,'Data PO'!$B:$B,0),0),"")+IFERROR(SUMIFS('Jurnal Utang'!K:K,'Jurnal Utang'!N:N,K214),0)</f>
        <v>0</v>
      </c>
      <c r="O214" s="235" t="str">
        <f>IFERROR(INDEX('Data PO'!J:J,MATCH($J214,'Data PO'!$B:$B,0),0),"")</f>
        <v/>
      </c>
      <c r="P214" s="235" t="str">
        <f t="shared" si="3"/>
        <v/>
      </c>
      <c r="Q214" s="235" t="str">
        <f>IFERROR(RANK(P214,P$6:P$796,0)+COUNTIF(P$6:P214,P214)-1,"")</f>
        <v/>
      </c>
    </row>
    <row r="215" spans="10:17" x14ac:dyDescent="0.25">
      <c r="J215" s="235">
        <v>419</v>
      </c>
      <c r="K215" s="235">
        <f>IFERROR(INDEX('Data PO'!C:C,MATCH($J215,'Data PO'!$B:$B,0),0),"")</f>
        <v>0</v>
      </c>
      <c r="L215" s="235" t="str">
        <f>IFERROR(INDEX('Data PO'!E:E,MATCH($J215,'Data PO'!$B:$B,0),0),"")</f>
        <v/>
      </c>
      <c r="M215" s="235">
        <f>IFERROR(INDEX('Data PO'!H:H,MATCH($J215,'Data PO'!$B:$B,0),0),"")</f>
        <v>0</v>
      </c>
      <c r="N215" s="235">
        <f>IFERROR(INDEX('Data PO'!I:I,MATCH($J215,'Data PO'!$B:$B,0),0),"")+IFERROR(SUMIFS('Jurnal Utang'!K:K,'Jurnal Utang'!N:N,K215),0)</f>
        <v>0</v>
      </c>
      <c r="O215" s="235" t="str">
        <f>IFERROR(INDEX('Data PO'!J:J,MATCH($J215,'Data PO'!$B:$B,0),0),"")</f>
        <v/>
      </c>
      <c r="P215" s="235" t="str">
        <f t="shared" si="3"/>
        <v/>
      </c>
      <c r="Q215" s="235" t="str">
        <f>IFERROR(RANK(P215,P$6:P$796,0)+COUNTIF(P$6:P215,P215)-1,"")</f>
        <v/>
      </c>
    </row>
    <row r="216" spans="10:17" x14ac:dyDescent="0.25">
      <c r="J216" s="235">
        <v>420</v>
      </c>
      <c r="K216" s="235">
        <f>IFERROR(INDEX('Data PO'!C:C,MATCH($J216,'Data PO'!$B:$B,0),0),"")</f>
        <v>0</v>
      </c>
      <c r="L216" s="235" t="str">
        <f>IFERROR(INDEX('Data PO'!E:E,MATCH($J216,'Data PO'!$B:$B,0),0),"")</f>
        <v/>
      </c>
      <c r="M216" s="235">
        <f>IFERROR(INDEX('Data PO'!H:H,MATCH($J216,'Data PO'!$B:$B,0),0),"")</f>
        <v>0</v>
      </c>
      <c r="N216" s="235">
        <f>IFERROR(INDEX('Data PO'!I:I,MATCH($J216,'Data PO'!$B:$B,0),0),"")+IFERROR(SUMIFS('Jurnal Utang'!K:K,'Jurnal Utang'!N:N,K216),0)</f>
        <v>0</v>
      </c>
      <c r="O216" s="235" t="str">
        <f>IFERROR(INDEX('Data PO'!J:J,MATCH($J216,'Data PO'!$B:$B,0),0),"")</f>
        <v/>
      </c>
      <c r="P216" s="235" t="str">
        <f t="shared" si="3"/>
        <v/>
      </c>
      <c r="Q216" s="235" t="str">
        <f>IFERROR(RANK(P216,P$6:P$796,0)+COUNTIF(P$6:P216,P216)-1,"")</f>
        <v/>
      </c>
    </row>
    <row r="217" spans="10:17" x14ac:dyDescent="0.25">
      <c r="J217" s="235">
        <v>421</v>
      </c>
      <c r="K217" s="235">
        <f>IFERROR(INDEX('Data PO'!C:C,MATCH($J217,'Data PO'!$B:$B,0),0),"")</f>
        <v>0</v>
      </c>
      <c r="L217" s="235" t="str">
        <f>IFERROR(INDEX('Data PO'!E:E,MATCH($J217,'Data PO'!$B:$B,0),0),"")</f>
        <v/>
      </c>
      <c r="M217" s="235">
        <f>IFERROR(INDEX('Data PO'!H:H,MATCH($J217,'Data PO'!$B:$B,0),0),"")</f>
        <v>0</v>
      </c>
      <c r="N217" s="235">
        <f>IFERROR(INDEX('Data PO'!I:I,MATCH($J217,'Data PO'!$B:$B,0),0),"")+IFERROR(SUMIFS('Jurnal Utang'!K:K,'Jurnal Utang'!N:N,K217),0)</f>
        <v>0</v>
      </c>
      <c r="O217" s="235" t="str">
        <f>IFERROR(INDEX('Data PO'!J:J,MATCH($J217,'Data PO'!$B:$B,0),0),"")</f>
        <v/>
      </c>
      <c r="P217" s="235" t="str">
        <f t="shared" si="3"/>
        <v/>
      </c>
      <c r="Q217" s="235" t="str">
        <f>IFERROR(RANK(P217,P$6:P$796,0)+COUNTIF(P$6:P217,P217)-1,"")</f>
        <v/>
      </c>
    </row>
    <row r="218" spans="10:17" x14ac:dyDescent="0.25">
      <c r="J218" s="235">
        <v>422</v>
      </c>
      <c r="K218" s="235">
        <f>IFERROR(INDEX('Data PO'!C:C,MATCH($J218,'Data PO'!$B:$B,0),0),"")</f>
        <v>0</v>
      </c>
      <c r="L218" s="235" t="str">
        <f>IFERROR(INDEX('Data PO'!E:E,MATCH($J218,'Data PO'!$B:$B,0),0),"")</f>
        <v/>
      </c>
      <c r="M218" s="235">
        <f>IFERROR(INDEX('Data PO'!H:H,MATCH($J218,'Data PO'!$B:$B,0),0),"")</f>
        <v>0</v>
      </c>
      <c r="N218" s="235">
        <f>IFERROR(INDEX('Data PO'!I:I,MATCH($J218,'Data PO'!$B:$B,0),0),"")+IFERROR(SUMIFS('Jurnal Utang'!K:K,'Jurnal Utang'!N:N,K218),0)</f>
        <v>0</v>
      </c>
      <c r="O218" s="235" t="str">
        <f>IFERROR(INDEX('Data PO'!J:J,MATCH($J218,'Data PO'!$B:$B,0),0),"")</f>
        <v/>
      </c>
      <c r="P218" s="235" t="str">
        <f t="shared" si="3"/>
        <v/>
      </c>
      <c r="Q218" s="235" t="str">
        <f>IFERROR(RANK(P218,P$6:P$796,0)+COUNTIF(P$6:P218,P218)-1,"")</f>
        <v/>
      </c>
    </row>
    <row r="219" spans="10:17" x14ac:dyDescent="0.25">
      <c r="J219" s="235">
        <v>423</v>
      </c>
      <c r="K219" s="235">
        <f>IFERROR(INDEX('Data PO'!C:C,MATCH($J219,'Data PO'!$B:$B,0),0),"")</f>
        <v>0</v>
      </c>
      <c r="L219" s="235" t="str">
        <f>IFERROR(INDEX('Data PO'!E:E,MATCH($J219,'Data PO'!$B:$B,0),0),"")</f>
        <v/>
      </c>
      <c r="M219" s="235">
        <f>IFERROR(INDEX('Data PO'!H:H,MATCH($J219,'Data PO'!$B:$B,0),0),"")</f>
        <v>0</v>
      </c>
      <c r="N219" s="235">
        <f>IFERROR(INDEX('Data PO'!I:I,MATCH($J219,'Data PO'!$B:$B,0),0),"")+IFERROR(SUMIFS('Jurnal Utang'!K:K,'Jurnal Utang'!N:N,K219),0)</f>
        <v>0</v>
      </c>
      <c r="O219" s="235" t="str">
        <f>IFERROR(INDEX('Data PO'!J:J,MATCH($J219,'Data PO'!$B:$B,0),0),"")</f>
        <v/>
      </c>
      <c r="P219" s="235" t="str">
        <f t="shared" si="3"/>
        <v/>
      </c>
      <c r="Q219" s="235" t="str">
        <f>IFERROR(RANK(P219,P$6:P$796,0)+COUNTIF(P$6:P219,P219)-1,"")</f>
        <v/>
      </c>
    </row>
    <row r="220" spans="10:17" x14ac:dyDescent="0.25">
      <c r="J220" s="235">
        <v>424</v>
      </c>
      <c r="K220" s="235">
        <f>IFERROR(INDEX('Data PO'!C:C,MATCH($J220,'Data PO'!$B:$B,0),0),"")</f>
        <v>0</v>
      </c>
      <c r="L220" s="235" t="str">
        <f>IFERROR(INDEX('Data PO'!E:E,MATCH($J220,'Data PO'!$B:$B,0),0),"")</f>
        <v/>
      </c>
      <c r="M220" s="235">
        <f>IFERROR(INDEX('Data PO'!H:H,MATCH($J220,'Data PO'!$B:$B,0),0),"")</f>
        <v>0</v>
      </c>
      <c r="N220" s="235">
        <f>IFERROR(INDEX('Data PO'!I:I,MATCH($J220,'Data PO'!$B:$B,0),0),"")+IFERROR(SUMIFS('Jurnal Utang'!K:K,'Jurnal Utang'!N:N,K220),0)</f>
        <v>0</v>
      </c>
      <c r="O220" s="235" t="str">
        <f>IFERROR(INDEX('Data PO'!J:J,MATCH($J220,'Data PO'!$B:$B,0),0),"")</f>
        <v/>
      </c>
      <c r="P220" s="235" t="str">
        <f t="shared" si="3"/>
        <v/>
      </c>
      <c r="Q220" s="235" t="str">
        <f>IFERROR(RANK(P220,P$6:P$796,0)+COUNTIF(P$6:P220,P220)-1,"")</f>
        <v/>
      </c>
    </row>
    <row r="221" spans="10:17" x14ac:dyDescent="0.25">
      <c r="J221" s="235">
        <v>425</v>
      </c>
      <c r="K221" s="235">
        <f>IFERROR(INDEX('Data PO'!C:C,MATCH($J221,'Data PO'!$B:$B,0),0),"")</f>
        <v>0</v>
      </c>
      <c r="L221" s="235" t="str">
        <f>IFERROR(INDEX('Data PO'!E:E,MATCH($J221,'Data PO'!$B:$B,0),0),"")</f>
        <v/>
      </c>
      <c r="M221" s="235">
        <f>IFERROR(INDEX('Data PO'!H:H,MATCH($J221,'Data PO'!$B:$B,0),0),"")</f>
        <v>0</v>
      </c>
      <c r="N221" s="235">
        <f>IFERROR(INDEX('Data PO'!I:I,MATCH($J221,'Data PO'!$B:$B,0),0),"")+IFERROR(SUMIFS('Jurnal Utang'!K:K,'Jurnal Utang'!N:N,K221),0)</f>
        <v>0</v>
      </c>
      <c r="O221" s="235" t="str">
        <f>IFERROR(INDEX('Data PO'!J:J,MATCH($J221,'Data PO'!$B:$B,0),0),"")</f>
        <v/>
      </c>
      <c r="P221" s="235" t="str">
        <f t="shared" si="3"/>
        <v/>
      </c>
      <c r="Q221" s="235" t="str">
        <f>IFERROR(RANK(P221,P$6:P$796,0)+COUNTIF(P$6:P221,P221)-1,"")</f>
        <v/>
      </c>
    </row>
    <row r="222" spans="10:17" x14ac:dyDescent="0.25">
      <c r="J222" s="235">
        <v>426</v>
      </c>
      <c r="K222" s="235">
        <f>IFERROR(INDEX('Data PO'!C:C,MATCH($J222,'Data PO'!$B:$B,0),0),"")</f>
        <v>0</v>
      </c>
      <c r="L222" s="235" t="str">
        <f>IFERROR(INDEX('Data PO'!E:E,MATCH($J222,'Data PO'!$B:$B,0),0),"")</f>
        <v/>
      </c>
      <c r="M222" s="235">
        <f>IFERROR(INDEX('Data PO'!H:H,MATCH($J222,'Data PO'!$B:$B,0),0),"")</f>
        <v>0</v>
      </c>
      <c r="N222" s="235">
        <f>IFERROR(INDEX('Data PO'!I:I,MATCH($J222,'Data PO'!$B:$B,0),0),"")+IFERROR(SUMIFS('Jurnal Utang'!K:K,'Jurnal Utang'!N:N,K222),0)</f>
        <v>0</v>
      </c>
      <c r="O222" s="235" t="str">
        <f>IFERROR(INDEX('Data PO'!J:J,MATCH($J222,'Data PO'!$B:$B,0),0),"")</f>
        <v/>
      </c>
      <c r="P222" s="235" t="str">
        <f t="shared" si="3"/>
        <v/>
      </c>
      <c r="Q222" s="235" t="str">
        <f>IFERROR(RANK(P222,P$6:P$796,0)+COUNTIF(P$6:P222,P222)-1,"")</f>
        <v/>
      </c>
    </row>
    <row r="223" spans="10:17" x14ac:dyDescent="0.25">
      <c r="J223" s="235">
        <v>427</v>
      </c>
      <c r="K223" s="235">
        <f>IFERROR(INDEX('Data PO'!C:C,MATCH($J223,'Data PO'!$B:$B,0),0),"")</f>
        <v>0</v>
      </c>
      <c r="L223" s="235" t="str">
        <f>IFERROR(INDEX('Data PO'!E:E,MATCH($J223,'Data PO'!$B:$B,0),0),"")</f>
        <v/>
      </c>
      <c r="M223" s="235">
        <f>IFERROR(INDEX('Data PO'!H:H,MATCH($J223,'Data PO'!$B:$B,0),0),"")</f>
        <v>0</v>
      </c>
      <c r="N223" s="235">
        <f>IFERROR(INDEX('Data PO'!I:I,MATCH($J223,'Data PO'!$B:$B,0),0),"")+IFERROR(SUMIFS('Jurnal Utang'!K:K,'Jurnal Utang'!N:N,K223),0)</f>
        <v>0</v>
      </c>
      <c r="O223" s="235" t="str">
        <f>IFERROR(INDEX('Data PO'!J:J,MATCH($J223,'Data PO'!$B:$B,0),0),"")</f>
        <v/>
      </c>
      <c r="P223" s="235" t="str">
        <f t="shared" si="3"/>
        <v/>
      </c>
      <c r="Q223" s="235" t="str">
        <f>IFERROR(RANK(P223,P$6:P$796,0)+COUNTIF(P$6:P223,P223)-1,"")</f>
        <v/>
      </c>
    </row>
    <row r="224" spans="10:17" x14ac:dyDescent="0.25">
      <c r="J224" s="235">
        <v>428</v>
      </c>
      <c r="K224" s="235">
        <f>IFERROR(INDEX('Data PO'!C:C,MATCH($J224,'Data PO'!$B:$B,0),0),"")</f>
        <v>0</v>
      </c>
      <c r="L224" s="235" t="str">
        <f>IFERROR(INDEX('Data PO'!E:E,MATCH($J224,'Data PO'!$B:$B,0),0),"")</f>
        <v/>
      </c>
      <c r="M224" s="235">
        <f>IFERROR(INDEX('Data PO'!H:H,MATCH($J224,'Data PO'!$B:$B,0),0),"")</f>
        <v>0</v>
      </c>
      <c r="N224" s="235">
        <f>IFERROR(INDEX('Data PO'!I:I,MATCH($J224,'Data PO'!$B:$B,0),0),"")+IFERROR(SUMIFS('Jurnal Utang'!K:K,'Jurnal Utang'!N:N,K224),0)</f>
        <v>0</v>
      </c>
      <c r="O224" s="235" t="str">
        <f>IFERROR(INDEX('Data PO'!J:J,MATCH($J224,'Data PO'!$B:$B,0),0),"")</f>
        <v/>
      </c>
      <c r="P224" s="235" t="str">
        <f t="shared" si="3"/>
        <v/>
      </c>
      <c r="Q224" s="235" t="str">
        <f>IFERROR(RANK(P224,P$6:P$796,0)+COUNTIF(P$6:P224,P224)-1,"")</f>
        <v/>
      </c>
    </row>
    <row r="225" spans="10:17" x14ac:dyDescent="0.25">
      <c r="J225" s="235">
        <v>429</v>
      </c>
      <c r="K225" s="235">
        <f>IFERROR(INDEX('Data PO'!C:C,MATCH($J225,'Data PO'!$B:$B,0),0),"")</f>
        <v>0</v>
      </c>
      <c r="L225" s="235" t="str">
        <f>IFERROR(INDEX('Data PO'!E:E,MATCH($J225,'Data PO'!$B:$B,0),0),"")</f>
        <v/>
      </c>
      <c r="M225" s="235">
        <f>IFERROR(INDEX('Data PO'!H:H,MATCH($J225,'Data PO'!$B:$B,0),0),"")</f>
        <v>0</v>
      </c>
      <c r="N225" s="235">
        <f>IFERROR(INDEX('Data PO'!I:I,MATCH($J225,'Data PO'!$B:$B,0),0),"")+IFERROR(SUMIFS('Jurnal Utang'!K:K,'Jurnal Utang'!N:N,K225),0)</f>
        <v>0</v>
      </c>
      <c r="O225" s="235" t="str">
        <f>IFERROR(INDEX('Data PO'!J:J,MATCH($J225,'Data PO'!$B:$B,0),0),"")</f>
        <v/>
      </c>
      <c r="P225" s="235" t="str">
        <f t="shared" si="3"/>
        <v/>
      </c>
      <c r="Q225" s="235" t="str">
        <f>IFERROR(RANK(P225,P$6:P$796,0)+COUNTIF(P$6:P225,P225)-1,"")</f>
        <v/>
      </c>
    </row>
    <row r="226" spans="10:17" x14ac:dyDescent="0.25">
      <c r="J226" s="235">
        <v>430</v>
      </c>
      <c r="K226" s="235">
        <f>IFERROR(INDEX('Data PO'!C:C,MATCH($J226,'Data PO'!$B:$B,0),0),"")</f>
        <v>0</v>
      </c>
      <c r="L226" s="235" t="str">
        <f>IFERROR(INDEX('Data PO'!E:E,MATCH($J226,'Data PO'!$B:$B,0),0),"")</f>
        <v/>
      </c>
      <c r="M226" s="235">
        <f>IFERROR(INDEX('Data PO'!H:H,MATCH($J226,'Data PO'!$B:$B,0),0),"")</f>
        <v>0</v>
      </c>
      <c r="N226" s="235">
        <f>IFERROR(INDEX('Data PO'!I:I,MATCH($J226,'Data PO'!$B:$B,0),0),"")+IFERROR(SUMIFS('Jurnal Utang'!K:K,'Jurnal Utang'!N:N,K226),0)</f>
        <v>0</v>
      </c>
      <c r="O226" s="235" t="str">
        <f>IFERROR(INDEX('Data PO'!J:J,MATCH($J226,'Data PO'!$B:$B,0),0),"")</f>
        <v/>
      </c>
      <c r="P226" s="235" t="str">
        <f t="shared" si="3"/>
        <v/>
      </c>
      <c r="Q226" s="235" t="str">
        <f>IFERROR(RANK(P226,P$6:P$796,0)+COUNTIF(P$6:P226,P226)-1,"")</f>
        <v/>
      </c>
    </row>
    <row r="227" spans="10:17" x14ac:dyDescent="0.25">
      <c r="J227" s="235">
        <v>431</v>
      </c>
      <c r="K227" s="235">
        <f>IFERROR(INDEX('Data PO'!C:C,MATCH($J227,'Data PO'!$B:$B,0),0),"")</f>
        <v>0</v>
      </c>
      <c r="L227" s="235" t="str">
        <f>IFERROR(INDEX('Data PO'!E:E,MATCH($J227,'Data PO'!$B:$B,0),0),"")</f>
        <v/>
      </c>
      <c r="M227" s="235">
        <f>IFERROR(INDEX('Data PO'!H:H,MATCH($J227,'Data PO'!$B:$B,0),0),"")</f>
        <v>0</v>
      </c>
      <c r="N227" s="235">
        <f>IFERROR(INDEX('Data PO'!I:I,MATCH($J227,'Data PO'!$B:$B,0),0),"")+IFERROR(SUMIFS('Jurnal Utang'!K:K,'Jurnal Utang'!N:N,K227),0)</f>
        <v>0</v>
      </c>
      <c r="O227" s="235" t="str">
        <f>IFERROR(INDEX('Data PO'!J:J,MATCH($J227,'Data PO'!$B:$B,0),0),"")</f>
        <v/>
      </c>
      <c r="P227" s="235" t="str">
        <f t="shared" si="3"/>
        <v/>
      </c>
      <c r="Q227" s="235" t="str">
        <f>IFERROR(RANK(P227,P$6:P$796,0)+COUNTIF(P$6:P227,P227)-1,"")</f>
        <v/>
      </c>
    </row>
    <row r="228" spans="10:17" x14ac:dyDescent="0.25">
      <c r="J228" s="235">
        <v>432</v>
      </c>
      <c r="K228" s="235">
        <f>IFERROR(INDEX('Data PO'!C:C,MATCH($J228,'Data PO'!$B:$B,0),0),"")</f>
        <v>0</v>
      </c>
      <c r="L228" s="235" t="str">
        <f>IFERROR(INDEX('Data PO'!E:E,MATCH($J228,'Data PO'!$B:$B,0),0),"")</f>
        <v/>
      </c>
      <c r="M228" s="235">
        <f>IFERROR(INDEX('Data PO'!H:H,MATCH($J228,'Data PO'!$B:$B,0),0),"")</f>
        <v>0</v>
      </c>
      <c r="N228" s="235">
        <f>IFERROR(INDEX('Data PO'!I:I,MATCH($J228,'Data PO'!$B:$B,0),0),"")+IFERROR(SUMIFS('Jurnal Utang'!K:K,'Jurnal Utang'!N:N,K228),0)</f>
        <v>0</v>
      </c>
      <c r="O228" s="235" t="str">
        <f>IFERROR(INDEX('Data PO'!J:J,MATCH($J228,'Data PO'!$B:$B,0),0),"")</f>
        <v/>
      </c>
      <c r="P228" s="235" t="str">
        <f t="shared" si="3"/>
        <v/>
      </c>
      <c r="Q228" s="235" t="str">
        <f>IFERROR(RANK(P228,P$6:P$796,0)+COUNTIF(P$6:P228,P228)-1,"")</f>
        <v/>
      </c>
    </row>
    <row r="229" spans="10:17" x14ac:dyDescent="0.25">
      <c r="J229" s="235">
        <v>433</v>
      </c>
      <c r="K229" s="235">
        <f>IFERROR(INDEX('Data PO'!C:C,MATCH($J229,'Data PO'!$B:$B,0),0),"")</f>
        <v>0</v>
      </c>
      <c r="L229" s="235" t="str">
        <f>IFERROR(INDEX('Data PO'!E:E,MATCH($J229,'Data PO'!$B:$B,0),0),"")</f>
        <v/>
      </c>
      <c r="M229" s="235">
        <f>IFERROR(INDEX('Data PO'!H:H,MATCH($J229,'Data PO'!$B:$B,0),0),"")</f>
        <v>0</v>
      </c>
      <c r="N229" s="235">
        <f>IFERROR(INDEX('Data PO'!I:I,MATCH($J229,'Data PO'!$B:$B,0),0),"")+IFERROR(SUMIFS('Jurnal Utang'!K:K,'Jurnal Utang'!N:N,K229),0)</f>
        <v>0</v>
      </c>
      <c r="O229" s="235" t="str">
        <f>IFERROR(INDEX('Data PO'!J:J,MATCH($J229,'Data PO'!$B:$B,0),0),"")</f>
        <v/>
      </c>
      <c r="P229" s="235" t="str">
        <f t="shared" si="3"/>
        <v/>
      </c>
      <c r="Q229" s="235" t="str">
        <f>IFERROR(RANK(P229,P$6:P$796,0)+COUNTIF(P$6:P229,P229)-1,"")</f>
        <v/>
      </c>
    </row>
    <row r="230" spans="10:17" x14ac:dyDescent="0.25">
      <c r="J230" s="235">
        <v>434</v>
      </c>
      <c r="K230" s="235">
        <f>IFERROR(INDEX('Data PO'!C:C,MATCH($J230,'Data PO'!$B:$B,0),0),"")</f>
        <v>0</v>
      </c>
      <c r="L230" s="235" t="str">
        <f>IFERROR(INDEX('Data PO'!E:E,MATCH($J230,'Data PO'!$B:$B,0),0),"")</f>
        <v/>
      </c>
      <c r="M230" s="235">
        <f>IFERROR(INDEX('Data PO'!H:H,MATCH($J230,'Data PO'!$B:$B,0),0),"")</f>
        <v>0</v>
      </c>
      <c r="N230" s="235">
        <f>IFERROR(INDEX('Data PO'!I:I,MATCH($J230,'Data PO'!$B:$B,0),0),"")+IFERROR(SUMIFS('Jurnal Utang'!K:K,'Jurnal Utang'!N:N,K230),0)</f>
        <v>0</v>
      </c>
      <c r="O230" s="235" t="str">
        <f>IFERROR(INDEX('Data PO'!J:J,MATCH($J230,'Data PO'!$B:$B,0),0),"")</f>
        <v/>
      </c>
      <c r="P230" s="235" t="str">
        <f t="shared" si="3"/>
        <v/>
      </c>
      <c r="Q230" s="235" t="str">
        <f>IFERROR(RANK(P230,P$6:P$796,0)+COUNTIF(P$6:P230,P230)-1,"")</f>
        <v/>
      </c>
    </row>
    <row r="231" spans="10:17" x14ac:dyDescent="0.25">
      <c r="J231" s="235">
        <v>435</v>
      </c>
      <c r="K231" s="235">
        <f>IFERROR(INDEX('Data PO'!C:C,MATCH($J231,'Data PO'!$B:$B,0),0),"")</f>
        <v>0</v>
      </c>
      <c r="L231" s="235" t="str">
        <f>IFERROR(INDEX('Data PO'!E:E,MATCH($J231,'Data PO'!$B:$B,0),0),"")</f>
        <v/>
      </c>
      <c r="M231" s="235">
        <f>IFERROR(INDEX('Data PO'!H:H,MATCH($J231,'Data PO'!$B:$B,0),0),"")</f>
        <v>0</v>
      </c>
      <c r="N231" s="235">
        <f>IFERROR(INDEX('Data PO'!I:I,MATCH($J231,'Data PO'!$B:$B,0),0),"")+IFERROR(SUMIFS('Jurnal Utang'!K:K,'Jurnal Utang'!N:N,K231),0)</f>
        <v>0</v>
      </c>
      <c r="O231" s="235" t="str">
        <f>IFERROR(INDEX('Data PO'!J:J,MATCH($J231,'Data PO'!$B:$B,0),0),"")</f>
        <v/>
      </c>
      <c r="P231" s="235" t="str">
        <f t="shared" si="3"/>
        <v/>
      </c>
      <c r="Q231" s="235" t="str">
        <f>IFERROR(RANK(P231,P$6:P$796,0)+COUNTIF(P$6:P231,P231)-1,"")</f>
        <v/>
      </c>
    </row>
    <row r="232" spans="10:17" x14ac:dyDescent="0.25">
      <c r="J232" s="235">
        <v>436</v>
      </c>
      <c r="K232" s="235">
        <f>IFERROR(INDEX('Data PO'!C:C,MATCH($J232,'Data PO'!$B:$B,0),0),"")</f>
        <v>0</v>
      </c>
      <c r="L232" s="235" t="str">
        <f>IFERROR(INDEX('Data PO'!E:E,MATCH($J232,'Data PO'!$B:$B,0),0),"")</f>
        <v/>
      </c>
      <c r="M232" s="235">
        <f>IFERROR(INDEX('Data PO'!H:H,MATCH($J232,'Data PO'!$B:$B,0),0),"")</f>
        <v>0</v>
      </c>
      <c r="N232" s="235">
        <f>IFERROR(INDEX('Data PO'!I:I,MATCH($J232,'Data PO'!$B:$B,0),0),"")+IFERROR(SUMIFS('Jurnal Utang'!K:K,'Jurnal Utang'!N:N,K232),0)</f>
        <v>0</v>
      </c>
      <c r="O232" s="235" t="str">
        <f>IFERROR(INDEX('Data PO'!J:J,MATCH($J232,'Data PO'!$B:$B,0),0),"")</f>
        <v/>
      </c>
      <c r="P232" s="235" t="str">
        <f t="shared" si="3"/>
        <v/>
      </c>
      <c r="Q232" s="235" t="str">
        <f>IFERROR(RANK(P232,P$6:P$796,0)+COUNTIF(P$6:P232,P232)-1,"")</f>
        <v/>
      </c>
    </row>
    <row r="233" spans="10:17" x14ac:dyDescent="0.25">
      <c r="J233" s="235">
        <v>437</v>
      </c>
      <c r="K233" s="235">
        <f>IFERROR(INDEX('Data PO'!C:C,MATCH($J233,'Data PO'!$B:$B,0),0),"")</f>
        <v>0</v>
      </c>
      <c r="L233" s="235" t="str">
        <f>IFERROR(INDEX('Data PO'!E:E,MATCH($J233,'Data PO'!$B:$B,0),0),"")</f>
        <v/>
      </c>
      <c r="M233" s="235">
        <f>IFERROR(INDEX('Data PO'!H:H,MATCH($J233,'Data PO'!$B:$B,0),0),"")</f>
        <v>0</v>
      </c>
      <c r="N233" s="235">
        <f>IFERROR(INDEX('Data PO'!I:I,MATCH($J233,'Data PO'!$B:$B,0),0),"")+IFERROR(SUMIFS('Jurnal Utang'!K:K,'Jurnal Utang'!N:N,K233),0)</f>
        <v>0</v>
      </c>
      <c r="O233" s="235" t="str">
        <f>IFERROR(INDEX('Data PO'!J:J,MATCH($J233,'Data PO'!$B:$B,0),0),"")</f>
        <v/>
      </c>
      <c r="P233" s="235" t="str">
        <f t="shared" si="3"/>
        <v/>
      </c>
      <c r="Q233" s="235" t="str">
        <f>IFERROR(RANK(P233,P$6:P$796,0)+COUNTIF(P$6:P233,P233)-1,"")</f>
        <v/>
      </c>
    </row>
    <row r="234" spans="10:17" x14ac:dyDescent="0.25">
      <c r="J234" s="235">
        <v>438</v>
      </c>
      <c r="K234" s="235">
        <f>IFERROR(INDEX('Data PO'!C:C,MATCH($J234,'Data PO'!$B:$B,0),0),"")</f>
        <v>0</v>
      </c>
      <c r="L234" s="235" t="str">
        <f>IFERROR(INDEX('Data PO'!E:E,MATCH($J234,'Data PO'!$B:$B,0),0),"")</f>
        <v/>
      </c>
      <c r="M234" s="235">
        <f>IFERROR(INDEX('Data PO'!H:H,MATCH($J234,'Data PO'!$B:$B,0),0),"")</f>
        <v>0</v>
      </c>
      <c r="N234" s="235">
        <f>IFERROR(INDEX('Data PO'!I:I,MATCH($J234,'Data PO'!$B:$B,0),0),"")+IFERROR(SUMIFS('Jurnal Utang'!K:K,'Jurnal Utang'!N:N,K234),0)</f>
        <v>0</v>
      </c>
      <c r="O234" s="235" t="str">
        <f>IFERROR(INDEX('Data PO'!J:J,MATCH($J234,'Data PO'!$B:$B,0),0),"")</f>
        <v/>
      </c>
      <c r="P234" s="235" t="str">
        <f t="shared" si="3"/>
        <v/>
      </c>
      <c r="Q234" s="235" t="str">
        <f>IFERROR(RANK(P234,P$6:P$796,0)+COUNTIF(P$6:P234,P234)-1,"")</f>
        <v/>
      </c>
    </row>
    <row r="235" spans="10:17" x14ac:dyDescent="0.25">
      <c r="J235" s="235">
        <v>439</v>
      </c>
      <c r="K235" s="235">
        <f>IFERROR(INDEX('Data PO'!C:C,MATCH($J235,'Data PO'!$B:$B,0),0),"")</f>
        <v>0</v>
      </c>
      <c r="L235" s="235" t="str">
        <f>IFERROR(INDEX('Data PO'!E:E,MATCH($J235,'Data PO'!$B:$B,0),0),"")</f>
        <v/>
      </c>
      <c r="M235" s="235">
        <f>IFERROR(INDEX('Data PO'!H:H,MATCH($J235,'Data PO'!$B:$B,0),0),"")</f>
        <v>0</v>
      </c>
      <c r="N235" s="235">
        <f>IFERROR(INDEX('Data PO'!I:I,MATCH($J235,'Data PO'!$B:$B,0),0),"")+IFERROR(SUMIFS('Jurnal Utang'!K:K,'Jurnal Utang'!N:N,K235),0)</f>
        <v>0</v>
      </c>
      <c r="O235" s="235" t="str">
        <f>IFERROR(INDEX('Data PO'!J:J,MATCH($J235,'Data PO'!$B:$B,0),0),"")</f>
        <v/>
      </c>
      <c r="P235" s="235" t="str">
        <f t="shared" si="3"/>
        <v/>
      </c>
      <c r="Q235" s="235" t="str">
        <f>IFERROR(RANK(P235,P$6:P$796,0)+COUNTIF(P$6:P235,P235)-1,"")</f>
        <v/>
      </c>
    </row>
    <row r="236" spans="10:17" x14ac:dyDescent="0.25">
      <c r="J236" s="235">
        <v>440</v>
      </c>
      <c r="K236" s="235">
        <f>IFERROR(INDEX('Data PO'!C:C,MATCH($J236,'Data PO'!$B:$B,0),0),"")</f>
        <v>0</v>
      </c>
      <c r="L236" s="235" t="str">
        <f>IFERROR(INDEX('Data PO'!E:E,MATCH($J236,'Data PO'!$B:$B,0),0),"")</f>
        <v/>
      </c>
      <c r="M236" s="235">
        <f>IFERROR(INDEX('Data PO'!H:H,MATCH($J236,'Data PO'!$B:$B,0),0),"")</f>
        <v>0</v>
      </c>
      <c r="N236" s="235">
        <f>IFERROR(INDEX('Data PO'!I:I,MATCH($J236,'Data PO'!$B:$B,0),0),"")+IFERROR(SUMIFS('Jurnal Utang'!K:K,'Jurnal Utang'!N:N,K236),0)</f>
        <v>0</v>
      </c>
      <c r="O236" s="235" t="str">
        <f>IFERROR(INDEX('Data PO'!J:J,MATCH($J236,'Data PO'!$B:$B,0),0),"")</f>
        <v/>
      </c>
      <c r="P236" s="235" t="str">
        <f t="shared" si="3"/>
        <v/>
      </c>
      <c r="Q236" s="235" t="str">
        <f>IFERROR(RANK(P236,P$6:P$796,0)+COUNTIF(P$6:P236,P236)-1,"")</f>
        <v/>
      </c>
    </row>
    <row r="237" spans="10:17" x14ac:dyDescent="0.25">
      <c r="J237" s="235">
        <v>441</v>
      </c>
      <c r="K237" s="235">
        <f>IFERROR(INDEX('Data PO'!C:C,MATCH($J237,'Data PO'!$B:$B,0),0),"")</f>
        <v>0</v>
      </c>
      <c r="L237" s="235" t="str">
        <f>IFERROR(INDEX('Data PO'!E:E,MATCH($J237,'Data PO'!$B:$B,0),0),"")</f>
        <v/>
      </c>
      <c r="M237" s="235">
        <f>IFERROR(INDEX('Data PO'!H:H,MATCH($J237,'Data PO'!$B:$B,0),0),"")</f>
        <v>0</v>
      </c>
      <c r="N237" s="235">
        <f>IFERROR(INDEX('Data PO'!I:I,MATCH($J237,'Data PO'!$B:$B,0),0),"")+IFERROR(SUMIFS('Jurnal Utang'!K:K,'Jurnal Utang'!N:N,K237),0)</f>
        <v>0</v>
      </c>
      <c r="O237" s="235" t="str">
        <f>IFERROR(INDEX('Data PO'!J:J,MATCH($J237,'Data PO'!$B:$B,0),0),"")</f>
        <v/>
      </c>
      <c r="P237" s="235" t="str">
        <f t="shared" si="3"/>
        <v/>
      </c>
      <c r="Q237" s="235" t="str">
        <f>IFERROR(RANK(P237,P$6:P$796,0)+COUNTIF(P$6:P237,P237)-1,"")</f>
        <v/>
      </c>
    </row>
    <row r="238" spans="10:17" x14ac:dyDescent="0.25">
      <c r="J238" s="235">
        <v>442</v>
      </c>
      <c r="K238" s="235">
        <f>IFERROR(INDEX('Data PO'!C:C,MATCH($J238,'Data PO'!$B:$B,0),0),"")</f>
        <v>0</v>
      </c>
      <c r="L238" s="235" t="str">
        <f>IFERROR(INDEX('Data PO'!E:E,MATCH($J238,'Data PO'!$B:$B,0),0),"")</f>
        <v/>
      </c>
      <c r="M238" s="235">
        <f>IFERROR(INDEX('Data PO'!H:H,MATCH($J238,'Data PO'!$B:$B,0),0),"")</f>
        <v>0</v>
      </c>
      <c r="N238" s="235">
        <f>IFERROR(INDEX('Data PO'!I:I,MATCH($J238,'Data PO'!$B:$B,0),0),"")+IFERROR(SUMIFS('Jurnal Utang'!K:K,'Jurnal Utang'!N:N,K238),0)</f>
        <v>0</v>
      </c>
      <c r="O238" s="235" t="str">
        <f>IFERROR(INDEX('Data PO'!J:J,MATCH($J238,'Data PO'!$B:$B,0),0),"")</f>
        <v/>
      </c>
      <c r="P238" s="235" t="str">
        <f t="shared" si="3"/>
        <v/>
      </c>
      <c r="Q238" s="235" t="str">
        <f>IFERROR(RANK(P238,P$6:P$796,0)+COUNTIF(P$6:P238,P238)-1,"")</f>
        <v/>
      </c>
    </row>
    <row r="239" spans="10:17" x14ac:dyDescent="0.25">
      <c r="J239" s="235">
        <v>443</v>
      </c>
      <c r="K239" s="235">
        <f>IFERROR(INDEX('Data PO'!C:C,MATCH($J239,'Data PO'!$B:$B,0),0),"")</f>
        <v>0</v>
      </c>
      <c r="L239" s="235" t="str">
        <f>IFERROR(INDEX('Data PO'!E:E,MATCH($J239,'Data PO'!$B:$B,0),0),"")</f>
        <v/>
      </c>
      <c r="M239" s="235">
        <f>IFERROR(INDEX('Data PO'!H:H,MATCH($J239,'Data PO'!$B:$B,0),0),"")</f>
        <v>0</v>
      </c>
      <c r="N239" s="235">
        <f>IFERROR(INDEX('Data PO'!I:I,MATCH($J239,'Data PO'!$B:$B,0),0),"")+IFERROR(SUMIFS('Jurnal Utang'!K:K,'Jurnal Utang'!N:N,K239),0)</f>
        <v>0</v>
      </c>
      <c r="O239" s="235" t="str">
        <f>IFERROR(INDEX('Data PO'!J:J,MATCH($J239,'Data PO'!$B:$B,0),0),"")</f>
        <v/>
      </c>
      <c r="P239" s="235" t="str">
        <f t="shared" si="3"/>
        <v/>
      </c>
      <c r="Q239" s="235" t="str">
        <f>IFERROR(RANK(P239,P$6:P$796,0)+COUNTIF(P$6:P239,P239)-1,"")</f>
        <v/>
      </c>
    </row>
    <row r="240" spans="10:17" x14ac:dyDescent="0.25">
      <c r="J240" s="235">
        <v>444</v>
      </c>
      <c r="K240" s="235">
        <f>IFERROR(INDEX('Data PO'!C:C,MATCH($J240,'Data PO'!$B:$B,0),0),"")</f>
        <v>0</v>
      </c>
      <c r="L240" s="235" t="str">
        <f>IFERROR(INDEX('Data PO'!E:E,MATCH($J240,'Data PO'!$B:$B,0),0),"")</f>
        <v/>
      </c>
      <c r="M240" s="235">
        <f>IFERROR(INDEX('Data PO'!H:H,MATCH($J240,'Data PO'!$B:$B,0),0),"")</f>
        <v>0</v>
      </c>
      <c r="N240" s="235">
        <f>IFERROR(INDEX('Data PO'!I:I,MATCH($J240,'Data PO'!$B:$B,0),0),"")+IFERROR(SUMIFS('Jurnal Utang'!K:K,'Jurnal Utang'!N:N,K240),0)</f>
        <v>0</v>
      </c>
      <c r="O240" s="235" t="str">
        <f>IFERROR(INDEX('Data PO'!J:J,MATCH($J240,'Data PO'!$B:$B,0),0),"")</f>
        <v/>
      </c>
      <c r="P240" s="235" t="str">
        <f t="shared" si="3"/>
        <v/>
      </c>
      <c r="Q240" s="235" t="str">
        <f>IFERROR(RANK(P240,P$6:P$796,0)+COUNTIF(P$6:P240,P240)-1,"")</f>
        <v/>
      </c>
    </row>
    <row r="241" spans="10:17" x14ac:dyDescent="0.25">
      <c r="J241" s="235">
        <v>445</v>
      </c>
      <c r="K241" s="235">
        <f>IFERROR(INDEX('Data PO'!C:C,MATCH($J241,'Data PO'!$B:$B,0),0),"")</f>
        <v>0</v>
      </c>
      <c r="L241" s="235" t="str">
        <f>IFERROR(INDEX('Data PO'!E:E,MATCH($J241,'Data PO'!$B:$B,0),0),"")</f>
        <v/>
      </c>
      <c r="M241" s="235">
        <f>IFERROR(INDEX('Data PO'!H:H,MATCH($J241,'Data PO'!$B:$B,0),0),"")</f>
        <v>0</v>
      </c>
      <c r="N241" s="235">
        <f>IFERROR(INDEX('Data PO'!I:I,MATCH($J241,'Data PO'!$B:$B,0),0),"")+IFERROR(SUMIFS('Jurnal Utang'!K:K,'Jurnal Utang'!N:N,K241),0)</f>
        <v>0</v>
      </c>
      <c r="O241" s="235" t="str">
        <f>IFERROR(INDEX('Data PO'!J:J,MATCH($J241,'Data PO'!$B:$B,0),0),"")</f>
        <v/>
      </c>
      <c r="P241" s="235" t="str">
        <f t="shared" si="3"/>
        <v/>
      </c>
      <c r="Q241" s="235" t="str">
        <f>IFERROR(RANK(P241,P$6:P$796,0)+COUNTIF(P$6:P241,P241)-1,"")</f>
        <v/>
      </c>
    </row>
    <row r="242" spans="10:17" x14ac:dyDescent="0.25">
      <c r="J242" s="235">
        <v>446</v>
      </c>
      <c r="K242" s="235">
        <f>IFERROR(INDEX('Data PO'!C:C,MATCH($J242,'Data PO'!$B:$B,0),0),"")</f>
        <v>0</v>
      </c>
      <c r="L242" s="235" t="str">
        <f>IFERROR(INDEX('Data PO'!E:E,MATCH($J242,'Data PO'!$B:$B,0),0),"")</f>
        <v/>
      </c>
      <c r="M242" s="235">
        <f>IFERROR(INDEX('Data PO'!H:H,MATCH($J242,'Data PO'!$B:$B,0),0),"")</f>
        <v>0</v>
      </c>
      <c r="N242" s="235">
        <f>IFERROR(INDEX('Data PO'!I:I,MATCH($J242,'Data PO'!$B:$B,0),0),"")+IFERROR(SUMIFS('Jurnal Utang'!K:K,'Jurnal Utang'!N:N,K242),0)</f>
        <v>0</v>
      </c>
      <c r="O242" s="235" t="str">
        <f>IFERROR(INDEX('Data PO'!J:J,MATCH($J242,'Data PO'!$B:$B,0),0),"")</f>
        <v/>
      </c>
      <c r="P242" s="235" t="str">
        <f t="shared" si="3"/>
        <v/>
      </c>
      <c r="Q242" s="235" t="str">
        <f>IFERROR(RANK(P242,P$6:P$796,0)+COUNTIF(P$6:P242,P242)-1,"")</f>
        <v/>
      </c>
    </row>
    <row r="243" spans="10:17" x14ac:dyDescent="0.25">
      <c r="J243" s="235">
        <v>447</v>
      </c>
      <c r="K243" s="235">
        <f>IFERROR(INDEX('Data PO'!C:C,MATCH($J243,'Data PO'!$B:$B,0),0),"")</f>
        <v>0</v>
      </c>
      <c r="L243" s="235" t="str">
        <f>IFERROR(INDEX('Data PO'!E:E,MATCH($J243,'Data PO'!$B:$B,0),0),"")</f>
        <v/>
      </c>
      <c r="M243" s="235">
        <f>IFERROR(INDEX('Data PO'!H:H,MATCH($J243,'Data PO'!$B:$B,0),0),"")</f>
        <v>0</v>
      </c>
      <c r="N243" s="235">
        <f>IFERROR(INDEX('Data PO'!I:I,MATCH($J243,'Data PO'!$B:$B,0),0),"")+IFERROR(SUMIFS('Jurnal Utang'!K:K,'Jurnal Utang'!N:N,K243),0)</f>
        <v>0</v>
      </c>
      <c r="O243" s="235" t="str">
        <f>IFERROR(INDEX('Data PO'!J:J,MATCH($J243,'Data PO'!$B:$B,0),0),"")</f>
        <v/>
      </c>
      <c r="P243" s="235" t="str">
        <f t="shared" si="3"/>
        <v/>
      </c>
      <c r="Q243" s="235" t="str">
        <f>IFERROR(RANK(P243,P$6:P$796,0)+COUNTIF(P$6:P243,P243)-1,"")</f>
        <v/>
      </c>
    </row>
    <row r="244" spans="10:17" x14ac:dyDescent="0.25">
      <c r="J244" s="235">
        <v>448</v>
      </c>
      <c r="K244" s="235">
        <f>IFERROR(INDEX('Data PO'!C:C,MATCH($J244,'Data PO'!$B:$B,0),0),"")</f>
        <v>0</v>
      </c>
      <c r="L244" s="235" t="str">
        <f>IFERROR(INDEX('Data PO'!E:E,MATCH($J244,'Data PO'!$B:$B,0),0),"")</f>
        <v/>
      </c>
      <c r="M244" s="235">
        <f>IFERROR(INDEX('Data PO'!H:H,MATCH($J244,'Data PO'!$B:$B,0),0),"")</f>
        <v>0</v>
      </c>
      <c r="N244" s="235">
        <f>IFERROR(INDEX('Data PO'!I:I,MATCH($J244,'Data PO'!$B:$B,0),0),"")+IFERROR(SUMIFS('Jurnal Utang'!K:K,'Jurnal Utang'!N:N,K244),0)</f>
        <v>0</v>
      </c>
      <c r="O244" s="235" t="str">
        <f>IFERROR(INDEX('Data PO'!J:J,MATCH($J244,'Data PO'!$B:$B,0),0),"")</f>
        <v/>
      </c>
      <c r="P244" s="235" t="str">
        <f t="shared" si="3"/>
        <v/>
      </c>
      <c r="Q244" s="235" t="str">
        <f>IFERROR(RANK(P244,P$6:P$796,0)+COUNTIF(P$6:P244,P244)-1,"")</f>
        <v/>
      </c>
    </row>
    <row r="245" spans="10:17" x14ac:dyDescent="0.25">
      <c r="J245" s="235">
        <v>449</v>
      </c>
      <c r="K245" s="235">
        <f>IFERROR(INDEX('Data PO'!C:C,MATCH($J245,'Data PO'!$B:$B,0),0),"")</f>
        <v>0</v>
      </c>
      <c r="L245" s="235" t="str">
        <f>IFERROR(INDEX('Data PO'!E:E,MATCH($J245,'Data PO'!$B:$B,0),0),"")</f>
        <v/>
      </c>
      <c r="M245" s="235">
        <f>IFERROR(INDEX('Data PO'!H:H,MATCH($J245,'Data PO'!$B:$B,0),0),"")</f>
        <v>0</v>
      </c>
      <c r="N245" s="235">
        <f>IFERROR(INDEX('Data PO'!I:I,MATCH($J245,'Data PO'!$B:$B,0),0),"")+IFERROR(SUMIFS('Jurnal Utang'!K:K,'Jurnal Utang'!N:N,K245),0)</f>
        <v>0</v>
      </c>
      <c r="O245" s="235" t="str">
        <f>IFERROR(INDEX('Data PO'!J:J,MATCH($J245,'Data PO'!$B:$B,0),0),"")</f>
        <v/>
      </c>
      <c r="P245" s="235" t="str">
        <f t="shared" si="3"/>
        <v/>
      </c>
      <c r="Q245" s="235" t="str">
        <f>IFERROR(RANK(P245,P$6:P$796,0)+COUNTIF(P$6:P245,P245)-1,"")</f>
        <v/>
      </c>
    </row>
    <row r="246" spans="10:17" x14ac:dyDescent="0.25">
      <c r="J246" s="235">
        <v>450</v>
      </c>
      <c r="K246" s="235">
        <f>IFERROR(INDEX('Data PO'!C:C,MATCH($J246,'Data PO'!$B:$B,0),0),"")</f>
        <v>0</v>
      </c>
      <c r="L246" s="235" t="str">
        <f>IFERROR(INDEX('Data PO'!E:E,MATCH($J246,'Data PO'!$B:$B,0),0),"")</f>
        <v/>
      </c>
      <c r="M246" s="235">
        <f>IFERROR(INDEX('Data PO'!H:H,MATCH($J246,'Data PO'!$B:$B,0),0),"")</f>
        <v>0</v>
      </c>
      <c r="N246" s="235">
        <f>IFERROR(INDEX('Data PO'!I:I,MATCH($J246,'Data PO'!$B:$B,0),0),"")+IFERROR(SUMIFS('Jurnal Utang'!K:K,'Jurnal Utang'!N:N,K246),0)</f>
        <v>0</v>
      </c>
      <c r="O246" s="235" t="str">
        <f>IFERROR(INDEX('Data PO'!J:J,MATCH($J246,'Data PO'!$B:$B,0),0),"")</f>
        <v/>
      </c>
      <c r="P246" s="235" t="str">
        <f t="shared" ref="P246:P309" si="4">IF(O246&lt;&gt;"",IF(O246&lt;&gt;0,M246,""),"")</f>
        <v/>
      </c>
      <c r="Q246" s="235" t="str">
        <f>IFERROR(RANK(P246,P$6:P$796,0)+COUNTIF(P$6:P246,P246)-1,"")</f>
        <v/>
      </c>
    </row>
    <row r="247" spans="10:17" x14ac:dyDescent="0.25">
      <c r="J247" s="235">
        <v>451</v>
      </c>
      <c r="K247" s="235">
        <f>IFERROR(INDEX('Data PO'!C:C,MATCH($J247,'Data PO'!$B:$B,0),0),"")</f>
        <v>0</v>
      </c>
      <c r="L247" s="235" t="str">
        <f>IFERROR(INDEX('Data PO'!E:E,MATCH($J247,'Data PO'!$B:$B,0),0),"")</f>
        <v/>
      </c>
      <c r="M247" s="235">
        <f>IFERROR(INDEX('Data PO'!H:H,MATCH($J247,'Data PO'!$B:$B,0),0),"")</f>
        <v>0</v>
      </c>
      <c r="N247" s="235">
        <f>IFERROR(INDEX('Data PO'!I:I,MATCH($J247,'Data PO'!$B:$B,0),0),"")+IFERROR(SUMIFS('Jurnal Utang'!K:K,'Jurnal Utang'!N:N,K247),0)</f>
        <v>0</v>
      </c>
      <c r="O247" s="235" t="str">
        <f>IFERROR(INDEX('Data PO'!J:J,MATCH($J247,'Data PO'!$B:$B,0),0),"")</f>
        <v/>
      </c>
      <c r="P247" s="235" t="str">
        <f t="shared" si="4"/>
        <v/>
      </c>
      <c r="Q247" s="235" t="str">
        <f>IFERROR(RANK(P247,P$6:P$796,0)+COUNTIF(P$6:P247,P247)-1,"")</f>
        <v/>
      </c>
    </row>
    <row r="248" spans="10:17" x14ac:dyDescent="0.25">
      <c r="J248" s="235">
        <v>452</v>
      </c>
      <c r="K248" s="235">
        <f>IFERROR(INDEX('Data PO'!C:C,MATCH($J248,'Data PO'!$B:$B,0),0),"")</f>
        <v>0</v>
      </c>
      <c r="L248" s="235" t="str">
        <f>IFERROR(INDEX('Data PO'!E:E,MATCH($J248,'Data PO'!$B:$B,0),0),"")</f>
        <v/>
      </c>
      <c r="M248" s="235">
        <f>IFERROR(INDEX('Data PO'!H:H,MATCH($J248,'Data PO'!$B:$B,0),0),"")</f>
        <v>0</v>
      </c>
      <c r="N248" s="235">
        <f>IFERROR(INDEX('Data PO'!I:I,MATCH($J248,'Data PO'!$B:$B,0),0),"")+IFERROR(SUMIFS('Jurnal Utang'!K:K,'Jurnal Utang'!N:N,K248),0)</f>
        <v>0</v>
      </c>
      <c r="O248" s="235" t="str">
        <f>IFERROR(INDEX('Data PO'!J:J,MATCH($J248,'Data PO'!$B:$B,0),0),"")</f>
        <v/>
      </c>
      <c r="P248" s="235" t="str">
        <f t="shared" si="4"/>
        <v/>
      </c>
      <c r="Q248" s="235" t="str">
        <f>IFERROR(RANK(P248,P$6:P$796,0)+COUNTIF(P$6:P248,P248)-1,"")</f>
        <v/>
      </c>
    </row>
    <row r="249" spans="10:17" x14ac:dyDescent="0.25">
      <c r="J249" s="235">
        <v>453</v>
      </c>
      <c r="K249" s="235">
        <f>IFERROR(INDEX('Data PO'!C:C,MATCH($J249,'Data PO'!$B:$B,0),0),"")</f>
        <v>0</v>
      </c>
      <c r="L249" s="235" t="str">
        <f>IFERROR(INDEX('Data PO'!E:E,MATCH($J249,'Data PO'!$B:$B,0),0),"")</f>
        <v/>
      </c>
      <c r="M249" s="235">
        <f>IFERROR(INDEX('Data PO'!H:H,MATCH($J249,'Data PO'!$B:$B,0),0),"")</f>
        <v>0</v>
      </c>
      <c r="N249" s="235">
        <f>IFERROR(INDEX('Data PO'!I:I,MATCH($J249,'Data PO'!$B:$B,0),0),"")+IFERROR(SUMIFS('Jurnal Utang'!K:K,'Jurnal Utang'!N:N,K249),0)</f>
        <v>0</v>
      </c>
      <c r="O249" s="235" t="str">
        <f>IFERROR(INDEX('Data PO'!J:J,MATCH($J249,'Data PO'!$B:$B,0),0),"")</f>
        <v/>
      </c>
      <c r="P249" s="235" t="str">
        <f t="shared" si="4"/>
        <v/>
      </c>
      <c r="Q249" s="235" t="str">
        <f>IFERROR(RANK(P249,P$6:P$796,0)+COUNTIF(P$6:P249,P249)-1,"")</f>
        <v/>
      </c>
    </row>
    <row r="250" spans="10:17" x14ac:dyDescent="0.25">
      <c r="J250" s="235">
        <v>454</v>
      </c>
      <c r="K250" s="235">
        <f>IFERROR(INDEX('Data PO'!C:C,MATCH($J250,'Data PO'!$B:$B,0),0),"")</f>
        <v>0</v>
      </c>
      <c r="L250" s="235" t="str">
        <f>IFERROR(INDEX('Data PO'!E:E,MATCH($J250,'Data PO'!$B:$B,0),0),"")</f>
        <v/>
      </c>
      <c r="M250" s="235">
        <f>IFERROR(INDEX('Data PO'!H:H,MATCH($J250,'Data PO'!$B:$B,0),0),"")</f>
        <v>0</v>
      </c>
      <c r="N250" s="235">
        <f>IFERROR(INDEX('Data PO'!I:I,MATCH($J250,'Data PO'!$B:$B,0),0),"")+IFERROR(SUMIFS('Jurnal Utang'!K:K,'Jurnal Utang'!N:N,K250),0)</f>
        <v>0</v>
      </c>
      <c r="O250" s="235" t="str">
        <f>IFERROR(INDEX('Data PO'!J:J,MATCH($J250,'Data PO'!$B:$B,0),0),"")</f>
        <v/>
      </c>
      <c r="P250" s="235" t="str">
        <f t="shared" si="4"/>
        <v/>
      </c>
      <c r="Q250" s="235" t="str">
        <f>IFERROR(RANK(P250,P$6:P$796,0)+COUNTIF(P$6:P250,P250)-1,"")</f>
        <v/>
      </c>
    </row>
    <row r="251" spans="10:17" x14ac:dyDescent="0.25">
      <c r="J251" s="235">
        <v>455</v>
      </c>
      <c r="K251" s="235">
        <f>IFERROR(INDEX('Data PO'!C:C,MATCH($J251,'Data PO'!$B:$B,0),0),"")</f>
        <v>0</v>
      </c>
      <c r="L251" s="235" t="str">
        <f>IFERROR(INDEX('Data PO'!E:E,MATCH($J251,'Data PO'!$B:$B,0),0),"")</f>
        <v/>
      </c>
      <c r="M251" s="235">
        <f>IFERROR(INDEX('Data PO'!H:H,MATCH($J251,'Data PO'!$B:$B,0),0),"")</f>
        <v>0</v>
      </c>
      <c r="N251" s="235">
        <f>IFERROR(INDEX('Data PO'!I:I,MATCH($J251,'Data PO'!$B:$B,0),0),"")+IFERROR(SUMIFS('Jurnal Utang'!K:K,'Jurnal Utang'!N:N,K251),0)</f>
        <v>0</v>
      </c>
      <c r="O251" s="235" t="str">
        <f>IFERROR(INDEX('Data PO'!J:J,MATCH($J251,'Data PO'!$B:$B,0),0),"")</f>
        <v/>
      </c>
      <c r="P251" s="235" t="str">
        <f t="shared" si="4"/>
        <v/>
      </c>
      <c r="Q251" s="235" t="str">
        <f>IFERROR(RANK(P251,P$6:P$796,0)+COUNTIF(P$6:P251,P251)-1,"")</f>
        <v/>
      </c>
    </row>
    <row r="252" spans="10:17" x14ac:dyDescent="0.25">
      <c r="J252" s="235">
        <v>456</v>
      </c>
      <c r="K252" s="235">
        <f>IFERROR(INDEX('Data PO'!C:C,MATCH($J252,'Data PO'!$B:$B,0),0),"")</f>
        <v>0</v>
      </c>
      <c r="L252" s="235" t="str">
        <f>IFERROR(INDEX('Data PO'!E:E,MATCH($J252,'Data PO'!$B:$B,0),0),"")</f>
        <v/>
      </c>
      <c r="M252" s="235">
        <f>IFERROR(INDEX('Data PO'!H:H,MATCH($J252,'Data PO'!$B:$B,0),0),"")</f>
        <v>0</v>
      </c>
      <c r="N252" s="235">
        <f>IFERROR(INDEX('Data PO'!I:I,MATCH($J252,'Data PO'!$B:$B,0),0),"")+IFERROR(SUMIFS('Jurnal Utang'!K:K,'Jurnal Utang'!N:N,K252),0)</f>
        <v>0</v>
      </c>
      <c r="O252" s="235" t="str">
        <f>IFERROR(INDEX('Data PO'!J:J,MATCH($J252,'Data PO'!$B:$B,0),0),"")</f>
        <v/>
      </c>
      <c r="P252" s="235" t="str">
        <f t="shared" si="4"/>
        <v/>
      </c>
      <c r="Q252" s="235" t="str">
        <f>IFERROR(RANK(P252,P$6:P$796,0)+COUNTIF(P$6:P252,P252)-1,"")</f>
        <v/>
      </c>
    </row>
    <row r="253" spans="10:17" x14ac:dyDescent="0.25">
      <c r="J253" s="235">
        <v>457</v>
      </c>
      <c r="K253" s="235">
        <f>IFERROR(INDEX('Data PO'!C:C,MATCH($J253,'Data PO'!$B:$B,0),0),"")</f>
        <v>0</v>
      </c>
      <c r="L253" s="235" t="str">
        <f>IFERROR(INDEX('Data PO'!E:E,MATCH($J253,'Data PO'!$B:$B,0),0),"")</f>
        <v/>
      </c>
      <c r="M253" s="235">
        <f>IFERROR(INDEX('Data PO'!H:H,MATCH($J253,'Data PO'!$B:$B,0),0),"")</f>
        <v>0</v>
      </c>
      <c r="N253" s="235">
        <f>IFERROR(INDEX('Data PO'!I:I,MATCH($J253,'Data PO'!$B:$B,0),0),"")+IFERROR(SUMIFS('Jurnal Utang'!K:K,'Jurnal Utang'!N:N,K253),0)</f>
        <v>0</v>
      </c>
      <c r="O253" s="235" t="str">
        <f>IFERROR(INDEX('Data PO'!J:J,MATCH($J253,'Data PO'!$B:$B,0),0),"")</f>
        <v/>
      </c>
      <c r="P253" s="235" t="str">
        <f t="shared" si="4"/>
        <v/>
      </c>
      <c r="Q253" s="235" t="str">
        <f>IFERROR(RANK(P253,P$6:P$796,0)+COUNTIF(P$6:P253,P253)-1,"")</f>
        <v/>
      </c>
    </row>
    <row r="254" spans="10:17" x14ac:dyDescent="0.25">
      <c r="J254" s="235">
        <v>458</v>
      </c>
      <c r="K254" s="235">
        <f>IFERROR(INDEX('Data PO'!C:C,MATCH($J254,'Data PO'!$B:$B,0),0),"")</f>
        <v>0</v>
      </c>
      <c r="L254" s="235" t="str">
        <f>IFERROR(INDEX('Data PO'!E:E,MATCH($J254,'Data PO'!$B:$B,0),0),"")</f>
        <v/>
      </c>
      <c r="M254" s="235">
        <f>IFERROR(INDEX('Data PO'!H:H,MATCH($J254,'Data PO'!$B:$B,0),0),"")</f>
        <v>0</v>
      </c>
      <c r="N254" s="235">
        <f>IFERROR(INDEX('Data PO'!I:I,MATCH($J254,'Data PO'!$B:$B,0),0),"")+IFERROR(SUMIFS('Jurnal Utang'!K:K,'Jurnal Utang'!N:N,K254),0)</f>
        <v>0</v>
      </c>
      <c r="O254" s="235" t="str">
        <f>IFERROR(INDEX('Data PO'!J:J,MATCH($J254,'Data PO'!$B:$B,0),0),"")</f>
        <v/>
      </c>
      <c r="P254" s="235" t="str">
        <f t="shared" si="4"/>
        <v/>
      </c>
      <c r="Q254" s="235" t="str">
        <f>IFERROR(RANK(P254,P$6:P$796,0)+COUNTIF(P$6:P254,P254)-1,"")</f>
        <v/>
      </c>
    </row>
    <row r="255" spans="10:17" x14ac:dyDescent="0.25">
      <c r="J255" s="235">
        <v>459</v>
      </c>
      <c r="K255" s="235">
        <f>IFERROR(INDEX('Data PO'!C:C,MATCH($J255,'Data PO'!$B:$B,0),0),"")</f>
        <v>0</v>
      </c>
      <c r="L255" s="235" t="str">
        <f>IFERROR(INDEX('Data PO'!E:E,MATCH($J255,'Data PO'!$B:$B,0),0),"")</f>
        <v/>
      </c>
      <c r="M255" s="235">
        <f>IFERROR(INDEX('Data PO'!H:H,MATCH($J255,'Data PO'!$B:$B,0),0),"")</f>
        <v>0</v>
      </c>
      <c r="N255" s="235">
        <f>IFERROR(INDEX('Data PO'!I:I,MATCH($J255,'Data PO'!$B:$B,0),0),"")+IFERROR(SUMIFS('Jurnal Utang'!K:K,'Jurnal Utang'!N:N,K255),0)</f>
        <v>0</v>
      </c>
      <c r="O255" s="235" t="str">
        <f>IFERROR(INDEX('Data PO'!J:J,MATCH($J255,'Data PO'!$B:$B,0),0),"")</f>
        <v/>
      </c>
      <c r="P255" s="235" t="str">
        <f t="shared" si="4"/>
        <v/>
      </c>
      <c r="Q255" s="235" t="str">
        <f>IFERROR(RANK(P255,P$6:P$796,0)+COUNTIF(P$6:P255,P255)-1,"")</f>
        <v/>
      </c>
    </row>
    <row r="256" spans="10:17" x14ac:dyDescent="0.25">
      <c r="J256" s="235">
        <v>460</v>
      </c>
      <c r="K256" s="235">
        <f>IFERROR(INDEX('Data PO'!C:C,MATCH($J256,'Data PO'!$B:$B,0),0),"")</f>
        <v>0</v>
      </c>
      <c r="L256" s="235" t="str">
        <f>IFERROR(INDEX('Data PO'!E:E,MATCH($J256,'Data PO'!$B:$B,0),0),"")</f>
        <v/>
      </c>
      <c r="M256" s="235">
        <f>IFERROR(INDEX('Data PO'!H:H,MATCH($J256,'Data PO'!$B:$B,0),0),"")</f>
        <v>0</v>
      </c>
      <c r="N256" s="235">
        <f>IFERROR(INDEX('Data PO'!I:I,MATCH($J256,'Data PO'!$B:$B,0),0),"")+IFERROR(SUMIFS('Jurnal Utang'!K:K,'Jurnal Utang'!N:N,K256),0)</f>
        <v>0</v>
      </c>
      <c r="O256" s="235" t="str">
        <f>IFERROR(INDEX('Data PO'!J:J,MATCH($J256,'Data PO'!$B:$B,0),0),"")</f>
        <v/>
      </c>
      <c r="P256" s="235" t="str">
        <f t="shared" si="4"/>
        <v/>
      </c>
      <c r="Q256" s="235" t="str">
        <f>IFERROR(RANK(P256,P$6:P$796,0)+COUNTIF(P$6:P256,P256)-1,"")</f>
        <v/>
      </c>
    </row>
    <row r="257" spans="10:17" x14ac:dyDescent="0.25">
      <c r="J257" s="235">
        <v>461</v>
      </c>
      <c r="K257" s="235">
        <f>IFERROR(INDEX('Data PO'!C:C,MATCH($J257,'Data PO'!$B:$B,0),0),"")</f>
        <v>0</v>
      </c>
      <c r="L257" s="235" t="str">
        <f>IFERROR(INDEX('Data PO'!E:E,MATCH($J257,'Data PO'!$B:$B,0),0),"")</f>
        <v/>
      </c>
      <c r="M257" s="235">
        <f>IFERROR(INDEX('Data PO'!H:H,MATCH($J257,'Data PO'!$B:$B,0),0),"")</f>
        <v>0</v>
      </c>
      <c r="N257" s="235">
        <f>IFERROR(INDEX('Data PO'!I:I,MATCH($J257,'Data PO'!$B:$B,0),0),"")+IFERROR(SUMIFS('Jurnal Utang'!K:K,'Jurnal Utang'!N:N,K257),0)</f>
        <v>0</v>
      </c>
      <c r="O257" s="235" t="str">
        <f>IFERROR(INDEX('Data PO'!J:J,MATCH($J257,'Data PO'!$B:$B,0),0),"")</f>
        <v/>
      </c>
      <c r="P257" s="235" t="str">
        <f t="shared" si="4"/>
        <v/>
      </c>
      <c r="Q257" s="235" t="str">
        <f>IFERROR(RANK(P257,P$6:P$796,0)+COUNTIF(P$6:P257,P257)-1,"")</f>
        <v/>
      </c>
    </row>
    <row r="258" spans="10:17" x14ac:dyDescent="0.25">
      <c r="J258" s="235">
        <v>462</v>
      </c>
      <c r="K258" s="235">
        <f>IFERROR(INDEX('Data PO'!C:C,MATCH($J258,'Data PO'!$B:$B,0),0),"")</f>
        <v>0</v>
      </c>
      <c r="L258" s="235" t="str">
        <f>IFERROR(INDEX('Data PO'!E:E,MATCH($J258,'Data PO'!$B:$B,0),0),"")</f>
        <v/>
      </c>
      <c r="M258" s="235">
        <f>IFERROR(INDEX('Data PO'!H:H,MATCH($J258,'Data PO'!$B:$B,0),0),"")</f>
        <v>0</v>
      </c>
      <c r="N258" s="235">
        <f>IFERROR(INDEX('Data PO'!I:I,MATCH($J258,'Data PO'!$B:$B,0),0),"")+IFERROR(SUMIFS('Jurnal Utang'!K:K,'Jurnal Utang'!N:N,K258),0)</f>
        <v>0</v>
      </c>
      <c r="O258" s="235" t="str">
        <f>IFERROR(INDEX('Data PO'!J:J,MATCH($J258,'Data PO'!$B:$B,0),0),"")</f>
        <v/>
      </c>
      <c r="P258" s="235" t="str">
        <f t="shared" si="4"/>
        <v/>
      </c>
      <c r="Q258" s="235" t="str">
        <f>IFERROR(RANK(P258,P$6:P$796,0)+COUNTIF(P$6:P258,P258)-1,"")</f>
        <v/>
      </c>
    </row>
    <row r="259" spans="10:17" x14ac:dyDescent="0.25">
      <c r="J259" s="235">
        <v>463</v>
      </c>
      <c r="K259" s="235">
        <f>IFERROR(INDEX('Data PO'!C:C,MATCH($J259,'Data PO'!$B:$B,0),0),"")</f>
        <v>0</v>
      </c>
      <c r="L259" s="235" t="str">
        <f>IFERROR(INDEX('Data PO'!E:E,MATCH($J259,'Data PO'!$B:$B,0),0),"")</f>
        <v/>
      </c>
      <c r="M259" s="235">
        <f>IFERROR(INDEX('Data PO'!H:H,MATCH($J259,'Data PO'!$B:$B,0),0),"")</f>
        <v>0</v>
      </c>
      <c r="N259" s="235">
        <f>IFERROR(INDEX('Data PO'!I:I,MATCH($J259,'Data PO'!$B:$B,0),0),"")+IFERROR(SUMIFS('Jurnal Utang'!K:K,'Jurnal Utang'!N:N,K259),0)</f>
        <v>0</v>
      </c>
      <c r="O259" s="235" t="str">
        <f>IFERROR(INDEX('Data PO'!J:J,MATCH($J259,'Data PO'!$B:$B,0),0),"")</f>
        <v/>
      </c>
      <c r="P259" s="235" t="str">
        <f t="shared" si="4"/>
        <v/>
      </c>
      <c r="Q259" s="235" t="str">
        <f>IFERROR(RANK(P259,P$6:P$796,0)+COUNTIF(P$6:P259,P259)-1,"")</f>
        <v/>
      </c>
    </row>
    <row r="260" spans="10:17" x14ac:dyDescent="0.25">
      <c r="J260" s="235">
        <v>464</v>
      </c>
      <c r="K260" s="235">
        <f>IFERROR(INDEX('Data PO'!C:C,MATCH($J260,'Data PO'!$B:$B,0),0),"")</f>
        <v>0</v>
      </c>
      <c r="L260" s="235" t="str">
        <f>IFERROR(INDEX('Data PO'!E:E,MATCH($J260,'Data PO'!$B:$B,0),0),"")</f>
        <v/>
      </c>
      <c r="M260" s="235">
        <f>IFERROR(INDEX('Data PO'!H:H,MATCH($J260,'Data PO'!$B:$B,0),0),"")</f>
        <v>0</v>
      </c>
      <c r="N260" s="235">
        <f>IFERROR(INDEX('Data PO'!I:I,MATCH($J260,'Data PO'!$B:$B,0),0),"")+IFERROR(SUMIFS('Jurnal Utang'!K:K,'Jurnal Utang'!N:N,K260),0)</f>
        <v>0</v>
      </c>
      <c r="O260" s="235" t="str">
        <f>IFERROR(INDEX('Data PO'!J:J,MATCH($J260,'Data PO'!$B:$B,0),0),"")</f>
        <v/>
      </c>
      <c r="P260" s="235" t="str">
        <f t="shared" si="4"/>
        <v/>
      </c>
      <c r="Q260" s="235" t="str">
        <f>IFERROR(RANK(P260,P$6:P$796,0)+COUNTIF(P$6:P260,P260)-1,"")</f>
        <v/>
      </c>
    </row>
    <row r="261" spans="10:17" x14ac:dyDescent="0.25">
      <c r="J261" s="235">
        <v>465</v>
      </c>
      <c r="K261" s="235">
        <f>IFERROR(INDEX('Data PO'!C:C,MATCH($J261,'Data PO'!$B:$B,0),0),"")</f>
        <v>0</v>
      </c>
      <c r="L261" s="235" t="str">
        <f>IFERROR(INDEX('Data PO'!E:E,MATCH($J261,'Data PO'!$B:$B,0),0),"")</f>
        <v/>
      </c>
      <c r="M261" s="235">
        <f>IFERROR(INDEX('Data PO'!H:H,MATCH($J261,'Data PO'!$B:$B,0),0),"")</f>
        <v>0</v>
      </c>
      <c r="N261" s="235">
        <f>IFERROR(INDEX('Data PO'!I:I,MATCH($J261,'Data PO'!$B:$B,0),0),"")+IFERROR(SUMIFS('Jurnal Utang'!K:K,'Jurnal Utang'!N:N,K261),0)</f>
        <v>0</v>
      </c>
      <c r="O261" s="235" t="str">
        <f>IFERROR(INDEX('Data PO'!J:J,MATCH($J261,'Data PO'!$B:$B,0),0),"")</f>
        <v/>
      </c>
      <c r="P261" s="235" t="str">
        <f t="shared" si="4"/>
        <v/>
      </c>
      <c r="Q261" s="235" t="str">
        <f>IFERROR(RANK(P261,P$6:P$796,0)+COUNTIF(P$6:P261,P261)-1,"")</f>
        <v/>
      </c>
    </row>
    <row r="262" spans="10:17" x14ac:dyDescent="0.25">
      <c r="J262" s="235">
        <v>466</v>
      </c>
      <c r="K262" s="235">
        <f>IFERROR(INDEX('Data PO'!C:C,MATCH($J262,'Data PO'!$B:$B,0),0),"")</f>
        <v>0</v>
      </c>
      <c r="L262" s="235" t="str">
        <f>IFERROR(INDEX('Data PO'!E:E,MATCH($J262,'Data PO'!$B:$B,0),0),"")</f>
        <v/>
      </c>
      <c r="M262" s="235">
        <f>IFERROR(INDEX('Data PO'!H:H,MATCH($J262,'Data PO'!$B:$B,0),0),"")</f>
        <v>0</v>
      </c>
      <c r="N262" s="235">
        <f>IFERROR(INDEX('Data PO'!I:I,MATCH($J262,'Data PO'!$B:$B,0),0),"")+IFERROR(SUMIFS('Jurnal Utang'!K:K,'Jurnal Utang'!N:N,K262),0)</f>
        <v>0</v>
      </c>
      <c r="O262" s="235" t="str">
        <f>IFERROR(INDEX('Data PO'!J:J,MATCH($J262,'Data PO'!$B:$B,0),0),"")</f>
        <v/>
      </c>
      <c r="P262" s="235" t="str">
        <f t="shared" si="4"/>
        <v/>
      </c>
      <c r="Q262" s="235" t="str">
        <f>IFERROR(RANK(P262,P$6:P$796,0)+COUNTIF(P$6:P262,P262)-1,"")</f>
        <v/>
      </c>
    </row>
    <row r="263" spans="10:17" x14ac:dyDescent="0.25">
      <c r="J263" s="235">
        <v>467</v>
      </c>
      <c r="K263" s="235">
        <f>IFERROR(INDEX('Data PO'!C:C,MATCH($J263,'Data PO'!$B:$B,0),0),"")</f>
        <v>0</v>
      </c>
      <c r="L263" s="235" t="str">
        <f>IFERROR(INDEX('Data PO'!E:E,MATCH($J263,'Data PO'!$B:$B,0),0),"")</f>
        <v/>
      </c>
      <c r="M263" s="235">
        <f>IFERROR(INDEX('Data PO'!H:H,MATCH($J263,'Data PO'!$B:$B,0),0),"")</f>
        <v>0</v>
      </c>
      <c r="N263" s="235">
        <f>IFERROR(INDEX('Data PO'!I:I,MATCH($J263,'Data PO'!$B:$B,0),0),"")+IFERROR(SUMIFS('Jurnal Utang'!K:K,'Jurnal Utang'!N:N,K263),0)</f>
        <v>0</v>
      </c>
      <c r="O263" s="235" t="str">
        <f>IFERROR(INDEX('Data PO'!J:J,MATCH($J263,'Data PO'!$B:$B,0),0),"")</f>
        <v/>
      </c>
      <c r="P263" s="235" t="str">
        <f t="shared" si="4"/>
        <v/>
      </c>
      <c r="Q263" s="235" t="str">
        <f>IFERROR(RANK(P263,P$6:P$796,0)+COUNTIF(P$6:P263,P263)-1,"")</f>
        <v/>
      </c>
    </row>
    <row r="264" spans="10:17" x14ac:dyDescent="0.25">
      <c r="J264" s="235">
        <v>468</v>
      </c>
      <c r="K264" s="235">
        <f>IFERROR(INDEX('Data PO'!C:C,MATCH($J264,'Data PO'!$B:$B,0),0),"")</f>
        <v>0</v>
      </c>
      <c r="L264" s="235" t="str">
        <f>IFERROR(INDEX('Data PO'!E:E,MATCH($J264,'Data PO'!$B:$B,0),0),"")</f>
        <v/>
      </c>
      <c r="M264" s="235">
        <f>IFERROR(INDEX('Data PO'!H:H,MATCH($J264,'Data PO'!$B:$B,0),0),"")</f>
        <v>0</v>
      </c>
      <c r="N264" s="235">
        <f>IFERROR(INDEX('Data PO'!I:I,MATCH($J264,'Data PO'!$B:$B,0),0),"")+IFERROR(SUMIFS('Jurnal Utang'!K:K,'Jurnal Utang'!N:N,K264),0)</f>
        <v>0</v>
      </c>
      <c r="O264" s="235" t="str">
        <f>IFERROR(INDEX('Data PO'!J:J,MATCH($J264,'Data PO'!$B:$B,0),0),"")</f>
        <v/>
      </c>
      <c r="P264" s="235" t="str">
        <f t="shared" si="4"/>
        <v/>
      </c>
      <c r="Q264" s="235" t="str">
        <f>IFERROR(RANK(P264,P$6:P$796,0)+COUNTIF(P$6:P264,P264)-1,"")</f>
        <v/>
      </c>
    </row>
    <row r="265" spans="10:17" x14ac:dyDescent="0.25">
      <c r="J265" s="235">
        <v>469</v>
      </c>
      <c r="K265" s="235">
        <f>IFERROR(INDEX('Data PO'!C:C,MATCH($J265,'Data PO'!$B:$B,0),0),"")</f>
        <v>0</v>
      </c>
      <c r="L265" s="235" t="str">
        <f>IFERROR(INDEX('Data PO'!E:E,MATCH($J265,'Data PO'!$B:$B,0),0),"")</f>
        <v/>
      </c>
      <c r="M265" s="235">
        <f>IFERROR(INDEX('Data PO'!H:H,MATCH($J265,'Data PO'!$B:$B,0),0),"")</f>
        <v>0</v>
      </c>
      <c r="N265" s="235">
        <f>IFERROR(INDEX('Data PO'!I:I,MATCH($J265,'Data PO'!$B:$B,0),0),"")+IFERROR(SUMIFS('Jurnal Utang'!K:K,'Jurnal Utang'!N:N,K265),0)</f>
        <v>0</v>
      </c>
      <c r="O265" s="235" t="str">
        <f>IFERROR(INDEX('Data PO'!J:J,MATCH($J265,'Data PO'!$B:$B,0),0),"")</f>
        <v/>
      </c>
      <c r="P265" s="235" t="str">
        <f t="shared" si="4"/>
        <v/>
      </c>
      <c r="Q265" s="235" t="str">
        <f>IFERROR(RANK(P265,P$6:P$796,0)+COUNTIF(P$6:P265,P265)-1,"")</f>
        <v/>
      </c>
    </row>
    <row r="266" spans="10:17" x14ac:dyDescent="0.25">
      <c r="J266" s="235">
        <v>470</v>
      </c>
      <c r="K266" s="235">
        <f>IFERROR(INDEX('Data PO'!C:C,MATCH($J266,'Data PO'!$B:$B,0),0),"")</f>
        <v>0</v>
      </c>
      <c r="L266" s="235" t="str">
        <f>IFERROR(INDEX('Data PO'!E:E,MATCH($J266,'Data PO'!$B:$B,0),0),"")</f>
        <v/>
      </c>
      <c r="M266" s="235">
        <f>IFERROR(INDEX('Data PO'!H:H,MATCH($J266,'Data PO'!$B:$B,0),0),"")</f>
        <v>0</v>
      </c>
      <c r="N266" s="235">
        <f>IFERROR(INDEX('Data PO'!I:I,MATCH($J266,'Data PO'!$B:$B,0),0),"")+IFERROR(SUMIFS('Jurnal Utang'!K:K,'Jurnal Utang'!N:N,K266),0)</f>
        <v>0</v>
      </c>
      <c r="O266" s="235" t="str">
        <f>IFERROR(INDEX('Data PO'!J:J,MATCH($J266,'Data PO'!$B:$B,0),0),"")</f>
        <v/>
      </c>
      <c r="P266" s="235" t="str">
        <f t="shared" si="4"/>
        <v/>
      </c>
      <c r="Q266" s="235" t="str">
        <f>IFERROR(RANK(P266,P$6:P$796,0)+COUNTIF(P$6:P266,P266)-1,"")</f>
        <v/>
      </c>
    </row>
    <row r="267" spans="10:17" x14ac:dyDescent="0.25">
      <c r="J267" s="235">
        <v>471</v>
      </c>
      <c r="K267" s="235">
        <f>IFERROR(INDEX('Data PO'!C:C,MATCH($J267,'Data PO'!$B:$B,0),0),"")</f>
        <v>0</v>
      </c>
      <c r="L267" s="235" t="str">
        <f>IFERROR(INDEX('Data PO'!E:E,MATCH($J267,'Data PO'!$B:$B,0),0),"")</f>
        <v/>
      </c>
      <c r="M267" s="235">
        <f>IFERROR(INDEX('Data PO'!H:H,MATCH($J267,'Data PO'!$B:$B,0),0),"")</f>
        <v>0</v>
      </c>
      <c r="N267" s="235">
        <f>IFERROR(INDEX('Data PO'!I:I,MATCH($J267,'Data PO'!$B:$B,0),0),"")+IFERROR(SUMIFS('Jurnal Utang'!K:K,'Jurnal Utang'!N:N,K267),0)</f>
        <v>0</v>
      </c>
      <c r="O267" s="235" t="str">
        <f>IFERROR(INDEX('Data PO'!J:J,MATCH($J267,'Data PO'!$B:$B,0),0),"")</f>
        <v/>
      </c>
      <c r="P267" s="235" t="str">
        <f t="shared" si="4"/>
        <v/>
      </c>
      <c r="Q267" s="235" t="str">
        <f>IFERROR(RANK(P267,P$6:P$796,0)+COUNTIF(P$6:P267,P267)-1,"")</f>
        <v/>
      </c>
    </row>
    <row r="268" spans="10:17" x14ac:dyDescent="0.25">
      <c r="J268" s="235">
        <v>472</v>
      </c>
      <c r="K268" s="235">
        <f>IFERROR(INDEX('Data PO'!C:C,MATCH($J268,'Data PO'!$B:$B,0),0),"")</f>
        <v>0</v>
      </c>
      <c r="L268" s="235" t="str">
        <f>IFERROR(INDEX('Data PO'!E:E,MATCH($J268,'Data PO'!$B:$B,0),0),"")</f>
        <v/>
      </c>
      <c r="M268" s="235">
        <f>IFERROR(INDEX('Data PO'!H:H,MATCH($J268,'Data PO'!$B:$B,0),0),"")</f>
        <v>0</v>
      </c>
      <c r="N268" s="235">
        <f>IFERROR(INDEX('Data PO'!I:I,MATCH($J268,'Data PO'!$B:$B,0),0),"")+IFERROR(SUMIFS('Jurnal Utang'!K:K,'Jurnal Utang'!N:N,K268),0)</f>
        <v>0</v>
      </c>
      <c r="O268" s="235" t="str">
        <f>IFERROR(INDEX('Data PO'!J:J,MATCH($J268,'Data PO'!$B:$B,0),0),"")</f>
        <v/>
      </c>
      <c r="P268" s="235" t="str">
        <f t="shared" si="4"/>
        <v/>
      </c>
      <c r="Q268" s="235" t="str">
        <f>IFERROR(RANK(P268,P$6:P$796,0)+COUNTIF(P$6:P268,P268)-1,"")</f>
        <v/>
      </c>
    </row>
    <row r="269" spans="10:17" x14ac:dyDescent="0.25">
      <c r="J269" s="235">
        <v>473</v>
      </c>
      <c r="K269" s="235">
        <f>IFERROR(INDEX('Data PO'!C:C,MATCH($J269,'Data PO'!$B:$B,0),0),"")</f>
        <v>0</v>
      </c>
      <c r="L269" s="235" t="str">
        <f>IFERROR(INDEX('Data PO'!E:E,MATCH($J269,'Data PO'!$B:$B,0),0),"")</f>
        <v/>
      </c>
      <c r="M269" s="235">
        <f>IFERROR(INDEX('Data PO'!H:H,MATCH($J269,'Data PO'!$B:$B,0),0),"")</f>
        <v>0</v>
      </c>
      <c r="N269" s="235">
        <f>IFERROR(INDEX('Data PO'!I:I,MATCH($J269,'Data PO'!$B:$B,0),0),"")+IFERROR(SUMIFS('Jurnal Utang'!K:K,'Jurnal Utang'!N:N,K269),0)</f>
        <v>0</v>
      </c>
      <c r="O269" s="235" t="str">
        <f>IFERROR(INDEX('Data PO'!J:J,MATCH($J269,'Data PO'!$B:$B,0),0),"")</f>
        <v/>
      </c>
      <c r="P269" s="235" t="str">
        <f t="shared" si="4"/>
        <v/>
      </c>
      <c r="Q269" s="235" t="str">
        <f>IFERROR(RANK(P269,P$6:P$796,0)+COUNTIF(P$6:P269,P269)-1,"")</f>
        <v/>
      </c>
    </row>
    <row r="270" spans="10:17" x14ac:dyDescent="0.25">
      <c r="J270" s="235">
        <v>474</v>
      </c>
      <c r="K270" s="235">
        <f>IFERROR(INDEX('Data PO'!C:C,MATCH($J270,'Data PO'!$B:$B,0),0),"")</f>
        <v>0</v>
      </c>
      <c r="L270" s="235" t="str">
        <f>IFERROR(INDEX('Data PO'!E:E,MATCH($J270,'Data PO'!$B:$B,0),0),"")</f>
        <v/>
      </c>
      <c r="M270" s="235">
        <f>IFERROR(INDEX('Data PO'!H:H,MATCH($J270,'Data PO'!$B:$B,0),0),"")</f>
        <v>0</v>
      </c>
      <c r="N270" s="235">
        <f>IFERROR(INDEX('Data PO'!I:I,MATCH($J270,'Data PO'!$B:$B,0),0),"")+IFERROR(SUMIFS('Jurnal Utang'!K:K,'Jurnal Utang'!N:N,K270),0)</f>
        <v>0</v>
      </c>
      <c r="O270" s="235" t="str">
        <f>IFERROR(INDEX('Data PO'!J:J,MATCH($J270,'Data PO'!$B:$B,0),0),"")</f>
        <v/>
      </c>
      <c r="P270" s="235" t="str">
        <f t="shared" si="4"/>
        <v/>
      </c>
      <c r="Q270" s="235" t="str">
        <f>IFERROR(RANK(P270,P$6:P$796,0)+COUNTIF(P$6:P270,P270)-1,"")</f>
        <v/>
      </c>
    </row>
    <row r="271" spans="10:17" x14ac:dyDescent="0.25">
      <c r="J271" s="235">
        <v>475</v>
      </c>
      <c r="K271" s="235">
        <f>IFERROR(INDEX('Data PO'!C:C,MATCH($J271,'Data PO'!$B:$B,0),0),"")</f>
        <v>0</v>
      </c>
      <c r="L271" s="235" t="str">
        <f>IFERROR(INDEX('Data PO'!E:E,MATCH($J271,'Data PO'!$B:$B,0),0),"")</f>
        <v/>
      </c>
      <c r="M271" s="235">
        <f>IFERROR(INDEX('Data PO'!H:H,MATCH($J271,'Data PO'!$B:$B,0),0),"")</f>
        <v>0</v>
      </c>
      <c r="N271" s="235">
        <f>IFERROR(INDEX('Data PO'!I:I,MATCH($J271,'Data PO'!$B:$B,0),0),"")+IFERROR(SUMIFS('Jurnal Utang'!K:K,'Jurnal Utang'!N:N,K271),0)</f>
        <v>0</v>
      </c>
      <c r="O271" s="235" t="str">
        <f>IFERROR(INDEX('Data PO'!J:J,MATCH($J271,'Data PO'!$B:$B,0),0),"")</f>
        <v/>
      </c>
      <c r="P271" s="235" t="str">
        <f t="shared" si="4"/>
        <v/>
      </c>
      <c r="Q271" s="235" t="str">
        <f>IFERROR(RANK(P271,P$6:P$796,0)+COUNTIF(P$6:P271,P271)-1,"")</f>
        <v/>
      </c>
    </row>
    <row r="272" spans="10:17" x14ac:dyDescent="0.25">
      <c r="J272" s="235">
        <v>476</v>
      </c>
      <c r="K272" s="235">
        <f>IFERROR(INDEX('Data PO'!C:C,MATCH($J272,'Data PO'!$B:$B,0),0),"")</f>
        <v>0</v>
      </c>
      <c r="L272" s="235" t="str">
        <f>IFERROR(INDEX('Data PO'!E:E,MATCH($J272,'Data PO'!$B:$B,0),0),"")</f>
        <v/>
      </c>
      <c r="M272" s="235">
        <f>IFERROR(INDEX('Data PO'!H:H,MATCH($J272,'Data PO'!$B:$B,0),0),"")</f>
        <v>0</v>
      </c>
      <c r="N272" s="235">
        <f>IFERROR(INDEX('Data PO'!I:I,MATCH($J272,'Data PO'!$B:$B,0),0),"")+IFERROR(SUMIFS('Jurnal Utang'!K:K,'Jurnal Utang'!N:N,K272),0)</f>
        <v>0</v>
      </c>
      <c r="O272" s="235" t="str">
        <f>IFERROR(INDEX('Data PO'!J:J,MATCH($J272,'Data PO'!$B:$B,0),0),"")</f>
        <v/>
      </c>
      <c r="P272" s="235" t="str">
        <f t="shared" si="4"/>
        <v/>
      </c>
      <c r="Q272" s="235" t="str">
        <f>IFERROR(RANK(P272,P$6:P$796,0)+COUNTIF(P$6:P272,P272)-1,"")</f>
        <v/>
      </c>
    </row>
    <row r="273" spans="10:17" x14ac:dyDescent="0.25">
      <c r="J273" s="235">
        <v>477</v>
      </c>
      <c r="K273" s="235">
        <f>IFERROR(INDEX('Data PO'!C:C,MATCH($J273,'Data PO'!$B:$B,0),0),"")</f>
        <v>0</v>
      </c>
      <c r="L273" s="235" t="str">
        <f>IFERROR(INDEX('Data PO'!E:E,MATCH($J273,'Data PO'!$B:$B,0),0),"")</f>
        <v/>
      </c>
      <c r="M273" s="235">
        <f>IFERROR(INDEX('Data PO'!H:H,MATCH($J273,'Data PO'!$B:$B,0),0),"")</f>
        <v>0</v>
      </c>
      <c r="N273" s="235">
        <f>IFERROR(INDEX('Data PO'!I:I,MATCH($J273,'Data PO'!$B:$B,0),0),"")+IFERROR(SUMIFS('Jurnal Utang'!K:K,'Jurnal Utang'!N:N,K273),0)</f>
        <v>0</v>
      </c>
      <c r="O273" s="235" t="str">
        <f>IFERROR(INDEX('Data PO'!J:J,MATCH($J273,'Data PO'!$B:$B,0),0),"")</f>
        <v/>
      </c>
      <c r="P273" s="235" t="str">
        <f t="shared" si="4"/>
        <v/>
      </c>
      <c r="Q273" s="235" t="str">
        <f>IFERROR(RANK(P273,P$6:P$796,0)+COUNTIF(P$6:P273,P273)-1,"")</f>
        <v/>
      </c>
    </row>
    <row r="274" spans="10:17" x14ac:dyDescent="0.25">
      <c r="J274" s="235">
        <v>478</v>
      </c>
      <c r="K274" s="235">
        <f>IFERROR(INDEX('Data PO'!C:C,MATCH($J274,'Data PO'!$B:$B,0),0),"")</f>
        <v>0</v>
      </c>
      <c r="L274" s="235" t="str">
        <f>IFERROR(INDEX('Data PO'!E:E,MATCH($J274,'Data PO'!$B:$B,0),0),"")</f>
        <v/>
      </c>
      <c r="M274" s="235">
        <f>IFERROR(INDEX('Data PO'!H:H,MATCH($J274,'Data PO'!$B:$B,0),0),"")</f>
        <v>0</v>
      </c>
      <c r="N274" s="235">
        <f>IFERROR(INDEX('Data PO'!I:I,MATCH($J274,'Data PO'!$B:$B,0),0),"")+IFERROR(SUMIFS('Jurnal Utang'!K:K,'Jurnal Utang'!N:N,K274),0)</f>
        <v>0</v>
      </c>
      <c r="O274" s="235" t="str">
        <f>IFERROR(INDEX('Data PO'!J:J,MATCH($J274,'Data PO'!$B:$B,0),0),"")</f>
        <v/>
      </c>
      <c r="P274" s="235" t="str">
        <f t="shared" si="4"/>
        <v/>
      </c>
      <c r="Q274" s="235" t="str">
        <f>IFERROR(RANK(P274,P$6:P$796,0)+COUNTIF(P$6:P274,P274)-1,"")</f>
        <v/>
      </c>
    </row>
    <row r="275" spans="10:17" x14ac:dyDescent="0.25">
      <c r="J275" s="235">
        <v>479</v>
      </c>
      <c r="K275" s="235">
        <f>IFERROR(INDEX('Data PO'!C:C,MATCH($J275,'Data PO'!$B:$B,0),0),"")</f>
        <v>0</v>
      </c>
      <c r="L275" s="235" t="str">
        <f>IFERROR(INDEX('Data PO'!E:E,MATCH($J275,'Data PO'!$B:$B,0),0),"")</f>
        <v/>
      </c>
      <c r="M275" s="235">
        <f>IFERROR(INDEX('Data PO'!H:H,MATCH($J275,'Data PO'!$B:$B,0),0),"")</f>
        <v>0</v>
      </c>
      <c r="N275" s="235">
        <f>IFERROR(INDEX('Data PO'!I:I,MATCH($J275,'Data PO'!$B:$B,0),0),"")+IFERROR(SUMIFS('Jurnal Utang'!K:K,'Jurnal Utang'!N:N,K275),0)</f>
        <v>0</v>
      </c>
      <c r="O275" s="235" t="str">
        <f>IFERROR(INDEX('Data PO'!J:J,MATCH($J275,'Data PO'!$B:$B,0),0),"")</f>
        <v/>
      </c>
      <c r="P275" s="235" t="str">
        <f t="shared" si="4"/>
        <v/>
      </c>
      <c r="Q275" s="235" t="str">
        <f>IFERROR(RANK(P275,P$6:P$796,0)+COUNTIF(P$6:P275,P275)-1,"")</f>
        <v/>
      </c>
    </row>
    <row r="276" spans="10:17" x14ac:dyDescent="0.25">
      <c r="J276" s="235">
        <v>480</v>
      </c>
      <c r="K276" s="235">
        <f>IFERROR(INDEX('Data PO'!C:C,MATCH($J276,'Data PO'!$B:$B,0),0),"")</f>
        <v>0</v>
      </c>
      <c r="L276" s="235" t="str">
        <f>IFERROR(INDEX('Data PO'!E:E,MATCH($J276,'Data PO'!$B:$B,0),0),"")</f>
        <v/>
      </c>
      <c r="M276" s="235">
        <f>IFERROR(INDEX('Data PO'!H:H,MATCH($J276,'Data PO'!$B:$B,0),0),"")</f>
        <v>0</v>
      </c>
      <c r="N276" s="235">
        <f>IFERROR(INDEX('Data PO'!I:I,MATCH($J276,'Data PO'!$B:$B,0),0),"")+IFERROR(SUMIFS('Jurnal Utang'!K:K,'Jurnal Utang'!N:N,K276),0)</f>
        <v>0</v>
      </c>
      <c r="O276" s="235" t="str">
        <f>IFERROR(INDEX('Data PO'!J:J,MATCH($J276,'Data PO'!$B:$B,0),0),"")</f>
        <v/>
      </c>
      <c r="P276" s="235" t="str">
        <f t="shared" si="4"/>
        <v/>
      </c>
      <c r="Q276" s="235" t="str">
        <f>IFERROR(RANK(P276,P$6:P$796,0)+COUNTIF(P$6:P276,P276)-1,"")</f>
        <v/>
      </c>
    </row>
    <row r="277" spans="10:17" x14ac:dyDescent="0.25">
      <c r="J277" s="235">
        <v>481</v>
      </c>
      <c r="K277" s="235">
        <f>IFERROR(INDEX('Data PO'!C:C,MATCH($J277,'Data PO'!$B:$B,0),0),"")</f>
        <v>0</v>
      </c>
      <c r="L277" s="235" t="str">
        <f>IFERROR(INDEX('Data PO'!E:E,MATCH($J277,'Data PO'!$B:$B,0),0),"")</f>
        <v/>
      </c>
      <c r="M277" s="235">
        <f>IFERROR(INDEX('Data PO'!H:H,MATCH($J277,'Data PO'!$B:$B,0),0),"")</f>
        <v>0</v>
      </c>
      <c r="N277" s="235">
        <f>IFERROR(INDEX('Data PO'!I:I,MATCH($J277,'Data PO'!$B:$B,0),0),"")+IFERROR(SUMIFS('Jurnal Utang'!K:K,'Jurnal Utang'!N:N,K277),0)</f>
        <v>0</v>
      </c>
      <c r="O277" s="235" t="str">
        <f>IFERROR(INDEX('Data PO'!J:J,MATCH($J277,'Data PO'!$B:$B,0),0),"")</f>
        <v/>
      </c>
      <c r="P277" s="235" t="str">
        <f t="shared" si="4"/>
        <v/>
      </c>
      <c r="Q277" s="235" t="str">
        <f>IFERROR(RANK(P277,P$6:P$796,0)+COUNTIF(P$6:P277,P277)-1,"")</f>
        <v/>
      </c>
    </row>
    <row r="278" spans="10:17" x14ac:dyDescent="0.25">
      <c r="J278" s="235">
        <v>482</v>
      </c>
      <c r="K278" s="235">
        <f>IFERROR(INDEX('Data PO'!C:C,MATCH($J278,'Data PO'!$B:$B,0),0),"")</f>
        <v>0</v>
      </c>
      <c r="L278" s="235" t="str">
        <f>IFERROR(INDEX('Data PO'!E:E,MATCH($J278,'Data PO'!$B:$B,0),0),"")</f>
        <v/>
      </c>
      <c r="M278" s="235">
        <f>IFERROR(INDEX('Data PO'!H:H,MATCH($J278,'Data PO'!$B:$B,0),0),"")</f>
        <v>0</v>
      </c>
      <c r="N278" s="235">
        <f>IFERROR(INDEX('Data PO'!I:I,MATCH($J278,'Data PO'!$B:$B,0),0),"")+IFERROR(SUMIFS('Jurnal Utang'!K:K,'Jurnal Utang'!N:N,K278),0)</f>
        <v>0</v>
      </c>
      <c r="O278" s="235" t="str">
        <f>IFERROR(INDEX('Data PO'!J:J,MATCH($J278,'Data PO'!$B:$B,0),0),"")</f>
        <v/>
      </c>
      <c r="P278" s="235" t="str">
        <f t="shared" si="4"/>
        <v/>
      </c>
      <c r="Q278" s="235" t="str">
        <f>IFERROR(RANK(P278,P$6:P$796,0)+COUNTIF(P$6:P278,P278)-1,"")</f>
        <v/>
      </c>
    </row>
    <row r="279" spans="10:17" x14ac:dyDescent="0.25">
      <c r="J279" s="235">
        <v>483</v>
      </c>
      <c r="K279" s="235">
        <f>IFERROR(INDEX('Data PO'!C:C,MATCH($J279,'Data PO'!$B:$B,0),0),"")</f>
        <v>0</v>
      </c>
      <c r="L279" s="235" t="str">
        <f>IFERROR(INDEX('Data PO'!E:E,MATCH($J279,'Data PO'!$B:$B,0),0),"")</f>
        <v/>
      </c>
      <c r="M279" s="235">
        <f>IFERROR(INDEX('Data PO'!H:H,MATCH($J279,'Data PO'!$B:$B,0),0),"")</f>
        <v>0</v>
      </c>
      <c r="N279" s="235">
        <f>IFERROR(INDEX('Data PO'!I:I,MATCH($J279,'Data PO'!$B:$B,0),0),"")+IFERROR(SUMIFS('Jurnal Utang'!K:K,'Jurnal Utang'!N:N,K279),0)</f>
        <v>0</v>
      </c>
      <c r="O279" s="235" t="str">
        <f>IFERROR(INDEX('Data PO'!J:J,MATCH($J279,'Data PO'!$B:$B,0),0),"")</f>
        <v/>
      </c>
      <c r="P279" s="235" t="str">
        <f t="shared" si="4"/>
        <v/>
      </c>
      <c r="Q279" s="235" t="str">
        <f>IFERROR(RANK(P279,P$6:P$796,0)+COUNTIF(P$6:P279,P279)-1,"")</f>
        <v/>
      </c>
    </row>
    <row r="280" spans="10:17" x14ac:dyDescent="0.25">
      <c r="J280" s="235">
        <v>484</v>
      </c>
      <c r="K280" s="235">
        <f>IFERROR(INDEX('Data PO'!C:C,MATCH($J280,'Data PO'!$B:$B,0),0),"")</f>
        <v>0</v>
      </c>
      <c r="L280" s="235" t="str">
        <f>IFERROR(INDEX('Data PO'!E:E,MATCH($J280,'Data PO'!$B:$B,0),0),"")</f>
        <v/>
      </c>
      <c r="M280" s="235">
        <f>IFERROR(INDEX('Data PO'!H:H,MATCH($J280,'Data PO'!$B:$B,0),0),"")</f>
        <v>0</v>
      </c>
      <c r="N280" s="235">
        <f>IFERROR(INDEX('Data PO'!I:I,MATCH($J280,'Data PO'!$B:$B,0),0),"")+IFERROR(SUMIFS('Jurnal Utang'!K:K,'Jurnal Utang'!N:N,K280),0)</f>
        <v>0</v>
      </c>
      <c r="O280" s="235" t="str">
        <f>IFERROR(INDEX('Data PO'!J:J,MATCH($J280,'Data PO'!$B:$B,0),0),"")</f>
        <v/>
      </c>
      <c r="P280" s="235" t="str">
        <f t="shared" si="4"/>
        <v/>
      </c>
      <c r="Q280" s="235" t="str">
        <f>IFERROR(RANK(P280,P$6:P$796,0)+COUNTIF(P$6:P280,P280)-1,"")</f>
        <v/>
      </c>
    </row>
    <row r="281" spans="10:17" x14ac:dyDescent="0.25">
      <c r="J281" s="235">
        <v>485</v>
      </c>
      <c r="K281" s="235">
        <f>IFERROR(INDEX('Data PO'!C:C,MATCH($J281,'Data PO'!$B:$B,0),0),"")</f>
        <v>0</v>
      </c>
      <c r="L281" s="235" t="str">
        <f>IFERROR(INDEX('Data PO'!E:E,MATCH($J281,'Data PO'!$B:$B,0),0),"")</f>
        <v/>
      </c>
      <c r="M281" s="235">
        <f>IFERROR(INDEX('Data PO'!H:H,MATCH($J281,'Data PO'!$B:$B,0),0),"")</f>
        <v>0</v>
      </c>
      <c r="N281" s="235">
        <f>IFERROR(INDEX('Data PO'!I:I,MATCH($J281,'Data PO'!$B:$B,0),0),"")+IFERROR(SUMIFS('Jurnal Utang'!K:K,'Jurnal Utang'!N:N,K281),0)</f>
        <v>0</v>
      </c>
      <c r="O281" s="235" t="str">
        <f>IFERROR(INDEX('Data PO'!J:J,MATCH($J281,'Data PO'!$B:$B,0),0),"")</f>
        <v/>
      </c>
      <c r="P281" s="235" t="str">
        <f t="shared" si="4"/>
        <v/>
      </c>
      <c r="Q281" s="235" t="str">
        <f>IFERROR(RANK(P281,P$6:P$796,0)+COUNTIF(P$6:P281,P281)-1,"")</f>
        <v/>
      </c>
    </row>
    <row r="282" spans="10:17" x14ac:dyDescent="0.25">
      <c r="J282" s="235">
        <v>486</v>
      </c>
      <c r="K282" s="235">
        <f>IFERROR(INDEX('Data PO'!C:C,MATCH($J282,'Data PO'!$B:$B,0),0),"")</f>
        <v>0</v>
      </c>
      <c r="L282" s="235" t="str">
        <f>IFERROR(INDEX('Data PO'!E:E,MATCH($J282,'Data PO'!$B:$B,0),0),"")</f>
        <v/>
      </c>
      <c r="M282" s="235">
        <f>IFERROR(INDEX('Data PO'!H:H,MATCH($J282,'Data PO'!$B:$B,0),0),"")</f>
        <v>0</v>
      </c>
      <c r="N282" s="235">
        <f>IFERROR(INDEX('Data PO'!I:I,MATCH($J282,'Data PO'!$B:$B,0),0),"")+IFERROR(SUMIFS('Jurnal Utang'!K:K,'Jurnal Utang'!N:N,K282),0)</f>
        <v>0</v>
      </c>
      <c r="O282" s="235" t="str">
        <f>IFERROR(INDEX('Data PO'!J:J,MATCH($J282,'Data PO'!$B:$B,0),0),"")</f>
        <v/>
      </c>
      <c r="P282" s="235" t="str">
        <f t="shared" si="4"/>
        <v/>
      </c>
      <c r="Q282" s="235" t="str">
        <f>IFERROR(RANK(P282,P$6:P$796,0)+COUNTIF(P$6:P282,P282)-1,"")</f>
        <v/>
      </c>
    </row>
    <row r="283" spans="10:17" x14ac:dyDescent="0.25">
      <c r="J283" s="235">
        <v>487</v>
      </c>
      <c r="K283" s="235">
        <f>IFERROR(INDEX('Data PO'!C:C,MATCH($J283,'Data PO'!$B:$B,0),0),"")</f>
        <v>0</v>
      </c>
      <c r="L283" s="235" t="str">
        <f>IFERROR(INDEX('Data PO'!E:E,MATCH($J283,'Data PO'!$B:$B,0),0),"")</f>
        <v/>
      </c>
      <c r="M283" s="235">
        <f>IFERROR(INDEX('Data PO'!H:H,MATCH($J283,'Data PO'!$B:$B,0),0),"")</f>
        <v>0</v>
      </c>
      <c r="N283" s="235">
        <f>IFERROR(INDEX('Data PO'!I:I,MATCH($J283,'Data PO'!$B:$B,0),0),"")+IFERROR(SUMIFS('Jurnal Utang'!K:K,'Jurnal Utang'!N:N,K283),0)</f>
        <v>0</v>
      </c>
      <c r="O283" s="235" t="str">
        <f>IFERROR(INDEX('Data PO'!J:J,MATCH($J283,'Data PO'!$B:$B,0),0),"")</f>
        <v/>
      </c>
      <c r="P283" s="235" t="str">
        <f t="shared" si="4"/>
        <v/>
      </c>
      <c r="Q283" s="235" t="str">
        <f>IFERROR(RANK(P283,P$6:P$796,0)+COUNTIF(P$6:P283,P283)-1,"")</f>
        <v/>
      </c>
    </row>
    <row r="284" spans="10:17" x14ac:dyDescent="0.25">
      <c r="J284" s="235">
        <v>488</v>
      </c>
      <c r="K284" s="235">
        <f>IFERROR(INDEX('Data PO'!C:C,MATCH($J284,'Data PO'!$B:$B,0),0),"")</f>
        <v>0</v>
      </c>
      <c r="L284" s="235" t="str">
        <f>IFERROR(INDEX('Data PO'!E:E,MATCH($J284,'Data PO'!$B:$B,0),0),"")</f>
        <v/>
      </c>
      <c r="M284" s="235">
        <f>IFERROR(INDEX('Data PO'!H:H,MATCH($J284,'Data PO'!$B:$B,0),0),"")</f>
        <v>0</v>
      </c>
      <c r="N284" s="235">
        <f>IFERROR(INDEX('Data PO'!I:I,MATCH($J284,'Data PO'!$B:$B,0),0),"")+IFERROR(SUMIFS('Jurnal Utang'!K:K,'Jurnal Utang'!N:N,K284),0)</f>
        <v>0</v>
      </c>
      <c r="O284" s="235" t="str">
        <f>IFERROR(INDEX('Data PO'!J:J,MATCH($J284,'Data PO'!$B:$B,0),0),"")</f>
        <v/>
      </c>
      <c r="P284" s="235" t="str">
        <f t="shared" si="4"/>
        <v/>
      </c>
      <c r="Q284" s="235" t="str">
        <f>IFERROR(RANK(P284,P$6:P$796,0)+COUNTIF(P$6:P284,P284)-1,"")</f>
        <v/>
      </c>
    </row>
    <row r="285" spans="10:17" x14ac:dyDescent="0.25">
      <c r="J285" s="235">
        <v>489</v>
      </c>
      <c r="K285" s="235">
        <f>IFERROR(INDEX('Data PO'!C:C,MATCH($J285,'Data PO'!$B:$B,0),0),"")</f>
        <v>0</v>
      </c>
      <c r="L285" s="235" t="str">
        <f>IFERROR(INDEX('Data PO'!E:E,MATCH($J285,'Data PO'!$B:$B,0),0),"")</f>
        <v/>
      </c>
      <c r="M285" s="235">
        <f>IFERROR(INDEX('Data PO'!H:H,MATCH($J285,'Data PO'!$B:$B,0),0),"")</f>
        <v>0</v>
      </c>
      <c r="N285" s="235">
        <f>IFERROR(INDEX('Data PO'!I:I,MATCH($J285,'Data PO'!$B:$B,0),0),"")+IFERROR(SUMIFS('Jurnal Utang'!K:K,'Jurnal Utang'!N:N,K285),0)</f>
        <v>0</v>
      </c>
      <c r="O285" s="235" t="str">
        <f>IFERROR(INDEX('Data PO'!J:J,MATCH($J285,'Data PO'!$B:$B,0),0),"")</f>
        <v/>
      </c>
      <c r="P285" s="235" t="str">
        <f t="shared" si="4"/>
        <v/>
      </c>
      <c r="Q285" s="235" t="str">
        <f>IFERROR(RANK(P285,P$6:P$796,0)+COUNTIF(P$6:P285,P285)-1,"")</f>
        <v/>
      </c>
    </row>
    <row r="286" spans="10:17" x14ac:dyDescent="0.25">
      <c r="J286" s="235">
        <v>490</v>
      </c>
      <c r="K286" s="235">
        <f>IFERROR(INDEX('Data PO'!C:C,MATCH($J286,'Data PO'!$B:$B,0),0),"")</f>
        <v>0</v>
      </c>
      <c r="L286" s="235" t="str">
        <f>IFERROR(INDEX('Data PO'!E:E,MATCH($J286,'Data PO'!$B:$B,0),0),"")</f>
        <v/>
      </c>
      <c r="M286" s="235">
        <f>IFERROR(INDEX('Data PO'!H:H,MATCH($J286,'Data PO'!$B:$B,0),0),"")</f>
        <v>0</v>
      </c>
      <c r="N286" s="235">
        <f>IFERROR(INDEX('Data PO'!I:I,MATCH($J286,'Data PO'!$B:$B,0),0),"")+IFERROR(SUMIFS('Jurnal Utang'!K:K,'Jurnal Utang'!N:N,K286),0)</f>
        <v>0</v>
      </c>
      <c r="O286" s="235" t="str">
        <f>IFERROR(INDEX('Data PO'!J:J,MATCH($J286,'Data PO'!$B:$B,0),0),"")</f>
        <v/>
      </c>
      <c r="P286" s="235" t="str">
        <f t="shared" si="4"/>
        <v/>
      </c>
      <c r="Q286" s="235" t="str">
        <f>IFERROR(RANK(P286,P$6:P$796,0)+COUNTIF(P$6:P286,P286)-1,"")</f>
        <v/>
      </c>
    </row>
    <row r="287" spans="10:17" x14ac:dyDescent="0.25">
      <c r="J287" s="235">
        <v>491</v>
      </c>
      <c r="K287" s="235">
        <f>IFERROR(INDEX('Data PO'!C:C,MATCH($J287,'Data PO'!$B:$B,0),0),"")</f>
        <v>0</v>
      </c>
      <c r="L287" s="235" t="str">
        <f>IFERROR(INDEX('Data PO'!E:E,MATCH($J287,'Data PO'!$B:$B,0),0),"")</f>
        <v/>
      </c>
      <c r="M287" s="235">
        <f>IFERROR(INDEX('Data PO'!H:H,MATCH($J287,'Data PO'!$B:$B,0),0),"")</f>
        <v>0</v>
      </c>
      <c r="N287" s="235">
        <f>IFERROR(INDEX('Data PO'!I:I,MATCH($J287,'Data PO'!$B:$B,0),0),"")+IFERROR(SUMIFS('Jurnal Utang'!K:K,'Jurnal Utang'!N:N,K287),0)</f>
        <v>0</v>
      </c>
      <c r="O287" s="235" t="str">
        <f>IFERROR(INDEX('Data PO'!J:J,MATCH($J287,'Data PO'!$B:$B,0),0),"")</f>
        <v/>
      </c>
      <c r="P287" s="235" t="str">
        <f t="shared" si="4"/>
        <v/>
      </c>
      <c r="Q287" s="235" t="str">
        <f>IFERROR(RANK(P287,P$6:P$796,0)+COUNTIF(P$6:P287,P287)-1,"")</f>
        <v/>
      </c>
    </row>
    <row r="288" spans="10:17" x14ac:dyDescent="0.25">
      <c r="J288" s="235">
        <v>492</v>
      </c>
      <c r="K288" s="235">
        <f>IFERROR(INDEX('Data PO'!C:C,MATCH($J288,'Data PO'!$B:$B,0),0),"")</f>
        <v>0</v>
      </c>
      <c r="L288" s="235" t="str">
        <f>IFERROR(INDEX('Data PO'!E:E,MATCH($J288,'Data PO'!$B:$B,0),0),"")</f>
        <v/>
      </c>
      <c r="M288" s="235">
        <f>IFERROR(INDEX('Data PO'!H:H,MATCH($J288,'Data PO'!$B:$B,0),0),"")</f>
        <v>0</v>
      </c>
      <c r="N288" s="235">
        <f>IFERROR(INDEX('Data PO'!I:I,MATCH($J288,'Data PO'!$B:$B,0),0),"")+IFERROR(SUMIFS('Jurnal Utang'!K:K,'Jurnal Utang'!N:N,K288),0)</f>
        <v>0</v>
      </c>
      <c r="O288" s="235" t="str">
        <f>IFERROR(INDEX('Data PO'!J:J,MATCH($J288,'Data PO'!$B:$B,0),0),"")</f>
        <v/>
      </c>
      <c r="P288" s="235" t="str">
        <f t="shared" si="4"/>
        <v/>
      </c>
      <c r="Q288" s="235" t="str">
        <f>IFERROR(RANK(P288,P$6:P$796,0)+COUNTIF(P$6:P288,P288)-1,"")</f>
        <v/>
      </c>
    </row>
    <row r="289" spans="10:17" x14ac:dyDescent="0.25">
      <c r="J289" s="235">
        <v>493</v>
      </c>
      <c r="K289" s="235">
        <f>IFERROR(INDEX('Data PO'!C:C,MATCH($J289,'Data PO'!$B:$B,0),0),"")</f>
        <v>0</v>
      </c>
      <c r="L289" s="235" t="str">
        <f>IFERROR(INDEX('Data PO'!E:E,MATCH($J289,'Data PO'!$B:$B,0),0),"")</f>
        <v/>
      </c>
      <c r="M289" s="235">
        <f>IFERROR(INDEX('Data PO'!H:H,MATCH($J289,'Data PO'!$B:$B,0),0),"")</f>
        <v>0</v>
      </c>
      <c r="N289" s="235">
        <f>IFERROR(INDEX('Data PO'!I:I,MATCH($J289,'Data PO'!$B:$B,0),0),"")+IFERROR(SUMIFS('Jurnal Utang'!K:K,'Jurnal Utang'!N:N,K289),0)</f>
        <v>0</v>
      </c>
      <c r="O289" s="235" t="str">
        <f>IFERROR(INDEX('Data PO'!J:J,MATCH($J289,'Data PO'!$B:$B,0),0),"")</f>
        <v/>
      </c>
      <c r="P289" s="235" t="str">
        <f t="shared" si="4"/>
        <v/>
      </c>
      <c r="Q289" s="235" t="str">
        <f>IFERROR(RANK(P289,P$6:P$796,0)+COUNTIF(P$6:P289,P289)-1,"")</f>
        <v/>
      </c>
    </row>
    <row r="290" spans="10:17" x14ac:dyDescent="0.25">
      <c r="J290" s="235">
        <v>494</v>
      </c>
      <c r="K290" s="235">
        <f>IFERROR(INDEX('Data PO'!C:C,MATCH($J290,'Data PO'!$B:$B,0),0),"")</f>
        <v>0</v>
      </c>
      <c r="L290" s="235" t="str">
        <f>IFERROR(INDEX('Data PO'!E:E,MATCH($J290,'Data PO'!$B:$B,0),0),"")</f>
        <v/>
      </c>
      <c r="M290" s="235">
        <f>IFERROR(INDEX('Data PO'!H:H,MATCH($J290,'Data PO'!$B:$B,0),0),"")</f>
        <v>0</v>
      </c>
      <c r="N290" s="235">
        <f>IFERROR(INDEX('Data PO'!I:I,MATCH($J290,'Data PO'!$B:$B,0),0),"")+IFERROR(SUMIFS('Jurnal Utang'!K:K,'Jurnal Utang'!N:N,K290),0)</f>
        <v>0</v>
      </c>
      <c r="O290" s="235" t="str">
        <f>IFERROR(INDEX('Data PO'!J:J,MATCH($J290,'Data PO'!$B:$B,0),0),"")</f>
        <v/>
      </c>
      <c r="P290" s="235" t="str">
        <f t="shared" si="4"/>
        <v/>
      </c>
      <c r="Q290" s="235" t="str">
        <f>IFERROR(RANK(P290,P$6:P$796,0)+COUNTIF(P$6:P290,P290)-1,"")</f>
        <v/>
      </c>
    </row>
    <row r="291" spans="10:17" x14ac:dyDescent="0.25">
      <c r="J291" s="235">
        <v>495</v>
      </c>
      <c r="K291" s="235">
        <f>IFERROR(INDEX('Data PO'!C:C,MATCH($J291,'Data PO'!$B:$B,0),0),"")</f>
        <v>0</v>
      </c>
      <c r="L291" s="235" t="str">
        <f>IFERROR(INDEX('Data PO'!E:E,MATCH($J291,'Data PO'!$B:$B,0),0),"")</f>
        <v/>
      </c>
      <c r="M291" s="235">
        <f>IFERROR(INDEX('Data PO'!H:H,MATCH($J291,'Data PO'!$B:$B,0),0),"")</f>
        <v>0</v>
      </c>
      <c r="N291" s="235">
        <f>IFERROR(INDEX('Data PO'!I:I,MATCH($J291,'Data PO'!$B:$B,0),0),"")+IFERROR(SUMIFS('Jurnal Utang'!K:K,'Jurnal Utang'!N:N,K291),0)</f>
        <v>0</v>
      </c>
      <c r="O291" s="235" t="str">
        <f>IFERROR(INDEX('Data PO'!J:J,MATCH($J291,'Data PO'!$B:$B,0),0),"")</f>
        <v/>
      </c>
      <c r="P291" s="235" t="str">
        <f t="shared" si="4"/>
        <v/>
      </c>
      <c r="Q291" s="235" t="str">
        <f>IFERROR(RANK(P291,P$6:P$796,0)+COUNTIF(P$6:P291,P291)-1,"")</f>
        <v/>
      </c>
    </row>
    <row r="292" spans="10:17" x14ac:dyDescent="0.25">
      <c r="J292" s="235">
        <v>496</v>
      </c>
      <c r="K292" s="235">
        <f>IFERROR(INDEX('Data PO'!C:C,MATCH($J292,'Data PO'!$B:$B,0),0),"")</f>
        <v>0</v>
      </c>
      <c r="L292" s="235" t="str">
        <f>IFERROR(INDEX('Data PO'!E:E,MATCH($J292,'Data PO'!$B:$B,0),0),"")</f>
        <v/>
      </c>
      <c r="M292" s="235">
        <f>IFERROR(INDEX('Data PO'!H:H,MATCH($J292,'Data PO'!$B:$B,0),0),"")</f>
        <v>0</v>
      </c>
      <c r="N292" s="235">
        <f>IFERROR(INDEX('Data PO'!I:I,MATCH($J292,'Data PO'!$B:$B,0),0),"")+IFERROR(SUMIFS('Jurnal Utang'!K:K,'Jurnal Utang'!N:N,K292),0)</f>
        <v>0</v>
      </c>
      <c r="O292" s="235" t="str">
        <f>IFERROR(INDEX('Data PO'!J:J,MATCH($J292,'Data PO'!$B:$B,0),0),"")</f>
        <v/>
      </c>
      <c r="P292" s="235" t="str">
        <f t="shared" si="4"/>
        <v/>
      </c>
      <c r="Q292" s="235" t="str">
        <f>IFERROR(RANK(P292,P$6:P$796,0)+COUNTIF(P$6:P292,P292)-1,"")</f>
        <v/>
      </c>
    </row>
    <row r="293" spans="10:17" x14ac:dyDescent="0.25">
      <c r="J293" s="235">
        <v>497</v>
      </c>
      <c r="K293" s="235">
        <f>IFERROR(INDEX('Data PO'!C:C,MATCH($J293,'Data PO'!$B:$B,0),0),"")</f>
        <v>0</v>
      </c>
      <c r="L293" s="235" t="str">
        <f>IFERROR(INDEX('Data PO'!E:E,MATCH($J293,'Data PO'!$B:$B,0),0),"")</f>
        <v/>
      </c>
      <c r="M293" s="235">
        <f>IFERROR(INDEX('Data PO'!H:H,MATCH($J293,'Data PO'!$B:$B,0),0),"")</f>
        <v>0</v>
      </c>
      <c r="N293" s="235">
        <f>IFERROR(INDEX('Data PO'!I:I,MATCH($J293,'Data PO'!$B:$B,0),0),"")+IFERROR(SUMIFS('Jurnal Utang'!K:K,'Jurnal Utang'!N:N,K293),0)</f>
        <v>0</v>
      </c>
      <c r="O293" s="235" t="str">
        <f>IFERROR(INDEX('Data PO'!J:J,MATCH($J293,'Data PO'!$B:$B,0),0),"")</f>
        <v/>
      </c>
      <c r="P293" s="235" t="str">
        <f t="shared" si="4"/>
        <v/>
      </c>
      <c r="Q293" s="235" t="str">
        <f>IFERROR(RANK(P293,P$6:P$796,0)+COUNTIF(P$6:P293,P293)-1,"")</f>
        <v/>
      </c>
    </row>
    <row r="294" spans="10:17" x14ac:dyDescent="0.25">
      <c r="J294" s="235">
        <v>498</v>
      </c>
      <c r="K294" s="235">
        <f>IFERROR(INDEX('Data PO'!C:C,MATCH($J294,'Data PO'!$B:$B,0),0),"")</f>
        <v>0</v>
      </c>
      <c r="L294" s="235" t="str">
        <f>IFERROR(INDEX('Data PO'!E:E,MATCH($J294,'Data PO'!$B:$B,0),0),"")</f>
        <v/>
      </c>
      <c r="M294" s="235">
        <f>IFERROR(INDEX('Data PO'!H:H,MATCH($J294,'Data PO'!$B:$B,0),0),"")</f>
        <v>0</v>
      </c>
      <c r="N294" s="235">
        <f>IFERROR(INDEX('Data PO'!I:I,MATCH($J294,'Data PO'!$B:$B,0),0),"")+IFERROR(SUMIFS('Jurnal Utang'!K:K,'Jurnal Utang'!N:N,K294),0)</f>
        <v>0</v>
      </c>
      <c r="O294" s="235" t="str">
        <f>IFERROR(INDEX('Data PO'!J:J,MATCH($J294,'Data PO'!$B:$B,0),0),"")</f>
        <v/>
      </c>
      <c r="P294" s="235" t="str">
        <f t="shared" si="4"/>
        <v/>
      </c>
      <c r="Q294" s="235" t="str">
        <f>IFERROR(RANK(P294,P$6:P$796,0)+COUNTIF(P$6:P294,P294)-1,"")</f>
        <v/>
      </c>
    </row>
    <row r="295" spans="10:17" x14ac:dyDescent="0.25">
      <c r="J295" s="235">
        <v>499</v>
      </c>
      <c r="K295" s="235">
        <f>IFERROR(INDEX('Data PO'!C:C,MATCH($J295,'Data PO'!$B:$B,0),0),"")</f>
        <v>0</v>
      </c>
      <c r="L295" s="235" t="str">
        <f>IFERROR(INDEX('Data PO'!E:E,MATCH($J295,'Data PO'!$B:$B,0),0),"")</f>
        <v/>
      </c>
      <c r="M295" s="235">
        <f>IFERROR(INDEX('Data PO'!H:H,MATCH($J295,'Data PO'!$B:$B,0),0),"")</f>
        <v>0</v>
      </c>
      <c r="N295" s="235">
        <f>IFERROR(INDEX('Data PO'!I:I,MATCH($J295,'Data PO'!$B:$B,0),0),"")+IFERROR(SUMIFS('Jurnal Utang'!K:K,'Jurnal Utang'!N:N,K295),0)</f>
        <v>0</v>
      </c>
      <c r="O295" s="235" t="str">
        <f>IFERROR(INDEX('Data PO'!J:J,MATCH($J295,'Data PO'!$B:$B,0),0),"")</f>
        <v/>
      </c>
      <c r="P295" s="235" t="str">
        <f t="shared" si="4"/>
        <v/>
      </c>
      <c r="Q295" s="235" t="str">
        <f>IFERROR(RANK(P295,P$6:P$796,0)+COUNTIF(P$6:P295,P295)-1,"")</f>
        <v/>
      </c>
    </row>
    <row r="296" spans="10:17" x14ac:dyDescent="0.25">
      <c r="J296" s="235">
        <v>500</v>
      </c>
      <c r="K296" s="235">
        <f>IFERROR(INDEX('Data PO'!C:C,MATCH($J296,'Data PO'!$B:$B,0),0),"")</f>
        <v>0</v>
      </c>
      <c r="L296" s="235" t="str">
        <f>IFERROR(INDEX('Data PO'!E:E,MATCH($J296,'Data PO'!$B:$B,0),0),"")</f>
        <v/>
      </c>
      <c r="M296" s="235">
        <f>IFERROR(INDEX('Data PO'!H:H,MATCH($J296,'Data PO'!$B:$B,0),0),"")</f>
        <v>0</v>
      </c>
      <c r="N296" s="235">
        <f>IFERROR(INDEX('Data PO'!I:I,MATCH($J296,'Data PO'!$B:$B,0),0),"")+IFERROR(SUMIFS('Jurnal Utang'!K:K,'Jurnal Utang'!N:N,K296),0)</f>
        <v>0</v>
      </c>
      <c r="O296" s="235" t="str">
        <f>IFERROR(INDEX('Data PO'!J:J,MATCH($J296,'Data PO'!$B:$B,0),0),"")</f>
        <v/>
      </c>
      <c r="P296" s="235" t="str">
        <f t="shared" si="4"/>
        <v/>
      </c>
      <c r="Q296" s="235" t="str">
        <f>IFERROR(RANK(P296,P$6:P$796,0)+COUNTIF(P$6:P296,P296)-1,"")</f>
        <v/>
      </c>
    </row>
    <row r="297" spans="10:17" x14ac:dyDescent="0.25">
      <c r="J297" s="235">
        <v>501</v>
      </c>
      <c r="K297" s="235">
        <f>IFERROR(INDEX('Data PO'!C:C,MATCH($J297,'Data PO'!$B:$B,0),0),"")</f>
        <v>0</v>
      </c>
      <c r="L297" s="235" t="str">
        <f>IFERROR(INDEX('Data PO'!E:E,MATCH($J297,'Data PO'!$B:$B,0),0),"")</f>
        <v/>
      </c>
      <c r="M297" s="235">
        <f>IFERROR(INDEX('Data PO'!H:H,MATCH($J297,'Data PO'!$B:$B,0),0),"")</f>
        <v>0</v>
      </c>
      <c r="N297" s="235">
        <f>IFERROR(INDEX('Data PO'!I:I,MATCH($J297,'Data PO'!$B:$B,0),0),"")+IFERROR(SUMIFS('Jurnal Utang'!K:K,'Jurnal Utang'!N:N,K297),0)</f>
        <v>0</v>
      </c>
      <c r="O297" s="235" t="str">
        <f>IFERROR(INDEX('Data PO'!J:J,MATCH($J297,'Data PO'!$B:$B,0),0),"")</f>
        <v/>
      </c>
      <c r="P297" s="235" t="str">
        <f t="shared" si="4"/>
        <v/>
      </c>
      <c r="Q297" s="235" t="str">
        <f>IFERROR(RANK(P297,P$6:P$796,0)+COUNTIF(P$6:P297,P297)-1,"")</f>
        <v/>
      </c>
    </row>
    <row r="298" spans="10:17" x14ac:dyDescent="0.25">
      <c r="J298" s="235">
        <v>502</v>
      </c>
      <c r="K298" s="235">
        <f>IFERROR(INDEX('Data PO'!C:C,MATCH($J298,'Data PO'!$B:$B,0),0),"")</f>
        <v>0</v>
      </c>
      <c r="L298" s="235" t="str">
        <f>IFERROR(INDEX('Data PO'!E:E,MATCH($J298,'Data PO'!$B:$B,0),0),"")</f>
        <v/>
      </c>
      <c r="M298" s="235">
        <f>IFERROR(INDEX('Data PO'!H:H,MATCH($J298,'Data PO'!$B:$B,0),0),"")</f>
        <v>0</v>
      </c>
      <c r="N298" s="235">
        <f>IFERROR(INDEX('Data PO'!I:I,MATCH($J298,'Data PO'!$B:$B,0),0),"")+IFERROR(SUMIFS('Jurnal Utang'!K:K,'Jurnal Utang'!N:N,K298),0)</f>
        <v>0</v>
      </c>
      <c r="O298" s="235" t="str">
        <f>IFERROR(INDEX('Data PO'!J:J,MATCH($J298,'Data PO'!$B:$B,0),0),"")</f>
        <v/>
      </c>
      <c r="P298" s="235" t="str">
        <f t="shared" si="4"/>
        <v/>
      </c>
      <c r="Q298" s="235" t="str">
        <f>IFERROR(RANK(P298,P$6:P$796,0)+COUNTIF(P$6:P298,P298)-1,"")</f>
        <v/>
      </c>
    </row>
    <row r="299" spans="10:17" x14ac:dyDescent="0.25">
      <c r="J299" s="235">
        <v>503</v>
      </c>
      <c r="K299" s="235">
        <f>IFERROR(INDEX('Data PO'!C:C,MATCH($J299,'Data PO'!$B:$B,0),0),"")</f>
        <v>0</v>
      </c>
      <c r="L299" s="235" t="str">
        <f>IFERROR(INDEX('Data PO'!E:E,MATCH($J299,'Data PO'!$B:$B,0),0),"")</f>
        <v/>
      </c>
      <c r="M299" s="235">
        <f>IFERROR(INDEX('Data PO'!H:H,MATCH($J299,'Data PO'!$B:$B,0),0),"")</f>
        <v>0</v>
      </c>
      <c r="N299" s="235">
        <f>IFERROR(INDEX('Data PO'!I:I,MATCH($J299,'Data PO'!$B:$B,0),0),"")+IFERROR(SUMIFS('Jurnal Utang'!K:K,'Jurnal Utang'!N:N,K299),0)</f>
        <v>0</v>
      </c>
      <c r="O299" s="235" t="str">
        <f>IFERROR(INDEX('Data PO'!J:J,MATCH($J299,'Data PO'!$B:$B,0),0),"")</f>
        <v/>
      </c>
      <c r="P299" s="235" t="str">
        <f t="shared" si="4"/>
        <v/>
      </c>
      <c r="Q299" s="235" t="str">
        <f>IFERROR(RANK(P299,P$6:P$796,0)+COUNTIF(P$6:P299,P299)-1,"")</f>
        <v/>
      </c>
    </row>
    <row r="300" spans="10:17" x14ac:dyDescent="0.25">
      <c r="J300" s="235">
        <v>504</v>
      </c>
      <c r="K300" s="235">
        <f>IFERROR(INDEX('Data PO'!C:C,MATCH($J300,'Data PO'!$B:$B,0),0),"")</f>
        <v>0</v>
      </c>
      <c r="L300" s="235" t="str">
        <f>IFERROR(INDEX('Data PO'!E:E,MATCH($J300,'Data PO'!$B:$B,0),0),"")</f>
        <v/>
      </c>
      <c r="M300" s="235">
        <f>IFERROR(INDEX('Data PO'!H:H,MATCH($J300,'Data PO'!$B:$B,0),0),"")</f>
        <v>0</v>
      </c>
      <c r="N300" s="235">
        <f>IFERROR(INDEX('Data PO'!I:I,MATCH($J300,'Data PO'!$B:$B,0),0),"")+IFERROR(SUMIFS('Jurnal Utang'!K:K,'Jurnal Utang'!N:N,K300),0)</f>
        <v>0</v>
      </c>
      <c r="O300" s="235" t="str">
        <f>IFERROR(INDEX('Data PO'!J:J,MATCH($J300,'Data PO'!$B:$B,0),0),"")</f>
        <v/>
      </c>
      <c r="P300" s="235" t="str">
        <f t="shared" si="4"/>
        <v/>
      </c>
      <c r="Q300" s="235" t="str">
        <f>IFERROR(RANK(P300,P$6:P$796,0)+COUNTIF(P$6:P300,P300)-1,"")</f>
        <v/>
      </c>
    </row>
    <row r="301" spans="10:17" x14ac:dyDescent="0.25">
      <c r="J301" s="235">
        <v>505</v>
      </c>
      <c r="K301" s="235">
        <f>IFERROR(INDEX('Data PO'!C:C,MATCH($J301,'Data PO'!$B:$B,0),0),"")</f>
        <v>0</v>
      </c>
      <c r="L301" s="235" t="str">
        <f>IFERROR(INDEX('Data PO'!E:E,MATCH($J301,'Data PO'!$B:$B,0),0),"")</f>
        <v/>
      </c>
      <c r="M301" s="235">
        <f>IFERROR(INDEX('Data PO'!H:H,MATCH($J301,'Data PO'!$B:$B,0),0),"")</f>
        <v>0</v>
      </c>
      <c r="N301" s="235">
        <f>IFERROR(INDEX('Data PO'!I:I,MATCH($J301,'Data PO'!$B:$B,0),0),"")+IFERROR(SUMIFS('Jurnal Utang'!K:K,'Jurnal Utang'!N:N,K301),0)</f>
        <v>0</v>
      </c>
      <c r="O301" s="235" t="str">
        <f>IFERROR(INDEX('Data PO'!J:J,MATCH($J301,'Data PO'!$B:$B,0),0),"")</f>
        <v/>
      </c>
      <c r="P301" s="235" t="str">
        <f t="shared" si="4"/>
        <v/>
      </c>
      <c r="Q301" s="235" t="str">
        <f>IFERROR(RANK(P301,P$6:P$796,0)+COUNTIF(P$6:P301,P301)-1,"")</f>
        <v/>
      </c>
    </row>
    <row r="302" spans="10:17" x14ac:dyDescent="0.25">
      <c r="J302" s="235">
        <v>506</v>
      </c>
      <c r="K302" s="235">
        <f>IFERROR(INDEX('Data PO'!C:C,MATCH($J302,'Data PO'!$B:$B,0),0),"")</f>
        <v>0</v>
      </c>
      <c r="L302" s="235" t="str">
        <f>IFERROR(INDEX('Data PO'!E:E,MATCH($J302,'Data PO'!$B:$B,0),0),"")</f>
        <v/>
      </c>
      <c r="M302" s="235">
        <f>IFERROR(INDEX('Data PO'!H:H,MATCH($J302,'Data PO'!$B:$B,0),0),"")</f>
        <v>0</v>
      </c>
      <c r="N302" s="235">
        <f>IFERROR(INDEX('Data PO'!I:I,MATCH($J302,'Data PO'!$B:$B,0),0),"")+IFERROR(SUMIFS('Jurnal Utang'!K:K,'Jurnal Utang'!N:N,K302),0)</f>
        <v>0</v>
      </c>
      <c r="O302" s="235" t="str">
        <f>IFERROR(INDEX('Data PO'!J:J,MATCH($J302,'Data PO'!$B:$B,0),0),"")</f>
        <v/>
      </c>
      <c r="P302" s="235" t="str">
        <f t="shared" si="4"/>
        <v/>
      </c>
      <c r="Q302" s="235" t="str">
        <f>IFERROR(RANK(P302,P$6:P$796,0)+COUNTIF(P$6:P302,P302)-1,"")</f>
        <v/>
      </c>
    </row>
    <row r="303" spans="10:17" x14ac:dyDescent="0.25">
      <c r="J303" s="235">
        <v>507</v>
      </c>
      <c r="K303" s="235">
        <f>IFERROR(INDEX('Data PO'!C:C,MATCH($J303,'Data PO'!$B:$B,0),0),"")</f>
        <v>0</v>
      </c>
      <c r="L303" s="235" t="str">
        <f>IFERROR(INDEX('Data PO'!E:E,MATCH($J303,'Data PO'!$B:$B,0),0),"")</f>
        <v/>
      </c>
      <c r="M303" s="235">
        <f>IFERROR(INDEX('Data PO'!H:H,MATCH($J303,'Data PO'!$B:$B,0),0),"")</f>
        <v>0</v>
      </c>
      <c r="N303" s="235">
        <f>IFERROR(INDEX('Data PO'!I:I,MATCH($J303,'Data PO'!$B:$B,0),0),"")+IFERROR(SUMIFS('Jurnal Utang'!K:K,'Jurnal Utang'!N:N,K303),0)</f>
        <v>0</v>
      </c>
      <c r="O303" s="235" t="str">
        <f>IFERROR(INDEX('Data PO'!J:J,MATCH($J303,'Data PO'!$B:$B,0),0),"")</f>
        <v/>
      </c>
      <c r="P303" s="235" t="str">
        <f t="shared" si="4"/>
        <v/>
      </c>
      <c r="Q303" s="235" t="str">
        <f>IFERROR(RANK(P303,P$6:P$796,0)+COUNTIF(P$6:P303,P303)-1,"")</f>
        <v/>
      </c>
    </row>
    <row r="304" spans="10:17" x14ac:dyDescent="0.25">
      <c r="J304" s="235">
        <v>508</v>
      </c>
      <c r="K304" s="235">
        <f>IFERROR(INDEX('Data PO'!C:C,MATCH($J304,'Data PO'!$B:$B,0),0),"")</f>
        <v>0</v>
      </c>
      <c r="L304" s="235" t="str">
        <f>IFERROR(INDEX('Data PO'!E:E,MATCH($J304,'Data PO'!$B:$B,0),0),"")</f>
        <v/>
      </c>
      <c r="M304" s="235">
        <f>IFERROR(INDEX('Data PO'!H:H,MATCH($J304,'Data PO'!$B:$B,0),0),"")</f>
        <v>0</v>
      </c>
      <c r="N304" s="235">
        <f>IFERROR(INDEX('Data PO'!I:I,MATCH($J304,'Data PO'!$B:$B,0),0),"")+IFERROR(SUMIFS('Jurnal Utang'!K:K,'Jurnal Utang'!N:N,K304),0)</f>
        <v>0</v>
      </c>
      <c r="O304" s="235" t="str">
        <f>IFERROR(INDEX('Data PO'!J:J,MATCH($J304,'Data PO'!$B:$B,0),0),"")</f>
        <v/>
      </c>
      <c r="P304" s="235" t="str">
        <f t="shared" si="4"/>
        <v/>
      </c>
      <c r="Q304" s="235" t="str">
        <f>IFERROR(RANK(P304,P$6:P$796,0)+COUNTIF(P$6:P304,P304)-1,"")</f>
        <v/>
      </c>
    </row>
    <row r="305" spans="10:17" x14ac:dyDescent="0.25">
      <c r="J305" s="235">
        <v>509</v>
      </c>
      <c r="K305" s="235">
        <f>IFERROR(INDEX('Data PO'!C:C,MATCH($J305,'Data PO'!$B:$B,0),0),"")</f>
        <v>0</v>
      </c>
      <c r="L305" s="235" t="str">
        <f>IFERROR(INDEX('Data PO'!E:E,MATCH($J305,'Data PO'!$B:$B,0),0),"")</f>
        <v/>
      </c>
      <c r="M305" s="235">
        <f>IFERROR(INDEX('Data PO'!H:H,MATCH($J305,'Data PO'!$B:$B,0),0),"")</f>
        <v>0</v>
      </c>
      <c r="N305" s="235">
        <f>IFERROR(INDEX('Data PO'!I:I,MATCH($J305,'Data PO'!$B:$B,0),0),"")+IFERROR(SUMIFS('Jurnal Utang'!K:K,'Jurnal Utang'!N:N,K305),0)</f>
        <v>0</v>
      </c>
      <c r="O305" s="235" t="str">
        <f>IFERROR(INDEX('Data PO'!J:J,MATCH($J305,'Data PO'!$B:$B,0),0),"")</f>
        <v/>
      </c>
      <c r="P305" s="235" t="str">
        <f t="shared" si="4"/>
        <v/>
      </c>
      <c r="Q305" s="235" t="str">
        <f>IFERROR(RANK(P305,P$6:P$796,0)+COUNTIF(P$6:P305,P305)-1,"")</f>
        <v/>
      </c>
    </row>
    <row r="306" spans="10:17" x14ac:dyDescent="0.25">
      <c r="J306" s="235">
        <v>510</v>
      </c>
      <c r="K306" s="235">
        <f>IFERROR(INDEX('Data PO'!C:C,MATCH($J306,'Data PO'!$B:$B,0),0),"")</f>
        <v>0</v>
      </c>
      <c r="L306" s="235" t="str">
        <f>IFERROR(INDEX('Data PO'!E:E,MATCH($J306,'Data PO'!$B:$B,0),0),"")</f>
        <v/>
      </c>
      <c r="M306" s="235">
        <f>IFERROR(INDEX('Data PO'!H:H,MATCH($J306,'Data PO'!$B:$B,0),0),"")</f>
        <v>0</v>
      </c>
      <c r="N306" s="235">
        <f>IFERROR(INDEX('Data PO'!I:I,MATCH($J306,'Data PO'!$B:$B,0),0),"")+IFERROR(SUMIFS('Jurnal Utang'!K:K,'Jurnal Utang'!N:N,K306),0)</f>
        <v>0</v>
      </c>
      <c r="O306" s="235" t="str">
        <f>IFERROR(INDEX('Data PO'!J:J,MATCH($J306,'Data PO'!$B:$B,0),0),"")</f>
        <v/>
      </c>
      <c r="P306" s="235" t="str">
        <f t="shared" si="4"/>
        <v/>
      </c>
      <c r="Q306" s="235" t="str">
        <f>IFERROR(RANK(P306,P$6:P$796,0)+COUNTIF(P$6:P306,P306)-1,"")</f>
        <v/>
      </c>
    </row>
    <row r="307" spans="10:17" x14ac:dyDescent="0.25">
      <c r="J307" s="235">
        <v>511</v>
      </c>
      <c r="K307" s="235">
        <f>IFERROR(INDEX('Data PO'!C:C,MATCH($J307,'Data PO'!$B:$B,0),0),"")</f>
        <v>0</v>
      </c>
      <c r="L307" s="235" t="str">
        <f>IFERROR(INDEX('Data PO'!E:E,MATCH($J307,'Data PO'!$B:$B,0),0),"")</f>
        <v/>
      </c>
      <c r="M307" s="235">
        <f>IFERROR(INDEX('Data PO'!H:H,MATCH($J307,'Data PO'!$B:$B,0),0),"")</f>
        <v>0</v>
      </c>
      <c r="N307" s="235">
        <f>IFERROR(INDEX('Data PO'!I:I,MATCH($J307,'Data PO'!$B:$B,0),0),"")+IFERROR(SUMIFS('Jurnal Utang'!K:K,'Jurnal Utang'!N:N,K307),0)</f>
        <v>0</v>
      </c>
      <c r="O307" s="235" t="str">
        <f>IFERROR(INDEX('Data PO'!J:J,MATCH($J307,'Data PO'!$B:$B,0),0),"")</f>
        <v/>
      </c>
      <c r="P307" s="235" t="str">
        <f t="shared" si="4"/>
        <v/>
      </c>
      <c r="Q307" s="235" t="str">
        <f>IFERROR(RANK(P307,P$6:P$796,0)+COUNTIF(P$6:P307,P307)-1,"")</f>
        <v/>
      </c>
    </row>
    <row r="308" spans="10:17" x14ac:dyDescent="0.25">
      <c r="J308" s="235">
        <v>512</v>
      </c>
      <c r="K308" s="235">
        <f>IFERROR(INDEX('Data PO'!C:C,MATCH($J308,'Data PO'!$B:$B,0),0),"")</f>
        <v>0</v>
      </c>
      <c r="L308" s="235" t="str">
        <f>IFERROR(INDEX('Data PO'!E:E,MATCH($J308,'Data PO'!$B:$B,0),0),"")</f>
        <v/>
      </c>
      <c r="M308" s="235">
        <f>IFERROR(INDEX('Data PO'!H:H,MATCH($J308,'Data PO'!$B:$B,0),0),"")</f>
        <v>0</v>
      </c>
      <c r="N308" s="235">
        <f>IFERROR(INDEX('Data PO'!I:I,MATCH($J308,'Data PO'!$B:$B,0),0),"")+IFERROR(SUMIFS('Jurnal Utang'!K:K,'Jurnal Utang'!N:N,K308),0)</f>
        <v>0</v>
      </c>
      <c r="O308" s="235" t="str">
        <f>IFERROR(INDEX('Data PO'!J:J,MATCH($J308,'Data PO'!$B:$B,0),0),"")</f>
        <v/>
      </c>
      <c r="P308" s="235" t="str">
        <f t="shared" si="4"/>
        <v/>
      </c>
      <c r="Q308" s="235" t="str">
        <f>IFERROR(RANK(P308,P$6:P$796,0)+COUNTIF(P$6:P308,P308)-1,"")</f>
        <v/>
      </c>
    </row>
    <row r="309" spans="10:17" x14ac:dyDescent="0.25">
      <c r="J309" s="235">
        <v>513</v>
      </c>
      <c r="K309" s="235">
        <f>IFERROR(INDEX('Data PO'!C:C,MATCH($J309,'Data PO'!$B:$B,0),0),"")</f>
        <v>0</v>
      </c>
      <c r="L309" s="235" t="str">
        <f>IFERROR(INDEX('Data PO'!E:E,MATCH($J309,'Data PO'!$B:$B,0),0),"")</f>
        <v/>
      </c>
      <c r="M309" s="235">
        <f>IFERROR(INDEX('Data PO'!H:H,MATCH($J309,'Data PO'!$B:$B,0),0),"")</f>
        <v>0</v>
      </c>
      <c r="N309" s="235">
        <f>IFERROR(INDEX('Data PO'!I:I,MATCH($J309,'Data PO'!$B:$B,0),0),"")+IFERROR(SUMIFS('Jurnal Utang'!K:K,'Jurnal Utang'!N:N,K309),0)</f>
        <v>0</v>
      </c>
      <c r="O309" s="235" t="str">
        <f>IFERROR(INDEX('Data PO'!J:J,MATCH($J309,'Data PO'!$B:$B,0),0),"")</f>
        <v/>
      </c>
      <c r="P309" s="235" t="str">
        <f t="shared" si="4"/>
        <v/>
      </c>
      <c r="Q309" s="235" t="str">
        <f>IFERROR(RANK(P309,P$6:P$796,0)+COUNTIF(P$6:P309,P309)-1,"")</f>
        <v/>
      </c>
    </row>
    <row r="310" spans="10:17" x14ac:dyDescent="0.25">
      <c r="J310" s="235">
        <v>514</v>
      </c>
      <c r="K310" s="235">
        <f>IFERROR(INDEX('Data PO'!C:C,MATCH($J310,'Data PO'!$B:$B,0),0),"")</f>
        <v>0</v>
      </c>
      <c r="L310" s="235" t="str">
        <f>IFERROR(INDEX('Data PO'!E:E,MATCH($J310,'Data PO'!$B:$B,0),0),"")</f>
        <v/>
      </c>
      <c r="M310" s="235">
        <f>IFERROR(INDEX('Data PO'!H:H,MATCH($J310,'Data PO'!$B:$B,0),0),"")</f>
        <v>0</v>
      </c>
      <c r="N310" s="235">
        <f>IFERROR(INDEX('Data PO'!I:I,MATCH($J310,'Data PO'!$B:$B,0),0),"")+IFERROR(SUMIFS('Jurnal Utang'!K:K,'Jurnal Utang'!N:N,K310),0)</f>
        <v>0</v>
      </c>
      <c r="O310" s="235" t="str">
        <f>IFERROR(INDEX('Data PO'!J:J,MATCH($J310,'Data PO'!$B:$B,0),0),"")</f>
        <v/>
      </c>
      <c r="P310" s="235" t="str">
        <f t="shared" ref="P310:P373" si="5">IF(O310&lt;&gt;"",IF(O310&lt;&gt;0,M310,""),"")</f>
        <v/>
      </c>
      <c r="Q310" s="235" t="str">
        <f>IFERROR(RANK(P310,P$6:P$796,0)+COUNTIF(P$6:P310,P310)-1,"")</f>
        <v/>
      </c>
    </row>
    <row r="311" spans="10:17" x14ac:dyDescent="0.25">
      <c r="J311" s="235">
        <v>515</v>
      </c>
      <c r="K311" s="235">
        <f>IFERROR(INDEX('Data PO'!C:C,MATCH($J311,'Data PO'!$B:$B,0),0),"")</f>
        <v>0</v>
      </c>
      <c r="L311" s="235" t="str">
        <f>IFERROR(INDEX('Data PO'!E:E,MATCH($J311,'Data PO'!$B:$B,0),0),"")</f>
        <v/>
      </c>
      <c r="M311" s="235">
        <f>IFERROR(INDEX('Data PO'!H:H,MATCH($J311,'Data PO'!$B:$B,0),0),"")</f>
        <v>0</v>
      </c>
      <c r="N311" s="235">
        <f>IFERROR(INDEX('Data PO'!I:I,MATCH($J311,'Data PO'!$B:$B,0),0),"")+IFERROR(SUMIFS('Jurnal Utang'!K:K,'Jurnal Utang'!N:N,K311),0)</f>
        <v>0</v>
      </c>
      <c r="O311" s="235" t="str">
        <f>IFERROR(INDEX('Data PO'!J:J,MATCH($J311,'Data PO'!$B:$B,0),0),"")</f>
        <v/>
      </c>
      <c r="P311" s="235" t="str">
        <f t="shared" si="5"/>
        <v/>
      </c>
      <c r="Q311" s="235" t="str">
        <f>IFERROR(RANK(P311,P$6:P$796,0)+COUNTIF(P$6:P311,P311)-1,"")</f>
        <v/>
      </c>
    </row>
    <row r="312" spans="10:17" x14ac:dyDescent="0.25">
      <c r="J312" s="235">
        <v>516</v>
      </c>
      <c r="K312" s="235">
        <f>IFERROR(INDEX('Data PO'!C:C,MATCH($J312,'Data PO'!$B:$B,0),0),"")</f>
        <v>0</v>
      </c>
      <c r="L312" s="235" t="str">
        <f>IFERROR(INDEX('Data PO'!E:E,MATCH($J312,'Data PO'!$B:$B,0),0),"")</f>
        <v/>
      </c>
      <c r="M312" s="235">
        <f>IFERROR(INDEX('Data PO'!H:H,MATCH($J312,'Data PO'!$B:$B,0),0),"")</f>
        <v>0</v>
      </c>
      <c r="N312" s="235">
        <f>IFERROR(INDEX('Data PO'!I:I,MATCH($J312,'Data PO'!$B:$B,0),0),"")+IFERROR(SUMIFS('Jurnal Utang'!K:K,'Jurnal Utang'!N:N,K312),0)</f>
        <v>0</v>
      </c>
      <c r="O312" s="235" t="str">
        <f>IFERROR(INDEX('Data PO'!J:J,MATCH($J312,'Data PO'!$B:$B,0),0),"")</f>
        <v/>
      </c>
      <c r="P312" s="235" t="str">
        <f t="shared" si="5"/>
        <v/>
      </c>
      <c r="Q312" s="235" t="str">
        <f>IFERROR(RANK(P312,P$6:P$796,0)+COUNTIF(P$6:P312,P312)-1,"")</f>
        <v/>
      </c>
    </row>
    <row r="313" spans="10:17" x14ac:dyDescent="0.25">
      <c r="J313" s="235">
        <v>517</v>
      </c>
      <c r="K313" s="235">
        <f>IFERROR(INDEX('Data PO'!C:C,MATCH($J313,'Data PO'!$B:$B,0),0),"")</f>
        <v>0</v>
      </c>
      <c r="L313" s="235" t="str">
        <f>IFERROR(INDEX('Data PO'!E:E,MATCH($J313,'Data PO'!$B:$B,0),0),"")</f>
        <v/>
      </c>
      <c r="M313" s="235">
        <f>IFERROR(INDEX('Data PO'!H:H,MATCH($J313,'Data PO'!$B:$B,0),0),"")</f>
        <v>0</v>
      </c>
      <c r="N313" s="235">
        <f>IFERROR(INDEX('Data PO'!I:I,MATCH($J313,'Data PO'!$B:$B,0),0),"")+IFERROR(SUMIFS('Jurnal Utang'!K:K,'Jurnal Utang'!N:N,K313),0)</f>
        <v>0</v>
      </c>
      <c r="O313" s="235" t="str">
        <f>IFERROR(INDEX('Data PO'!J:J,MATCH($J313,'Data PO'!$B:$B,0),0),"")</f>
        <v/>
      </c>
      <c r="P313" s="235" t="str">
        <f t="shared" si="5"/>
        <v/>
      </c>
      <c r="Q313" s="235" t="str">
        <f>IFERROR(RANK(P313,P$6:P$796,0)+COUNTIF(P$6:P313,P313)-1,"")</f>
        <v/>
      </c>
    </row>
    <row r="314" spans="10:17" x14ac:dyDescent="0.25">
      <c r="J314" s="235">
        <v>518</v>
      </c>
      <c r="K314" s="235">
        <f>IFERROR(INDEX('Data PO'!C:C,MATCH($J314,'Data PO'!$B:$B,0),0),"")</f>
        <v>0</v>
      </c>
      <c r="L314" s="235" t="str">
        <f>IFERROR(INDEX('Data PO'!E:E,MATCH($J314,'Data PO'!$B:$B,0),0),"")</f>
        <v/>
      </c>
      <c r="M314" s="235">
        <f>IFERROR(INDEX('Data PO'!H:H,MATCH($J314,'Data PO'!$B:$B,0),0),"")</f>
        <v>0</v>
      </c>
      <c r="N314" s="235">
        <f>IFERROR(INDEX('Data PO'!I:I,MATCH($J314,'Data PO'!$B:$B,0),0),"")+IFERROR(SUMIFS('Jurnal Utang'!K:K,'Jurnal Utang'!N:N,K314),0)</f>
        <v>0</v>
      </c>
      <c r="O314" s="235" t="str">
        <f>IFERROR(INDEX('Data PO'!J:J,MATCH($J314,'Data PO'!$B:$B,0),0),"")</f>
        <v/>
      </c>
      <c r="P314" s="235" t="str">
        <f t="shared" si="5"/>
        <v/>
      </c>
      <c r="Q314" s="235" t="str">
        <f>IFERROR(RANK(P314,P$6:P$796,0)+COUNTIF(P$6:P314,P314)-1,"")</f>
        <v/>
      </c>
    </row>
    <row r="315" spans="10:17" x14ac:dyDescent="0.25">
      <c r="J315" s="235">
        <v>519</v>
      </c>
      <c r="K315" s="235">
        <f>IFERROR(INDEX('Data PO'!C:C,MATCH($J315,'Data PO'!$B:$B,0),0),"")</f>
        <v>0</v>
      </c>
      <c r="L315" s="235" t="str">
        <f>IFERROR(INDEX('Data PO'!E:E,MATCH($J315,'Data PO'!$B:$B,0),0),"")</f>
        <v/>
      </c>
      <c r="M315" s="235">
        <f>IFERROR(INDEX('Data PO'!H:H,MATCH($J315,'Data PO'!$B:$B,0),0),"")</f>
        <v>0</v>
      </c>
      <c r="N315" s="235">
        <f>IFERROR(INDEX('Data PO'!I:I,MATCH($J315,'Data PO'!$B:$B,0),0),"")+IFERROR(SUMIFS('Jurnal Utang'!K:K,'Jurnal Utang'!N:N,K315),0)</f>
        <v>0</v>
      </c>
      <c r="O315" s="235" t="str">
        <f>IFERROR(INDEX('Data PO'!J:J,MATCH($J315,'Data PO'!$B:$B,0),0),"")</f>
        <v/>
      </c>
      <c r="P315" s="235" t="str">
        <f t="shared" si="5"/>
        <v/>
      </c>
      <c r="Q315" s="235" t="str">
        <f>IFERROR(RANK(P315,P$6:P$796,0)+COUNTIF(P$6:P315,P315)-1,"")</f>
        <v/>
      </c>
    </row>
    <row r="316" spans="10:17" x14ac:dyDescent="0.25">
      <c r="J316" s="235">
        <v>520</v>
      </c>
      <c r="K316" s="235">
        <f>IFERROR(INDEX('Data PO'!C:C,MATCH($J316,'Data PO'!$B:$B,0),0),"")</f>
        <v>0</v>
      </c>
      <c r="L316" s="235" t="str">
        <f>IFERROR(INDEX('Data PO'!E:E,MATCH($J316,'Data PO'!$B:$B,0),0),"")</f>
        <v/>
      </c>
      <c r="M316" s="235">
        <f>IFERROR(INDEX('Data PO'!H:H,MATCH($J316,'Data PO'!$B:$B,0),0),"")</f>
        <v>0</v>
      </c>
      <c r="N316" s="235">
        <f>IFERROR(INDEX('Data PO'!I:I,MATCH($J316,'Data PO'!$B:$B,0),0),"")+IFERROR(SUMIFS('Jurnal Utang'!K:K,'Jurnal Utang'!N:N,K316),0)</f>
        <v>0</v>
      </c>
      <c r="O316" s="235" t="str">
        <f>IFERROR(INDEX('Data PO'!J:J,MATCH($J316,'Data PO'!$B:$B,0),0),"")</f>
        <v/>
      </c>
      <c r="P316" s="235" t="str">
        <f t="shared" si="5"/>
        <v/>
      </c>
      <c r="Q316" s="235" t="str">
        <f>IFERROR(RANK(P316,P$6:P$796,0)+COUNTIF(P$6:P316,P316)-1,"")</f>
        <v/>
      </c>
    </row>
    <row r="317" spans="10:17" x14ac:dyDescent="0.25">
      <c r="J317" s="235">
        <v>521</v>
      </c>
      <c r="K317" s="235">
        <f>IFERROR(INDEX('Data PO'!C:C,MATCH($J317,'Data PO'!$B:$B,0),0),"")</f>
        <v>0</v>
      </c>
      <c r="L317" s="235" t="str">
        <f>IFERROR(INDEX('Data PO'!E:E,MATCH($J317,'Data PO'!$B:$B,0),0),"")</f>
        <v/>
      </c>
      <c r="M317" s="235">
        <f>IFERROR(INDEX('Data PO'!H:H,MATCH($J317,'Data PO'!$B:$B,0),0),"")</f>
        <v>0</v>
      </c>
      <c r="N317" s="235">
        <f>IFERROR(INDEX('Data PO'!I:I,MATCH($J317,'Data PO'!$B:$B,0),0),"")+IFERROR(SUMIFS('Jurnal Utang'!K:K,'Jurnal Utang'!N:N,K317),0)</f>
        <v>0</v>
      </c>
      <c r="O317" s="235" t="str">
        <f>IFERROR(INDEX('Data PO'!J:J,MATCH($J317,'Data PO'!$B:$B,0),0),"")</f>
        <v/>
      </c>
      <c r="P317" s="235" t="str">
        <f t="shared" si="5"/>
        <v/>
      </c>
      <c r="Q317" s="235" t="str">
        <f>IFERROR(RANK(P317,P$6:P$796,0)+COUNTIF(P$6:P317,P317)-1,"")</f>
        <v/>
      </c>
    </row>
    <row r="318" spans="10:17" x14ac:dyDescent="0.25">
      <c r="J318" s="235">
        <v>522</v>
      </c>
      <c r="K318" s="235">
        <f>IFERROR(INDEX('Data PO'!C:C,MATCH($J318,'Data PO'!$B:$B,0),0),"")</f>
        <v>0</v>
      </c>
      <c r="L318" s="235" t="str">
        <f>IFERROR(INDEX('Data PO'!E:E,MATCH($J318,'Data PO'!$B:$B,0),0),"")</f>
        <v/>
      </c>
      <c r="M318" s="235">
        <f>IFERROR(INDEX('Data PO'!H:H,MATCH($J318,'Data PO'!$B:$B,0),0),"")</f>
        <v>0</v>
      </c>
      <c r="N318" s="235">
        <f>IFERROR(INDEX('Data PO'!I:I,MATCH($J318,'Data PO'!$B:$B,0),0),"")+IFERROR(SUMIFS('Jurnal Utang'!K:K,'Jurnal Utang'!N:N,K318),0)</f>
        <v>0</v>
      </c>
      <c r="O318" s="235" t="str">
        <f>IFERROR(INDEX('Data PO'!J:J,MATCH($J318,'Data PO'!$B:$B,0),0),"")</f>
        <v/>
      </c>
      <c r="P318" s="235" t="str">
        <f t="shared" si="5"/>
        <v/>
      </c>
      <c r="Q318" s="235" t="str">
        <f>IFERROR(RANK(P318,P$6:P$796,0)+COUNTIF(P$6:P318,P318)-1,"")</f>
        <v/>
      </c>
    </row>
    <row r="319" spans="10:17" x14ac:dyDescent="0.25">
      <c r="J319" s="235">
        <v>523</v>
      </c>
      <c r="K319" s="235">
        <f>IFERROR(INDEX('Data PO'!C:C,MATCH($J319,'Data PO'!$B:$B,0),0),"")</f>
        <v>0</v>
      </c>
      <c r="L319" s="235" t="str">
        <f>IFERROR(INDEX('Data PO'!E:E,MATCH($J319,'Data PO'!$B:$B,0),0),"")</f>
        <v/>
      </c>
      <c r="M319" s="235">
        <f>IFERROR(INDEX('Data PO'!H:H,MATCH($J319,'Data PO'!$B:$B,0),0),"")</f>
        <v>0</v>
      </c>
      <c r="N319" s="235">
        <f>IFERROR(INDEX('Data PO'!I:I,MATCH($J319,'Data PO'!$B:$B,0),0),"")+IFERROR(SUMIFS('Jurnal Utang'!K:K,'Jurnal Utang'!N:N,K319),0)</f>
        <v>0</v>
      </c>
      <c r="O319" s="235" t="str">
        <f>IFERROR(INDEX('Data PO'!J:J,MATCH($J319,'Data PO'!$B:$B,0),0),"")</f>
        <v/>
      </c>
      <c r="P319" s="235" t="str">
        <f t="shared" si="5"/>
        <v/>
      </c>
      <c r="Q319" s="235" t="str">
        <f>IFERROR(RANK(P319,P$6:P$796,0)+COUNTIF(P$6:P319,P319)-1,"")</f>
        <v/>
      </c>
    </row>
    <row r="320" spans="10:17" x14ac:dyDescent="0.25">
      <c r="J320" s="235">
        <v>524</v>
      </c>
      <c r="K320" s="235">
        <f>IFERROR(INDEX('Data PO'!C:C,MATCH($J320,'Data PO'!$B:$B,0),0),"")</f>
        <v>0</v>
      </c>
      <c r="L320" s="235" t="str">
        <f>IFERROR(INDEX('Data PO'!E:E,MATCH($J320,'Data PO'!$B:$B,0),0),"")</f>
        <v/>
      </c>
      <c r="M320" s="235">
        <f>IFERROR(INDEX('Data PO'!H:H,MATCH($J320,'Data PO'!$B:$B,0),0),"")</f>
        <v>0</v>
      </c>
      <c r="N320" s="235">
        <f>IFERROR(INDEX('Data PO'!I:I,MATCH($J320,'Data PO'!$B:$B,0),0),"")+IFERROR(SUMIFS('Jurnal Utang'!K:K,'Jurnal Utang'!N:N,K320),0)</f>
        <v>0</v>
      </c>
      <c r="O320" s="235" t="str">
        <f>IFERROR(INDEX('Data PO'!J:J,MATCH($J320,'Data PO'!$B:$B,0),0),"")</f>
        <v/>
      </c>
      <c r="P320" s="235" t="str">
        <f t="shared" si="5"/>
        <v/>
      </c>
      <c r="Q320" s="235" t="str">
        <f>IFERROR(RANK(P320,P$6:P$796,0)+COUNTIF(P$6:P320,P320)-1,"")</f>
        <v/>
      </c>
    </row>
    <row r="321" spans="10:17" x14ac:dyDescent="0.25">
      <c r="J321" s="235">
        <v>525</v>
      </c>
      <c r="K321" s="235">
        <f>IFERROR(INDEX('Data PO'!C:C,MATCH($J321,'Data PO'!$B:$B,0),0),"")</f>
        <v>0</v>
      </c>
      <c r="L321" s="235" t="str">
        <f>IFERROR(INDEX('Data PO'!E:E,MATCH($J321,'Data PO'!$B:$B,0),0),"")</f>
        <v/>
      </c>
      <c r="M321" s="235">
        <f>IFERROR(INDEX('Data PO'!H:H,MATCH($J321,'Data PO'!$B:$B,0),0),"")</f>
        <v>0</v>
      </c>
      <c r="N321" s="235">
        <f>IFERROR(INDEX('Data PO'!I:I,MATCH($J321,'Data PO'!$B:$B,0),0),"")+IFERROR(SUMIFS('Jurnal Utang'!K:K,'Jurnal Utang'!N:N,K321),0)</f>
        <v>0</v>
      </c>
      <c r="O321" s="235" t="str">
        <f>IFERROR(INDEX('Data PO'!J:J,MATCH($J321,'Data PO'!$B:$B,0),0),"")</f>
        <v/>
      </c>
      <c r="P321" s="235" t="str">
        <f t="shared" si="5"/>
        <v/>
      </c>
      <c r="Q321" s="235" t="str">
        <f>IFERROR(RANK(P321,P$6:P$796,0)+COUNTIF(P$6:P321,P321)-1,"")</f>
        <v/>
      </c>
    </row>
    <row r="322" spans="10:17" x14ac:dyDescent="0.25">
      <c r="J322" s="235">
        <v>526</v>
      </c>
      <c r="K322" s="235">
        <f>IFERROR(INDEX('Data PO'!C:C,MATCH($J322,'Data PO'!$B:$B,0),0),"")</f>
        <v>0</v>
      </c>
      <c r="L322" s="235" t="str">
        <f>IFERROR(INDEX('Data PO'!E:E,MATCH($J322,'Data PO'!$B:$B,0),0),"")</f>
        <v/>
      </c>
      <c r="M322" s="235">
        <f>IFERROR(INDEX('Data PO'!H:H,MATCH($J322,'Data PO'!$B:$B,0),0),"")</f>
        <v>0</v>
      </c>
      <c r="N322" s="235">
        <f>IFERROR(INDEX('Data PO'!I:I,MATCH($J322,'Data PO'!$B:$B,0),0),"")+IFERROR(SUMIFS('Jurnal Utang'!K:K,'Jurnal Utang'!N:N,K322),0)</f>
        <v>0</v>
      </c>
      <c r="O322" s="235" t="str">
        <f>IFERROR(INDEX('Data PO'!J:J,MATCH($J322,'Data PO'!$B:$B,0),0),"")</f>
        <v/>
      </c>
      <c r="P322" s="235" t="str">
        <f t="shared" si="5"/>
        <v/>
      </c>
      <c r="Q322" s="235" t="str">
        <f>IFERROR(RANK(P322,P$6:P$796,0)+COUNTIF(P$6:P322,P322)-1,"")</f>
        <v/>
      </c>
    </row>
    <row r="323" spans="10:17" x14ac:dyDescent="0.25">
      <c r="J323" s="235">
        <v>527</v>
      </c>
      <c r="K323" s="235">
        <f>IFERROR(INDEX('Data PO'!C:C,MATCH($J323,'Data PO'!$B:$B,0),0),"")</f>
        <v>0</v>
      </c>
      <c r="L323" s="235" t="str">
        <f>IFERROR(INDEX('Data PO'!E:E,MATCH($J323,'Data PO'!$B:$B,0),0),"")</f>
        <v/>
      </c>
      <c r="M323" s="235">
        <f>IFERROR(INDEX('Data PO'!H:H,MATCH($J323,'Data PO'!$B:$B,0),0),"")</f>
        <v>0</v>
      </c>
      <c r="N323" s="235">
        <f>IFERROR(INDEX('Data PO'!I:I,MATCH($J323,'Data PO'!$B:$B,0),0),"")+IFERROR(SUMIFS('Jurnal Utang'!K:K,'Jurnal Utang'!N:N,K323),0)</f>
        <v>0</v>
      </c>
      <c r="O323" s="235" t="str">
        <f>IFERROR(INDEX('Data PO'!J:J,MATCH($J323,'Data PO'!$B:$B,0),0),"")</f>
        <v/>
      </c>
      <c r="P323" s="235" t="str">
        <f t="shared" si="5"/>
        <v/>
      </c>
      <c r="Q323" s="235" t="str">
        <f>IFERROR(RANK(P323,P$6:P$796,0)+COUNTIF(P$6:P323,P323)-1,"")</f>
        <v/>
      </c>
    </row>
    <row r="324" spans="10:17" x14ac:dyDescent="0.25">
      <c r="J324" s="235">
        <v>528</v>
      </c>
      <c r="K324" s="235">
        <f>IFERROR(INDEX('Data PO'!C:C,MATCH($J324,'Data PO'!$B:$B,0),0),"")</f>
        <v>0</v>
      </c>
      <c r="L324" s="235" t="str">
        <f>IFERROR(INDEX('Data PO'!E:E,MATCH($J324,'Data PO'!$B:$B,0),0),"")</f>
        <v/>
      </c>
      <c r="M324" s="235">
        <f>IFERROR(INDEX('Data PO'!H:H,MATCH($J324,'Data PO'!$B:$B,0),0),"")</f>
        <v>0</v>
      </c>
      <c r="N324" s="235">
        <f>IFERROR(INDEX('Data PO'!I:I,MATCH($J324,'Data PO'!$B:$B,0),0),"")+IFERROR(SUMIFS('Jurnal Utang'!K:K,'Jurnal Utang'!N:N,K324),0)</f>
        <v>0</v>
      </c>
      <c r="O324" s="235" t="str">
        <f>IFERROR(INDEX('Data PO'!J:J,MATCH($J324,'Data PO'!$B:$B,0),0),"")</f>
        <v/>
      </c>
      <c r="P324" s="235" t="str">
        <f t="shared" si="5"/>
        <v/>
      </c>
      <c r="Q324" s="235" t="str">
        <f>IFERROR(RANK(P324,P$6:P$796,0)+COUNTIF(P$6:P324,P324)-1,"")</f>
        <v/>
      </c>
    </row>
    <row r="325" spans="10:17" x14ac:dyDescent="0.25">
      <c r="J325" s="235">
        <v>529</v>
      </c>
      <c r="K325" s="235">
        <f>IFERROR(INDEX('Data PO'!C:C,MATCH($J325,'Data PO'!$B:$B,0),0),"")</f>
        <v>0</v>
      </c>
      <c r="L325" s="235" t="str">
        <f>IFERROR(INDEX('Data PO'!E:E,MATCH($J325,'Data PO'!$B:$B,0),0),"")</f>
        <v/>
      </c>
      <c r="M325" s="235">
        <f>IFERROR(INDEX('Data PO'!H:H,MATCH($J325,'Data PO'!$B:$B,0),0),"")</f>
        <v>0</v>
      </c>
      <c r="N325" s="235">
        <f>IFERROR(INDEX('Data PO'!I:I,MATCH($J325,'Data PO'!$B:$B,0),0),"")+IFERROR(SUMIFS('Jurnal Utang'!K:K,'Jurnal Utang'!N:N,K325),0)</f>
        <v>0</v>
      </c>
      <c r="O325" s="235" t="str">
        <f>IFERROR(INDEX('Data PO'!J:J,MATCH($J325,'Data PO'!$B:$B,0),0),"")</f>
        <v/>
      </c>
      <c r="P325" s="235" t="str">
        <f t="shared" si="5"/>
        <v/>
      </c>
      <c r="Q325" s="235" t="str">
        <f>IFERROR(RANK(P325,P$6:P$796,0)+COUNTIF(P$6:P325,P325)-1,"")</f>
        <v/>
      </c>
    </row>
    <row r="326" spans="10:17" x14ac:dyDescent="0.25">
      <c r="J326" s="235">
        <v>530</v>
      </c>
      <c r="K326" s="235">
        <f>IFERROR(INDEX('Data PO'!C:C,MATCH($J326,'Data PO'!$B:$B,0),0),"")</f>
        <v>0</v>
      </c>
      <c r="L326" s="235" t="str">
        <f>IFERROR(INDEX('Data PO'!E:E,MATCH($J326,'Data PO'!$B:$B,0),0),"")</f>
        <v/>
      </c>
      <c r="M326" s="235">
        <f>IFERROR(INDEX('Data PO'!H:H,MATCH($J326,'Data PO'!$B:$B,0),0),"")</f>
        <v>0</v>
      </c>
      <c r="N326" s="235">
        <f>IFERROR(INDEX('Data PO'!I:I,MATCH($J326,'Data PO'!$B:$B,0),0),"")+IFERROR(SUMIFS('Jurnal Utang'!K:K,'Jurnal Utang'!N:N,K326),0)</f>
        <v>0</v>
      </c>
      <c r="O326" s="235" t="str">
        <f>IFERROR(INDEX('Data PO'!J:J,MATCH($J326,'Data PO'!$B:$B,0),0),"")</f>
        <v/>
      </c>
      <c r="P326" s="235" t="str">
        <f t="shared" si="5"/>
        <v/>
      </c>
      <c r="Q326" s="235" t="str">
        <f>IFERROR(RANK(P326,P$6:P$796,0)+COUNTIF(P$6:P326,P326)-1,"")</f>
        <v/>
      </c>
    </row>
    <row r="327" spans="10:17" x14ac:dyDescent="0.25">
      <c r="J327" s="235">
        <v>531</v>
      </c>
      <c r="K327" s="235">
        <f>IFERROR(INDEX('Data PO'!C:C,MATCH($J327,'Data PO'!$B:$B,0),0),"")</f>
        <v>0</v>
      </c>
      <c r="L327" s="235" t="str">
        <f>IFERROR(INDEX('Data PO'!E:E,MATCH($J327,'Data PO'!$B:$B,0),0),"")</f>
        <v/>
      </c>
      <c r="M327" s="235">
        <f>IFERROR(INDEX('Data PO'!H:H,MATCH($J327,'Data PO'!$B:$B,0),0),"")</f>
        <v>0</v>
      </c>
      <c r="N327" s="235">
        <f>IFERROR(INDEX('Data PO'!I:I,MATCH($J327,'Data PO'!$B:$B,0),0),"")+IFERROR(SUMIFS('Jurnal Utang'!K:K,'Jurnal Utang'!N:N,K327),0)</f>
        <v>0</v>
      </c>
      <c r="O327" s="235" t="str">
        <f>IFERROR(INDEX('Data PO'!J:J,MATCH($J327,'Data PO'!$B:$B,0),0),"")</f>
        <v/>
      </c>
      <c r="P327" s="235" t="str">
        <f t="shared" si="5"/>
        <v/>
      </c>
      <c r="Q327" s="235" t="str">
        <f>IFERROR(RANK(P327,P$6:P$796,0)+COUNTIF(P$6:P327,P327)-1,"")</f>
        <v/>
      </c>
    </row>
    <row r="328" spans="10:17" x14ac:dyDescent="0.25">
      <c r="J328" s="235">
        <v>532</v>
      </c>
      <c r="K328" s="235">
        <f>IFERROR(INDEX('Data PO'!C:C,MATCH($J328,'Data PO'!$B:$B,0),0),"")</f>
        <v>0</v>
      </c>
      <c r="L328" s="235" t="str">
        <f>IFERROR(INDEX('Data PO'!E:E,MATCH($J328,'Data PO'!$B:$B,0),0),"")</f>
        <v/>
      </c>
      <c r="M328" s="235">
        <f>IFERROR(INDEX('Data PO'!H:H,MATCH($J328,'Data PO'!$B:$B,0),0),"")</f>
        <v>0</v>
      </c>
      <c r="N328" s="235">
        <f>IFERROR(INDEX('Data PO'!I:I,MATCH($J328,'Data PO'!$B:$B,0),0),"")+IFERROR(SUMIFS('Jurnal Utang'!K:K,'Jurnal Utang'!N:N,K328),0)</f>
        <v>0</v>
      </c>
      <c r="O328" s="235" t="str">
        <f>IFERROR(INDEX('Data PO'!J:J,MATCH($J328,'Data PO'!$B:$B,0),0),"")</f>
        <v/>
      </c>
      <c r="P328" s="235" t="str">
        <f t="shared" si="5"/>
        <v/>
      </c>
      <c r="Q328" s="235" t="str">
        <f>IFERROR(RANK(P328,P$6:P$796,0)+COUNTIF(P$6:P328,P328)-1,"")</f>
        <v/>
      </c>
    </row>
    <row r="329" spans="10:17" x14ac:dyDescent="0.25">
      <c r="J329" s="235">
        <v>533</v>
      </c>
      <c r="K329" s="235">
        <f>IFERROR(INDEX('Data PO'!C:C,MATCH($J329,'Data PO'!$B:$B,0),0),"")</f>
        <v>0</v>
      </c>
      <c r="L329" s="235" t="str">
        <f>IFERROR(INDEX('Data PO'!E:E,MATCH($J329,'Data PO'!$B:$B,0),0),"")</f>
        <v/>
      </c>
      <c r="M329" s="235">
        <f>IFERROR(INDEX('Data PO'!H:H,MATCH($J329,'Data PO'!$B:$B,0),0),"")</f>
        <v>0</v>
      </c>
      <c r="N329" s="235">
        <f>IFERROR(INDEX('Data PO'!I:I,MATCH($J329,'Data PO'!$B:$B,0),0),"")+IFERROR(SUMIFS('Jurnal Utang'!K:K,'Jurnal Utang'!N:N,K329),0)</f>
        <v>0</v>
      </c>
      <c r="O329" s="235" t="str">
        <f>IFERROR(INDEX('Data PO'!J:J,MATCH($J329,'Data PO'!$B:$B,0),0),"")</f>
        <v/>
      </c>
      <c r="P329" s="235" t="str">
        <f t="shared" si="5"/>
        <v/>
      </c>
      <c r="Q329" s="235" t="str">
        <f>IFERROR(RANK(P329,P$6:P$796,0)+COUNTIF(P$6:P329,P329)-1,"")</f>
        <v/>
      </c>
    </row>
    <row r="330" spans="10:17" x14ac:dyDescent="0.25">
      <c r="J330" s="235">
        <v>534</v>
      </c>
      <c r="K330" s="235">
        <f>IFERROR(INDEX('Data PO'!C:C,MATCH($J330,'Data PO'!$B:$B,0),0),"")</f>
        <v>0</v>
      </c>
      <c r="L330" s="235" t="str">
        <f>IFERROR(INDEX('Data PO'!E:E,MATCH($J330,'Data PO'!$B:$B,0),0),"")</f>
        <v/>
      </c>
      <c r="M330" s="235">
        <f>IFERROR(INDEX('Data PO'!H:H,MATCH($J330,'Data PO'!$B:$B,0),0),"")</f>
        <v>0</v>
      </c>
      <c r="N330" s="235">
        <f>IFERROR(INDEX('Data PO'!I:I,MATCH($J330,'Data PO'!$B:$B,0),0),"")+IFERROR(SUMIFS('Jurnal Utang'!K:K,'Jurnal Utang'!N:N,K330),0)</f>
        <v>0</v>
      </c>
      <c r="O330" s="235" t="str">
        <f>IFERROR(INDEX('Data PO'!J:J,MATCH($J330,'Data PO'!$B:$B,0),0),"")</f>
        <v/>
      </c>
      <c r="P330" s="235" t="str">
        <f t="shared" si="5"/>
        <v/>
      </c>
      <c r="Q330" s="235" t="str">
        <f>IFERROR(RANK(P330,P$6:P$796,0)+COUNTIF(P$6:P330,P330)-1,"")</f>
        <v/>
      </c>
    </row>
    <row r="331" spans="10:17" x14ac:dyDescent="0.25">
      <c r="J331" s="235">
        <v>535</v>
      </c>
      <c r="K331" s="235">
        <f>IFERROR(INDEX('Data PO'!C:C,MATCH($J331,'Data PO'!$B:$B,0),0),"")</f>
        <v>0</v>
      </c>
      <c r="L331" s="235" t="str">
        <f>IFERROR(INDEX('Data PO'!E:E,MATCH($J331,'Data PO'!$B:$B,0),0),"")</f>
        <v/>
      </c>
      <c r="M331" s="235">
        <f>IFERROR(INDEX('Data PO'!H:H,MATCH($J331,'Data PO'!$B:$B,0),0),"")</f>
        <v>0</v>
      </c>
      <c r="N331" s="235">
        <f>IFERROR(INDEX('Data PO'!I:I,MATCH($J331,'Data PO'!$B:$B,0),0),"")+IFERROR(SUMIFS('Jurnal Utang'!K:K,'Jurnal Utang'!N:N,K331),0)</f>
        <v>0</v>
      </c>
      <c r="O331" s="235" t="str">
        <f>IFERROR(INDEX('Data PO'!J:J,MATCH($J331,'Data PO'!$B:$B,0),0),"")</f>
        <v/>
      </c>
      <c r="P331" s="235" t="str">
        <f t="shared" si="5"/>
        <v/>
      </c>
      <c r="Q331" s="235" t="str">
        <f>IFERROR(RANK(P331,P$6:P$796,0)+COUNTIF(P$6:P331,P331)-1,"")</f>
        <v/>
      </c>
    </row>
    <row r="332" spans="10:17" x14ac:dyDescent="0.25">
      <c r="J332" s="235">
        <v>536</v>
      </c>
      <c r="K332" s="235">
        <f>IFERROR(INDEX('Data PO'!C:C,MATCH($J332,'Data PO'!$B:$B,0),0),"")</f>
        <v>0</v>
      </c>
      <c r="L332" s="235" t="str">
        <f>IFERROR(INDEX('Data PO'!E:E,MATCH($J332,'Data PO'!$B:$B,0),0),"")</f>
        <v/>
      </c>
      <c r="M332" s="235">
        <f>IFERROR(INDEX('Data PO'!H:H,MATCH($J332,'Data PO'!$B:$B,0),0),"")</f>
        <v>0</v>
      </c>
      <c r="N332" s="235">
        <f>IFERROR(INDEX('Data PO'!I:I,MATCH($J332,'Data PO'!$B:$B,0),0),"")+IFERROR(SUMIFS('Jurnal Utang'!K:K,'Jurnal Utang'!N:N,K332),0)</f>
        <v>0</v>
      </c>
      <c r="O332" s="235" t="str">
        <f>IFERROR(INDEX('Data PO'!J:J,MATCH($J332,'Data PO'!$B:$B,0),0),"")</f>
        <v/>
      </c>
      <c r="P332" s="235" t="str">
        <f t="shared" si="5"/>
        <v/>
      </c>
      <c r="Q332" s="235" t="str">
        <f>IFERROR(RANK(P332,P$6:P$796,0)+COUNTIF(P$6:P332,P332)-1,"")</f>
        <v/>
      </c>
    </row>
    <row r="333" spans="10:17" x14ac:dyDescent="0.25">
      <c r="J333" s="235">
        <v>537</v>
      </c>
      <c r="K333" s="235">
        <f>IFERROR(INDEX('Data PO'!C:C,MATCH($J333,'Data PO'!$B:$B,0),0),"")</f>
        <v>0</v>
      </c>
      <c r="L333" s="235" t="str">
        <f>IFERROR(INDEX('Data PO'!E:E,MATCH($J333,'Data PO'!$B:$B,0),0),"")</f>
        <v/>
      </c>
      <c r="M333" s="235">
        <f>IFERROR(INDEX('Data PO'!H:H,MATCH($J333,'Data PO'!$B:$B,0),0),"")</f>
        <v>0</v>
      </c>
      <c r="N333" s="235">
        <f>IFERROR(INDEX('Data PO'!I:I,MATCH($J333,'Data PO'!$B:$B,0),0),"")+IFERROR(SUMIFS('Jurnal Utang'!K:K,'Jurnal Utang'!N:N,K333),0)</f>
        <v>0</v>
      </c>
      <c r="O333" s="235" t="str">
        <f>IFERROR(INDEX('Data PO'!J:J,MATCH($J333,'Data PO'!$B:$B,0),0),"")</f>
        <v/>
      </c>
      <c r="P333" s="235" t="str">
        <f t="shared" si="5"/>
        <v/>
      </c>
      <c r="Q333" s="235" t="str">
        <f>IFERROR(RANK(P333,P$6:P$796,0)+COUNTIF(P$6:P333,P333)-1,"")</f>
        <v/>
      </c>
    </row>
    <row r="334" spans="10:17" x14ac:dyDescent="0.25">
      <c r="J334" s="235">
        <v>538</v>
      </c>
      <c r="K334" s="235">
        <f>IFERROR(INDEX('Data PO'!C:C,MATCH($J334,'Data PO'!$B:$B,0),0),"")</f>
        <v>0</v>
      </c>
      <c r="L334" s="235" t="str">
        <f>IFERROR(INDEX('Data PO'!E:E,MATCH($J334,'Data PO'!$B:$B,0),0),"")</f>
        <v/>
      </c>
      <c r="M334" s="235">
        <f>IFERROR(INDEX('Data PO'!H:H,MATCH($J334,'Data PO'!$B:$B,0),0),"")</f>
        <v>0</v>
      </c>
      <c r="N334" s="235">
        <f>IFERROR(INDEX('Data PO'!I:I,MATCH($J334,'Data PO'!$B:$B,0),0),"")+IFERROR(SUMIFS('Jurnal Utang'!K:K,'Jurnal Utang'!N:N,K334),0)</f>
        <v>0</v>
      </c>
      <c r="O334" s="235" t="str">
        <f>IFERROR(INDEX('Data PO'!J:J,MATCH($J334,'Data PO'!$B:$B,0),0),"")</f>
        <v/>
      </c>
      <c r="P334" s="235" t="str">
        <f t="shared" si="5"/>
        <v/>
      </c>
      <c r="Q334" s="235" t="str">
        <f>IFERROR(RANK(P334,P$6:P$796,0)+COUNTIF(P$6:P334,P334)-1,"")</f>
        <v/>
      </c>
    </row>
    <row r="335" spans="10:17" x14ac:dyDescent="0.25">
      <c r="J335" s="235">
        <v>539</v>
      </c>
      <c r="K335" s="235">
        <f>IFERROR(INDEX('Data PO'!C:C,MATCH($J335,'Data PO'!$B:$B,0),0),"")</f>
        <v>0</v>
      </c>
      <c r="L335" s="235" t="str">
        <f>IFERROR(INDEX('Data PO'!E:E,MATCH($J335,'Data PO'!$B:$B,0),0),"")</f>
        <v/>
      </c>
      <c r="M335" s="235">
        <f>IFERROR(INDEX('Data PO'!H:H,MATCH($J335,'Data PO'!$B:$B,0),0),"")</f>
        <v>0</v>
      </c>
      <c r="N335" s="235">
        <f>IFERROR(INDEX('Data PO'!I:I,MATCH($J335,'Data PO'!$B:$B,0),0),"")+IFERROR(SUMIFS('Jurnal Utang'!K:K,'Jurnal Utang'!N:N,K335),0)</f>
        <v>0</v>
      </c>
      <c r="O335" s="235" t="str">
        <f>IFERROR(INDEX('Data PO'!J:J,MATCH($J335,'Data PO'!$B:$B,0),0),"")</f>
        <v/>
      </c>
      <c r="P335" s="235" t="str">
        <f t="shared" si="5"/>
        <v/>
      </c>
      <c r="Q335" s="235" t="str">
        <f>IFERROR(RANK(P335,P$6:P$796,0)+COUNTIF(P$6:P335,P335)-1,"")</f>
        <v/>
      </c>
    </row>
    <row r="336" spans="10:17" x14ac:dyDescent="0.25">
      <c r="J336" s="235">
        <v>540</v>
      </c>
      <c r="K336" s="235">
        <f>IFERROR(INDEX('Data PO'!C:C,MATCH($J336,'Data PO'!$B:$B,0),0),"")</f>
        <v>0</v>
      </c>
      <c r="L336" s="235" t="str">
        <f>IFERROR(INDEX('Data PO'!E:E,MATCH($J336,'Data PO'!$B:$B,0),0),"")</f>
        <v/>
      </c>
      <c r="M336" s="235">
        <f>IFERROR(INDEX('Data PO'!H:H,MATCH($J336,'Data PO'!$B:$B,0),0),"")</f>
        <v>0</v>
      </c>
      <c r="N336" s="235">
        <f>IFERROR(INDEX('Data PO'!I:I,MATCH($J336,'Data PO'!$B:$B,0),0),"")+IFERROR(SUMIFS('Jurnal Utang'!K:K,'Jurnal Utang'!N:N,K336),0)</f>
        <v>0</v>
      </c>
      <c r="O336" s="235" t="str">
        <f>IFERROR(INDEX('Data PO'!J:J,MATCH($J336,'Data PO'!$B:$B,0),0),"")</f>
        <v/>
      </c>
      <c r="P336" s="235" t="str">
        <f t="shared" si="5"/>
        <v/>
      </c>
      <c r="Q336" s="235" t="str">
        <f>IFERROR(RANK(P336,P$6:P$796,0)+COUNTIF(P$6:P336,P336)-1,"")</f>
        <v/>
      </c>
    </row>
    <row r="337" spans="10:17" x14ac:dyDescent="0.25">
      <c r="J337" s="235">
        <v>541</v>
      </c>
      <c r="K337" s="235">
        <f>IFERROR(INDEX('Data PO'!C:C,MATCH($J337,'Data PO'!$B:$B,0),0),"")</f>
        <v>0</v>
      </c>
      <c r="L337" s="235" t="str">
        <f>IFERROR(INDEX('Data PO'!E:E,MATCH($J337,'Data PO'!$B:$B,0),0),"")</f>
        <v/>
      </c>
      <c r="M337" s="235">
        <f>IFERROR(INDEX('Data PO'!H:H,MATCH($J337,'Data PO'!$B:$B,0),0),"")</f>
        <v>0</v>
      </c>
      <c r="N337" s="235">
        <f>IFERROR(INDEX('Data PO'!I:I,MATCH($J337,'Data PO'!$B:$B,0),0),"")+IFERROR(SUMIFS('Jurnal Utang'!K:K,'Jurnal Utang'!N:N,K337),0)</f>
        <v>0</v>
      </c>
      <c r="O337" s="235" t="str">
        <f>IFERROR(INDEX('Data PO'!J:J,MATCH($J337,'Data PO'!$B:$B,0),0),"")</f>
        <v/>
      </c>
      <c r="P337" s="235" t="str">
        <f t="shared" si="5"/>
        <v/>
      </c>
      <c r="Q337" s="235" t="str">
        <f>IFERROR(RANK(P337,P$6:P$796,0)+COUNTIF(P$6:P337,P337)-1,"")</f>
        <v/>
      </c>
    </row>
    <row r="338" spans="10:17" x14ac:dyDescent="0.25">
      <c r="J338" s="235">
        <v>542</v>
      </c>
      <c r="K338" s="235">
        <f>IFERROR(INDEX('Data PO'!C:C,MATCH($J338,'Data PO'!$B:$B,0),0),"")</f>
        <v>0</v>
      </c>
      <c r="L338" s="235" t="str">
        <f>IFERROR(INDEX('Data PO'!E:E,MATCH($J338,'Data PO'!$B:$B,0),0),"")</f>
        <v/>
      </c>
      <c r="M338" s="235">
        <f>IFERROR(INDEX('Data PO'!H:H,MATCH($J338,'Data PO'!$B:$B,0),0),"")</f>
        <v>0</v>
      </c>
      <c r="N338" s="235">
        <f>IFERROR(INDEX('Data PO'!I:I,MATCH($J338,'Data PO'!$B:$B,0),0),"")+IFERROR(SUMIFS('Jurnal Utang'!K:K,'Jurnal Utang'!N:N,K338),0)</f>
        <v>0</v>
      </c>
      <c r="O338" s="235" t="str">
        <f>IFERROR(INDEX('Data PO'!J:J,MATCH($J338,'Data PO'!$B:$B,0),0),"")</f>
        <v/>
      </c>
      <c r="P338" s="235" t="str">
        <f t="shared" si="5"/>
        <v/>
      </c>
      <c r="Q338" s="235" t="str">
        <f>IFERROR(RANK(P338,P$6:P$796,0)+COUNTIF(P$6:P338,P338)-1,"")</f>
        <v/>
      </c>
    </row>
    <row r="339" spans="10:17" x14ac:dyDescent="0.25">
      <c r="J339" s="235">
        <v>543</v>
      </c>
      <c r="K339" s="235">
        <f>IFERROR(INDEX('Data PO'!C:C,MATCH($J339,'Data PO'!$B:$B,0),0),"")</f>
        <v>0</v>
      </c>
      <c r="L339" s="235" t="str">
        <f>IFERROR(INDEX('Data PO'!E:E,MATCH($J339,'Data PO'!$B:$B,0),0),"")</f>
        <v/>
      </c>
      <c r="M339" s="235">
        <f>IFERROR(INDEX('Data PO'!H:H,MATCH($J339,'Data PO'!$B:$B,0),0),"")</f>
        <v>0</v>
      </c>
      <c r="N339" s="235">
        <f>IFERROR(INDEX('Data PO'!I:I,MATCH($J339,'Data PO'!$B:$B,0),0),"")+IFERROR(SUMIFS('Jurnal Utang'!K:K,'Jurnal Utang'!N:N,K339),0)</f>
        <v>0</v>
      </c>
      <c r="O339" s="235" t="str">
        <f>IFERROR(INDEX('Data PO'!J:J,MATCH($J339,'Data PO'!$B:$B,0),0),"")</f>
        <v/>
      </c>
      <c r="P339" s="235" t="str">
        <f t="shared" si="5"/>
        <v/>
      </c>
      <c r="Q339" s="235" t="str">
        <f>IFERROR(RANK(P339,P$6:P$796,0)+COUNTIF(P$6:P339,P339)-1,"")</f>
        <v/>
      </c>
    </row>
    <row r="340" spans="10:17" x14ac:dyDescent="0.25">
      <c r="J340" s="235">
        <v>544</v>
      </c>
      <c r="K340" s="235">
        <f>IFERROR(INDEX('Data PO'!C:C,MATCH($J340,'Data PO'!$B:$B,0),0),"")</f>
        <v>0</v>
      </c>
      <c r="L340" s="235" t="str">
        <f>IFERROR(INDEX('Data PO'!E:E,MATCH($J340,'Data PO'!$B:$B,0),0),"")</f>
        <v/>
      </c>
      <c r="M340" s="235">
        <f>IFERROR(INDEX('Data PO'!H:H,MATCH($J340,'Data PO'!$B:$B,0),0),"")</f>
        <v>0</v>
      </c>
      <c r="N340" s="235">
        <f>IFERROR(INDEX('Data PO'!I:I,MATCH($J340,'Data PO'!$B:$B,0),0),"")+IFERROR(SUMIFS('Jurnal Utang'!K:K,'Jurnal Utang'!N:N,K340),0)</f>
        <v>0</v>
      </c>
      <c r="O340" s="235" t="str">
        <f>IFERROR(INDEX('Data PO'!J:J,MATCH($J340,'Data PO'!$B:$B,0),0),"")</f>
        <v/>
      </c>
      <c r="P340" s="235" t="str">
        <f t="shared" si="5"/>
        <v/>
      </c>
      <c r="Q340" s="235" t="str">
        <f>IFERROR(RANK(P340,P$6:P$796,0)+COUNTIF(P$6:P340,P340)-1,"")</f>
        <v/>
      </c>
    </row>
    <row r="341" spans="10:17" x14ac:dyDescent="0.25">
      <c r="J341" s="235">
        <v>545</v>
      </c>
      <c r="K341" s="235">
        <f>IFERROR(INDEX('Data PO'!C:C,MATCH($J341,'Data PO'!$B:$B,0),0),"")</f>
        <v>0</v>
      </c>
      <c r="L341" s="235" t="str">
        <f>IFERROR(INDEX('Data PO'!E:E,MATCH($J341,'Data PO'!$B:$B,0),0),"")</f>
        <v/>
      </c>
      <c r="M341" s="235">
        <f>IFERROR(INDEX('Data PO'!H:H,MATCH($J341,'Data PO'!$B:$B,0),0),"")</f>
        <v>0</v>
      </c>
      <c r="N341" s="235">
        <f>IFERROR(INDEX('Data PO'!I:I,MATCH($J341,'Data PO'!$B:$B,0),0),"")+IFERROR(SUMIFS('Jurnal Utang'!K:K,'Jurnal Utang'!N:N,K341),0)</f>
        <v>0</v>
      </c>
      <c r="O341" s="235" t="str">
        <f>IFERROR(INDEX('Data PO'!J:J,MATCH($J341,'Data PO'!$B:$B,0),0),"")</f>
        <v/>
      </c>
      <c r="P341" s="235" t="str">
        <f t="shared" si="5"/>
        <v/>
      </c>
      <c r="Q341" s="235" t="str">
        <f>IFERROR(RANK(P341,P$6:P$796,0)+COUNTIF(P$6:P341,P341)-1,"")</f>
        <v/>
      </c>
    </row>
    <row r="342" spans="10:17" x14ac:dyDescent="0.25">
      <c r="J342" s="235">
        <v>546</v>
      </c>
      <c r="K342" s="235">
        <f>IFERROR(INDEX('Data PO'!C:C,MATCH($J342,'Data PO'!$B:$B,0),0),"")</f>
        <v>0</v>
      </c>
      <c r="L342" s="235" t="str">
        <f>IFERROR(INDEX('Data PO'!E:E,MATCH($J342,'Data PO'!$B:$B,0),0),"")</f>
        <v/>
      </c>
      <c r="M342" s="235">
        <f>IFERROR(INDEX('Data PO'!H:H,MATCH($J342,'Data PO'!$B:$B,0),0),"")</f>
        <v>0</v>
      </c>
      <c r="N342" s="235">
        <f>IFERROR(INDEX('Data PO'!I:I,MATCH($J342,'Data PO'!$B:$B,0),0),"")+IFERROR(SUMIFS('Jurnal Utang'!K:K,'Jurnal Utang'!N:N,K342),0)</f>
        <v>0</v>
      </c>
      <c r="O342" s="235" t="str">
        <f>IFERROR(INDEX('Data PO'!J:J,MATCH($J342,'Data PO'!$B:$B,0),0),"")</f>
        <v/>
      </c>
      <c r="P342" s="235" t="str">
        <f t="shared" si="5"/>
        <v/>
      </c>
      <c r="Q342" s="235" t="str">
        <f>IFERROR(RANK(P342,P$6:P$796,0)+COUNTIF(P$6:P342,P342)-1,"")</f>
        <v/>
      </c>
    </row>
    <row r="343" spans="10:17" x14ac:dyDescent="0.25">
      <c r="J343" s="235">
        <v>547</v>
      </c>
      <c r="K343" s="235">
        <f>IFERROR(INDEX('Data PO'!C:C,MATCH($J343,'Data PO'!$B:$B,0),0),"")</f>
        <v>0</v>
      </c>
      <c r="L343" s="235" t="str">
        <f>IFERROR(INDEX('Data PO'!E:E,MATCH($J343,'Data PO'!$B:$B,0),0),"")</f>
        <v/>
      </c>
      <c r="M343" s="235">
        <f>IFERROR(INDEX('Data PO'!H:H,MATCH($J343,'Data PO'!$B:$B,0),0),"")</f>
        <v>0</v>
      </c>
      <c r="N343" s="235">
        <f>IFERROR(INDEX('Data PO'!I:I,MATCH($J343,'Data PO'!$B:$B,0),0),"")+IFERROR(SUMIFS('Jurnal Utang'!K:K,'Jurnal Utang'!N:N,K343),0)</f>
        <v>0</v>
      </c>
      <c r="O343" s="235" t="str">
        <f>IFERROR(INDEX('Data PO'!J:J,MATCH($J343,'Data PO'!$B:$B,0),0),"")</f>
        <v/>
      </c>
      <c r="P343" s="235" t="str">
        <f t="shared" si="5"/>
        <v/>
      </c>
      <c r="Q343" s="235" t="str">
        <f>IFERROR(RANK(P343,P$6:P$796,0)+COUNTIF(P$6:P343,P343)-1,"")</f>
        <v/>
      </c>
    </row>
    <row r="344" spans="10:17" x14ac:dyDescent="0.25">
      <c r="J344" s="235">
        <v>548</v>
      </c>
      <c r="K344" s="235">
        <f>IFERROR(INDEX('Data PO'!C:C,MATCH($J344,'Data PO'!$B:$B,0),0),"")</f>
        <v>0</v>
      </c>
      <c r="L344" s="235" t="str">
        <f>IFERROR(INDEX('Data PO'!E:E,MATCH($J344,'Data PO'!$B:$B,0),0),"")</f>
        <v/>
      </c>
      <c r="M344" s="235">
        <f>IFERROR(INDEX('Data PO'!H:H,MATCH($J344,'Data PO'!$B:$B,0),0),"")</f>
        <v>0</v>
      </c>
      <c r="N344" s="235">
        <f>IFERROR(INDEX('Data PO'!I:I,MATCH($J344,'Data PO'!$B:$B,0),0),"")+IFERROR(SUMIFS('Jurnal Utang'!K:K,'Jurnal Utang'!N:N,K344),0)</f>
        <v>0</v>
      </c>
      <c r="O344" s="235" t="str">
        <f>IFERROR(INDEX('Data PO'!J:J,MATCH($J344,'Data PO'!$B:$B,0),0),"")</f>
        <v/>
      </c>
      <c r="P344" s="235" t="str">
        <f t="shared" si="5"/>
        <v/>
      </c>
      <c r="Q344" s="235" t="str">
        <f>IFERROR(RANK(P344,P$6:P$796,0)+COUNTIF(P$6:P344,P344)-1,"")</f>
        <v/>
      </c>
    </row>
    <row r="345" spans="10:17" x14ac:dyDescent="0.25">
      <c r="J345" s="235">
        <v>549</v>
      </c>
      <c r="K345" s="235">
        <f>IFERROR(INDEX('Data PO'!C:C,MATCH($J345,'Data PO'!$B:$B,0),0),"")</f>
        <v>0</v>
      </c>
      <c r="L345" s="235" t="str">
        <f>IFERROR(INDEX('Data PO'!E:E,MATCH($J345,'Data PO'!$B:$B,0),0),"")</f>
        <v/>
      </c>
      <c r="M345" s="235">
        <f>IFERROR(INDEX('Data PO'!H:H,MATCH($J345,'Data PO'!$B:$B,0),0),"")</f>
        <v>0</v>
      </c>
      <c r="N345" s="235">
        <f>IFERROR(INDEX('Data PO'!I:I,MATCH($J345,'Data PO'!$B:$B,0),0),"")+IFERROR(SUMIFS('Jurnal Utang'!K:K,'Jurnal Utang'!N:N,K345),0)</f>
        <v>0</v>
      </c>
      <c r="O345" s="235" t="str">
        <f>IFERROR(INDEX('Data PO'!J:J,MATCH($J345,'Data PO'!$B:$B,0),0),"")</f>
        <v/>
      </c>
      <c r="P345" s="235" t="str">
        <f t="shared" si="5"/>
        <v/>
      </c>
      <c r="Q345" s="235" t="str">
        <f>IFERROR(RANK(P345,P$6:P$796,0)+COUNTIF(P$6:P345,P345)-1,"")</f>
        <v/>
      </c>
    </row>
    <row r="346" spans="10:17" x14ac:dyDescent="0.25">
      <c r="J346" s="235">
        <v>550</v>
      </c>
      <c r="K346" s="235">
        <f>IFERROR(INDEX('Data PO'!C:C,MATCH($J346,'Data PO'!$B:$B,0),0),"")</f>
        <v>0</v>
      </c>
      <c r="L346" s="235" t="str">
        <f>IFERROR(INDEX('Data PO'!E:E,MATCH($J346,'Data PO'!$B:$B,0),0),"")</f>
        <v/>
      </c>
      <c r="M346" s="235">
        <f>IFERROR(INDEX('Data PO'!H:H,MATCH($J346,'Data PO'!$B:$B,0),0),"")</f>
        <v>0</v>
      </c>
      <c r="N346" s="235">
        <f>IFERROR(INDEX('Data PO'!I:I,MATCH($J346,'Data PO'!$B:$B,0),0),"")+IFERROR(SUMIFS('Jurnal Utang'!K:K,'Jurnal Utang'!N:N,K346),0)</f>
        <v>0</v>
      </c>
      <c r="O346" s="235" t="str">
        <f>IFERROR(INDEX('Data PO'!J:J,MATCH($J346,'Data PO'!$B:$B,0),0),"")</f>
        <v/>
      </c>
      <c r="P346" s="235" t="str">
        <f t="shared" si="5"/>
        <v/>
      </c>
      <c r="Q346" s="235" t="str">
        <f>IFERROR(RANK(P346,P$6:P$796,0)+COUNTIF(P$6:P346,P346)-1,"")</f>
        <v/>
      </c>
    </row>
    <row r="347" spans="10:17" x14ac:dyDescent="0.25">
      <c r="J347" s="235">
        <v>551</v>
      </c>
      <c r="K347" s="235">
        <f>IFERROR(INDEX('Data PO'!C:C,MATCH($J347,'Data PO'!$B:$B,0),0),"")</f>
        <v>0</v>
      </c>
      <c r="L347" s="235" t="str">
        <f>IFERROR(INDEX('Data PO'!E:E,MATCH($J347,'Data PO'!$B:$B,0),0),"")</f>
        <v/>
      </c>
      <c r="M347" s="235">
        <f>IFERROR(INDEX('Data PO'!H:H,MATCH($J347,'Data PO'!$B:$B,0),0),"")</f>
        <v>0</v>
      </c>
      <c r="N347" s="235">
        <f>IFERROR(INDEX('Data PO'!I:I,MATCH($J347,'Data PO'!$B:$B,0),0),"")+IFERROR(SUMIFS('Jurnal Utang'!K:K,'Jurnal Utang'!N:N,K347),0)</f>
        <v>0</v>
      </c>
      <c r="O347" s="235" t="str">
        <f>IFERROR(INDEX('Data PO'!J:J,MATCH($J347,'Data PO'!$B:$B,0),0),"")</f>
        <v/>
      </c>
      <c r="P347" s="235" t="str">
        <f t="shared" si="5"/>
        <v/>
      </c>
      <c r="Q347" s="235" t="str">
        <f>IFERROR(RANK(P347,P$6:P$796,0)+COUNTIF(P$6:P347,P347)-1,"")</f>
        <v/>
      </c>
    </row>
    <row r="348" spans="10:17" x14ac:dyDescent="0.25">
      <c r="J348" s="235">
        <v>552</v>
      </c>
      <c r="K348" s="235">
        <f>IFERROR(INDEX('Data PO'!C:C,MATCH($J348,'Data PO'!$B:$B,0),0),"")</f>
        <v>0</v>
      </c>
      <c r="L348" s="235" t="str">
        <f>IFERROR(INDEX('Data PO'!E:E,MATCH($J348,'Data PO'!$B:$B,0),0),"")</f>
        <v/>
      </c>
      <c r="M348" s="235">
        <f>IFERROR(INDEX('Data PO'!H:H,MATCH($J348,'Data PO'!$B:$B,0),0),"")</f>
        <v>0</v>
      </c>
      <c r="N348" s="235">
        <f>IFERROR(INDEX('Data PO'!I:I,MATCH($J348,'Data PO'!$B:$B,0),0),"")+IFERROR(SUMIFS('Jurnal Utang'!K:K,'Jurnal Utang'!N:N,K348),0)</f>
        <v>0</v>
      </c>
      <c r="O348" s="235" t="str">
        <f>IFERROR(INDEX('Data PO'!J:J,MATCH($J348,'Data PO'!$B:$B,0),0),"")</f>
        <v/>
      </c>
      <c r="P348" s="235" t="str">
        <f t="shared" si="5"/>
        <v/>
      </c>
      <c r="Q348" s="235" t="str">
        <f>IFERROR(RANK(P348,P$6:P$796,0)+COUNTIF(P$6:P348,P348)-1,"")</f>
        <v/>
      </c>
    </row>
    <row r="349" spans="10:17" x14ac:dyDescent="0.25">
      <c r="J349" s="235">
        <v>553</v>
      </c>
      <c r="K349" s="235">
        <f>IFERROR(INDEX('Data PO'!C:C,MATCH($J349,'Data PO'!$B:$B,0),0),"")</f>
        <v>0</v>
      </c>
      <c r="L349" s="235" t="str">
        <f>IFERROR(INDEX('Data PO'!E:E,MATCH($J349,'Data PO'!$B:$B,0),0),"")</f>
        <v/>
      </c>
      <c r="M349" s="235">
        <f>IFERROR(INDEX('Data PO'!H:H,MATCH($J349,'Data PO'!$B:$B,0),0),"")</f>
        <v>0</v>
      </c>
      <c r="N349" s="235">
        <f>IFERROR(INDEX('Data PO'!I:I,MATCH($J349,'Data PO'!$B:$B,0),0),"")+IFERROR(SUMIFS('Jurnal Utang'!K:K,'Jurnal Utang'!N:N,K349),0)</f>
        <v>0</v>
      </c>
      <c r="O349" s="235" t="str">
        <f>IFERROR(INDEX('Data PO'!J:J,MATCH($J349,'Data PO'!$B:$B,0),0),"")</f>
        <v/>
      </c>
      <c r="P349" s="235" t="str">
        <f t="shared" si="5"/>
        <v/>
      </c>
      <c r="Q349" s="235" t="str">
        <f>IFERROR(RANK(P349,P$6:P$796,0)+COUNTIF(P$6:P349,P349)-1,"")</f>
        <v/>
      </c>
    </row>
    <row r="350" spans="10:17" x14ac:dyDescent="0.25">
      <c r="J350" s="235">
        <v>554</v>
      </c>
      <c r="K350" s="235">
        <f>IFERROR(INDEX('Data PO'!C:C,MATCH($J350,'Data PO'!$B:$B,0),0),"")</f>
        <v>0</v>
      </c>
      <c r="L350" s="235" t="str">
        <f>IFERROR(INDEX('Data PO'!E:E,MATCH($J350,'Data PO'!$B:$B,0),0),"")</f>
        <v/>
      </c>
      <c r="M350" s="235">
        <f>IFERROR(INDEX('Data PO'!H:H,MATCH($J350,'Data PO'!$B:$B,0),0),"")</f>
        <v>0</v>
      </c>
      <c r="N350" s="235">
        <f>IFERROR(INDEX('Data PO'!I:I,MATCH($J350,'Data PO'!$B:$B,0),0),"")+IFERROR(SUMIFS('Jurnal Utang'!K:K,'Jurnal Utang'!N:N,K350),0)</f>
        <v>0</v>
      </c>
      <c r="O350" s="235" t="str">
        <f>IFERROR(INDEX('Data PO'!J:J,MATCH($J350,'Data PO'!$B:$B,0),0),"")</f>
        <v/>
      </c>
      <c r="P350" s="235" t="str">
        <f t="shared" si="5"/>
        <v/>
      </c>
      <c r="Q350" s="235" t="str">
        <f>IFERROR(RANK(P350,P$6:P$796,0)+COUNTIF(P$6:P350,P350)-1,"")</f>
        <v/>
      </c>
    </row>
    <row r="351" spans="10:17" x14ac:dyDescent="0.25">
      <c r="J351" s="235">
        <v>555</v>
      </c>
      <c r="K351" s="235">
        <f>IFERROR(INDEX('Data PO'!C:C,MATCH($J351,'Data PO'!$B:$B,0),0),"")</f>
        <v>0</v>
      </c>
      <c r="L351" s="235" t="str">
        <f>IFERROR(INDEX('Data PO'!E:E,MATCH($J351,'Data PO'!$B:$B,0),0),"")</f>
        <v/>
      </c>
      <c r="M351" s="235">
        <f>IFERROR(INDEX('Data PO'!H:H,MATCH($J351,'Data PO'!$B:$B,0),0),"")</f>
        <v>0</v>
      </c>
      <c r="N351" s="235">
        <f>IFERROR(INDEX('Data PO'!I:I,MATCH($J351,'Data PO'!$B:$B,0),0),"")+IFERROR(SUMIFS('Jurnal Utang'!K:K,'Jurnal Utang'!N:N,K351),0)</f>
        <v>0</v>
      </c>
      <c r="O351" s="235" t="str">
        <f>IFERROR(INDEX('Data PO'!J:J,MATCH($J351,'Data PO'!$B:$B,0),0),"")</f>
        <v/>
      </c>
      <c r="P351" s="235" t="str">
        <f t="shared" si="5"/>
        <v/>
      </c>
      <c r="Q351" s="235" t="str">
        <f>IFERROR(RANK(P351,P$6:P$796,0)+COUNTIF(P$6:P351,P351)-1,"")</f>
        <v/>
      </c>
    </row>
    <row r="352" spans="10:17" x14ac:dyDescent="0.25">
      <c r="J352" s="235">
        <v>556</v>
      </c>
      <c r="K352" s="235">
        <f>IFERROR(INDEX('Data PO'!C:C,MATCH($J352,'Data PO'!$B:$B,0),0),"")</f>
        <v>0</v>
      </c>
      <c r="L352" s="235" t="str">
        <f>IFERROR(INDEX('Data PO'!E:E,MATCH($J352,'Data PO'!$B:$B,0),0),"")</f>
        <v/>
      </c>
      <c r="M352" s="235">
        <f>IFERROR(INDEX('Data PO'!H:H,MATCH($J352,'Data PO'!$B:$B,0),0),"")</f>
        <v>0</v>
      </c>
      <c r="N352" s="235">
        <f>IFERROR(INDEX('Data PO'!I:I,MATCH($J352,'Data PO'!$B:$B,0),0),"")+IFERROR(SUMIFS('Jurnal Utang'!K:K,'Jurnal Utang'!N:N,K352),0)</f>
        <v>0</v>
      </c>
      <c r="O352" s="235" t="str">
        <f>IFERROR(INDEX('Data PO'!J:J,MATCH($J352,'Data PO'!$B:$B,0),0),"")</f>
        <v/>
      </c>
      <c r="P352" s="235" t="str">
        <f t="shared" si="5"/>
        <v/>
      </c>
      <c r="Q352" s="235" t="str">
        <f>IFERROR(RANK(P352,P$6:P$796,0)+COUNTIF(P$6:P352,P352)-1,"")</f>
        <v/>
      </c>
    </row>
    <row r="353" spans="10:17" x14ac:dyDescent="0.25">
      <c r="J353" s="235">
        <v>557</v>
      </c>
      <c r="K353" s="235">
        <f>IFERROR(INDEX('Data PO'!C:C,MATCH($J353,'Data PO'!$B:$B,0),0),"")</f>
        <v>0</v>
      </c>
      <c r="L353" s="235" t="str">
        <f>IFERROR(INDEX('Data PO'!E:E,MATCH($J353,'Data PO'!$B:$B,0),0),"")</f>
        <v/>
      </c>
      <c r="M353" s="235">
        <f>IFERROR(INDEX('Data PO'!H:H,MATCH($J353,'Data PO'!$B:$B,0),0),"")</f>
        <v>0</v>
      </c>
      <c r="N353" s="235">
        <f>IFERROR(INDEX('Data PO'!I:I,MATCH($J353,'Data PO'!$B:$B,0),0),"")+IFERROR(SUMIFS('Jurnal Utang'!K:K,'Jurnal Utang'!N:N,K353),0)</f>
        <v>0</v>
      </c>
      <c r="O353" s="235" t="str">
        <f>IFERROR(INDEX('Data PO'!J:J,MATCH($J353,'Data PO'!$B:$B,0),0),"")</f>
        <v/>
      </c>
      <c r="P353" s="235" t="str">
        <f t="shared" si="5"/>
        <v/>
      </c>
      <c r="Q353" s="235" t="str">
        <f>IFERROR(RANK(P353,P$6:P$796,0)+COUNTIF(P$6:P353,P353)-1,"")</f>
        <v/>
      </c>
    </row>
    <row r="354" spans="10:17" x14ac:dyDescent="0.25">
      <c r="J354" s="235">
        <v>558</v>
      </c>
      <c r="K354" s="235">
        <f>IFERROR(INDEX('Data PO'!C:C,MATCH($J354,'Data PO'!$B:$B,0),0),"")</f>
        <v>0</v>
      </c>
      <c r="L354" s="235" t="str">
        <f>IFERROR(INDEX('Data PO'!E:E,MATCH($J354,'Data PO'!$B:$B,0),0),"")</f>
        <v/>
      </c>
      <c r="M354" s="235">
        <f>IFERROR(INDEX('Data PO'!H:H,MATCH($J354,'Data PO'!$B:$B,0),0),"")</f>
        <v>0</v>
      </c>
      <c r="N354" s="235">
        <f>IFERROR(INDEX('Data PO'!I:I,MATCH($J354,'Data PO'!$B:$B,0),0),"")+IFERROR(SUMIFS('Jurnal Utang'!K:K,'Jurnal Utang'!N:N,K354),0)</f>
        <v>0</v>
      </c>
      <c r="O354" s="235" t="str">
        <f>IFERROR(INDEX('Data PO'!J:J,MATCH($J354,'Data PO'!$B:$B,0),0),"")</f>
        <v/>
      </c>
      <c r="P354" s="235" t="str">
        <f t="shared" si="5"/>
        <v/>
      </c>
      <c r="Q354" s="235" t="str">
        <f>IFERROR(RANK(P354,P$6:P$796,0)+COUNTIF(P$6:P354,P354)-1,"")</f>
        <v/>
      </c>
    </row>
    <row r="355" spans="10:17" x14ac:dyDescent="0.25">
      <c r="J355" s="235">
        <v>559</v>
      </c>
      <c r="K355" s="235">
        <f>IFERROR(INDEX('Data PO'!C:C,MATCH($J355,'Data PO'!$B:$B,0),0),"")</f>
        <v>0</v>
      </c>
      <c r="L355" s="235" t="str">
        <f>IFERROR(INDEX('Data PO'!E:E,MATCH($J355,'Data PO'!$B:$B,0),0),"")</f>
        <v/>
      </c>
      <c r="M355" s="235">
        <f>IFERROR(INDEX('Data PO'!H:H,MATCH($J355,'Data PO'!$B:$B,0),0),"")</f>
        <v>0</v>
      </c>
      <c r="N355" s="235">
        <f>IFERROR(INDEX('Data PO'!I:I,MATCH($J355,'Data PO'!$B:$B,0),0),"")+IFERROR(SUMIFS('Jurnal Utang'!K:K,'Jurnal Utang'!N:N,K355),0)</f>
        <v>0</v>
      </c>
      <c r="O355" s="235" t="str">
        <f>IFERROR(INDEX('Data PO'!J:J,MATCH($J355,'Data PO'!$B:$B,0),0),"")</f>
        <v/>
      </c>
      <c r="P355" s="235" t="str">
        <f t="shared" si="5"/>
        <v/>
      </c>
      <c r="Q355" s="235" t="str">
        <f>IFERROR(RANK(P355,P$6:P$796,0)+COUNTIF(P$6:P355,P355)-1,"")</f>
        <v/>
      </c>
    </row>
    <row r="356" spans="10:17" x14ac:dyDescent="0.25">
      <c r="J356" s="235">
        <v>560</v>
      </c>
      <c r="K356" s="235">
        <f>IFERROR(INDEX('Data PO'!C:C,MATCH($J356,'Data PO'!$B:$B,0),0),"")</f>
        <v>0</v>
      </c>
      <c r="L356" s="235" t="str">
        <f>IFERROR(INDEX('Data PO'!E:E,MATCH($J356,'Data PO'!$B:$B,0),0),"")</f>
        <v/>
      </c>
      <c r="M356" s="235">
        <f>IFERROR(INDEX('Data PO'!H:H,MATCH($J356,'Data PO'!$B:$B,0),0),"")</f>
        <v>0</v>
      </c>
      <c r="N356" s="235">
        <f>IFERROR(INDEX('Data PO'!I:I,MATCH($J356,'Data PO'!$B:$B,0),0),"")+IFERROR(SUMIFS('Jurnal Utang'!K:K,'Jurnal Utang'!N:N,K356),0)</f>
        <v>0</v>
      </c>
      <c r="O356" s="235" t="str">
        <f>IFERROR(INDEX('Data PO'!J:J,MATCH($J356,'Data PO'!$B:$B,0),0),"")</f>
        <v/>
      </c>
      <c r="P356" s="235" t="str">
        <f t="shared" si="5"/>
        <v/>
      </c>
      <c r="Q356" s="235" t="str">
        <f>IFERROR(RANK(P356,P$6:P$796,0)+COUNTIF(P$6:P356,P356)-1,"")</f>
        <v/>
      </c>
    </row>
    <row r="357" spans="10:17" x14ac:dyDescent="0.25">
      <c r="J357" s="235">
        <v>561</v>
      </c>
      <c r="K357" s="235">
        <f>IFERROR(INDEX('Data PO'!C:C,MATCH($J357,'Data PO'!$B:$B,0),0),"")</f>
        <v>0</v>
      </c>
      <c r="L357" s="235" t="str">
        <f>IFERROR(INDEX('Data PO'!E:E,MATCH($J357,'Data PO'!$B:$B,0),0),"")</f>
        <v/>
      </c>
      <c r="M357" s="235">
        <f>IFERROR(INDEX('Data PO'!H:H,MATCH($J357,'Data PO'!$B:$B,0),0),"")</f>
        <v>0</v>
      </c>
      <c r="N357" s="235">
        <f>IFERROR(INDEX('Data PO'!I:I,MATCH($J357,'Data PO'!$B:$B,0),0),"")+IFERROR(SUMIFS('Jurnal Utang'!K:K,'Jurnal Utang'!N:N,K357),0)</f>
        <v>0</v>
      </c>
      <c r="O357" s="235" t="str">
        <f>IFERROR(INDEX('Data PO'!J:J,MATCH($J357,'Data PO'!$B:$B,0),0),"")</f>
        <v/>
      </c>
      <c r="P357" s="235" t="str">
        <f t="shared" si="5"/>
        <v/>
      </c>
      <c r="Q357" s="235" t="str">
        <f>IFERROR(RANK(P357,P$6:P$796,0)+COUNTIF(P$6:P357,P357)-1,"")</f>
        <v/>
      </c>
    </row>
    <row r="358" spans="10:17" x14ac:dyDescent="0.25">
      <c r="J358" s="235">
        <v>562</v>
      </c>
      <c r="K358" s="235">
        <f>IFERROR(INDEX('Data PO'!C:C,MATCH($J358,'Data PO'!$B:$B,0),0),"")</f>
        <v>0</v>
      </c>
      <c r="L358" s="235" t="str">
        <f>IFERROR(INDEX('Data PO'!E:E,MATCH($J358,'Data PO'!$B:$B,0),0),"")</f>
        <v/>
      </c>
      <c r="M358" s="235">
        <f>IFERROR(INDEX('Data PO'!H:H,MATCH($J358,'Data PO'!$B:$B,0),0),"")</f>
        <v>0</v>
      </c>
      <c r="N358" s="235">
        <f>IFERROR(INDEX('Data PO'!I:I,MATCH($J358,'Data PO'!$B:$B,0),0),"")+IFERROR(SUMIFS('Jurnal Utang'!K:K,'Jurnal Utang'!N:N,K358),0)</f>
        <v>0</v>
      </c>
      <c r="O358" s="235" t="str">
        <f>IFERROR(INDEX('Data PO'!J:J,MATCH($J358,'Data PO'!$B:$B,0),0),"")</f>
        <v/>
      </c>
      <c r="P358" s="235" t="str">
        <f t="shared" si="5"/>
        <v/>
      </c>
      <c r="Q358" s="235" t="str">
        <f>IFERROR(RANK(P358,P$6:P$796,0)+COUNTIF(P$6:P358,P358)-1,"")</f>
        <v/>
      </c>
    </row>
    <row r="359" spans="10:17" x14ac:dyDescent="0.25">
      <c r="J359" s="235">
        <v>563</v>
      </c>
      <c r="K359" s="235">
        <f>IFERROR(INDEX('Data PO'!C:C,MATCH($J359,'Data PO'!$B:$B,0),0),"")</f>
        <v>0</v>
      </c>
      <c r="L359" s="235" t="str">
        <f>IFERROR(INDEX('Data PO'!E:E,MATCH($J359,'Data PO'!$B:$B,0),0),"")</f>
        <v/>
      </c>
      <c r="M359" s="235">
        <f>IFERROR(INDEX('Data PO'!H:H,MATCH($J359,'Data PO'!$B:$B,0),0),"")</f>
        <v>0</v>
      </c>
      <c r="N359" s="235">
        <f>IFERROR(INDEX('Data PO'!I:I,MATCH($J359,'Data PO'!$B:$B,0),0),"")+IFERROR(SUMIFS('Jurnal Utang'!K:K,'Jurnal Utang'!N:N,K359),0)</f>
        <v>0</v>
      </c>
      <c r="O359" s="235" t="str">
        <f>IFERROR(INDEX('Data PO'!J:J,MATCH($J359,'Data PO'!$B:$B,0),0),"")</f>
        <v/>
      </c>
      <c r="P359" s="235" t="str">
        <f t="shared" si="5"/>
        <v/>
      </c>
      <c r="Q359" s="235" t="str">
        <f>IFERROR(RANK(P359,P$6:P$796,0)+COUNTIF(P$6:P359,P359)-1,"")</f>
        <v/>
      </c>
    </row>
    <row r="360" spans="10:17" x14ac:dyDescent="0.25">
      <c r="J360" s="235">
        <v>564</v>
      </c>
      <c r="K360" s="235">
        <f>IFERROR(INDEX('Data PO'!C:C,MATCH($J360,'Data PO'!$B:$B,0),0),"")</f>
        <v>0</v>
      </c>
      <c r="L360" s="235" t="str">
        <f>IFERROR(INDEX('Data PO'!E:E,MATCH($J360,'Data PO'!$B:$B,0),0),"")</f>
        <v/>
      </c>
      <c r="M360" s="235">
        <f>IFERROR(INDEX('Data PO'!H:H,MATCH($J360,'Data PO'!$B:$B,0),0),"")</f>
        <v>0</v>
      </c>
      <c r="N360" s="235">
        <f>IFERROR(INDEX('Data PO'!I:I,MATCH($J360,'Data PO'!$B:$B,0),0),"")+IFERROR(SUMIFS('Jurnal Utang'!K:K,'Jurnal Utang'!N:N,K360),0)</f>
        <v>0</v>
      </c>
      <c r="O360" s="235" t="str">
        <f>IFERROR(INDEX('Data PO'!J:J,MATCH($J360,'Data PO'!$B:$B,0),0),"")</f>
        <v/>
      </c>
      <c r="P360" s="235" t="str">
        <f t="shared" si="5"/>
        <v/>
      </c>
      <c r="Q360" s="235" t="str">
        <f>IFERROR(RANK(P360,P$6:P$796,0)+COUNTIF(P$6:P360,P360)-1,"")</f>
        <v/>
      </c>
    </row>
    <row r="361" spans="10:17" x14ac:dyDescent="0.25">
      <c r="J361" s="235">
        <v>565</v>
      </c>
      <c r="K361" s="235">
        <f>IFERROR(INDEX('Data PO'!C:C,MATCH($J361,'Data PO'!$B:$B,0),0),"")</f>
        <v>0</v>
      </c>
      <c r="L361" s="235" t="str">
        <f>IFERROR(INDEX('Data PO'!E:E,MATCH($J361,'Data PO'!$B:$B,0),0),"")</f>
        <v/>
      </c>
      <c r="M361" s="235">
        <f>IFERROR(INDEX('Data PO'!H:H,MATCH($J361,'Data PO'!$B:$B,0),0),"")</f>
        <v>0</v>
      </c>
      <c r="N361" s="235">
        <f>IFERROR(INDEX('Data PO'!I:I,MATCH($J361,'Data PO'!$B:$B,0),0),"")+IFERROR(SUMIFS('Jurnal Utang'!K:K,'Jurnal Utang'!N:N,K361),0)</f>
        <v>0</v>
      </c>
      <c r="O361" s="235" t="str">
        <f>IFERROR(INDEX('Data PO'!J:J,MATCH($J361,'Data PO'!$B:$B,0),0),"")</f>
        <v/>
      </c>
      <c r="P361" s="235" t="str">
        <f t="shared" si="5"/>
        <v/>
      </c>
      <c r="Q361" s="235" t="str">
        <f>IFERROR(RANK(P361,P$6:P$796,0)+COUNTIF(P$6:P361,P361)-1,"")</f>
        <v/>
      </c>
    </row>
    <row r="362" spans="10:17" x14ac:dyDescent="0.25">
      <c r="J362" s="235">
        <v>566</v>
      </c>
      <c r="K362" s="235">
        <f>IFERROR(INDEX('Data PO'!C:C,MATCH($J362,'Data PO'!$B:$B,0),0),"")</f>
        <v>0</v>
      </c>
      <c r="L362" s="235" t="str">
        <f>IFERROR(INDEX('Data PO'!E:E,MATCH($J362,'Data PO'!$B:$B,0),0),"")</f>
        <v/>
      </c>
      <c r="M362" s="235">
        <f>IFERROR(INDEX('Data PO'!H:H,MATCH($J362,'Data PO'!$B:$B,0),0),"")</f>
        <v>0</v>
      </c>
      <c r="N362" s="235">
        <f>IFERROR(INDEX('Data PO'!I:I,MATCH($J362,'Data PO'!$B:$B,0),0),"")+IFERROR(SUMIFS('Jurnal Utang'!K:K,'Jurnal Utang'!N:N,K362),0)</f>
        <v>0</v>
      </c>
      <c r="O362" s="235" t="str">
        <f>IFERROR(INDEX('Data PO'!J:J,MATCH($J362,'Data PO'!$B:$B,0),0),"")</f>
        <v/>
      </c>
      <c r="P362" s="235" t="str">
        <f t="shared" si="5"/>
        <v/>
      </c>
      <c r="Q362" s="235" t="str">
        <f>IFERROR(RANK(P362,P$6:P$796,0)+COUNTIF(P$6:P362,P362)-1,"")</f>
        <v/>
      </c>
    </row>
    <row r="363" spans="10:17" x14ac:dyDescent="0.25">
      <c r="J363" s="235">
        <v>567</v>
      </c>
      <c r="K363" s="235">
        <f>IFERROR(INDEX('Data PO'!C:C,MATCH($J363,'Data PO'!$B:$B,0),0),"")</f>
        <v>0</v>
      </c>
      <c r="L363" s="235" t="str">
        <f>IFERROR(INDEX('Data PO'!E:E,MATCH($J363,'Data PO'!$B:$B,0),0),"")</f>
        <v/>
      </c>
      <c r="M363" s="235">
        <f>IFERROR(INDEX('Data PO'!H:H,MATCH($J363,'Data PO'!$B:$B,0),0),"")</f>
        <v>0</v>
      </c>
      <c r="N363" s="235">
        <f>IFERROR(INDEX('Data PO'!I:I,MATCH($J363,'Data PO'!$B:$B,0),0),"")+IFERROR(SUMIFS('Jurnal Utang'!K:K,'Jurnal Utang'!N:N,K363),0)</f>
        <v>0</v>
      </c>
      <c r="O363" s="235" t="str">
        <f>IFERROR(INDEX('Data PO'!J:J,MATCH($J363,'Data PO'!$B:$B,0),0),"")</f>
        <v/>
      </c>
      <c r="P363" s="235" t="str">
        <f t="shared" si="5"/>
        <v/>
      </c>
      <c r="Q363" s="235" t="str">
        <f>IFERROR(RANK(P363,P$6:P$796,0)+COUNTIF(P$6:P363,P363)-1,"")</f>
        <v/>
      </c>
    </row>
    <row r="364" spans="10:17" x14ac:dyDescent="0.25">
      <c r="J364" s="235">
        <v>568</v>
      </c>
      <c r="K364" s="235">
        <f>IFERROR(INDEX('Data PO'!C:C,MATCH($J364,'Data PO'!$B:$B,0),0),"")</f>
        <v>0</v>
      </c>
      <c r="L364" s="235" t="str">
        <f>IFERROR(INDEX('Data PO'!E:E,MATCH($J364,'Data PO'!$B:$B,0),0),"")</f>
        <v/>
      </c>
      <c r="M364" s="235">
        <f>IFERROR(INDEX('Data PO'!H:H,MATCH($J364,'Data PO'!$B:$B,0),0),"")</f>
        <v>0</v>
      </c>
      <c r="N364" s="235">
        <f>IFERROR(INDEX('Data PO'!I:I,MATCH($J364,'Data PO'!$B:$B,0),0),"")+IFERROR(SUMIFS('Jurnal Utang'!K:K,'Jurnal Utang'!N:N,K364),0)</f>
        <v>0</v>
      </c>
      <c r="O364" s="235" t="str">
        <f>IFERROR(INDEX('Data PO'!J:J,MATCH($J364,'Data PO'!$B:$B,0),0),"")</f>
        <v/>
      </c>
      <c r="P364" s="235" t="str">
        <f t="shared" si="5"/>
        <v/>
      </c>
      <c r="Q364" s="235" t="str">
        <f>IFERROR(RANK(P364,P$6:P$796,0)+COUNTIF(P$6:P364,P364)-1,"")</f>
        <v/>
      </c>
    </row>
    <row r="365" spans="10:17" x14ac:dyDescent="0.25">
      <c r="J365" s="235">
        <v>569</v>
      </c>
      <c r="K365" s="235">
        <f>IFERROR(INDEX('Data PO'!C:C,MATCH($J365,'Data PO'!$B:$B,0),0),"")</f>
        <v>0</v>
      </c>
      <c r="L365" s="235" t="str">
        <f>IFERROR(INDEX('Data PO'!E:E,MATCH($J365,'Data PO'!$B:$B,0),0),"")</f>
        <v/>
      </c>
      <c r="M365" s="235">
        <f>IFERROR(INDEX('Data PO'!H:H,MATCH($J365,'Data PO'!$B:$B,0),0),"")</f>
        <v>0</v>
      </c>
      <c r="N365" s="235">
        <f>IFERROR(INDEX('Data PO'!I:I,MATCH($J365,'Data PO'!$B:$B,0),0),"")+IFERROR(SUMIFS('Jurnal Utang'!K:K,'Jurnal Utang'!N:N,K365),0)</f>
        <v>0</v>
      </c>
      <c r="O365" s="235" t="str">
        <f>IFERROR(INDEX('Data PO'!J:J,MATCH($J365,'Data PO'!$B:$B,0),0),"")</f>
        <v/>
      </c>
      <c r="P365" s="235" t="str">
        <f t="shared" si="5"/>
        <v/>
      </c>
      <c r="Q365" s="235" t="str">
        <f>IFERROR(RANK(P365,P$6:P$796,0)+COUNTIF(P$6:P365,P365)-1,"")</f>
        <v/>
      </c>
    </row>
    <row r="366" spans="10:17" x14ac:dyDescent="0.25">
      <c r="J366" s="235">
        <v>570</v>
      </c>
      <c r="K366" s="235">
        <f>IFERROR(INDEX('Data PO'!C:C,MATCH($J366,'Data PO'!$B:$B,0),0),"")</f>
        <v>0</v>
      </c>
      <c r="L366" s="235" t="str">
        <f>IFERROR(INDEX('Data PO'!E:E,MATCH($J366,'Data PO'!$B:$B,0),0),"")</f>
        <v/>
      </c>
      <c r="M366" s="235">
        <f>IFERROR(INDEX('Data PO'!H:H,MATCH($J366,'Data PO'!$B:$B,0),0),"")</f>
        <v>0</v>
      </c>
      <c r="N366" s="235">
        <f>IFERROR(INDEX('Data PO'!I:I,MATCH($J366,'Data PO'!$B:$B,0),0),"")+IFERROR(SUMIFS('Jurnal Utang'!K:K,'Jurnal Utang'!N:N,K366),0)</f>
        <v>0</v>
      </c>
      <c r="O366" s="235" t="str">
        <f>IFERROR(INDEX('Data PO'!J:J,MATCH($J366,'Data PO'!$B:$B,0),0),"")</f>
        <v/>
      </c>
      <c r="P366" s="235" t="str">
        <f t="shared" si="5"/>
        <v/>
      </c>
      <c r="Q366" s="235" t="str">
        <f>IFERROR(RANK(P366,P$6:P$796,0)+COUNTIF(P$6:P366,P366)-1,"")</f>
        <v/>
      </c>
    </row>
    <row r="367" spans="10:17" x14ac:dyDescent="0.25">
      <c r="J367" s="235">
        <v>571</v>
      </c>
      <c r="K367" s="235">
        <f>IFERROR(INDEX('Data PO'!C:C,MATCH($J367,'Data PO'!$B:$B,0),0),"")</f>
        <v>0</v>
      </c>
      <c r="L367" s="235" t="str">
        <f>IFERROR(INDEX('Data PO'!E:E,MATCH($J367,'Data PO'!$B:$B,0),0),"")</f>
        <v/>
      </c>
      <c r="M367" s="235">
        <f>IFERROR(INDEX('Data PO'!H:H,MATCH($J367,'Data PO'!$B:$B,0),0),"")</f>
        <v>0</v>
      </c>
      <c r="N367" s="235">
        <f>IFERROR(INDEX('Data PO'!I:I,MATCH($J367,'Data PO'!$B:$B,0),0),"")+IFERROR(SUMIFS('Jurnal Utang'!K:K,'Jurnal Utang'!N:N,K367),0)</f>
        <v>0</v>
      </c>
      <c r="O367" s="235" t="str">
        <f>IFERROR(INDEX('Data PO'!J:J,MATCH($J367,'Data PO'!$B:$B,0),0),"")</f>
        <v/>
      </c>
      <c r="P367" s="235" t="str">
        <f t="shared" si="5"/>
        <v/>
      </c>
      <c r="Q367" s="235" t="str">
        <f>IFERROR(RANK(P367,P$6:P$796,0)+COUNTIF(P$6:P367,P367)-1,"")</f>
        <v/>
      </c>
    </row>
    <row r="368" spans="10:17" x14ac:dyDescent="0.25">
      <c r="J368" s="235">
        <v>572</v>
      </c>
      <c r="K368" s="235">
        <f>IFERROR(INDEX('Data PO'!C:C,MATCH($J368,'Data PO'!$B:$B,0),0),"")</f>
        <v>0</v>
      </c>
      <c r="L368" s="235" t="str">
        <f>IFERROR(INDEX('Data PO'!E:E,MATCH($J368,'Data PO'!$B:$B,0),0),"")</f>
        <v/>
      </c>
      <c r="M368" s="235">
        <f>IFERROR(INDEX('Data PO'!H:H,MATCH($J368,'Data PO'!$B:$B,0),0),"")</f>
        <v>0</v>
      </c>
      <c r="N368" s="235">
        <f>IFERROR(INDEX('Data PO'!I:I,MATCH($J368,'Data PO'!$B:$B,0),0),"")+IFERROR(SUMIFS('Jurnal Utang'!K:K,'Jurnal Utang'!N:N,K368),0)</f>
        <v>0</v>
      </c>
      <c r="O368" s="235" t="str">
        <f>IFERROR(INDEX('Data PO'!J:J,MATCH($J368,'Data PO'!$B:$B,0),0),"")</f>
        <v/>
      </c>
      <c r="P368" s="235" t="str">
        <f t="shared" si="5"/>
        <v/>
      </c>
      <c r="Q368" s="235" t="str">
        <f>IFERROR(RANK(P368,P$6:P$796,0)+COUNTIF(P$6:P368,P368)-1,"")</f>
        <v/>
      </c>
    </row>
    <row r="369" spans="10:17" x14ac:dyDescent="0.25">
      <c r="J369" s="235">
        <v>573</v>
      </c>
      <c r="K369" s="235">
        <f>IFERROR(INDEX('Data PO'!C:C,MATCH($J369,'Data PO'!$B:$B,0),0),"")</f>
        <v>0</v>
      </c>
      <c r="L369" s="235" t="str">
        <f>IFERROR(INDEX('Data PO'!E:E,MATCH($J369,'Data PO'!$B:$B,0),0),"")</f>
        <v/>
      </c>
      <c r="M369" s="235">
        <f>IFERROR(INDEX('Data PO'!H:H,MATCH($J369,'Data PO'!$B:$B,0),0),"")</f>
        <v>0</v>
      </c>
      <c r="N369" s="235">
        <f>IFERROR(INDEX('Data PO'!I:I,MATCH($J369,'Data PO'!$B:$B,0),0),"")+IFERROR(SUMIFS('Jurnal Utang'!K:K,'Jurnal Utang'!N:N,K369),0)</f>
        <v>0</v>
      </c>
      <c r="O369" s="235" t="str">
        <f>IFERROR(INDEX('Data PO'!J:J,MATCH($J369,'Data PO'!$B:$B,0),0),"")</f>
        <v/>
      </c>
      <c r="P369" s="235" t="str">
        <f t="shared" si="5"/>
        <v/>
      </c>
      <c r="Q369" s="235" t="str">
        <f>IFERROR(RANK(P369,P$6:P$796,0)+COUNTIF(P$6:P369,P369)-1,"")</f>
        <v/>
      </c>
    </row>
    <row r="370" spans="10:17" x14ac:dyDescent="0.25">
      <c r="J370" s="235">
        <v>574</v>
      </c>
      <c r="K370" s="235">
        <f>IFERROR(INDEX('Data PO'!C:C,MATCH($J370,'Data PO'!$B:$B,0),0),"")</f>
        <v>0</v>
      </c>
      <c r="L370" s="235" t="str">
        <f>IFERROR(INDEX('Data PO'!E:E,MATCH($J370,'Data PO'!$B:$B,0),0),"")</f>
        <v/>
      </c>
      <c r="M370" s="235">
        <f>IFERROR(INDEX('Data PO'!H:H,MATCH($J370,'Data PO'!$B:$B,0),0),"")</f>
        <v>0</v>
      </c>
      <c r="N370" s="235">
        <f>IFERROR(INDEX('Data PO'!I:I,MATCH($J370,'Data PO'!$B:$B,0),0),"")+IFERROR(SUMIFS('Jurnal Utang'!K:K,'Jurnal Utang'!N:N,K370),0)</f>
        <v>0</v>
      </c>
      <c r="O370" s="235" t="str">
        <f>IFERROR(INDEX('Data PO'!J:J,MATCH($J370,'Data PO'!$B:$B,0),0),"")</f>
        <v/>
      </c>
      <c r="P370" s="235" t="str">
        <f t="shared" si="5"/>
        <v/>
      </c>
      <c r="Q370" s="235" t="str">
        <f>IFERROR(RANK(P370,P$6:P$796,0)+COUNTIF(P$6:P370,P370)-1,"")</f>
        <v/>
      </c>
    </row>
    <row r="371" spans="10:17" x14ac:dyDescent="0.25">
      <c r="J371" s="235">
        <v>575</v>
      </c>
      <c r="K371" s="235">
        <f>IFERROR(INDEX('Data PO'!C:C,MATCH($J371,'Data PO'!$B:$B,0),0),"")</f>
        <v>0</v>
      </c>
      <c r="L371" s="235" t="str">
        <f>IFERROR(INDEX('Data PO'!E:E,MATCH($J371,'Data PO'!$B:$B,0),0),"")</f>
        <v/>
      </c>
      <c r="M371" s="235">
        <f>IFERROR(INDEX('Data PO'!H:H,MATCH($J371,'Data PO'!$B:$B,0),0),"")</f>
        <v>0</v>
      </c>
      <c r="N371" s="235">
        <f>IFERROR(INDEX('Data PO'!I:I,MATCH($J371,'Data PO'!$B:$B,0),0),"")+IFERROR(SUMIFS('Jurnal Utang'!K:K,'Jurnal Utang'!N:N,K371),0)</f>
        <v>0</v>
      </c>
      <c r="O371" s="235" t="str">
        <f>IFERROR(INDEX('Data PO'!J:J,MATCH($J371,'Data PO'!$B:$B,0),0),"")</f>
        <v/>
      </c>
      <c r="P371" s="235" t="str">
        <f t="shared" si="5"/>
        <v/>
      </c>
      <c r="Q371" s="235" t="str">
        <f>IFERROR(RANK(P371,P$6:P$796,0)+COUNTIF(P$6:P371,P371)-1,"")</f>
        <v/>
      </c>
    </row>
    <row r="372" spans="10:17" x14ac:dyDescent="0.25">
      <c r="J372" s="235">
        <v>576</v>
      </c>
      <c r="K372" s="235">
        <f>IFERROR(INDEX('Data PO'!C:C,MATCH($J372,'Data PO'!$B:$B,0),0),"")</f>
        <v>0</v>
      </c>
      <c r="L372" s="235" t="str">
        <f>IFERROR(INDEX('Data PO'!E:E,MATCH($J372,'Data PO'!$B:$B,0),0),"")</f>
        <v/>
      </c>
      <c r="M372" s="235">
        <f>IFERROR(INDEX('Data PO'!H:H,MATCH($J372,'Data PO'!$B:$B,0),0),"")</f>
        <v>0</v>
      </c>
      <c r="N372" s="235">
        <f>IFERROR(INDEX('Data PO'!I:I,MATCH($J372,'Data PO'!$B:$B,0),0),"")+IFERROR(SUMIFS('Jurnal Utang'!K:K,'Jurnal Utang'!N:N,K372),0)</f>
        <v>0</v>
      </c>
      <c r="O372" s="235" t="str">
        <f>IFERROR(INDEX('Data PO'!J:J,MATCH($J372,'Data PO'!$B:$B,0),0),"")</f>
        <v/>
      </c>
      <c r="P372" s="235" t="str">
        <f t="shared" si="5"/>
        <v/>
      </c>
      <c r="Q372" s="235" t="str">
        <f>IFERROR(RANK(P372,P$6:P$796,0)+COUNTIF(P$6:P372,P372)-1,"")</f>
        <v/>
      </c>
    </row>
    <row r="373" spans="10:17" x14ac:dyDescent="0.25">
      <c r="J373" s="235">
        <v>577</v>
      </c>
      <c r="K373" s="235">
        <f>IFERROR(INDEX('Data PO'!C:C,MATCH($J373,'Data PO'!$B:$B,0),0),"")</f>
        <v>0</v>
      </c>
      <c r="L373" s="235" t="str">
        <f>IFERROR(INDEX('Data PO'!E:E,MATCH($J373,'Data PO'!$B:$B,0),0),"")</f>
        <v/>
      </c>
      <c r="M373" s="235">
        <f>IFERROR(INDEX('Data PO'!H:H,MATCH($J373,'Data PO'!$B:$B,0),0),"")</f>
        <v>0</v>
      </c>
      <c r="N373" s="235">
        <f>IFERROR(INDEX('Data PO'!I:I,MATCH($J373,'Data PO'!$B:$B,0),0),"")+IFERROR(SUMIFS('Jurnal Utang'!K:K,'Jurnal Utang'!N:N,K373),0)</f>
        <v>0</v>
      </c>
      <c r="O373" s="235" t="str">
        <f>IFERROR(INDEX('Data PO'!J:J,MATCH($J373,'Data PO'!$B:$B,0),0),"")</f>
        <v/>
      </c>
      <c r="P373" s="235" t="str">
        <f t="shared" si="5"/>
        <v/>
      </c>
      <c r="Q373" s="235" t="str">
        <f>IFERROR(RANK(P373,P$6:P$796,0)+COUNTIF(P$6:P373,P373)-1,"")</f>
        <v/>
      </c>
    </row>
    <row r="374" spans="10:17" x14ac:dyDescent="0.25">
      <c r="J374" s="235">
        <v>578</v>
      </c>
      <c r="K374" s="235">
        <f>IFERROR(INDEX('Data PO'!C:C,MATCH($J374,'Data PO'!$B:$B,0),0),"")</f>
        <v>0</v>
      </c>
      <c r="L374" s="235" t="str">
        <f>IFERROR(INDEX('Data PO'!E:E,MATCH($J374,'Data PO'!$B:$B,0),0),"")</f>
        <v/>
      </c>
      <c r="M374" s="235">
        <f>IFERROR(INDEX('Data PO'!H:H,MATCH($J374,'Data PO'!$B:$B,0),0),"")</f>
        <v>0</v>
      </c>
      <c r="N374" s="235">
        <f>IFERROR(INDEX('Data PO'!I:I,MATCH($J374,'Data PO'!$B:$B,0),0),"")+IFERROR(SUMIFS('Jurnal Utang'!K:K,'Jurnal Utang'!N:N,K374),0)</f>
        <v>0</v>
      </c>
      <c r="O374" s="235" t="str">
        <f>IFERROR(INDEX('Data PO'!J:J,MATCH($J374,'Data PO'!$B:$B,0),0),"")</f>
        <v/>
      </c>
      <c r="P374" s="235" t="str">
        <f t="shared" ref="P374:P437" si="6">IF(O374&lt;&gt;"",IF(O374&lt;&gt;0,M374,""),"")</f>
        <v/>
      </c>
      <c r="Q374" s="235" t="str">
        <f>IFERROR(RANK(P374,P$6:P$796,0)+COUNTIF(P$6:P374,P374)-1,"")</f>
        <v/>
      </c>
    </row>
    <row r="375" spans="10:17" x14ac:dyDescent="0.25">
      <c r="J375" s="235">
        <v>579</v>
      </c>
      <c r="K375" s="235">
        <f>IFERROR(INDEX('Data PO'!C:C,MATCH($J375,'Data PO'!$B:$B,0),0),"")</f>
        <v>0</v>
      </c>
      <c r="L375" s="235" t="str">
        <f>IFERROR(INDEX('Data PO'!E:E,MATCH($J375,'Data PO'!$B:$B,0),0),"")</f>
        <v/>
      </c>
      <c r="M375" s="235">
        <f>IFERROR(INDEX('Data PO'!H:H,MATCH($J375,'Data PO'!$B:$B,0),0),"")</f>
        <v>0</v>
      </c>
      <c r="N375" s="235">
        <f>IFERROR(INDEX('Data PO'!I:I,MATCH($J375,'Data PO'!$B:$B,0),0),"")+IFERROR(SUMIFS('Jurnal Utang'!K:K,'Jurnal Utang'!N:N,K375),0)</f>
        <v>0</v>
      </c>
      <c r="O375" s="235" t="str">
        <f>IFERROR(INDEX('Data PO'!J:J,MATCH($J375,'Data PO'!$B:$B,0),0),"")</f>
        <v/>
      </c>
      <c r="P375" s="235" t="str">
        <f t="shared" si="6"/>
        <v/>
      </c>
      <c r="Q375" s="235" t="str">
        <f>IFERROR(RANK(P375,P$6:P$796,0)+COUNTIF(P$6:P375,P375)-1,"")</f>
        <v/>
      </c>
    </row>
    <row r="376" spans="10:17" x14ac:dyDescent="0.25">
      <c r="J376" s="235">
        <v>580</v>
      </c>
      <c r="K376" s="235">
        <f>IFERROR(INDEX('Data PO'!C:C,MATCH($J376,'Data PO'!$B:$B,0),0),"")</f>
        <v>0</v>
      </c>
      <c r="L376" s="235" t="str">
        <f>IFERROR(INDEX('Data PO'!E:E,MATCH($J376,'Data PO'!$B:$B,0),0),"")</f>
        <v/>
      </c>
      <c r="M376" s="235">
        <f>IFERROR(INDEX('Data PO'!H:H,MATCH($J376,'Data PO'!$B:$B,0),0),"")</f>
        <v>0</v>
      </c>
      <c r="N376" s="235">
        <f>IFERROR(INDEX('Data PO'!I:I,MATCH($J376,'Data PO'!$B:$B,0),0),"")+IFERROR(SUMIFS('Jurnal Utang'!K:K,'Jurnal Utang'!N:N,K376),0)</f>
        <v>0</v>
      </c>
      <c r="O376" s="235" t="str">
        <f>IFERROR(INDEX('Data PO'!J:J,MATCH($J376,'Data PO'!$B:$B,0),0),"")</f>
        <v/>
      </c>
      <c r="P376" s="235" t="str">
        <f t="shared" si="6"/>
        <v/>
      </c>
      <c r="Q376" s="235" t="str">
        <f>IFERROR(RANK(P376,P$6:P$796,0)+COUNTIF(P$6:P376,P376)-1,"")</f>
        <v/>
      </c>
    </row>
    <row r="377" spans="10:17" x14ac:dyDescent="0.25">
      <c r="J377" s="235">
        <v>581</v>
      </c>
      <c r="K377" s="235">
        <f>IFERROR(INDEX('Data PO'!C:C,MATCH($J377,'Data PO'!$B:$B,0),0),"")</f>
        <v>0</v>
      </c>
      <c r="L377" s="235" t="str">
        <f>IFERROR(INDEX('Data PO'!E:E,MATCH($J377,'Data PO'!$B:$B,0),0),"")</f>
        <v/>
      </c>
      <c r="M377" s="235">
        <f>IFERROR(INDEX('Data PO'!H:H,MATCH($J377,'Data PO'!$B:$B,0),0),"")</f>
        <v>0</v>
      </c>
      <c r="N377" s="235">
        <f>IFERROR(INDEX('Data PO'!I:I,MATCH($J377,'Data PO'!$B:$B,0),0),"")+IFERROR(SUMIFS('Jurnal Utang'!K:K,'Jurnal Utang'!N:N,K377),0)</f>
        <v>0</v>
      </c>
      <c r="O377" s="235" t="str">
        <f>IFERROR(INDEX('Data PO'!J:J,MATCH($J377,'Data PO'!$B:$B,0),0),"")</f>
        <v/>
      </c>
      <c r="P377" s="235" t="str">
        <f t="shared" si="6"/>
        <v/>
      </c>
      <c r="Q377" s="235" t="str">
        <f>IFERROR(RANK(P377,P$6:P$796,0)+COUNTIF(P$6:P377,P377)-1,"")</f>
        <v/>
      </c>
    </row>
    <row r="378" spans="10:17" x14ac:dyDescent="0.25">
      <c r="J378" s="235">
        <v>582</v>
      </c>
      <c r="K378" s="235">
        <f>IFERROR(INDEX('Data PO'!C:C,MATCH($J378,'Data PO'!$B:$B,0),0),"")</f>
        <v>0</v>
      </c>
      <c r="L378" s="235" t="str">
        <f>IFERROR(INDEX('Data PO'!E:E,MATCH($J378,'Data PO'!$B:$B,0),0),"")</f>
        <v/>
      </c>
      <c r="M378" s="235">
        <f>IFERROR(INDEX('Data PO'!H:H,MATCH($J378,'Data PO'!$B:$B,0),0),"")</f>
        <v>0</v>
      </c>
      <c r="N378" s="235">
        <f>IFERROR(INDEX('Data PO'!I:I,MATCH($J378,'Data PO'!$B:$B,0),0),"")+IFERROR(SUMIFS('Jurnal Utang'!K:K,'Jurnal Utang'!N:N,K378),0)</f>
        <v>0</v>
      </c>
      <c r="O378" s="235" t="str">
        <f>IFERROR(INDEX('Data PO'!J:J,MATCH($J378,'Data PO'!$B:$B,0),0),"")</f>
        <v/>
      </c>
      <c r="P378" s="235" t="str">
        <f t="shared" si="6"/>
        <v/>
      </c>
      <c r="Q378" s="235" t="str">
        <f>IFERROR(RANK(P378,P$6:P$796,0)+COUNTIF(P$6:P378,P378)-1,"")</f>
        <v/>
      </c>
    </row>
    <row r="379" spans="10:17" x14ac:dyDescent="0.25">
      <c r="J379" s="235">
        <v>583</v>
      </c>
      <c r="K379" s="235">
        <f>IFERROR(INDEX('Data PO'!C:C,MATCH($J379,'Data PO'!$B:$B,0),0),"")</f>
        <v>0</v>
      </c>
      <c r="L379" s="235" t="str">
        <f>IFERROR(INDEX('Data PO'!E:E,MATCH($J379,'Data PO'!$B:$B,0),0),"")</f>
        <v/>
      </c>
      <c r="M379" s="235">
        <f>IFERROR(INDEX('Data PO'!H:H,MATCH($J379,'Data PO'!$B:$B,0),0),"")</f>
        <v>0</v>
      </c>
      <c r="N379" s="235">
        <f>IFERROR(INDEX('Data PO'!I:I,MATCH($J379,'Data PO'!$B:$B,0),0),"")+IFERROR(SUMIFS('Jurnal Utang'!K:K,'Jurnal Utang'!N:N,K379),0)</f>
        <v>0</v>
      </c>
      <c r="O379" s="235" t="str">
        <f>IFERROR(INDEX('Data PO'!J:J,MATCH($J379,'Data PO'!$B:$B,0),0),"")</f>
        <v/>
      </c>
      <c r="P379" s="235" t="str">
        <f t="shared" si="6"/>
        <v/>
      </c>
      <c r="Q379" s="235" t="str">
        <f>IFERROR(RANK(P379,P$6:P$796,0)+COUNTIF(P$6:P379,P379)-1,"")</f>
        <v/>
      </c>
    </row>
    <row r="380" spans="10:17" x14ac:dyDescent="0.25">
      <c r="J380" s="235">
        <v>584</v>
      </c>
      <c r="K380" s="235">
        <f>IFERROR(INDEX('Data PO'!C:C,MATCH($J380,'Data PO'!$B:$B,0),0),"")</f>
        <v>0</v>
      </c>
      <c r="L380" s="235" t="str">
        <f>IFERROR(INDEX('Data PO'!E:E,MATCH($J380,'Data PO'!$B:$B,0),0),"")</f>
        <v/>
      </c>
      <c r="M380" s="235">
        <f>IFERROR(INDEX('Data PO'!H:H,MATCH($J380,'Data PO'!$B:$B,0),0),"")</f>
        <v>0</v>
      </c>
      <c r="N380" s="235">
        <f>IFERROR(INDEX('Data PO'!I:I,MATCH($J380,'Data PO'!$B:$B,0),0),"")+IFERROR(SUMIFS('Jurnal Utang'!K:K,'Jurnal Utang'!N:N,K380),0)</f>
        <v>0</v>
      </c>
      <c r="O380" s="235" t="str">
        <f>IFERROR(INDEX('Data PO'!J:J,MATCH($J380,'Data PO'!$B:$B,0),0),"")</f>
        <v/>
      </c>
      <c r="P380" s="235" t="str">
        <f t="shared" si="6"/>
        <v/>
      </c>
      <c r="Q380" s="235" t="str">
        <f>IFERROR(RANK(P380,P$6:P$796,0)+COUNTIF(P$6:P380,P380)-1,"")</f>
        <v/>
      </c>
    </row>
    <row r="381" spans="10:17" x14ac:dyDescent="0.25">
      <c r="J381" s="235">
        <v>585</v>
      </c>
      <c r="K381" s="235">
        <f>IFERROR(INDEX('Data PO'!C:C,MATCH($J381,'Data PO'!$B:$B,0),0),"")</f>
        <v>0</v>
      </c>
      <c r="L381" s="235" t="str">
        <f>IFERROR(INDEX('Data PO'!E:E,MATCH($J381,'Data PO'!$B:$B,0),0),"")</f>
        <v/>
      </c>
      <c r="M381" s="235">
        <f>IFERROR(INDEX('Data PO'!H:H,MATCH($J381,'Data PO'!$B:$B,0),0),"")</f>
        <v>0</v>
      </c>
      <c r="N381" s="235">
        <f>IFERROR(INDEX('Data PO'!I:I,MATCH($J381,'Data PO'!$B:$B,0),0),"")+IFERROR(SUMIFS('Jurnal Utang'!K:K,'Jurnal Utang'!N:N,K381),0)</f>
        <v>0</v>
      </c>
      <c r="O381" s="235" t="str">
        <f>IFERROR(INDEX('Data PO'!J:J,MATCH($J381,'Data PO'!$B:$B,0),0),"")</f>
        <v/>
      </c>
      <c r="P381" s="235" t="str">
        <f t="shared" si="6"/>
        <v/>
      </c>
      <c r="Q381" s="235" t="str">
        <f>IFERROR(RANK(P381,P$6:P$796,0)+COUNTIF(P$6:P381,P381)-1,"")</f>
        <v/>
      </c>
    </row>
    <row r="382" spans="10:17" x14ac:dyDescent="0.25">
      <c r="J382" s="235">
        <v>586</v>
      </c>
      <c r="K382" s="235">
        <f>IFERROR(INDEX('Data PO'!C:C,MATCH($J382,'Data PO'!$B:$B,0),0),"")</f>
        <v>0</v>
      </c>
      <c r="L382" s="235" t="str">
        <f>IFERROR(INDEX('Data PO'!E:E,MATCH($J382,'Data PO'!$B:$B,0),0),"")</f>
        <v/>
      </c>
      <c r="M382" s="235">
        <f>IFERROR(INDEX('Data PO'!H:H,MATCH($J382,'Data PO'!$B:$B,0),0),"")</f>
        <v>0</v>
      </c>
      <c r="N382" s="235">
        <f>IFERROR(INDEX('Data PO'!I:I,MATCH($J382,'Data PO'!$B:$B,0),0),"")+IFERROR(SUMIFS('Jurnal Utang'!K:K,'Jurnal Utang'!N:N,K382),0)</f>
        <v>0</v>
      </c>
      <c r="O382" s="235" t="str">
        <f>IFERROR(INDEX('Data PO'!J:J,MATCH($J382,'Data PO'!$B:$B,0),0),"")</f>
        <v/>
      </c>
      <c r="P382" s="235" t="str">
        <f t="shared" si="6"/>
        <v/>
      </c>
      <c r="Q382" s="235" t="str">
        <f>IFERROR(RANK(P382,P$6:P$796,0)+COUNTIF(P$6:P382,P382)-1,"")</f>
        <v/>
      </c>
    </row>
    <row r="383" spans="10:17" x14ac:dyDescent="0.25">
      <c r="J383" s="235">
        <v>587</v>
      </c>
      <c r="K383" s="235">
        <f>IFERROR(INDEX('Data PO'!C:C,MATCH($J383,'Data PO'!$B:$B,0),0),"")</f>
        <v>0</v>
      </c>
      <c r="L383" s="235" t="str">
        <f>IFERROR(INDEX('Data PO'!E:E,MATCH($J383,'Data PO'!$B:$B,0),0),"")</f>
        <v/>
      </c>
      <c r="M383" s="235">
        <f>IFERROR(INDEX('Data PO'!H:H,MATCH($J383,'Data PO'!$B:$B,0),0),"")</f>
        <v>0</v>
      </c>
      <c r="N383" s="235">
        <f>IFERROR(INDEX('Data PO'!I:I,MATCH($J383,'Data PO'!$B:$B,0),0),"")+IFERROR(SUMIFS('Jurnal Utang'!K:K,'Jurnal Utang'!N:N,K383),0)</f>
        <v>0</v>
      </c>
      <c r="O383" s="235" t="str">
        <f>IFERROR(INDEX('Data PO'!J:J,MATCH($J383,'Data PO'!$B:$B,0),0),"")</f>
        <v/>
      </c>
      <c r="P383" s="235" t="str">
        <f t="shared" si="6"/>
        <v/>
      </c>
      <c r="Q383" s="235" t="str">
        <f>IFERROR(RANK(P383,P$6:P$796,0)+COUNTIF(P$6:P383,P383)-1,"")</f>
        <v/>
      </c>
    </row>
    <row r="384" spans="10:17" x14ac:dyDescent="0.25">
      <c r="J384" s="235">
        <v>588</v>
      </c>
      <c r="K384" s="235">
        <f>IFERROR(INDEX('Data PO'!C:C,MATCH($J384,'Data PO'!$B:$B,0),0),"")</f>
        <v>0</v>
      </c>
      <c r="L384" s="235" t="str">
        <f>IFERROR(INDEX('Data PO'!E:E,MATCH($J384,'Data PO'!$B:$B,0),0),"")</f>
        <v/>
      </c>
      <c r="M384" s="235">
        <f>IFERROR(INDEX('Data PO'!H:H,MATCH($J384,'Data PO'!$B:$B,0),0),"")</f>
        <v>0</v>
      </c>
      <c r="N384" s="235">
        <f>IFERROR(INDEX('Data PO'!I:I,MATCH($J384,'Data PO'!$B:$B,0),0),"")+IFERROR(SUMIFS('Jurnal Utang'!K:K,'Jurnal Utang'!N:N,K384),0)</f>
        <v>0</v>
      </c>
      <c r="O384" s="235" t="str">
        <f>IFERROR(INDEX('Data PO'!J:J,MATCH($J384,'Data PO'!$B:$B,0),0),"")</f>
        <v/>
      </c>
      <c r="P384" s="235" t="str">
        <f t="shared" si="6"/>
        <v/>
      </c>
      <c r="Q384" s="235" t="str">
        <f>IFERROR(RANK(P384,P$6:P$796,0)+COUNTIF(P$6:P384,P384)-1,"")</f>
        <v/>
      </c>
    </row>
    <row r="385" spans="10:17" x14ac:dyDescent="0.25">
      <c r="J385" s="235">
        <v>589</v>
      </c>
      <c r="K385" s="235">
        <f>IFERROR(INDEX('Data PO'!C:C,MATCH($J385,'Data PO'!$B:$B,0),0),"")</f>
        <v>0</v>
      </c>
      <c r="L385" s="235" t="str">
        <f>IFERROR(INDEX('Data PO'!E:E,MATCH($J385,'Data PO'!$B:$B,0),0),"")</f>
        <v/>
      </c>
      <c r="M385" s="235">
        <f>IFERROR(INDEX('Data PO'!H:H,MATCH($J385,'Data PO'!$B:$B,0),0),"")</f>
        <v>0</v>
      </c>
      <c r="N385" s="235">
        <f>IFERROR(INDEX('Data PO'!I:I,MATCH($J385,'Data PO'!$B:$B,0),0),"")+IFERROR(SUMIFS('Jurnal Utang'!K:K,'Jurnal Utang'!N:N,K385),0)</f>
        <v>0</v>
      </c>
      <c r="O385" s="235" t="str">
        <f>IFERROR(INDEX('Data PO'!J:J,MATCH($J385,'Data PO'!$B:$B,0),0),"")</f>
        <v/>
      </c>
      <c r="P385" s="235" t="str">
        <f t="shared" si="6"/>
        <v/>
      </c>
      <c r="Q385" s="235" t="str">
        <f>IFERROR(RANK(P385,P$6:P$796,0)+COUNTIF(P$6:P385,P385)-1,"")</f>
        <v/>
      </c>
    </row>
    <row r="386" spans="10:17" x14ac:dyDescent="0.25">
      <c r="J386" s="235">
        <v>590</v>
      </c>
      <c r="K386" s="235">
        <f>IFERROR(INDEX('Data PO'!C:C,MATCH($J386,'Data PO'!$B:$B,0),0),"")</f>
        <v>0</v>
      </c>
      <c r="L386" s="235" t="str">
        <f>IFERROR(INDEX('Data PO'!E:E,MATCH($J386,'Data PO'!$B:$B,0),0),"")</f>
        <v/>
      </c>
      <c r="M386" s="235">
        <f>IFERROR(INDEX('Data PO'!H:H,MATCH($J386,'Data PO'!$B:$B,0),0),"")</f>
        <v>0</v>
      </c>
      <c r="N386" s="235">
        <f>IFERROR(INDEX('Data PO'!I:I,MATCH($J386,'Data PO'!$B:$B,0),0),"")+IFERROR(SUMIFS('Jurnal Utang'!K:K,'Jurnal Utang'!N:N,K386),0)</f>
        <v>0</v>
      </c>
      <c r="O386" s="235" t="str">
        <f>IFERROR(INDEX('Data PO'!J:J,MATCH($J386,'Data PO'!$B:$B,0),0),"")</f>
        <v/>
      </c>
      <c r="P386" s="235" t="str">
        <f t="shared" si="6"/>
        <v/>
      </c>
      <c r="Q386" s="235" t="str">
        <f>IFERROR(RANK(P386,P$6:P$796,0)+COUNTIF(P$6:P386,P386)-1,"")</f>
        <v/>
      </c>
    </row>
    <row r="387" spans="10:17" x14ac:dyDescent="0.25">
      <c r="J387" s="235">
        <v>591</v>
      </c>
      <c r="K387" s="235">
        <f>IFERROR(INDEX('Data PO'!C:C,MATCH($J387,'Data PO'!$B:$B,0),0),"")</f>
        <v>0</v>
      </c>
      <c r="L387" s="235" t="str">
        <f>IFERROR(INDEX('Data PO'!E:E,MATCH($J387,'Data PO'!$B:$B,0),0),"")</f>
        <v/>
      </c>
      <c r="M387" s="235">
        <f>IFERROR(INDEX('Data PO'!H:H,MATCH($J387,'Data PO'!$B:$B,0),0),"")</f>
        <v>0</v>
      </c>
      <c r="N387" s="235">
        <f>IFERROR(INDEX('Data PO'!I:I,MATCH($J387,'Data PO'!$B:$B,0),0),"")+IFERROR(SUMIFS('Jurnal Utang'!K:K,'Jurnal Utang'!N:N,K387),0)</f>
        <v>0</v>
      </c>
      <c r="O387" s="235" t="str">
        <f>IFERROR(INDEX('Data PO'!J:J,MATCH($J387,'Data PO'!$B:$B,0),0),"")</f>
        <v/>
      </c>
      <c r="P387" s="235" t="str">
        <f t="shared" si="6"/>
        <v/>
      </c>
      <c r="Q387" s="235" t="str">
        <f>IFERROR(RANK(P387,P$6:P$796,0)+COUNTIF(P$6:P387,P387)-1,"")</f>
        <v/>
      </c>
    </row>
    <row r="388" spans="10:17" x14ac:dyDescent="0.25">
      <c r="J388" s="235">
        <v>592</v>
      </c>
      <c r="K388" s="235">
        <f>IFERROR(INDEX('Data PO'!C:C,MATCH($J388,'Data PO'!$B:$B,0),0),"")</f>
        <v>0</v>
      </c>
      <c r="L388" s="235" t="str">
        <f>IFERROR(INDEX('Data PO'!E:E,MATCH($J388,'Data PO'!$B:$B,0),0),"")</f>
        <v/>
      </c>
      <c r="M388" s="235">
        <f>IFERROR(INDEX('Data PO'!H:H,MATCH($J388,'Data PO'!$B:$B,0),0),"")</f>
        <v>0</v>
      </c>
      <c r="N388" s="235">
        <f>IFERROR(INDEX('Data PO'!I:I,MATCH($J388,'Data PO'!$B:$B,0),0),"")+IFERROR(SUMIFS('Jurnal Utang'!K:K,'Jurnal Utang'!N:N,K388),0)</f>
        <v>0</v>
      </c>
      <c r="O388" s="235" t="str">
        <f>IFERROR(INDEX('Data PO'!J:J,MATCH($J388,'Data PO'!$B:$B,0),0),"")</f>
        <v/>
      </c>
      <c r="P388" s="235" t="str">
        <f t="shared" si="6"/>
        <v/>
      </c>
      <c r="Q388" s="235" t="str">
        <f>IFERROR(RANK(P388,P$6:P$796,0)+COUNTIF(P$6:P388,P388)-1,"")</f>
        <v/>
      </c>
    </row>
    <row r="389" spans="10:17" x14ac:dyDescent="0.25">
      <c r="J389" s="235">
        <v>593</v>
      </c>
      <c r="K389" s="235">
        <f>IFERROR(INDEX('Data PO'!C:C,MATCH($J389,'Data PO'!$B:$B,0),0),"")</f>
        <v>0</v>
      </c>
      <c r="L389" s="235" t="str">
        <f>IFERROR(INDEX('Data PO'!E:E,MATCH($J389,'Data PO'!$B:$B,0),0),"")</f>
        <v/>
      </c>
      <c r="M389" s="235">
        <f>IFERROR(INDEX('Data PO'!H:H,MATCH($J389,'Data PO'!$B:$B,0),0),"")</f>
        <v>0</v>
      </c>
      <c r="N389" s="235">
        <f>IFERROR(INDEX('Data PO'!I:I,MATCH($J389,'Data PO'!$B:$B,0),0),"")+IFERROR(SUMIFS('Jurnal Utang'!K:K,'Jurnal Utang'!N:N,K389),0)</f>
        <v>0</v>
      </c>
      <c r="O389" s="235" t="str">
        <f>IFERROR(INDEX('Data PO'!J:J,MATCH($J389,'Data PO'!$B:$B,0),0),"")</f>
        <v/>
      </c>
      <c r="P389" s="235" t="str">
        <f t="shared" si="6"/>
        <v/>
      </c>
      <c r="Q389" s="235" t="str">
        <f>IFERROR(RANK(P389,P$6:P$796,0)+COUNTIF(P$6:P389,P389)-1,"")</f>
        <v/>
      </c>
    </row>
    <row r="390" spans="10:17" x14ac:dyDescent="0.25">
      <c r="J390" s="235">
        <v>594</v>
      </c>
      <c r="K390" s="235">
        <f>IFERROR(INDEX('Data PO'!C:C,MATCH($J390,'Data PO'!$B:$B,0),0),"")</f>
        <v>0</v>
      </c>
      <c r="L390" s="235" t="str">
        <f>IFERROR(INDEX('Data PO'!E:E,MATCH($J390,'Data PO'!$B:$B,0),0),"")</f>
        <v/>
      </c>
      <c r="M390" s="235">
        <f>IFERROR(INDEX('Data PO'!H:H,MATCH($J390,'Data PO'!$B:$B,0),0),"")</f>
        <v>0</v>
      </c>
      <c r="N390" s="235">
        <f>IFERROR(INDEX('Data PO'!I:I,MATCH($J390,'Data PO'!$B:$B,0),0),"")+IFERROR(SUMIFS('Jurnal Utang'!K:K,'Jurnal Utang'!N:N,K390),0)</f>
        <v>0</v>
      </c>
      <c r="O390" s="235" t="str">
        <f>IFERROR(INDEX('Data PO'!J:J,MATCH($J390,'Data PO'!$B:$B,0),0),"")</f>
        <v/>
      </c>
      <c r="P390" s="235" t="str">
        <f t="shared" si="6"/>
        <v/>
      </c>
      <c r="Q390" s="235" t="str">
        <f>IFERROR(RANK(P390,P$6:P$796,0)+COUNTIF(P$6:P390,P390)-1,"")</f>
        <v/>
      </c>
    </row>
    <row r="391" spans="10:17" x14ac:dyDescent="0.25">
      <c r="J391" s="235">
        <v>595</v>
      </c>
      <c r="K391" s="235">
        <f>IFERROR(INDEX('Data PO'!C:C,MATCH($J391,'Data PO'!$B:$B,0),0),"")</f>
        <v>0</v>
      </c>
      <c r="L391" s="235" t="str">
        <f>IFERROR(INDEX('Data PO'!E:E,MATCH($J391,'Data PO'!$B:$B,0),0),"")</f>
        <v/>
      </c>
      <c r="M391" s="235">
        <f>IFERROR(INDEX('Data PO'!H:H,MATCH($J391,'Data PO'!$B:$B,0),0),"")</f>
        <v>0</v>
      </c>
      <c r="N391" s="235">
        <f>IFERROR(INDEX('Data PO'!I:I,MATCH($J391,'Data PO'!$B:$B,0),0),"")+IFERROR(SUMIFS('Jurnal Utang'!K:K,'Jurnal Utang'!N:N,K391),0)</f>
        <v>0</v>
      </c>
      <c r="O391" s="235" t="str">
        <f>IFERROR(INDEX('Data PO'!J:J,MATCH($J391,'Data PO'!$B:$B,0),0),"")</f>
        <v/>
      </c>
      <c r="P391" s="235" t="str">
        <f t="shared" si="6"/>
        <v/>
      </c>
      <c r="Q391" s="235" t="str">
        <f>IFERROR(RANK(P391,P$6:P$796,0)+COUNTIF(P$6:P391,P391)-1,"")</f>
        <v/>
      </c>
    </row>
    <row r="392" spans="10:17" x14ac:dyDescent="0.25">
      <c r="J392" s="235">
        <v>596</v>
      </c>
      <c r="K392" s="235">
        <f>IFERROR(INDEX('Data PO'!C:C,MATCH($J392,'Data PO'!$B:$B,0),0),"")</f>
        <v>0</v>
      </c>
      <c r="L392" s="235" t="str">
        <f>IFERROR(INDEX('Data PO'!E:E,MATCH($J392,'Data PO'!$B:$B,0),0),"")</f>
        <v/>
      </c>
      <c r="M392" s="235">
        <f>IFERROR(INDEX('Data PO'!H:H,MATCH($J392,'Data PO'!$B:$B,0),0),"")</f>
        <v>0</v>
      </c>
      <c r="N392" s="235">
        <f>IFERROR(INDEX('Data PO'!I:I,MATCH($J392,'Data PO'!$B:$B,0),0),"")+IFERROR(SUMIFS('Jurnal Utang'!K:K,'Jurnal Utang'!N:N,K392),0)</f>
        <v>0</v>
      </c>
      <c r="O392" s="235" t="str">
        <f>IFERROR(INDEX('Data PO'!J:J,MATCH($J392,'Data PO'!$B:$B,0),0),"")</f>
        <v/>
      </c>
      <c r="P392" s="235" t="str">
        <f t="shared" si="6"/>
        <v/>
      </c>
      <c r="Q392" s="235" t="str">
        <f>IFERROR(RANK(P392,P$6:P$796,0)+COUNTIF(P$6:P392,P392)-1,"")</f>
        <v/>
      </c>
    </row>
    <row r="393" spans="10:17" x14ac:dyDescent="0.25">
      <c r="J393" s="235">
        <v>597</v>
      </c>
      <c r="K393" s="235">
        <f>IFERROR(INDEX('Data PO'!C:C,MATCH($J393,'Data PO'!$B:$B,0),0),"")</f>
        <v>0</v>
      </c>
      <c r="L393" s="235" t="str">
        <f>IFERROR(INDEX('Data PO'!E:E,MATCH($J393,'Data PO'!$B:$B,0),0),"")</f>
        <v/>
      </c>
      <c r="M393" s="235">
        <f>IFERROR(INDEX('Data PO'!H:H,MATCH($J393,'Data PO'!$B:$B,0),0),"")</f>
        <v>0</v>
      </c>
      <c r="N393" s="235">
        <f>IFERROR(INDEX('Data PO'!I:I,MATCH($J393,'Data PO'!$B:$B,0),0),"")+IFERROR(SUMIFS('Jurnal Utang'!K:K,'Jurnal Utang'!N:N,K393),0)</f>
        <v>0</v>
      </c>
      <c r="O393" s="235" t="str">
        <f>IFERROR(INDEX('Data PO'!J:J,MATCH($J393,'Data PO'!$B:$B,0),0),"")</f>
        <v/>
      </c>
      <c r="P393" s="235" t="str">
        <f t="shared" si="6"/>
        <v/>
      </c>
      <c r="Q393" s="235" t="str">
        <f>IFERROR(RANK(P393,P$6:P$796,0)+COUNTIF(P$6:P393,P393)-1,"")</f>
        <v/>
      </c>
    </row>
    <row r="394" spans="10:17" x14ac:dyDescent="0.25">
      <c r="J394" s="235">
        <v>598</v>
      </c>
      <c r="K394" s="235">
        <f>IFERROR(INDEX('Data PO'!C:C,MATCH($J394,'Data PO'!$B:$B,0),0),"")</f>
        <v>0</v>
      </c>
      <c r="L394" s="235" t="str">
        <f>IFERROR(INDEX('Data PO'!E:E,MATCH($J394,'Data PO'!$B:$B,0),0),"")</f>
        <v/>
      </c>
      <c r="M394" s="235">
        <f>IFERROR(INDEX('Data PO'!H:H,MATCH($J394,'Data PO'!$B:$B,0),0),"")</f>
        <v>0</v>
      </c>
      <c r="N394" s="235">
        <f>IFERROR(INDEX('Data PO'!I:I,MATCH($J394,'Data PO'!$B:$B,0),0),"")+IFERROR(SUMIFS('Jurnal Utang'!K:K,'Jurnal Utang'!N:N,K394),0)</f>
        <v>0</v>
      </c>
      <c r="O394" s="235" t="str">
        <f>IFERROR(INDEX('Data PO'!J:J,MATCH($J394,'Data PO'!$B:$B,0),0),"")</f>
        <v/>
      </c>
      <c r="P394" s="235" t="str">
        <f t="shared" si="6"/>
        <v/>
      </c>
      <c r="Q394" s="235" t="str">
        <f>IFERROR(RANK(P394,P$6:P$796,0)+COUNTIF(P$6:P394,P394)-1,"")</f>
        <v/>
      </c>
    </row>
    <row r="395" spans="10:17" x14ac:dyDescent="0.25">
      <c r="J395" s="235">
        <v>599</v>
      </c>
      <c r="K395" s="235">
        <f>IFERROR(INDEX('Data PO'!C:C,MATCH($J395,'Data PO'!$B:$B,0),0),"")</f>
        <v>0</v>
      </c>
      <c r="L395" s="235" t="str">
        <f>IFERROR(INDEX('Data PO'!E:E,MATCH($J395,'Data PO'!$B:$B,0),0),"")</f>
        <v/>
      </c>
      <c r="M395" s="235">
        <f>IFERROR(INDEX('Data PO'!H:H,MATCH($J395,'Data PO'!$B:$B,0),0),"")</f>
        <v>0</v>
      </c>
      <c r="N395" s="235">
        <f>IFERROR(INDEX('Data PO'!I:I,MATCH($J395,'Data PO'!$B:$B,0),0),"")+IFERROR(SUMIFS('Jurnal Utang'!K:K,'Jurnal Utang'!N:N,K395),0)</f>
        <v>0</v>
      </c>
      <c r="O395" s="235" t="str">
        <f>IFERROR(INDEX('Data PO'!J:J,MATCH($J395,'Data PO'!$B:$B,0),0),"")</f>
        <v/>
      </c>
      <c r="P395" s="235" t="str">
        <f t="shared" si="6"/>
        <v/>
      </c>
      <c r="Q395" s="235" t="str">
        <f>IFERROR(RANK(P395,P$6:P$796,0)+COUNTIF(P$6:P395,P395)-1,"")</f>
        <v/>
      </c>
    </row>
    <row r="396" spans="10:17" x14ac:dyDescent="0.25">
      <c r="J396" s="235">
        <v>600</v>
      </c>
      <c r="K396" s="235">
        <f>IFERROR(INDEX('Data PO'!C:C,MATCH($J396,'Data PO'!$B:$B,0),0),"")</f>
        <v>0</v>
      </c>
      <c r="L396" s="235" t="str">
        <f>IFERROR(INDEX('Data PO'!E:E,MATCH($J396,'Data PO'!$B:$B,0),0),"")</f>
        <v/>
      </c>
      <c r="M396" s="235">
        <f>IFERROR(INDEX('Data PO'!H:H,MATCH($J396,'Data PO'!$B:$B,0),0),"")</f>
        <v>0</v>
      </c>
      <c r="N396" s="235">
        <f>IFERROR(INDEX('Data PO'!I:I,MATCH($J396,'Data PO'!$B:$B,0),0),"")+IFERROR(SUMIFS('Jurnal Utang'!K:K,'Jurnal Utang'!N:N,K396),0)</f>
        <v>0</v>
      </c>
      <c r="O396" s="235" t="str">
        <f>IFERROR(INDEX('Data PO'!J:J,MATCH($J396,'Data PO'!$B:$B,0),0),"")</f>
        <v/>
      </c>
      <c r="P396" s="235" t="str">
        <f t="shared" si="6"/>
        <v/>
      </c>
      <c r="Q396" s="235" t="str">
        <f>IFERROR(RANK(P396,P$6:P$796,0)+COUNTIF(P$6:P396,P396)-1,"")</f>
        <v/>
      </c>
    </row>
    <row r="397" spans="10:17" x14ac:dyDescent="0.25">
      <c r="J397" s="235">
        <v>601</v>
      </c>
      <c r="K397" s="235">
        <f>IFERROR(INDEX('Data PO'!C:C,MATCH($J397,'Data PO'!$B:$B,0),0),"")</f>
        <v>0</v>
      </c>
      <c r="L397" s="235" t="str">
        <f>IFERROR(INDEX('Data PO'!E:E,MATCH($J397,'Data PO'!$B:$B,0),0),"")</f>
        <v/>
      </c>
      <c r="M397" s="235">
        <f>IFERROR(INDEX('Data PO'!H:H,MATCH($J397,'Data PO'!$B:$B,0),0),"")</f>
        <v>0</v>
      </c>
      <c r="N397" s="235">
        <f>IFERROR(INDEX('Data PO'!I:I,MATCH($J397,'Data PO'!$B:$B,0),0),"")+IFERROR(SUMIFS('Jurnal Utang'!K:K,'Jurnal Utang'!N:N,K397),0)</f>
        <v>0</v>
      </c>
      <c r="O397" s="235" t="str">
        <f>IFERROR(INDEX('Data PO'!J:J,MATCH($J397,'Data PO'!$B:$B,0),0),"")</f>
        <v/>
      </c>
      <c r="P397" s="235" t="str">
        <f t="shared" si="6"/>
        <v/>
      </c>
      <c r="Q397" s="235" t="str">
        <f>IFERROR(RANK(P397,P$6:P$796,0)+COUNTIF(P$6:P397,P397)-1,"")</f>
        <v/>
      </c>
    </row>
    <row r="398" spans="10:17" x14ac:dyDescent="0.25">
      <c r="J398" s="235">
        <v>602</v>
      </c>
      <c r="K398" s="235">
        <f>IFERROR(INDEX('Data PO'!C:C,MATCH($J398,'Data PO'!$B:$B,0),0),"")</f>
        <v>0</v>
      </c>
      <c r="L398" s="235" t="str">
        <f>IFERROR(INDEX('Data PO'!E:E,MATCH($J398,'Data PO'!$B:$B,0),0),"")</f>
        <v/>
      </c>
      <c r="M398" s="235">
        <f>IFERROR(INDEX('Data PO'!H:H,MATCH($J398,'Data PO'!$B:$B,0),0),"")</f>
        <v>0</v>
      </c>
      <c r="N398" s="235">
        <f>IFERROR(INDEX('Data PO'!I:I,MATCH($J398,'Data PO'!$B:$B,0),0),"")+IFERROR(SUMIFS('Jurnal Utang'!K:K,'Jurnal Utang'!N:N,K398),0)</f>
        <v>0</v>
      </c>
      <c r="O398" s="235" t="str">
        <f>IFERROR(INDEX('Data PO'!J:J,MATCH($J398,'Data PO'!$B:$B,0),0),"")</f>
        <v/>
      </c>
      <c r="P398" s="235" t="str">
        <f t="shared" si="6"/>
        <v/>
      </c>
      <c r="Q398" s="235" t="str">
        <f>IFERROR(RANK(P398,P$6:P$796,0)+COUNTIF(P$6:P398,P398)-1,"")</f>
        <v/>
      </c>
    </row>
    <row r="399" spans="10:17" x14ac:dyDescent="0.25">
      <c r="J399" s="235">
        <v>603</v>
      </c>
      <c r="K399" s="235">
        <f>IFERROR(INDEX('Data PO'!C:C,MATCH($J399,'Data PO'!$B:$B,0),0),"")</f>
        <v>0</v>
      </c>
      <c r="L399" s="235" t="str">
        <f>IFERROR(INDEX('Data PO'!E:E,MATCH($J399,'Data PO'!$B:$B,0),0),"")</f>
        <v/>
      </c>
      <c r="M399" s="235">
        <f>IFERROR(INDEX('Data PO'!H:H,MATCH($J399,'Data PO'!$B:$B,0),0),"")</f>
        <v>0</v>
      </c>
      <c r="N399" s="235">
        <f>IFERROR(INDEX('Data PO'!I:I,MATCH($J399,'Data PO'!$B:$B,0),0),"")+IFERROR(SUMIFS('Jurnal Utang'!K:K,'Jurnal Utang'!N:N,K399),0)</f>
        <v>0</v>
      </c>
      <c r="O399" s="235" t="str">
        <f>IFERROR(INDEX('Data PO'!J:J,MATCH($J399,'Data PO'!$B:$B,0),0),"")</f>
        <v/>
      </c>
      <c r="P399" s="235" t="str">
        <f t="shared" si="6"/>
        <v/>
      </c>
      <c r="Q399" s="235" t="str">
        <f>IFERROR(RANK(P399,P$6:P$796,0)+COUNTIF(P$6:P399,P399)-1,"")</f>
        <v/>
      </c>
    </row>
    <row r="400" spans="10:17" x14ac:dyDescent="0.25">
      <c r="J400" s="235">
        <v>604</v>
      </c>
      <c r="K400" s="235">
        <f>IFERROR(INDEX('Data PO'!C:C,MATCH($J400,'Data PO'!$B:$B,0),0),"")</f>
        <v>0</v>
      </c>
      <c r="L400" s="235" t="str">
        <f>IFERROR(INDEX('Data PO'!E:E,MATCH($J400,'Data PO'!$B:$B,0),0),"")</f>
        <v/>
      </c>
      <c r="M400" s="235">
        <f>IFERROR(INDEX('Data PO'!H:H,MATCH($J400,'Data PO'!$B:$B,0),0),"")</f>
        <v>0</v>
      </c>
      <c r="N400" s="235">
        <f>IFERROR(INDEX('Data PO'!I:I,MATCH($J400,'Data PO'!$B:$B,0),0),"")+IFERROR(SUMIFS('Jurnal Utang'!K:K,'Jurnal Utang'!N:N,K400),0)</f>
        <v>0</v>
      </c>
      <c r="O400" s="235" t="str">
        <f>IFERROR(INDEX('Data PO'!J:J,MATCH($J400,'Data PO'!$B:$B,0),0),"")</f>
        <v/>
      </c>
      <c r="P400" s="235" t="str">
        <f t="shared" si="6"/>
        <v/>
      </c>
      <c r="Q400" s="235" t="str">
        <f>IFERROR(RANK(P400,P$6:P$796,0)+COUNTIF(P$6:P400,P400)-1,"")</f>
        <v/>
      </c>
    </row>
    <row r="401" spans="10:17" x14ac:dyDescent="0.25">
      <c r="J401" s="235">
        <v>605</v>
      </c>
      <c r="K401" s="235">
        <f>IFERROR(INDEX('Data PO'!C:C,MATCH($J401,'Data PO'!$B:$B,0),0),"")</f>
        <v>0</v>
      </c>
      <c r="L401" s="235" t="str">
        <f>IFERROR(INDEX('Data PO'!E:E,MATCH($J401,'Data PO'!$B:$B,0),0),"")</f>
        <v/>
      </c>
      <c r="M401" s="235">
        <f>IFERROR(INDEX('Data PO'!H:H,MATCH($J401,'Data PO'!$B:$B,0),0),"")</f>
        <v>0</v>
      </c>
      <c r="N401" s="235">
        <f>IFERROR(INDEX('Data PO'!I:I,MATCH($J401,'Data PO'!$B:$B,0),0),"")+IFERROR(SUMIFS('Jurnal Utang'!K:K,'Jurnal Utang'!N:N,K401),0)</f>
        <v>0</v>
      </c>
      <c r="O401" s="235" t="str">
        <f>IFERROR(INDEX('Data PO'!J:J,MATCH($J401,'Data PO'!$B:$B,0),0),"")</f>
        <v/>
      </c>
      <c r="P401" s="235" t="str">
        <f t="shared" si="6"/>
        <v/>
      </c>
      <c r="Q401" s="235" t="str">
        <f>IFERROR(RANK(P401,P$6:P$796,0)+COUNTIF(P$6:P401,P401)-1,"")</f>
        <v/>
      </c>
    </row>
    <row r="402" spans="10:17" x14ac:dyDescent="0.25">
      <c r="J402" s="235">
        <v>606</v>
      </c>
      <c r="K402" s="235">
        <f>IFERROR(INDEX('Data PO'!C:C,MATCH($J402,'Data PO'!$B:$B,0),0),"")</f>
        <v>0</v>
      </c>
      <c r="L402" s="235" t="str">
        <f>IFERROR(INDEX('Data PO'!E:E,MATCH($J402,'Data PO'!$B:$B,0),0),"")</f>
        <v/>
      </c>
      <c r="M402" s="235">
        <f>IFERROR(INDEX('Data PO'!H:H,MATCH($J402,'Data PO'!$B:$B,0),0),"")</f>
        <v>0</v>
      </c>
      <c r="N402" s="235">
        <f>IFERROR(INDEX('Data PO'!I:I,MATCH($J402,'Data PO'!$B:$B,0),0),"")+IFERROR(SUMIFS('Jurnal Utang'!K:K,'Jurnal Utang'!N:N,K402),0)</f>
        <v>0</v>
      </c>
      <c r="O402" s="235" t="str">
        <f>IFERROR(INDEX('Data PO'!J:J,MATCH($J402,'Data PO'!$B:$B,0),0),"")</f>
        <v/>
      </c>
      <c r="P402" s="235" t="str">
        <f t="shared" si="6"/>
        <v/>
      </c>
      <c r="Q402" s="235" t="str">
        <f>IFERROR(RANK(P402,P$6:P$796,0)+COUNTIF(P$6:P402,P402)-1,"")</f>
        <v/>
      </c>
    </row>
    <row r="403" spans="10:17" x14ac:dyDescent="0.25">
      <c r="J403" s="235">
        <v>607</v>
      </c>
      <c r="K403" s="235">
        <f>IFERROR(INDEX('Data PO'!C:C,MATCH($J403,'Data PO'!$B:$B,0),0),"")</f>
        <v>0</v>
      </c>
      <c r="L403" s="235" t="str">
        <f>IFERROR(INDEX('Data PO'!E:E,MATCH($J403,'Data PO'!$B:$B,0),0),"")</f>
        <v/>
      </c>
      <c r="M403" s="235">
        <f>IFERROR(INDEX('Data PO'!H:H,MATCH($J403,'Data PO'!$B:$B,0),0),"")</f>
        <v>0</v>
      </c>
      <c r="N403" s="235">
        <f>IFERROR(INDEX('Data PO'!I:I,MATCH($J403,'Data PO'!$B:$B,0),0),"")+IFERROR(SUMIFS('Jurnal Utang'!K:K,'Jurnal Utang'!N:N,K403),0)</f>
        <v>0</v>
      </c>
      <c r="O403" s="235" t="str">
        <f>IFERROR(INDEX('Data PO'!J:J,MATCH($J403,'Data PO'!$B:$B,0),0),"")</f>
        <v/>
      </c>
      <c r="P403" s="235" t="str">
        <f t="shared" si="6"/>
        <v/>
      </c>
      <c r="Q403" s="235" t="str">
        <f>IFERROR(RANK(P403,P$6:P$796,0)+COUNTIF(P$6:P403,P403)-1,"")</f>
        <v/>
      </c>
    </row>
    <row r="404" spans="10:17" x14ac:dyDescent="0.25">
      <c r="J404" s="235">
        <v>608</v>
      </c>
      <c r="K404" s="235">
        <f>IFERROR(INDEX('Data PO'!C:C,MATCH($J404,'Data PO'!$B:$B,0),0),"")</f>
        <v>0</v>
      </c>
      <c r="L404" s="235" t="str">
        <f>IFERROR(INDEX('Data PO'!E:E,MATCH($J404,'Data PO'!$B:$B,0),0),"")</f>
        <v/>
      </c>
      <c r="M404" s="235">
        <f>IFERROR(INDEX('Data PO'!H:H,MATCH($J404,'Data PO'!$B:$B,0),0),"")</f>
        <v>0</v>
      </c>
      <c r="N404" s="235">
        <f>IFERROR(INDEX('Data PO'!I:I,MATCH($J404,'Data PO'!$B:$B,0),0),"")+IFERROR(SUMIFS('Jurnal Utang'!K:K,'Jurnal Utang'!N:N,K404),0)</f>
        <v>0</v>
      </c>
      <c r="O404" s="235" t="str">
        <f>IFERROR(INDEX('Data PO'!J:J,MATCH($J404,'Data PO'!$B:$B,0),0),"")</f>
        <v/>
      </c>
      <c r="P404" s="235" t="str">
        <f t="shared" si="6"/>
        <v/>
      </c>
      <c r="Q404" s="235" t="str">
        <f>IFERROR(RANK(P404,P$6:P$796,0)+COUNTIF(P$6:P404,P404)-1,"")</f>
        <v/>
      </c>
    </row>
    <row r="405" spans="10:17" x14ac:dyDescent="0.25">
      <c r="J405" s="235">
        <v>609</v>
      </c>
      <c r="K405" s="235">
        <f>IFERROR(INDEX('Data PO'!C:C,MATCH($J405,'Data PO'!$B:$B,0),0),"")</f>
        <v>0</v>
      </c>
      <c r="L405" s="235" t="str">
        <f>IFERROR(INDEX('Data PO'!E:E,MATCH($J405,'Data PO'!$B:$B,0),0),"")</f>
        <v/>
      </c>
      <c r="M405" s="235">
        <f>IFERROR(INDEX('Data PO'!H:H,MATCH($J405,'Data PO'!$B:$B,0),0),"")</f>
        <v>0</v>
      </c>
      <c r="N405" s="235">
        <f>IFERROR(INDEX('Data PO'!I:I,MATCH($J405,'Data PO'!$B:$B,0),0),"")+IFERROR(SUMIFS('Jurnal Utang'!K:K,'Jurnal Utang'!N:N,K405),0)</f>
        <v>0</v>
      </c>
      <c r="O405" s="235" t="str">
        <f>IFERROR(INDEX('Data PO'!J:J,MATCH($J405,'Data PO'!$B:$B,0),0),"")</f>
        <v/>
      </c>
      <c r="P405" s="235" t="str">
        <f t="shared" si="6"/>
        <v/>
      </c>
      <c r="Q405" s="235" t="str">
        <f>IFERROR(RANK(P405,P$6:P$796,0)+COUNTIF(P$6:P405,P405)-1,"")</f>
        <v/>
      </c>
    </row>
    <row r="406" spans="10:17" x14ac:dyDescent="0.25">
      <c r="J406" s="235">
        <v>610</v>
      </c>
      <c r="K406" s="235">
        <f>IFERROR(INDEX('Data PO'!C:C,MATCH($J406,'Data PO'!$B:$B,0),0),"")</f>
        <v>0</v>
      </c>
      <c r="L406" s="235" t="str">
        <f>IFERROR(INDEX('Data PO'!E:E,MATCH($J406,'Data PO'!$B:$B,0),0),"")</f>
        <v/>
      </c>
      <c r="M406" s="235">
        <f>IFERROR(INDEX('Data PO'!H:H,MATCH($J406,'Data PO'!$B:$B,0),0),"")</f>
        <v>0</v>
      </c>
      <c r="N406" s="235">
        <f>IFERROR(INDEX('Data PO'!I:I,MATCH($J406,'Data PO'!$B:$B,0),0),"")+IFERROR(SUMIFS('Jurnal Utang'!K:K,'Jurnal Utang'!N:N,K406),0)</f>
        <v>0</v>
      </c>
      <c r="O406" s="235" t="str">
        <f>IFERROR(INDEX('Data PO'!J:J,MATCH($J406,'Data PO'!$B:$B,0),0),"")</f>
        <v/>
      </c>
      <c r="P406" s="235" t="str">
        <f t="shared" si="6"/>
        <v/>
      </c>
      <c r="Q406" s="235" t="str">
        <f>IFERROR(RANK(P406,P$6:P$796,0)+COUNTIF(P$6:P406,P406)-1,"")</f>
        <v/>
      </c>
    </row>
    <row r="407" spans="10:17" x14ac:dyDescent="0.25">
      <c r="J407" s="235">
        <v>611</v>
      </c>
      <c r="K407" s="235">
        <f>IFERROR(INDEX('Data PO'!C:C,MATCH($J407,'Data PO'!$B:$B,0),0),"")</f>
        <v>0</v>
      </c>
      <c r="L407" s="235" t="str">
        <f>IFERROR(INDEX('Data PO'!E:E,MATCH($J407,'Data PO'!$B:$B,0),0),"")</f>
        <v/>
      </c>
      <c r="M407" s="235">
        <f>IFERROR(INDEX('Data PO'!H:H,MATCH($J407,'Data PO'!$B:$B,0),0),"")</f>
        <v>0</v>
      </c>
      <c r="N407" s="235">
        <f>IFERROR(INDEX('Data PO'!I:I,MATCH($J407,'Data PO'!$B:$B,0),0),"")+IFERROR(SUMIFS('Jurnal Utang'!K:K,'Jurnal Utang'!N:N,K407),0)</f>
        <v>0</v>
      </c>
      <c r="O407" s="235" t="str">
        <f>IFERROR(INDEX('Data PO'!J:J,MATCH($J407,'Data PO'!$B:$B,0),0),"")</f>
        <v/>
      </c>
      <c r="P407" s="235" t="str">
        <f t="shared" si="6"/>
        <v/>
      </c>
      <c r="Q407" s="235" t="str">
        <f>IFERROR(RANK(P407,P$6:P$796,0)+COUNTIF(P$6:P407,P407)-1,"")</f>
        <v/>
      </c>
    </row>
    <row r="408" spans="10:17" x14ac:dyDescent="0.25">
      <c r="J408" s="235">
        <v>612</v>
      </c>
      <c r="K408" s="235">
        <f>IFERROR(INDEX('Data PO'!C:C,MATCH($J408,'Data PO'!$B:$B,0),0),"")</f>
        <v>0</v>
      </c>
      <c r="L408" s="235" t="str">
        <f>IFERROR(INDEX('Data PO'!E:E,MATCH($J408,'Data PO'!$B:$B,0),0),"")</f>
        <v/>
      </c>
      <c r="M408" s="235">
        <f>IFERROR(INDEX('Data PO'!H:H,MATCH($J408,'Data PO'!$B:$B,0),0),"")</f>
        <v>0</v>
      </c>
      <c r="N408" s="235">
        <f>IFERROR(INDEX('Data PO'!I:I,MATCH($J408,'Data PO'!$B:$B,0),0),"")+IFERROR(SUMIFS('Jurnal Utang'!K:K,'Jurnal Utang'!N:N,K408),0)</f>
        <v>0</v>
      </c>
      <c r="O408" s="235" t="str">
        <f>IFERROR(INDEX('Data PO'!J:J,MATCH($J408,'Data PO'!$B:$B,0),0),"")</f>
        <v/>
      </c>
      <c r="P408" s="235" t="str">
        <f t="shared" si="6"/>
        <v/>
      </c>
      <c r="Q408" s="235" t="str">
        <f>IFERROR(RANK(P408,P$6:P$796,0)+COUNTIF(P$6:P408,P408)-1,"")</f>
        <v/>
      </c>
    </row>
    <row r="409" spans="10:17" x14ac:dyDescent="0.25">
      <c r="J409" s="235">
        <v>613</v>
      </c>
      <c r="K409" s="235">
        <f>IFERROR(INDEX('Data PO'!C:C,MATCH($J409,'Data PO'!$B:$B,0),0),"")</f>
        <v>0</v>
      </c>
      <c r="L409" s="235" t="str">
        <f>IFERROR(INDEX('Data PO'!E:E,MATCH($J409,'Data PO'!$B:$B,0),0),"")</f>
        <v/>
      </c>
      <c r="M409" s="235">
        <f>IFERROR(INDEX('Data PO'!H:H,MATCH($J409,'Data PO'!$B:$B,0),0),"")</f>
        <v>0</v>
      </c>
      <c r="N409" s="235">
        <f>IFERROR(INDEX('Data PO'!I:I,MATCH($J409,'Data PO'!$B:$B,0),0),"")+IFERROR(SUMIFS('Jurnal Utang'!K:K,'Jurnal Utang'!N:N,K409),0)</f>
        <v>0</v>
      </c>
      <c r="O409" s="235" t="str">
        <f>IFERROR(INDEX('Data PO'!J:J,MATCH($J409,'Data PO'!$B:$B,0),0),"")</f>
        <v/>
      </c>
      <c r="P409" s="235" t="str">
        <f t="shared" si="6"/>
        <v/>
      </c>
      <c r="Q409" s="235" t="str">
        <f>IFERROR(RANK(P409,P$6:P$796,0)+COUNTIF(P$6:P409,P409)-1,"")</f>
        <v/>
      </c>
    </row>
    <row r="410" spans="10:17" x14ac:dyDescent="0.25">
      <c r="J410" s="235">
        <v>614</v>
      </c>
      <c r="K410" s="235">
        <f>IFERROR(INDEX('Data PO'!C:C,MATCH($J410,'Data PO'!$B:$B,0),0),"")</f>
        <v>0</v>
      </c>
      <c r="L410" s="235" t="str">
        <f>IFERROR(INDEX('Data PO'!E:E,MATCH($J410,'Data PO'!$B:$B,0),0),"")</f>
        <v/>
      </c>
      <c r="M410" s="235">
        <f>IFERROR(INDEX('Data PO'!H:H,MATCH($J410,'Data PO'!$B:$B,0),0),"")</f>
        <v>0</v>
      </c>
      <c r="N410" s="235">
        <f>IFERROR(INDEX('Data PO'!I:I,MATCH($J410,'Data PO'!$B:$B,0),0),"")+IFERROR(SUMIFS('Jurnal Utang'!K:K,'Jurnal Utang'!N:N,K410),0)</f>
        <v>0</v>
      </c>
      <c r="O410" s="235" t="str">
        <f>IFERROR(INDEX('Data PO'!J:J,MATCH($J410,'Data PO'!$B:$B,0),0),"")</f>
        <v/>
      </c>
      <c r="P410" s="235" t="str">
        <f t="shared" si="6"/>
        <v/>
      </c>
      <c r="Q410" s="235" t="str">
        <f>IFERROR(RANK(P410,P$6:P$796,0)+COUNTIF(P$6:P410,P410)-1,"")</f>
        <v/>
      </c>
    </row>
    <row r="411" spans="10:17" x14ac:dyDescent="0.25">
      <c r="J411" s="235">
        <v>615</v>
      </c>
      <c r="K411" s="235">
        <f>IFERROR(INDEX('Data PO'!C:C,MATCH($J411,'Data PO'!$B:$B,0),0),"")</f>
        <v>0</v>
      </c>
      <c r="L411" s="235" t="str">
        <f>IFERROR(INDEX('Data PO'!E:E,MATCH($J411,'Data PO'!$B:$B,0),0),"")</f>
        <v/>
      </c>
      <c r="M411" s="235">
        <f>IFERROR(INDEX('Data PO'!H:H,MATCH($J411,'Data PO'!$B:$B,0),0),"")</f>
        <v>0</v>
      </c>
      <c r="N411" s="235">
        <f>IFERROR(INDEX('Data PO'!I:I,MATCH($J411,'Data PO'!$B:$B,0),0),"")+IFERROR(SUMIFS('Jurnal Utang'!K:K,'Jurnal Utang'!N:N,K411),0)</f>
        <v>0</v>
      </c>
      <c r="O411" s="235" t="str">
        <f>IFERROR(INDEX('Data PO'!J:J,MATCH($J411,'Data PO'!$B:$B,0),0),"")</f>
        <v/>
      </c>
      <c r="P411" s="235" t="str">
        <f t="shared" si="6"/>
        <v/>
      </c>
      <c r="Q411" s="235" t="str">
        <f>IFERROR(RANK(P411,P$6:P$796,0)+COUNTIF(P$6:P411,P411)-1,"")</f>
        <v/>
      </c>
    </row>
    <row r="412" spans="10:17" x14ac:dyDescent="0.25">
      <c r="J412" s="235">
        <v>616</v>
      </c>
      <c r="K412" s="235">
        <f>IFERROR(INDEX('Data PO'!C:C,MATCH($J412,'Data PO'!$B:$B,0),0),"")</f>
        <v>0</v>
      </c>
      <c r="L412" s="235" t="str">
        <f>IFERROR(INDEX('Data PO'!E:E,MATCH($J412,'Data PO'!$B:$B,0),0),"")</f>
        <v/>
      </c>
      <c r="M412" s="235">
        <f>IFERROR(INDEX('Data PO'!H:H,MATCH($J412,'Data PO'!$B:$B,0),0),"")</f>
        <v>0</v>
      </c>
      <c r="N412" s="235">
        <f>IFERROR(INDEX('Data PO'!I:I,MATCH($J412,'Data PO'!$B:$B,0),0),"")+IFERROR(SUMIFS('Jurnal Utang'!K:K,'Jurnal Utang'!N:N,K412),0)</f>
        <v>0</v>
      </c>
      <c r="O412" s="235" t="str">
        <f>IFERROR(INDEX('Data PO'!J:J,MATCH($J412,'Data PO'!$B:$B,0),0),"")</f>
        <v/>
      </c>
      <c r="P412" s="235" t="str">
        <f t="shared" si="6"/>
        <v/>
      </c>
      <c r="Q412" s="235" t="str">
        <f>IFERROR(RANK(P412,P$6:P$796,0)+COUNTIF(P$6:P412,P412)-1,"")</f>
        <v/>
      </c>
    </row>
    <row r="413" spans="10:17" x14ac:dyDescent="0.25">
      <c r="J413" s="235">
        <v>617</v>
      </c>
      <c r="K413" s="235">
        <f>IFERROR(INDEX('Data PO'!C:C,MATCH($J413,'Data PO'!$B:$B,0),0),"")</f>
        <v>0</v>
      </c>
      <c r="L413" s="235" t="str">
        <f>IFERROR(INDEX('Data PO'!E:E,MATCH($J413,'Data PO'!$B:$B,0),0),"")</f>
        <v/>
      </c>
      <c r="M413" s="235">
        <f>IFERROR(INDEX('Data PO'!H:H,MATCH($J413,'Data PO'!$B:$B,0),0),"")</f>
        <v>0</v>
      </c>
      <c r="N413" s="235">
        <f>IFERROR(INDEX('Data PO'!I:I,MATCH($J413,'Data PO'!$B:$B,0),0),"")+IFERROR(SUMIFS('Jurnal Utang'!K:K,'Jurnal Utang'!N:N,K413),0)</f>
        <v>0</v>
      </c>
      <c r="O413" s="235" t="str">
        <f>IFERROR(INDEX('Data PO'!J:J,MATCH($J413,'Data PO'!$B:$B,0),0),"")</f>
        <v/>
      </c>
      <c r="P413" s="235" t="str">
        <f t="shared" si="6"/>
        <v/>
      </c>
      <c r="Q413" s="235" t="str">
        <f>IFERROR(RANK(P413,P$6:P$796,0)+COUNTIF(P$6:P413,P413)-1,"")</f>
        <v/>
      </c>
    </row>
    <row r="414" spans="10:17" x14ac:dyDescent="0.25">
      <c r="J414" s="235">
        <v>618</v>
      </c>
      <c r="K414" s="235">
        <f>IFERROR(INDEX('Data PO'!C:C,MATCH($J414,'Data PO'!$B:$B,0),0),"")</f>
        <v>0</v>
      </c>
      <c r="L414" s="235" t="str">
        <f>IFERROR(INDEX('Data PO'!E:E,MATCH($J414,'Data PO'!$B:$B,0),0),"")</f>
        <v/>
      </c>
      <c r="M414" s="235">
        <f>IFERROR(INDEX('Data PO'!H:H,MATCH($J414,'Data PO'!$B:$B,0),0),"")</f>
        <v>0</v>
      </c>
      <c r="N414" s="235">
        <f>IFERROR(INDEX('Data PO'!I:I,MATCH($J414,'Data PO'!$B:$B,0),0),"")+IFERROR(SUMIFS('Jurnal Utang'!K:K,'Jurnal Utang'!N:N,K414),0)</f>
        <v>0</v>
      </c>
      <c r="O414" s="235" t="str">
        <f>IFERROR(INDEX('Data PO'!J:J,MATCH($J414,'Data PO'!$B:$B,0),0),"")</f>
        <v/>
      </c>
      <c r="P414" s="235" t="str">
        <f t="shared" si="6"/>
        <v/>
      </c>
      <c r="Q414" s="235" t="str">
        <f>IFERROR(RANK(P414,P$6:P$796,0)+COUNTIF(P$6:P414,P414)-1,"")</f>
        <v/>
      </c>
    </row>
    <row r="415" spans="10:17" x14ac:dyDescent="0.25">
      <c r="J415" s="235">
        <v>619</v>
      </c>
      <c r="K415" s="235">
        <f>IFERROR(INDEX('Data PO'!C:C,MATCH($J415,'Data PO'!$B:$B,0),0),"")</f>
        <v>0</v>
      </c>
      <c r="L415" s="235" t="str">
        <f>IFERROR(INDEX('Data PO'!E:E,MATCH($J415,'Data PO'!$B:$B,0),0),"")</f>
        <v/>
      </c>
      <c r="M415" s="235">
        <f>IFERROR(INDEX('Data PO'!H:H,MATCH($J415,'Data PO'!$B:$B,0),0),"")</f>
        <v>0</v>
      </c>
      <c r="N415" s="235">
        <f>IFERROR(INDEX('Data PO'!I:I,MATCH($J415,'Data PO'!$B:$B,0),0),"")+IFERROR(SUMIFS('Jurnal Utang'!K:K,'Jurnal Utang'!N:N,K415),0)</f>
        <v>0</v>
      </c>
      <c r="O415" s="235" t="str">
        <f>IFERROR(INDEX('Data PO'!J:J,MATCH($J415,'Data PO'!$B:$B,0),0),"")</f>
        <v/>
      </c>
      <c r="P415" s="235" t="str">
        <f t="shared" si="6"/>
        <v/>
      </c>
      <c r="Q415" s="235" t="str">
        <f>IFERROR(RANK(P415,P$6:P$796,0)+COUNTIF(P$6:P415,P415)-1,"")</f>
        <v/>
      </c>
    </row>
    <row r="416" spans="10:17" x14ac:dyDescent="0.25">
      <c r="J416" s="235">
        <v>620</v>
      </c>
      <c r="K416" s="235">
        <f>IFERROR(INDEX('Data PO'!C:C,MATCH($J416,'Data PO'!$B:$B,0),0),"")</f>
        <v>0</v>
      </c>
      <c r="L416" s="235" t="str">
        <f>IFERROR(INDEX('Data PO'!E:E,MATCH($J416,'Data PO'!$B:$B,0),0),"")</f>
        <v/>
      </c>
      <c r="M416" s="235">
        <f>IFERROR(INDEX('Data PO'!H:H,MATCH($J416,'Data PO'!$B:$B,0),0),"")</f>
        <v>0</v>
      </c>
      <c r="N416" s="235">
        <f>IFERROR(INDEX('Data PO'!I:I,MATCH($J416,'Data PO'!$B:$B,0),0),"")+IFERROR(SUMIFS('Jurnal Utang'!K:K,'Jurnal Utang'!N:N,K416),0)</f>
        <v>0</v>
      </c>
      <c r="O416" s="235" t="str">
        <f>IFERROR(INDEX('Data PO'!J:J,MATCH($J416,'Data PO'!$B:$B,0),0),"")</f>
        <v/>
      </c>
      <c r="P416" s="235" t="str">
        <f t="shared" si="6"/>
        <v/>
      </c>
      <c r="Q416" s="235" t="str">
        <f>IFERROR(RANK(P416,P$6:P$796,0)+COUNTIF(P$6:P416,P416)-1,"")</f>
        <v/>
      </c>
    </row>
    <row r="417" spans="10:17" x14ac:dyDescent="0.25">
      <c r="J417" s="235">
        <v>621</v>
      </c>
      <c r="K417" s="235">
        <f>IFERROR(INDEX('Data PO'!C:C,MATCH($J417,'Data PO'!$B:$B,0),0),"")</f>
        <v>0</v>
      </c>
      <c r="L417" s="235" t="str">
        <f>IFERROR(INDEX('Data PO'!E:E,MATCH($J417,'Data PO'!$B:$B,0),0),"")</f>
        <v/>
      </c>
      <c r="M417" s="235">
        <f>IFERROR(INDEX('Data PO'!H:H,MATCH($J417,'Data PO'!$B:$B,0),0),"")</f>
        <v>0</v>
      </c>
      <c r="N417" s="235">
        <f>IFERROR(INDEX('Data PO'!I:I,MATCH($J417,'Data PO'!$B:$B,0),0),"")+IFERROR(SUMIFS('Jurnal Utang'!K:K,'Jurnal Utang'!N:N,K417),0)</f>
        <v>0</v>
      </c>
      <c r="O417" s="235" t="str">
        <f>IFERROR(INDEX('Data PO'!J:J,MATCH($J417,'Data PO'!$B:$B,0),0),"")</f>
        <v/>
      </c>
      <c r="P417" s="235" t="str">
        <f t="shared" si="6"/>
        <v/>
      </c>
      <c r="Q417" s="235" t="str">
        <f>IFERROR(RANK(P417,P$6:P$796,0)+COUNTIF(P$6:P417,P417)-1,"")</f>
        <v/>
      </c>
    </row>
    <row r="418" spans="10:17" x14ac:dyDescent="0.25">
      <c r="J418" s="235">
        <v>622</v>
      </c>
      <c r="K418" s="235">
        <f>IFERROR(INDEX('Data PO'!C:C,MATCH($J418,'Data PO'!$B:$B,0),0),"")</f>
        <v>0</v>
      </c>
      <c r="L418" s="235" t="str">
        <f>IFERROR(INDEX('Data PO'!E:E,MATCH($J418,'Data PO'!$B:$B,0),0),"")</f>
        <v/>
      </c>
      <c r="M418" s="235">
        <f>IFERROR(INDEX('Data PO'!H:H,MATCH($J418,'Data PO'!$B:$B,0),0),"")</f>
        <v>0</v>
      </c>
      <c r="N418" s="235">
        <f>IFERROR(INDEX('Data PO'!I:I,MATCH($J418,'Data PO'!$B:$B,0),0),"")+IFERROR(SUMIFS('Jurnal Utang'!K:K,'Jurnal Utang'!N:N,K418),0)</f>
        <v>0</v>
      </c>
      <c r="O418" s="235" t="str">
        <f>IFERROR(INDEX('Data PO'!J:J,MATCH($J418,'Data PO'!$B:$B,0),0),"")</f>
        <v/>
      </c>
      <c r="P418" s="235" t="str">
        <f t="shared" si="6"/>
        <v/>
      </c>
      <c r="Q418" s="235" t="str">
        <f>IFERROR(RANK(P418,P$6:P$796,0)+COUNTIF(P$6:P418,P418)-1,"")</f>
        <v/>
      </c>
    </row>
    <row r="419" spans="10:17" x14ac:dyDescent="0.25">
      <c r="J419" s="235">
        <v>623</v>
      </c>
      <c r="K419" s="235">
        <f>IFERROR(INDEX('Data PO'!C:C,MATCH($J419,'Data PO'!$B:$B,0),0),"")</f>
        <v>0</v>
      </c>
      <c r="L419" s="235" t="str">
        <f>IFERROR(INDEX('Data PO'!E:E,MATCH($J419,'Data PO'!$B:$B,0),0),"")</f>
        <v/>
      </c>
      <c r="M419" s="235">
        <f>IFERROR(INDEX('Data PO'!H:H,MATCH($J419,'Data PO'!$B:$B,0),0),"")</f>
        <v>0</v>
      </c>
      <c r="N419" s="235">
        <f>IFERROR(INDEX('Data PO'!I:I,MATCH($J419,'Data PO'!$B:$B,0),0),"")+IFERROR(SUMIFS('Jurnal Utang'!K:K,'Jurnal Utang'!N:N,K419),0)</f>
        <v>0</v>
      </c>
      <c r="O419" s="235" t="str">
        <f>IFERROR(INDEX('Data PO'!J:J,MATCH($J419,'Data PO'!$B:$B,0),0),"")</f>
        <v/>
      </c>
      <c r="P419" s="235" t="str">
        <f t="shared" si="6"/>
        <v/>
      </c>
      <c r="Q419" s="235" t="str">
        <f>IFERROR(RANK(P419,P$6:P$796,0)+COUNTIF(P$6:P419,P419)-1,"")</f>
        <v/>
      </c>
    </row>
    <row r="420" spans="10:17" x14ac:dyDescent="0.25">
      <c r="J420" s="235">
        <v>624</v>
      </c>
      <c r="K420" s="235">
        <f>IFERROR(INDEX('Data PO'!C:C,MATCH($J420,'Data PO'!$B:$B,0),0),"")</f>
        <v>0</v>
      </c>
      <c r="L420" s="235" t="str">
        <f>IFERROR(INDEX('Data PO'!E:E,MATCH($J420,'Data PO'!$B:$B,0),0),"")</f>
        <v/>
      </c>
      <c r="M420" s="235">
        <f>IFERROR(INDEX('Data PO'!H:H,MATCH($J420,'Data PO'!$B:$B,0),0),"")</f>
        <v>0</v>
      </c>
      <c r="N420" s="235">
        <f>IFERROR(INDEX('Data PO'!I:I,MATCH($J420,'Data PO'!$B:$B,0),0),"")+IFERROR(SUMIFS('Jurnal Utang'!K:K,'Jurnal Utang'!N:N,K420),0)</f>
        <v>0</v>
      </c>
      <c r="O420" s="235" t="str">
        <f>IFERROR(INDEX('Data PO'!J:J,MATCH($J420,'Data PO'!$B:$B,0),0),"")</f>
        <v/>
      </c>
      <c r="P420" s="235" t="str">
        <f t="shared" si="6"/>
        <v/>
      </c>
      <c r="Q420" s="235" t="str">
        <f>IFERROR(RANK(P420,P$6:P$796,0)+COUNTIF(P$6:P420,P420)-1,"")</f>
        <v/>
      </c>
    </row>
    <row r="421" spans="10:17" x14ac:dyDescent="0.25">
      <c r="J421" s="235">
        <v>625</v>
      </c>
      <c r="K421" s="235">
        <f>IFERROR(INDEX('Data PO'!C:C,MATCH($J421,'Data PO'!$B:$B,0),0),"")</f>
        <v>0</v>
      </c>
      <c r="L421" s="235" t="str">
        <f>IFERROR(INDEX('Data PO'!E:E,MATCH($J421,'Data PO'!$B:$B,0),0),"")</f>
        <v/>
      </c>
      <c r="M421" s="235">
        <f>IFERROR(INDEX('Data PO'!H:H,MATCH($J421,'Data PO'!$B:$B,0),0),"")</f>
        <v>0</v>
      </c>
      <c r="N421" s="235">
        <f>IFERROR(INDEX('Data PO'!I:I,MATCH($J421,'Data PO'!$B:$B,0),0),"")+IFERROR(SUMIFS('Jurnal Utang'!K:K,'Jurnal Utang'!N:N,K421),0)</f>
        <v>0</v>
      </c>
      <c r="O421" s="235" t="str">
        <f>IFERROR(INDEX('Data PO'!J:J,MATCH($J421,'Data PO'!$B:$B,0),0),"")</f>
        <v/>
      </c>
      <c r="P421" s="235" t="str">
        <f t="shared" si="6"/>
        <v/>
      </c>
      <c r="Q421" s="235" t="str">
        <f>IFERROR(RANK(P421,P$6:P$796,0)+COUNTIF(P$6:P421,P421)-1,"")</f>
        <v/>
      </c>
    </row>
    <row r="422" spans="10:17" x14ac:dyDescent="0.25">
      <c r="J422" s="235">
        <v>626</v>
      </c>
      <c r="K422" s="235">
        <f>IFERROR(INDEX('Data PO'!C:C,MATCH($J422,'Data PO'!$B:$B,0),0),"")</f>
        <v>0</v>
      </c>
      <c r="L422" s="235" t="str">
        <f>IFERROR(INDEX('Data PO'!E:E,MATCH($J422,'Data PO'!$B:$B,0),0),"")</f>
        <v/>
      </c>
      <c r="M422" s="235">
        <f>IFERROR(INDEX('Data PO'!H:H,MATCH($J422,'Data PO'!$B:$B,0),0),"")</f>
        <v>0</v>
      </c>
      <c r="N422" s="235">
        <f>IFERROR(INDEX('Data PO'!I:I,MATCH($J422,'Data PO'!$B:$B,0),0),"")+IFERROR(SUMIFS('Jurnal Utang'!K:K,'Jurnal Utang'!N:N,K422),0)</f>
        <v>0</v>
      </c>
      <c r="O422" s="235" t="str">
        <f>IFERROR(INDEX('Data PO'!J:J,MATCH($J422,'Data PO'!$B:$B,0),0),"")</f>
        <v/>
      </c>
      <c r="P422" s="235" t="str">
        <f t="shared" si="6"/>
        <v/>
      </c>
      <c r="Q422" s="235" t="str">
        <f>IFERROR(RANK(P422,P$6:P$796,0)+COUNTIF(P$6:P422,P422)-1,"")</f>
        <v/>
      </c>
    </row>
    <row r="423" spans="10:17" x14ac:dyDescent="0.25">
      <c r="J423" s="235">
        <v>627</v>
      </c>
      <c r="K423" s="235">
        <f>IFERROR(INDEX('Data PO'!C:C,MATCH($J423,'Data PO'!$B:$B,0),0),"")</f>
        <v>0</v>
      </c>
      <c r="L423" s="235" t="str">
        <f>IFERROR(INDEX('Data PO'!E:E,MATCH($J423,'Data PO'!$B:$B,0),0),"")</f>
        <v/>
      </c>
      <c r="M423" s="235">
        <f>IFERROR(INDEX('Data PO'!H:H,MATCH($J423,'Data PO'!$B:$B,0),0),"")</f>
        <v>0</v>
      </c>
      <c r="N423" s="235">
        <f>IFERROR(INDEX('Data PO'!I:I,MATCH($J423,'Data PO'!$B:$B,0),0),"")+IFERROR(SUMIFS('Jurnal Utang'!K:K,'Jurnal Utang'!N:N,K423),0)</f>
        <v>0</v>
      </c>
      <c r="O423" s="235" t="str">
        <f>IFERROR(INDEX('Data PO'!J:J,MATCH($J423,'Data PO'!$B:$B,0),0),"")</f>
        <v/>
      </c>
      <c r="P423" s="235" t="str">
        <f t="shared" si="6"/>
        <v/>
      </c>
      <c r="Q423" s="235" t="str">
        <f>IFERROR(RANK(P423,P$6:P$796,0)+COUNTIF(P$6:P423,P423)-1,"")</f>
        <v/>
      </c>
    </row>
    <row r="424" spans="10:17" x14ac:dyDescent="0.25">
      <c r="J424" s="235">
        <v>628</v>
      </c>
      <c r="K424" s="235">
        <f>IFERROR(INDEX('Data PO'!C:C,MATCH($J424,'Data PO'!$B:$B,0),0),"")</f>
        <v>0</v>
      </c>
      <c r="L424" s="235" t="str">
        <f>IFERROR(INDEX('Data PO'!E:E,MATCH($J424,'Data PO'!$B:$B,0),0),"")</f>
        <v/>
      </c>
      <c r="M424" s="235">
        <f>IFERROR(INDEX('Data PO'!H:H,MATCH($J424,'Data PO'!$B:$B,0),0),"")</f>
        <v>0</v>
      </c>
      <c r="N424" s="235">
        <f>IFERROR(INDEX('Data PO'!I:I,MATCH($J424,'Data PO'!$B:$B,0),0),"")+IFERROR(SUMIFS('Jurnal Utang'!K:K,'Jurnal Utang'!N:N,K424),0)</f>
        <v>0</v>
      </c>
      <c r="O424" s="235" t="str">
        <f>IFERROR(INDEX('Data PO'!J:J,MATCH($J424,'Data PO'!$B:$B,0),0),"")</f>
        <v/>
      </c>
      <c r="P424" s="235" t="str">
        <f t="shared" si="6"/>
        <v/>
      </c>
      <c r="Q424" s="235" t="str">
        <f>IFERROR(RANK(P424,P$6:P$796,0)+COUNTIF(P$6:P424,P424)-1,"")</f>
        <v/>
      </c>
    </row>
    <row r="425" spans="10:17" x14ac:dyDescent="0.25">
      <c r="J425" s="235">
        <v>629</v>
      </c>
      <c r="K425" s="235">
        <f>IFERROR(INDEX('Data PO'!C:C,MATCH($J425,'Data PO'!$B:$B,0),0),"")</f>
        <v>0</v>
      </c>
      <c r="L425" s="235" t="str">
        <f>IFERROR(INDEX('Data PO'!E:E,MATCH($J425,'Data PO'!$B:$B,0),0),"")</f>
        <v/>
      </c>
      <c r="M425" s="235">
        <f>IFERROR(INDEX('Data PO'!H:H,MATCH($J425,'Data PO'!$B:$B,0),0),"")</f>
        <v>0</v>
      </c>
      <c r="N425" s="235">
        <f>IFERROR(INDEX('Data PO'!I:I,MATCH($J425,'Data PO'!$B:$B,0),0),"")+IFERROR(SUMIFS('Jurnal Utang'!K:K,'Jurnal Utang'!N:N,K425),0)</f>
        <v>0</v>
      </c>
      <c r="O425" s="235" t="str">
        <f>IFERROR(INDEX('Data PO'!J:J,MATCH($J425,'Data PO'!$B:$B,0),0),"")</f>
        <v/>
      </c>
      <c r="P425" s="235" t="str">
        <f t="shared" si="6"/>
        <v/>
      </c>
      <c r="Q425" s="235" t="str">
        <f>IFERROR(RANK(P425,P$6:P$796,0)+COUNTIF(P$6:P425,P425)-1,"")</f>
        <v/>
      </c>
    </row>
    <row r="426" spans="10:17" x14ac:dyDescent="0.25">
      <c r="J426" s="235">
        <v>630</v>
      </c>
      <c r="K426" s="235">
        <f>IFERROR(INDEX('Data PO'!C:C,MATCH($J426,'Data PO'!$B:$B,0),0),"")</f>
        <v>0</v>
      </c>
      <c r="L426" s="235" t="str">
        <f>IFERROR(INDEX('Data PO'!E:E,MATCH($J426,'Data PO'!$B:$B,0),0),"")</f>
        <v/>
      </c>
      <c r="M426" s="235">
        <f>IFERROR(INDEX('Data PO'!H:H,MATCH($J426,'Data PO'!$B:$B,0),0),"")</f>
        <v>0</v>
      </c>
      <c r="N426" s="235">
        <f>IFERROR(INDEX('Data PO'!I:I,MATCH($J426,'Data PO'!$B:$B,0),0),"")+IFERROR(SUMIFS('Jurnal Utang'!K:K,'Jurnal Utang'!N:N,K426),0)</f>
        <v>0</v>
      </c>
      <c r="O426" s="235" t="str">
        <f>IFERROR(INDEX('Data PO'!J:J,MATCH($J426,'Data PO'!$B:$B,0),0),"")</f>
        <v/>
      </c>
      <c r="P426" s="235" t="str">
        <f t="shared" si="6"/>
        <v/>
      </c>
      <c r="Q426" s="235" t="str">
        <f>IFERROR(RANK(P426,P$6:P$796,0)+COUNTIF(P$6:P426,P426)-1,"")</f>
        <v/>
      </c>
    </row>
    <row r="427" spans="10:17" x14ac:dyDescent="0.25">
      <c r="J427" s="235">
        <v>631</v>
      </c>
      <c r="K427" s="235">
        <f>IFERROR(INDEX('Data PO'!C:C,MATCH($J427,'Data PO'!$B:$B,0),0),"")</f>
        <v>0</v>
      </c>
      <c r="L427" s="235" t="str">
        <f>IFERROR(INDEX('Data PO'!E:E,MATCH($J427,'Data PO'!$B:$B,0),0),"")</f>
        <v/>
      </c>
      <c r="M427" s="235">
        <f>IFERROR(INDEX('Data PO'!H:H,MATCH($J427,'Data PO'!$B:$B,0),0),"")</f>
        <v>0</v>
      </c>
      <c r="N427" s="235">
        <f>IFERROR(INDEX('Data PO'!I:I,MATCH($J427,'Data PO'!$B:$B,0),0),"")+IFERROR(SUMIFS('Jurnal Utang'!K:K,'Jurnal Utang'!N:N,K427),0)</f>
        <v>0</v>
      </c>
      <c r="O427" s="235" t="str">
        <f>IFERROR(INDEX('Data PO'!J:J,MATCH($J427,'Data PO'!$B:$B,0),0),"")</f>
        <v/>
      </c>
      <c r="P427" s="235" t="str">
        <f t="shared" si="6"/>
        <v/>
      </c>
      <c r="Q427" s="235" t="str">
        <f>IFERROR(RANK(P427,P$6:P$796,0)+COUNTIF(P$6:P427,P427)-1,"")</f>
        <v/>
      </c>
    </row>
    <row r="428" spans="10:17" x14ac:dyDescent="0.25">
      <c r="J428" s="235">
        <v>632</v>
      </c>
      <c r="K428" s="235">
        <f>IFERROR(INDEX('Data PO'!C:C,MATCH($J428,'Data PO'!$B:$B,0),0),"")</f>
        <v>0</v>
      </c>
      <c r="L428" s="235" t="str">
        <f>IFERROR(INDEX('Data PO'!E:E,MATCH($J428,'Data PO'!$B:$B,0),0),"")</f>
        <v/>
      </c>
      <c r="M428" s="235">
        <f>IFERROR(INDEX('Data PO'!H:H,MATCH($J428,'Data PO'!$B:$B,0),0),"")</f>
        <v>0</v>
      </c>
      <c r="N428" s="235">
        <f>IFERROR(INDEX('Data PO'!I:I,MATCH($J428,'Data PO'!$B:$B,0),0),"")+IFERROR(SUMIFS('Jurnal Utang'!K:K,'Jurnal Utang'!N:N,K428),0)</f>
        <v>0</v>
      </c>
      <c r="O428" s="235" t="str">
        <f>IFERROR(INDEX('Data PO'!J:J,MATCH($J428,'Data PO'!$B:$B,0),0),"")</f>
        <v/>
      </c>
      <c r="P428" s="235" t="str">
        <f t="shared" si="6"/>
        <v/>
      </c>
      <c r="Q428" s="235" t="str">
        <f>IFERROR(RANK(P428,P$6:P$796,0)+COUNTIF(P$6:P428,P428)-1,"")</f>
        <v/>
      </c>
    </row>
    <row r="429" spans="10:17" x14ac:dyDescent="0.25">
      <c r="J429" s="235">
        <v>633</v>
      </c>
      <c r="K429" s="235">
        <f>IFERROR(INDEX('Data PO'!C:C,MATCH($J429,'Data PO'!$B:$B,0),0),"")</f>
        <v>0</v>
      </c>
      <c r="L429" s="235" t="str">
        <f>IFERROR(INDEX('Data PO'!E:E,MATCH($J429,'Data PO'!$B:$B,0),0),"")</f>
        <v/>
      </c>
      <c r="M429" s="235">
        <f>IFERROR(INDEX('Data PO'!H:H,MATCH($J429,'Data PO'!$B:$B,0),0),"")</f>
        <v>0</v>
      </c>
      <c r="N429" s="235">
        <f>IFERROR(INDEX('Data PO'!I:I,MATCH($J429,'Data PO'!$B:$B,0),0),"")+IFERROR(SUMIFS('Jurnal Utang'!K:K,'Jurnal Utang'!N:N,K429),0)</f>
        <v>0</v>
      </c>
      <c r="O429" s="235" t="str">
        <f>IFERROR(INDEX('Data PO'!J:J,MATCH($J429,'Data PO'!$B:$B,0),0),"")</f>
        <v/>
      </c>
      <c r="P429" s="235" t="str">
        <f t="shared" si="6"/>
        <v/>
      </c>
      <c r="Q429" s="235" t="str">
        <f>IFERROR(RANK(P429,P$6:P$796,0)+COUNTIF(P$6:P429,P429)-1,"")</f>
        <v/>
      </c>
    </row>
    <row r="430" spans="10:17" x14ac:dyDescent="0.25">
      <c r="J430" s="235">
        <v>634</v>
      </c>
      <c r="K430" s="235">
        <f>IFERROR(INDEX('Data PO'!C:C,MATCH($J430,'Data PO'!$B:$B,0),0),"")</f>
        <v>0</v>
      </c>
      <c r="L430" s="235" t="str">
        <f>IFERROR(INDEX('Data PO'!E:E,MATCH($J430,'Data PO'!$B:$B,0),0),"")</f>
        <v/>
      </c>
      <c r="M430" s="235">
        <f>IFERROR(INDEX('Data PO'!H:H,MATCH($J430,'Data PO'!$B:$B,0),0),"")</f>
        <v>0</v>
      </c>
      <c r="N430" s="235">
        <f>IFERROR(INDEX('Data PO'!I:I,MATCH($J430,'Data PO'!$B:$B,0),0),"")+IFERROR(SUMIFS('Jurnal Utang'!K:K,'Jurnal Utang'!N:N,K430),0)</f>
        <v>0</v>
      </c>
      <c r="O430" s="235" t="str">
        <f>IFERROR(INDEX('Data PO'!J:J,MATCH($J430,'Data PO'!$B:$B,0),0),"")</f>
        <v/>
      </c>
      <c r="P430" s="235" t="str">
        <f t="shared" si="6"/>
        <v/>
      </c>
      <c r="Q430" s="235" t="str">
        <f>IFERROR(RANK(P430,P$6:P$796,0)+COUNTIF(P$6:P430,P430)-1,"")</f>
        <v/>
      </c>
    </row>
    <row r="431" spans="10:17" x14ac:dyDescent="0.25">
      <c r="J431" s="235">
        <v>635</v>
      </c>
      <c r="K431" s="235">
        <f>IFERROR(INDEX('Data PO'!C:C,MATCH($J431,'Data PO'!$B:$B,0),0),"")</f>
        <v>0</v>
      </c>
      <c r="L431" s="235" t="str">
        <f>IFERROR(INDEX('Data PO'!E:E,MATCH($J431,'Data PO'!$B:$B,0),0),"")</f>
        <v/>
      </c>
      <c r="M431" s="235">
        <f>IFERROR(INDEX('Data PO'!H:H,MATCH($J431,'Data PO'!$B:$B,0),0),"")</f>
        <v>0</v>
      </c>
      <c r="N431" s="235">
        <f>IFERROR(INDEX('Data PO'!I:I,MATCH($J431,'Data PO'!$B:$B,0),0),"")+IFERROR(SUMIFS('Jurnal Utang'!K:K,'Jurnal Utang'!N:N,K431),0)</f>
        <v>0</v>
      </c>
      <c r="O431" s="235" t="str">
        <f>IFERROR(INDEX('Data PO'!J:J,MATCH($J431,'Data PO'!$B:$B,0),0),"")</f>
        <v/>
      </c>
      <c r="P431" s="235" t="str">
        <f t="shared" si="6"/>
        <v/>
      </c>
      <c r="Q431" s="235" t="str">
        <f>IFERROR(RANK(P431,P$6:P$796,0)+COUNTIF(P$6:P431,P431)-1,"")</f>
        <v/>
      </c>
    </row>
    <row r="432" spans="10:17" x14ac:dyDescent="0.25">
      <c r="J432" s="235">
        <v>636</v>
      </c>
      <c r="K432" s="235">
        <f>IFERROR(INDEX('Data PO'!C:C,MATCH($J432,'Data PO'!$B:$B,0),0),"")</f>
        <v>0</v>
      </c>
      <c r="L432" s="235" t="str">
        <f>IFERROR(INDEX('Data PO'!E:E,MATCH($J432,'Data PO'!$B:$B,0),0),"")</f>
        <v/>
      </c>
      <c r="M432" s="235">
        <f>IFERROR(INDEX('Data PO'!H:H,MATCH($J432,'Data PO'!$B:$B,0),0),"")</f>
        <v>0</v>
      </c>
      <c r="N432" s="235">
        <f>IFERROR(INDEX('Data PO'!I:I,MATCH($J432,'Data PO'!$B:$B,0),0),"")+IFERROR(SUMIFS('Jurnal Utang'!K:K,'Jurnal Utang'!N:N,K432),0)</f>
        <v>0</v>
      </c>
      <c r="O432" s="235" t="str">
        <f>IFERROR(INDEX('Data PO'!J:J,MATCH($J432,'Data PO'!$B:$B,0),0),"")</f>
        <v/>
      </c>
      <c r="P432" s="235" t="str">
        <f t="shared" si="6"/>
        <v/>
      </c>
      <c r="Q432" s="235" t="str">
        <f>IFERROR(RANK(P432,P$6:P$796,0)+COUNTIF(P$6:P432,P432)-1,"")</f>
        <v/>
      </c>
    </row>
    <row r="433" spans="10:17" x14ac:dyDescent="0.25">
      <c r="J433" s="235">
        <v>637</v>
      </c>
      <c r="K433" s="235">
        <f>IFERROR(INDEX('Data PO'!C:C,MATCH($J433,'Data PO'!$B:$B,0),0),"")</f>
        <v>0</v>
      </c>
      <c r="L433" s="235" t="str">
        <f>IFERROR(INDEX('Data PO'!E:E,MATCH($J433,'Data PO'!$B:$B,0),0),"")</f>
        <v/>
      </c>
      <c r="M433" s="235">
        <f>IFERROR(INDEX('Data PO'!H:H,MATCH($J433,'Data PO'!$B:$B,0),0),"")</f>
        <v>0</v>
      </c>
      <c r="N433" s="235">
        <f>IFERROR(INDEX('Data PO'!I:I,MATCH($J433,'Data PO'!$B:$B,0),0),"")+IFERROR(SUMIFS('Jurnal Utang'!K:K,'Jurnal Utang'!N:N,K433),0)</f>
        <v>0</v>
      </c>
      <c r="O433" s="235" t="str">
        <f>IFERROR(INDEX('Data PO'!J:J,MATCH($J433,'Data PO'!$B:$B,0),0),"")</f>
        <v/>
      </c>
      <c r="P433" s="235" t="str">
        <f t="shared" si="6"/>
        <v/>
      </c>
      <c r="Q433" s="235" t="str">
        <f>IFERROR(RANK(P433,P$6:P$796,0)+COUNTIF(P$6:P433,P433)-1,"")</f>
        <v/>
      </c>
    </row>
    <row r="434" spans="10:17" x14ac:dyDescent="0.25">
      <c r="J434" s="235">
        <v>638</v>
      </c>
      <c r="K434" s="235">
        <f>IFERROR(INDEX('Data PO'!C:C,MATCH($J434,'Data PO'!$B:$B,0),0),"")</f>
        <v>0</v>
      </c>
      <c r="L434" s="235" t="str">
        <f>IFERROR(INDEX('Data PO'!E:E,MATCH($J434,'Data PO'!$B:$B,0),0),"")</f>
        <v/>
      </c>
      <c r="M434" s="235">
        <f>IFERROR(INDEX('Data PO'!H:H,MATCH($J434,'Data PO'!$B:$B,0),0),"")</f>
        <v>0</v>
      </c>
      <c r="N434" s="235">
        <f>IFERROR(INDEX('Data PO'!I:I,MATCH($J434,'Data PO'!$B:$B,0),0),"")+IFERROR(SUMIFS('Jurnal Utang'!K:K,'Jurnal Utang'!N:N,K434),0)</f>
        <v>0</v>
      </c>
      <c r="O434" s="235" t="str">
        <f>IFERROR(INDEX('Data PO'!J:J,MATCH($J434,'Data PO'!$B:$B,0),0),"")</f>
        <v/>
      </c>
      <c r="P434" s="235" t="str">
        <f t="shared" si="6"/>
        <v/>
      </c>
      <c r="Q434" s="235" t="str">
        <f>IFERROR(RANK(P434,P$6:P$796,0)+COUNTIF(P$6:P434,P434)-1,"")</f>
        <v/>
      </c>
    </row>
    <row r="435" spans="10:17" x14ac:dyDescent="0.25">
      <c r="J435" s="235">
        <v>639</v>
      </c>
      <c r="K435" s="235">
        <f>IFERROR(INDEX('Data PO'!C:C,MATCH($J435,'Data PO'!$B:$B,0),0),"")</f>
        <v>0</v>
      </c>
      <c r="L435" s="235" t="str">
        <f>IFERROR(INDEX('Data PO'!E:E,MATCH($J435,'Data PO'!$B:$B,0),0),"")</f>
        <v/>
      </c>
      <c r="M435" s="235">
        <f>IFERROR(INDEX('Data PO'!H:H,MATCH($J435,'Data PO'!$B:$B,0),0),"")</f>
        <v>0</v>
      </c>
      <c r="N435" s="235">
        <f>IFERROR(INDEX('Data PO'!I:I,MATCH($J435,'Data PO'!$B:$B,0),0),"")+IFERROR(SUMIFS('Jurnal Utang'!K:K,'Jurnal Utang'!N:N,K435),0)</f>
        <v>0</v>
      </c>
      <c r="O435" s="235" t="str">
        <f>IFERROR(INDEX('Data PO'!J:J,MATCH($J435,'Data PO'!$B:$B,0),0),"")</f>
        <v/>
      </c>
      <c r="P435" s="235" t="str">
        <f t="shared" si="6"/>
        <v/>
      </c>
      <c r="Q435" s="235" t="str">
        <f>IFERROR(RANK(P435,P$6:P$796,0)+COUNTIF(P$6:P435,P435)-1,"")</f>
        <v/>
      </c>
    </row>
    <row r="436" spans="10:17" x14ac:dyDescent="0.25">
      <c r="J436" s="235">
        <v>640</v>
      </c>
      <c r="K436" s="235">
        <f>IFERROR(INDEX('Data PO'!C:C,MATCH($J436,'Data PO'!$B:$B,0),0),"")</f>
        <v>0</v>
      </c>
      <c r="L436" s="235" t="str">
        <f>IFERROR(INDEX('Data PO'!E:E,MATCH($J436,'Data PO'!$B:$B,0),0),"")</f>
        <v/>
      </c>
      <c r="M436" s="235">
        <f>IFERROR(INDEX('Data PO'!H:H,MATCH($J436,'Data PO'!$B:$B,0),0),"")</f>
        <v>0</v>
      </c>
      <c r="N436" s="235">
        <f>IFERROR(INDEX('Data PO'!I:I,MATCH($J436,'Data PO'!$B:$B,0),0),"")+IFERROR(SUMIFS('Jurnal Utang'!K:K,'Jurnal Utang'!N:N,K436),0)</f>
        <v>0</v>
      </c>
      <c r="O436" s="235" t="str">
        <f>IFERROR(INDEX('Data PO'!J:J,MATCH($J436,'Data PO'!$B:$B,0),0),"")</f>
        <v/>
      </c>
      <c r="P436" s="235" t="str">
        <f t="shared" si="6"/>
        <v/>
      </c>
      <c r="Q436" s="235" t="str">
        <f>IFERROR(RANK(P436,P$6:P$796,0)+COUNTIF(P$6:P436,P436)-1,"")</f>
        <v/>
      </c>
    </row>
    <row r="437" spans="10:17" x14ac:dyDescent="0.25">
      <c r="J437" s="235">
        <v>641</v>
      </c>
      <c r="K437" s="235">
        <f>IFERROR(INDEX('Data PO'!C:C,MATCH($J437,'Data PO'!$B:$B,0),0),"")</f>
        <v>0</v>
      </c>
      <c r="L437" s="235" t="str">
        <f>IFERROR(INDEX('Data PO'!E:E,MATCH($J437,'Data PO'!$B:$B,0),0),"")</f>
        <v/>
      </c>
      <c r="M437" s="235">
        <f>IFERROR(INDEX('Data PO'!H:H,MATCH($J437,'Data PO'!$B:$B,0),0),"")</f>
        <v>0</v>
      </c>
      <c r="N437" s="235">
        <f>IFERROR(INDEX('Data PO'!I:I,MATCH($J437,'Data PO'!$B:$B,0),0),"")+IFERROR(SUMIFS('Jurnal Utang'!K:K,'Jurnal Utang'!N:N,K437),0)</f>
        <v>0</v>
      </c>
      <c r="O437" s="235" t="str">
        <f>IFERROR(INDEX('Data PO'!J:J,MATCH($J437,'Data PO'!$B:$B,0),0),"")</f>
        <v/>
      </c>
      <c r="P437" s="235" t="str">
        <f t="shared" si="6"/>
        <v/>
      </c>
      <c r="Q437" s="235" t="str">
        <f>IFERROR(RANK(P437,P$6:P$796,0)+COUNTIF(P$6:P437,P437)-1,"")</f>
        <v/>
      </c>
    </row>
    <row r="438" spans="10:17" x14ac:dyDescent="0.25">
      <c r="J438" s="235">
        <v>642</v>
      </c>
      <c r="K438" s="235">
        <f>IFERROR(INDEX('Data PO'!C:C,MATCH($J438,'Data PO'!$B:$B,0),0),"")</f>
        <v>0</v>
      </c>
      <c r="L438" s="235" t="str">
        <f>IFERROR(INDEX('Data PO'!E:E,MATCH($J438,'Data PO'!$B:$B,0),0),"")</f>
        <v/>
      </c>
      <c r="M438" s="235">
        <f>IFERROR(INDEX('Data PO'!H:H,MATCH($J438,'Data PO'!$B:$B,0),0),"")</f>
        <v>0</v>
      </c>
      <c r="N438" s="235">
        <f>IFERROR(INDEX('Data PO'!I:I,MATCH($J438,'Data PO'!$B:$B,0),0),"")+IFERROR(SUMIFS('Jurnal Utang'!K:K,'Jurnal Utang'!N:N,K438),0)</f>
        <v>0</v>
      </c>
      <c r="O438" s="235" t="str">
        <f>IFERROR(INDEX('Data PO'!J:J,MATCH($J438,'Data PO'!$B:$B,0),0),"")</f>
        <v/>
      </c>
      <c r="P438" s="235" t="str">
        <f t="shared" ref="P438:P501" si="7">IF(O438&lt;&gt;"",IF(O438&lt;&gt;0,M438,""),"")</f>
        <v/>
      </c>
      <c r="Q438" s="235" t="str">
        <f>IFERROR(RANK(P438,P$6:P$796,0)+COUNTIF(P$6:P438,P438)-1,"")</f>
        <v/>
      </c>
    </row>
    <row r="439" spans="10:17" x14ac:dyDescent="0.25">
      <c r="J439" s="235">
        <v>643</v>
      </c>
      <c r="K439" s="235">
        <f>IFERROR(INDEX('Data PO'!C:C,MATCH($J439,'Data PO'!$B:$B,0),0),"")</f>
        <v>0</v>
      </c>
      <c r="L439" s="235" t="str">
        <f>IFERROR(INDEX('Data PO'!E:E,MATCH($J439,'Data PO'!$B:$B,0),0),"")</f>
        <v/>
      </c>
      <c r="M439" s="235">
        <f>IFERROR(INDEX('Data PO'!H:H,MATCH($J439,'Data PO'!$B:$B,0),0),"")</f>
        <v>0</v>
      </c>
      <c r="N439" s="235">
        <f>IFERROR(INDEX('Data PO'!I:I,MATCH($J439,'Data PO'!$B:$B,0),0),"")+IFERROR(SUMIFS('Jurnal Utang'!K:K,'Jurnal Utang'!N:N,K439),0)</f>
        <v>0</v>
      </c>
      <c r="O439" s="235" t="str">
        <f>IFERROR(INDEX('Data PO'!J:J,MATCH($J439,'Data PO'!$B:$B,0),0),"")</f>
        <v/>
      </c>
      <c r="P439" s="235" t="str">
        <f t="shared" si="7"/>
        <v/>
      </c>
      <c r="Q439" s="235" t="str">
        <f>IFERROR(RANK(P439,P$6:P$796,0)+COUNTIF(P$6:P439,P439)-1,"")</f>
        <v/>
      </c>
    </row>
    <row r="440" spans="10:17" x14ac:dyDescent="0.25">
      <c r="J440" s="235">
        <v>644</v>
      </c>
      <c r="K440" s="235">
        <f>IFERROR(INDEX('Data PO'!C:C,MATCH($J440,'Data PO'!$B:$B,0),0),"")</f>
        <v>0</v>
      </c>
      <c r="L440" s="235" t="str">
        <f>IFERROR(INDEX('Data PO'!E:E,MATCH($J440,'Data PO'!$B:$B,0),0),"")</f>
        <v/>
      </c>
      <c r="M440" s="235">
        <f>IFERROR(INDEX('Data PO'!H:H,MATCH($J440,'Data PO'!$B:$B,0),0),"")</f>
        <v>0</v>
      </c>
      <c r="N440" s="235">
        <f>IFERROR(INDEX('Data PO'!I:I,MATCH($J440,'Data PO'!$B:$B,0),0),"")+IFERROR(SUMIFS('Jurnal Utang'!K:K,'Jurnal Utang'!N:N,K440),0)</f>
        <v>0</v>
      </c>
      <c r="O440" s="235" t="str">
        <f>IFERROR(INDEX('Data PO'!J:J,MATCH($J440,'Data PO'!$B:$B,0),0),"")</f>
        <v/>
      </c>
      <c r="P440" s="235" t="str">
        <f t="shared" si="7"/>
        <v/>
      </c>
      <c r="Q440" s="235" t="str">
        <f>IFERROR(RANK(P440,P$6:P$796,0)+COUNTIF(P$6:P440,P440)-1,"")</f>
        <v/>
      </c>
    </row>
    <row r="441" spans="10:17" x14ac:dyDescent="0.25">
      <c r="J441" s="235">
        <v>645</v>
      </c>
      <c r="K441" s="235">
        <f>IFERROR(INDEX('Data PO'!C:C,MATCH($J441,'Data PO'!$B:$B,0),0),"")</f>
        <v>0</v>
      </c>
      <c r="L441" s="235" t="str">
        <f>IFERROR(INDEX('Data PO'!E:E,MATCH($J441,'Data PO'!$B:$B,0),0),"")</f>
        <v/>
      </c>
      <c r="M441" s="235">
        <f>IFERROR(INDEX('Data PO'!H:H,MATCH($J441,'Data PO'!$B:$B,0),0),"")</f>
        <v>0</v>
      </c>
      <c r="N441" s="235">
        <f>IFERROR(INDEX('Data PO'!I:I,MATCH($J441,'Data PO'!$B:$B,0),0),"")+IFERROR(SUMIFS('Jurnal Utang'!K:K,'Jurnal Utang'!N:N,K441),0)</f>
        <v>0</v>
      </c>
      <c r="O441" s="235" t="str">
        <f>IFERROR(INDEX('Data PO'!J:J,MATCH($J441,'Data PO'!$B:$B,0),0),"")</f>
        <v/>
      </c>
      <c r="P441" s="235" t="str">
        <f t="shared" si="7"/>
        <v/>
      </c>
      <c r="Q441" s="235" t="str">
        <f>IFERROR(RANK(P441,P$6:P$796,0)+COUNTIF(P$6:P441,P441)-1,"")</f>
        <v/>
      </c>
    </row>
    <row r="442" spans="10:17" x14ac:dyDescent="0.25">
      <c r="J442" s="235">
        <v>646</v>
      </c>
      <c r="K442" s="235">
        <f>IFERROR(INDEX('Data PO'!C:C,MATCH($J442,'Data PO'!$B:$B,0),0),"")</f>
        <v>0</v>
      </c>
      <c r="L442" s="235" t="str">
        <f>IFERROR(INDEX('Data PO'!E:E,MATCH($J442,'Data PO'!$B:$B,0),0),"")</f>
        <v/>
      </c>
      <c r="M442" s="235">
        <f>IFERROR(INDEX('Data PO'!H:H,MATCH($J442,'Data PO'!$B:$B,0),0),"")</f>
        <v>0</v>
      </c>
      <c r="N442" s="235">
        <f>IFERROR(INDEX('Data PO'!I:I,MATCH($J442,'Data PO'!$B:$B,0),0),"")+IFERROR(SUMIFS('Jurnal Utang'!K:K,'Jurnal Utang'!N:N,K442),0)</f>
        <v>0</v>
      </c>
      <c r="O442" s="235" t="str">
        <f>IFERROR(INDEX('Data PO'!J:J,MATCH($J442,'Data PO'!$B:$B,0),0),"")</f>
        <v/>
      </c>
      <c r="P442" s="235" t="str">
        <f t="shared" si="7"/>
        <v/>
      </c>
      <c r="Q442" s="235" t="str">
        <f>IFERROR(RANK(P442,P$6:P$796,0)+COUNTIF(P$6:P442,P442)-1,"")</f>
        <v/>
      </c>
    </row>
    <row r="443" spans="10:17" x14ac:dyDescent="0.25">
      <c r="J443" s="235">
        <v>647</v>
      </c>
      <c r="K443" s="235">
        <f>IFERROR(INDEX('Data PO'!C:C,MATCH($J443,'Data PO'!$B:$B,0),0),"")</f>
        <v>0</v>
      </c>
      <c r="L443" s="235" t="str">
        <f>IFERROR(INDEX('Data PO'!E:E,MATCH($J443,'Data PO'!$B:$B,0),0),"")</f>
        <v/>
      </c>
      <c r="M443" s="235">
        <f>IFERROR(INDEX('Data PO'!H:H,MATCH($J443,'Data PO'!$B:$B,0),0),"")</f>
        <v>0</v>
      </c>
      <c r="N443" s="235">
        <f>IFERROR(INDEX('Data PO'!I:I,MATCH($J443,'Data PO'!$B:$B,0),0),"")+IFERROR(SUMIFS('Jurnal Utang'!K:K,'Jurnal Utang'!N:N,K443),0)</f>
        <v>0</v>
      </c>
      <c r="O443" s="235" t="str">
        <f>IFERROR(INDEX('Data PO'!J:J,MATCH($J443,'Data PO'!$B:$B,0),0),"")</f>
        <v/>
      </c>
      <c r="P443" s="235" t="str">
        <f t="shared" si="7"/>
        <v/>
      </c>
      <c r="Q443" s="235" t="str">
        <f>IFERROR(RANK(P443,P$6:P$796,0)+COUNTIF(P$6:P443,P443)-1,"")</f>
        <v/>
      </c>
    </row>
    <row r="444" spans="10:17" x14ac:dyDescent="0.25">
      <c r="J444" s="235">
        <v>648</v>
      </c>
      <c r="K444" s="235">
        <f>IFERROR(INDEX('Data PO'!C:C,MATCH($J444,'Data PO'!$B:$B,0),0),"")</f>
        <v>0</v>
      </c>
      <c r="L444" s="235" t="str">
        <f>IFERROR(INDEX('Data PO'!E:E,MATCH($J444,'Data PO'!$B:$B,0),0),"")</f>
        <v/>
      </c>
      <c r="M444" s="235">
        <f>IFERROR(INDEX('Data PO'!H:H,MATCH($J444,'Data PO'!$B:$B,0),0),"")</f>
        <v>0</v>
      </c>
      <c r="N444" s="235">
        <f>IFERROR(INDEX('Data PO'!I:I,MATCH($J444,'Data PO'!$B:$B,0),0),"")+IFERROR(SUMIFS('Jurnal Utang'!K:K,'Jurnal Utang'!N:N,K444),0)</f>
        <v>0</v>
      </c>
      <c r="O444" s="235" t="str">
        <f>IFERROR(INDEX('Data PO'!J:J,MATCH($J444,'Data PO'!$B:$B,0),0),"")</f>
        <v/>
      </c>
      <c r="P444" s="235" t="str">
        <f t="shared" si="7"/>
        <v/>
      </c>
      <c r="Q444" s="235" t="str">
        <f>IFERROR(RANK(P444,P$6:P$796,0)+COUNTIF(P$6:P444,P444)-1,"")</f>
        <v/>
      </c>
    </row>
    <row r="445" spans="10:17" x14ac:dyDescent="0.25">
      <c r="J445" s="235">
        <v>649</v>
      </c>
      <c r="K445" s="235">
        <f>IFERROR(INDEX('Data PO'!C:C,MATCH($J445,'Data PO'!$B:$B,0),0),"")</f>
        <v>0</v>
      </c>
      <c r="L445" s="235" t="str">
        <f>IFERROR(INDEX('Data PO'!E:E,MATCH($J445,'Data PO'!$B:$B,0),0),"")</f>
        <v/>
      </c>
      <c r="M445" s="235">
        <f>IFERROR(INDEX('Data PO'!H:H,MATCH($J445,'Data PO'!$B:$B,0),0),"")</f>
        <v>0</v>
      </c>
      <c r="N445" s="235">
        <f>IFERROR(INDEX('Data PO'!I:I,MATCH($J445,'Data PO'!$B:$B,0),0),"")+IFERROR(SUMIFS('Jurnal Utang'!K:K,'Jurnal Utang'!N:N,K445),0)</f>
        <v>0</v>
      </c>
      <c r="O445" s="235" t="str">
        <f>IFERROR(INDEX('Data PO'!J:J,MATCH($J445,'Data PO'!$B:$B,0),0),"")</f>
        <v/>
      </c>
      <c r="P445" s="235" t="str">
        <f t="shared" si="7"/>
        <v/>
      </c>
      <c r="Q445" s="235" t="str">
        <f>IFERROR(RANK(P445,P$6:P$796,0)+COUNTIF(P$6:P445,P445)-1,"")</f>
        <v/>
      </c>
    </row>
    <row r="446" spans="10:17" x14ac:dyDescent="0.25">
      <c r="J446" s="235">
        <v>650</v>
      </c>
      <c r="K446" s="235">
        <f>IFERROR(INDEX('Data PO'!C:C,MATCH($J446,'Data PO'!$B:$B,0),0),"")</f>
        <v>0</v>
      </c>
      <c r="L446" s="235" t="str">
        <f>IFERROR(INDEX('Data PO'!E:E,MATCH($J446,'Data PO'!$B:$B,0),0),"")</f>
        <v/>
      </c>
      <c r="M446" s="235">
        <f>IFERROR(INDEX('Data PO'!H:H,MATCH($J446,'Data PO'!$B:$B,0),0),"")</f>
        <v>0</v>
      </c>
      <c r="N446" s="235">
        <f>IFERROR(INDEX('Data PO'!I:I,MATCH($J446,'Data PO'!$B:$B,0),0),"")+IFERROR(SUMIFS('Jurnal Utang'!K:K,'Jurnal Utang'!N:N,K446),0)</f>
        <v>0</v>
      </c>
      <c r="O446" s="235" t="str">
        <f>IFERROR(INDEX('Data PO'!J:J,MATCH($J446,'Data PO'!$B:$B,0),0),"")</f>
        <v/>
      </c>
      <c r="P446" s="235" t="str">
        <f t="shared" si="7"/>
        <v/>
      </c>
      <c r="Q446" s="235" t="str">
        <f>IFERROR(RANK(P446,P$6:P$796,0)+COUNTIF(P$6:P446,P446)-1,"")</f>
        <v/>
      </c>
    </row>
    <row r="447" spans="10:17" x14ac:dyDescent="0.25">
      <c r="J447" s="235">
        <v>651</v>
      </c>
      <c r="K447" s="235">
        <f>IFERROR(INDEX('Data PO'!C:C,MATCH($J447,'Data PO'!$B:$B,0),0),"")</f>
        <v>0</v>
      </c>
      <c r="L447" s="235" t="str">
        <f>IFERROR(INDEX('Data PO'!E:E,MATCH($J447,'Data PO'!$B:$B,0),0),"")</f>
        <v/>
      </c>
      <c r="M447" s="235">
        <f>IFERROR(INDEX('Data PO'!H:H,MATCH($J447,'Data PO'!$B:$B,0),0),"")</f>
        <v>0</v>
      </c>
      <c r="N447" s="235">
        <f>IFERROR(INDEX('Data PO'!I:I,MATCH($J447,'Data PO'!$B:$B,0),0),"")+IFERROR(SUMIFS('Jurnal Utang'!K:K,'Jurnal Utang'!N:N,K447),0)</f>
        <v>0</v>
      </c>
      <c r="O447" s="235" t="str">
        <f>IFERROR(INDEX('Data PO'!J:J,MATCH($J447,'Data PO'!$B:$B,0),0),"")</f>
        <v/>
      </c>
      <c r="P447" s="235" t="str">
        <f t="shared" si="7"/>
        <v/>
      </c>
      <c r="Q447" s="235" t="str">
        <f>IFERROR(RANK(P447,P$6:P$796,0)+COUNTIF(P$6:P447,P447)-1,"")</f>
        <v/>
      </c>
    </row>
    <row r="448" spans="10:17" x14ac:dyDescent="0.25">
      <c r="J448" s="235">
        <v>652</v>
      </c>
      <c r="K448" s="235">
        <f>IFERROR(INDEX('Data PO'!C:C,MATCH($J448,'Data PO'!$B:$B,0),0),"")</f>
        <v>0</v>
      </c>
      <c r="L448" s="235" t="str">
        <f>IFERROR(INDEX('Data PO'!E:E,MATCH($J448,'Data PO'!$B:$B,0),0),"")</f>
        <v/>
      </c>
      <c r="M448" s="235">
        <f>IFERROR(INDEX('Data PO'!H:H,MATCH($J448,'Data PO'!$B:$B,0),0),"")</f>
        <v>0</v>
      </c>
      <c r="N448" s="235">
        <f>IFERROR(INDEX('Data PO'!I:I,MATCH($J448,'Data PO'!$B:$B,0),0),"")+IFERROR(SUMIFS('Jurnal Utang'!K:K,'Jurnal Utang'!N:N,K448),0)</f>
        <v>0</v>
      </c>
      <c r="O448" s="235" t="str">
        <f>IFERROR(INDEX('Data PO'!J:J,MATCH($J448,'Data PO'!$B:$B,0),0),"")</f>
        <v/>
      </c>
      <c r="P448" s="235" t="str">
        <f t="shared" si="7"/>
        <v/>
      </c>
      <c r="Q448" s="235" t="str">
        <f>IFERROR(RANK(P448,P$6:P$796,0)+COUNTIF(P$6:P448,P448)-1,"")</f>
        <v/>
      </c>
    </row>
    <row r="449" spans="10:17" x14ac:dyDescent="0.25">
      <c r="J449" s="235">
        <v>653</v>
      </c>
      <c r="K449" s="235">
        <f>IFERROR(INDEX('Data PO'!C:C,MATCH($J449,'Data PO'!$B:$B,0),0),"")</f>
        <v>0</v>
      </c>
      <c r="L449" s="235" t="str">
        <f>IFERROR(INDEX('Data PO'!E:E,MATCH($J449,'Data PO'!$B:$B,0),0),"")</f>
        <v/>
      </c>
      <c r="M449" s="235">
        <f>IFERROR(INDEX('Data PO'!H:H,MATCH($J449,'Data PO'!$B:$B,0),0),"")</f>
        <v>0</v>
      </c>
      <c r="N449" s="235">
        <f>IFERROR(INDEX('Data PO'!I:I,MATCH($J449,'Data PO'!$B:$B,0),0),"")+IFERROR(SUMIFS('Jurnal Utang'!K:K,'Jurnal Utang'!N:N,K449),0)</f>
        <v>0</v>
      </c>
      <c r="O449" s="235" t="str">
        <f>IFERROR(INDEX('Data PO'!J:J,MATCH($J449,'Data PO'!$B:$B,0),0),"")</f>
        <v/>
      </c>
      <c r="P449" s="235" t="str">
        <f t="shared" si="7"/>
        <v/>
      </c>
      <c r="Q449" s="235" t="str">
        <f>IFERROR(RANK(P449,P$6:P$796,0)+COUNTIF(P$6:P449,P449)-1,"")</f>
        <v/>
      </c>
    </row>
    <row r="450" spans="10:17" x14ac:dyDescent="0.25">
      <c r="J450" s="235">
        <v>654</v>
      </c>
      <c r="K450" s="235">
        <f>IFERROR(INDEX('Data PO'!C:C,MATCH($J450,'Data PO'!$B:$B,0),0),"")</f>
        <v>0</v>
      </c>
      <c r="L450" s="235" t="str">
        <f>IFERROR(INDEX('Data PO'!E:E,MATCH($J450,'Data PO'!$B:$B,0),0),"")</f>
        <v/>
      </c>
      <c r="M450" s="235">
        <f>IFERROR(INDEX('Data PO'!H:H,MATCH($J450,'Data PO'!$B:$B,0),0),"")</f>
        <v>0</v>
      </c>
      <c r="N450" s="235">
        <f>IFERROR(INDEX('Data PO'!I:I,MATCH($J450,'Data PO'!$B:$B,0),0),"")+IFERROR(SUMIFS('Jurnal Utang'!K:K,'Jurnal Utang'!N:N,K450),0)</f>
        <v>0</v>
      </c>
      <c r="O450" s="235" t="str">
        <f>IFERROR(INDEX('Data PO'!J:J,MATCH($J450,'Data PO'!$B:$B,0),0),"")</f>
        <v/>
      </c>
      <c r="P450" s="235" t="str">
        <f t="shared" si="7"/>
        <v/>
      </c>
      <c r="Q450" s="235" t="str">
        <f>IFERROR(RANK(P450,P$6:P$796,0)+COUNTIF(P$6:P450,P450)-1,"")</f>
        <v/>
      </c>
    </row>
    <row r="451" spans="10:17" x14ac:dyDescent="0.25">
      <c r="J451" s="235">
        <v>655</v>
      </c>
      <c r="K451" s="235">
        <f>IFERROR(INDEX('Data PO'!C:C,MATCH($J451,'Data PO'!$B:$B,0),0),"")</f>
        <v>0</v>
      </c>
      <c r="L451" s="235" t="str">
        <f>IFERROR(INDEX('Data PO'!E:E,MATCH($J451,'Data PO'!$B:$B,0),0),"")</f>
        <v/>
      </c>
      <c r="M451" s="235">
        <f>IFERROR(INDEX('Data PO'!H:H,MATCH($J451,'Data PO'!$B:$B,0),0),"")</f>
        <v>0</v>
      </c>
      <c r="N451" s="235">
        <f>IFERROR(INDEX('Data PO'!I:I,MATCH($J451,'Data PO'!$B:$B,0),0),"")+IFERROR(SUMIFS('Jurnal Utang'!K:K,'Jurnal Utang'!N:N,K451),0)</f>
        <v>0</v>
      </c>
      <c r="O451" s="235" t="str">
        <f>IFERROR(INDEX('Data PO'!J:J,MATCH($J451,'Data PO'!$B:$B,0),0),"")</f>
        <v/>
      </c>
      <c r="P451" s="235" t="str">
        <f t="shared" si="7"/>
        <v/>
      </c>
      <c r="Q451" s="235" t="str">
        <f>IFERROR(RANK(P451,P$6:P$796,0)+COUNTIF(P$6:P451,P451)-1,"")</f>
        <v/>
      </c>
    </row>
    <row r="452" spans="10:17" x14ac:dyDescent="0.25">
      <c r="J452" s="235">
        <v>656</v>
      </c>
      <c r="K452" s="235">
        <f>IFERROR(INDEX('Data PO'!C:C,MATCH($J452,'Data PO'!$B:$B,0),0),"")</f>
        <v>0</v>
      </c>
      <c r="L452" s="235" t="str">
        <f>IFERROR(INDEX('Data PO'!E:E,MATCH($J452,'Data PO'!$B:$B,0),0),"")</f>
        <v/>
      </c>
      <c r="M452" s="235">
        <f>IFERROR(INDEX('Data PO'!H:H,MATCH($J452,'Data PO'!$B:$B,0),0),"")</f>
        <v>0</v>
      </c>
      <c r="N452" s="235">
        <f>IFERROR(INDEX('Data PO'!I:I,MATCH($J452,'Data PO'!$B:$B,0),0),"")+IFERROR(SUMIFS('Jurnal Utang'!K:K,'Jurnal Utang'!N:N,K452),0)</f>
        <v>0</v>
      </c>
      <c r="O452" s="235" t="str">
        <f>IFERROR(INDEX('Data PO'!J:J,MATCH($J452,'Data PO'!$B:$B,0),0),"")</f>
        <v/>
      </c>
      <c r="P452" s="235" t="str">
        <f t="shared" si="7"/>
        <v/>
      </c>
      <c r="Q452" s="235" t="str">
        <f>IFERROR(RANK(P452,P$6:P$796,0)+COUNTIF(P$6:P452,P452)-1,"")</f>
        <v/>
      </c>
    </row>
    <row r="453" spans="10:17" x14ac:dyDescent="0.25">
      <c r="J453" s="235">
        <v>657</v>
      </c>
      <c r="K453" s="235">
        <f>IFERROR(INDEX('Data PO'!C:C,MATCH($J453,'Data PO'!$B:$B,0),0),"")</f>
        <v>0</v>
      </c>
      <c r="L453" s="235" t="str">
        <f>IFERROR(INDEX('Data PO'!E:E,MATCH($J453,'Data PO'!$B:$B,0),0),"")</f>
        <v/>
      </c>
      <c r="M453" s="235">
        <f>IFERROR(INDEX('Data PO'!H:H,MATCH($J453,'Data PO'!$B:$B,0),0),"")</f>
        <v>0</v>
      </c>
      <c r="N453" s="235">
        <f>IFERROR(INDEX('Data PO'!I:I,MATCH($J453,'Data PO'!$B:$B,0),0),"")+IFERROR(SUMIFS('Jurnal Utang'!K:K,'Jurnal Utang'!N:N,K453),0)</f>
        <v>0</v>
      </c>
      <c r="O453" s="235" t="str">
        <f>IFERROR(INDEX('Data PO'!J:J,MATCH($J453,'Data PO'!$B:$B,0),0),"")</f>
        <v/>
      </c>
      <c r="P453" s="235" t="str">
        <f t="shared" si="7"/>
        <v/>
      </c>
      <c r="Q453" s="235" t="str">
        <f>IFERROR(RANK(P453,P$6:P$796,0)+COUNTIF(P$6:P453,P453)-1,"")</f>
        <v/>
      </c>
    </row>
    <row r="454" spans="10:17" x14ac:dyDescent="0.25">
      <c r="J454" s="235">
        <v>658</v>
      </c>
      <c r="K454" s="235">
        <f>IFERROR(INDEX('Data PO'!C:C,MATCH($J454,'Data PO'!$B:$B,0),0),"")</f>
        <v>0</v>
      </c>
      <c r="L454" s="235" t="str">
        <f>IFERROR(INDEX('Data PO'!E:E,MATCH($J454,'Data PO'!$B:$B,0),0),"")</f>
        <v/>
      </c>
      <c r="M454" s="235">
        <f>IFERROR(INDEX('Data PO'!H:H,MATCH($J454,'Data PO'!$B:$B,0),0),"")</f>
        <v>0</v>
      </c>
      <c r="N454" s="235">
        <f>IFERROR(INDEX('Data PO'!I:I,MATCH($J454,'Data PO'!$B:$B,0),0),"")+IFERROR(SUMIFS('Jurnal Utang'!K:K,'Jurnal Utang'!N:N,K454),0)</f>
        <v>0</v>
      </c>
      <c r="O454" s="235" t="str">
        <f>IFERROR(INDEX('Data PO'!J:J,MATCH($J454,'Data PO'!$B:$B,0),0),"")</f>
        <v/>
      </c>
      <c r="P454" s="235" t="str">
        <f t="shared" si="7"/>
        <v/>
      </c>
      <c r="Q454" s="235" t="str">
        <f>IFERROR(RANK(P454,P$6:P$796,0)+COUNTIF(P$6:P454,P454)-1,"")</f>
        <v/>
      </c>
    </row>
    <row r="455" spans="10:17" x14ac:dyDescent="0.25">
      <c r="J455" s="235">
        <v>659</v>
      </c>
      <c r="K455" s="235">
        <f>IFERROR(INDEX('Data PO'!C:C,MATCH($J455,'Data PO'!$B:$B,0),0),"")</f>
        <v>0</v>
      </c>
      <c r="L455" s="235" t="str">
        <f>IFERROR(INDEX('Data PO'!E:E,MATCH($J455,'Data PO'!$B:$B,0),0),"")</f>
        <v/>
      </c>
      <c r="M455" s="235">
        <f>IFERROR(INDEX('Data PO'!H:H,MATCH($J455,'Data PO'!$B:$B,0),0),"")</f>
        <v>0</v>
      </c>
      <c r="N455" s="235">
        <f>IFERROR(INDEX('Data PO'!I:I,MATCH($J455,'Data PO'!$B:$B,0),0),"")+IFERROR(SUMIFS('Jurnal Utang'!K:K,'Jurnal Utang'!N:N,K455),0)</f>
        <v>0</v>
      </c>
      <c r="O455" s="235" t="str">
        <f>IFERROR(INDEX('Data PO'!J:J,MATCH($J455,'Data PO'!$B:$B,0),0),"")</f>
        <v/>
      </c>
      <c r="P455" s="235" t="str">
        <f t="shared" si="7"/>
        <v/>
      </c>
      <c r="Q455" s="235" t="str">
        <f>IFERROR(RANK(P455,P$6:P$796,0)+COUNTIF(P$6:P455,P455)-1,"")</f>
        <v/>
      </c>
    </row>
    <row r="456" spans="10:17" x14ac:dyDescent="0.25">
      <c r="J456" s="235">
        <v>660</v>
      </c>
      <c r="K456" s="235">
        <f>IFERROR(INDEX('Data PO'!C:C,MATCH($J456,'Data PO'!$B:$B,0),0),"")</f>
        <v>0</v>
      </c>
      <c r="L456" s="235" t="str">
        <f>IFERROR(INDEX('Data PO'!E:E,MATCH($J456,'Data PO'!$B:$B,0),0),"")</f>
        <v/>
      </c>
      <c r="M456" s="235">
        <f>IFERROR(INDEX('Data PO'!H:H,MATCH($J456,'Data PO'!$B:$B,0),0),"")</f>
        <v>0</v>
      </c>
      <c r="N456" s="235">
        <f>IFERROR(INDEX('Data PO'!I:I,MATCH($J456,'Data PO'!$B:$B,0),0),"")+IFERROR(SUMIFS('Jurnal Utang'!K:K,'Jurnal Utang'!N:N,K456),0)</f>
        <v>0</v>
      </c>
      <c r="O456" s="235" t="str">
        <f>IFERROR(INDEX('Data PO'!J:J,MATCH($J456,'Data PO'!$B:$B,0),0),"")</f>
        <v/>
      </c>
      <c r="P456" s="235" t="str">
        <f t="shared" si="7"/>
        <v/>
      </c>
      <c r="Q456" s="235" t="str">
        <f>IFERROR(RANK(P456,P$6:P$796,0)+COUNTIF(P$6:P456,P456)-1,"")</f>
        <v/>
      </c>
    </row>
    <row r="457" spans="10:17" x14ac:dyDescent="0.25">
      <c r="J457" s="235">
        <v>661</v>
      </c>
      <c r="K457" s="235">
        <f>IFERROR(INDEX('Data PO'!C:C,MATCH($J457,'Data PO'!$B:$B,0),0),"")</f>
        <v>0</v>
      </c>
      <c r="L457" s="235" t="str">
        <f>IFERROR(INDEX('Data PO'!E:E,MATCH($J457,'Data PO'!$B:$B,0),0),"")</f>
        <v/>
      </c>
      <c r="M457" s="235">
        <f>IFERROR(INDEX('Data PO'!H:H,MATCH($J457,'Data PO'!$B:$B,0),0),"")</f>
        <v>0</v>
      </c>
      <c r="N457" s="235">
        <f>IFERROR(INDEX('Data PO'!I:I,MATCH($J457,'Data PO'!$B:$B,0),0),"")+IFERROR(SUMIFS('Jurnal Utang'!K:K,'Jurnal Utang'!N:N,K457),0)</f>
        <v>0</v>
      </c>
      <c r="O457" s="235" t="str">
        <f>IFERROR(INDEX('Data PO'!J:J,MATCH($J457,'Data PO'!$B:$B,0),0),"")</f>
        <v/>
      </c>
      <c r="P457" s="235" t="str">
        <f t="shared" si="7"/>
        <v/>
      </c>
      <c r="Q457" s="235" t="str">
        <f>IFERROR(RANK(P457,P$6:P$796,0)+COUNTIF(P$6:P457,P457)-1,"")</f>
        <v/>
      </c>
    </row>
    <row r="458" spans="10:17" x14ac:dyDescent="0.25">
      <c r="J458" s="235">
        <v>662</v>
      </c>
      <c r="K458" s="235">
        <f>IFERROR(INDEX('Data PO'!C:C,MATCH($J458,'Data PO'!$B:$B,0),0),"")</f>
        <v>0</v>
      </c>
      <c r="L458" s="235" t="str">
        <f>IFERROR(INDEX('Data PO'!E:E,MATCH($J458,'Data PO'!$B:$B,0),0),"")</f>
        <v/>
      </c>
      <c r="M458" s="235">
        <f>IFERROR(INDEX('Data PO'!H:H,MATCH($J458,'Data PO'!$B:$B,0),0),"")</f>
        <v>0</v>
      </c>
      <c r="N458" s="235">
        <f>IFERROR(INDEX('Data PO'!I:I,MATCH($J458,'Data PO'!$B:$B,0),0),"")+IFERROR(SUMIFS('Jurnal Utang'!K:K,'Jurnal Utang'!N:N,K458),0)</f>
        <v>0</v>
      </c>
      <c r="O458" s="235" t="str">
        <f>IFERROR(INDEX('Data PO'!J:J,MATCH($J458,'Data PO'!$B:$B,0),0),"")</f>
        <v/>
      </c>
      <c r="P458" s="235" t="str">
        <f t="shared" si="7"/>
        <v/>
      </c>
      <c r="Q458" s="235" t="str">
        <f>IFERROR(RANK(P458,P$6:P$796,0)+COUNTIF(P$6:P458,P458)-1,"")</f>
        <v/>
      </c>
    </row>
    <row r="459" spans="10:17" x14ac:dyDescent="0.25">
      <c r="J459" s="235">
        <v>663</v>
      </c>
      <c r="K459" s="235">
        <f>IFERROR(INDEX('Data PO'!C:C,MATCH($J459,'Data PO'!$B:$B,0),0),"")</f>
        <v>0</v>
      </c>
      <c r="L459" s="235" t="str">
        <f>IFERROR(INDEX('Data PO'!E:E,MATCH($J459,'Data PO'!$B:$B,0),0),"")</f>
        <v/>
      </c>
      <c r="M459" s="235">
        <f>IFERROR(INDEX('Data PO'!H:H,MATCH($J459,'Data PO'!$B:$B,0),0),"")</f>
        <v>0</v>
      </c>
      <c r="N459" s="235">
        <f>IFERROR(INDEX('Data PO'!I:I,MATCH($J459,'Data PO'!$B:$B,0),0),"")+IFERROR(SUMIFS('Jurnal Utang'!K:K,'Jurnal Utang'!N:N,K459),0)</f>
        <v>0</v>
      </c>
      <c r="O459" s="235" t="str">
        <f>IFERROR(INDEX('Data PO'!J:J,MATCH($J459,'Data PO'!$B:$B,0),0),"")</f>
        <v/>
      </c>
      <c r="P459" s="235" t="str">
        <f t="shared" si="7"/>
        <v/>
      </c>
      <c r="Q459" s="235" t="str">
        <f>IFERROR(RANK(P459,P$6:P$796,0)+COUNTIF(P$6:P459,P459)-1,"")</f>
        <v/>
      </c>
    </row>
    <row r="460" spans="10:17" x14ac:dyDescent="0.25">
      <c r="J460" s="235">
        <v>664</v>
      </c>
      <c r="K460" s="235">
        <f>IFERROR(INDEX('Data PO'!C:C,MATCH($J460,'Data PO'!$B:$B,0),0),"")</f>
        <v>0</v>
      </c>
      <c r="L460" s="235" t="str">
        <f>IFERROR(INDEX('Data PO'!E:E,MATCH($J460,'Data PO'!$B:$B,0),0),"")</f>
        <v/>
      </c>
      <c r="M460" s="235">
        <f>IFERROR(INDEX('Data PO'!H:H,MATCH($J460,'Data PO'!$B:$B,0),0),"")</f>
        <v>0</v>
      </c>
      <c r="N460" s="235">
        <f>IFERROR(INDEX('Data PO'!I:I,MATCH($J460,'Data PO'!$B:$B,0),0),"")+IFERROR(SUMIFS('Jurnal Utang'!K:K,'Jurnal Utang'!N:N,K460),0)</f>
        <v>0</v>
      </c>
      <c r="O460" s="235" t="str">
        <f>IFERROR(INDEX('Data PO'!J:J,MATCH($J460,'Data PO'!$B:$B,0),0),"")</f>
        <v/>
      </c>
      <c r="P460" s="235" t="str">
        <f t="shared" si="7"/>
        <v/>
      </c>
      <c r="Q460" s="235" t="str">
        <f>IFERROR(RANK(P460,P$6:P$796,0)+COUNTIF(P$6:P460,P460)-1,"")</f>
        <v/>
      </c>
    </row>
    <row r="461" spans="10:17" x14ac:dyDescent="0.25">
      <c r="J461" s="235">
        <v>665</v>
      </c>
      <c r="K461" s="235">
        <f>IFERROR(INDEX('Data PO'!C:C,MATCH($J461,'Data PO'!$B:$B,0),0),"")</f>
        <v>0</v>
      </c>
      <c r="L461" s="235" t="str">
        <f>IFERROR(INDEX('Data PO'!E:E,MATCH($J461,'Data PO'!$B:$B,0),0),"")</f>
        <v/>
      </c>
      <c r="M461" s="235">
        <f>IFERROR(INDEX('Data PO'!H:H,MATCH($J461,'Data PO'!$B:$B,0),0),"")</f>
        <v>0</v>
      </c>
      <c r="N461" s="235">
        <f>IFERROR(INDEX('Data PO'!I:I,MATCH($J461,'Data PO'!$B:$B,0),0),"")+IFERROR(SUMIFS('Jurnal Utang'!K:K,'Jurnal Utang'!N:N,K461),0)</f>
        <v>0</v>
      </c>
      <c r="O461" s="235" t="str">
        <f>IFERROR(INDEX('Data PO'!J:J,MATCH($J461,'Data PO'!$B:$B,0),0),"")</f>
        <v/>
      </c>
      <c r="P461" s="235" t="str">
        <f t="shared" si="7"/>
        <v/>
      </c>
      <c r="Q461" s="235" t="str">
        <f>IFERROR(RANK(P461,P$6:P$796,0)+COUNTIF(P$6:P461,P461)-1,"")</f>
        <v/>
      </c>
    </row>
    <row r="462" spans="10:17" x14ac:dyDescent="0.25">
      <c r="J462" s="235">
        <v>666</v>
      </c>
      <c r="K462" s="235">
        <f>IFERROR(INDEX('Data PO'!C:C,MATCH($J462,'Data PO'!$B:$B,0),0),"")</f>
        <v>0</v>
      </c>
      <c r="L462" s="235" t="str">
        <f>IFERROR(INDEX('Data PO'!E:E,MATCH($J462,'Data PO'!$B:$B,0),0),"")</f>
        <v/>
      </c>
      <c r="M462" s="235">
        <f>IFERROR(INDEX('Data PO'!H:H,MATCH($J462,'Data PO'!$B:$B,0),0),"")</f>
        <v>0</v>
      </c>
      <c r="N462" s="235">
        <f>IFERROR(INDEX('Data PO'!I:I,MATCH($J462,'Data PO'!$B:$B,0),0),"")+IFERROR(SUMIFS('Jurnal Utang'!K:K,'Jurnal Utang'!N:N,K462),0)</f>
        <v>0</v>
      </c>
      <c r="O462" s="235" t="str">
        <f>IFERROR(INDEX('Data PO'!J:J,MATCH($J462,'Data PO'!$B:$B,0),0),"")</f>
        <v/>
      </c>
      <c r="P462" s="235" t="str">
        <f t="shared" si="7"/>
        <v/>
      </c>
      <c r="Q462" s="235" t="str">
        <f>IFERROR(RANK(P462,P$6:P$796,0)+COUNTIF(P$6:P462,P462)-1,"")</f>
        <v/>
      </c>
    </row>
    <row r="463" spans="10:17" x14ac:dyDescent="0.25">
      <c r="J463" s="235">
        <v>667</v>
      </c>
      <c r="K463" s="235">
        <f>IFERROR(INDEX('Data PO'!C:C,MATCH($J463,'Data PO'!$B:$B,0),0),"")</f>
        <v>0</v>
      </c>
      <c r="L463" s="235" t="str">
        <f>IFERROR(INDEX('Data PO'!E:E,MATCH($J463,'Data PO'!$B:$B,0),0),"")</f>
        <v/>
      </c>
      <c r="M463" s="235">
        <f>IFERROR(INDEX('Data PO'!H:H,MATCH($J463,'Data PO'!$B:$B,0),0),"")</f>
        <v>0</v>
      </c>
      <c r="N463" s="235">
        <f>IFERROR(INDEX('Data PO'!I:I,MATCH($J463,'Data PO'!$B:$B,0),0),"")+IFERROR(SUMIFS('Jurnal Utang'!K:K,'Jurnal Utang'!N:N,K463),0)</f>
        <v>0</v>
      </c>
      <c r="O463" s="235" t="str">
        <f>IFERROR(INDEX('Data PO'!J:J,MATCH($J463,'Data PO'!$B:$B,0),0),"")</f>
        <v/>
      </c>
      <c r="P463" s="235" t="str">
        <f t="shared" si="7"/>
        <v/>
      </c>
      <c r="Q463" s="235" t="str">
        <f>IFERROR(RANK(P463,P$6:P$796,0)+COUNTIF(P$6:P463,P463)-1,"")</f>
        <v/>
      </c>
    </row>
    <row r="464" spans="10:17" x14ac:dyDescent="0.25">
      <c r="J464" s="235">
        <v>668</v>
      </c>
      <c r="K464" s="235">
        <f>IFERROR(INDEX('Data PO'!C:C,MATCH($J464,'Data PO'!$B:$B,0),0),"")</f>
        <v>0</v>
      </c>
      <c r="L464" s="235" t="str">
        <f>IFERROR(INDEX('Data PO'!E:E,MATCH($J464,'Data PO'!$B:$B,0),0),"")</f>
        <v/>
      </c>
      <c r="M464" s="235">
        <f>IFERROR(INDEX('Data PO'!H:H,MATCH($J464,'Data PO'!$B:$B,0),0),"")</f>
        <v>0</v>
      </c>
      <c r="N464" s="235">
        <f>IFERROR(INDEX('Data PO'!I:I,MATCH($J464,'Data PO'!$B:$B,0),0),"")+IFERROR(SUMIFS('Jurnal Utang'!K:K,'Jurnal Utang'!N:N,K464),0)</f>
        <v>0</v>
      </c>
      <c r="O464" s="235" t="str">
        <f>IFERROR(INDEX('Data PO'!J:J,MATCH($J464,'Data PO'!$B:$B,0),0),"")</f>
        <v/>
      </c>
      <c r="P464" s="235" t="str">
        <f t="shared" si="7"/>
        <v/>
      </c>
      <c r="Q464" s="235" t="str">
        <f>IFERROR(RANK(P464,P$6:P$796,0)+COUNTIF(P$6:P464,P464)-1,"")</f>
        <v/>
      </c>
    </row>
    <row r="465" spans="10:17" x14ac:dyDescent="0.25">
      <c r="J465" s="235">
        <v>669</v>
      </c>
      <c r="K465" s="235">
        <f>IFERROR(INDEX('Data PO'!C:C,MATCH($J465,'Data PO'!$B:$B,0),0),"")</f>
        <v>0</v>
      </c>
      <c r="L465" s="235" t="str">
        <f>IFERROR(INDEX('Data PO'!E:E,MATCH($J465,'Data PO'!$B:$B,0),0),"")</f>
        <v/>
      </c>
      <c r="M465" s="235">
        <f>IFERROR(INDEX('Data PO'!H:H,MATCH($J465,'Data PO'!$B:$B,0),0),"")</f>
        <v>0</v>
      </c>
      <c r="N465" s="235">
        <f>IFERROR(INDEX('Data PO'!I:I,MATCH($J465,'Data PO'!$B:$B,0),0),"")+IFERROR(SUMIFS('Jurnal Utang'!K:K,'Jurnal Utang'!N:N,K465),0)</f>
        <v>0</v>
      </c>
      <c r="O465" s="235" t="str">
        <f>IFERROR(INDEX('Data PO'!J:J,MATCH($J465,'Data PO'!$B:$B,0),0),"")</f>
        <v/>
      </c>
      <c r="P465" s="235" t="str">
        <f t="shared" si="7"/>
        <v/>
      </c>
      <c r="Q465" s="235" t="str">
        <f>IFERROR(RANK(P465,P$6:P$796,0)+COUNTIF(P$6:P465,P465)-1,"")</f>
        <v/>
      </c>
    </row>
    <row r="466" spans="10:17" x14ac:dyDescent="0.25">
      <c r="J466" s="235">
        <v>670</v>
      </c>
      <c r="K466" s="235">
        <f>IFERROR(INDEX('Data PO'!C:C,MATCH($J466,'Data PO'!$B:$B,0),0),"")</f>
        <v>0</v>
      </c>
      <c r="L466" s="235" t="str">
        <f>IFERROR(INDEX('Data PO'!E:E,MATCH($J466,'Data PO'!$B:$B,0),0),"")</f>
        <v/>
      </c>
      <c r="M466" s="235">
        <f>IFERROR(INDEX('Data PO'!H:H,MATCH($J466,'Data PO'!$B:$B,0),0),"")</f>
        <v>0</v>
      </c>
      <c r="N466" s="235">
        <f>IFERROR(INDEX('Data PO'!I:I,MATCH($J466,'Data PO'!$B:$B,0),0),"")+IFERROR(SUMIFS('Jurnal Utang'!K:K,'Jurnal Utang'!N:N,K466),0)</f>
        <v>0</v>
      </c>
      <c r="O466" s="235" t="str">
        <f>IFERROR(INDEX('Data PO'!J:J,MATCH($J466,'Data PO'!$B:$B,0),0),"")</f>
        <v/>
      </c>
      <c r="P466" s="235" t="str">
        <f t="shared" si="7"/>
        <v/>
      </c>
      <c r="Q466" s="235" t="str">
        <f>IFERROR(RANK(P466,P$6:P$796,0)+COUNTIF(P$6:P466,P466)-1,"")</f>
        <v/>
      </c>
    </row>
    <row r="467" spans="10:17" x14ac:dyDescent="0.25">
      <c r="J467" s="235">
        <v>671</v>
      </c>
      <c r="K467" s="235">
        <f>IFERROR(INDEX('Data PO'!C:C,MATCH($J467,'Data PO'!$B:$B,0),0),"")</f>
        <v>0</v>
      </c>
      <c r="L467" s="235" t="str">
        <f>IFERROR(INDEX('Data PO'!E:E,MATCH($J467,'Data PO'!$B:$B,0),0),"")</f>
        <v/>
      </c>
      <c r="M467" s="235">
        <f>IFERROR(INDEX('Data PO'!H:H,MATCH($J467,'Data PO'!$B:$B,0),0),"")</f>
        <v>0</v>
      </c>
      <c r="N467" s="235">
        <f>IFERROR(INDEX('Data PO'!I:I,MATCH($J467,'Data PO'!$B:$B,0),0),"")+IFERROR(SUMIFS('Jurnal Utang'!K:K,'Jurnal Utang'!N:N,K467),0)</f>
        <v>0</v>
      </c>
      <c r="O467" s="235" t="str">
        <f>IFERROR(INDEX('Data PO'!J:J,MATCH($J467,'Data PO'!$B:$B,0),0),"")</f>
        <v/>
      </c>
      <c r="P467" s="235" t="str">
        <f t="shared" si="7"/>
        <v/>
      </c>
      <c r="Q467" s="235" t="str">
        <f>IFERROR(RANK(P467,P$6:P$796,0)+COUNTIF(P$6:P467,P467)-1,"")</f>
        <v/>
      </c>
    </row>
    <row r="468" spans="10:17" x14ac:dyDescent="0.25">
      <c r="J468" s="235">
        <v>672</v>
      </c>
      <c r="K468" s="235">
        <f>IFERROR(INDEX('Data PO'!C:C,MATCH($J468,'Data PO'!$B:$B,0),0),"")</f>
        <v>0</v>
      </c>
      <c r="L468" s="235" t="str">
        <f>IFERROR(INDEX('Data PO'!E:E,MATCH($J468,'Data PO'!$B:$B,0),0),"")</f>
        <v/>
      </c>
      <c r="M468" s="235">
        <f>IFERROR(INDEX('Data PO'!H:H,MATCH($J468,'Data PO'!$B:$B,0),0),"")</f>
        <v>0</v>
      </c>
      <c r="N468" s="235">
        <f>IFERROR(INDEX('Data PO'!I:I,MATCH($J468,'Data PO'!$B:$B,0),0),"")+IFERROR(SUMIFS('Jurnal Utang'!K:K,'Jurnal Utang'!N:N,K468),0)</f>
        <v>0</v>
      </c>
      <c r="O468" s="235" t="str">
        <f>IFERROR(INDEX('Data PO'!J:J,MATCH($J468,'Data PO'!$B:$B,0),0),"")</f>
        <v/>
      </c>
      <c r="P468" s="235" t="str">
        <f t="shared" si="7"/>
        <v/>
      </c>
      <c r="Q468" s="235" t="str">
        <f>IFERROR(RANK(P468,P$6:P$796,0)+COUNTIF(P$6:P468,P468)-1,"")</f>
        <v/>
      </c>
    </row>
    <row r="469" spans="10:17" x14ac:dyDescent="0.25">
      <c r="J469" s="235">
        <v>673</v>
      </c>
      <c r="K469" s="235">
        <f>IFERROR(INDEX('Data PO'!C:C,MATCH($J469,'Data PO'!$B:$B,0),0),"")</f>
        <v>0</v>
      </c>
      <c r="L469" s="235" t="str">
        <f>IFERROR(INDEX('Data PO'!E:E,MATCH($J469,'Data PO'!$B:$B,0),0),"")</f>
        <v/>
      </c>
      <c r="M469" s="235">
        <f>IFERROR(INDEX('Data PO'!H:H,MATCH($J469,'Data PO'!$B:$B,0),0),"")</f>
        <v>0</v>
      </c>
      <c r="N469" s="235">
        <f>IFERROR(INDEX('Data PO'!I:I,MATCH($J469,'Data PO'!$B:$B,0),0),"")+IFERROR(SUMIFS('Jurnal Utang'!K:K,'Jurnal Utang'!N:N,K469),0)</f>
        <v>0</v>
      </c>
      <c r="O469" s="235" t="str">
        <f>IFERROR(INDEX('Data PO'!J:J,MATCH($J469,'Data PO'!$B:$B,0),0),"")</f>
        <v/>
      </c>
      <c r="P469" s="235" t="str">
        <f t="shared" si="7"/>
        <v/>
      </c>
      <c r="Q469" s="235" t="str">
        <f>IFERROR(RANK(P469,P$6:P$796,0)+COUNTIF(P$6:P469,P469)-1,"")</f>
        <v/>
      </c>
    </row>
    <row r="470" spans="10:17" x14ac:dyDescent="0.25">
      <c r="J470" s="235">
        <v>674</v>
      </c>
      <c r="K470" s="235">
        <f>IFERROR(INDEX('Data PO'!C:C,MATCH($J470,'Data PO'!$B:$B,0),0),"")</f>
        <v>0</v>
      </c>
      <c r="L470" s="235" t="str">
        <f>IFERROR(INDEX('Data PO'!E:E,MATCH($J470,'Data PO'!$B:$B,0),0),"")</f>
        <v/>
      </c>
      <c r="M470" s="235">
        <f>IFERROR(INDEX('Data PO'!H:H,MATCH($J470,'Data PO'!$B:$B,0),0),"")</f>
        <v>0</v>
      </c>
      <c r="N470" s="235">
        <f>IFERROR(INDEX('Data PO'!I:I,MATCH($J470,'Data PO'!$B:$B,0),0),"")+IFERROR(SUMIFS('Jurnal Utang'!K:K,'Jurnal Utang'!N:N,K470),0)</f>
        <v>0</v>
      </c>
      <c r="O470" s="235" t="str">
        <f>IFERROR(INDEX('Data PO'!J:J,MATCH($J470,'Data PO'!$B:$B,0),0),"")</f>
        <v/>
      </c>
      <c r="P470" s="235" t="str">
        <f t="shared" si="7"/>
        <v/>
      </c>
      <c r="Q470" s="235" t="str">
        <f>IFERROR(RANK(P470,P$6:P$796,0)+COUNTIF(P$6:P470,P470)-1,"")</f>
        <v/>
      </c>
    </row>
    <row r="471" spans="10:17" x14ac:dyDescent="0.25">
      <c r="J471" s="235">
        <v>675</v>
      </c>
      <c r="K471" s="235">
        <f>IFERROR(INDEX('Data PO'!C:C,MATCH($J471,'Data PO'!$B:$B,0),0),"")</f>
        <v>0</v>
      </c>
      <c r="L471" s="235" t="str">
        <f>IFERROR(INDEX('Data PO'!E:E,MATCH($J471,'Data PO'!$B:$B,0),0),"")</f>
        <v/>
      </c>
      <c r="M471" s="235">
        <f>IFERROR(INDEX('Data PO'!H:H,MATCH($J471,'Data PO'!$B:$B,0),0),"")</f>
        <v>0</v>
      </c>
      <c r="N471" s="235">
        <f>IFERROR(INDEX('Data PO'!I:I,MATCH($J471,'Data PO'!$B:$B,0),0),"")+IFERROR(SUMIFS('Jurnal Utang'!K:K,'Jurnal Utang'!N:N,K471),0)</f>
        <v>0</v>
      </c>
      <c r="O471" s="235" t="str">
        <f>IFERROR(INDEX('Data PO'!J:J,MATCH($J471,'Data PO'!$B:$B,0),0),"")</f>
        <v/>
      </c>
      <c r="P471" s="235" t="str">
        <f t="shared" si="7"/>
        <v/>
      </c>
      <c r="Q471" s="235" t="str">
        <f>IFERROR(RANK(P471,P$6:P$796,0)+COUNTIF(P$6:P471,P471)-1,"")</f>
        <v/>
      </c>
    </row>
    <row r="472" spans="10:17" x14ac:dyDescent="0.25">
      <c r="J472" s="235">
        <v>676</v>
      </c>
      <c r="K472" s="235">
        <f>IFERROR(INDEX('Data PO'!C:C,MATCH($J472,'Data PO'!$B:$B,0),0),"")</f>
        <v>0</v>
      </c>
      <c r="L472" s="235" t="str">
        <f>IFERROR(INDEX('Data PO'!E:E,MATCH($J472,'Data PO'!$B:$B,0),0),"")</f>
        <v/>
      </c>
      <c r="M472" s="235">
        <f>IFERROR(INDEX('Data PO'!H:H,MATCH($J472,'Data PO'!$B:$B,0),0),"")</f>
        <v>0</v>
      </c>
      <c r="N472" s="235">
        <f>IFERROR(INDEX('Data PO'!I:I,MATCH($J472,'Data PO'!$B:$B,0),0),"")+IFERROR(SUMIFS('Jurnal Utang'!K:K,'Jurnal Utang'!N:N,K472),0)</f>
        <v>0</v>
      </c>
      <c r="O472" s="235" t="str">
        <f>IFERROR(INDEX('Data PO'!J:J,MATCH($J472,'Data PO'!$B:$B,0),0),"")</f>
        <v/>
      </c>
      <c r="P472" s="235" t="str">
        <f t="shared" si="7"/>
        <v/>
      </c>
      <c r="Q472" s="235" t="str">
        <f>IFERROR(RANK(P472,P$6:P$796,0)+COUNTIF(P$6:P472,P472)-1,"")</f>
        <v/>
      </c>
    </row>
    <row r="473" spans="10:17" x14ac:dyDescent="0.25">
      <c r="J473" s="235">
        <v>677</v>
      </c>
      <c r="K473" s="235">
        <f>IFERROR(INDEX('Data PO'!C:C,MATCH($J473,'Data PO'!$B:$B,0),0),"")</f>
        <v>0</v>
      </c>
      <c r="L473" s="235" t="str">
        <f>IFERROR(INDEX('Data PO'!E:E,MATCH($J473,'Data PO'!$B:$B,0),0),"")</f>
        <v/>
      </c>
      <c r="M473" s="235">
        <f>IFERROR(INDEX('Data PO'!H:H,MATCH($J473,'Data PO'!$B:$B,0),0),"")</f>
        <v>0</v>
      </c>
      <c r="N473" s="235">
        <f>IFERROR(INDEX('Data PO'!I:I,MATCH($J473,'Data PO'!$B:$B,0),0),"")+IFERROR(SUMIFS('Jurnal Utang'!K:K,'Jurnal Utang'!N:N,K473),0)</f>
        <v>0</v>
      </c>
      <c r="O473" s="235" t="str">
        <f>IFERROR(INDEX('Data PO'!J:J,MATCH($J473,'Data PO'!$B:$B,0),0),"")</f>
        <v/>
      </c>
      <c r="P473" s="235" t="str">
        <f t="shared" si="7"/>
        <v/>
      </c>
      <c r="Q473" s="235" t="str">
        <f>IFERROR(RANK(P473,P$6:P$796,0)+COUNTIF(P$6:P473,P473)-1,"")</f>
        <v/>
      </c>
    </row>
    <row r="474" spans="10:17" x14ac:dyDescent="0.25">
      <c r="J474" s="235">
        <v>678</v>
      </c>
      <c r="K474" s="235">
        <f>IFERROR(INDEX('Data PO'!C:C,MATCH($J474,'Data PO'!$B:$B,0),0),"")</f>
        <v>0</v>
      </c>
      <c r="L474" s="235" t="str">
        <f>IFERROR(INDEX('Data PO'!E:E,MATCH($J474,'Data PO'!$B:$B,0),0),"")</f>
        <v/>
      </c>
      <c r="M474" s="235">
        <f>IFERROR(INDEX('Data PO'!H:H,MATCH($J474,'Data PO'!$B:$B,0),0),"")</f>
        <v>0</v>
      </c>
      <c r="N474" s="235">
        <f>IFERROR(INDEX('Data PO'!I:I,MATCH($J474,'Data PO'!$B:$B,0),0),"")+IFERROR(SUMIFS('Jurnal Utang'!K:K,'Jurnal Utang'!N:N,K474),0)</f>
        <v>0</v>
      </c>
      <c r="O474" s="235" t="str">
        <f>IFERROR(INDEX('Data PO'!J:J,MATCH($J474,'Data PO'!$B:$B,0),0),"")</f>
        <v/>
      </c>
      <c r="P474" s="235" t="str">
        <f t="shared" si="7"/>
        <v/>
      </c>
      <c r="Q474" s="235" t="str">
        <f>IFERROR(RANK(P474,P$6:P$796,0)+COUNTIF(P$6:P474,P474)-1,"")</f>
        <v/>
      </c>
    </row>
    <row r="475" spans="10:17" x14ac:dyDescent="0.25">
      <c r="J475" s="235">
        <v>679</v>
      </c>
      <c r="K475" s="235">
        <f>IFERROR(INDEX('Data PO'!C:C,MATCH($J475,'Data PO'!$B:$B,0),0),"")</f>
        <v>0</v>
      </c>
      <c r="L475" s="235" t="str">
        <f>IFERROR(INDEX('Data PO'!E:E,MATCH($J475,'Data PO'!$B:$B,0),0),"")</f>
        <v/>
      </c>
      <c r="M475" s="235">
        <f>IFERROR(INDEX('Data PO'!H:H,MATCH($J475,'Data PO'!$B:$B,0),0),"")</f>
        <v>0</v>
      </c>
      <c r="N475" s="235">
        <f>IFERROR(INDEX('Data PO'!I:I,MATCH($J475,'Data PO'!$B:$B,0),0),"")+IFERROR(SUMIFS('Jurnal Utang'!K:K,'Jurnal Utang'!N:N,K475),0)</f>
        <v>0</v>
      </c>
      <c r="O475" s="235" t="str">
        <f>IFERROR(INDEX('Data PO'!J:J,MATCH($J475,'Data PO'!$B:$B,0),0),"")</f>
        <v/>
      </c>
      <c r="P475" s="235" t="str">
        <f t="shared" si="7"/>
        <v/>
      </c>
      <c r="Q475" s="235" t="str">
        <f>IFERROR(RANK(P475,P$6:P$796,0)+COUNTIF(P$6:P475,P475)-1,"")</f>
        <v/>
      </c>
    </row>
    <row r="476" spans="10:17" x14ac:dyDescent="0.25">
      <c r="J476" s="235">
        <v>680</v>
      </c>
      <c r="K476" s="235">
        <f>IFERROR(INDEX('Data PO'!C:C,MATCH($J476,'Data PO'!$B:$B,0),0),"")</f>
        <v>0</v>
      </c>
      <c r="L476" s="235" t="str">
        <f>IFERROR(INDEX('Data PO'!E:E,MATCH($J476,'Data PO'!$B:$B,0),0),"")</f>
        <v/>
      </c>
      <c r="M476" s="235">
        <f>IFERROR(INDEX('Data PO'!H:H,MATCH($J476,'Data PO'!$B:$B,0),0),"")</f>
        <v>0</v>
      </c>
      <c r="N476" s="235">
        <f>IFERROR(INDEX('Data PO'!I:I,MATCH($J476,'Data PO'!$B:$B,0),0),"")+IFERROR(SUMIFS('Jurnal Utang'!K:K,'Jurnal Utang'!N:N,K476),0)</f>
        <v>0</v>
      </c>
      <c r="O476" s="235" t="str">
        <f>IFERROR(INDEX('Data PO'!J:J,MATCH($J476,'Data PO'!$B:$B,0),0),"")</f>
        <v/>
      </c>
      <c r="P476" s="235" t="str">
        <f t="shared" si="7"/>
        <v/>
      </c>
      <c r="Q476" s="235" t="str">
        <f>IFERROR(RANK(P476,P$6:P$796,0)+COUNTIF(P$6:P476,P476)-1,"")</f>
        <v/>
      </c>
    </row>
    <row r="477" spans="10:17" x14ac:dyDescent="0.25">
      <c r="J477" s="235">
        <v>681</v>
      </c>
      <c r="K477" s="235">
        <f>IFERROR(INDEX('Data PO'!C:C,MATCH($J477,'Data PO'!$B:$B,0),0),"")</f>
        <v>0</v>
      </c>
      <c r="L477" s="235" t="str">
        <f>IFERROR(INDEX('Data PO'!E:E,MATCH($J477,'Data PO'!$B:$B,0),0),"")</f>
        <v/>
      </c>
      <c r="M477" s="235">
        <f>IFERROR(INDEX('Data PO'!H:H,MATCH($J477,'Data PO'!$B:$B,0),0),"")</f>
        <v>0</v>
      </c>
      <c r="N477" s="235">
        <f>IFERROR(INDEX('Data PO'!I:I,MATCH($J477,'Data PO'!$B:$B,0),0),"")+IFERROR(SUMIFS('Jurnal Utang'!K:K,'Jurnal Utang'!N:N,K477),0)</f>
        <v>0</v>
      </c>
      <c r="O477" s="235" t="str">
        <f>IFERROR(INDEX('Data PO'!J:J,MATCH($J477,'Data PO'!$B:$B,0),0),"")</f>
        <v/>
      </c>
      <c r="P477" s="235" t="str">
        <f t="shared" si="7"/>
        <v/>
      </c>
      <c r="Q477" s="235" t="str">
        <f>IFERROR(RANK(P477,P$6:P$796,0)+COUNTIF(P$6:P477,P477)-1,"")</f>
        <v/>
      </c>
    </row>
    <row r="478" spans="10:17" x14ac:dyDescent="0.25">
      <c r="J478" s="235">
        <v>682</v>
      </c>
      <c r="K478" s="235">
        <f>IFERROR(INDEX('Data PO'!C:C,MATCH($J478,'Data PO'!$B:$B,0),0),"")</f>
        <v>0</v>
      </c>
      <c r="L478" s="235" t="str">
        <f>IFERROR(INDEX('Data PO'!E:E,MATCH($J478,'Data PO'!$B:$B,0),0),"")</f>
        <v/>
      </c>
      <c r="M478" s="235">
        <f>IFERROR(INDEX('Data PO'!H:H,MATCH($J478,'Data PO'!$B:$B,0),0),"")</f>
        <v>0</v>
      </c>
      <c r="N478" s="235">
        <f>IFERROR(INDEX('Data PO'!I:I,MATCH($J478,'Data PO'!$B:$B,0),0),"")+IFERROR(SUMIFS('Jurnal Utang'!K:K,'Jurnal Utang'!N:N,K478),0)</f>
        <v>0</v>
      </c>
      <c r="O478" s="235" t="str">
        <f>IFERROR(INDEX('Data PO'!J:J,MATCH($J478,'Data PO'!$B:$B,0),0),"")</f>
        <v/>
      </c>
      <c r="P478" s="235" t="str">
        <f t="shared" si="7"/>
        <v/>
      </c>
      <c r="Q478" s="235" t="str">
        <f>IFERROR(RANK(P478,P$6:P$796,0)+COUNTIF(P$6:P478,P478)-1,"")</f>
        <v/>
      </c>
    </row>
    <row r="479" spans="10:17" x14ac:dyDescent="0.25">
      <c r="J479" s="235">
        <v>683</v>
      </c>
      <c r="K479" s="235">
        <f>IFERROR(INDEX('Data PO'!C:C,MATCH($J479,'Data PO'!$B:$B,0),0),"")</f>
        <v>0</v>
      </c>
      <c r="L479" s="235" t="str">
        <f>IFERROR(INDEX('Data PO'!E:E,MATCH($J479,'Data PO'!$B:$B,0),0),"")</f>
        <v/>
      </c>
      <c r="M479" s="235">
        <f>IFERROR(INDEX('Data PO'!H:H,MATCH($J479,'Data PO'!$B:$B,0),0),"")</f>
        <v>0</v>
      </c>
      <c r="N479" s="235">
        <f>IFERROR(INDEX('Data PO'!I:I,MATCH($J479,'Data PO'!$B:$B,0),0),"")+IFERROR(SUMIFS('Jurnal Utang'!K:K,'Jurnal Utang'!N:N,K479),0)</f>
        <v>0</v>
      </c>
      <c r="O479" s="235" t="str">
        <f>IFERROR(INDEX('Data PO'!J:J,MATCH($J479,'Data PO'!$B:$B,0),0),"")</f>
        <v/>
      </c>
      <c r="P479" s="235" t="str">
        <f t="shared" si="7"/>
        <v/>
      </c>
      <c r="Q479" s="235" t="str">
        <f>IFERROR(RANK(P479,P$6:P$796,0)+COUNTIF(P$6:P479,P479)-1,"")</f>
        <v/>
      </c>
    </row>
    <row r="480" spans="10:17" x14ac:dyDescent="0.25">
      <c r="J480" s="235">
        <v>684</v>
      </c>
      <c r="K480" s="235">
        <f>IFERROR(INDEX('Data PO'!C:C,MATCH($J480,'Data PO'!$B:$B,0),0),"")</f>
        <v>0</v>
      </c>
      <c r="L480" s="235" t="str">
        <f>IFERROR(INDEX('Data PO'!E:E,MATCH($J480,'Data PO'!$B:$B,0),0),"")</f>
        <v/>
      </c>
      <c r="M480" s="235">
        <f>IFERROR(INDEX('Data PO'!H:H,MATCH($J480,'Data PO'!$B:$B,0),0),"")</f>
        <v>0</v>
      </c>
      <c r="N480" s="235">
        <f>IFERROR(INDEX('Data PO'!I:I,MATCH($J480,'Data PO'!$B:$B,0),0),"")+IFERROR(SUMIFS('Jurnal Utang'!K:K,'Jurnal Utang'!N:N,K480),0)</f>
        <v>0</v>
      </c>
      <c r="O480" s="235" t="str">
        <f>IFERROR(INDEX('Data PO'!J:J,MATCH($J480,'Data PO'!$B:$B,0),0),"")</f>
        <v/>
      </c>
      <c r="P480" s="235" t="str">
        <f t="shared" si="7"/>
        <v/>
      </c>
      <c r="Q480" s="235" t="str">
        <f>IFERROR(RANK(P480,P$6:P$796,0)+COUNTIF(P$6:P480,P480)-1,"")</f>
        <v/>
      </c>
    </row>
    <row r="481" spans="10:17" x14ac:dyDescent="0.25">
      <c r="J481" s="235">
        <v>685</v>
      </c>
      <c r="K481" s="235">
        <f>IFERROR(INDEX('Data PO'!C:C,MATCH($J481,'Data PO'!$B:$B,0),0),"")</f>
        <v>0</v>
      </c>
      <c r="L481" s="235" t="str">
        <f>IFERROR(INDEX('Data PO'!E:E,MATCH($J481,'Data PO'!$B:$B,0),0),"")</f>
        <v/>
      </c>
      <c r="M481" s="235">
        <f>IFERROR(INDEX('Data PO'!H:H,MATCH($J481,'Data PO'!$B:$B,0),0),"")</f>
        <v>0</v>
      </c>
      <c r="N481" s="235">
        <f>IFERROR(INDEX('Data PO'!I:I,MATCH($J481,'Data PO'!$B:$B,0),0),"")+IFERROR(SUMIFS('Jurnal Utang'!K:K,'Jurnal Utang'!N:N,K481),0)</f>
        <v>0</v>
      </c>
      <c r="O481" s="235" t="str">
        <f>IFERROR(INDEX('Data PO'!J:J,MATCH($J481,'Data PO'!$B:$B,0),0),"")</f>
        <v/>
      </c>
      <c r="P481" s="235" t="str">
        <f t="shared" si="7"/>
        <v/>
      </c>
      <c r="Q481" s="235" t="str">
        <f>IFERROR(RANK(P481,P$6:P$796,0)+COUNTIF(P$6:P481,P481)-1,"")</f>
        <v/>
      </c>
    </row>
    <row r="482" spans="10:17" x14ac:dyDescent="0.25">
      <c r="J482" s="235">
        <v>686</v>
      </c>
      <c r="K482" s="235">
        <f>IFERROR(INDEX('Data PO'!C:C,MATCH($J482,'Data PO'!$B:$B,0),0),"")</f>
        <v>0</v>
      </c>
      <c r="L482" s="235" t="str">
        <f>IFERROR(INDEX('Data PO'!E:E,MATCH($J482,'Data PO'!$B:$B,0),0),"")</f>
        <v/>
      </c>
      <c r="M482" s="235">
        <f>IFERROR(INDEX('Data PO'!H:H,MATCH($J482,'Data PO'!$B:$B,0),0),"")</f>
        <v>0</v>
      </c>
      <c r="N482" s="235">
        <f>IFERROR(INDEX('Data PO'!I:I,MATCH($J482,'Data PO'!$B:$B,0),0),"")+IFERROR(SUMIFS('Jurnal Utang'!K:K,'Jurnal Utang'!N:N,K482),0)</f>
        <v>0</v>
      </c>
      <c r="O482" s="235" t="str">
        <f>IFERROR(INDEX('Data PO'!J:J,MATCH($J482,'Data PO'!$B:$B,0),0),"")</f>
        <v/>
      </c>
      <c r="P482" s="235" t="str">
        <f t="shared" si="7"/>
        <v/>
      </c>
      <c r="Q482" s="235" t="str">
        <f>IFERROR(RANK(P482,P$6:P$796,0)+COUNTIF(P$6:P482,P482)-1,"")</f>
        <v/>
      </c>
    </row>
    <row r="483" spans="10:17" x14ac:dyDescent="0.25">
      <c r="J483" s="235">
        <v>687</v>
      </c>
      <c r="K483" s="235">
        <f>IFERROR(INDEX('Data PO'!C:C,MATCH($J483,'Data PO'!$B:$B,0),0),"")</f>
        <v>0</v>
      </c>
      <c r="L483" s="235" t="str">
        <f>IFERROR(INDEX('Data PO'!E:E,MATCH($J483,'Data PO'!$B:$B,0),0),"")</f>
        <v/>
      </c>
      <c r="M483" s="235">
        <f>IFERROR(INDEX('Data PO'!H:H,MATCH($J483,'Data PO'!$B:$B,0),0),"")</f>
        <v>0</v>
      </c>
      <c r="N483" s="235">
        <f>IFERROR(INDEX('Data PO'!I:I,MATCH($J483,'Data PO'!$B:$B,0),0),"")+IFERROR(SUMIFS('Jurnal Utang'!K:K,'Jurnal Utang'!N:N,K483),0)</f>
        <v>0</v>
      </c>
      <c r="O483" s="235" t="str">
        <f>IFERROR(INDEX('Data PO'!J:J,MATCH($J483,'Data PO'!$B:$B,0),0),"")</f>
        <v/>
      </c>
      <c r="P483" s="235" t="str">
        <f t="shared" si="7"/>
        <v/>
      </c>
      <c r="Q483" s="235" t="str">
        <f>IFERROR(RANK(P483,P$6:P$796,0)+COUNTIF(P$6:P483,P483)-1,"")</f>
        <v/>
      </c>
    </row>
    <row r="484" spans="10:17" x14ac:dyDescent="0.25">
      <c r="J484" s="235">
        <v>688</v>
      </c>
      <c r="K484" s="235">
        <f>IFERROR(INDEX('Data PO'!C:C,MATCH($J484,'Data PO'!$B:$B,0),0),"")</f>
        <v>0</v>
      </c>
      <c r="L484" s="235" t="str">
        <f>IFERROR(INDEX('Data PO'!E:E,MATCH($J484,'Data PO'!$B:$B,0),0),"")</f>
        <v/>
      </c>
      <c r="M484" s="235">
        <f>IFERROR(INDEX('Data PO'!H:H,MATCH($J484,'Data PO'!$B:$B,0),0),"")</f>
        <v>0</v>
      </c>
      <c r="N484" s="235">
        <f>IFERROR(INDEX('Data PO'!I:I,MATCH($J484,'Data PO'!$B:$B,0),0),"")+IFERROR(SUMIFS('Jurnal Utang'!K:K,'Jurnal Utang'!N:N,K484),0)</f>
        <v>0</v>
      </c>
      <c r="O484" s="235" t="str">
        <f>IFERROR(INDEX('Data PO'!J:J,MATCH($J484,'Data PO'!$B:$B,0),0),"")</f>
        <v/>
      </c>
      <c r="P484" s="235" t="str">
        <f t="shared" si="7"/>
        <v/>
      </c>
      <c r="Q484" s="235" t="str">
        <f>IFERROR(RANK(P484,P$6:P$796,0)+COUNTIF(P$6:P484,P484)-1,"")</f>
        <v/>
      </c>
    </row>
    <row r="485" spans="10:17" x14ac:dyDescent="0.25">
      <c r="J485" s="235">
        <v>689</v>
      </c>
      <c r="K485" s="235">
        <f>IFERROR(INDEX('Data PO'!C:C,MATCH($J485,'Data PO'!$B:$B,0),0),"")</f>
        <v>0</v>
      </c>
      <c r="L485" s="235" t="str">
        <f>IFERROR(INDEX('Data PO'!E:E,MATCH($J485,'Data PO'!$B:$B,0),0),"")</f>
        <v/>
      </c>
      <c r="M485" s="235">
        <f>IFERROR(INDEX('Data PO'!H:H,MATCH($J485,'Data PO'!$B:$B,0),0),"")</f>
        <v>0</v>
      </c>
      <c r="N485" s="235">
        <f>IFERROR(INDEX('Data PO'!I:I,MATCH($J485,'Data PO'!$B:$B,0),0),"")+IFERROR(SUMIFS('Jurnal Utang'!K:K,'Jurnal Utang'!N:N,K485),0)</f>
        <v>0</v>
      </c>
      <c r="O485" s="235" t="str">
        <f>IFERROR(INDEX('Data PO'!J:J,MATCH($J485,'Data PO'!$B:$B,0),0),"")</f>
        <v/>
      </c>
      <c r="P485" s="235" t="str">
        <f t="shared" si="7"/>
        <v/>
      </c>
      <c r="Q485" s="235" t="str">
        <f>IFERROR(RANK(P485,P$6:P$796,0)+COUNTIF(P$6:P485,P485)-1,"")</f>
        <v/>
      </c>
    </row>
    <row r="486" spans="10:17" x14ac:dyDescent="0.25">
      <c r="J486" s="235">
        <v>690</v>
      </c>
      <c r="K486" s="235">
        <f>IFERROR(INDEX('Data PO'!C:C,MATCH($J486,'Data PO'!$B:$B,0),0),"")</f>
        <v>0</v>
      </c>
      <c r="L486" s="235" t="str">
        <f>IFERROR(INDEX('Data PO'!E:E,MATCH($J486,'Data PO'!$B:$B,0),0),"")</f>
        <v/>
      </c>
      <c r="M486" s="235">
        <f>IFERROR(INDEX('Data PO'!H:H,MATCH($J486,'Data PO'!$B:$B,0),0),"")</f>
        <v>0</v>
      </c>
      <c r="N486" s="235">
        <f>IFERROR(INDEX('Data PO'!I:I,MATCH($J486,'Data PO'!$B:$B,0),0),"")+IFERROR(SUMIFS('Jurnal Utang'!K:K,'Jurnal Utang'!N:N,K486),0)</f>
        <v>0</v>
      </c>
      <c r="O486" s="235" t="str">
        <f>IFERROR(INDEX('Data PO'!J:J,MATCH($J486,'Data PO'!$B:$B,0),0),"")</f>
        <v/>
      </c>
      <c r="P486" s="235" t="str">
        <f t="shared" si="7"/>
        <v/>
      </c>
      <c r="Q486" s="235" t="str">
        <f>IFERROR(RANK(P486,P$6:P$796,0)+COUNTIF(P$6:P486,P486)-1,"")</f>
        <v/>
      </c>
    </row>
    <row r="487" spans="10:17" x14ac:dyDescent="0.25">
      <c r="J487" s="235">
        <v>691</v>
      </c>
      <c r="K487" s="235">
        <f>IFERROR(INDEX('Data PO'!C:C,MATCH($J487,'Data PO'!$B:$B,0),0),"")</f>
        <v>0</v>
      </c>
      <c r="L487" s="235" t="str">
        <f>IFERROR(INDEX('Data PO'!E:E,MATCH($J487,'Data PO'!$B:$B,0),0),"")</f>
        <v/>
      </c>
      <c r="M487" s="235">
        <f>IFERROR(INDEX('Data PO'!H:H,MATCH($J487,'Data PO'!$B:$B,0),0),"")</f>
        <v>0</v>
      </c>
      <c r="N487" s="235">
        <f>IFERROR(INDEX('Data PO'!I:I,MATCH($J487,'Data PO'!$B:$B,0),0),"")+IFERROR(SUMIFS('Jurnal Utang'!K:K,'Jurnal Utang'!N:N,K487),0)</f>
        <v>0</v>
      </c>
      <c r="O487" s="235" t="str">
        <f>IFERROR(INDEX('Data PO'!J:J,MATCH($J487,'Data PO'!$B:$B,0),0),"")</f>
        <v/>
      </c>
      <c r="P487" s="235" t="str">
        <f t="shared" si="7"/>
        <v/>
      </c>
      <c r="Q487" s="235" t="str">
        <f>IFERROR(RANK(P487,P$6:P$796,0)+COUNTIF(P$6:P487,P487)-1,"")</f>
        <v/>
      </c>
    </row>
    <row r="488" spans="10:17" x14ac:dyDescent="0.25">
      <c r="J488" s="235">
        <v>692</v>
      </c>
      <c r="K488" s="235">
        <f>IFERROR(INDEX('Data PO'!C:C,MATCH($J488,'Data PO'!$B:$B,0),0),"")</f>
        <v>0</v>
      </c>
      <c r="L488" s="235" t="str">
        <f>IFERROR(INDEX('Data PO'!E:E,MATCH($J488,'Data PO'!$B:$B,0),0),"")</f>
        <v/>
      </c>
      <c r="M488" s="235">
        <f>IFERROR(INDEX('Data PO'!H:H,MATCH($J488,'Data PO'!$B:$B,0),0),"")</f>
        <v>0</v>
      </c>
      <c r="N488" s="235">
        <f>IFERROR(INDEX('Data PO'!I:I,MATCH($J488,'Data PO'!$B:$B,0),0),"")+IFERROR(SUMIFS('Jurnal Utang'!K:K,'Jurnal Utang'!N:N,K488),0)</f>
        <v>0</v>
      </c>
      <c r="O488" s="235" t="str">
        <f>IFERROR(INDEX('Data PO'!J:J,MATCH($J488,'Data PO'!$B:$B,0),0),"")</f>
        <v/>
      </c>
      <c r="P488" s="235" t="str">
        <f t="shared" si="7"/>
        <v/>
      </c>
      <c r="Q488" s="235" t="str">
        <f>IFERROR(RANK(P488,P$6:P$796,0)+COUNTIF(P$6:P488,P488)-1,"")</f>
        <v/>
      </c>
    </row>
    <row r="489" spans="10:17" x14ac:dyDescent="0.25">
      <c r="J489" s="235">
        <v>693</v>
      </c>
      <c r="K489" s="235">
        <f>IFERROR(INDEX('Data PO'!C:C,MATCH($J489,'Data PO'!$B:$B,0),0),"")</f>
        <v>0</v>
      </c>
      <c r="L489" s="235" t="str">
        <f>IFERROR(INDEX('Data PO'!E:E,MATCH($J489,'Data PO'!$B:$B,0),0),"")</f>
        <v/>
      </c>
      <c r="M489" s="235">
        <f>IFERROR(INDEX('Data PO'!H:H,MATCH($J489,'Data PO'!$B:$B,0),0),"")</f>
        <v>0</v>
      </c>
      <c r="N489" s="235">
        <f>IFERROR(INDEX('Data PO'!I:I,MATCH($J489,'Data PO'!$B:$B,0),0),"")+IFERROR(SUMIFS('Jurnal Utang'!K:K,'Jurnal Utang'!N:N,K489),0)</f>
        <v>0</v>
      </c>
      <c r="O489" s="235" t="str">
        <f>IFERROR(INDEX('Data PO'!J:J,MATCH($J489,'Data PO'!$B:$B,0),0),"")</f>
        <v/>
      </c>
      <c r="P489" s="235" t="str">
        <f t="shared" si="7"/>
        <v/>
      </c>
      <c r="Q489" s="235" t="str">
        <f>IFERROR(RANK(P489,P$6:P$796,0)+COUNTIF(P$6:P489,P489)-1,"")</f>
        <v/>
      </c>
    </row>
    <row r="490" spans="10:17" x14ac:dyDescent="0.25">
      <c r="J490" s="235">
        <v>694</v>
      </c>
      <c r="K490" s="235">
        <f>IFERROR(INDEX('Data PO'!C:C,MATCH($J490,'Data PO'!$B:$B,0),0),"")</f>
        <v>0</v>
      </c>
      <c r="L490" s="235" t="str">
        <f>IFERROR(INDEX('Data PO'!E:E,MATCH($J490,'Data PO'!$B:$B,0),0),"")</f>
        <v/>
      </c>
      <c r="M490" s="235">
        <f>IFERROR(INDEX('Data PO'!H:H,MATCH($J490,'Data PO'!$B:$B,0),0),"")</f>
        <v>0</v>
      </c>
      <c r="N490" s="235">
        <f>IFERROR(INDEX('Data PO'!I:I,MATCH($J490,'Data PO'!$B:$B,0),0),"")+IFERROR(SUMIFS('Jurnal Utang'!K:K,'Jurnal Utang'!N:N,K490),0)</f>
        <v>0</v>
      </c>
      <c r="O490" s="235" t="str">
        <f>IFERROR(INDEX('Data PO'!J:J,MATCH($J490,'Data PO'!$B:$B,0),0),"")</f>
        <v/>
      </c>
      <c r="P490" s="235" t="str">
        <f t="shared" si="7"/>
        <v/>
      </c>
      <c r="Q490" s="235" t="str">
        <f>IFERROR(RANK(P490,P$6:P$796,0)+COUNTIF(P$6:P490,P490)-1,"")</f>
        <v/>
      </c>
    </row>
    <row r="491" spans="10:17" x14ac:dyDescent="0.25">
      <c r="J491" s="235">
        <v>695</v>
      </c>
      <c r="K491" s="235">
        <f>IFERROR(INDEX('Data PO'!C:C,MATCH($J491,'Data PO'!$B:$B,0),0),"")</f>
        <v>0</v>
      </c>
      <c r="L491" s="235" t="str">
        <f>IFERROR(INDEX('Data PO'!E:E,MATCH($J491,'Data PO'!$B:$B,0),0),"")</f>
        <v/>
      </c>
      <c r="M491" s="235">
        <f>IFERROR(INDEX('Data PO'!H:H,MATCH($J491,'Data PO'!$B:$B,0),0),"")</f>
        <v>0</v>
      </c>
      <c r="N491" s="235">
        <f>IFERROR(INDEX('Data PO'!I:I,MATCH($J491,'Data PO'!$B:$B,0),0),"")+IFERROR(SUMIFS('Jurnal Utang'!K:K,'Jurnal Utang'!N:N,K491),0)</f>
        <v>0</v>
      </c>
      <c r="O491" s="235" t="str">
        <f>IFERROR(INDEX('Data PO'!J:J,MATCH($J491,'Data PO'!$B:$B,0),0),"")</f>
        <v/>
      </c>
      <c r="P491" s="235" t="str">
        <f t="shared" si="7"/>
        <v/>
      </c>
      <c r="Q491" s="235" t="str">
        <f>IFERROR(RANK(P491,P$6:P$796,0)+COUNTIF(P$6:P491,P491)-1,"")</f>
        <v/>
      </c>
    </row>
    <row r="492" spans="10:17" x14ac:dyDescent="0.25">
      <c r="J492" s="235">
        <v>696</v>
      </c>
      <c r="K492" s="235">
        <f>IFERROR(INDEX('Data PO'!C:C,MATCH($J492,'Data PO'!$B:$B,0),0),"")</f>
        <v>0</v>
      </c>
      <c r="L492" s="235" t="str">
        <f>IFERROR(INDEX('Data PO'!E:E,MATCH($J492,'Data PO'!$B:$B,0),0),"")</f>
        <v/>
      </c>
      <c r="M492" s="235">
        <f>IFERROR(INDEX('Data PO'!H:H,MATCH($J492,'Data PO'!$B:$B,0),0),"")</f>
        <v>0</v>
      </c>
      <c r="N492" s="235">
        <f>IFERROR(INDEX('Data PO'!I:I,MATCH($J492,'Data PO'!$B:$B,0),0),"")+IFERROR(SUMIFS('Jurnal Utang'!K:K,'Jurnal Utang'!N:N,K492),0)</f>
        <v>0</v>
      </c>
      <c r="O492" s="235" t="str">
        <f>IFERROR(INDEX('Data PO'!J:J,MATCH($J492,'Data PO'!$B:$B,0),0),"")</f>
        <v/>
      </c>
      <c r="P492" s="235" t="str">
        <f t="shared" si="7"/>
        <v/>
      </c>
      <c r="Q492" s="235" t="str">
        <f>IFERROR(RANK(P492,P$6:P$796,0)+COUNTIF(P$6:P492,P492)-1,"")</f>
        <v/>
      </c>
    </row>
    <row r="493" spans="10:17" x14ac:dyDescent="0.25">
      <c r="J493" s="235">
        <v>697</v>
      </c>
      <c r="K493" s="235">
        <f>IFERROR(INDEX('Data PO'!C:C,MATCH($J493,'Data PO'!$B:$B,0),0),"")</f>
        <v>0</v>
      </c>
      <c r="L493" s="235" t="str">
        <f>IFERROR(INDEX('Data PO'!E:E,MATCH($J493,'Data PO'!$B:$B,0),0),"")</f>
        <v/>
      </c>
      <c r="M493" s="235">
        <f>IFERROR(INDEX('Data PO'!H:H,MATCH($J493,'Data PO'!$B:$B,0),0),"")</f>
        <v>0</v>
      </c>
      <c r="N493" s="235">
        <f>IFERROR(INDEX('Data PO'!I:I,MATCH($J493,'Data PO'!$B:$B,0),0),"")+IFERROR(SUMIFS('Jurnal Utang'!K:K,'Jurnal Utang'!N:N,K493),0)</f>
        <v>0</v>
      </c>
      <c r="O493" s="235" t="str">
        <f>IFERROR(INDEX('Data PO'!J:J,MATCH($J493,'Data PO'!$B:$B,0),0),"")</f>
        <v/>
      </c>
      <c r="P493" s="235" t="str">
        <f t="shared" si="7"/>
        <v/>
      </c>
      <c r="Q493" s="235" t="str">
        <f>IFERROR(RANK(P493,P$6:P$796,0)+COUNTIF(P$6:P493,P493)-1,"")</f>
        <v/>
      </c>
    </row>
    <row r="494" spans="10:17" x14ac:dyDescent="0.25">
      <c r="J494" s="235">
        <v>698</v>
      </c>
      <c r="K494" s="235">
        <f>IFERROR(INDEX('Data PO'!C:C,MATCH($J494,'Data PO'!$B:$B,0),0),"")</f>
        <v>0</v>
      </c>
      <c r="L494" s="235" t="str">
        <f>IFERROR(INDEX('Data PO'!E:E,MATCH($J494,'Data PO'!$B:$B,0),0),"")</f>
        <v/>
      </c>
      <c r="M494" s="235">
        <f>IFERROR(INDEX('Data PO'!H:H,MATCH($J494,'Data PO'!$B:$B,0),0),"")</f>
        <v>0</v>
      </c>
      <c r="N494" s="235">
        <f>IFERROR(INDEX('Data PO'!I:I,MATCH($J494,'Data PO'!$B:$B,0),0),"")+IFERROR(SUMIFS('Jurnal Utang'!K:K,'Jurnal Utang'!N:N,K494),0)</f>
        <v>0</v>
      </c>
      <c r="O494" s="235" t="str">
        <f>IFERROR(INDEX('Data PO'!J:J,MATCH($J494,'Data PO'!$B:$B,0),0),"")</f>
        <v/>
      </c>
      <c r="P494" s="235" t="str">
        <f t="shared" si="7"/>
        <v/>
      </c>
      <c r="Q494" s="235" t="str">
        <f>IFERROR(RANK(P494,P$6:P$796,0)+COUNTIF(P$6:P494,P494)-1,"")</f>
        <v/>
      </c>
    </row>
    <row r="495" spans="10:17" x14ac:dyDescent="0.25">
      <c r="J495" s="235">
        <v>699</v>
      </c>
      <c r="K495" s="235">
        <f>IFERROR(INDEX('Data PO'!C:C,MATCH($J495,'Data PO'!$B:$B,0),0),"")</f>
        <v>0</v>
      </c>
      <c r="L495" s="235" t="str">
        <f>IFERROR(INDEX('Data PO'!E:E,MATCH($J495,'Data PO'!$B:$B,0),0),"")</f>
        <v/>
      </c>
      <c r="M495" s="235">
        <f>IFERROR(INDEX('Data PO'!H:H,MATCH($J495,'Data PO'!$B:$B,0),0),"")</f>
        <v>0</v>
      </c>
      <c r="N495" s="235">
        <f>IFERROR(INDEX('Data PO'!I:I,MATCH($J495,'Data PO'!$B:$B,0),0),"")+IFERROR(SUMIFS('Jurnal Utang'!K:K,'Jurnal Utang'!N:N,K495),0)</f>
        <v>0</v>
      </c>
      <c r="O495" s="235" t="str">
        <f>IFERROR(INDEX('Data PO'!J:J,MATCH($J495,'Data PO'!$B:$B,0),0),"")</f>
        <v/>
      </c>
      <c r="P495" s="235" t="str">
        <f t="shared" si="7"/>
        <v/>
      </c>
      <c r="Q495" s="235" t="str">
        <f>IFERROR(RANK(P495,P$6:P$796,0)+COUNTIF(P$6:P495,P495)-1,"")</f>
        <v/>
      </c>
    </row>
    <row r="496" spans="10:17" x14ac:dyDescent="0.25">
      <c r="J496" s="235">
        <v>700</v>
      </c>
      <c r="K496" s="235">
        <f>IFERROR(INDEX('Data PO'!C:C,MATCH($J496,'Data PO'!$B:$B,0),0),"")</f>
        <v>0</v>
      </c>
      <c r="L496" s="235" t="str">
        <f>IFERROR(INDEX('Data PO'!E:E,MATCH($J496,'Data PO'!$B:$B,0),0),"")</f>
        <v/>
      </c>
      <c r="M496" s="235">
        <f>IFERROR(INDEX('Data PO'!H:H,MATCH($J496,'Data PO'!$B:$B,0),0),"")</f>
        <v>0</v>
      </c>
      <c r="N496" s="235">
        <f>IFERROR(INDEX('Data PO'!I:I,MATCH($J496,'Data PO'!$B:$B,0),0),"")+IFERROR(SUMIFS('Jurnal Utang'!K:K,'Jurnal Utang'!N:N,K496),0)</f>
        <v>0</v>
      </c>
      <c r="O496" s="235" t="str">
        <f>IFERROR(INDEX('Data PO'!J:J,MATCH($J496,'Data PO'!$B:$B,0),0),"")</f>
        <v/>
      </c>
      <c r="P496" s="235" t="str">
        <f t="shared" si="7"/>
        <v/>
      </c>
      <c r="Q496" s="235" t="str">
        <f>IFERROR(RANK(P496,P$6:P$796,0)+COUNTIF(P$6:P496,P496)-1,"")</f>
        <v/>
      </c>
    </row>
    <row r="497" spans="10:17" x14ac:dyDescent="0.25">
      <c r="J497" s="235">
        <v>701</v>
      </c>
      <c r="K497" s="235">
        <f>IFERROR(INDEX('Data PO'!C:C,MATCH($J497,'Data PO'!$B:$B,0),0),"")</f>
        <v>0</v>
      </c>
      <c r="L497" s="235" t="str">
        <f>IFERROR(INDEX('Data PO'!E:E,MATCH($J497,'Data PO'!$B:$B,0),0),"")</f>
        <v/>
      </c>
      <c r="M497" s="235">
        <f>IFERROR(INDEX('Data PO'!H:H,MATCH($J497,'Data PO'!$B:$B,0),0),"")</f>
        <v>0</v>
      </c>
      <c r="N497" s="235">
        <f>IFERROR(INDEX('Data PO'!I:I,MATCH($J497,'Data PO'!$B:$B,0),0),"")+IFERROR(SUMIFS('Jurnal Utang'!K:K,'Jurnal Utang'!N:N,K497),0)</f>
        <v>0</v>
      </c>
      <c r="O497" s="235" t="str">
        <f>IFERROR(INDEX('Data PO'!J:J,MATCH($J497,'Data PO'!$B:$B,0),0),"")</f>
        <v/>
      </c>
      <c r="P497" s="235" t="str">
        <f t="shared" si="7"/>
        <v/>
      </c>
      <c r="Q497" s="235" t="str">
        <f>IFERROR(RANK(P497,P$6:P$796,0)+COUNTIF(P$6:P497,P497)-1,"")</f>
        <v/>
      </c>
    </row>
    <row r="498" spans="10:17" x14ac:dyDescent="0.25">
      <c r="J498" s="235">
        <v>702</v>
      </c>
      <c r="K498" s="235">
        <f>IFERROR(INDEX('Data PO'!C:C,MATCH($J498,'Data PO'!$B:$B,0),0),"")</f>
        <v>0</v>
      </c>
      <c r="L498" s="235" t="str">
        <f>IFERROR(INDEX('Data PO'!E:E,MATCH($J498,'Data PO'!$B:$B,0),0),"")</f>
        <v/>
      </c>
      <c r="M498" s="235">
        <f>IFERROR(INDEX('Data PO'!H:H,MATCH($J498,'Data PO'!$B:$B,0),0),"")</f>
        <v>0</v>
      </c>
      <c r="N498" s="235">
        <f>IFERROR(INDEX('Data PO'!I:I,MATCH($J498,'Data PO'!$B:$B,0),0),"")+IFERROR(SUMIFS('Jurnal Utang'!K:K,'Jurnal Utang'!N:N,K498),0)</f>
        <v>0</v>
      </c>
      <c r="O498" s="235" t="str">
        <f>IFERROR(INDEX('Data PO'!J:J,MATCH($J498,'Data PO'!$B:$B,0),0),"")</f>
        <v/>
      </c>
      <c r="P498" s="235" t="str">
        <f t="shared" si="7"/>
        <v/>
      </c>
      <c r="Q498" s="235" t="str">
        <f>IFERROR(RANK(P498,P$6:P$796,0)+COUNTIF(P$6:P498,P498)-1,"")</f>
        <v/>
      </c>
    </row>
    <row r="499" spans="10:17" x14ac:dyDescent="0.25">
      <c r="J499" s="235">
        <v>703</v>
      </c>
      <c r="K499" s="235">
        <f>IFERROR(INDEX('Data PO'!C:C,MATCH($J499,'Data PO'!$B:$B,0),0),"")</f>
        <v>0</v>
      </c>
      <c r="L499" s="235" t="str">
        <f>IFERROR(INDEX('Data PO'!E:E,MATCH($J499,'Data PO'!$B:$B,0),0),"")</f>
        <v/>
      </c>
      <c r="M499" s="235">
        <f>IFERROR(INDEX('Data PO'!H:H,MATCH($J499,'Data PO'!$B:$B,0),0),"")</f>
        <v>0</v>
      </c>
      <c r="N499" s="235">
        <f>IFERROR(INDEX('Data PO'!I:I,MATCH($J499,'Data PO'!$B:$B,0),0),"")+IFERROR(SUMIFS('Jurnal Utang'!K:K,'Jurnal Utang'!N:N,K499),0)</f>
        <v>0</v>
      </c>
      <c r="O499" s="235" t="str">
        <f>IFERROR(INDEX('Data PO'!J:J,MATCH($J499,'Data PO'!$B:$B,0),0),"")</f>
        <v/>
      </c>
      <c r="P499" s="235" t="str">
        <f t="shared" si="7"/>
        <v/>
      </c>
      <c r="Q499" s="235" t="str">
        <f>IFERROR(RANK(P499,P$6:P$796,0)+COUNTIF(P$6:P499,P499)-1,"")</f>
        <v/>
      </c>
    </row>
    <row r="500" spans="10:17" x14ac:dyDescent="0.25">
      <c r="J500" s="235">
        <v>704</v>
      </c>
      <c r="K500" s="235">
        <f>IFERROR(INDEX('Data PO'!C:C,MATCH($J500,'Data PO'!$B:$B,0),0),"")</f>
        <v>0</v>
      </c>
      <c r="L500" s="235" t="str">
        <f>IFERROR(INDEX('Data PO'!E:E,MATCH($J500,'Data PO'!$B:$B,0),0),"")</f>
        <v/>
      </c>
      <c r="M500" s="235">
        <f>IFERROR(INDEX('Data PO'!H:H,MATCH($J500,'Data PO'!$B:$B,0),0),"")</f>
        <v>0</v>
      </c>
      <c r="N500" s="235">
        <f>IFERROR(INDEX('Data PO'!I:I,MATCH($J500,'Data PO'!$B:$B,0),0),"")+IFERROR(SUMIFS('Jurnal Utang'!K:K,'Jurnal Utang'!N:N,K500),0)</f>
        <v>0</v>
      </c>
      <c r="O500" s="235" t="str">
        <f>IFERROR(INDEX('Data PO'!J:J,MATCH($J500,'Data PO'!$B:$B,0),0),"")</f>
        <v/>
      </c>
      <c r="P500" s="235" t="str">
        <f t="shared" si="7"/>
        <v/>
      </c>
      <c r="Q500" s="235" t="str">
        <f>IFERROR(RANK(P500,P$6:P$796,0)+COUNTIF(P$6:P500,P500)-1,"")</f>
        <v/>
      </c>
    </row>
    <row r="501" spans="10:17" x14ac:dyDescent="0.25">
      <c r="J501" s="235">
        <v>705</v>
      </c>
      <c r="K501" s="235">
        <f>IFERROR(INDEX('Data PO'!C:C,MATCH($J501,'Data PO'!$B:$B,0),0),"")</f>
        <v>0</v>
      </c>
      <c r="L501" s="235" t="str">
        <f>IFERROR(INDEX('Data PO'!E:E,MATCH($J501,'Data PO'!$B:$B,0),0),"")</f>
        <v/>
      </c>
      <c r="M501" s="235">
        <f>IFERROR(INDEX('Data PO'!H:H,MATCH($J501,'Data PO'!$B:$B,0),0),"")</f>
        <v>0</v>
      </c>
      <c r="N501" s="235">
        <f>IFERROR(INDEX('Data PO'!I:I,MATCH($J501,'Data PO'!$B:$B,0),0),"")+IFERROR(SUMIFS('Jurnal Utang'!K:K,'Jurnal Utang'!N:N,K501),0)</f>
        <v>0</v>
      </c>
      <c r="O501" s="235" t="str">
        <f>IFERROR(INDEX('Data PO'!J:J,MATCH($J501,'Data PO'!$B:$B,0),0),"")</f>
        <v/>
      </c>
      <c r="P501" s="235" t="str">
        <f t="shared" si="7"/>
        <v/>
      </c>
      <c r="Q501" s="235" t="str">
        <f>IFERROR(RANK(P501,P$6:P$796,0)+COUNTIF(P$6:P501,P501)-1,"")</f>
        <v/>
      </c>
    </row>
    <row r="502" spans="10:17" x14ac:dyDescent="0.25">
      <c r="J502" s="235">
        <v>706</v>
      </c>
      <c r="K502" s="235">
        <f>IFERROR(INDEX('Data PO'!C:C,MATCH($J502,'Data PO'!$B:$B,0),0),"")</f>
        <v>0</v>
      </c>
      <c r="L502" s="235" t="str">
        <f>IFERROR(INDEX('Data PO'!E:E,MATCH($J502,'Data PO'!$B:$B,0),0),"")</f>
        <v/>
      </c>
      <c r="M502" s="235">
        <f>IFERROR(INDEX('Data PO'!H:H,MATCH($J502,'Data PO'!$B:$B,0),0),"")</f>
        <v>0</v>
      </c>
      <c r="N502" s="235">
        <f>IFERROR(INDEX('Data PO'!I:I,MATCH($J502,'Data PO'!$B:$B,0),0),"")+IFERROR(SUMIFS('Jurnal Utang'!K:K,'Jurnal Utang'!N:N,K502),0)</f>
        <v>0</v>
      </c>
      <c r="O502" s="235" t="str">
        <f>IFERROR(INDEX('Data PO'!J:J,MATCH($J502,'Data PO'!$B:$B,0),0),"")</f>
        <v/>
      </c>
      <c r="P502" s="235" t="str">
        <f t="shared" ref="P502:P565" si="8">IF(O502&lt;&gt;"",IF(O502&lt;&gt;0,M502,""),"")</f>
        <v/>
      </c>
      <c r="Q502" s="235" t="str">
        <f>IFERROR(RANK(P502,P$6:P$796,0)+COUNTIF(P$6:P502,P502)-1,"")</f>
        <v/>
      </c>
    </row>
    <row r="503" spans="10:17" x14ac:dyDescent="0.25">
      <c r="J503" s="235">
        <v>707</v>
      </c>
      <c r="K503" s="235">
        <f>IFERROR(INDEX('Data PO'!C:C,MATCH($J503,'Data PO'!$B:$B,0),0),"")</f>
        <v>0</v>
      </c>
      <c r="L503" s="235" t="str">
        <f>IFERROR(INDEX('Data PO'!E:E,MATCH($J503,'Data PO'!$B:$B,0),0),"")</f>
        <v/>
      </c>
      <c r="M503" s="235">
        <f>IFERROR(INDEX('Data PO'!H:H,MATCH($J503,'Data PO'!$B:$B,0),0),"")</f>
        <v>0</v>
      </c>
      <c r="N503" s="235">
        <f>IFERROR(INDEX('Data PO'!I:I,MATCH($J503,'Data PO'!$B:$B,0),0),"")+IFERROR(SUMIFS('Jurnal Utang'!K:K,'Jurnal Utang'!N:N,K503),0)</f>
        <v>0</v>
      </c>
      <c r="O503" s="235" t="str">
        <f>IFERROR(INDEX('Data PO'!J:J,MATCH($J503,'Data PO'!$B:$B,0),0),"")</f>
        <v/>
      </c>
      <c r="P503" s="235" t="str">
        <f t="shared" si="8"/>
        <v/>
      </c>
      <c r="Q503" s="235" t="str">
        <f>IFERROR(RANK(P503,P$6:P$796,0)+COUNTIF(P$6:P503,P503)-1,"")</f>
        <v/>
      </c>
    </row>
    <row r="504" spans="10:17" x14ac:dyDescent="0.25">
      <c r="J504" s="235">
        <v>708</v>
      </c>
      <c r="K504" s="235">
        <f>IFERROR(INDEX('Data PO'!C:C,MATCH($J504,'Data PO'!$B:$B,0),0),"")</f>
        <v>0</v>
      </c>
      <c r="L504" s="235" t="str">
        <f>IFERROR(INDEX('Data PO'!E:E,MATCH($J504,'Data PO'!$B:$B,0),0),"")</f>
        <v/>
      </c>
      <c r="M504" s="235">
        <f>IFERROR(INDEX('Data PO'!H:H,MATCH($J504,'Data PO'!$B:$B,0),0),"")</f>
        <v>0</v>
      </c>
      <c r="N504" s="235">
        <f>IFERROR(INDEX('Data PO'!I:I,MATCH($J504,'Data PO'!$B:$B,0),0),"")+IFERROR(SUMIFS('Jurnal Utang'!K:K,'Jurnal Utang'!N:N,K504),0)</f>
        <v>0</v>
      </c>
      <c r="O504" s="235" t="str">
        <f>IFERROR(INDEX('Data PO'!J:J,MATCH($J504,'Data PO'!$B:$B,0),0),"")</f>
        <v/>
      </c>
      <c r="P504" s="235" t="str">
        <f t="shared" si="8"/>
        <v/>
      </c>
      <c r="Q504" s="235" t="str">
        <f>IFERROR(RANK(P504,P$6:P$796,0)+COUNTIF(P$6:P504,P504)-1,"")</f>
        <v/>
      </c>
    </row>
    <row r="505" spans="10:17" x14ac:dyDescent="0.25">
      <c r="J505" s="235">
        <v>709</v>
      </c>
      <c r="K505" s="235">
        <f>IFERROR(INDEX('Data PO'!C:C,MATCH($J505,'Data PO'!$B:$B,0),0),"")</f>
        <v>0</v>
      </c>
      <c r="L505" s="235" t="str">
        <f>IFERROR(INDEX('Data PO'!E:E,MATCH($J505,'Data PO'!$B:$B,0),0),"")</f>
        <v/>
      </c>
      <c r="M505" s="235">
        <f>IFERROR(INDEX('Data PO'!H:H,MATCH($J505,'Data PO'!$B:$B,0),0),"")</f>
        <v>0</v>
      </c>
      <c r="N505" s="235">
        <f>IFERROR(INDEX('Data PO'!I:I,MATCH($J505,'Data PO'!$B:$B,0),0),"")+IFERROR(SUMIFS('Jurnal Utang'!K:K,'Jurnal Utang'!N:N,K505),0)</f>
        <v>0</v>
      </c>
      <c r="O505" s="235" t="str">
        <f>IFERROR(INDEX('Data PO'!J:J,MATCH($J505,'Data PO'!$B:$B,0),0),"")</f>
        <v/>
      </c>
      <c r="P505" s="235" t="str">
        <f t="shared" si="8"/>
        <v/>
      </c>
      <c r="Q505" s="235" t="str">
        <f>IFERROR(RANK(P505,P$6:P$796,0)+COUNTIF(P$6:P505,P505)-1,"")</f>
        <v/>
      </c>
    </row>
    <row r="506" spans="10:17" x14ac:dyDescent="0.25">
      <c r="J506" s="235">
        <v>710</v>
      </c>
      <c r="K506" s="235">
        <f>IFERROR(INDEX('Data PO'!C:C,MATCH($J506,'Data PO'!$B:$B,0),0),"")</f>
        <v>0</v>
      </c>
      <c r="L506" s="235" t="str">
        <f>IFERROR(INDEX('Data PO'!E:E,MATCH($J506,'Data PO'!$B:$B,0),0),"")</f>
        <v/>
      </c>
      <c r="M506" s="235">
        <f>IFERROR(INDEX('Data PO'!H:H,MATCH($J506,'Data PO'!$B:$B,0),0),"")</f>
        <v>0</v>
      </c>
      <c r="N506" s="235">
        <f>IFERROR(INDEX('Data PO'!I:I,MATCH($J506,'Data PO'!$B:$B,0),0),"")+IFERROR(SUMIFS('Jurnal Utang'!K:K,'Jurnal Utang'!N:N,K506),0)</f>
        <v>0</v>
      </c>
      <c r="O506" s="235" t="str">
        <f>IFERROR(INDEX('Data PO'!J:J,MATCH($J506,'Data PO'!$B:$B,0),0),"")</f>
        <v/>
      </c>
      <c r="P506" s="235" t="str">
        <f t="shared" si="8"/>
        <v/>
      </c>
      <c r="Q506" s="235" t="str">
        <f>IFERROR(RANK(P506,P$6:P$796,0)+COUNTIF(P$6:P506,P506)-1,"")</f>
        <v/>
      </c>
    </row>
    <row r="507" spans="10:17" x14ac:dyDescent="0.25">
      <c r="J507" s="235">
        <v>711</v>
      </c>
      <c r="K507" s="235">
        <f>IFERROR(INDEX('Data PO'!C:C,MATCH($J507,'Data PO'!$B:$B,0),0),"")</f>
        <v>0</v>
      </c>
      <c r="L507" s="235" t="str">
        <f>IFERROR(INDEX('Data PO'!E:E,MATCH($J507,'Data PO'!$B:$B,0),0),"")</f>
        <v/>
      </c>
      <c r="M507" s="235">
        <f>IFERROR(INDEX('Data PO'!H:H,MATCH($J507,'Data PO'!$B:$B,0),0),"")</f>
        <v>0</v>
      </c>
      <c r="N507" s="235">
        <f>IFERROR(INDEX('Data PO'!I:I,MATCH($J507,'Data PO'!$B:$B,0),0),"")+IFERROR(SUMIFS('Jurnal Utang'!K:K,'Jurnal Utang'!N:N,K507),0)</f>
        <v>0</v>
      </c>
      <c r="O507" s="235" t="str">
        <f>IFERROR(INDEX('Data PO'!J:J,MATCH($J507,'Data PO'!$B:$B,0),0),"")</f>
        <v/>
      </c>
      <c r="P507" s="235" t="str">
        <f t="shared" si="8"/>
        <v/>
      </c>
      <c r="Q507" s="235" t="str">
        <f>IFERROR(RANK(P507,P$6:P$796,0)+COUNTIF(P$6:P507,P507)-1,"")</f>
        <v/>
      </c>
    </row>
    <row r="508" spans="10:17" x14ac:dyDescent="0.25">
      <c r="J508" s="235">
        <v>712</v>
      </c>
      <c r="K508" s="235">
        <f>IFERROR(INDEX('Data PO'!C:C,MATCH($J508,'Data PO'!$B:$B,0),0),"")</f>
        <v>0</v>
      </c>
      <c r="L508" s="235" t="str">
        <f>IFERROR(INDEX('Data PO'!E:E,MATCH($J508,'Data PO'!$B:$B,0),0),"")</f>
        <v/>
      </c>
      <c r="M508" s="235">
        <f>IFERROR(INDEX('Data PO'!H:H,MATCH($J508,'Data PO'!$B:$B,0),0),"")</f>
        <v>0</v>
      </c>
      <c r="N508" s="235">
        <f>IFERROR(INDEX('Data PO'!I:I,MATCH($J508,'Data PO'!$B:$B,0),0),"")+IFERROR(SUMIFS('Jurnal Utang'!K:K,'Jurnal Utang'!N:N,K508),0)</f>
        <v>0</v>
      </c>
      <c r="O508" s="235" t="str">
        <f>IFERROR(INDEX('Data PO'!J:J,MATCH($J508,'Data PO'!$B:$B,0),0),"")</f>
        <v/>
      </c>
      <c r="P508" s="235" t="str">
        <f t="shared" si="8"/>
        <v/>
      </c>
      <c r="Q508" s="235" t="str">
        <f>IFERROR(RANK(P508,P$6:P$796,0)+COUNTIF(P$6:P508,P508)-1,"")</f>
        <v/>
      </c>
    </row>
    <row r="509" spans="10:17" x14ac:dyDescent="0.25">
      <c r="J509" s="235">
        <v>713</v>
      </c>
      <c r="K509" s="235">
        <f>IFERROR(INDEX('Data PO'!C:C,MATCH($J509,'Data PO'!$B:$B,0),0),"")</f>
        <v>0</v>
      </c>
      <c r="L509" s="235" t="str">
        <f>IFERROR(INDEX('Data PO'!E:E,MATCH($J509,'Data PO'!$B:$B,0),0),"")</f>
        <v/>
      </c>
      <c r="M509" s="235">
        <f>IFERROR(INDEX('Data PO'!H:H,MATCH($J509,'Data PO'!$B:$B,0),0),"")</f>
        <v>0</v>
      </c>
      <c r="N509" s="235">
        <f>IFERROR(INDEX('Data PO'!I:I,MATCH($J509,'Data PO'!$B:$B,0),0),"")+IFERROR(SUMIFS('Jurnal Utang'!K:K,'Jurnal Utang'!N:N,K509),0)</f>
        <v>0</v>
      </c>
      <c r="O509" s="235" t="str">
        <f>IFERROR(INDEX('Data PO'!J:J,MATCH($J509,'Data PO'!$B:$B,0),0),"")</f>
        <v/>
      </c>
      <c r="P509" s="235" t="str">
        <f t="shared" si="8"/>
        <v/>
      </c>
      <c r="Q509" s="235" t="str">
        <f>IFERROR(RANK(P509,P$6:P$796,0)+COUNTIF(P$6:P509,P509)-1,"")</f>
        <v/>
      </c>
    </row>
    <row r="510" spans="10:17" x14ac:dyDescent="0.25">
      <c r="J510" s="235">
        <v>714</v>
      </c>
      <c r="K510" s="235">
        <f>IFERROR(INDEX('Data PO'!C:C,MATCH($J510,'Data PO'!$B:$B,0),0),"")</f>
        <v>0</v>
      </c>
      <c r="L510" s="235" t="str">
        <f>IFERROR(INDEX('Data PO'!E:E,MATCH($J510,'Data PO'!$B:$B,0),0),"")</f>
        <v/>
      </c>
      <c r="M510" s="235">
        <f>IFERROR(INDEX('Data PO'!H:H,MATCH($J510,'Data PO'!$B:$B,0),0),"")</f>
        <v>0</v>
      </c>
      <c r="N510" s="235">
        <f>IFERROR(INDEX('Data PO'!I:I,MATCH($J510,'Data PO'!$B:$B,0),0),"")+IFERROR(SUMIFS('Jurnal Utang'!K:K,'Jurnal Utang'!N:N,K510),0)</f>
        <v>0</v>
      </c>
      <c r="O510" s="235" t="str">
        <f>IFERROR(INDEX('Data PO'!J:J,MATCH($J510,'Data PO'!$B:$B,0),0),"")</f>
        <v/>
      </c>
      <c r="P510" s="235" t="str">
        <f t="shared" si="8"/>
        <v/>
      </c>
      <c r="Q510" s="235" t="str">
        <f>IFERROR(RANK(P510,P$6:P$796,0)+COUNTIF(P$6:P510,P510)-1,"")</f>
        <v/>
      </c>
    </row>
    <row r="511" spans="10:17" x14ac:dyDescent="0.25">
      <c r="J511" s="235">
        <v>715</v>
      </c>
      <c r="K511" s="235">
        <f>IFERROR(INDEX('Data PO'!C:C,MATCH($J511,'Data PO'!$B:$B,0),0),"")</f>
        <v>0</v>
      </c>
      <c r="L511" s="235" t="str">
        <f>IFERROR(INDEX('Data PO'!E:E,MATCH($J511,'Data PO'!$B:$B,0),0),"")</f>
        <v/>
      </c>
      <c r="M511" s="235">
        <f>IFERROR(INDEX('Data PO'!H:H,MATCH($J511,'Data PO'!$B:$B,0),0),"")</f>
        <v>0</v>
      </c>
      <c r="N511" s="235">
        <f>IFERROR(INDEX('Data PO'!I:I,MATCH($J511,'Data PO'!$B:$B,0),0),"")+IFERROR(SUMIFS('Jurnal Utang'!K:K,'Jurnal Utang'!N:N,K511),0)</f>
        <v>0</v>
      </c>
      <c r="O511" s="235" t="str">
        <f>IFERROR(INDEX('Data PO'!J:J,MATCH($J511,'Data PO'!$B:$B,0),0),"")</f>
        <v/>
      </c>
      <c r="P511" s="235" t="str">
        <f t="shared" si="8"/>
        <v/>
      </c>
      <c r="Q511" s="235" t="str">
        <f>IFERROR(RANK(P511,P$6:P$796,0)+COUNTIF(P$6:P511,P511)-1,"")</f>
        <v/>
      </c>
    </row>
    <row r="512" spans="10:17" x14ac:dyDescent="0.25">
      <c r="J512" s="235">
        <v>716</v>
      </c>
      <c r="K512" s="235">
        <f>IFERROR(INDEX('Data PO'!C:C,MATCH($J512,'Data PO'!$B:$B,0),0),"")</f>
        <v>0</v>
      </c>
      <c r="L512" s="235" t="str">
        <f>IFERROR(INDEX('Data PO'!E:E,MATCH($J512,'Data PO'!$B:$B,0),0),"")</f>
        <v/>
      </c>
      <c r="M512" s="235">
        <f>IFERROR(INDEX('Data PO'!H:H,MATCH($J512,'Data PO'!$B:$B,0),0),"")</f>
        <v>0</v>
      </c>
      <c r="N512" s="235">
        <f>IFERROR(INDEX('Data PO'!I:I,MATCH($J512,'Data PO'!$B:$B,0),0),"")+IFERROR(SUMIFS('Jurnal Utang'!K:K,'Jurnal Utang'!N:N,K512),0)</f>
        <v>0</v>
      </c>
      <c r="O512" s="235" t="str">
        <f>IFERROR(INDEX('Data PO'!J:J,MATCH($J512,'Data PO'!$B:$B,0),0),"")</f>
        <v/>
      </c>
      <c r="P512" s="235" t="str">
        <f t="shared" si="8"/>
        <v/>
      </c>
      <c r="Q512" s="235" t="str">
        <f>IFERROR(RANK(P512,P$6:P$796,0)+COUNTIF(P$6:P512,P512)-1,"")</f>
        <v/>
      </c>
    </row>
    <row r="513" spans="10:17" x14ac:dyDescent="0.25">
      <c r="J513" s="235">
        <v>717</v>
      </c>
      <c r="K513" s="235">
        <f>IFERROR(INDEX('Data PO'!C:C,MATCH($J513,'Data PO'!$B:$B,0),0),"")</f>
        <v>0</v>
      </c>
      <c r="L513" s="235" t="str">
        <f>IFERROR(INDEX('Data PO'!E:E,MATCH($J513,'Data PO'!$B:$B,0),0),"")</f>
        <v/>
      </c>
      <c r="M513" s="235">
        <f>IFERROR(INDEX('Data PO'!H:H,MATCH($J513,'Data PO'!$B:$B,0),0),"")</f>
        <v>0</v>
      </c>
      <c r="N513" s="235">
        <f>IFERROR(INDEX('Data PO'!I:I,MATCH($J513,'Data PO'!$B:$B,0),0),"")+IFERROR(SUMIFS('Jurnal Utang'!K:K,'Jurnal Utang'!N:N,K513),0)</f>
        <v>0</v>
      </c>
      <c r="O513" s="235" t="str">
        <f>IFERROR(INDEX('Data PO'!J:J,MATCH($J513,'Data PO'!$B:$B,0),0),"")</f>
        <v/>
      </c>
      <c r="P513" s="235" t="str">
        <f t="shared" si="8"/>
        <v/>
      </c>
      <c r="Q513" s="235" t="str">
        <f>IFERROR(RANK(P513,P$6:P$796,0)+COUNTIF(P$6:P513,P513)-1,"")</f>
        <v/>
      </c>
    </row>
    <row r="514" spans="10:17" x14ac:dyDescent="0.25">
      <c r="J514" s="235">
        <v>718</v>
      </c>
      <c r="K514" s="235">
        <f>IFERROR(INDEX('Data PO'!C:C,MATCH($J514,'Data PO'!$B:$B,0),0),"")</f>
        <v>0</v>
      </c>
      <c r="L514" s="235" t="str">
        <f>IFERROR(INDEX('Data PO'!E:E,MATCH($J514,'Data PO'!$B:$B,0),0),"")</f>
        <v/>
      </c>
      <c r="M514" s="235">
        <f>IFERROR(INDEX('Data PO'!H:H,MATCH($J514,'Data PO'!$B:$B,0),0),"")</f>
        <v>0</v>
      </c>
      <c r="N514" s="235">
        <f>IFERROR(INDEX('Data PO'!I:I,MATCH($J514,'Data PO'!$B:$B,0),0),"")+IFERROR(SUMIFS('Jurnal Utang'!K:K,'Jurnal Utang'!N:N,K514),0)</f>
        <v>0</v>
      </c>
      <c r="O514" s="235" t="str">
        <f>IFERROR(INDEX('Data PO'!J:J,MATCH($J514,'Data PO'!$B:$B,0),0),"")</f>
        <v/>
      </c>
      <c r="P514" s="235" t="str">
        <f t="shared" si="8"/>
        <v/>
      </c>
      <c r="Q514" s="235" t="str">
        <f>IFERROR(RANK(P514,P$6:P$796,0)+COUNTIF(P$6:P514,P514)-1,"")</f>
        <v/>
      </c>
    </row>
    <row r="515" spans="10:17" x14ac:dyDescent="0.25">
      <c r="J515" s="235">
        <v>719</v>
      </c>
      <c r="K515" s="235">
        <f>IFERROR(INDEX('Data PO'!C:C,MATCH($J515,'Data PO'!$B:$B,0),0),"")</f>
        <v>0</v>
      </c>
      <c r="L515" s="235" t="str">
        <f>IFERROR(INDEX('Data PO'!E:E,MATCH($J515,'Data PO'!$B:$B,0),0),"")</f>
        <v/>
      </c>
      <c r="M515" s="235">
        <f>IFERROR(INDEX('Data PO'!H:H,MATCH($J515,'Data PO'!$B:$B,0),0),"")</f>
        <v>0</v>
      </c>
      <c r="N515" s="235">
        <f>IFERROR(INDEX('Data PO'!I:I,MATCH($J515,'Data PO'!$B:$B,0),0),"")+IFERROR(SUMIFS('Jurnal Utang'!K:K,'Jurnal Utang'!N:N,K515),0)</f>
        <v>0</v>
      </c>
      <c r="O515" s="235" t="str">
        <f>IFERROR(INDEX('Data PO'!J:J,MATCH($J515,'Data PO'!$B:$B,0),0),"")</f>
        <v/>
      </c>
      <c r="P515" s="235" t="str">
        <f t="shared" si="8"/>
        <v/>
      </c>
      <c r="Q515" s="235" t="str">
        <f>IFERROR(RANK(P515,P$6:P$796,0)+COUNTIF(P$6:P515,P515)-1,"")</f>
        <v/>
      </c>
    </row>
    <row r="516" spans="10:17" x14ac:dyDescent="0.25">
      <c r="J516" s="235">
        <v>720</v>
      </c>
      <c r="K516" s="235">
        <f>IFERROR(INDEX('Data PO'!C:C,MATCH($J516,'Data PO'!$B:$B,0),0),"")</f>
        <v>0</v>
      </c>
      <c r="L516" s="235" t="str">
        <f>IFERROR(INDEX('Data PO'!E:E,MATCH($J516,'Data PO'!$B:$B,0),0),"")</f>
        <v/>
      </c>
      <c r="M516" s="235">
        <f>IFERROR(INDEX('Data PO'!H:H,MATCH($J516,'Data PO'!$B:$B,0),0),"")</f>
        <v>0</v>
      </c>
      <c r="N516" s="235">
        <f>IFERROR(INDEX('Data PO'!I:I,MATCH($J516,'Data PO'!$B:$B,0),0),"")+IFERROR(SUMIFS('Jurnal Utang'!K:K,'Jurnal Utang'!N:N,K516),0)</f>
        <v>0</v>
      </c>
      <c r="O516" s="235" t="str">
        <f>IFERROR(INDEX('Data PO'!J:J,MATCH($J516,'Data PO'!$B:$B,0),0),"")</f>
        <v/>
      </c>
      <c r="P516" s="235" t="str">
        <f t="shared" si="8"/>
        <v/>
      </c>
      <c r="Q516" s="235" t="str">
        <f>IFERROR(RANK(P516,P$6:P$796,0)+COUNTIF(P$6:P516,P516)-1,"")</f>
        <v/>
      </c>
    </row>
    <row r="517" spans="10:17" x14ac:dyDescent="0.25">
      <c r="J517" s="235">
        <v>721</v>
      </c>
      <c r="K517" s="235">
        <f>IFERROR(INDEX('Data PO'!C:C,MATCH($J517,'Data PO'!$B:$B,0),0),"")</f>
        <v>0</v>
      </c>
      <c r="L517" s="235" t="str">
        <f>IFERROR(INDEX('Data PO'!E:E,MATCH($J517,'Data PO'!$B:$B,0),0),"")</f>
        <v/>
      </c>
      <c r="M517" s="235">
        <f>IFERROR(INDEX('Data PO'!H:H,MATCH($J517,'Data PO'!$B:$B,0),0),"")</f>
        <v>0</v>
      </c>
      <c r="N517" s="235">
        <f>IFERROR(INDEX('Data PO'!I:I,MATCH($J517,'Data PO'!$B:$B,0),0),"")+IFERROR(SUMIFS('Jurnal Utang'!K:K,'Jurnal Utang'!N:N,K517),0)</f>
        <v>0</v>
      </c>
      <c r="O517" s="235" t="str">
        <f>IFERROR(INDEX('Data PO'!J:J,MATCH($J517,'Data PO'!$B:$B,0),0),"")</f>
        <v/>
      </c>
      <c r="P517" s="235" t="str">
        <f t="shared" si="8"/>
        <v/>
      </c>
      <c r="Q517" s="235" t="str">
        <f>IFERROR(RANK(P517,P$6:P$796,0)+COUNTIF(P$6:P517,P517)-1,"")</f>
        <v/>
      </c>
    </row>
    <row r="518" spans="10:17" x14ac:dyDescent="0.25">
      <c r="J518" s="235">
        <v>722</v>
      </c>
      <c r="K518" s="235">
        <f>IFERROR(INDEX('Data PO'!C:C,MATCH($J518,'Data PO'!$B:$B,0),0),"")</f>
        <v>0</v>
      </c>
      <c r="L518" s="235" t="str">
        <f>IFERROR(INDEX('Data PO'!E:E,MATCH($J518,'Data PO'!$B:$B,0),0),"")</f>
        <v/>
      </c>
      <c r="M518" s="235">
        <f>IFERROR(INDEX('Data PO'!H:H,MATCH($J518,'Data PO'!$B:$B,0),0),"")</f>
        <v>0</v>
      </c>
      <c r="N518" s="235">
        <f>IFERROR(INDEX('Data PO'!I:I,MATCH($J518,'Data PO'!$B:$B,0),0),"")+IFERROR(SUMIFS('Jurnal Utang'!K:K,'Jurnal Utang'!N:N,K518),0)</f>
        <v>0</v>
      </c>
      <c r="O518" s="235" t="str">
        <f>IFERROR(INDEX('Data PO'!J:J,MATCH($J518,'Data PO'!$B:$B,0),0),"")</f>
        <v/>
      </c>
      <c r="P518" s="235" t="str">
        <f t="shared" si="8"/>
        <v/>
      </c>
      <c r="Q518" s="235" t="str">
        <f>IFERROR(RANK(P518,P$6:P$796,0)+COUNTIF(P$6:P518,P518)-1,"")</f>
        <v/>
      </c>
    </row>
    <row r="519" spans="10:17" x14ac:dyDescent="0.25">
      <c r="J519" s="235">
        <v>723</v>
      </c>
      <c r="K519" s="235">
        <f>IFERROR(INDEX('Data PO'!C:C,MATCH($J519,'Data PO'!$B:$B,0),0),"")</f>
        <v>0</v>
      </c>
      <c r="L519" s="235" t="str">
        <f>IFERROR(INDEX('Data PO'!E:E,MATCH($J519,'Data PO'!$B:$B,0),0),"")</f>
        <v/>
      </c>
      <c r="M519" s="235">
        <f>IFERROR(INDEX('Data PO'!H:H,MATCH($J519,'Data PO'!$B:$B,0),0),"")</f>
        <v>0</v>
      </c>
      <c r="N519" s="235">
        <f>IFERROR(INDEX('Data PO'!I:I,MATCH($J519,'Data PO'!$B:$B,0),0),"")+IFERROR(SUMIFS('Jurnal Utang'!K:K,'Jurnal Utang'!N:N,K519),0)</f>
        <v>0</v>
      </c>
      <c r="O519" s="235" t="str">
        <f>IFERROR(INDEX('Data PO'!J:J,MATCH($J519,'Data PO'!$B:$B,0),0),"")</f>
        <v/>
      </c>
      <c r="P519" s="235" t="str">
        <f t="shared" si="8"/>
        <v/>
      </c>
      <c r="Q519" s="235" t="str">
        <f>IFERROR(RANK(P519,P$6:P$796,0)+COUNTIF(P$6:P519,P519)-1,"")</f>
        <v/>
      </c>
    </row>
    <row r="520" spans="10:17" x14ac:dyDescent="0.25">
      <c r="J520" s="235">
        <v>724</v>
      </c>
      <c r="K520" s="235">
        <f>IFERROR(INDEX('Data PO'!C:C,MATCH($J520,'Data PO'!$B:$B,0),0),"")</f>
        <v>0</v>
      </c>
      <c r="L520" s="235" t="str">
        <f>IFERROR(INDEX('Data PO'!E:E,MATCH($J520,'Data PO'!$B:$B,0),0),"")</f>
        <v/>
      </c>
      <c r="M520" s="235">
        <f>IFERROR(INDEX('Data PO'!H:H,MATCH($J520,'Data PO'!$B:$B,0),0),"")</f>
        <v>0</v>
      </c>
      <c r="N520" s="235">
        <f>IFERROR(INDEX('Data PO'!I:I,MATCH($J520,'Data PO'!$B:$B,0),0),"")+IFERROR(SUMIFS('Jurnal Utang'!K:K,'Jurnal Utang'!N:N,K520),0)</f>
        <v>0</v>
      </c>
      <c r="O520" s="235" t="str">
        <f>IFERROR(INDEX('Data PO'!J:J,MATCH($J520,'Data PO'!$B:$B,0),0),"")</f>
        <v/>
      </c>
      <c r="P520" s="235" t="str">
        <f t="shared" si="8"/>
        <v/>
      </c>
      <c r="Q520" s="235" t="str">
        <f>IFERROR(RANK(P520,P$6:P$796,0)+COUNTIF(P$6:P520,P520)-1,"")</f>
        <v/>
      </c>
    </row>
    <row r="521" spans="10:17" x14ac:dyDescent="0.25">
      <c r="J521" s="235">
        <v>725</v>
      </c>
      <c r="K521" s="235">
        <f>IFERROR(INDEX('Data PO'!C:C,MATCH($J521,'Data PO'!$B:$B,0),0),"")</f>
        <v>0</v>
      </c>
      <c r="L521" s="235" t="str">
        <f>IFERROR(INDEX('Data PO'!E:E,MATCH($J521,'Data PO'!$B:$B,0),0),"")</f>
        <v/>
      </c>
      <c r="M521" s="235">
        <f>IFERROR(INDEX('Data PO'!H:H,MATCH($J521,'Data PO'!$B:$B,0),0),"")</f>
        <v>0</v>
      </c>
      <c r="N521" s="235">
        <f>IFERROR(INDEX('Data PO'!I:I,MATCH($J521,'Data PO'!$B:$B,0),0),"")+IFERROR(SUMIFS('Jurnal Utang'!K:K,'Jurnal Utang'!N:N,K521),0)</f>
        <v>0</v>
      </c>
      <c r="O521" s="235" t="str">
        <f>IFERROR(INDEX('Data PO'!J:J,MATCH($J521,'Data PO'!$B:$B,0),0),"")</f>
        <v/>
      </c>
      <c r="P521" s="235" t="str">
        <f t="shared" si="8"/>
        <v/>
      </c>
      <c r="Q521" s="235" t="str">
        <f>IFERROR(RANK(P521,P$6:P$796,0)+COUNTIF(P$6:P521,P521)-1,"")</f>
        <v/>
      </c>
    </row>
    <row r="522" spans="10:17" x14ac:dyDescent="0.25">
      <c r="J522" s="235">
        <v>726</v>
      </c>
      <c r="K522" s="235">
        <f>IFERROR(INDEX('Data PO'!C:C,MATCH($J522,'Data PO'!$B:$B,0),0),"")</f>
        <v>0</v>
      </c>
      <c r="L522" s="235" t="str">
        <f>IFERROR(INDEX('Data PO'!E:E,MATCH($J522,'Data PO'!$B:$B,0),0),"")</f>
        <v/>
      </c>
      <c r="M522" s="235">
        <f>IFERROR(INDEX('Data PO'!H:H,MATCH($J522,'Data PO'!$B:$B,0),0),"")</f>
        <v>0</v>
      </c>
      <c r="N522" s="235">
        <f>IFERROR(INDEX('Data PO'!I:I,MATCH($J522,'Data PO'!$B:$B,0),0),"")+IFERROR(SUMIFS('Jurnal Utang'!K:K,'Jurnal Utang'!N:N,K522),0)</f>
        <v>0</v>
      </c>
      <c r="O522" s="235" t="str">
        <f>IFERROR(INDEX('Data PO'!J:J,MATCH($J522,'Data PO'!$B:$B,0),0),"")</f>
        <v/>
      </c>
      <c r="P522" s="235" t="str">
        <f t="shared" si="8"/>
        <v/>
      </c>
      <c r="Q522" s="235" t="str">
        <f>IFERROR(RANK(P522,P$6:P$796,0)+COUNTIF(P$6:P522,P522)-1,"")</f>
        <v/>
      </c>
    </row>
    <row r="523" spans="10:17" x14ac:dyDescent="0.25">
      <c r="J523" s="235">
        <v>727</v>
      </c>
      <c r="K523" s="235">
        <f>IFERROR(INDEX('Data PO'!C:C,MATCH($J523,'Data PO'!$B:$B,0),0),"")</f>
        <v>0</v>
      </c>
      <c r="L523" s="235" t="str">
        <f>IFERROR(INDEX('Data PO'!E:E,MATCH($J523,'Data PO'!$B:$B,0),0),"")</f>
        <v/>
      </c>
      <c r="M523" s="235">
        <f>IFERROR(INDEX('Data PO'!H:H,MATCH($J523,'Data PO'!$B:$B,0),0),"")</f>
        <v>0</v>
      </c>
      <c r="N523" s="235">
        <f>IFERROR(INDEX('Data PO'!I:I,MATCH($J523,'Data PO'!$B:$B,0),0),"")+IFERROR(SUMIFS('Jurnal Utang'!K:K,'Jurnal Utang'!N:N,K523),0)</f>
        <v>0</v>
      </c>
      <c r="O523" s="235" t="str">
        <f>IFERROR(INDEX('Data PO'!J:J,MATCH($J523,'Data PO'!$B:$B,0),0),"")</f>
        <v/>
      </c>
      <c r="P523" s="235" t="str">
        <f t="shared" si="8"/>
        <v/>
      </c>
      <c r="Q523" s="235" t="str">
        <f>IFERROR(RANK(P523,P$6:P$796,0)+COUNTIF(P$6:P523,P523)-1,"")</f>
        <v/>
      </c>
    </row>
    <row r="524" spans="10:17" x14ac:dyDescent="0.25">
      <c r="J524" s="235">
        <v>728</v>
      </c>
      <c r="K524" s="235">
        <f>IFERROR(INDEX('Data PO'!C:C,MATCH($J524,'Data PO'!$B:$B,0),0),"")</f>
        <v>0</v>
      </c>
      <c r="L524" s="235" t="str">
        <f>IFERROR(INDEX('Data PO'!E:E,MATCH($J524,'Data PO'!$B:$B,0),0),"")</f>
        <v/>
      </c>
      <c r="M524" s="235">
        <f>IFERROR(INDEX('Data PO'!H:H,MATCH($J524,'Data PO'!$B:$B,0),0),"")</f>
        <v>0</v>
      </c>
      <c r="N524" s="235">
        <f>IFERROR(INDEX('Data PO'!I:I,MATCH($J524,'Data PO'!$B:$B,0),0),"")+IFERROR(SUMIFS('Jurnal Utang'!K:K,'Jurnal Utang'!N:N,K524),0)</f>
        <v>0</v>
      </c>
      <c r="O524" s="235" t="str">
        <f>IFERROR(INDEX('Data PO'!J:J,MATCH($J524,'Data PO'!$B:$B,0),0),"")</f>
        <v/>
      </c>
      <c r="P524" s="235" t="str">
        <f t="shared" si="8"/>
        <v/>
      </c>
      <c r="Q524" s="235" t="str">
        <f>IFERROR(RANK(P524,P$6:P$796,0)+COUNTIF(P$6:P524,P524)-1,"")</f>
        <v/>
      </c>
    </row>
    <row r="525" spans="10:17" x14ac:dyDescent="0.25">
      <c r="J525" s="235">
        <v>729</v>
      </c>
      <c r="K525" s="235">
        <f>IFERROR(INDEX('Data PO'!C:C,MATCH($J525,'Data PO'!$B:$B,0),0),"")</f>
        <v>0</v>
      </c>
      <c r="L525" s="235" t="str">
        <f>IFERROR(INDEX('Data PO'!E:E,MATCH($J525,'Data PO'!$B:$B,0),0),"")</f>
        <v/>
      </c>
      <c r="M525" s="235">
        <f>IFERROR(INDEX('Data PO'!H:H,MATCH($J525,'Data PO'!$B:$B,0),0),"")</f>
        <v>0</v>
      </c>
      <c r="N525" s="235">
        <f>IFERROR(INDEX('Data PO'!I:I,MATCH($J525,'Data PO'!$B:$B,0),0),"")+IFERROR(SUMIFS('Jurnal Utang'!K:K,'Jurnal Utang'!N:N,K525),0)</f>
        <v>0</v>
      </c>
      <c r="O525" s="235" t="str">
        <f>IFERROR(INDEX('Data PO'!J:J,MATCH($J525,'Data PO'!$B:$B,0),0),"")</f>
        <v/>
      </c>
      <c r="P525" s="235" t="str">
        <f t="shared" si="8"/>
        <v/>
      </c>
      <c r="Q525" s="235" t="str">
        <f>IFERROR(RANK(P525,P$6:P$796,0)+COUNTIF(P$6:P525,P525)-1,"")</f>
        <v/>
      </c>
    </row>
    <row r="526" spans="10:17" x14ac:dyDescent="0.25">
      <c r="J526" s="235">
        <v>730</v>
      </c>
      <c r="K526" s="235">
        <f>IFERROR(INDEX('Data PO'!C:C,MATCH($J526,'Data PO'!$B:$B,0),0),"")</f>
        <v>0</v>
      </c>
      <c r="L526" s="235" t="str">
        <f>IFERROR(INDEX('Data PO'!E:E,MATCH($J526,'Data PO'!$B:$B,0),0),"")</f>
        <v/>
      </c>
      <c r="M526" s="235">
        <f>IFERROR(INDEX('Data PO'!H:H,MATCH($J526,'Data PO'!$B:$B,0),0),"")</f>
        <v>0</v>
      </c>
      <c r="N526" s="235">
        <f>IFERROR(INDEX('Data PO'!I:I,MATCH($J526,'Data PO'!$B:$B,0),0),"")+IFERROR(SUMIFS('Jurnal Utang'!K:K,'Jurnal Utang'!N:N,K526),0)</f>
        <v>0</v>
      </c>
      <c r="O526" s="235" t="str">
        <f>IFERROR(INDEX('Data PO'!J:J,MATCH($J526,'Data PO'!$B:$B,0),0),"")</f>
        <v/>
      </c>
      <c r="P526" s="235" t="str">
        <f t="shared" si="8"/>
        <v/>
      </c>
      <c r="Q526" s="235" t="str">
        <f>IFERROR(RANK(P526,P$6:P$796,0)+COUNTIF(P$6:P526,P526)-1,"")</f>
        <v/>
      </c>
    </row>
    <row r="527" spans="10:17" x14ac:dyDescent="0.25">
      <c r="J527" s="235">
        <v>731</v>
      </c>
      <c r="K527" s="235">
        <f>IFERROR(INDEX('Data PO'!C:C,MATCH($J527,'Data PO'!$B:$B,0),0),"")</f>
        <v>0</v>
      </c>
      <c r="L527" s="235" t="str">
        <f>IFERROR(INDEX('Data PO'!E:E,MATCH($J527,'Data PO'!$B:$B,0),0),"")</f>
        <v/>
      </c>
      <c r="M527" s="235">
        <f>IFERROR(INDEX('Data PO'!H:H,MATCH($J527,'Data PO'!$B:$B,0),0),"")</f>
        <v>0</v>
      </c>
      <c r="N527" s="235">
        <f>IFERROR(INDEX('Data PO'!I:I,MATCH($J527,'Data PO'!$B:$B,0),0),"")+IFERROR(SUMIFS('Jurnal Utang'!K:K,'Jurnal Utang'!N:N,K527),0)</f>
        <v>0</v>
      </c>
      <c r="O527" s="235" t="str">
        <f>IFERROR(INDEX('Data PO'!J:J,MATCH($J527,'Data PO'!$B:$B,0),0),"")</f>
        <v/>
      </c>
      <c r="P527" s="235" t="str">
        <f t="shared" si="8"/>
        <v/>
      </c>
      <c r="Q527" s="235" t="str">
        <f>IFERROR(RANK(P527,P$6:P$796,0)+COUNTIF(P$6:P527,P527)-1,"")</f>
        <v/>
      </c>
    </row>
    <row r="528" spans="10:17" x14ac:dyDescent="0.25">
      <c r="J528" s="235">
        <v>732</v>
      </c>
      <c r="K528" s="235">
        <f>IFERROR(INDEX('Data PO'!C:C,MATCH($J528,'Data PO'!$B:$B,0),0),"")</f>
        <v>0</v>
      </c>
      <c r="L528" s="235" t="str">
        <f>IFERROR(INDEX('Data PO'!E:E,MATCH($J528,'Data PO'!$B:$B,0),0),"")</f>
        <v/>
      </c>
      <c r="M528" s="235">
        <f>IFERROR(INDEX('Data PO'!H:H,MATCH($J528,'Data PO'!$B:$B,0),0),"")</f>
        <v>0</v>
      </c>
      <c r="N528" s="235">
        <f>IFERROR(INDEX('Data PO'!I:I,MATCH($J528,'Data PO'!$B:$B,0),0),"")+IFERROR(SUMIFS('Jurnal Utang'!K:K,'Jurnal Utang'!N:N,K528),0)</f>
        <v>0</v>
      </c>
      <c r="O528" s="235" t="str">
        <f>IFERROR(INDEX('Data PO'!J:J,MATCH($J528,'Data PO'!$B:$B,0),0),"")</f>
        <v/>
      </c>
      <c r="P528" s="235" t="str">
        <f t="shared" si="8"/>
        <v/>
      </c>
      <c r="Q528" s="235" t="str">
        <f>IFERROR(RANK(P528,P$6:P$796,0)+COUNTIF(P$6:P528,P528)-1,"")</f>
        <v/>
      </c>
    </row>
    <row r="529" spans="10:17" x14ac:dyDescent="0.25">
      <c r="J529" s="235">
        <v>733</v>
      </c>
      <c r="K529" s="235">
        <f>IFERROR(INDEX('Data PO'!C:C,MATCH($J529,'Data PO'!$B:$B,0),0),"")</f>
        <v>0</v>
      </c>
      <c r="L529" s="235" t="str">
        <f>IFERROR(INDEX('Data PO'!E:E,MATCH($J529,'Data PO'!$B:$B,0),0),"")</f>
        <v/>
      </c>
      <c r="M529" s="235">
        <f>IFERROR(INDEX('Data PO'!H:H,MATCH($J529,'Data PO'!$B:$B,0),0),"")</f>
        <v>0</v>
      </c>
      <c r="N529" s="235">
        <f>IFERROR(INDEX('Data PO'!I:I,MATCH($J529,'Data PO'!$B:$B,0),0),"")+IFERROR(SUMIFS('Jurnal Utang'!K:K,'Jurnal Utang'!N:N,K529),0)</f>
        <v>0</v>
      </c>
      <c r="O529" s="235" t="str">
        <f>IFERROR(INDEX('Data PO'!J:J,MATCH($J529,'Data PO'!$B:$B,0),0),"")</f>
        <v/>
      </c>
      <c r="P529" s="235" t="str">
        <f t="shared" si="8"/>
        <v/>
      </c>
      <c r="Q529" s="235" t="str">
        <f>IFERROR(RANK(P529,P$6:P$796,0)+COUNTIF(P$6:P529,P529)-1,"")</f>
        <v/>
      </c>
    </row>
    <row r="530" spans="10:17" x14ac:dyDescent="0.25">
      <c r="J530" s="235">
        <v>734</v>
      </c>
      <c r="K530" s="235">
        <f>IFERROR(INDEX('Data PO'!C:C,MATCH($J530,'Data PO'!$B:$B,0),0),"")</f>
        <v>0</v>
      </c>
      <c r="L530" s="235" t="str">
        <f>IFERROR(INDEX('Data PO'!E:E,MATCH($J530,'Data PO'!$B:$B,0),0),"")</f>
        <v/>
      </c>
      <c r="M530" s="235">
        <f>IFERROR(INDEX('Data PO'!H:H,MATCH($J530,'Data PO'!$B:$B,0),0),"")</f>
        <v>0</v>
      </c>
      <c r="N530" s="235">
        <f>IFERROR(INDEX('Data PO'!I:I,MATCH($J530,'Data PO'!$B:$B,0),0),"")+IFERROR(SUMIFS('Jurnal Utang'!K:K,'Jurnal Utang'!N:N,K530),0)</f>
        <v>0</v>
      </c>
      <c r="O530" s="235" t="str">
        <f>IFERROR(INDEX('Data PO'!J:J,MATCH($J530,'Data PO'!$B:$B,0),0),"")</f>
        <v/>
      </c>
      <c r="P530" s="235" t="str">
        <f t="shared" si="8"/>
        <v/>
      </c>
      <c r="Q530" s="235" t="str">
        <f>IFERROR(RANK(P530,P$6:P$796,0)+COUNTIF(P$6:P530,P530)-1,"")</f>
        <v/>
      </c>
    </row>
    <row r="531" spans="10:17" x14ac:dyDescent="0.25">
      <c r="J531" s="235">
        <v>735</v>
      </c>
      <c r="K531" s="235">
        <f>IFERROR(INDEX('Data PO'!C:C,MATCH($J531,'Data PO'!$B:$B,0),0),"")</f>
        <v>0</v>
      </c>
      <c r="L531" s="235" t="str">
        <f>IFERROR(INDEX('Data PO'!E:E,MATCH($J531,'Data PO'!$B:$B,0),0),"")</f>
        <v/>
      </c>
      <c r="M531" s="235">
        <f>IFERROR(INDEX('Data PO'!H:H,MATCH($J531,'Data PO'!$B:$B,0),0),"")</f>
        <v>0</v>
      </c>
      <c r="N531" s="235">
        <f>IFERROR(INDEX('Data PO'!I:I,MATCH($J531,'Data PO'!$B:$B,0),0),"")+IFERROR(SUMIFS('Jurnal Utang'!K:K,'Jurnal Utang'!N:N,K531),0)</f>
        <v>0</v>
      </c>
      <c r="O531" s="235" t="str">
        <f>IFERROR(INDEX('Data PO'!J:J,MATCH($J531,'Data PO'!$B:$B,0),0),"")</f>
        <v/>
      </c>
      <c r="P531" s="235" t="str">
        <f t="shared" si="8"/>
        <v/>
      </c>
      <c r="Q531" s="235" t="str">
        <f>IFERROR(RANK(P531,P$6:P$796,0)+COUNTIF(P$6:P531,P531)-1,"")</f>
        <v/>
      </c>
    </row>
    <row r="532" spans="10:17" x14ac:dyDescent="0.25">
      <c r="J532" s="235">
        <v>736</v>
      </c>
      <c r="K532" s="235">
        <f>IFERROR(INDEX('Data PO'!C:C,MATCH($J532,'Data PO'!$B:$B,0),0),"")</f>
        <v>0</v>
      </c>
      <c r="L532" s="235" t="str">
        <f>IFERROR(INDEX('Data PO'!E:E,MATCH($J532,'Data PO'!$B:$B,0),0),"")</f>
        <v/>
      </c>
      <c r="M532" s="235">
        <f>IFERROR(INDEX('Data PO'!H:H,MATCH($J532,'Data PO'!$B:$B,0),0),"")</f>
        <v>0</v>
      </c>
      <c r="N532" s="235">
        <f>IFERROR(INDEX('Data PO'!I:I,MATCH($J532,'Data PO'!$B:$B,0),0),"")+IFERROR(SUMIFS('Jurnal Utang'!K:K,'Jurnal Utang'!N:N,K532),0)</f>
        <v>0</v>
      </c>
      <c r="O532" s="235" t="str">
        <f>IFERROR(INDEX('Data PO'!J:J,MATCH($J532,'Data PO'!$B:$B,0),0),"")</f>
        <v/>
      </c>
      <c r="P532" s="235" t="str">
        <f t="shared" si="8"/>
        <v/>
      </c>
      <c r="Q532" s="235" t="str">
        <f>IFERROR(RANK(P532,P$6:P$796,0)+COUNTIF(P$6:P532,P532)-1,"")</f>
        <v/>
      </c>
    </row>
    <row r="533" spans="10:17" x14ac:dyDescent="0.25">
      <c r="J533" s="235">
        <v>737</v>
      </c>
      <c r="K533" s="235">
        <f>IFERROR(INDEX('Data PO'!C:C,MATCH($J533,'Data PO'!$B:$B,0),0),"")</f>
        <v>0</v>
      </c>
      <c r="L533" s="235" t="str">
        <f>IFERROR(INDEX('Data PO'!E:E,MATCH($J533,'Data PO'!$B:$B,0),0),"")</f>
        <v/>
      </c>
      <c r="M533" s="235">
        <f>IFERROR(INDEX('Data PO'!H:H,MATCH($J533,'Data PO'!$B:$B,0),0),"")</f>
        <v>0</v>
      </c>
      <c r="N533" s="235">
        <f>IFERROR(INDEX('Data PO'!I:I,MATCH($J533,'Data PO'!$B:$B,0),0),"")+IFERROR(SUMIFS('Jurnal Utang'!K:K,'Jurnal Utang'!N:N,K533),0)</f>
        <v>0</v>
      </c>
      <c r="O533" s="235" t="str">
        <f>IFERROR(INDEX('Data PO'!J:J,MATCH($J533,'Data PO'!$B:$B,0),0),"")</f>
        <v/>
      </c>
      <c r="P533" s="235" t="str">
        <f t="shared" si="8"/>
        <v/>
      </c>
      <c r="Q533" s="235" t="str">
        <f>IFERROR(RANK(P533,P$6:P$796,0)+COUNTIF(P$6:P533,P533)-1,"")</f>
        <v/>
      </c>
    </row>
    <row r="534" spans="10:17" x14ac:dyDescent="0.25">
      <c r="J534" s="235">
        <v>738</v>
      </c>
      <c r="K534" s="235">
        <f>IFERROR(INDEX('Data PO'!C:C,MATCH($J534,'Data PO'!$B:$B,0),0),"")</f>
        <v>0</v>
      </c>
      <c r="L534" s="235" t="str">
        <f>IFERROR(INDEX('Data PO'!E:E,MATCH($J534,'Data PO'!$B:$B,0),0),"")</f>
        <v/>
      </c>
      <c r="M534" s="235">
        <f>IFERROR(INDEX('Data PO'!H:H,MATCH($J534,'Data PO'!$B:$B,0),0),"")</f>
        <v>0</v>
      </c>
      <c r="N534" s="235">
        <f>IFERROR(INDEX('Data PO'!I:I,MATCH($J534,'Data PO'!$B:$B,0),0),"")+IFERROR(SUMIFS('Jurnal Utang'!K:K,'Jurnal Utang'!N:N,K534),0)</f>
        <v>0</v>
      </c>
      <c r="O534" s="235" t="str">
        <f>IFERROR(INDEX('Data PO'!J:J,MATCH($J534,'Data PO'!$B:$B,0),0),"")</f>
        <v/>
      </c>
      <c r="P534" s="235" t="str">
        <f t="shared" si="8"/>
        <v/>
      </c>
      <c r="Q534" s="235" t="str">
        <f>IFERROR(RANK(P534,P$6:P$796,0)+COUNTIF(P$6:P534,P534)-1,"")</f>
        <v/>
      </c>
    </row>
    <row r="535" spans="10:17" x14ac:dyDescent="0.25">
      <c r="J535" s="235">
        <v>739</v>
      </c>
      <c r="K535" s="235">
        <f>IFERROR(INDEX('Data PO'!C:C,MATCH($J535,'Data PO'!$B:$B,0),0),"")</f>
        <v>0</v>
      </c>
      <c r="L535" s="235" t="str">
        <f>IFERROR(INDEX('Data PO'!E:E,MATCH($J535,'Data PO'!$B:$B,0),0),"")</f>
        <v/>
      </c>
      <c r="M535" s="235">
        <f>IFERROR(INDEX('Data PO'!H:H,MATCH($J535,'Data PO'!$B:$B,0),0),"")</f>
        <v>0</v>
      </c>
      <c r="N535" s="235">
        <f>IFERROR(INDEX('Data PO'!I:I,MATCH($J535,'Data PO'!$B:$B,0),0),"")+IFERROR(SUMIFS('Jurnal Utang'!K:K,'Jurnal Utang'!N:N,K535),0)</f>
        <v>0</v>
      </c>
      <c r="O535" s="235" t="str">
        <f>IFERROR(INDEX('Data PO'!J:J,MATCH($J535,'Data PO'!$B:$B,0),0),"")</f>
        <v/>
      </c>
      <c r="P535" s="235" t="str">
        <f t="shared" si="8"/>
        <v/>
      </c>
      <c r="Q535" s="235" t="str">
        <f>IFERROR(RANK(P535,P$6:P$796,0)+COUNTIF(P$6:P535,P535)-1,"")</f>
        <v/>
      </c>
    </row>
    <row r="536" spans="10:17" x14ac:dyDescent="0.25">
      <c r="J536" s="235">
        <v>740</v>
      </c>
      <c r="K536" s="235">
        <f>IFERROR(INDEX('Data PO'!C:C,MATCH($J536,'Data PO'!$B:$B,0),0),"")</f>
        <v>0</v>
      </c>
      <c r="L536" s="235" t="str">
        <f>IFERROR(INDEX('Data PO'!E:E,MATCH($J536,'Data PO'!$B:$B,0),0),"")</f>
        <v/>
      </c>
      <c r="M536" s="235">
        <f>IFERROR(INDEX('Data PO'!H:H,MATCH($J536,'Data PO'!$B:$B,0),0),"")</f>
        <v>0</v>
      </c>
      <c r="N536" s="235">
        <f>IFERROR(INDEX('Data PO'!I:I,MATCH($J536,'Data PO'!$B:$B,0),0),"")+IFERROR(SUMIFS('Jurnal Utang'!K:K,'Jurnal Utang'!N:N,K536),0)</f>
        <v>0</v>
      </c>
      <c r="O536" s="235" t="str">
        <f>IFERROR(INDEX('Data PO'!J:J,MATCH($J536,'Data PO'!$B:$B,0),0),"")</f>
        <v/>
      </c>
      <c r="P536" s="235" t="str">
        <f t="shared" si="8"/>
        <v/>
      </c>
      <c r="Q536" s="235" t="str">
        <f>IFERROR(RANK(P536,P$6:P$796,0)+COUNTIF(P$6:P536,P536)-1,"")</f>
        <v/>
      </c>
    </row>
    <row r="537" spans="10:17" x14ac:dyDescent="0.25">
      <c r="J537" s="235">
        <v>741</v>
      </c>
      <c r="K537" s="235">
        <f>IFERROR(INDEX('Data PO'!C:C,MATCH($J537,'Data PO'!$B:$B,0),0),"")</f>
        <v>0</v>
      </c>
      <c r="L537" s="235" t="str">
        <f>IFERROR(INDEX('Data PO'!E:E,MATCH($J537,'Data PO'!$B:$B,0),0),"")</f>
        <v/>
      </c>
      <c r="M537" s="235">
        <f>IFERROR(INDEX('Data PO'!H:H,MATCH($J537,'Data PO'!$B:$B,0),0),"")</f>
        <v>0</v>
      </c>
      <c r="N537" s="235">
        <f>IFERROR(INDEX('Data PO'!I:I,MATCH($J537,'Data PO'!$B:$B,0),0),"")+IFERROR(SUMIFS('Jurnal Utang'!K:K,'Jurnal Utang'!N:N,K537),0)</f>
        <v>0</v>
      </c>
      <c r="O537" s="235" t="str">
        <f>IFERROR(INDEX('Data PO'!J:J,MATCH($J537,'Data PO'!$B:$B,0),0),"")</f>
        <v/>
      </c>
      <c r="P537" s="235" t="str">
        <f t="shared" si="8"/>
        <v/>
      </c>
      <c r="Q537" s="235" t="str">
        <f>IFERROR(RANK(P537,P$6:P$796,0)+COUNTIF(P$6:P537,P537)-1,"")</f>
        <v/>
      </c>
    </row>
    <row r="538" spans="10:17" x14ac:dyDescent="0.25">
      <c r="J538" s="235">
        <v>742</v>
      </c>
      <c r="K538" s="235">
        <f>IFERROR(INDEX('Data PO'!C:C,MATCH($J538,'Data PO'!$B:$B,0),0),"")</f>
        <v>0</v>
      </c>
      <c r="L538" s="235" t="str">
        <f>IFERROR(INDEX('Data PO'!E:E,MATCH($J538,'Data PO'!$B:$B,0),0),"")</f>
        <v/>
      </c>
      <c r="M538" s="235">
        <f>IFERROR(INDEX('Data PO'!H:H,MATCH($J538,'Data PO'!$B:$B,0),0),"")</f>
        <v>0</v>
      </c>
      <c r="N538" s="235">
        <f>IFERROR(INDEX('Data PO'!I:I,MATCH($J538,'Data PO'!$B:$B,0),0),"")+IFERROR(SUMIFS('Jurnal Utang'!K:K,'Jurnal Utang'!N:N,K538),0)</f>
        <v>0</v>
      </c>
      <c r="O538" s="235" t="str">
        <f>IFERROR(INDEX('Data PO'!J:J,MATCH($J538,'Data PO'!$B:$B,0),0),"")</f>
        <v/>
      </c>
      <c r="P538" s="235" t="str">
        <f t="shared" si="8"/>
        <v/>
      </c>
      <c r="Q538" s="235" t="str">
        <f>IFERROR(RANK(P538,P$6:P$796,0)+COUNTIF(P$6:P538,P538)-1,"")</f>
        <v/>
      </c>
    </row>
    <row r="539" spans="10:17" x14ac:dyDescent="0.25">
      <c r="J539" s="235">
        <v>743</v>
      </c>
      <c r="K539" s="235">
        <f>IFERROR(INDEX('Data PO'!C:C,MATCH($J539,'Data PO'!$B:$B,0),0),"")</f>
        <v>0</v>
      </c>
      <c r="L539" s="235" t="str">
        <f>IFERROR(INDEX('Data PO'!E:E,MATCH($J539,'Data PO'!$B:$B,0),0),"")</f>
        <v/>
      </c>
      <c r="M539" s="235">
        <f>IFERROR(INDEX('Data PO'!H:H,MATCH($J539,'Data PO'!$B:$B,0),0),"")</f>
        <v>0</v>
      </c>
      <c r="N539" s="235">
        <f>IFERROR(INDEX('Data PO'!I:I,MATCH($J539,'Data PO'!$B:$B,0),0),"")+IFERROR(SUMIFS('Jurnal Utang'!K:K,'Jurnal Utang'!N:N,K539),0)</f>
        <v>0</v>
      </c>
      <c r="O539" s="235" t="str">
        <f>IFERROR(INDEX('Data PO'!J:J,MATCH($J539,'Data PO'!$B:$B,0),0),"")</f>
        <v/>
      </c>
      <c r="P539" s="235" t="str">
        <f t="shared" si="8"/>
        <v/>
      </c>
      <c r="Q539" s="235" t="str">
        <f>IFERROR(RANK(P539,P$6:P$796,0)+COUNTIF(P$6:P539,P539)-1,"")</f>
        <v/>
      </c>
    </row>
    <row r="540" spans="10:17" x14ac:dyDescent="0.25">
      <c r="J540" s="235">
        <v>744</v>
      </c>
      <c r="K540" s="235">
        <f>IFERROR(INDEX('Data PO'!C:C,MATCH($J540,'Data PO'!$B:$B,0),0),"")</f>
        <v>0</v>
      </c>
      <c r="L540" s="235" t="str">
        <f>IFERROR(INDEX('Data PO'!E:E,MATCH($J540,'Data PO'!$B:$B,0),0),"")</f>
        <v/>
      </c>
      <c r="M540" s="235">
        <f>IFERROR(INDEX('Data PO'!H:H,MATCH($J540,'Data PO'!$B:$B,0),0),"")</f>
        <v>0</v>
      </c>
      <c r="N540" s="235">
        <f>IFERROR(INDEX('Data PO'!I:I,MATCH($J540,'Data PO'!$B:$B,0),0),"")+IFERROR(SUMIFS('Jurnal Utang'!K:K,'Jurnal Utang'!N:N,K540),0)</f>
        <v>0</v>
      </c>
      <c r="O540" s="235" t="str">
        <f>IFERROR(INDEX('Data PO'!J:J,MATCH($J540,'Data PO'!$B:$B,0),0),"")</f>
        <v/>
      </c>
      <c r="P540" s="235" t="str">
        <f t="shared" si="8"/>
        <v/>
      </c>
      <c r="Q540" s="235" t="str">
        <f>IFERROR(RANK(P540,P$6:P$796,0)+COUNTIF(P$6:P540,P540)-1,"")</f>
        <v/>
      </c>
    </row>
    <row r="541" spans="10:17" x14ac:dyDescent="0.25">
      <c r="J541" s="235">
        <v>745</v>
      </c>
      <c r="K541" s="235">
        <f>IFERROR(INDEX('Data PO'!C:C,MATCH($J541,'Data PO'!$B:$B,0),0),"")</f>
        <v>0</v>
      </c>
      <c r="L541" s="235" t="str">
        <f>IFERROR(INDEX('Data PO'!E:E,MATCH($J541,'Data PO'!$B:$B,0),0),"")</f>
        <v/>
      </c>
      <c r="M541" s="235">
        <f>IFERROR(INDEX('Data PO'!H:H,MATCH($J541,'Data PO'!$B:$B,0),0),"")</f>
        <v>0</v>
      </c>
      <c r="N541" s="235">
        <f>IFERROR(INDEX('Data PO'!I:I,MATCH($J541,'Data PO'!$B:$B,0),0),"")+IFERROR(SUMIFS('Jurnal Utang'!K:K,'Jurnal Utang'!N:N,K541),0)</f>
        <v>0</v>
      </c>
      <c r="O541" s="235" t="str">
        <f>IFERROR(INDEX('Data PO'!J:J,MATCH($J541,'Data PO'!$B:$B,0),0),"")</f>
        <v/>
      </c>
      <c r="P541" s="235" t="str">
        <f t="shared" si="8"/>
        <v/>
      </c>
      <c r="Q541" s="235" t="str">
        <f>IFERROR(RANK(P541,P$6:P$796,0)+COUNTIF(P$6:P541,P541)-1,"")</f>
        <v/>
      </c>
    </row>
    <row r="542" spans="10:17" x14ac:dyDescent="0.25">
      <c r="J542" s="235">
        <v>746</v>
      </c>
      <c r="K542" s="235">
        <f>IFERROR(INDEX('Data PO'!C:C,MATCH($J542,'Data PO'!$B:$B,0),0),"")</f>
        <v>0</v>
      </c>
      <c r="L542" s="235" t="str">
        <f>IFERROR(INDEX('Data PO'!E:E,MATCH($J542,'Data PO'!$B:$B,0),0),"")</f>
        <v/>
      </c>
      <c r="M542" s="235">
        <f>IFERROR(INDEX('Data PO'!H:H,MATCH($J542,'Data PO'!$B:$B,0),0),"")</f>
        <v>0</v>
      </c>
      <c r="N542" s="235">
        <f>IFERROR(INDEX('Data PO'!I:I,MATCH($J542,'Data PO'!$B:$B,0),0),"")+IFERROR(SUMIFS('Jurnal Utang'!K:K,'Jurnal Utang'!N:N,K542),0)</f>
        <v>0</v>
      </c>
      <c r="O542" s="235" t="str">
        <f>IFERROR(INDEX('Data PO'!J:J,MATCH($J542,'Data PO'!$B:$B,0),0),"")</f>
        <v/>
      </c>
      <c r="P542" s="235" t="str">
        <f t="shared" si="8"/>
        <v/>
      </c>
      <c r="Q542" s="235" t="str">
        <f>IFERROR(RANK(P542,P$6:P$796,0)+COUNTIF(P$6:P542,P542)-1,"")</f>
        <v/>
      </c>
    </row>
    <row r="543" spans="10:17" x14ac:dyDescent="0.25">
      <c r="J543" s="235">
        <v>747</v>
      </c>
      <c r="K543" s="235">
        <f>IFERROR(INDEX('Data PO'!C:C,MATCH($J543,'Data PO'!$B:$B,0),0),"")</f>
        <v>0</v>
      </c>
      <c r="L543" s="235" t="str">
        <f>IFERROR(INDEX('Data PO'!E:E,MATCH($J543,'Data PO'!$B:$B,0),0),"")</f>
        <v/>
      </c>
      <c r="M543" s="235">
        <f>IFERROR(INDEX('Data PO'!H:H,MATCH($J543,'Data PO'!$B:$B,0),0),"")</f>
        <v>0</v>
      </c>
      <c r="N543" s="235">
        <f>IFERROR(INDEX('Data PO'!I:I,MATCH($J543,'Data PO'!$B:$B,0),0),"")+IFERROR(SUMIFS('Jurnal Utang'!K:K,'Jurnal Utang'!N:N,K543),0)</f>
        <v>0</v>
      </c>
      <c r="O543" s="235" t="str">
        <f>IFERROR(INDEX('Data PO'!J:J,MATCH($J543,'Data PO'!$B:$B,0),0),"")</f>
        <v/>
      </c>
      <c r="P543" s="235" t="str">
        <f t="shared" si="8"/>
        <v/>
      </c>
      <c r="Q543" s="235" t="str">
        <f>IFERROR(RANK(P543,P$6:P$796,0)+COUNTIF(P$6:P543,P543)-1,"")</f>
        <v/>
      </c>
    </row>
    <row r="544" spans="10:17" x14ac:dyDescent="0.25">
      <c r="J544" s="235">
        <v>748</v>
      </c>
      <c r="K544" s="235">
        <f>IFERROR(INDEX('Data PO'!C:C,MATCH($J544,'Data PO'!$B:$B,0),0),"")</f>
        <v>0</v>
      </c>
      <c r="L544" s="235" t="str">
        <f>IFERROR(INDEX('Data PO'!E:E,MATCH($J544,'Data PO'!$B:$B,0),0),"")</f>
        <v/>
      </c>
      <c r="M544" s="235">
        <f>IFERROR(INDEX('Data PO'!H:H,MATCH($J544,'Data PO'!$B:$B,0),0),"")</f>
        <v>0</v>
      </c>
      <c r="N544" s="235">
        <f>IFERROR(INDEX('Data PO'!I:I,MATCH($J544,'Data PO'!$B:$B,0),0),"")+IFERROR(SUMIFS('Jurnal Utang'!K:K,'Jurnal Utang'!N:N,K544),0)</f>
        <v>0</v>
      </c>
      <c r="O544" s="235" t="str">
        <f>IFERROR(INDEX('Data PO'!J:J,MATCH($J544,'Data PO'!$B:$B,0),0),"")</f>
        <v/>
      </c>
      <c r="P544" s="235" t="str">
        <f t="shared" si="8"/>
        <v/>
      </c>
      <c r="Q544" s="235" t="str">
        <f>IFERROR(RANK(P544,P$6:P$796,0)+COUNTIF(P$6:P544,P544)-1,"")</f>
        <v/>
      </c>
    </row>
    <row r="545" spans="10:17" x14ac:dyDescent="0.25">
      <c r="J545" s="235">
        <v>749</v>
      </c>
      <c r="K545" s="235">
        <f>IFERROR(INDEX('Data PO'!C:C,MATCH($J545,'Data PO'!$B:$B,0),0),"")</f>
        <v>0</v>
      </c>
      <c r="L545" s="235" t="str">
        <f>IFERROR(INDEX('Data PO'!E:E,MATCH($J545,'Data PO'!$B:$B,0),0),"")</f>
        <v/>
      </c>
      <c r="M545" s="235">
        <f>IFERROR(INDEX('Data PO'!H:H,MATCH($J545,'Data PO'!$B:$B,0),0),"")</f>
        <v>0</v>
      </c>
      <c r="N545" s="235">
        <f>IFERROR(INDEX('Data PO'!I:I,MATCH($J545,'Data PO'!$B:$B,0),0),"")+IFERROR(SUMIFS('Jurnal Utang'!K:K,'Jurnal Utang'!N:N,K545),0)</f>
        <v>0</v>
      </c>
      <c r="O545" s="235" t="str">
        <f>IFERROR(INDEX('Data PO'!J:J,MATCH($J545,'Data PO'!$B:$B,0),0),"")</f>
        <v/>
      </c>
      <c r="P545" s="235" t="str">
        <f t="shared" si="8"/>
        <v/>
      </c>
      <c r="Q545" s="235" t="str">
        <f>IFERROR(RANK(P545,P$6:P$796,0)+COUNTIF(P$6:P545,P545)-1,"")</f>
        <v/>
      </c>
    </row>
    <row r="546" spans="10:17" x14ac:dyDescent="0.25">
      <c r="J546" s="235">
        <v>750</v>
      </c>
      <c r="K546" s="235">
        <f>IFERROR(INDEX('Data PO'!C:C,MATCH($J546,'Data PO'!$B:$B,0),0),"")</f>
        <v>0</v>
      </c>
      <c r="L546" s="235" t="str">
        <f>IFERROR(INDEX('Data PO'!E:E,MATCH($J546,'Data PO'!$B:$B,0),0),"")</f>
        <v/>
      </c>
      <c r="M546" s="235">
        <f>IFERROR(INDEX('Data PO'!H:H,MATCH($J546,'Data PO'!$B:$B,0),0),"")</f>
        <v>0</v>
      </c>
      <c r="N546" s="235">
        <f>IFERROR(INDEX('Data PO'!I:I,MATCH($J546,'Data PO'!$B:$B,0),0),"")+IFERROR(SUMIFS('Jurnal Utang'!K:K,'Jurnal Utang'!N:N,K546),0)</f>
        <v>0</v>
      </c>
      <c r="O546" s="235" t="str">
        <f>IFERROR(INDEX('Data PO'!J:J,MATCH($J546,'Data PO'!$B:$B,0),0),"")</f>
        <v/>
      </c>
      <c r="P546" s="235" t="str">
        <f t="shared" si="8"/>
        <v/>
      </c>
      <c r="Q546" s="235" t="str">
        <f>IFERROR(RANK(P546,P$6:P$796,0)+COUNTIF(P$6:P546,P546)-1,"")</f>
        <v/>
      </c>
    </row>
    <row r="547" spans="10:17" x14ac:dyDescent="0.25">
      <c r="J547" s="235">
        <v>751</v>
      </c>
      <c r="K547" s="235">
        <f>IFERROR(INDEX('Data PO'!C:C,MATCH($J547,'Data PO'!$B:$B,0),0),"")</f>
        <v>0</v>
      </c>
      <c r="L547" s="235" t="str">
        <f>IFERROR(INDEX('Data PO'!E:E,MATCH($J547,'Data PO'!$B:$B,0),0),"")</f>
        <v/>
      </c>
      <c r="M547" s="235">
        <f>IFERROR(INDEX('Data PO'!H:H,MATCH($J547,'Data PO'!$B:$B,0),0),"")</f>
        <v>0</v>
      </c>
      <c r="N547" s="235">
        <f>IFERROR(INDEX('Data PO'!I:I,MATCH($J547,'Data PO'!$B:$B,0),0),"")+IFERROR(SUMIFS('Jurnal Utang'!K:K,'Jurnal Utang'!N:N,K547),0)</f>
        <v>0</v>
      </c>
      <c r="O547" s="235" t="str">
        <f>IFERROR(INDEX('Data PO'!J:J,MATCH($J547,'Data PO'!$B:$B,0),0),"")</f>
        <v/>
      </c>
      <c r="P547" s="235" t="str">
        <f t="shared" si="8"/>
        <v/>
      </c>
      <c r="Q547" s="235" t="str">
        <f>IFERROR(RANK(P547,P$6:P$796,0)+COUNTIF(P$6:P547,P547)-1,"")</f>
        <v/>
      </c>
    </row>
    <row r="548" spans="10:17" x14ac:dyDescent="0.25">
      <c r="J548" s="235">
        <v>752</v>
      </c>
      <c r="K548" s="235">
        <f>IFERROR(INDEX('Data PO'!C:C,MATCH($J548,'Data PO'!$B:$B,0),0),"")</f>
        <v>0</v>
      </c>
      <c r="L548" s="235" t="str">
        <f>IFERROR(INDEX('Data PO'!E:E,MATCH($J548,'Data PO'!$B:$B,0),0),"")</f>
        <v/>
      </c>
      <c r="M548" s="235">
        <f>IFERROR(INDEX('Data PO'!H:H,MATCH($J548,'Data PO'!$B:$B,0),0),"")</f>
        <v>0</v>
      </c>
      <c r="N548" s="235">
        <f>IFERROR(INDEX('Data PO'!I:I,MATCH($J548,'Data PO'!$B:$B,0),0),"")+IFERROR(SUMIFS('Jurnal Utang'!K:K,'Jurnal Utang'!N:N,K548),0)</f>
        <v>0</v>
      </c>
      <c r="O548" s="235" t="str">
        <f>IFERROR(INDEX('Data PO'!J:J,MATCH($J548,'Data PO'!$B:$B,0),0),"")</f>
        <v/>
      </c>
      <c r="P548" s="235" t="str">
        <f t="shared" si="8"/>
        <v/>
      </c>
      <c r="Q548" s="235" t="str">
        <f>IFERROR(RANK(P548,P$6:P$796,0)+COUNTIF(P$6:P548,P548)-1,"")</f>
        <v/>
      </c>
    </row>
    <row r="549" spans="10:17" x14ac:dyDescent="0.25">
      <c r="J549" s="235">
        <v>753</v>
      </c>
      <c r="K549" s="235">
        <f>IFERROR(INDEX('Data PO'!C:C,MATCH($J549,'Data PO'!$B:$B,0),0),"")</f>
        <v>0</v>
      </c>
      <c r="L549" s="235" t="str">
        <f>IFERROR(INDEX('Data PO'!E:E,MATCH($J549,'Data PO'!$B:$B,0),0),"")</f>
        <v/>
      </c>
      <c r="M549" s="235">
        <f>IFERROR(INDEX('Data PO'!H:H,MATCH($J549,'Data PO'!$B:$B,0),0),"")</f>
        <v>0</v>
      </c>
      <c r="N549" s="235">
        <f>IFERROR(INDEX('Data PO'!I:I,MATCH($J549,'Data PO'!$B:$B,0),0),"")+IFERROR(SUMIFS('Jurnal Utang'!K:K,'Jurnal Utang'!N:N,K549),0)</f>
        <v>0</v>
      </c>
      <c r="O549" s="235" t="str">
        <f>IFERROR(INDEX('Data PO'!J:J,MATCH($J549,'Data PO'!$B:$B,0),0),"")</f>
        <v/>
      </c>
      <c r="P549" s="235" t="str">
        <f t="shared" si="8"/>
        <v/>
      </c>
      <c r="Q549" s="235" t="str">
        <f>IFERROR(RANK(P549,P$6:P$796,0)+COUNTIF(P$6:P549,P549)-1,"")</f>
        <v/>
      </c>
    </row>
    <row r="550" spans="10:17" x14ac:dyDescent="0.25">
      <c r="J550" s="235">
        <v>754</v>
      </c>
      <c r="K550" s="235">
        <f>IFERROR(INDEX('Data PO'!C:C,MATCH($J550,'Data PO'!$B:$B,0),0),"")</f>
        <v>0</v>
      </c>
      <c r="L550" s="235" t="str">
        <f>IFERROR(INDEX('Data PO'!E:E,MATCH($J550,'Data PO'!$B:$B,0),0),"")</f>
        <v/>
      </c>
      <c r="M550" s="235">
        <f>IFERROR(INDEX('Data PO'!H:H,MATCH($J550,'Data PO'!$B:$B,0),0),"")</f>
        <v>0</v>
      </c>
      <c r="N550" s="235">
        <f>IFERROR(INDEX('Data PO'!I:I,MATCH($J550,'Data PO'!$B:$B,0),0),"")+IFERROR(SUMIFS('Jurnal Utang'!K:K,'Jurnal Utang'!N:N,K550),0)</f>
        <v>0</v>
      </c>
      <c r="O550" s="235" t="str">
        <f>IFERROR(INDEX('Data PO'!J:J,MATCH($J550,'Data PO'!$B:$B,0),0),"")</f>
        <v/>
      </c>
      <c r="P550" s="235" t="str">
        <f t="shared" si="8"/>
        <v/>
      </c>
      <c r="Q550" s="235" t="str">
        <f>IFERROR(RANK(P550,P$6:P$796,0)+COUNTIF(P$6:P550,P550)-1,"")</f>
        <v/>
      </c>
    </row>
    <row r="551" spans="10:17" x14ac:dyDescent="0.25">
      <c r="J551" s="235">
        <v>755</v>
      </c>
      <c r="K551" s="235">
        <f>IFERROR(INDEX('Data PO'!C:C,MATCH($J551,'Data PO'!$B:$B,0),0),"")</f>
        <v>0</v>
      </c>
      <c r="L551" s="235" t="str">
        <f>IFERROR(INDEX('Data PO'!E:E,MATCH($J551,'Data PO'!$B:$B,0),0),"")</f>
        <v/>
      </c>
      <c r="M551" s="235">
        <f>IFERROR(INDEX('Data PO'!H:H,MATCH($J551,'Data PO'!$B:$B,0),0),"")</f>
        <v>0</v>
      </c>
      <c r="N551" s="235">
        <f>IFERROR(INDEX('Data PO'!I:I,MATCH($J551,'Data PO'!$B:$B,0),0),"")+IFERROR(SUMIFS('Jurnal Utang'!K:K,'Jurnal Utang'!N:N,K551),0)</f>
        <v>0</v>
      </c>
      <c r="O551" s="235" t="str">
        <f>IFERROR(INDEX('Data PO'!J:J,MATCH($J551,'Data PO'!$B:$B,0),0),"")</f>
        <v/>
      </c>
      <c r="P551" s="235" t="str">
        <f t="shared" si="8"/>
        <v/>
      </c>
      <c r="Q551" s="235" t="str">
        <f>IFERROR(RANK(P551,P$6:P$796,0)+COUNTIF(P$6:P551,P551)-1,"")</f>
        <v/>
      </c>
    </row>
    <row r="552" spans="10:17" x14ac:dyDescent="0.25">
      <c r="J552" s="235">
        <v>756</v>
      </c>
      <c r="K552" s="235">
        <f>IFERROR(INDEX('Data PO'!C:C,MATCH($J552,'Data PO'!$B:$B,0),0),"")</f>
        <v>0</v>
      </c>
      <c r="L552" s="235" t="str">
        <f>IFERROR(INDEX('Data PO'!E:E,MATCH($J552,'Data PO'!$B:$B,0),0),"")</f>
        <v/>
      </c>
      <c r="M552" s="235">
        <f>IFERROR(INDEX('Data PO'!H:H,MATCH($J552,'Data PO'!$B:$B,0),0),"")</f>
        <v>0</v>
      </c>
      <c r="N552" s="235">
        <f>IFERROR(INDEX('Data PO'!I:I,MATCH($J552,'Data PO'!$B:$B,0),0),"")+IFERROR(SUMIFS('Jurnal Utang'!K:K,'Jurnal Utang'!N:N,K552),0)</f>
        <v>0</v>
      </c>
      <c r="O552" s="235" t="str">
        <f>IFERROR(INDEX('Data PO'!J:J,MATCH($J552,'Data PO'!$B:$B,0),0),"")</f>
        <v/>
      </c>
      <c r="P552" s="235" t="str">
        <f t="shared" si="8"/>
        <v/>
      </c>
      <c r="Q552" s="235" t="str">
        <f>IFERROR(RANK(P552,P$6:P$796,0)+COUNTIF(P$6:P552,P552)-1,"")</f>
        <v/>
      </c>
    </row>
    <row r="553" spans="10:17" x14ac:dyDescent="0.25">
      <c r="J553" s="235">
        <v>757</v>
      </c>
      <c r="K553" s="235">
        <f>IFERROR(INDEX('Data PO'!C:C,MATCH($J553,'Data PO'!$B:$B,0),0),"")</f>
        <v>0</v>
      </c>
      <c r="L553" s="235" t="str">
        <f>IFERROR(INDEX('Data PO'!E:E,MATCH($J553,'Data PO'!$B:$B,0),0),"")</f>
        <v/>
      </c>
      <c r="M553" s="235">
        <f>IFERROR(INDEX('Data PO'!H:H,MATCH($J553,'Data PO'!$B:$B,0),0),"")</f>
        <v>0</v>
      </c>
      <c r="N553" s="235">
        <f>IFERROR(INDEX('Data PO'!I:I,MATCH($J553,'Data PO'!$B:$B,0),0),"")+IFERROR(SUMIFS('Jurnal Utang'!K:K,'Jurnal Utang'!N:N,K553),0)</f>
        <v>0</v>
      </c>
      <c r="O553" s="235" t="str">
        <f>IFERROR(INDEX('Data PO'!J:J,MATCH($J553,'Data PO'!$B:$B,0),0),"")</f>
        <v/>
      </c>
      <c r="P553" s="235" t="str">
        <f t="shared" si="8"/>
        <v/>
      </c>
      <c r="Q553" s="235" t="str">
        <f>IFERROR(RANK(P553,P$6:P$796,0)+COUNTIF(P$6:P553,P553)-1,"")</f>
        <v/>
      </c>
    </row>
    <row r="554" spans="10:17" x14ac:dyDescent="0.25">
      <c r="J554" s="235">
        <v>758</v>
      </c>
      <c r="K554" s="235">
        <f>IFERROR(INDEX('Data PO'!C:C,MATCH($J554,'Data PO'!$B:$B,0),0),"")</f>
        <v>0</v>
      </c>
      <c r="L554" s="235" t="str">
        <f>IFERROR(INDEX('Data PO'!E:E,MATCH($J554,'Data PO'!$B:$B,0),0),"")</f>
        <v/>
      </c>
      <c r="M554" s="235">
        <f>IFERROR(INDEX('Data PO'!H:H,MATCH($J554,'Data PO'!$B:$B,0),0),"")</f>
        <v>0</v>
      </c>
      <c r="N554" s="235">
        <f>IFERROR(INDEX('Data PO'!I:I,MATCH($J554,'Data PO'!$B:$B,0),0),"")+IFERROR(SUMIFS('Jurnal Utang'!K:K,'Jurnal Utang'!N:N,K554),0)</f>
        <v>0</v>
      </c>
      <c r="O554" s="235" t="str">
        <f>IFERROR(INDEX('Data PO'!J:J,MATCH($J554,'Data PO'!$B:$B,0),0),"")</f>
        <v/>
      </c>
      <c r="P554" s="235" t="str">
        <f t="shared" si="8"/>
        <v/>
      </c>
      <c r="Q554" s="235" t="str">
        <f>IFERROR(RANK(P554,P$6:P$796,0)+COUNTIF(P$6:P554,P554)-1,"")</f>
        <v/>
      </c>
    </row>
    <row r="555" spans="10:17" x14ac:dyDescent="0.25">
      <c r="J555" s="235">
        <v>759</v>
      </c>
      <c r="K555" s="235">
        <f>IFERROR(INDEX('Data PO'!C:C,MATCH($J555,'Data PO'!$B:$B,0),0),"")</f>
        <v>0</v>
      </c>
      <c r="L555" s="235" t="str">
        <f>IFERROR(INDEX('Data PO'!E:E,MATCH($J555,'Data PO'!$B:$B,0),0),"")</f>
        <v/>
      </c>
      <c r="M555" s="235">
        <f>IFERROR(INDEX('Data PO'!H:H,MATCH($J555,'Data PO'!$B:$B,0),0),"")</f>
        <v>0</v>
      </c>
      <c r="N555" s="235">
        <f>IFERROR(INDEX('Data PO'!I:I,MATCH($J555,'Data PO'!$B:$B,0),0),"")+IFERROR(SUMIFS('Jurnal Utang'!K:K,'Jurnal Utang'!N:N,K555),0)</f>
        <v>0</v>
      </c>
      <c r="O555" s="235" t="str">
        <f>IFERROR(INDEX('Data PO'!J:J,MATCH($J555,'Data PO'!$B:$B,0),0),"")</f>
        <v/>
      </c>
      <c r="P555" s="235" t="str">
        <f t="shared" si="8"/>
        <v/>
      </c>
      <c r="Q555" s="235" t="str">
        <f>IFERROR(RANK(P555,P$6:P$796,0)+COUNTIF(P$6:P555,P555)-1,"")</f>
        <v/>
      </c>
    </row>
    <row r="556" spans="10:17" x14ac:dyDescent="0.25">
      <c r="J556" s="235">
        <v>760</v>
      </c>
      <c r="K556" s="235">
        <f>IFERROR(INDEX('Data PO'!C:C,MATCH($J556,'Data PO'!$B:$B,0),0),"")</f>
        <v>0</v>
      </c>
      <c r="L556" s="235" t="str">
        <f>IFERROR(INDEX('Data PO'!E:E,MATCH($J556,'Data PO'!$B:$B,0),0),"")</f>
        <v/>
      </c>
      <c r="M556" s="235">
        <f>IFERROR(INDEX('Data PO'!H:H,MATCH($J556,'Data PO'!$B:$B,0),0),"")</f>
        <v>0</v>
      </c>
      <c r="N556" s="235">
        <f>IFERROR(INDEX('Data PO'!I:I,MATCH($J556,'Data PO'!$B:$B,0),0),"")+IFERROR(SUMIFS('Jurnal Utang'!K:K,'Jurnal Utang'!N:N,K556),0)</f>
        <v>0</v>
      </c>
      <c r="O556" s="235" t="str">
        <f>IFERROR(INDEX('Data PO'!J:J,MATCH($J556,'Data PO'!$B:$B,0),0),"")</f>
        <v/>
      </c>
      <c r="P556" s="235" t="str">
        <f t="shared" si="8"/>
        <v/>
      </c>
      <c r="Q556" s="235" t="str">
        <f>IFERROR(RANK(P556,P$6:P$796,0)+COUNTIF(P$6:P556,P556)-1,"")</f>
        <v/>
      </c>
    </row>
    <row r="557" spans="10:17" x14ac:dyDescent="0.25">
      <c r="J557" s="235">
        <v>761</v>
      </c>
      <c r="K557" s="235">
        <f>IFERROR(INDEX('Data PO'!C:C,MATCH($J557,'Data PO'!$B:$B,0),0),"")</f>
        <v>0</v>
      </c>
      <c r="L557" s="235" t="str">
        <f>IFERROR(INDEX('Data PO'!E:E,MATCH($J557,'Data PO'!$B:$B,0),0),"")</f>
        <v/>
      </c>
      <c r="M557" s="235">
        <f>IFERROR(INDEX('Data PO'!H:H,MATCH($J557,'Data PO'!$B:$B,0),0),"")</f>
        <v>0</v>
      </c>
      <c r="N557" s="235">
        <f>IFERROR(INDEX('Data PO'!I:I,MATCH($J557,'Data PO'!$B:$B,0),0),"")+IFERROR(SUMIFS('Jurnal Utang'!K:K,'Jurnal Utang'!N:N,K557),0)</f>
        <v>0</v>
      </c>
      <c r="O557" s="235" t="str">
        <f>IFERROR(INDEX('Data PO'!J:J,MATCH($J557,'Data PO'!$B:$B,0),0),"")</f>
        <v/>
      </c>
      <c r="P557" s="235" t="str">
        <f t="shared" si="8"/>
        <v/>
      </c>
      <c r="Q557" s="235" t="str">
        <f>IFERROR(RANK(P557,P$6:P$796,0)+COUNTIF(P$6:P557,P557)-1,"")</f>
        <v/>
      </c>
    </row>
    <row r="558" spans="10:17" x14ac:dyDescent="0.25">
      <c r="J558" s="235">
        <v>762</v>
      </c>
      <c r="K558" s="235">
        <f>IFERROR(INDEX('Data PO'!C:C,MATCH($J558,'Data PO'!$B:$B,0),0),"")</f>
        <v>0</v>
      </c>
      <c r="L558" s="235" t="str">
        <f>IFERROR(INDEX('Data PO'!E:E,MATCH($J558,'Data PO'!$B:$B,0),0),"")</f>
        <v/>
      </c>
      <c r="M558" s="235">
        <f>IFERROR(INDEX('Data PO'!H:H,MATCH($J558,'Data PO'!$B:$B,0),0),"")</f>
        <v>0</v>
      </c>
      <c r="N558" s="235">
        <f>IFERROR(INDEX('Data PO'!I:I,MATCH($J558,'Data PO'!$B:$B,0),0),"")+IFERROR(SUMIFS('Jurnal Utang'!K:K,'Jurnal Utang'!N:N,K558),0)</f>
        <v>0</v>
      </c>
      <c r="O558" s="235" t="str">
        <f>IFERROR(INDEX('Data PO'!J:J,MATCH($J558,'Data PO'!$B:$B,0),0),"")</f>
        <v/>
      </c>
      <c r="P558" s="235" t="str">
        <f t="shared" si="8"/>
        <v/>
      </c>
      <c r="Q558" s="235" t="str">
        <f>IFERROR(RANK(P558,P$6:P$796,0)+COUNTIF(P$6:P558,P558)-1,"")</f>
        <v/>
      </c>
    </row>
    <row r="559" spans="10:17" x14ac:dyDescent="0.25">
      <c r="J559" s="235">
        <v>763</v>
      </c>
      <c r="K559" s="235">
        <f>IFERROR(INDEX('Data PO'!C:C,MATCH($J559,'Data PO'!$B:$B,0),0),"")</f>
        <v>0</v>
      </c>
      <c r="L559" s="235" t="str">
        <f>IFERROR(INDEX('Data PO'!E:E,MATCH($J559,'Data PO'!$B:$B,0),0),"")</f>
        <v/>
      </c>
      <c r="M559" s="235">
        <f>IFERROR(INDEX('Data PO'!H:H,MATCH($J559,'Data PO'!$B:$B,0),0),"")</f>
        <v>0</v>
      </c>
      <c r="N559" s="235">
        <f>IFERROR(INDEX('Data PO'!I:I,MATCH($J559,'Data PO'!$B:$B,0),0),"")+IFERROR(SUMIFS('Jurnal Utang'!K:K,'Jurnal Utang'!N:N,K559),0)</f>
        <v>0</v>
      </c>
      <c r="O559" s="235" t="str">
        <f>IFERROR(INDEX('Data PO'!J:J,MATCH($J559,'Data PO'!$B:$B,0),0),"")</f>
        <v/>
      </c>
      <c r="P559" s="235" t="str">
        <f t="shared" si="8"/>
        <v/>
      </c>
      <c r="Q559" s="235" t="str">
        <f>IFERROR(RANK(P559,P$6:P$796,0)+COUNTIF(P$6:P559,P559)-1,"")</f>
        <v/>
      </c>
    </row>
    <row r="560" spans="10:17" x14ac:dyDescent="0.25">
      <c r="J560" s="235">
        <v>764</v>
      </c>
      <c r="K560" s="235">
        <f>IFERROR(INDEX('Data PO'!C:C,MATCH($J560,'Data PO'!$B:$B,0),0),"")</f>
        <v>0</v>
      </c>
      <c r="L560" s="235" t="str">
        <f>IFERROR(INDEX('Data PO'!E:E,MATCH($J560,'Data PO'!$B:$B,0),0),"")</f>
        <v/>
      </c>
      <c r="M560" s="235">
        <f>IFERROR(INDEX('Data PO'!H:H,MATCH($J560,'Data PO'!$B:$B,0),0),"")</f>
        <v>0</v>
      </c>
      <c r="N560" s="235">
        <f>IFERROR(INDEX('Data PO'!I:I,MATCH($J560,'Data PO'!$B:$B,0),0),"")+IFERROR(SUMIFS('Jurnal Utang'!K:K,'Jurnal Utang'!N:N,K560),0)</f>
        <v>0</v>
      </c>
      <c r="O560" s="235" t="str">
        <f>IFERROR(INDEX('Data PO'!J:J,MATCH($J560,'Data PO'!$B:$B,0),0),"")</f>
        <v/>
      </c>
      <c r="P560" s="235" t="str">
        <f t="shared" si="8"/>
        <v/>
      </c>
      <c r="Q560" s="235" t="str">
        <f>IFERROR(RANK(P560,P$6:P$796,0)+COUNTIF(P$6:P560,P560)-1,"")</f>
        <v/>
      </c>
    </row>
    <row r="561" spans="10:17" x14ac:dyDescent="0.25">
      <c r="J561" s="235">
        <v>765</v>
      </c>
      <c r="K561" s="235">
        <f>IFERROR(INDEX('Data PO'!C:C,MATCH($J561,'Data PO'!$B:$B,0),0),"")</f>
        <v>0</v>
      </c>
      <c r="L561" s="235" t="str">
        <f>IFERROR(INDEX('Data PO'!E:E,MATCH($J561,'Data PO'!$B:$B,0),0),"")</f>
        <v/>
      </c>
      <c r="M561" s="235">
        <f>IFERROR(INDEX('Data PO'!H:H,MATCH($J561,'Data PO'!$B:$B,0),0),"")</f>
        <v>0</v>
      </c>
      <c r="N561" s="235">
        <f>IFERROR(INDEX('Data PO'!I:I,MATCH($J561,'Data PO'!$B:$B,0),0),"")+IFERROR(SUMIFS('Jurnal Utang'!K:K,'Jurnal Utang'!N:N,K561),0)</f>
        <v>0</v>
      </c>
      <c r="O561" s="235" t="str">
        <f>IFERROR(INDEX('Data PO'!J:J,MATCH($J561,'Data PO'!$B:$B,0),0),"")</f>
        <v/>
      </c>
      <c r="P561" s="235" t="str">
        <f t="shared" si="8"/>
        <v/>
      </c>
      <c r="Q561" s="235" t="str">
        <f>IFERROR(RANK(P561,P$6:P$796,0)+COUNTIF(P$6:P561,P561)-1,"")</f>
        <v/>
      </c>
    </row>
    <row r="562" spans="10:17" x14ac:dyDescent="0.25">
      <c r="J562" s="235">
        <v>766</v>
      </c>
      <c r="K562" s="235">
        <f>IFERROR(INDEX('Data PO'!C:C,MATCH($J562,'Data PO'!$B:$B,0),0),"")</f>
        <v>0</v>
      </c>
      <c r="L562" s="235" t="str">
        <f>IFERROR(INDEX('Data PO'!E:E,MATCH($J562,'Data PO'!$B:$B,0),0),"")</f>
        <v/>
      </c>
      <c r="M562" s="235">
        <f>IFERROR(INDEX('Data PO'!H:H,MATCH($J562,'Data PO'!$B:$B,0),0),"")</f>
        <v>0</v>
      </c>
      <c r="N562" s="235">
        <f>IFERROR(INDEX('Data PO'!I:I,MATCH($J562,'Data PO'!$B:$B,0),0),"")+IFERROR(SUMIFS('Jurnal Utang'!K:K,'Jurnal Utang'!N:N,K562),0)</f>
        <v>0</v>
      </c>
      <c r="O562" s="235" t="str">
        <f>IFERROR(INDEX('Data PO'!J:J,MATCH($J562,'Data PO'!$B:$B,0),0),"")</f>
        <v/>
      </c>
      <c r="P562" s="235" t="str">
        <f t="shared" si="8"/>
        <v/>
      </c>
      <c r="Q562" s="235" t="str">
        <f>IFERROR(RANK(P562,P$6:P$796,0)+COUNTIF(P$6:P562,P562)-1,"")</f>
        <v/>
      </c>
    </row>
    <row r="563" spans="10:17" x14ac:dyDescent="0.25">
      <c r="J563" s="235">
        <v>767</v>
      </c>
      <c r="K563" s="235">
        <f>IFERROR(INDEX('Data PO'!C:C,MATCH($J563,'Data PO'!$B:$B,0),0),"")</f>
        <v>0</v>
      </c>
      <c r="L563" s="235" t="str">
        <f>IFERROR(INDEX('Data PO'!E:E,MATCH($J563,'Data PO'!$B:$B,0),0),"")</f>
        <v/>
      </c>
      <c r="M563" s="235">
        <f>IFERROR(INDEX('Data PO'!H:H,MATCH($J563,'Data PO'!$B:$B,0),0),"")</f>
        <v>0</v>
      </c>
      <c r="N563" s="235">
        <f>IFERROR(INDEX('Data PO'!I:I,MATCH($J563,'Data PO'!$B:$B,0),0),"")+IFERROR(SUMIFS('Jurnal Utang'!K:K,'Jurnal Utang'!N:N,K563),0)</f>
        <v>0</v>
      </c>
      <c r="O563" s="235" t="str">
        <f>IFERROR(INDEX('Data PO'!J:J,MATCH($J563,'Data PO'!$B:$B,0),0),"")</f>
        <v/>
      </c>
      <c r="P563" s="235" t="str">
        <f t="shared" si="8"/>
        <v/>
      </c>
      <c r="Q563" s="235" t="str">
        <f>IFERROR(RANK(P563,P$6:P$796,0)+COUNTIF(P$6:P563,P563)-1,"")</f>
        <v/>
      </c>
    </row>
    <row r="564" spans="10:17" x14ac:dyDescent="0.25">
      <c r="J564" s="235">
        <v>768</v>
      </c>
      <c r="K564" s="235">
        <f>IFERROR(INDEX('Data PO'!C:C,MATCH($J564,'Data PO'!$B:$B,0),0),"")</f>
        <v>0</v>
      </c>
      <c r="L564" s="235" t="str">
        <f>IFERROR(INDEX('Data PO'!E:E,MATCH($J564,'Data PO'!$B:$B,0),0),"")</f>
        <v/>
      </c>
      <c r="M564" s="235">
        <f>IFERROR(INDEX('Data PO'!H:H,MATCH($J564,'Data PO'!$B:$B,0),0),"")</f>
        <v>0</v>
      </c>
      <c r="N564" s="235">
        <f>IFERROR(INDEX('Data PO'!I:I,MATCH($J564,'Data PO'!$B:$B,0),0),"")+IFERROR(SUMIFS('Jurnal Utang'!K:K,'Jurnal Utang'!N:N,K564),0)</f>
        <v>0</v>
      </c>
      <c r="O564" s="235" t="str">
        <f>IFERROR(INDEX('Data PO'!J:J,MATCH($J564,'Data PO'!$B:$B,0),0),"")</f>
        <v/>
      </c>
      <c r="P564" s="235" t="str">
        <f t="shared" si="8"/>
        <v/>
      </c>
      <c r="Q564" s="235" t="str">
        <f>IFERROR(RANK(P564,P$6:P$796,0)+COUNTIF(P$6:P564,P564)-1,"")</f>
        <v/>
      </c>
    </row>
    <row r="565" spans="10:17" x14ac:dyDescent="0.25">
      <c r="J565" s="235">
        <v>769</v>
      </c>
      <c r="K565" s="235">
        <f>IFERROR(INDEX('Data PO'!C:C,MATCH($J565,'Data PO'!$B:$B,0),0),"")</f>
        <v>0</v>
      </c>
      <c r="L565" s="235" t="str">
        <f>IFERROR(INDEX('Data PO'!E:E,MATCH($J565,'Data PO'!$B:$B,0),0),"")</f>
        <v/>
      </c>
      <c r="M565" s="235">
        <f>IFERROR(INDEX('Data PO'!H:H,MATCH($J565,'Data PO'!$B:$B,0),0),"")</f>
        <v>0</v>
      </c>
      <c r="N565" s="235">
        <f>IFERROR(INDEX('Data PO'!I:I,MATCH($J565,'Data PO'!$B:$B,0),0),"")+IFERROR(SUMIFS('Jurnal Utang'!K:K,'Jurnal Utang'!N:N,K565),0)</f>
        <v>0</v>
      </c>
      <c r="O565" s="235" t="str">
        <f>IFERROR(INDEX('Data PO'!J:J,MATCH($J565,'Data PO'!$B:$B,0),0),"")</f>
        <v/>
      </c>
      <c r="P565" s="235" t="str">
        <f t="shared" si="8"/>
        <v/>
      </c>
      <c r="Q565" s="235" t="str">
        <f>IFERROR(RANK(P565,P$6:P$796,0)+COUNTIF(P$6:P565,P565)-1,"")</f>
        <v/>
      </c>
    </row>
    <row r="566" spans="10:17" x14ac:dyDescent="0.25">
      <c r="J566" s="235">
        <v>770</v>
      </c>
      <c r="K566" s="235">
        <f>IFERROR(INDEX('Data PO'!C:C,MATCH($J566,'Data PO'!$B:$B,0),0),"")</f>
        <v>0</v>
      </c>
      <c r="L566" s="235" t="str">
        <f>IFERROR(INDEX('Data PO'!E:E,MATCH($J566,'Data PO'!$B:$B,0),0),"")</f>
        <v/>
      </c>
      <c r="M566" s="235">
        <f>IFERROR(INDEX('Data PO'!H:H,MATCH($J566,'Data PO'!$B:$B,0),0),"")</f>
        <v>0</v>
      </c>
      <c r="N566" s="235">
        <f>IFERROR(INDEX('Data PO'!I:I,MATCH($J566,'Data PO'!$B:$B,0),0),"")+IFERROR(SUMIFS('Jurnal Utang'!K:K,'Jurnal Utang'!N:N,K566),0)</f>
        <v>0</v>
      </c>
      <c r="O566" s="235" t="str">
        <f>IFERROR(INDEX('Data PO'!J:J,MATCH($J566,'Data PO'!$B:$B,0),0),"")</f>
        <v/>
      </c>
      <c r="P566" s="235" t="str">
        <f t="shared" ref="P566:P629" si="9">IF(O566&lt;&gt;"",IF(O566&lt;&gt;0,M566,""),"")</f>
        <v/>
      </c>
      <c r="Q566" s="235" t="str">
        <f>IFERROR(RANK(P566,P$6:P$796,0)+COUNTIF(P$6:P566,P566)-1,"")</f>
        <v/>
      </c>
    </row>
    <row r="567" spans="10:17" x14ac:dyDescent="0.25">
      <c r="J567" s="235">
        <v>771</v>
      </c>
      <c r="K567" s="235">
        <f>IFERROR(INDEX('Data PO'!C:C,MATCH($J567,'Data PO'!$B:$B,0),0),"")</f>
        <v>0</v>
      </c>
      <c r="L567" s="235" t="str">
        <f>IFERROR(INDEX('Data PO'!E:E,MATCH($J567,'Data PO'!$B:$B,0),0),"")</f>
        <v/>
      </c>
      <c r="M567" s="235">
        <f>IFERROR(INDEX('Data PO'!H:H,MATCH($J567,'Data PO'!$B:$B,0),0),"")</f>
        <v>0</v>
      </c>
      <c r="N567" s="235">
        <f>IFERROR(INDEX('Data PO'!I:I,MATCH($J567,'Data PO'!$B:$B,0),0),"")+IFERROR(SUMIFS('Jurnal Utang'!K:K,'Jurnal Utang'!N:N,K567),0)</f>
        <v>0</v>
      </c>
      <c r="O567" s="235" t="str">
        <f>IFERROR(INDEX('Data PO'!J:J,MATCH($J567,'Data PO'!$B:$B,0),0),"")</f>
        <v/>
      </c>
      <c r="P567" s="235" t="str">
        <f t="shared" si="9"/>
        <v/>
      </c>
      <c r="Q567" s="235" t="str">
        <f>IFERROR(RANK(P567,P$6:P$796,0)+COUNTIF(P$6:P567,P567)-1,"")</f>
        <v/>
      </c>
    </row>
    <row r="568" spans="10:17" x14ac:dyDescent="0.25">
      <c r="J568" s="235">
        <v>772</v>
      </c>
      <c r="K568" s="235">
        <f>IFERROR(INDEX('Data PO'!C:C,MATCH($J568,'Data PO'!$B:$B,0),0),"")</f>
        <v>0</v>
      </c>
      <c r="L568" s="235" t="str">
        <f>IFERROR(INDEX('Data PO'!E:E,MATCH($J568,'Data PO'!$B:$B,0),0),"")</f>
        <v/>
      </c>
      <c r="M568" s="235">
        <f>IFERROR(INDEX('Data PO'!H:H,MATCH($J568,'Data PO'!$B:$B,0),0),"")</f>
        <v>0</v>
      </c>
      <c r="N568" s="235">
        <f>IFERROR(INDEX('Data PO'!I:I,MATCH($J568,'Data PO'!$B:$B,0),0),"")+IFERROR(SUMIFS('Jurnal Utang'!K:K,'Jurnal Utang'!N:N,K568),0)</f>
        <v>0</v>
      </c>
      <c r="O568" s="235" t="str">
        <f>IFERROR(INDEX('Data PO'!J:J,MATCH($J568,'Data PO'!$B:$B,0),0),"")</f>
        <v/>
      </c>
      <c r="P568" s="235" t="str">
        <f t="shared" si="9"/>
        <v/>
      </c>
      <c r="Q568" s="235" t="str">
        <f>IFERROR(RANK(P568,P$6:P$796,0)+COUNTIF(P$6:P568,P568)-1,"")</f>
        <v/>
      </c>
    </row>
    <row r="569" spans="10:17" x14ac:dyDescent="0.25">
      <c r="J569" s="235">
        <v>773</v>
      </c>
      <c r="K569" s="235">
        <f>IFERROR(INDEX('Data PO'!C:C,MATCH($J569,'Data PO'!$B:$B,0),0),"")</f>
        <v>0</v>
      </c>
      <c r="L569" s="235" t="str">
        <f>IFERROR(INDEX('Data PO'!E:E,MATCH($J569,'Data PO'!$B:$B,0),0),"")</f>
        <v/>
      </c>
      <c r="M569" s="235">
        <f>IFERROR(INDEX('Data PO'!H:H,MATCH($J569,'Data PO'!$B:$B,0),0),"")</f>
        <v>0</v>
      </c>
      <c r="N569" s="235">
        <f>IFERROR(INDEX('Data PO'!I:I,MATCH($J569,'Data PO'!$B:$B,0),0),"")+IFERROR(SUMIFS('Jurnal Utang'!K:K,'Jurnal Utang'!N:N,K569),0)</f>
        <v>0</v>
      </c>
      <c r="O569" s="235" t="str">
        <f>IFERROR(INDEX('Data PO'!J:J,MATCH($J569,'Data PO'!$B:$B,0),0),"")</f>
        <v/>
      </c>
      <c r="P569" s="235" t="str">
        <f t="shared" si="9"/>
        <v/>
      </c>
      <c r="Q569" s="235" t="str">
        <f>IFERROR(RANK(P569,P$6:P$796,0)+COUNTIF(P$6:P569,P569)-1,"")</f>
        <v/>
      </c>
    </row>
    <row r="570" spans="10:17" x14ac:dyDescent="0.25">
      <c r="J570" s="235">
        <v>774</v>
      </c>
      <c r="K570" s="235">
        <f>IFERROR(INDEX('Data PO'!C:C,MATCH($J570,'Data PO'!$B:$B,0),0),"")</f>
        <v>0</v>
      </c>
      <c r="L570" s="235" t="str">
        <f>IFERROR(INDEX('Data PO'!E:E,MATCH($J570,'Data PO'!$B:$B,0),0),"")</f>
        <v/>
      </c>
      <c r="M570" s="235">
        <f>IFERROR(INDEX('Data PO'!H:H,MATCH($J570,'Data PO'!$B:$B,0),0),"")</f>
        <v>0</v>
      </c>
      <c r="N570" s="235">
        <f>IFERROR(INDEX('Data PO'!I:I,MATCH($J570,'Data PO'!$B:$B,0),0),"")+IFERROR(SUMIFS('Jurnal Utang'!K:K,'Jurnal Utang'!N:N,K570),0)</f>
        <v>0</v>
      </c>
      <c r="O570" s="235" t="str">
        <f>IFERROR(INDEX('Data PO'!J:J,MATCH($J570,'Data PO'!$B:$B,0),0),"")</f>
        <v/>
      </c>
      <c r="P570" s="235" t="str">
        <f t="shared" si="9"/>
        <v/>
      </c>
      <c r="Q570" s="235" t="str">
        <f>IFERROR(RANK(P570,P$6:P$796,0)+COUNTIF(P$6:P570,P570)-1,"")</f>
        <v/>
      </c>
    </row>
    <row r="571" spans="10:17" x14ac:dyDescent="0.25">
      <c r="J571" s="235">
        <v>775</v>
      </c>
      <c r="K571" s="235">
        <f>IFERROR(INDEX('Data PO'!C:C,MATCH($J571,'Data PO'!$B:$B,0),0),"")</f>
        <v>0</v>
      </c>
      <c r="L571" s="235" t="str">
        <f>IFERROR(INDEX('Data PO'!E:E,MATCH($J571,'Data PO'!$B:$B,0),0),"")</f>
        <v/>
      </c>
      <c r="M571" s="235">
        <f>IFERROR(INDEX('Data PO'!H:H,MATCH($J571,'Data PO'!$B:$B,0),0),"")</f>
        <v>0</v>
      </c>
      <c r="N571" s="235">
        <f>IFERROR(INDEX('Data PO'!I:I,MATCH($J571,'Data PO'!$B:$B,0),0),"")+IFERROR(SUMIFS('Jurnal Utang'!K:K,'Jurnal Utang'!N:N,K571),0)</f>
        <v>0</v>
      </c>
      <c r="O571" s="235" t="str">
        <f>IFERROR(INDEX('Data PO'!J:J,MATCH($J571,'Data PO'!$B:$B,0),0),"")</f>
        <v/>
      </c>
      <c r="P571" s="235" t="str">
        <f t="shared" si="9"/>
        <v/>
      </c>
      <c r="Q571" s="235" t="str">
        <f>IFERROR(RANK(P571,P$6:P$796,0)+COUNTIF(P$6:P571,P571)-1,"")</f>
        <v/>
      </c>
    </row>
    <row r="572" spans="10:17" x14ac:dyDescent="0.25">
      <c r="J572" s="235">
        <v>776</v>
      </c>
      <c r="K572" s="235">
        <f>IFERROR(INDEX('Data PO'!C:C,MATCH($J572,'Data PO'!$B:$B,0),0),"")</f>
        <v>0</v>
      </c>
      <c r="L572" s="235" t="str">
        <f>IFERROR(INDEX('Data PO'!E:E,MATCH($J572,'Data PO'!$B:$B,0),0),"")</f>
        <v/>
      </c>
      <c r="M572" s="235">
        <f>IFERROR(INDEX('Data PO'!H:H,MATCH($J572,'Data PO'!$B:$B,0),0),"")</f>
        <v>0</v>
      </c>
      <c r="N572" s="235">
        <f>IFERROR(INDEX('Data PO'!I:I,MATCH($J572,'Data PO'!$B:$B,0),0),"")+IFERROR(SUMIFS('Jurnal Utang'!K:K,'Jurnal Utang'!N:N,K572),0)</f>
        <v>0</v>
      </c>
      <c r="O572" s="235" t="str">
        <f>IFERROR(INDEX('Data PO'!J:J,MATCH($J572,'Data PO'!$B:$B,0),0),"")</f>
        <v/>
      </c>
      <c r="P572" s="235" t="str">
        <f t="shared" si="9"/>
        <v/>
      </c>
      <c r="Q572" s="235" t="str">
        <f>IFERROR(RANK(P572,P$6:P$796,0)+COUNTIF(P$6:P572,P572)-1,"")</f>
        <v/>
      </c>
    </row>
    <row r="573" spans="10:17" x14ac:dyDescent="0.25">
      <c r="J573" s="235">
        <v>777</v>
      </c>
      <c r="K573" s="235">
        <f>IFERROR(INDEX('Data PO'!C:C,MATCH($J573,'Data PO'!$B:$B,0),0),"")</f>
        <v>0</v>
      </c>
      <c r="L573" s="235" t="str">
        <f>IFERROR(INDEX('Data PO'!E:E,MATCH($J573,'Data PO'!$B:$B,0),0),"")</f>
        <v/>
      </c>
      <c r="M573" s="235">
        <f>IFERROR(INDEX('Data PO'!H:H,MATCH($J573,'Data PO'!$B:$B,0),0),"")</f>
        <v>0</v>
      </c>
      <c r="N573" s="235">
        <f>IFERROR(INDEX('Data PO'!I:I,MATCH($J573,'Data PO'!$B:$B,0),0),"")+IFERROR(SUMIFS('Jurnal Utang'!K:K,'Jurnal Utang'!N:N,K573),0)</f>
        <v>0</v>
      </c>
      <c r="O573" s="235" t="str">
        <f>IFERROR(INDEX('Data PO'!J:J,MATCH($J573,'Data PO'!$B:$B,0),0),"")</f>
        <v/>
      </c>
      <c r="P573" s="235" t="str">
        <f t="shared" si="9"/>
        <v/>
      </c>
      <c r="Q573" s="235" t="str">
        <f>IFERROR(RANK(P573,P$6:P$796,0)+COUNTIF(P$6:P573,P573)-1,"")</f>
        <v/>
      </c>
    </row>
    <row r="574" spans="10:17" x14ac:dyDescent="0.25">
      <c r="J574" s="235">
        <v>778</v>
      </c>
      <c r="K574" s="235">
        <f>IFERROR(INDEX('Data PO'!C:C,MATCH($J574,'Data PO'!$B:$B,0),0),"")</f>
        <v>0</v>
      </c>
      <c r="L574" s="235" t="str">
        <f>IFERROR(INDEX('Data PO'!E:E,MATCH($J574,'Data PO'!$B:$B,0),0),"")</f>
        <v/>
      </c>
      <c r="M574" s="235">
        <f>IFERROR(INDEX('Data PO'!H:H,MATCH($J574,'Data PO'!$B:$B,0),0),"")</f>
        <v>0</v>
      </c>
      <c r="N574" s="235">
        <f>IFERROR(INDEX('Data PO'!I:I,MATCH($J574,'Data PO'!$B:$B,0),0),"")+IFERROR(SUMIFS('Jurnal Utang'!K:K,'Jurnal Utang'!N:N,K574),0)</f>
        <v>0</v>
      </c>
      <c r="O574" s="235" t="str">
        <f>IFERROR(INDEX('Data PO'!J:J,MATCH($J574,'Data PO'!$B:$B,0),0),"")</f>
        <v/>
      </c>
      <c r="P574" s="235" t="str">
        <f t="shared" si="9"/>
        <v/>
      </c>
      <c r="Q574" s="235" t="str">
        <f>IFERROR(RANK(P574,P$6:P$796,0)+COUNTIF(P$6:P574,P574)-1,"")</f>
        <v/>
      </c>
    </row>
    <row r="575" spans="10:17" x14ac:dyDescent="0.25">
      <c r="J575" s="235">
        <v>779</v>
      </c>
      <c r="K575" s="235">
        <f>IFERROR(INDEX('Data PO'!C:C,MATCH($J575,'Data PO'!$B:$B,0),0),"")</f>
        <v>0</v>
      </c>
      <c r="L575" s="235" t="str">
        <f>IFERROR(INDEX('Data PO'!E:E,MATCH($J575,'Data PO'!$B:$B,0),0),"")</f>
        <v/>
      </c>
      <c r="M575" s="235">
        <f>IFERROR(INDEX('Data PO'!H:H,MATCH($J575,'Data PO'!$B:$B,0),0),"")</f>
        <v>0</v>
      </c>
      <c r="N575" s="235">
        <f>IFERROR(INDEX('Data PO'!I:I,MATCH($J575,'Data PO'!$B:$B,0),0),"")+IFERROR(SUMIFS('Jurnal Utang'!K:K,'Jurnal Utang'!N:N,K575),0)</f>
        <v>0</v>
      </c>
      <c r="O575" s="235" t="str">
        <f>IFERROR(INDEX('Data PO'!J:J,MATCH($J575,'Data PO'!$B:$B,0),0),"")</f>
        <v/>
      </c>
      <c r="P575" s="235" t="str">
        <f t="shared" si="9"/>
        <v/>
      </c>
      <c r="Q575" s="235" t="str">
        <f>IFERROR(RANK(P575,P$6:P$796,0)+COUNTIF(P$6:P575,P575)-1,"")</f>
        <v/>
      </c>
    </row>
    <row r="576" spans="10:17" x14ac:dyDescent="0.25">
      <c r="J576" s="235">
        <v>780</v>
      </c>
      <c r="K576" s="235">
        <f>IFERROR(INDEX('Data PO'!C:C,MATCH($J576,'Data PO'!$B:$B,0),0),"")</f>
        <v>0</v>
      </c>
      <c r="L576" s="235" t="str">
        <f>IFERROR(INDEX('Data PO'!E:E,MATCH($J576,'Data PO'!$B:$B,0),0),"")</f>
        <v/>
      </c>
      <c r="M576" s="235">
        <f>IFERROR(INDEX('Data PO'!H:H,MATCH($J576,'Data PO'!$B:$B,0),0),"")</f>
        <v>0</v>
      </c>
      <c r="N576" s="235">
        <f>IFERROR(INDEX('Data PO'!I:I,MATCH($J576,'Data PO'!$B:$B,0),0),"")+IFERROR(SUMIFS('Jurnal Utang'!K:K,'Jurnal Utang'!N:N,K576),0)</f>
        <v>0</v>
      </c>
      <c r="O576" s="235" t="str">
        <f>IFERROR(INDEX('Data PO'!J:J,MATCH($J576,'Data PO'!$B:$B,0),0),"")</f>
        <v/>
      </c>
      <c r="P576" s="235" t="str">
        <f t="shared" si="9"/>
        <v/>
      </c>
      <c r="Q576" s="235" t="str">
        <f>IFERROR(RANK(P576,P$6:P$796,0)+COUNTIF(P$6:P576,P576)-1,"")</f>
        <v/>
      </c>
    </row>
    <row r="577" spans="10:17" x14ac:dyDescent="0.25">
      <c r="J577" s="235">
        <v>781</v>
      </c>
      <c r="K577" s="235">
        <f>IFERROR(INDEX('Data PO'!C:C,MATCH($J577,'Data PO'!$B:$B,0),0),"")</f>
        <v>0</v>
      </c>
      <c r="L577" s="235" t="str">
        <f>IFERROR(INDEX('Data PO'!E:E,MATCH($J577,'Data PO'!$B:$B,0),0),"")</f>
        <v/>
      </c>
      <c r="M577" s="235">
        <f>IFERROR(INDEX('Data PO'!H:H,MATCH($J577,'Data PO'!$B:$B,0),0),"")</f>
        <v>0</v>
      </c>
      <c r="N577" s="235">
        <f>IFERROR(INDEX('Data PO'!I:I,MATCH($J577,'Data PO'!$B:$B,0),0),"")+IFERROR(SUMIFS('Jurnal Utang'!K:K,'Jurnal Utang'!N:N,K577),0)</f>
        <v>0</v>
      </c>
      <c r="O577" s="235" t="str">
        <f>IFERROR(INDEX('Data PO'!J:J,MATCH($J577,'Data PO'!$B:$B,0),0),"")</f>
        <v/>
      </c>
      <c r="P577" s="235" t="str">
        <f t="shared" si="9"/>
        <v/>
      </c>
      <c r="Q577" s="235" t="str">
        <f>IFERROR(RANK(P577,P$6:P$796,0)+COUNTIF(P$6:P577,P577)-1,"")</f>
        <v/>
      </c>
    </row>
    <row r="578" spans="10:17" x14ac:dyDescent="0.25">
      <c r="J578" s="235">
        <v>782</v>
      </c>
      <c r="K578" s="235">
        <f>IFERROR(INDEX('Data PO'!C:C,MATCH($J578,'Data PO'!$B:$B,0),0),"")</f>
        <v>0</v>
      </c>
      <c r="L578" s="235" t="str">
        <f>IFERROR(INDEX('Data PO'!E:E,MATCH($J578,'Data PO'!$B:$B,0),0),"")</f>
        <v/>
      </c>
      <c r="M578" s="235">
        <f>IFERROR(INDEX('Data PO'!H:H,MATCH($J578,'Data PO'!$B:$B,0),0),"")</f>
        <v>0</v>
      </c>
      <c r="N578" s="235">
        <f>IFERROR(INDEX('Data PO'!I:I,MATCH($J578,'Data PO'!$B:$B,0),0),"")+IFERROR(SUMIFS('Jurnal Utang'!K:K,'Jurnal Utang'!N:N,K578),0)</f>
        <v>0</v>
      </c>
      <c r="O578" s="235" t="str">
        <f>IFERROR(INDEX('Data PO'!J:J,MATCH($J578,'Data PO'!$B:$B,0),0),"")</f>
        <v/>
      </c>
      <c r="P578" s="235" t="str">
        <f t="shared" si="9"/>
        <v/>
      </c>
      <c r="Q578" s="235" t="str">
        <f>IFERROR(RANK(P578,P$6:P$796,0)+COUNTIF(P$6:P578,P578)-1,"")</f>
        <v/>
      </c>
    </row>
    <row r="579" spans="10:17" x14ac:dyDescent="0.25">
      <c r="J579" s="235">
        <v>783</v>
      </c>
      <c r="K579" s="235">
        <f>IFERROR(INDEX('Data PO'!C:C,MATCH($J579,'Data PO'!$B:$B,0),0),"")</f>
        <v>0</v>
      </c>
      <c r="L579" s="235" t="str">
        <f>IFERROR(INDEX('Data PO'!E:E,MATCH($J579,'Data PO'!$B:$B,0),0),"")</f>
        <v/>
      </c>
      <c r="M579" s="235">
        <f>IFERROR(INDEX('Data PO'!H:H,MATCH($J579,'Data PO'!$B:$B,0),0),"")</f>
        <v>0</v>
      </c>
      <c r="N579" s="235">
        <f>IFERROR(INDEX('Data PO'!I:I,MATCH($J579,'Data PO'!$B:$B,0),0),"")+IFERROR(SUMIFS('Jurnal Utang'!K:K,'Jurnal Utang'!N:N,K579),0)</f>
        <v>0</v>
      </c>
      <c r="O579" s="235" t="str">
        <f>IFERROR(INDEX('Data PO'!J:J,MATCH($J579,'Data PO'!$B:$B,0),0),"")</f>
        <v/>
      </c>
      <c r="P579" s="235" t="str">
        <f t="shared" si="9"/>
        <v/>
      </c>
      <c r="Q579" s="235" t="str">
        <f>IFERROR(RANK(P579,P$6:P$796,0)+COUNTIF(P$6:P579,P579)-1,"")</f>
        <v/>
      </c>
    </row>
    <row r="580" spans="10:17" x14ac:dyDescent="0.25">
      <c r="J580" s="235">
        <v>784</v>
      </c>
      <c r="K580" s="235">
        <f>IFERROR(INDEX('Data PO'!C:C,MATCH($J580,'Data PO'!$B:$B,0),0),"")</f>
        <v>0</v>
      </c>
      <c r="L580" s="235" t="str">
        <f>IFERROR(INDEX('Data PO'!E:E,MATCH($J580,'Data PO'!$B:$B,0),0),"")</f>
        <v/>
      </c>
      <c r="M580" s="235">
        <f>IFERROR(INDEX('Data PO'!H:H,MATCH($J580,'Data PO'!$B:$B,0),0),"")</f>
        <v>0</v>
      </c>
      <c r="N580" s="235">
        <f>IFERROR(INDEX('Data PO'!I:I,MATCH($J580,'Data PO'!$B:$B,0),0),"")+IFERROR(SUMIFS('Jurnal Utang'!K:K,'Jurnal Utang'!N:N,K580),0)</f>
        <v>0</v>
      </c>
      <c r="O580" s="235" t="str">
        <f>IFERROR(INDEX('Data PO'!J:J,MATCH($J580,'Data PO'!$B:$B,0),0),"")</f>
        <v/>
      </c>
      <c r="P580" s="235" t="str">
        <f t="shared" si="9"/>
        <v/>
      </c>
      <c r="Q580" s="235" t="str">
        <f>IFERROR(RANK(P580,P$6:P$796,0)+COUNTIF(P$6:P580,P580)-1,"")</f>
        <v/>
      </c>
    </row>
    <row r="581" spans="10:17" x14ac:dyDescent="0.25">
      <c r="J581" s="235">
        <v>785</v>
      </c>
      <c r="K581" s="235">
        <f>IFERROR(INDEX('Data PO'!C:C,MATCH($J581,'Data PO'!$B:$B,0),0),"")</f>
        <v>0</v>
      </c>
      <c r="L581" s="235" t="str">
        <f>IFERROR(INDEX('Data PO'!E:E,MATCH($J581,'Data PO'!$B:$B,0),0),"")</f>
        <v/>
      </c>
      <c r="M581" s="235">
        <f>IFERROR(INDEX('Data PO'!H:H,MATCH($J581,'Data PO'!$B:$B,0),0),"")</f>
        <v>0</v>
      </c>
      <c r="N581" s="235">
        <f>IFERROR(INDEX('Data PO'!I:I,MATCH($J581,'Data PO'!$B:$B,0),0),"")+IFERROR(SUMIFS('Jurnal Utang'!K:K,'Jurnal Utang'!N:N,K581),0)</f>
        <v>0</v>
      </c>
      <c r="O581" s="235" t="str">
        <f>IFERROR(INDEX('Data PO'!J:J,MATCH($J581,'Data PO'!$B:$B,0),0),"")</f>
        <v/>
      </c>
      <c r="P581" s="235" t="str">
        <f t="shared" si="9"/>
        <v/>
      </c>
      <c r="Q581" s="235" t="str">
        <f>IFERROR(RANK(P581,P$6:P$796,0)+COUNTIF(P$6:P581,P581)-1,"")</f>
        <v/>
      </c>
    </row>
    <row r="582" spans="10:17" x14ac:dyDescent="0.25">
      <c r="J582" s="235">
        <v>786</v>
      </c>
      <c r="K582" s="235">
        <f>IFERROR(INDEX('Data PO'!C:C,MATCH($J582,'Data PO'!$B:$B,0),0),"")</f>
        <v>0</v>
      </c>
      <c r="L582" s="235" t="str">
        <f>IFERROR(INDEX('Data PO'!E:E,MATCH($J582,'Data PO'!$B:$B,0),0),"")</f>
        <v/>
      </c>
      <c r="M582" s="235">
        <f>IFERROR(INDEX('Data PO'!H:H,MATCH($J582,'Data PO'!$B:$B,0),0),"")</f>
        <v>0</v>
      </c>
      <c r="N582" s="235">
        <f>IFERROR(INDEX('Data PO'!I:I,MATCH($J582,'Data PO'!$B:$B,0),0),"")+IFERROR(SUMIFS('Jurnal Utang'!K:K,'Jurnal Utang'!N:N,K582),0)</f>
        <v>0</v>
      </c>
      <c r="O582" s="235" t="str">
        <f>IFERROR(INDEX('Data PO'!J:J,MATCH($J582,'Data PO'!$B:$B,0),0),"")</f>
        <v/>
      </c>
      <c r="P582" s="235" t="str">
        <f t="shared" si="9"/>
        <v/>
      </c>
      <c r="Q582" s="235" t="str">
        <f>IFERROR(RANK(P582,P$6:P$796,0)+COUNTIF(P$6:P582,P582)-1,"")</f>
        <v/>
      </c>
    </row>
    <row r="583" spans="10:17" x14ac:dyDescent="0.25">
      <c r="J583" s="235">
        <v>787</v>
      </c>
      <c r="K583" s="235">
        <f>IFERROR(INDEX('Data PO'!C:C,MATCH($J583,'Data PO'!$B:$B,0),0),"")</f>
        <v>0</v>
      </c>
      <c r="L583" s="235" t="str">
        <f>IFERROR(INDEX('Data PO'!E:E,MATCH($J583,'Data PO'!$B:$B,0),0),"")</f>
        <v/>
      </c>
      <c r="M583" s="235">
        <f>IFERROR(INDEX('Data PO'!H:H,MATCH($J583,'Data PO'!$B:$B,0),0),"")</f>
        <v>0</v>
      </c>
      <c r="N583" s="235">
        <f>IFERROR(INDEX('Data PO'!I:I,MATCH($J583,'Data PO'!$B:$B,0),0),"")+IFERROR(SUMIFS('Jurnal Utang'!K:K,'Jurnal Utang'!N:N,K583),0)</f>
        <v>0</v>
      </c>
      <c r="O583" s="235" t="str">
        <f>IFERROR(INDEX('Data PO'!J:J,MATCH($J583,'Data PO'!$B:$B,0),0),"")</f>
        <v/>
      </c>
      <c r="P583" s="235" t="str">
        <f t="shared" si="9"/>
        <v/>
      </c>
      <c r="Q583" s="235" t="str">
        <f>IFERROR(RANK(P583,P$6:P$796,0)+COUNTIF(P$6:P583,P583)-1,"")</f>
        <v/>
      </c>
    </row>
    <row r="584" spans="10:17" x14ac:dyDescent="0.25">
      <c r="J584" s="235">
        <v>788</v>
      </c>
      <c r="K584" s="235">
        <f>IFERROR(INDEX('Data PO'!C:C,MATCH($J584,'Data PO'!$B:$B,0),0),"")</f>
        <v>0</v>
      </c>
      <c r="L584" s="235" t="str">
        <f>IFERROR(INDEX('Data PO'!E:E,MATCH($J584,'Data PO'!$B:$B,0),0),"")</f>
        <v/>
      </c>
      <c r="M584" s="235">
        <f>IFERROR(INDEX('Data PO'!H:H,MATCH($J584,'Data PO'!$B:$B,0),0),"")</f>
        <v>0</v>
      </c>
      <c r="N584" s="235">
        <f>IFERROR(INDEX('Data PO'!I:I,MATCH($J584,'Data PO'!$B:$B,0),0),"")+IFERROR(SUMIFS('Jurnal Utang'!K:K,'Jurnal Utang'!N:N,K584),0)</f>
        <v>0</v>
      </c>
      <c r="O584" s="235" t="str">
        <f>IFERROR(INDEX('Data PO'!J:J,MATCH($J584,'Data PO'!$B:$B,0),0),"")</f>
        <v/>
      </c>
      <c r="P584" s="235" t="str">
        <f t="shared" si="9"/>
        <v/>
      </c>
      <c r="Q584" s="235" t="str">
        <f>IFERROR(RANK(P584,P$6:P$796,0)+COUNTIF(P$6:P584,P584)-1,"")</f>
        <v/>
      </c>
    </row>
    <row r="585" spans="10:17" x14ac:dyDescent="0.25">
      <c r="J585" s="235">
        <v>789</v>
      </c>
      <c r="K585" s="235">
        <f>IFERROR(INDEX('Data PO'!C:C,MATCH($J585,'Data PO'!$B:$B,0),0),"")</f>
        <v>0</v>
      </c>
      <c r="L585" s="235" t="str">
        <f>IFERROR(INDEX('Data PO'!E:E,MATCH($J585,'Data PO'!$B:$B,0),0),"")</f>
        <v/>
      </c>
      <c r="M585" s="235">
        <f>IFERROR(INDEX('Data PO'!H:H,MATCH($J585,'Data PO'!$B:$B,0),0),"")</f>
        <v>0</v>
      </c>
      <c r="N585" s="235">
        <f>IFERROR(INDEX('Data PO'!I:I,MATCH($J585,'Data PO'!$B:$B,0),0),"")+IFERROR(SUMIFS('Jurnal Utang'!K:K,'Jurnal Utang'!N:N,K585),0)</f>
        <v>0</v>
      </c>
      <c r="O585" s="235" t="str">
        <f>IFERROR(INDEX('Data PO'!J:J,MATCH($J585,'Data PO'!$B:$B,0),0),"")</f>
        <v/>
      </c>
      <c r="P585" s="235" t="str">
        <f t="shared" si="9"/>
        <v/>
      </c>
      <c r="Q585" s="235" t="str">
        <f>IFERROR(RANK(P585,P$6:P$796,0)+COUNTIF(P$6:P585,P585)-1,"")</f>
        <v/>
      </c>
    </row>
    <row r="586" spans="10:17" x14ac:dyDescent="0.25">
      <c r="J586" s="235">
        <v>790</v>
      </c>
      <c r="K586" s="235">
        <f>IFERROR(INDEX('Data PO'!C:C,MATCH($J586,'Data PO'!$B:$B,0),0),"")</f>
        <v>0</v>
      </c>
      <c r="L586" s="235" t="str">
        <f>IFERROR(INDEX('Data PO'!E:E,MATCH($J586,'Data PO'!$B:$B,0),0),"")</f>
        <v/>
      </c>
      <c r="M586" s="235">
        <f>IFERROR(INDEX('Data PO'!H:H,MATCH($J586,'Data PO'!$B:$B,0),0),"")</f>
        <v>0</v>
      </c>
      <c r="N586" s="235">
        <f>IFERROR(INDEX('Data PO'!I:I,MATCH($J586,'Data PO'!$B:$B,0),0),"")+IFERROR(SUMIFS('Jurnal Utang'!K:K,'Jurnal Utang'!N:N,K586),0)</f>
        <v>0</v>
      </c>
      <c r="O586" s="235" t="str">
        <f>IFERROR(INDEX('Data PO'!J:J,MATCH($J586,'Data PO'!$B:$B,0),0),"")</f>
        <v/>
      </c>
      <c r="P586" s="235" t="str">
        <f t="shared" si="9"/>
        <v/>
      </c>
      <c r="Q586" s="235" t="str">
        <f>IFERROR(RANK(P586,P$6:P$796,0)+COUNTIF(P$6:P586,P586)-1,"")</f>
        <v/>
      </c>
    </row>
    <row r="587" spans="10:17" x14ac:dyDescent="0.25">
      <c r="J587" s="235">
        <v>791</v>
      </c>
      <c r="K587" s="235">
        <f>IFERROR(INDEX('Data PO'!C:C,MATCH($J587,'Data PO'!$B:$B,0),0),"")</f>
        <v>0</v>
      </c>
      <c r="L587" s="235" t="str">
        <f>IFERROR(INDEX('Data PO'!E:E,MATCH($J587,'Data PO'!$B:$B,0),0),"")</f>
        <v/>
      </c>
      <c r="M587" s="235">
        <f>IFERROR(INDEX('Data PO'!H:H,MATCH($J587,'Data PO'!$B:$B,0),0),"")</f>
        <v>0</v>
      </c>
      <c r="N587" s="235">
        <f>IFERROR(INDEX('Data PO'!I:I,MATCH($J587,'Data PO'!$B:$B,0),0),"")+IFERROR(SUMIFS('Jurnal Utang'!K:K,'Jurnal Utang'!N:N,K587),0)</f>
        <v>0</v>
      </c>
      <c r="O587" s="235" t="str">
        <f>IFERROR(INDEX('Data PO'!J:J,MATCH($J587,'Data PO'!$B:$B,0),0),"")</f>
        <v/>
      </c>
      <c r="P587" s="235" t="str">
        <f t="shared" si="9"/>
        <v/>
      </c>
      <c r="Q587" s="235" t="str">
        <f>IFERROR(RANK(P587,P$6:P$796,0)+COUNTIF(P$6:P587,P587)-1,"")</f>
        <v/>
      </c>
    </row>
    <row r="588" spans="10:17" x14ac:dyDescent="0.25">
      <c r="J588" s="235">
        <v>792</v>
      </c>
      <c r="K588" s="235">
        <f>IFERROR(INDEX('Data PO'!C:C,MATCH($J588,'Data PO'!$B:$B,0),0),"")</f>
        <v>0</v>
      </c>
      <c r="L588" s="235" t="str">
        <f>IFERROR(INDEX('Data PO'!E:E,MATCH($J588,'Data PO'!$B:$B,0),0),"")</f>
        <v/>
      </c>
      <c r="M588" s="235">
        <f>IFERROR(INDEX('Data PO'!H:H,MATCH($J588,'Data PO'!$B:$B,0),0),"")</f>
        <v>0</v>
      </c>
      <c r="N588" s="235">
        <f>IFERROR(INDEX('Data PO'!I:I,MATCH($J588,'Data PO'!$B:$B,0),0),"")+IFERROR(SUMIFS('Jurnal Utang'!K:K,'Jurnal Utang'!N:N,K588),0)</f>
        <v>0</v>
      </c>
      <c r="O588" s="235" t="str">
        <f>IFERROR(INDEX('Data PO'!J:J,MATCH($J588,'Data PO'!$B:$B,0),0),"")</f>
        <v/>
      </c>
      <c r="P588" s="235" t="str">
        <f t="shared" si="9"/>
        <v/>
      </c>
      <c r="Q588" s="235" t="str">
        <f>IFERROR(RANK(P588,P$6:P$796,0)+COUNTIF(P$6:P588,P588)-1,"")</f>
        <v/>
      </c>
    </row>
    <row r="589" spans="10:17" x14ac:dyDescent="0.25">
      <c r="J589" s="235">
        <v>793</v>
      </c>
      <c r="K589" s="235">
        <f>IFERROR(INDEX('Data PO'!C:C,MATCH($J589,'Data PO'!$B:$B,0),0),"")</f>
        <v>0</v>
      </c>
      <c r="L589" s="235" t="str">
        <f>IFERROR(INDEX('Data PO'!E:E,MATCH($J589,'Data PO'!$B:$B,0),0),"")</f>
        <v/>
      </c>
      <c r="M589" s="235">
        <f>IFERROR(INDEX('Data PO'!H:H,MATCH($J589,'Data PO'!$B:$B,0),0),"")</f>
        <v>0</v>
      </c>
      <c r="N589" s="235">
        <f>IFERROR(INDEX('Data PO'!I:I,MATCH($J589,'Data PO'!$B:$B,0),0),"")+IFERROR(SUMIFS('Jurnal Utang'!K:K,'Jurnal Utang'!N:N,K589),0)</f>
        <v>0</v>
      </c>
      <c r="O589" s="235" t="str">
        <f>IFERROR(INDEX('Data PO'!J:J,MATCH($J589,'Data PO'!$B:$B,0),0),"")</f>
        <v/>
      </c>
      <c r="P589" s="235" t="str">
        <f t="shared" si="9"/>
        <v/>
      </c>
      <c r="Q589" s="235" t="str">
        <f>IFERROR(RANK(P589,P$6:P$796,0)+COUNTIF(P$6:P589,P589)-1,"")</f>
        <v/>
      </c>
    </row>
    <row r="590" spans="10:17" x14ac:dyDescent="0.25">
      <c r="J590" s="235">
        <v>794</v>
      </c>
      <c r="K590" s="235">
        <f>IFERROR(INDEX('Data PO'!C:C,MATCH($J590,'Data PO'!$B:$B,0),0),"")</f>
        <v>0</v>
      </c>
      <c r="L590" s="235" t="str">
        <f>IFERROR(INDEX('Data PO'!E:E,MATCH($J590,'Data PO'!$B:$B,0),0),"")</f>
        <v/>
      </c>
      <c r="M590" s="235">
        <f>IFERROR(INDEX('Data PO'!H:H,MATCH($J590,'Data PO'!$B:$B,0),0),"")</f>
        <v>0</v>
      </c>
      <c r="N590" s="235">
        <f>IFERROR(INDEX('Data PO'!I:I,MATCH($J590,'Data PO'!$B:$B,0),0),"")+IFERROR(SUMIFS('Jurnal Utang'!K:K,'Jurnal Utang'!N:N,K590),0)</f>
        <v>0</v>
      </c>
      <c r="O590" s="235" t="str">
        <f>IFERROR(INDEX('Data PO'!J:J,MATCH($J590,'Data PO'!$B:$B,0),0),"")</f>
        <v/>
      </c>
      <c r="P590" s="235" t="str">
        <f t="shared" si="9"/>
        <v/>
      </c>
      <c r="Q590" s="235" t="str">
        <f>IFERROR(RANK(P590,P$6:P$796,0)+COUNTIF(P$6:P590,P590)-1,"")</f>
        <v/>
      </c>
    </row>
    <row r="591" spans="10:17" x14ac:dyDescent="0.25">
      <c r="J591" s="235">
        <v>795</v>
      </c>
      <c r="K591" s="235">
        <f>IFERROR(INDEX('Data PO'!C:C,MATCH($J591,'Data PO'!$B:$B,0),0),"")</f>
        <v>0</v>
      </c>
      <c r="L591" s="235" t="str">
        <f>IFERROR(INDEX('Data PO'!E:E,MATCH($J591,'Data PO'!$B:$B,0),0),"")</f>
        <v/>
      </c>
      <c r="M591" s="235">
        <f>IFERROR(INDEX('Data PO'!H:H,MATCH($J591,'Data PO'!$B:$B,0),0),"")</f>
        <v>0</v>
      </c>
      <c r="N591" s="235">
        <f>IFERROR(INDEX('Data PO'!I:I,MATCH($J591,'Data PO'!$B:$B,0),0),"")+IFERROR(SUMIFS('Jurnal Utang'!K:K,'Jurnal Utang'!N:N,K591),0)</f>
        <v>0</v>
      </c>
      <c r="O591" s="235" t="str">
        <f>IFERROR(INDEX('Data PO'!J:J,MATCH($J591,'Data PO'!$B:$B,0),0),"")</f>
        <v/>
      </c>
      <c r="P591" s="235" t="str">
        <f t="shared" si="9"/>
        <v/>
      </c>
      <c r="Q591" s="235" t="str">
        <f>IFERROR(RANK(P591,P$6:P$796,0)+COUNTIF(P$6:P591,P591)-1,"")</f>
        <v/>
      </c>
    </row>
    <row r="592" spans="10:17" x14ac:dyDescent="0.25">
      <c r="J592" s="235">
        <v>796</v>
      </c>
      <c r="K592" s="235">
        <f>IFERROR(INDEX('Data PO'!C:C,MATCH($J592,'Data PO'!$B:$B,0),0),"")</f>
        <v>0</v>
      </c>
      <c r="L592" s="235" t="str">
        <f>IFERROR(INDEX('Data PO'!E:E,MATCH($J592,'Data PO'!$B:$B,0),0),"")</f>
        <v/>
      </c>
      <c r="M592" s="235">
        <f>IFERROR(INDEX('Data PO'!H:H,MATCH($J592,'Data PO'!$B:$B,0),0),"")</f>
        <v>0</v>
      </c>
      <c r="N592" s="235">
        <f>IFERROR(INDEX('Data PO'!I:I,MATCH($J592,'Data PO'!$B:$B,0),0),"")+IFERROR(SUMIFS('Jurnal Utang'!K:K,'Jurnal Utang'!N:N,K592),0)</f>
        <v>0</v>
      </c>
      <c r="O592" s="235" t="str">
        <f>IFERROR(INDEX('Data PO'!J:J,MATCH($J592,'Data PO'!$B:$B,0),0),"")</f>
        <v/>
      </c>
      <c r="P592" s="235" t="str">
        <f t="shared" si="9"/>
        <v/>
      </c>
      <c r="Q592" s="235" t="str">
        <f>IFERROR(RANK(P592,P$6:P$796,0)+COUNTIF(P$6:P592,P592)-1,"")</f>
        <v/>
      </c>
    </row>
    <row r="593" spans="10:17" x14ac:dyDescent="0.25">
      <c r="J593" s="235">
        <v>797</v>
      </c>
      <c r="K593" s="235">
        <f>IFERROR(INDEX('Data PO'!C:C,MATCH($J593,'Data PO'!$B:$B,0),0),"")</f>
        <v>0</v>
      </c>
      <c r="L593" s="235" t="str">
        <f>IFERROR(INDEX('Data PO'!E:E,MATCH($J593,'Data PO'!$B:$B,0),0),"")</f>
        <v/>
      </c>
      <c r="M593" s="235">
        <f>IFERROR(INDEX('Data PO'!H:H,MATCH($J593,'Data PO'!$B:$B,0),0),"")</f>
        <v>0</v>
      </c>
      <c r="N593" s="235">
        <f>IFERROR(INDEX('Data PO'!I:I,MATCH($J593,'Data PO'!$B:$B,0),0),"")+IFERROR(SUMIFS('Jurnal Utang'!K:K,'Jurnal Utang'!N:N,K593),0)</f>
        <v>0</v>
      </c>
      <c r="O593" s="235" t="str">
        <f>IFERROR(INDEX('Data PO'!J:J,MATCH($J593,'Data PO'!$B:$B,0),0),"")</f>
        <v/>
      </c>
      <c r="P593" s="235" t="str">
        <f t="shared" si="9"/>
        <v/>
      </c>
      <c r="Q593" s="235" t="str">
        <f>IFERROR(RANK(P593,P$6:P$796,0)+COUNTIF(P$6:P593,P593)-1,"")</f>
        <v/>
      </c>
    </row>
    <row r="594" spans="10:17" x14ac:dyDescent="0.25">
      <c r="J594" s="235">
        <v>798</v>
      </c>
      <c r="K594" s="235">
        <f>IFERROR(INDEX('Data PO'!C:C,MATCH($J594,'Data PO'!$B:$B,0),0),"")</f>
        <v>0</v>
      </c>
      <c r="L594" s="235" t="str">
        <f>IFERROR(INDEX('Data PO'!E:E,MATCH($J594,'Data PO'!$B:$B,0),0),"")</f>
        <v/>
      </c>
      <c r="M594" s="235">
        <f>IFERROR(INDEX('Data PO'!H:H,MATCH($J594,'Data PO'!$B:$B,0),0),"")</f>
        <v>0</v>
      </c>
      <c r="N594" s="235">
        <f>IFERROR(INDEX('Data PO'!I:I,MATCH($J594,'Data PO'!$B:$B,0),0),"")+IFERROR(SUMIFS('Jurnal Utang'!K:K,'Jurnal Utang'!N:N,K594),0)</f>
        <v>0</v>
      </c>
      <c r="O594" s="235" t="str">
        <f>IFERROR(INDEX('Data PO'!J:J,MATCH($J594,'Data PO'!$B:$B,0),0),"")</f>
        <v/>
      </c>
      <c r="P594" s="235" t="str">
        <f t="shared" si="9"/>
        <v/>
      </c>
      <c r="Q594" s="235" t="str">
        <f>IFERROR(RANK(P594,P$6:P$796,0)+COUNTIF(P$6:P594,P594)-1,"")</f>
        <v/>
      </c>
    </row>
    <row r="595" spans="10:17" x14ac:dyDescent="0.25">
      <c r="J595" s="235">
        <v>799</v>
      </c>
      <c r="K595" s="235">
        <f>IFERROR(INDEX('Data PO'!C:C,MATCH($J595,'Data PO'!$B:$B,0),0),"")</f>
        <v>0</v>
      </c>
      <c r="L595" s="235" t="str">
        <f>IFERROR(INDEX('Data PO'!E:E,MATCH($J595,'Data PO'!$B:$B,0),0),"")</f>
        <v/>
      </c>
      <c r="M595" s="235">
        <f>IFERROR(INDEX('Data PO'!H:H,MATCH($J595,'Data PO'!$B:$B,0),0),"")</f>
        <v>0</v>
      </c>
      <c r="N595" s="235">
        <f>IFERROR(INDEX('Data PO'!I:I,MATCH($J595,'Data PO'!$B:$B,0),0),"")+IFERROR(SUMIFS('Jurnal Utang'!K:K,'Jurnal Utang'!N:N,K595),0)</f>
        <v>0</v>
      </c>
      <c r="O595" s="235" t="str">
        <f>IFERROR(INDEX('Data PO'!J:J,MATCH($J595,'Data PO'!$B:$B,0),0),"")</f>
        <v/>
      </c>
      <c r="P595" s="235" t="str">
        <f t="shared" si="9"/>
        <v/>
      </c>
      <c r="Q595" s="235" t="str">
        <f>IFERROR(RANK(P595,P$6:P$796,0)+COUNTIF(P$6:P595,P595)-1,"")</f>
        <v/>
      </c>
    </row>
    <row r="596" spans="10:17" x14ac:dyDescent="0.25">
      <c r="J596" s="235">
        <v>800</v>
      </c>
      <c r="K596" s="235">
        <f>IFERROR(INDEX('Data PO'!C:C,MATCH($J596,'Data PO'!$B:$B,0),0),"")</f>
        <v>0</v>
      </c>
      <c r="L596" s="235" t="str">
        <f>IFERROR(INDEX('Data PO'!E:E,MATCH($J596,'Data PO'!$B:$B,0),0),"")</f>
        <v/>
      </c>
      <c r="M596" s="235">
        <f>IFERROR(INDEX('Data PO'!H:H,MATCH($J596,'Data PO'!$B:$B,0),0),"")</f>
        <v>0</v>
      </c>
      <c r="N596" s="235">
        <f>IFERROR(INDEX('Data PO'!I:I,MATCH($J596,'Data PO'!$B:$B,0),0),"")+IFERROR(SUMIFS('Jurnal Utang'!K:K,'Jurnal Utang'!N:N,K596),0)</f>
        <v>0</v>
      </c>
      <c r="O596" s="235" t="str">
        <f>IFERROR(INDEX('Data PO'!J:J,MATCH($J596,'Data PO'!$B:$B,0),0),"")</f>
        <v/>
      </c>
      <c r="P596" s="235" t="str">
        <f t="shared" si="9"/>
        <v/>
      </c>
      <c r="Q596" s="235" t="str">
        <f>IFERROR(RANK(P596,P$6:P$796,0)+COUNTIF(P$6:P596,P596)-1,"")</f>
        <v/>
      </c>
    </row>
    <row r="597" spans="10:17" x14ac:dyDescent="0.25">
      <c r="J597" s="235">
        <v>801</v>
      </c>
      <c r="K597" s="235">
        <f>IFERROR(INDEX('Data PO'!C:C,MATCH($J597,'Data PO'!$B:$B,0),0),"")</f>
        <v>0</v>
      </c>
      <c r="L597" s="235" t="str">
        <f>IFERROR(INDEX('Data PO'!E:E,MATCH($J597,'Data PO'!$B:$B,0),0),"")</f>
        <v/>
      </c>
      <c r="M597" s="235">
        <f>IFERROR(INDEX('Data PO'!H:H,MATCH($J597,'Data PO'!$B:$B,0),0),"")</f>
        <v>0</v>
      </c>
      <c r="N597" s="235">
        <f>IFERROR(INDEX('Data PO'!I:I,MATCH($J597,'Data PO'!$B:$B,0),0),"")+IFERROR(SUMIFS('Jurnal Utang'!K:K,'Jurnal Utang'!N:N,K597),0)</f>
        <v>0</v>
      </c>
      <c r="O597" s="235" t="str">
        <f>IFERROR(INDEX('Data PO'!J:J,MATCH($J597,'Data PO'!$B:$B,0),0),"")</f>
        <v/>
      </c>
      <c r="P597" s="235" t="str">
        <f t="shared" si="9"/>
        <v/>
      </c>
      <c r="Q597" s="235" t="str">
        <f>IFERROR(RANK(P597,P$6:P$796,0)+COUNTIF(P$6:P597,P597)-1,"")</f>
        <v/>
      </c>
    </row>
    <row r="598" spans="10:17" x14ac:dyDescent="0.25">
      <c r="J598" s="235">
        <v>802</v>
      </c>
      <c r="K598" s="235">
        <f>IFERROR(INDEX('Data PO'!C:C,MATCH($J598,'Data PO'!$B:$B,0),0),"")</f>
        <v>0</v>
      </c>
      <c r="L598" s="235" t="str">
        <f>IFERROR(INDEX('Data PO'!E:E,MATCH($J598,'Data PO'!$B:$B,0),0),"")</f>
        <v/>
      </c>
      <c r="M598" s="235">
        <f>IFERROR(INDEX('Data PO'!H:H,MATCH($J598,'Data PO'!$B:$B,0),0),"")</f>
        <v>0</v>
      </c>
      <c r="N598" s="235">
        <f>IFERROR(INDEX('Data PO'!I:I,MATCH($J598,'Data PO'!$B:$B,0),0),"")+IFERROR(SUMIFS('Jurnal Utang'!K:K,'Jurnal Utang'!N:N,K598),0)</f>
        <v>0</v>
      </c>
      <c r="O598" s="235" t="str">
        <f>IFERROR(INDEX('Data PO'!J:J,MATCH($J598,'Data PO'!$B:$B,0),0),"")</f>
        <v/>
      </c>
      <c r="P598" s="235" t="str">
        <f t="shared" si="9"/>
        <v/>
      </c>
      <c r="Q598" s="235" t="str">
        <f>IFERROR(RANK(P598,P$6:P$796,0)+COUNTIF(P$6:P598,P598)-1,"")</f>
        <v/>
      </c>
    </row>
    <row r="599" spans="10:17" x14ac:dyDescent="0.25">
      <c r="J599" s="235">
        <v>803</v>
      </c>
      <c r="K599" s="235">
        <f>IFERROR(INDEX('Data PO'!C:C,MATCH($J599,'Data PO'!$B:$B,0),0),"")</f>
        <v>0</v>
      </c>
      <c r="L599" s="235" t="str">
        <f>IFERROR(INDEX('Data PO'!E:E,MATCH($J599,'Data PO'!$B:$B,0),0),"")</f>
        <v/>
      </c>
      <c r="M599" s="235">
        <f>IFERROR(INDEX('Data PO'!H:H,MATCH($J599,'Data PO'!$B:$B,0),0),"")</f>
        <v>0</v>
      </c>
      <c r="N599" s="235">
        <f>IFERROR(INDEX('Data PO'!I:I,MATCH($J599,'Data PO'!$B:$B,0),0),"")+IFERROR(SUMIFS('Jurnal Utang'!K:K,'Jurnal Utang'!N:N,K599),0)</f>
        <v>0</v>
      </c>
      <c r="O599" s="235" t="str">
        <f>IFERROR(INDEX('Data PO'!J:J,MATCH($J599,'Data PO'!$B:$B,0),0),"")</f>
        <v/>
      </c>
      <c r="P599" s="235" t="str">
        <f t="shared" si="9"/>
        <v/>
      </c>
      <c r="Q599" s="235" t="str">
        <f>IFERROR(RANK(P599,P$6:P$796,0)+COUNTIF(P$6:P599,P599)-1,"")</f>
        <v/>
      </c>
    </row>
    <row r="600" spans="10:17" x14ac:dyDescent="0.25">
      <c r="J600" s="235">
        <v>804</v>
      </c>
      <c r="K600" s="235">
        <f>IFERROR(INDEX('Data PO'!C:C,MATCH($J600,'Data PO'!$B:$B,0),0),"")</f>
        <v>0</v>
      </c>
      <c r="L600" s="235" t="str">
        <f>IFERROR(INDEX('Data PO'!E:E,MATCH($J600,'Data PO'!$B:$B,0),0),"")</f>
        <v/>
      </c>
      <c r="M600" s="235">
        <f>IFERROR(INDEX('Data PO'!H:H,MATCH($J600,'Data PO'!$B:$B,0),0),"")</f>
        <v>0</v>
      </c>
      <c r="N600" s="235">
        <f>IFERROR(INDEX('Data PO'!I:I,MATCH($J600,'Data PO'!$B:$B,0),0),"")+IFERROR(SUMIFS('Jurnal Utang'!K:K,'Jurnal Utang'!N:N,K600),0)</f>
        <v>0</v>
      </c>
      <c r="O600" s="235" t="str">
        <f>IFERROR(INDEX('Data PO'!J:J,MATCH($J600,'Data PO'!$B:$B,0),0),"")</f>
        <v/>
      </c>
      <c r="P600" s="235" t="str">
        <f t="shared" si="9"/>
        <v/>
      </c>
      <c r="Q600" s="235" t="str">
        <f>IFERROR(RANK(P600,P$6:P$796,0)+COUNTIF(P$6:P600,P600)-1,"")</f>
        <v/>
      </c>
    </row>
    <row r="601" spans="10:17" x14ac:dyDescent="0.25">
      <c r="J601" s="235">
        <v>805</v>
      </c>
      <c r="K601" s="235">
        <f>IFERROR(INDEX('Data PO'!C:C,MATCH($J601,'Data PO'!$B:$B,0),0),"")</f>
        <v>0</v>
      </c>
      <c r="L601" s="235" t="str">
        <f>IFERROR(INDEX('Data PO'!E:E,MATCH($J601,'Data PO'!$B:$B,0),0),"")</f>
        <v/>
      </c>
      <c r="M601" s="235">
        <f>IFERROR(INDEX('Data PO'!H:H,MATCH($J601,'Data PO'!$B:$B,0),0),"")</f>
        <v>0</v>
      </c>
      <c r="N601" s="235">
        <f>IFERROR(INDEX('Data PO'!I:I,MATCH($J601,'Data PO'!$B:$B,0),0),"")+IFERROR(SUMIFS('Jurnal Utang'!K:K,'Jurnal Utang'!N:N,K601),0)</f>
        <v>0</v>
      </c>
      <c r="O601" s="235" t="str">
        <f>IFERROR(INDEX('Data PO'!J:J,MATCH($J601,'Data PO'!$B:$B,0),0),"")</f>
        <v/>
      </c>
      <c r="P601" s="235" t="str">
        <f t="shared" si="9"/>
        <v/>
      </c>
      <c r="Q601" s="235" t="str">
        <f>IFERROR(RANK(P601,P$6:P$796,0)+COUNTIF(P$6:P601,P601)-1,"")</f>
        <v/>
      </c>
    </row>
    <row r="602" spans="10:17" x14ac:dyDescent="0.25">
      <c r="J602" s="235">
        <v>806</v>
      </c>
      <c r="K602" s="235">
        <f>IFERROR(INDEX('Data PO'!C:C,MATCH($J602,'Data PO'!$B:$B,0),0),"")</f>
        <v>0</v>
      </c>
      <c r="L602" s="235" t="str">
        <f>IFERROR(INDEX('Data PO'!E:E,MATCH($J602,'Data PO'!$B:$B,0),0),"")</f>
        <v/>
      </c>
      <c r="M602" s="235">
        <f>IFERROR(INDEX('Data PO'!H:H,MATCH($J602,'Data PO'!$B:$B,0),0),"")</f>
        <v>0</v>
      </c>
      <c r="N602" s="235">
        <f>IFERROR(INDEX('Data PO'!I:I,MATCH($J602,'Data PO'!$B:$B,0),0),"")+IFERROR(SUMIFS('Jurnal Utang'!K:K,'Jurnal Utang'!N:N,K602),0)</f>
        <v>0</v>
      </c>
      <c r="O602" s="235" t="str">
        <f>IFERROR(INDEX('Data PO'!J:J,MATCH($J602,'Data PO'!$B:$B,0),0),"")</f>
        <v/>
      </c>
      <c r="P602" s="235" t="str">
        <f t="shared" si="9"/>
        <v/>
      </c>
      <c r="Q602" s="235" t="str">
        <f>IFERROR(RANK(P602,P$6:P$796,0)+COUNTIF(P$6:P602,P602)-1,"")</f>
        <v/>
      </c>
    </row>
    <row r="603" spans="10:17" x14ac:dyDescent="0.25">
      <c r="J603" s="235">
        <v>807</v>
      </c>
      <c r="K603" s="235">
        <f>IFERROR(INDEX('Data PO'!C:C,MATCH($J603,'Data PO'!$B:$B,0),0),"")</f>
        <v>0</v>
      </c>
      <c r="L603" s="235" t="str">
        <f>IFERROR(INDEX('Data PO'!E:E,MATCH($J603,'Data PO'!$B:$B,0),0),"")</f>
        <v/>
      </c>
      <c r="M603" s="235">
        <f>IFERROR(INDEX('Data PO'!H:H,MATCH($J603,'Data PO'!$B:$B,0),0),"")</f>
        <v>0</v>
      </c>
      <c r="N603" s="235">
        <f>IFERROR(INDEX('Data PO'!I:I,MATCH($J603,'Data PO'!$B:$B,0),0),"")+IFERROR(SUMIFS('Jurnal Utang'!K:K,'Jurnal Utang'!N:N,K603),0)</f>
        <v>0</v>
      </c>
      <c r="O603" s="235" t="str">
        <f>IFERROR(INDEX('Data PO'!J:J,MATCH($J603,'Data PO'!$B:$B,0),0),"")</f>
        <v/>
      </c>
      <c r="P603" s="235" t="str">
        <f t="shared" si="9"/>
        <v/>
      </c>
      <c r="Q603" s="235" t="str">
        <f>IFERROR(RANK(P603,P$6:P$796,0)+COUNTIF(P$6:P603,P603)-1,"")</f>
        <v/>
      </c>
    </row>
    <row r="604" spans="10:17" x14ac:dyDescent="0.25">
      <c r="J604" s="235">
        <v>808</v>
      </c>
      <c r="K604" s="235">
        <f>IFERROR(INDEX('Data PO'!C:C,MATCH($J604,'Data PO'!$B:$B,0),0),"")</f>
        <v>0</v>
      </c>
      <c r="L604" s="235" t="str">
        <f>IFERROR(INDEX('Data PO'!E:E,MATCH($J604,'Data PO'!$B:$B,0),0),"")</f>
        <v/>
      </c>
      <c r="M604" s="235">
        <f>IFERROR(INDEX('Data PO'!H:H,MATCH($J604,'Data PO'!$B:$B,0),0),"")</f>
        <v>0</v>
      </c>
      <c r="N604" s="235">
        <f>IFERROR(INDEX('Data PO'!I:I,MATCH($J604,'Data PO'!$B:$B,0),0),"")+IFERROR(SUMIFS('Jurnal Utang'!K:K,'Jurnal Utang'!N:N,K604),0)</f>
        <v>0</v>
      </c>
      <c r="O604" s="235" t="str">
        <f>IFERROR(INDEX('Data PO'!J:J,MATCH($J604,'Data PO'!$B:$B,0),0),"")</f>
        <v/>
      </c>
      <c r="P604" s="235" t="str">
        <f t="shared" si="9"/>
        <v/>
      </c>
      <c r="Q604" s="235" t="str">
        <f>IFERROR(RANK(P604,P$6:P$796,0)+COUNTIF(P$6:P604,P604)-1,"")</f>
        <v/>
      </c>
    </row>
    <row r="605" spans="10:17" x14ac:dyDescent="0.25">
      <c r="J605" s="235">
        <v>809</v>
      </c>
      <c r="K605" s="235">
        <f>IFERROR(INDEX('Data PO'!C:C,MATCH($J605,'Data PO'!$B:$B,0),0),"")</f>
        <v>0</v>
      </c>
      <c r="L605" s="235" t="str">
        <f>IFERROR(INDEX('Data PO'!E:E,MATCH($J605,'Data PO'!$B:$B,0),0),"")</f>
        <v/>
      </c>
      <c r="M605" s="235">
        <f>IFERROR(INDEX('Data PO'!H:H,MATCH($J605,'Data PO'!$B:$B,0),0),"")</f>
        <v>0</v>
      </c>
      <c r="N605" s="235">
        <f>IFERROR(INDEX('Data PO'!I:I,MATCH($J605,'Data PO'!$B:$B,0),0),"")+IFERROR(SUMIFS('Jurnal Utang'!K:K,'Jurnal Utang'!N:N,K605),0)</f>
        <v>0</v>
      </c>
      <c r="O605" s="235" t="str">
        <f>IFERROR(INDEX('Data PO'!J:J,MATCH($J605,'Data PO'!$B:$B,0),0),"")</f>
        <v/>
      </c>
      <c r="P605" s="235" t="str">
        <f t="shared" si="9"/>
        <v/>
      </c>
      <c r="Q605" s="235" t="str">
        <f>IFERROR(RANK(P605,P$6:P$796,0)+COUNTIF(P$6:P605,P605)-1,"")</f>
        <v/>
      </c>
    </row>
    <row r="606" spans="10:17" x14ac:dyDescent="0.25">
      <c r="J606" s="235">
        <v>810</v>
      </c>
      <c r="K606" s="235">
        <f>IFERROR(INDEX('Data PO'!C:C,MATCH($J606,'Data PO'!$B:$B,0),0),"")</f>
        <v>0</v>
      </c>
      <c r="L606" s="235" t="str">
        <f>IFERROR(INDEX('Data PO'!E:E,MATCH($J606,'Data PO'!$B:$B,0),0),"")</f>
        <v/>
      </c>
      <c r="M606" s="235">
        <f>IFERROR(INDEX('Data PO'!H:H,MATCH($J606,'Data PO'!$B:$B,0),0),"")</f>
        <v>0</v>
      </c>
      <c r="N606" s="235">
        <f>IFERROR(INDEX('Data PO'!I:I,MATCH($J606,'Data PO'!$B:$B,0),0),"")+IFERROR(SUMIFS('Jurnal Utang'!K:K,'Jurnal Utang'!N:N,K606),0)</f>
        <v>0</v>
      </c>
      <c r="O606" s="235" t="str">
        <f>IFERROR(INDEX('Data PO'!J:J,MATCH($J606,'Data PO'!$B:$B,0),0),"")</f>
        <v/>
      </c>
      <c r="P606" s="235" t="str">
        <f t="shared" si="9"/>
        <v/>
      </c>
      <c r="Q606" s="235" t="str">
        <f>IFERROR(RANK(P606,P$6:P$796,0)+COUNTIF(P$6:P606,P606)-1,"")</f>
        <v/>
      </c>
    </row>
    <row r="607" spans="10:17" x14ac:dyDescent="0.25">
      <c r="J607" s="235">
        <v>811</v>
      </c>
      <c r="K607" s="235">
        <f>IFERROR(INDEX('Data PO'!C:C,MATCH($J607,'Data PO'!$B:$B,0),0),"")</f>
        <v>0</v>
      </c>
      <c r="L607" s="235" t="str">
        <f>IFERROR(INDEX('Data PO'!E:E,MATCH($J607,'Data PO'!$B:$B,0),0),"")</f>
        <v/>
      </c>
      <c r="M607" s="235">
        <f>IFERROR(INDEX('Data PO'!H:H,MATCH($J607,'Data PO'!$B:$B,0),0),"")</f>
        <v>0</v>
      </c>
      <c r="N607" s="235">
        <f>IFERROR(INDEX('Data PO'!I:I,MATCH($J607,'Data PO'!$B:$B,0),0),"")+IFERROR(SUMIFS('Jurnal Utang'!K:K,'Jurnal Utang'!N:N,K607),0)</f>
        <v>0</v>
      </c>
      <c r="O607" s="235" t="str">
        <f>IFERROR(INDEX('Data PO'!J:J,MATCH($J607,'Data PO'!$B:$B,0),0),"")</f>
        <v/>
      </c>
      <c r="P607" s="235" t="str">
        <f t="shared" si="9"/>
        <v/>
      </c>
      <c r="Q607" s="235" t="str">
        <f>IFERROR(RANK(P607,P$6:P$796,0)+COUNTIF(P$6:P607,P607)-1,"")</f>
        <v/>
      </c>
    </row>
    <row r="608" spans="10:17" x14ac:dyDescent="0.25">
      <c r="J608" s="235">
        <v>812</v>
      </c>
      <c r="K608" s="235">
        <f>IFERROR(INDEX('Data PO'!C:C,MATCH($J608,'Data PO'!$B:$B,0),0),"")</f>
        <v>0</v>
      </c>
      <c r="L608" s="235" t="str">
        <f>IFERROR(INDEX('Data PO'!E:E,MATCH($J608,'Data PO'!$B:$B,0),0),"")</f>
        <v/>
      </c>
      <c r="M608" s="235">
        <f>IFERROR(INDEX('Data PO'!H:H,MATCH($J608,'Data PO'!$B:$B,0),0),"")</f>
        <v>0</v>
      </c>
      <c r="N608" s="235">
        <f>IFERROR(INDEX('Data PO'!I:I,MATCH($J608,'Data PO'!$B:$B,0),0),"")+IFERROR(SUMIFS('Jurnal Utang'!K:K,'Jurnal Utang'!N:N,K608),0)</f>
        <v>0</v>
      </c>
      <c r="O608" s="235" t="str">
        <f>IFERROR(INDEX('Data PO'!J:J,MATCH($J608,'Data PO'!$B:$B,0),0),"")</f>
        <v/>
      </c>
      <c r="P608" s="235" t="str">
        <f t="shared" si="9"/>
        <v/>
      </c>
      <c r="Q608" s="235" t="str">
        <f>IFERROR(RANK(P608,P$6:P$796,0)+COUNTIF(P$6:P608,P608)-1,"")</f>
        <v/>
      </c>
    </row>
    <row r="609" spans="10:17" x14ac:dyDescent="0.25">
      <c r="J609" s="235">
        <v>813</v>
      </c>
      <c r="K609" s="235">
        <f>IFERROR(INDEX('Data PO'!C:C,MATCH($J609,'Data PO'!$B:$B,0),0),"")</f>
        <v>0</v>
      </c>
      <c r="L609" s="235" t="str">
        <f>IFERROR(INDEX('Data PO'!E:E,MATCH($J609,'Data PO'!$B:$B,0),0),"")</f>
        <v/>
      </c>
      <c r="M609" s="235">
        <f>IFERROR(INDEX('Data PO'!H:H,MATCH($J609,'Data PO'!$B:$B,0),0),"")</f>
        <v>0</v>
      </c>
      <c r="N609" s="235">
        <f>IFERROR(INDEX('Data PO'!I:I,MATCH($J609,'Data PO'!$B:$B,0),0),"")+IFERROR(SUMIFS('Jurnal Utang'!K:K,'Jurnal Utang'!N:N,K609),0)</f>
        <v>0</v>
      </c>
      <c r="O609" s="235" t="str">
        <f>IFERROR(INDEX('Data PO'!J:J,MATCH($J609,'Data PO'!$B:$B,0),0),"")</f>
        <v/>
      </c>
      <c r="P609" s="235" t="str">
        <f t="shared" si="9"/>
        <v/>
      </c>
      <c r="Q609" s="235" t="str">
        <f>IFERROR(RANK(P609,P$6:P$796,0)+COUNTIF(P$6:P609,P609)-1,"")</f>
        <v/>
      </c>
    </row>
    <row r="610" spans="10:17" x14ac:dyDescent="0.25">
      <c r="J610" s="235">
        <v>814</v>
      </c>
      <c r="K610" s="235">
        <f>IFERROR(INDEX('Data PO'!C:C,MATCH($J610,'Data PO'!$B:$B,0),0),"")</f>
        <v>0</v>
      </c>
      <c r="L610" s="235" t="str">
        <f>IFERROR(INDEX('Data PO'!E:E,MATCH($J610,'Data PO'!$B:$B,0),0),"")</f>
        <v/>
      </c>
      <c r="M610" s="235">
        <f>IFERROR(INDEX('Data PO'!H:H,MATCH($J610,'Data PO'!$B:$B,0),0),"")</f>
        <v>0</v>
      </c>
      <c r="N610" s="235">
        <f>IFERROR(INDEX('Data PO'!I:I,MATCH($J610,'Data PO'!$B:$B,0),0),"")+IFERROR(SUMIFS('Jurnal Utang'!K:K,'Jurnal Utang'!N:N,K610),0)</f>
        <v>0</v>
      </c>
      <c r="O610" s="235" t="str">
        <f>IFERROR(INDEX('Data PO'!J:J,MATCH($J610,'Data PO'!$B:$B,0),0),"")</f>
        <v/>
      </c>
      <c r="P610" s="235" t="str">
        <f t="shared" si="9"/>
        <v/>
      </c>
      <c r="Q610" s="235" t="str">
        <f>IFERROR(RANK(P610,P$6:P$796,0)+COUNTIF(P$6:P610,P610)-1,"")</f>
        <v/>
      </c>
    </row>
    <row r="611" spans="10:17" x14ac:dyDescent="0.25">
      <c r="J611" s="235">
        <v>815</v>
      </c>
      <c r="K611" s="235">
        <f>IFERROR(INDEX('Data PO'!C:C,MATCH($J611,'Data PO'!$B:$B,0),0),"")</f>
        <v>0</v>
      </c>
      <c r="L611" s="235" t="str">
        <f>IFERROR(INDEX('Data PO'!E:E,MATCH($J611,'Data PO'!$B:$B,0),0),"")</f>
        <v/>
      </c>
      <c r="M611" s="235">
        <f>IFERROR(INDEX('Data PO'!H:H,MATCH($J611,'Data PO'!$B:$B,0),0),"")</f>
        <v>0</v>
      </c>
      <c r="N611" s="235">
        <f>IFERROR(INDEX('Data PO'!I:I,MATCH($J611,'Data PO'!$B:$B,0),0),"")+IFERROR(SUMIFS('Jurnal Utang'!K:K,'Jurnal Utang'!N:N,K611),0)</f>
        <v>0</v>
      </c>
      <c r="O611" s="235" t="str">
        <f>IFERROR(INDEX('Data PO'!J:J,MATCH($J611,'Data PO'!$B:$B,0),0),"")</f>
        <v/>
      </c>
      <c r="P611" s="235" t="str">
        <f t="shared" si="9"/>
        <v/>
      </c>
      <c r="Q611" s="235" t="str">
        <f>IFERROR(RANK(P611,P$6:P$796,0)+COUNTIF(P$6:P611,P611)-1,"")</f>
        <v/>
      </c>
    </row>
    <row r="612" spans="10:17" x14ac:dyDescent="0.25">
      <c r="J612" s="235">
        <v>816</v>
      </c>
      <c r="K612" s="235">
        <f>IFERROR(INDEX('Data PO'!C:C,MATCH($J612,'Data PO'!$B:$B,0),0),"")</f>
        <v>0</v>
      </c>
      <c r="L612" s="235" t="str">
        <f>IFERROR(INDEX('Data PO'!E:E,MATCH($J612,'Data PO'!$B:$B,0),0),"")</f>
        <v/>
      </c>
      <c r="M612" s="235">
        <f>IFERROR(INDEX('Data PO'!H:H,MATCH($J612,'Data PO'!$B:$B,0),0),"")</f>
        <v>0</v>
      </c>
      <c r="N612" s="235">
        <f>IFERROR(INDEX('Data PO'!I:I,MATCH($J612,'Data PO'!$B:$B,0),0),"")+IFERROR(SUMIFS('Jurnal Utang'!K:K,'Jurnal Utang'!N:N,K612),0)</f>
        <v>0</v>
      </c>
      <c r="O612" s="235" t="str">
        <f>IFERROR(INDEX('Data PO'!J:J,MATCH($J612,'Data PO'!$B:$B,0),0),"")</f>
        <v/>
      </c>
      <c r="P612" s="235" t="str">
        <f t="shared" si="9"/>
        <v/>
      </c>
      <c r="Q612" s="235" t="str">
        <f>IFERROR(RANK(P612,P$6:P$796,0)+COUNTIF(P$6:P612,P612)-1,"")</f>
        <v/>
      </c>
    </row>
    <row r="613" spans="10:17" x14ac:dyDescent="0.25">
      <c r="J613" s="235">
        <v>817</v>
      </c>
      <c r="K613" s="235">
        <f>IFERROR(INDEX('Data PO'!C:C,MATCH($J613,'Data PO'!$B:$B,0),0),"")</f>
        <v>0</v>
      </c>
      <c r="L613" s="235" t="str">
        <f>IFERROR(INDEX('Data PO'!E:E,MATCH($J613,'Data PO'!$B:$B,0),0),"")</f>
        <v/>
      </c>
      <c r="M613" s="235">
        <f>IFERROR(INDEX('Data PO'!H:H,MATCH($J613,'Data PO'!$B:$B,0),0),"")</f>
        <v>0</v>
      </c>
      <c r="N613" s="235">
        <f>IFERROR(INDEX('Data PO'!I:I,MATCH($J613,'Data PO'!$B:$B,0),0),"")+IFERROR(SUMIFS('Jurnal Utang'!K:K,'Jurnal Utang'!N:N,K613),0)</f>
        <v>0</v>
      </c>
      <c r="O613" s="235" t="str">
        <f>IFERROR(INDEX('Data PO'!J:J,MATCH($J613,'Data PO'!$B:$B,0),0),"")</f>
        <v/>
      </c>
      <c r="P613" s="235" t="str">
        <f t="shared" si="9"/>
        <v/>
      </c>
      <c r="Q613" s="235" t="str">
        <f>IFERROR(RANK(P613,P$6:P$796,0)+COUNTIF(P$6:P613,P613)-1,"")</f>
        <v/>
      </c>
    </row>
    <row r="614" spans="10:17" x14ac:dyDescent="0.25">
      <c r="J614" s="235">
        <v>818</v>
      </c>
      <c r="K614" s="235">
        <f>IFERROR(INDEX('Data PO'!C:C,MATCH($J614,'Data PO'!$B:$B,0),0),"")</f>
        <v>0</v>
      </c>
      <c r="L614" s="235" t="str">
        <f>IFERROR(INDEX('Data PO'!E:E,MATCH($J614,'Data PO'!$B:$B,0),0),"")</f>
        <v/>
      </c>
      <c r="M614" s="235">
        <f>IFERROR(INDEX('Data PO'!H:H,MATCH($J614,'Data PO'!$B:$B,0),0),"")</f>
        <v>0</v>
      </c>
      <c r="N614" s="235">
        <f>IFERROR(INDEX('Data PO'!I:I,MATCH($J614,'Data PO'!$B:$B,0),0),"")+IFERROR(SUMIFS('Jurnal Utang'!K:K,'Jurnal Utang'!N:N,K614),0)</f>
        <v>0</v>
      </c>
      <c r="O614" s="235" t="str">
        <f>IFERROR(INDEX('Data PO'!J:J,MATCH($J614,'Data PO'!$B:$B,0),0),"")</f>
        <v/>
      </c>
      <c r="P614" s="235" t="str">
        <f t="shared" si="9"/>
        <v/>
      </c>
      <c r="Q614" s="235" t="str">
        <f>IFERROR(RANK(P614,P$6:P$796,0)+COUNTIF(P$6:P614,P614)-1,"")</f>
        <v/>
      </c>
    </row>
    <row r="615" spans="10:17" x14ac:dyDescent="0.25">
      <c r="J615" s="235">
        <v>819</v>
      </c>
      <c r="K615" s="235">
        <f>IFERROR(INDEX('Data PO'!C:C,MATCH($J615,'Data PO'!$B:$B,0),0),"")</f>
        <v>0</v>
      </c>
      <c r="L615" s="235" t="str">
        <f>IFERROR(INDEX('Data PO'!E:E,MATCH($J615,'Data PO'!$B:$B,0),0),"")</f>
        <v/>
      </c>
      <c r="M615" s="235">
        <f>IFERROR(INDEX('Data PO'!H:H,MATCH($J615,'Data PO'!$B:$B,0),0),"")</f>
        <v>0</v>
      </c>
      <c r="N615" s="235">
        <f>IFERROR(INDEX('Data PO'!I:I,MATCH($J615,'Data PO'!$B:$B,0),0),"")+IFERROR(SUMIFS('Jurnal Utang'!K:K,'Jurnal Utang'!N:N,K615),0)</f>
        <v>0</v>
      </c>
      <c r="O615" s="235" t="str">
        <f>IFERROR(INDEX('Data PO'!J:J,MATCH($J615,'Data PO'!$B:$B,0),0),"")</f>
        <v/>
      </c>
      <c r="P615" s="235" t="str">
        <f t="shared" si="9"/>
        <v/>
      </c>
      <c r="Q615" s="235" t="str">
        <f>IFERROR(RANK(P615,P$6:P$796,0)+COUNTIF(P$6:P615,P615)-1,"")</f>
        <v/>
      </c>
    </row>
    <row r="616" spans="10:17" x14ac:dyDescent="0.25">
      <c r="J616" s="235">
        <v>820</v>
      </c>
      <c r="K616" s="235">
        <f>IFERROR(INDEX('Data PO'!C:C,MATCH($J616,'Data PO'!$B:$B,0),0),"")</f>
        <v>0</v>
      </c>
      <c r="L616" s="235" t="str">
        <f>IFERROR(INDEX('Data PO'!E:E,MATCH($J616,'Data PO'!$B:$B,0),0),"")</f>
        <v/>
      </c>
      <c r="M616" s="235">
        <f>IFERROR(INDEX('Data PO'!H:H,MATCH($J616,'Data PO'!$B:$B,0),0),"")</f>
        <v>0</v>
      </c>
      <c r="N616" s="235">
        <f>IFERROR(INDEX('Data PO'!I:I,MATCH($J616,'Data PO'!$B:$B,0),0),"")+IFERROR(SUMIFS('Jurnal Utang'!K:K,'Jurnal Utang'!N:N,K616),0)</f>
        <v>0</v>
      </c>
      <c r="O616" s="235" t="str">
        <f>IFERROR(INDEX('Data PO'!J:J,MATCH($J616,'Data PO'!$B:$B,0),0),"")</f>
        <v/>
      </c>
      <c r="P616" s="235" t="str">
        <f t="shared" si="9"/>
        <v/>
      </c>
      <c r="Q616" s="235" t="str">
        <f>IFERROR(RANK(P616,P$6:P$796,0)+COUNTIF(P$6:P616,P616)-1,"")</f>
        <v/>
      </c>
    </row>
    <row r="617" spans="10:17" x14ac:dyDescent="0.25">
      <c r="J617" s="235">
        <v>821</v>
      </c>
      <c r="K617" s="235">
        <f>IFERROR(INDEX('Data PO'!C:C,MATCH($J617,'Data PO'!$B:$B,0),0),"")</f>
        <v>0</v>
      </c>
      <c r="L617" s="235" t="str">
        <f>IFERROR(INDEX('Data PO'!E:E,MATCH($J617,'Data PO'!$B:$B,0),0),"")</f>
        <v/>
      </c>
      <c r="M617" s="235">
        <f>IFERROR(INDEX('Data PO'!H:H,MATCH($J617,'Data PO'!$B:$B,0),0),"")</f>
        <v>0</v>
      </c>
      <c r="N617" s="235">
        <f>IFERROR(INDEX('Data PO'!I:I,MATCH($J617,'Data PO'!$B:$B,0),0),"")+IFERROR(SUMIFS('Jurnal Utang'!K:K,'Jurnal Utang'!N:N,K617),0)</f>
        <v>0</v>
      </c>
      <c r="O617" s="235" t="str">
        <f>IFERROR(INDEX('Data PO'!J:J,MATCH($J617,'Data PO'!$B:$B,0),0),"")</f>
        <v/>
      </c>
      <c r="P617" s="235" t="str">
        <f t="shared" si="9"/>
        <v/>
      </c>
      <c r="Q617" s="235" t="str">
        <f>IFERROR(RANK(P617,P$6:P$796,0)+COUNTIF(P$6:P617,P617)-1,"")</f>
        <v/>
      </c>
    </row>
    <row r="618" spans="10:17" x14ac:dyDescent="0.25">
      <c r="J618" s="235">
        <v>822</v>
      </c>
      <c r="K618" s="235">
        <f>IFERROR(INDEX('Data PO'!C:C,MATCH($J618,'Data PO'!$B:$B,0),0),"")</f>
        <v>0</v>
      </c>
      <c r="L618" s="235" t="str">
        <f>IFERROR(INDEX('Data PO'!E:E,MATCH($J618,'Data PO'!$B:$B,0),0),"")</f>
        <v/>
      </c>
      <c r="M618" s="235">
        <f>IFERROR(INDEX('Data PO'!H:H,MATCH($J618,'Data PO'!$B:$B,0),0),"")</f>
        <v>0</v>
      </c>
      <c r="N618" s="235">
        <f>IFERROR(INDEX('Data PO'!I:I,MATCH($J618,'Data PO'!$B:$B,0),0),"")+IFERROR(SUMIFS('Jurnal Utang'!K:K,'Jurnal Utang'!N:N,K618),0)</f>
        <v>0</v>
      </c>
      <c r="O618" s="235" t="str">
        <f>IFERROR(INDEX('Data PO'!J:J,MATCH($J618,'Data PO'!$B:$B,0),0),"")</f>
        <v/>
      </c>
      <c r="P618" s="235" t="str">
        <f t="shared" si="9"/>
        <v/>
      </c>
      <c r="Q618" s="235" t="str">
        <f>IFERROR(RANK(P618,P$6:P$796,0)+COUNTIF(P$6:P618,P618)-1,"")</f>
        <v/>
      </c>
    </row>
    <row r="619" spans="10:17" x14ac:dyDescent="0.25">
      <c r="J619" s="235">
        <v>823</v>
      </c>
      <c r="K619" s="235">
        <f>IFERROR(INDEX('Data PO'!C:C,MATCH($J619,'Data PO'!$B:$B,0),0),"")</f>
        <v>0</v>
      </c>
      <c r="L619" s="235" t="str">
        <f>IFERROR(INDEX('Data PO'!E:E,MATCH($J619,'Data PO'!$B:$B,0),0),"")</f>
        <v/>
      </c>
      <c r="M619" s="235">
        <f>IFERROR(INDEX('Data PO'!H:H,MATCH($J619,'Data PO'!$B:$B,0),0),"")</f>
        <v>0</v>
      </c>
      <c r="N619" s="235">
        <f>IFERROR(INDEX('Data PO'!I:I,MATCH($J619,'Data PO'!$B:$B,0),0),"")+IFERROR(SUMIFS('Jurnal Utang'!K:K,'Jurnal Utang'!N:N,K619),0)</f>
        <v>0</v>
      </c>
      <c r="O619" s="235" t="str">
        <f>IFERROR(INDEX('Data PO'!J:J,MATCH($J619,'Data PO'!$B:$B,0),0),"")</f>
        <v/>
      </c>
      <c r="P619" s="235" t="str">
        <f t="shared" si="9"/>
        <v/>
      </c>
      <c r="Q619" s="235" t="str">
        <f>IFERROR(RANK(P619,P$6:P$796,0)+COUNTIF(P$6:P619,P619)-1,"")</f>
        <v/>
      </c>
    </row>
    <row r="620" spans="10:17" x14ac:dyDescent="0.25">
      <c r="J620" s="235">
        <v>824</v>
      </c>
      <c r="K620" s="235">
        <f>IFERROR(INDEX('Data PO'!C:C,MATCH($J620,'Data PO'!$B:$B,0),0),"")</f>
        <v>0</v>
      </c>
      <c r="L620" s="235" t="str">
        <f>IFERROR(INDEX('Data PO'!E:E,MATCH($J620,'Data PO'!$B:$B,0),0),"")</f>
        <v/>
      </c>
      <c r="M620" s="235">
        <f>IFERROR(INDEX('Data PO'!H:H,MATCH($J620,'Data PO'!$B:$B,0),0),"")</f>
        <v>0</v>
      </c>
      <c r="N620" s="235">
        <f>IFERROR(INDEX('Data PO'!I:I,MATCH($J620,'Data PO'!$B:$B,0),0),"")+IFERROR(SUMIFS('Jurnal Utang'!K:K,'Jurnal Utang'!N:N,K620),0)</f>
        <v>0</v>
      </c>
      <c r="O620" s="235" t="str">
        <f>IFERROR(INDEX('Data PO'!J:J,MATCH($J620,'Data PO'!$B:$B,0),0),"")</f>
        <v/>
      </c>
      <c r="P620" s="235" t="str">
        <f t="shared" si="9"/>
        <v/>
      </c>
      <c r="Q620" s="235" t="str">
        <f>IFERROR(RANK(P620,P$6:P$796,0)+COUNTIF(P$6:P620,P620)-1,"")</f>
        <v/>
      </c>
    </row>
    <row r="621" spans="10:17" x14ac:dyDescent="0.25">
      <c r="J621" s="235">
        <v>825</v>
      </c>
      <c r="K621" s="235">
        <f>IFERROR(INDEX('Data PO'!C:C,MATCH($J621,'Data PO'!$B:$B,0),0),"")</f>
        <v>0</v>
      </c>
      <c r="L621" s="235" t="str">
        <f>IFERROR(INDEX('Data PO'!E:E,MATCH($J621,'Data PO'!$B:$B,0),0),"")</f>
        <v/>
      </c>
      <c r="M621" s="235">
        <f>IFERROR(INDEX('Data PO'!H:H,MATCH($J621,'Data PO'!$B:$B,0),0),"")</f>
        <v>0</v>
      </c>
      <c r="N621" s="235">
        <f>IFERROR(INDEX('Data PO'!I:I,MATCH($J621,'Data PO'!$B:$B,0),0),"")+IFERROR(SUMIFS('Jurnal Utang'!K:K,'Jurnal Utang'!N:N,K621),0)</f>
        <v>0</v>
      </c>
      <c r="O621" s="235" t="str">
        <f>IFERROR(INDEX('Data PO'!J:J,MATCH($J621,'Data PO'!$B:$B,0),0),"")</f>
        <v/>
      </c>
      <c r="P621" s="235" t="str">
        <f t="shared" si="9"/>
        <v/>
      </c>
      <c r="Q621" s="235" t="str">
        <f>IFERROR(RANK(P621,P$6:P$796,0)+COUNTIF(P$6:P621,P621)-1,"")</f>
        <v/>
      </c>
    </row>
    <row r="622" spans="10:17" x14ac:dyDescent="0.25">
      <c r="J622" s="235">
        <v>826</v>
      </c>
      <c r="K622" s="235">
        <f>IFERROR(INDEX('Data PO'!C:C,MATCH($J622,'Data PO'!$B:$B,0),0),"")</f>
        <v>0</v>
      </c>
      <c r="L622" s="235" t="str">
        <f>IFERROR(INDEX('Data PO'!E:E,MATCH($J622,'Data PO'!$B:$B,0),0),"")</f>
        <v/>
      </c>
      <c r="M622" s="235">
        <f>IFERROR(INDEX('Data PO'!H:H,MATCH($J622,'Data PO'!$B:$B,0),0),"")</f>
        <v>0</v>
      </c>
      <c r="N622" s="235">
        <f>IFERROR(INDEX('Data PO'!I:I,MATCH($J622,'Data PO'!$B:$B,0),0),"")+IFERROR(SUMIFS('Jurnal Utang'!K:K,'Jurnal Utang'!N:N,K622),0)</f>
        <v>0</v>
      </c>
      <c r="O622" s="235" t="str">
        <f>IFERROR(INDEX('Data PO'!J:J,MATCH($J622,'Data PO'!$B:$B,0),0),"")</f>
        <v/>
      </c>
      <c r="P622" s="235" t="str">
        <f t="shared" si="9"/>
        <v/>
      </c>
      <c r="Q622" s="235" t="str">
        <f>IFERROR(RANK(P622,P$6:P$796,0)+COUNTIF(P$6:P622,P622)-1,"")</f>
        <v/>
      </c>
    </row>
    <row r="623" spans="10:17" x14ac:dyDescent="0.25">
      <c r="J623" s="235">
        <v>827</v>
      </c>
      <c r="K623" s="235">
        <f>IFERROR(INDEX('Data PO'!C:C,MATCH($J623,'Data PO'!$B:$B,0),0),"")</f>
        <v>0</v>
      </c>
      <c r="L623" s="235" t="str">
        <f>IFERROR(INDEX('Data PO'!E:E,MATCH($J623,'Data PO'!$B:$B,0),0),"")</f>
        <v/>
      </c>
      <c r="M623" s="235">
        <f>IFERROR(INDEX('Data PO'!H:H,MATCH($J623,'Data PO'!$B:$B,0),0),"")</f>
        <v>0</v>
      </c>
      <c r="N623" s="235">
        <f>IFERROR(INDEX('Data PO'!I:I,MATCH($J623,'Data PO'!$B:$B,0),0),"")+IFERROR(SUMIFS('Jurnal Utang'!K:K,'Jurnal Utang'!N:N,K623),0)</f>
        <v>0</v>
      </c>
      <c r="O623" s="235" t="str">
        <f>IFERROR(INDEX('Data PO'!J:J,MATCH($J623,'Data PO'!$B:$B,0),0),"")</f>
        <v/>
      </c>
      <c r="P623" s="235" t="str">
        <f t="shared" si="9"/>
        <v/>
      </c>
      <c r="Q623" s="235" t="str">
        <f>IFERROR(RANK(P623,P$6:P$796,0)+COUNTIF(P$6:P623,P623)-1,"")</f>
        <v/>
      </c>
    </row>
    <row r="624" spans="10:17" x14ac:dyDescent="0.25">
      <c r="J624" s="235">
        <v>828</v>
      </c>
      <c r="K624" s="235">
        <f>IFERROR(INDEX('Data PO'!C:C,MATCH($J624,'Data PO'!$B:$B,0),0),"")</f>
        <v>0</v>
      </c>
      <c r="L624" s="235" t="str">
        <f>IFERROR(INDEX('Data PO'!E:E,MATCH($J624,'Data PO'!$B:$B,0),0),"")</f>
        <v/>
      </c>
      <c r="M624" s="235">
        <f>IFERROR(INDEX('Data PO'!H:H,MATCH($J624,'Data PO'!$B:$B,0),0),"")</f>
        <v>0</v>
      </c>
      <c r="N624" s="235">
        <f>IFERROR(INDEX('Data PO'!I:I,MATCH($J624,'Data PO'!$B:$B,0),0),"")+IFERROR(SUMIFS('Jurnal Utang'!K:K,'Jurnal Utang'!N:N,K624),0)</f>
        <v>0</v>
      </c>
      <c r="O624" s="235" t="str">
        <f>IFERROR(INDEX('Data PO'!J:J,MATCH($J624,'Data PO'!$B:$B,0),0),"")</f>
        <v/>
      </c>
      <c r="P624" s="235" t="str">
        <f t="shared" si="9"/>
        <v/>
      </c>
      <c r="Q624" s="235" t="str">
        <f>IFERROR(RANK(P624,P$6:P$796,0)+COUNTIF(P$6:P624,P624)-1,"")</f>
        <v/>
      </c>
    </row>
    <row r="625" spans="10:17" x14ac:dyDescent="0.25">
      <c r="J625" s="235">
        <v>829</v>
      </c>
      <c r="K625" s="235">
        <f>IFERROR(INDEX('Data PO'!C:C,MATCH($J625,'Data PO'!$B:$B,0),0),"")</f>
        <v>0</v>
      </c>
      <c r="L625" s="235" t="str">
        <f>IFERROR(INDEX('Data PO'!E:E,MATCH($J625,'Data PO'!$B:$B,0),0),"")</f>
        <v/>
      </c>
      <c r="M625" s="235">
        <f>IFERROR(INDEX('Data PO'!H:H,MATCH($J625,'Data PO'!$B:$B,0),0),"")</f>
        <v>0</v>
      </c>
      <c r="N625" s="235">
        <f>IFERROR(INDEX('Data PO'!I:I,MATCH($J625,'Data PO'!$B:$B,0),0),"")+IFERROR(SUMIFS('Jurnal Utang'!K:K,'Jurnal Utang'!N:N,K625),0)</f>
        <v>0</v>
      </c>
      <c r="O625" s="235" t="str">
        <f>IFERROR(INDEX('Data PO'!J:J,MATCH($J625,'Data PO'!$B:$B,0),0),"")</f>
        <v/>
      </c>
      <c r="P625" s="235" t="str">
        <f t="shared" si="9"/>
        <v/>
      </c>
      <c r="Q625" s="235" t="str">
        <f>IFERROR(RANK(P625,P$6:P$796,0)+COUNTIF(P$6:P625,P625)-1,"")</f>
        <v/>
      </c>
    </row>
    <row r="626" spans="10:17" x14ac:dyDescent="0.25">
      <c r="J626" s="235">
        <v>830</v>
      </c>
      <c r="K626" s="235">
        <f>IFERROR(INDEX('Data PO'!C:C,MATCH($J626,'Data PO'!$B:$B,0),0),"")</f>
        <v>0</v>
      </c>
      <c r="L626" s="235" t="str">
        <f>IFERROR(INDEX('Data PO'!E:E,MATCH($J626,'Data PO'!$B:$B,0),0),"")</f>
        <v/>
      </c>
      <c r="M626" s="235">
        <f>IFERROR(INDEX('Data PO'!H:H,MATCH($J626,'Data PO'!$B:$B,0),0),"")</f>
        <v>0</v>
      </c>
      <c r="N626" s="235">
        <f>IFERROR(INDEX('Data PO'!I:I,MATCH($J626,'Data PO'!$B:$B,0),0),"")+IFERROR(SUMIFS('Jurnal Utang'!K:K,'Jurnal Utang'!N:N,K626),0)</f>
        <v>0</v>
      </c>
      <c r="O626" s="235" t="str">
        <f>IFERROR(INDEX('Data PO'!J:J,MATCH($J626,'Data PO'!$B:$B,0),0),"")</f>
        <v/>
      </c>
      <c r="P626" s="235" t="str">
        <f t="shared" si="9"/>
        <v/>
      </c>
      <c r="Q626" s="235" t="str">
        <f>IFERROR(RANK(P626,P$6:P$796,0)+COUNTIF(P$6:P626,P626)-1,"")</f>
        <v/>
      </c>
    </row>
    <row r="627" spans="10:17" x14ac:dyDescent="0.25">
      <c r="J627" s="235">
        <v>831</v>
      </c>
      <c r="K627" s="235">
        <f>IFERROR(INDEX('Data PO'!C:C,MATCH($J627,'Data PO'!$B:$B,0),0),"")</f>
        <v>0</v>
      </c>
      <c r="L627" s="235" t="str">
        <f>IFERROR(INDEX('Data PO'!E:E,MATCH($J627,'Data PO'!$B:$B,0),0),"")</f>
        <v/>
      </c>
      <c r="M627" s="235">
        <f>IFERROR(INDEX('Data PO'!H:H,MATCH($J627,'Data PO'!$B:$B,0),0),"")</f>
        <v>0</v>
      </c>
      <c r="N627" s="235">
        <f>IFERROR(INDEX('Data PO'!I:I,MATCH($J627,'Data PO'!$B:$B,0),0),"")+IFERROR(SUMIFS('Jurnal Utang'!K:K,'Jurnal Utang'!N:N,K627),0)</f>
        <v>0</v>
      </c>
      <c r="O627" s="235" t="str">
        <f>IFERROR(INDEX('Data PO'!J:J,MATCH($J627,'Data PO'!$B:$B,0),0),"")</f>
        <v/>
      </c>
      <c r="P627" s="235" t="str">
        <f t="shared" si="9"/>
        <v/>
      </c>
      <c r="Q627" s="235" t="str">
        <f>IFERROR(RANK(P627,P$6:P$796,0)+COUNTIF(P$6:P627,P627)-1,"")</f>
        <v/>
      </c>
    </row>
    <row r="628" spans="10:17" x14ac:dyDescent="0.25">
      <c r="J628" s="235">
        <v>832</v>
      </c>
      <c r="K628" s="235">
        <f>IFERROR(INDEX('Data PO'!C:C,MATCH($J628,'Data PO'!$B:$B,0),0),"")</f>
        <v>0</v>
      </c>
      <c r="L628" s="235" t="str">
        <f>IFERROR(INDEX('Data PO'!E:E,MATCH($J628,'Data PO'!$B:$B,0),0),"")</f>
        <v/>
      </c>
      <c r="M628" s="235">
        <f>IFERROR(INDEX('Data PO'!H:H,MATCH($J628,'Data PO'!$B:$B,0),0),"")</f>
        <v>0</v>
      </c>
      <c r="N628" s="235">
        <f>IFERROR(INDEX('Data PO'!I:I,MATCH($J628,'Data PO'!$B:$B,0),0),"")+IFERROR(SUMIFS('Jurnal Utang'!K:K,'Jurnal Utang'!N:N,K628),0)</f>
        <v>0</v>
      </c>
      <c r="O628" s="235" t="str">
        <f>IFERROR(INDEX('Data PO'!J:J,MATCH($J628,'Data PO'!$B:$B,0),0),"")</f>
        <v/>
      </c>
      <c r="P628" s="235" t="str">
        <f t="shared" si="9"/>
        <v/>
      </c>
      <c r="Q628" s="235" t="str">
        <f>IFERROR(RANK(P628,P$6:P$796,0)+COUNTIF(P$6:P628,P628)-1,"")</f>
        <v/>
      </c>
    </row>
    <row r="629" spans="10:17" x14ac:dyDescent="0.25">
      <c r="J629" s="235">
        <v>833</v>
      </c>
      <c r="K629" s="235">
        <f>IFERROR(INDEX('Data PO'!C:C,MATCH($J629,'Data PO'!$B:$B,0),0),"")</f>
        <v>0</v>
      </c>
      <c r="L629" s="235" t="str">
        <f>IFERROR(INDEX('Data PO'!E:E,MATCH($J629,'Data PO'!$B:$B,0),0),"")</f>
        <v/>
      </c>
      <c r="M629" s="235">
        <f>IFERROR(INDEX('Data PO'!H:H,MATCH($J629,'Data PO'!$B:$B,0),0),"")</f>
        <v>0</v>
      </c>
      <c r="N629" s="235">
        <f>IFERROR(INDEX('Data PO'!I:I,MATCH($J629,'Data PO'!$B:$B,0),0),"")+IFERROR(SUMIFS('Jurnal Utang'!K:K,'Jurnal Utang'!N:N,K629),0)</f>
        <v>0</v>
      </c>
      <c r="O629" s="235" t="str">
        <f>IFERROR(INDEX('Data PO'!J:J,MATCH($J629,'Data PO'!$B:$B,0),0),"")</f>
        <v/>
      </c>
      <c r="P629" s="235" t="str">
        <f t="shared" si="9"/>
        <v/>
      </c>
      <c r="Q629" s="235" t="str">
        <f>IFERROR(RANK(P629,P$6:P$796,0)+COUNTIF(P$6:P629,P629)-1,"")</f>
        <v/>
      </c>
    </row>
    <row r="630" spans="10:17" x14ac:dyDescent="0.25">
      <c r="J630" s="235">
        <v>834</v>
      </c>
      <c r="K630" s="235">
        <f>IFERROR(INDEX('Data PO'!C:C,MATCH($J630,'Data PO'!$B:$B,0),0),"")</f>
        <v>0</v>
      </c>
      <c r="L630" s="235" t="str">
        <f>IFERROR(INDEX('Data PO'!E:E,MATCH($J630,'Data PO'!$B:$B,0),0),"")</f>
        <v/>
      </c>
      <c r="M630" s="235">
        <f>IFERROR(INDEX('Data PO'!H:H,MATCH($J630,'Data PO'!$B:$B,0),0),"")</f>
        <v>0</v>
      </c>
      <c r="N630" s="235">
        <f>IFERROR(INDEX('Data PO'!I:I,MATCH($J630,'Data PO'!$B:$B,0),0),"")+IFERROR(SUMIFS('Jurnal Utang'!K:K,'Jurnal Utang'!N:N,K630),0)</f>
        <v>0</v>
      </c>
      <c r="O630" s="235" t="str">
        <f>IFERROR(INDEX('Data PO'!J:J,MATCH($J630,'Data PO'!$B:$B,0),0),"")</f>
        <v/>
      </c>
      <c r="P630" s="235" t="str">
        <f t="shared" ref="P630:P693" si="10">IF(O630&lt;&gt;"",IF(O630&lt;&gt;0,M630,""),"")</f>
        <v/>
      </c>
      <c r="Q630" s="235" t="str">
        <f>IFERROR(RANK(P630,P$6:P$796,0)+COUNTIF(P$6:P630,P630)-1,"")</f>
        <v/>
      </c>
    </row>
    <row r="631" spans="10:17" x14ac:dyDescent="0.25">
      <c r="J631" s="235">
        <v>835</v>
      </c>
      <c r="K631" s="235">
        <f>IFERROR(INDEX('Data PO'!C:C,MATCH($J631,'Data PO'!$B:$B,0),0),"")</f>
        <v>0</v>
      </c>
      <c r="L631" s="235" t="str">
        <f>IFERROR(INDEX('Data PO'!E:E,MATCH($J631,'Data PO'!$B:$B,0),0),"")</f>
        <v/>
      </c>
      <c r="M631" s="235">
        <f>IFERROR(INDEX('Data PO'!H:H,MATCH($J631,'Data PO'!$B:$B,0),0),"")</f>
        <v>0</v>
      </c>
      <c r="N631" s="235">
        <f>IFERROR(INDEX('Data PO'!I:I,MATCH($J631,'Data PO'!$B:$B,0),0),"")+IFERROR(SUMIFS('Jurnal Utang'!K:K,'Jurnal Utang'!N:N,K631),0)</f>
        <v>0</v>
      </c>
      <c r="O631" s="235" t="str">
        <f>IFERROR(INDEX('Data PO'!J:J,MATCH($J631,'Data PO'!$B:$B,0),0),"")</f>
        <v/>
      </c>
      <c r="P631" s="235" t="str">
        <f t="shared" si="10"/>
        <v/>
      </c>
      <c r="Q631" s="235" t="str">
        <f>IFERROR(RANK(P631,P$6:P$796,0)+COUNTIF(P$6:P631,P631)-1,"")</f>
        <v/>
      </c>
    </row>
    <row r="632" spans="10:17" x14ac:dyDescent="0.25">
      <c r="J632" s="235">
        <v>836</v>
      </c>
      <c r="K632" s="235">
        <f>IFERROR(INDEX('Data PO'!C:C,MATCH($J632,'Data PO'!$B:$B,0),0),"")</f>
        <v>0</v>
      </c>
      <c r="L632" s="235" t="str">
        <f>IFERROR(INDEX('Data PO'!E:E,MATCH($J632,'Data PO'!$B:$B,0),0),"")</f>
        <v/>
      </c>
      <c r="M632" s="235">
        <f>IFERROR(INDEX('Data PO'!H:H,MATCH($J632,'Data PO'!$B:$B,0),0),"")</f>
        <v>0</v>
      </c>
      <c r="N632" s="235">
        <f>IFERROR(INDEX('Data PO'!I:I,MATCH($J632,'Data PO'!$B:$B,0),0),"")+IFERROR(SUMIFS('Jurnal Utang'!K:K,'Jurnal Utang'!N:N,K632),0)</f>
        <v>0</v>
      </c>
      <c r="O632" s="235" t="str">
        <f>IFERROR(INDEX('Data PO'!J:J,MATCH($J632,'Data PO'!$B:$B,0),0),"")</f>
        <v/>
      </c>
      <c r="P632" s="235" t="str">
        <f t="shared" si="10"/>
        <v/>
      </c>
      <c r="Q632" s="235" t="str">
        <f>IFERROR(RANK(P632,P$6:P$796,0)+COUNTIF(P$6:P632,P632)-1,"")</f>
        <v/>
      </c>
    </row>
    <row r="633" spans="10:17" x14ac:dyDescent="0.25">
      <c r="J633" s="235">
        <v>837</v>
      </c>
      <c r="K633" s="235">
        <f>IFERROR(INDEX('Data PO'!C:C,MATCH($J633,'Data PO'!$B:$B,0),0),"")</f>
        <v>0</v>
      </c>
      <c r="L633" s="235" t="str">
        <f>IFERROR(INDEX('Data PO'!E:E,MATCH($J633,'Data PO'!$B:$B,0),0),"")</f>
        <v/>
      </c>
      <c r="M633" s="235">
        <f>IFERROR(INDEX('Data PO'!H:H,MATCH($J633,'Data PO'!$B:$B,0),0),"")</f>
        <v>0</v>
      </c>
      <c r="N633" s="235">
        <f>IFERROR(INDEX('Data PO'!I:I,MATCH($J633,'Data PO'!$B:$B,0),0),"")+IFERROR(SUMIFS('Jurnal Utang'!K:K,'Jurnal Utang'!N:N,K633),0)</f>
        <v>0</v>
      </c>
      <c r="O633" s="235" t="str">
        <f>IFERROR(INDEX('Data PO'!J:J,MATCH($J633,'Data PO'!$B:$B,0),0),"")</f>
        <v/>
      </c>
      <c r="P633" s="235" t="str">
        <f t="shared" si="10"/>
        <v/>
      </c>
      <c r="Q633" s="235" t="str">
        <f>IFERROR(RANK(P633,P$6:P$796,0)+COUNTIF(P$6:P633,P633)-1,"")</f>
        <v/>
      </c>
    </row>
    <row r="634" spans="10:17" x14ac:dyDescent="0.25">
      <c r="J634" s="235">
        <v>838</v>
      </c>
      <c r="K634" s="235">
        <f>IFERROR(INDEX('Data PO'!C:C,MATCH($J634,'Data PO'!$B:$B,0),0),"")</f>
        <v>0</v>
      </c>
      <c r="L634" s="235" t="str">
        <f>IFERROR(INDEX('Data PO'!E:E,MATCH($J634,'Data PO'!$B:$B,0),0),"")</f>
        <v/>
      </c>
      <c r="M634" s="235">
        <f>IFERROR(INDEX('Data PO'!H:H,MATCH($J634,'Data PO'!$B:$B,0),0),"")</f>
        <v>0</v>
      </c>
      <c r="N634" s="235">
        <f>IFERROR(INDEX('Data PO'!I:I,MATCH($J634,'Data PO'!$B:$B,0),0),"")+IFERROR(SUMIFS('Jurnal Utang'!K:K,'Jurnal Utang'!N:N,K634),0)</f>
        <v>0</v>
      </c>
      <c r="O634" s="235" t="str">
        <f>IFERROR(INDEX('Data PO'!J:J,MATCH($J634,'Data PO'!$B:$B,0),0),"")</f>
        <v/>
      </c>
      <c r="P634" s="235" t="str">
        <f t="shared" si="10"/>
        <v/>
      </c>
      <c r="Q634" s="235" t="str">
        <f>IFERROR(RANK(P634,P$6:P$796,0)+COUNTIF(P$6:P634,P634)-1,"")</f>
        <v/>
      </c>
    </row>
    <row r="635" spans="10:17" x14ac:dyDescent="0.25">
      <c r="J635" s="235">
        <v>839</v>
      </c>
      <c r="K635" s="235">
        <f>IFERROR(INDEX('Data PO'!C:C,MATCH($J635,'Data PO'!$B:$B,0),0),"")</f>
        <v>0</v>
      </c>
      <c r="L635" s="235" t="str">
        <f>IFERROR(INDEX('Data PO'!E:E,MATCH($J635,'Data PO'!$B:$B,0),0),"")</f>
        <v/>
      </c>
      <c r="M635" s="235">
        <f>IFERROR(INDEX('Data PO'!H:H,MATCH($J635,'Data PO'!$B:$B,0),0),"")</f>
        <v>0</v>
      </c>
      <c r="N635" s="235">
        <f>IFERROR(INDEX('Data PO'!I:I,MATCH($J635,'Data PO'!$B:$B,0),0),"")+IFERROR(SUMIFS('Jurnal Utang'!K:K,'Jurnal Utang'!N:N,K635),0)</f>
        <v>0</v>
      </c>
      <c r="O635" s="235" t="str">
        <f>IFERROR(INDEX('Data PO'!J:J,MATCH($J635,'Data PO'!$B:$B,0),0),"")</f>
        <v/>
      </c>
      <c r="P635" s="235" t="str">
        <f t="shared" si="10"/>
        <v/>
      </c>
      <c r="Q635" s="235" t="str">
        <f>IFERROR(RANK(P635,P$6:P$796,0)+COUNTIF(P$6:P635,P635)-1,"")</f>
        <v/>
      </c>
    </row>
    <row r="636" spans="10:17" x14ac:dyDescent="0.25">
      <c r="J636" s="235">
        <v>840</v>
      </c>
      <c r="K636" s="235">
        <f>IFERROR(INDEX('Data PO'!C:C,MATCH($J636,'Data PO'!$B:$B,0),0),"")</f>
        <v>0</v>
      </c>
      <c r="L636" s="235" t="str">
        <f>IFERROR(INDEX('Data PO'!E:E,MATCH($J636,'Data PO'!$B:$B,0),0),"")</f>
        <v/>
      </c>
      <c r="M636" s="235">
        <f>IFERROR(INDEX('Data PO'!H:H,MATCH($J636,'Data PO'!$B:$B,0),0),"")</f>
        <v>0</v>
      </c>
      <c r="N636" s="235">
        <f>IFERROR(INDEX('Data PO'!I:I,MATCH($J636,'Data PO'!$B:$B,0),0),"")+IFERROR(SUMIFS('Jurnal Utang'!K:K,'Jurnal Utang'!N:N,K636),0)</f>
        <v>0</v>
      </c>
      <c r="O636" s="235" t="str">
        <f>IFERROR(INDEX('Data PO'!J:J,MATCH($J636,'Data PO'!$B:$B,0),0),"")</f>
        <v/>
      </c>
      <c r="P636" s="235" t="str">
        <f t="shared" si="10"/>
        <v/>
      </c>
      <c r="Q636" s="235" t="str">
        <f>IFERROR(RANK(P636,P$6:P$796,0)+COUNTIF(P$6:P636,P636)-1,"")</f>
        <v/>
      </c>
    </row>
    <row r="637" spans="10:17" x14ac:dyDescent="0.25">
      <c r="J637" s="235">
        <v>841</v>
      </c>
      <c r="K637" s="235">
        <f>IFERROR(INDEX('Data PO'!C:C,MATCH($J637,'Data PO'!$B:$B,0),0),"")</f>
        <v>0</v>
      </c>
      <c r="L637" s="235" t="str">
        <f>IFERROR(INDEX('Data PO'!E:E,MATCH($J637,'Data PO'!$B:$B,0),0),"")</f>
        <v/>
      </c>
      <c r="M637" s="235">
        <f>IFERROR(INDEX('Data PO'!H:H,MATCH($J637,'Data PO'!$B:$B,0),0),"")</f>
        <v>0</v>
      </c>
      <c r="N637" s="235">
        <f>IFERROR(INDEX('Data PO'!I:I,MATCH($J637,'Data PO'!$B:$B,0),0),"")+IFERROR(SUMIFS('Jurnal Utang'!K:K,'Jurnal Utang'!N:N,K637),0)</f>
        <v>0</v>
      </c>
      <c r="O637" s="235" t="str">
        <f>IFERROR(INDEX('Data PO'!J:J,MATCH($J637,'Data PO'!$B:$B,0),0),"")</f>
        <v/>
      </c>
      <c r="P637" s="235" t="str">
        <f t="shared" si="10"/>
        <v/>
      </c>
      <c r="Q637" s="235" t="str">
        <f>IFERROR(RANK(P637,P$6:P$796,0)+COUNTIF(P$6:P637,P637)-1,"")</f>
        <v/>
      </c>
    </row>
    <row r="638" spans="10:17" x14ac:dyDescent="0.25">
      <c r="J638" s="235">
        <v>842</v>
      </c>
      <c r="K638" s="235">
        <f>IFERROR(INDEX('Data PO'!C:C,MATCH($J638,'Data PO'!$B:$B,0),0),"")</f>
        <v>0</v>
      </c>
      <c r="L638" s="235" t="str">
        <f>IFERROR(INDEX('Data PO'!E:E,MATCH($J638,'Data PO'!$B:$B,0),0),"")</f>
        <v/>
      </c>
      <c r="M638" s="235">
        <f>IFERROR(INDEX('Data PO'!H:H,MATCH($J638,'Data PO'!$B:$B,0),0),"")</f>
        <v>0</v>
      </c>
      <c r="N638" s="235">
        <f>IFERROR(INDEX('Data PO'!I:I,MATCH($J638,'Data PO'!$B:$B,0),0),"")+IFERROR(SUMIFS('Jurnal Utang'!K:K,'Jurnal Utang'!N:N,K638),0)</f>
        <v>0</v>
      </c>
      <c r="O638" s="235" t="str">
        <f>IFERROR(INDEX('Data PO'!J:J,MATCH($J638,'Data PO'!$B:$B,0),0),"")</f>
        <v/>
      </c>
      <c r="P638" s="235" t="str">
        <f t="shared" si="10"/>
        <v/>
      </c>
      <c r="Q638" s="235" t="str">
        <f>IFERROR(RANK(P638,P$6:P$796,0)+COUNTIF(P$6:P638,P638)-1,"")</f>
        <v/>
      </c>
    </row>
    <row r="639" spans="10:17" x14ac:dyDescent="0.25">
      <c r="J639" s="235">
        <v>843</v>
      </c>
      <c r="K639" s="235">
        <f>IFERROR(INDEX('Data PO'!C:C,MATCH($J639,'Data PO'!$B:$B,0),0),"")</f>
        <v>0</v>
      </c>
      <c r="L639" s="235" t="str">
        <f>IFERROR(INDEX('Data PO'!E:E,MATCH($J639,'Data PO'!$B:$B,0),0),"")</f>
        <v/>
      </c>
      <c r="M639" s="235">
        <f>IFERROR(INDEX('Data PO'!H:H,MATCH($J639,'Data PO'!$B:$B,0),0),"")</f>
        <v>0</v>
      </c>
      <c r="N639" s="235">
        <f>IFERROR(INDEX('Data PO'!I:I,MATCH($J639,'Data PO'!$B:$B,0),0),"")+IFERROR(SUMIFS('Jurnal Utang'!K:K,'Jurnal Utang'!N:N,K639),0)</f>
        <v>0</v>
      </c>
      <c r="O639" s="235" t="str">
        <f>IFERROR(INDEX('Data PO'!J:J,MATCH($J639,'Data PO'!$B:$B,0),0),"")</f>
        <v/>
      </c>
      <c r="P639" s="235" t="str">
        <f t="shared" si="10"/>
        <v/>
      </c>
      <c r="Q639" s="235" t="str">
        <f>IFERROR(RANK(P639,P$6:P$796,0)+COUNTIF(P$6:P639,P639)-1,"")</f>
        <v/>
      </c>
    </row>
    <row r="640" spans="10:17" x14ac:dyDescent="0.25">
      <c r="J640" s="235">
        <v>844</v>
      </c>
      <c r="K640" s="235">
        <f>IFERROR(INDEX('Data PO'!C:C,MATCH($J640,'Data PO'!$B:$B,0),0),"")</f>
        <v>0</v>
      </c>
      <c r="L640" s="235" t="str">
        <f>IFERROR(INDEX('Data PO'!E:E,MATCH($J640,'Data PO'!$B:$B,0),0),"")</f>
        <v/>
      </c>
      <c r="M640" s="235">
        <f>IFERROR(INDEX('Data PO'!H:H,MATCH($J640,'Data PO'!$B:$B,0),0),"")</f>
        <v>0</v>
      </c>
      <c r="N640" s="235">
        <f>IFERROR(INDEX('Data PO'!I:I,MATCH($J640,'Data PO'!$B:$B,0),0),"")+IFERROR(SUMIFS('Jurnal Utang'!K:K,'Jurnal Utang'!N:N,K640),0)</f>
        <v>0</v>
      </c>
      <c r="O640" s="235" t="str">
        <f>IFERROR(INDEX('Data PO'!J:J,MATCH($J640,'Data PO'!$B:$B,0),0),"")</f>
        <v/>
      </c>
      <c r="P640" s="235" t="str">
        <f t="shared" si="10"/>
        <v/>
      </c>
      <c r="Q640" s="235" t="str">
        <f>IFERROR(RANK(P640,P$6:P$796,0)+COUNTIF(P$6:P640,P640)-1,"")</f>
        <v/>
      </c>
    </row>
    <row r="641" spans="10:17" x14ac:dyDescent="0.25">
      <c r="J641" s="235">
        <v>845</v>
      </c>
      <c r="K641" s="235">
        <f>IFERROR(INDEX('Data PO'!C:C,MATCH($J641,'Data PO'!$B:$B,0),0),"")</f>
        <v>0</v>
      </c>
      <c r="L641" s="235" t="str">
        <f>IFERROR(INDEX('Data PO'!E:E,MATCH($J641,'Data PO'!$B:$B,0),0),"")</f>
        <v/>
      </c>
      <c r="M641" s="235">
        <f>IFERROR(INDEX('Data PO'!H:H,MATCH($J641,'Data PO'!$B:$B,0),0),"")</f>
        <v>0</v>
      </c>
      <c r="N641" s="235">
        <f>IFERROR(INDEX('Data PO'!I:I,MATCH($J641,'Data PO'!$B:$B,0),0),"")+IFERROR(SUMIFS('Jurnal Utang'!K:K,'Jurnal Utang'!N:N,K641),0)</f>
        <v>0</v>
      </c>
      <c r="O641" s="235" t="str">
        <f>IFERROR(INDEX('Data PO'!J:J,MATCH($J641,'Data PO'!$B:$B,0),0),"")</f>
        <v/>
      </c>
      <c r="P641" s="235" t="str">
        <f t="shared" si="10"/>
        <v/>
      </c>
      <c r="Q641" s="235" t="str">
        <f>IFERROR(RANK(P641,P$6:P$796,0)+COUNTIF(P$6:P641,P641)-1,"")</f>
        <v/>
      </c>
    </row>
    <row r="642" spans="10:17" x14ac:dyDescent="0.25">
      <c r="J642" s="235">
        <v>846</v>
      </c>
      <c r="K642" s="235">
        <f>IFERROR(INDEX('Data PO'!C:C,MATCH($J642,'Data PO'!$B:$B,0),0),"")</f>
        <v>0</v>
      </c>
      <c r="L642" s="235" t="str">
        <f>IFERROR(INDEX('Data PO'!E:E,MATCH($J642,'Data PO'!$B:$B,0),0),"")</f>
        <v/>
      </c>
      <c r="M642" s="235">
        <f>IFERROR(INDEX('Data PO'!H:H,MATCH($J642,'Data PO'!$B:$B,0),0),"")</f>
        <v>0</v>
      </c>
      <c r="N642" s="235">
        <f>IFERROR(INDEX('Data PO'!I:I,MATCH($J642,'Data PO'!$B:$B,0),0),"")+IFERROR(SUMIFS('Jurnal Utang'!K:K,'Jurnal Utang'!N:N,K642),0)</f>
        <v>0</v>
      </c>
      <c r="O642" s="235" t="str">
        <f>IFERROR(INDEX('Data PO'!J:J,MATCH($J642,'Data PO'!$B:$B,0),0),"")</f>
        <v/>
      </c>
      <c r="P642" s="235" t="str">
        <f t="shared" si="10"/>
        <v/>
      </c>
      <c r="Q642" s="235" t="str">
        <f>IFERROR(RANK(P642,P$6:P$796,0)+COUNTIF(P$6:P642,P642)-1,"")</f>
        <v/>
      </c>
    </row>
    <row r="643" spans="10:17" x14ac:dyDescent="0.25">
      <c r="J643" s="235">
        <v>847</v>
      </c>
      <c r="K643" s="235">
        <f>IFERROR(INDEX('Data PO'!C:C,MATCH($J643,'Data PO'!$B:$B,0),0),"")</f>
        <v>0</v>
      </c>
      <c r="L643" s="235" t="str">
        <f>IFERROR(INDEX('Data PO'!E:E,MATCH($J643,'Data PO'!$B:$B,0),0),"")</f>
        <v/>
      </c>
      <c r="M643" s="235">
        <f>IFERROR(INDEX('Data PO'!H:H,MATCH($J643,'Data PO'!$B:$B,0),0),"")</f>
        <v>0</v>
      </c>
      <c r="N643" s="235">
        <f>IFERROR(INDEX('Data PO'!I:I,MATCH($J643,'Data PO'!$B:$B,0),0),"")+IFERROR(SUMIFS('Jurnal Utang'!K:K,'Jurnal Utang'!N:N,K643),0)</f>
        <v>0</v>
      </c>
      <c r="O643" s="235" t="str">
        <f>IFERROR(INDEX('Data PO'!J:J,MATCH($J643,'Data PO'!$B:$B,0),0),"")</f>
        <v/>
      </c>
      <c r="P643" s="235" t="str">
        <f t="shared" si="10"/>
        <v/>
      </c>
      <c r="Q643" s="235" t="str">
        <f>IFERROR(RANK(P643,P$6:P$796,0)+COUNTIF(P$6:P643,P643)-1,"")</f>
        <v/>
      </c>
    </row>
    <row r="644" spans="10:17" x14ac:dyDescent="0.25">
      <c r="J644" s="235">
        <v>848</v>
      </c>
      <c r="K644" s="235">
        <f>IFERROR(INDEX('Data PO'!C:C,MATCH($J644,'Data PO'!$B:$B,0),0),"")</f>
        <v>0</v>
      </c>
      <c r="L644" s="235" t="str">
        <f>IFERROR(INDEX('Data PO'!E:E,MATCH($J644,'Data PO'!$B:$B,0),0),"")</f>
        <v/>
      </c>
      <c r="M644" s="235">
        <f>IFERROR(INDEX('Data PO'!H:H,MATCH($J644,'Data PO'!$B:$B,0),0),"")</f>
        <v>0</v>
      </c>
      <c r="N644" s="235">
        <f>IFERROR(INDEX('Data PO'!I:I,MATCH($J644,'Data PO'!$B:$B,0),0),"")+IFERROR(SUMIFS('Jurnal Utang'!K:K,'Jurnal Utang'!N:N,K644),0)</f>
        <v>0</v>
      </c>
      <c r="O644" s="235" t="str">
        <f>IFERROR(INDEX('Data PO'!J:J,MATCH($J644,'Data PO'!$B:$B,0),0),"")</f>
        <v/>
      </c>
      <c r="P644" s="235" t="str">
        <f t="shared" si="10"/>
        <v/>
      </c>
      <c r="Q644" s="235" t="str">
        <f>IFERROR(RANK(P644,P$6:P$796,0)+COUNTIF(P$6:P644,P644)-1,"")</f>
        <v/>
      </c>
    </row>
    <row r="645" spans="10:17" x14ac:dyDescent="0.25">
      <c r="J645" s="235">
        <v>849</v>
      </c>
      <c r="K645" s="235">
        <f>IFERROR(INDEX('Data PO'!C:C,MATCH($J645,'Data PO'!$B:$B,0),0),"")</f>
        <v>0</v>
      </c>
      <c r="L645" s="235" t="str">
        <f>IFERROR(INDEX('Data PO'!E:E,MATCH($J645,'Data PO'!$B:$B,0),0),"")</f>
        <v/>
      </c>
      <c r="M645" s="235">
        <f>IFERROR(INDEX('Data PO'!H:H,MATCH($J645,'Data PO'!$B:$B,0),0),"")</f>
        <v>0</v>
      </c>
      <c r="N645" s="235">
        <f>IFERROR(INDEX('Data PO'!I:I,MATCH($J645,'Data PO'!$B:$B,0),0),"")+IFERROR(SUMIFS('Jurnal Utang'!K:K,'Jurnal Utang'!N:N,K645),0)</f>
        <v>0</v>
      </c>
      <c r="O645" s="235" t="str">
        <f>IFERROR(INDEX('Data PO'!J:J,MATCH($J645,'Data PO'!$B:$B,0),0),"")</f>
        <v/>
      </c>
      <c r="P645" s="235" t="str">
        <f t="shared" si="10"/>
        <v/>
      </c>
      <c r="Q645" s="235" t="str">
        <f>IFERROR(RANK(P645,P$6:P$796,0)+COUNTIF(P$6:P645,P645)-1,"")</f>
        <v/>
      </c>
    </row>
    <row r="646" spans="10:17" x14ac:dyDescent="0.25">
      <c r="J646" s="235">
        <v>850</v>
      </c>
      <c r="K646" s="235">
        <f>IFERROR(INDEX('Data PO'!C:C,MATCH($J646,'Data PO'!$B:$B,0),0),"")</f>
        <v>0</v>
      </c>
      <c r="L646" s="235" t="str">
        <f>IFERROR(INDEX('Data PO'!E:E,MATCH($J646,'Data PO'!$B:$B,0),0),"")</f>
        <v/>
      </c>
      <c r="M646" s="235">
        <f>IFERROR(INDEX('Data PO'!H:H,MATCH($J646,'Data PO'!$B:$B,0),0),"")</f>
        <v>0</v>
      </c>
      <c r="N646" s="235">
        <f>IFERROR(INDEX('Data PO'!I:I,MATCH($J646,'Data PO'!$B:$B,0),0),"")+IFERROR(SUMIFS('Jurnal Utang'!K:K,'Jurnal Utang'!N:N,K646),0)</f>
        <v>0</v>
      </c>
      <c r="O646" s="235" t="str">
        <f>IFERROR(INDEX('Data PO'!J:J,MATCH($J646,'Data PO'!$B:$B,0),0),"")</f>
        <v/>
      </c>
      <c r="P646" s="235" t="str">
        <f t="shared" si="10"/>
        <v/>
      </c>
      <c r="Q646" s="235" t="str">
        <f>IFERROR(RANK(P646,P$6:P$796,0)+COUNTIF(P$6:P646,P646)-1,"")</f>
        <v/>
      </c>
    </row>
    <row r="647" spans="10:17" x14ac:dyDescent="0.25">
      <c r="J647" s="235">
        <v>851</v>
      </c>
      <c r="K647" s="235">
        <f>IFERROR(INDEX('Data PO'!C:C,MATCH($J647,'Data PO'!$B:$B,0),0),"")</f>
        <v>0</v>
      </c>
      <c r="L647" s="235" t="str">
        <f>IFERROR(INDEX('Data PO'!E:E,MATCH($J647,'Data PO'!$B:$B,0),0),"")</f>
        <v/>
      </c>
      <c r="M647" s="235">
        <f>IFERROR(INDEX('Data PO'!H:H,MATCH($J647,'Data PO'!$B:$B,0),0),"")</f>
        <v>0</v>
      </c>
      <c r="N647" s="235">
        <f>IFERROR(INDEX('Data PO'!I:I,MATCH($J647,'Data PO'!$B:$B,0),0),"")+IFERROR(SUMIFS('Jurnal Utang'!K:K,'Jurnal Utang'!N:N,K647),0)</f>
        <v>0</v>
      </c>
      <c r="O647" s="235" t="str">
        <f>IFERROR(INDEX('Data PO'!J:J,MATCH($J647,'Data PO'!$B:$B,0),0),"")</f>
        <v/>
      </c>
      <c r="P647" s="235" t="str">
        <f t="shared" si="10"/>
        <v/>
      </c>
      <c r="Q647" s="235" t="str">
        <f>IFERROR(RANK(P647,P$6:P$796,0)+COUNTIF(P$6:P647,P647)-1,"")</f>
        <v/>
      </c>
    </row>
    <row r="648" spans="10:17" x14ac:dyDescent="0.25">
      <c r="J648" s="235">
        <v>852</v>
      </c>
      <c r="K648" s="235">
        <f>IFERROR(INDEX('Data PO'!C:C,MATCH($J648,'Data PO'!$B:$B,0),0),"")</f>
        <v>0</v>
      </c>
      <c r="L648" s="235" t="str">
        <f>IFERROR(INDEX('Data PO'!E:E,MATCH($J648,'Data PO'!$B:$B,0),0),"")</f>
        <v/>
      </c>
      <c r="M648" s="235">
        <f>IFERROR(INDEX('Data PO'!H:H,MATCH($J648,'Data PO'!$B:$B,0),0),"")</f>
        <v>0</v>
      </c>
      <c r="N648" s="235">
        <f>IFERROR(INDEX('Data PO'!I:I,MATCH($J648,'Data PO'!$B:$B,0),0),"")+IFERROR(SUMIFS('Jurnal Utang'!K:K,'Jurnal Utang'!N:N,K648),0)</f>
        <v>0</v>
      </c>
      <c r="O648" s="235" t="str">
        <f>IFERROR(INDEX('Data PO'!J:J,MATCH($J648,'Data PO'!$B:$B,0),0),"")</f>
        <v/>
      </c>
      <c r="P648" s="235" t="str">
        <f t="shared" si="10"/>
        <v/>
      </c>
      <c r="Q648" s="235" t="str">
        <f>IFERROR(RANK(P648,P$6:P$796,0)+COUNTIF(P$6:P648,P648)-1,"")</f>
        <v/>
      </c>
    </row>
    <row r="649" spans="10:17" x14ac:dyDescent="0.25">
      <c r="J649" s="235">
        <v>853</v>
      </c>
      <c r="K649" s="235">
        <f>IFERROR(INDEX('Data PO'!C:C,MATCH($J649,'Data PO'!$B:$B,0),0),"")</f>
        <v>0</v>
      </c>
      <c r="L649" s="235" t="str">
        <f>IFERROR(INDEX('Data PO'!E:E,MATCH($J649,'Data PO'!$B:$B,0),0),"")</f>
        <v/>
      </c>
      <c r="M649" s="235">
        <f>IFERROR(INDEX('Data PO'!H:H,MATCH($J649,'Data PO'!$B:$B,0),0),"")</f>
        <v>0</v>
      </c>
      <c r="N649" s="235">
        <f>IFERROR(INDEX('Data PO'!I:I,MATCH($J649,'Data PO'!$B:$B,0),0),"")+IFERROR(SUMIFS('Jurnal Utang'!K:K,'Jurnal Utang'!N:N,K649),0)</f>
        <v>0</v>
      </c>
      <c r="O649" s="235" t="str">
        <f>IFERROR(INDEX('Data PO'!J:J,MATCH($J649,'Data PO'!$B:$B,0),0),"")</f>
        <v/>
      </c>
      <c r="P649" s="235" t="str">
        <f t="shared" si="10"/>
        <v/>
      </c>
      <c r="Q649" s="235" t="str">
        <f>IFERROR(RANK(P649,P$6:P$796,0)+COUNTIF(P$6:P649,P649)-1,"")</f>
        <v/>
      </c>
    </row>
    <row r="650" spans="10:17" x14ac:dyDescent="0.25">
      <c r="J650" s="235">
        <v>854</v>
      </c>
      <c r="K650" s="235">
        <f>IFERROR(INDEX('Data PO'!C:C,MATCH($J650,'Data PO'!$B:$B,0),0),"")</f>
        <v>0</v>
      </c>
      <c r="L650" s="235" t="str">
        <f>IFERROR(INDEX('Data PO'!E:E,MATCH($J650,'Data PO'!$B:$B,0),0),"")</f>
        <v/>
      </c>
      <c r="M650" s="235">
        <f>IFERROR(INDEX('Data PO'!H:H,MATCH($J650,'Data PO'!$B:$B,0),0),"")</f>
        <v>0</v>
      </c>
      <c r="N650" s="235">
        <f>IFERROR(INDEX('Data PO'!I:I,MATCH($J650,'Data PO'!$B:$B,0),0),"")+IFERROR(SUMIFS('Jurnal Utang'!K:K,'Jurnal Utang'!N:N,K650),0)</f>
        <v>0</v>
      </c>
      <c r="O650" s="235" t="str">
        <f>IFERROR(INDEX('Data PO'!J:J,MATCH($J650,'Data PO'!$B:$B,0),0),"")</f>
        <v/>
      </c>
      <c r="P650" s="235" t="str">
        <f t="shared" si="10"/>
        <v/>
      </c>
      <c r="Q650" s="235" t="str">
        <f>IFERROR(RANK(P650,P$6:P$796,0)+COUNTIF(P$6:P650,P650)-1,"")</f>
        <v/>
      </c>
    </row>
    <row r="651" spans="10:17" x14ac:dyDescent="0.25">
      <c r="J651" s="235">
        <v>855</v>
      </c>
      <c r="K651" s="235">
        <f>IFERROR(INDEX('Data PO'!C:C,MATCH($J651,'Data PO'!$B:$B,0),0),"")</f>
        <v>0</v>
      </c>
      <c r="L651" s="235" t="str">
        <f>IFERROR(INDEX('Data PO'!E:E,MATCH($J651,'Data PO'!$B:$B,0),0),"")</f>
        <v/>
      </c>
      <c r="M651" s="235">
        <f>IFERROR(INDEX('Data PO'!H:H,MATCH($J651,'Data PO'!$B:$B,0),0),"")</f>
        <v>0</v>
      </c>
      <c r="N651" s="235">
        <f>IFERROR(INDEX('Data PO'!I:I,MATCH($J651,'Data PO'!$B:$B,0),0),"")+IFERROR(SUMIFS('Jurnal Utang'!K:K,'Jurnal Utang'!N:N,K651),0)</f>
        <v>0</v>
      </c>
      <c r="O651" s="235" t="str">
        <f>IFERROR(INDEX('Data PO'!J:J,MATCH($J651,'Data PO'!$B:$B,0),0),"")</f>
        <v/>
      </c>
      <c r="P651" s="235" t="str">
        <f t="shared" si="10"/>
        <v/>
      </c>
      <c r="Q651" s="235" t="str">
        <f>IFERROR(RANK(P651,P$6:P$796,0)+COUNTIF(P$6:P651,P651)-1,"")</f>
        <v/>
      </c>
    </row>
    <row r="652" spans="10:17" x14ac:dyDescent="0.25">
      <c r="J652" s="235">
        <v>856</v>
      </c>
      <c r="K652" s="235">
        <f>IFERROR(INDEX('Data PO'!C:C,MATCH($J652,'Data PO'!$B:$B,0),0),"")</f>
        <v>0</v>
      </c>
      <c r="L652" s="235" t="str">
        <f>IFERROR(INDEX('Data PO'!E:E,MATCH($J652,'Data PO'!$B:$B,0),0),"")</f>
        <v/>
      </c>
      <c r="M652" s="235">
        <f>IFERROR(INDEX('Data PO'!H:H,MATCH($J652,'Data PO'!$B:$B,0),0),"")</f>
        <v>0</v>
      </c>
      <c r="N652" s="235">
        <f>IFERROR(INDEX('Data PO'!I:I,MATCH($J652,'Data PO'!$B:$B,0),0),"")+IFERROR(SUMIFS('Jurnal Utang'!K:K,'Jurnal Utang'!N:N,K652),0)</f>
        <v>0</v>
      </c>
      <c r="O652" s="235" t="str">
        <f>IFERROR(INDEX('Data PO'!J:J,MATCH($J652,'Data PO'!$B:$B,0),0),"")</f>
        <v/>
      </c>
      <c r="P652" s="235" t="str">
        <f t="shared" si="10"/>
        <v/>
      </c>
      <c r="Q652" s="235" t="str">
        <f>IFERROR(RANK(P652,P$6:P$796,0)+COUNTIF(P$6:P652,P652)-1,"")</f>
        <v/>
      </c>
    </row>
    <row r="653" spans="10:17" x14ac:dyDescent="0.25">
      <c r="J653" s="235">
        <v>857</v>
      </c>
      <c r="K653" s="235">
        <f>IFERROR(INDEX('Data PO'!C:C,MATCH($J653,'Data PO'!$B:$B,0),0),"")</f>
        <v>0</v>
      </c>
      <c r="L653" s="235" t="str">
        <f>IFERROR(INDEX('Data PO'!E:E,MATCH($J653,'Data PO'!$B:$B,0),0),"")</f>
        <v/>
      </c>
      <c r="M653" s="235">
        <f>IFERROR(INDEX('Data PO'!H:H,MATCH($J653,'Data PO'!$B:$B,0),0),"")</f>
        <v>0</v>
      </c>
      <c r="N653" s="235">
        <f>IFERROR(INDEX('Data PO'!I:I,MATCH($J653,'Data PO'!$B:$B,0),0),"")+IFERROR(SUMIFS('Jurnal Utang'!K:K,'Jurnal Utang'!N:N,K653),0)</f>
        <v>0</v>
      </c>
      <c r="O653" s="235" t="str">
        <f>IFERROR(INDEX('Data PO'!J:J,MATCH($J653,'Data PO'!$B:$B,0),0),"")</f>
        <v/>
      </c>
      <c r="P653" s="235" t="str">
        <f t="shared" si="10"/>
        <v/>
      </c>
      <c r="Q653" s="235" t="str">
        <f>IFERROR(RANK(P653,P$6:P$796,0)+COUNTIF(P$6:P653,P653)-1,"")</f>
        <v/>
      </c>
    </row>
    <row r="654" spans="10:17" x14ac:dyDescent="0.25">
      <c r="J654" s="235">
        <v>858</v>
      </c>
      <c r="K654" s="235">
        <f>IFERROR(INDEX('Data PO'!C:C,MATCH($J654,'Data PO'!$B:$B,0),0),"")</f>
        <v>0</v>
      </c>
      <c r="L654" s="235" t="str">
        <f>IFERROR(INDEX('Data PO'!E:E,MATCH($J654,'Data PO'!$B:$B,0),0),"")</f>
        <v/>
      </c>
      <c r="M654" s="235">
        <f>IFERROR(INDEX('Data PO'!H:H,MATCH($J654,'Data PO'!$B:$B,0),0),"")</f>
        <v>0</v>
      </c>
      <c r="N654" s="235">
        <f>IFERROR(INDEX('Data PO'!I:I,MATCH($J654,'Data PO'!$B:$B,0),0),"")+IFERROR(SUMIFS('Jurnal Utang'!K:K,'Jurnal Utang'!N:N,K654),0)</f>
        <v>0</v>
      </c>
      <c r="O654" s="235" t="str">
        <f>IFERROR(INDEX('Data PO'!J:J,MATCH($J654,'Data PO'!$B:$B,0),0),"")</f>
        <v/>
      </c>
      <c r="P654" s="235" t="str">
        <f t="shared" si="10"/>
        <v/>
      </c>
      <c r="Q654" s="235" t="str">
        <f>IFERROR(RANK(P654,P$6:P$796,0)+COUNTIF(P$6:P654,P654)-1,"")</f>
        <v/>
      </c>
    </row>
    <row r="655" spans="10:17" x14ac:dyDescent="0.25">
      <c r="J655" s="235">
        <v>859</v>
      </c>
      <c r="K655" s="235">
        <f>IFERROR(INDEX('Data PO'!C:C,MATCH($J655,'Data PO'!$B:$B,0),0),"")</f>
        <v>0</v>
      </c>
      <c r="L655" s="235" t="str">
        <f>IFERROR(INDEX('Data PO'!E:E,MATCH($J655,'Data PO'!$B:$B,0),0),"")</f>
        <v/>
      </c>
      <c r="M655" s="235">
        <f>IFERROR(INDEX('Data PO'!H:H,MATCH($J655,'Data PO'!$B:$B,0),0),"")</f>
        <v>0</v>
      </c>
      <c r="N655" s="235">
        <f>IFERROR(INDEX('Data PO'!I:I,MATCH($J655,'Data PO'!$B:$B,0),0),"")+IFERROR(SUMIFS('Jurnal Utang'!K:K,'Jurnal Utang'!N:N,K655),0)</f>
        <v>0</v>
      </c>
      <c r="O655" s="235" t="str">
        <f>IFERROR(INDEX('Data PO'!J:J,MATCH($J655,'Data PO'!$B:$B,0),0),"")</f>
        <v/>
      </c>
      <c r="P655" s="235" t="str">
        <f t="shared" si="10"/>
        <v/>
      </c>
      <c r="Q655" s="235" t="str">
        <f>IFERROR(RANK(P655,P$6:P$796,0)+COUNTIF(P$6:P655,P655)-1,"")</f>
        <v/>
      </c>
    </row>
    <row r="656" spans="10:17" x14ac:dyDescent="0.25">
      <c r="J656" s="235">
        <v>860</v>
      </c>
      <c r="K656" s="235">
        <f>IFERROR(INDEX('Data PO'!C:C,MATCH($J656,'Data PO'!$B:$B,0),0),"")</f>
        <v>0</v>
      </c>
      <c r="L656" s="235" t="str">
        <f>IFERROR(INDEX('Data PO'!E:E,MATCH($J656,'Data PO'!$B:$B,0),0),"")</f>
        <v/>
      </c>
      <c r="M656" s="235">
        <f>IFERROR(INDEX('Data PO'!H:H,MATCH($J656,'Data PO'!$B:$B,0),0),"")</f>
        <v>0</v>
      </c>
      <c r="N656" s="235">
        <f>IFERROR(INDEX('Data PO'!I:I,MATCH($J656,'Data PO'!$B:$B,0),0),"")+IFERROR(SUMIFS('Jurnal Utang'!K:K,'Jurnal Utang'!N:N,K656),0)</f>
        <v>0</v>
      </c>
      <c r="O656" s="235" t="str">
        <f>IFERROR(INDEX('Data PO'!J:J,MATCH($J656,'Data PO'!$B:$B,0),0),"")</f>
        <v/>
      </c>
      <c r="P656" s="235" t="str">
        <f t="shared" si="10"/>
        <v/>
      </c>
      <c r="Q656" s="235" t="str">
        <f>IFERROR(RANK(P656,P$6:P$796,0)+COUNTIF(P$6:P656,P656)-1,"")</f>
        <v/>
      </c>
    </row>
    <row r="657" spans="10:17" x14ac:dyDescent="0.25">
      <c r="J657" s="235">
        <v>861</v>
      </c>
      <c r="K657" s="235">
        <f>IFERROR(INDEX('Data PO'!C:C,MATCH($J657,'Data PO'!$B:$B,0),0),"")</f>
        <v>0</v>
      </c>
      <c r="L657" s="235" t="str">
        <f>IFERROR(INDEX('Data PO'!E:E,MATCH($J657,'Data PO'!$B:$B,0),0),"")</f>
        <v/>
      </c>
      <c r="M657" s="235">
        <f>IFERROR(INDEX('Data PO'!H:H,MATCH($J657,'Data PO'!$B:$B,0),0),"")</f>
        <v>0</v>
      </c>
      <c r="N657" s="235">
        <f>IFERROR(INDEX('Data PO'!I:I,MATCH($J657,'Data PO'!$B:$B,0),0),"")+IFERROR(SUMIFS('Jurnal Utang'!K:K,'Jurnal Utang'!N:N,K657),0)</f>
        <v>0</v>
      </c>
      <c r="O657" s="235" t="str">
        <f>IFERROR(INDEX('Data PO'!J:J,MATCH($J657,'Data PO'!$B:$B,0),0),"")</f>
        <v/>
      </c>
      <c r="P657" s="235" t="str">
        <f t="shared" si="10"/>
        <v/>
      </c>
      <c r="Q657" s="235" t="str">
        <f>IFERROR(RANK(P657,P$6:P$796,0)+COUNTIF(P$6:P657,P657)-1,"")</f>
        <v/>
      </c>
    </row>
    <row r="658" spans="10:17" x14ac:dyDescent="0.25">
      <c r="J658" s="235">
        <v>862</v>
      </c>
      <c r="K658" s="235">
        <f>IFERROR(INDEX('Data PO'!C:C,MATCH($J658,'Data PO'!$B:$B,0),0),"")</f>
        <v>0</v>
      </c>
      <c r="L658" s="235" t="str">
        <f>IFERROR(INDEX('Data PO'!E:E,MATCH($J658,'Data PO'!$B:$B,0),0),"")</f>
        <v/>
      </c>
      <c r="M658" s="235">
        <f>IFERROR(INDEX('Data PO'!H:H,MATCH($J658,'Data PO'!$B:$B,0),0),"")</f>
        <v>0</v>
      </c>
      <c r="N658" s="235">
        <f>IFERROR(INDEX('Data PO'!I:I,MATCH($J658,'Data PO'!$B:$B,0),0),"")+IFERROR(SUMIFS('Jurnal Utang'!K:K,'Jurnal Utang'!N:N,K658),0)</f>
        <v>0</v>
      </c>
      <c r="O658" s="235" t="str">
        <f>IFERROR(INDEX('Data PO'!J:J,MATCH($J658,'Data PO'!$B:$B,0),0),"")</f>
        <v/>
      </c>
      <c r="P658" s="235" t="str">
        <f t="shared" si="10"/>
        <v/>
      </c>
      <c r="Q658" s="235" t="str">
        <f>IFERROR(RANK(P658,P$6:P$796,0)+COUNTIF(P$6:P658,P658)-1,"")</f>
        <v/>
      </c>
    </row>
    <row r="659" spans="10:17" x14ac:dyDescent="0.25">
      <c r="J659" s="235">
        <v>863</v>
      </c>
      <c r="K659" s="235">
        <f>IFERROR(INDEX('Data PO'!C:C,MATCH($J659,'Data PO'!$B:$B,0),0),"")</f>
        <v>0</v>
      </c>
      <c r="L659" s="235" t="str">
        <f>IFERROR(INDEX('Data PO'!E:E,MATCH($J659,'Data PO'!$B:$B,0),0),"")</f>
        <v/>
      </c>
      <c r="M659" s="235">
        <f>IFERROR(INDEX('Data PO'!H:H,MATCH($J659,'Data PO'!$B:$B,0),0),"")</f>
        <v>0</v>
      </c>
      <c r="N659" s="235">
        <f>IFERROR(INDEX('Data PO'!I:I,MATCH($J659,'Data PO'!$B:$B,0),0),"")+IFERROR(SUMIFS('Jurnal Utang'!K:K,'Jurnal Utang'!N:N,K659),0)</f>
        <v>0</v>
      </c>
      <c r="O659" s="235" t="str">
        <f>IFERROR(INDEX('Data PO'!J:J,MATCH($J659,'Data PO'!$B:$B,0),0),"")</f>
        <v/>
      </c>
      <c r="P659" s="235" t="str">
        <f t="shared" si="10"/>
        <v/>
      </c>
      <c r="Q659" s="235" t="str">
        <f>IFERROR(RANK(P659,P$6:P$796,0)+COUNTIF(P$6:P659,P659)-1,"")</f>
        <v/>
      </c>
    </row>
    <row r="660" spans="10:17" x14ac:dyDescent="0.25">
      <c r="J660" s="235">
        <v>864</v>
      </c>
      <c r="K660" s="235">
        <f>IFERROR(INDEX('Data PO'!C:C,MATCH($J660,'Data PO'!$B:$B,0),0),"")</f>
        <v>0</v>
      </c>
      <c r="L660" s="235" t="str">
        <f>IFERROR(INDEX('Data PO'!E:E,MATCH($J660,'Data PO'!$B:$B,0),0),"")</f>
        <v/>
      </c>
      <c r="M660" s="235">
        <f>IFERROR(INDEX('Data PO'!H:H,MATCH($J660,'Data PO'!$B:$B,0),0),"")</f>
        <v>0</v>
      </c>
      <c r="N660" s="235">
        <f>IFERROR(INDEX('Data PO'!I:I,MATCH($J660,'Data PO'!$B:$B,0),0),"")+IFERROR(SUMIFS('Jurnal Utang'!K:K,'Jurnal Utang'!N:N,K660),0)</f>
        <v>0</v>
      </c>
      <c r="O660" s="235" t="str">
        <f>IFERROR(INDEX('Data PO'!J:J,MATCH($J660,'Data PO'!$B:$B,0),0),"")</f>
        <v/>
      </c>
      <c r="P660" s="235" t="str">
        <f t="shared" si="10"/>
        <v/>
      </c>
      <c r="Q660" s="235" t="str">
        <f>IFERROR(RANK(P660,P$6:P$796,0)+COUNTIF(P$6:P660,P660)-1,"")</f>
        <v/>
      </c>
    </row>
    <row r="661" spans="10:17" x14ac:dyDescent="0.25">
      <c r="J661" s="235">
        <v>865</v>
      </c>
      <c r="K661" s="235">
        <f>IFERROR(INDEX('Data PO'!C:C,MATCH($J661,'Data PO'!$B:$B,0),0),"")</f>
        <v>0</v>
      </c>
      <c r="L661" s="235" t="str">
        <f>IFERROR(INDEX('Data PO'!E:E,MATCH($J661,'Data PO'!$B:$B,0),0),"")</f>
        <v/>
      </c>
      <c r="M661" s="235">
        <f>IFERROR(INDEX('Data PO'!H:H,MATCH($J661,'Data PO'!$B:$B,0),0),"")</f>
        <v>0</v>
      </c>
      <c r="N661" s="235">
        <f>IFERROR(INDEX('Data PO'!I:I,MATCH($J661,'Data PO'!$B:$B,0),0),"")+IFERROR(SUMIFS('Jurnal Utang'!K:K,'Jurnal Utang'!N:N,K661),0)</f>
        <v>0</v>
      </c>
      <c r="O661" s="235" t="str">
        <f>IFERROR(INDEX('Data PO'!J:J,MATCH($J661,'Data PO'!$B:$B,0),0),"")</f>
        <v/>
      </c>
      <c r="P661" s="235" t="str">
        <f t="shared" si="10"/>
        <v/>
      </c>
      <c r="Q661" s="235" t="str">
        <f>IFERROR(RANK(P661,P$6:P$796,0)+COUNTIF(P$6:P661,P661)-1,"")</f>
        <v/>
      </c>
    </row>
    <row r="662" spans="10:17" x14ac:dyDescent="0.25">
      <c r="J662" s="235">
        <v>866</v>
      </c>
      <c r="K662" s="235">
        <f>IFERROR(INDEX('Data PO'!C:C,MATCH($J662,'Data PO'!$B:$B,0),0),"")</f>
        <v>0</v>
      </c>
      <c r="L662" s="235" t="str">
        <f>IFERROR(INDEX('Data PO'!E:E,MATCH($J662,'Data PO'!$B:$B,0),0),"")</f>
        <v/>
      </c>
      <c r="M662" s="235">
        <f>IFERROR(INDEX('Data PO'!H:H,MATCH($J662,'Data PO'!$B:$B,0),0),"")</f>
        <v>0</v>
      </c>
      <c r="N662" s="235">
        <f>IFERROR(INDEX('Data PO'!I:I,MATCH($J662,'Data PO'!$B:$B,0),0),"")+IFERROR(SUMIFS('Jurnal Utang'!K:K,'Jurnal Utang'!N:N,K662),0)</f>
        <v>0</v>
      </c>
      <c r="O662" s="235" t="str">
        <f>IFERROR(INDEX('Data PO'!J:J,MATCH($J662,'Data PO'!$B:$B,0),0),"")</f>
        <v/>
      </c>
      <c r="P662" s="235" t="str">
        <f t="shared" si="10"/>
        <v/>
      </c>
      <c r="Q662" s="235" t="str">
        <f>IFERROR(RANK(P662,P$6:P$796,0)+COUNTIF(P$6:P662,P662)-1,"")</f>
        <v/>
      </c>
    </row>
    <row r="663" spans="10:17" x14ac:dyDescent="0.25">
      <c r="J663" s="235">
        <v>867</v>
      </c>
      <c r="K663" s="235">
        <f>IFERROR(INDEX('Data PO'!C:C,MATCH($J663,'Data PO'!$B:$B,0),0),"")</f>
        <v>0</v>
      </c>
      <c r="L663" s="235" t="str">
        <f>IFERROR(INDEX('Data PO'!E:E,MATCH($J663,'Data PO'!$B:$B,0),0),"")</f>
        <v/>
      </c>
      <c r="M663" s="235">
        <f>IFERROR(INDEX('Data PO'!H:H,MATCH($J663,'Data PO'!$B:$B,0),0),"")</f>
        <v>0</v>
      </c>
      <c r="N663" s="235">
        <f>IFERROR(INDEX('Data PO'!I:I,MATCH($J663,'Data PO'!$B:$B,0),0),"")+IFERROR(SUMIFS('Jurnal Utang'!K:K,'Jurnal Utang'!N:N,K663),0)</f>
        <v>0</v>
      </c>
      <c r="O663" s="235" t="str">
        <f>IFERROR(INDEX('Data PO'!J:J,MATCH($J663,'Data PO'!$B:$B,0),0),"")</f>
        <v/>
      </c>
      <c r="P663" s="235" t="str">
        <f t="shared" si="10"/>
        <v/>
      </c>
      <c r="Q663" s="235" t="str">
        <f>IFERROR(RANK(P663,P$6:P$796,0)+COUNTIF(P$6:P663,P663)-1,"")</f>
        <v/>
      </c>
    </row>
    <row r="664" spans="10:17" x14ac:dyDescent="0.25">
      <c r="J664" s="235">
        <v>868</v>
      </c>
      <c r="K664" s="235">
        <f>IFERROR(INDEX('Data PO'!C:C,MATCH($J664,'Data PO'!$B:$B,0),0),"")</f>
        <v>0</v>
      </c>
      <c r="L664" s="235" t="str">
        <f>IFERROR(INDEX('Data PO'!E:E,MATCH($J664,'Data PO'!$B:$B,0),0),"")</f>
        <v/>
      </c>
      <c r="M664" s="235">
        <f>IFERROR(INDEX('Data PO'!H:H,MATCH($J664,'Data PO'!$B:$B,0),0),"")</f>
        <v>0</v>
      </c>
      <c r="N664" s="235">
        <f>IFERROR(INDEX('Data PO'!I:I,MATCH($J664,'Data PO'!$B:$B,0),0),"")+IFERROR(SUMIFS('Jurnal Utang'!K:K,'Jurnal Utang'!N:N,K664),0)</f>
        <v>0</v>
      </c>
      <c r="O664" s="235" t="str">
        <f>IFERROR(INDEX('Data PO'!J:J,MATCH($J664,'Data PO'!$B:$B,0),0),"")</f>
        <v/>
      </c>
      <c r="P664" s="235" t="str">
        <f t="shared" si="10"/>
        <v/>
      </c>
      <c r="Q664" s="235" t="str">
        <f>IFERROR(RANK(P664,P$6:P$796,0)+COUNTIF(P$6:P664,P664)-1,"")</f>
        <v/>
      </c>
    </row>
    <row r="665" spans="10:17" x14ac:dyDescent="0.25">
      <c r="J665" s="235">
        <v>869</v>
      </c>
      <c r="K665" s="235">
        <f>IFERROR(INDEX('Data PO'!C:C,MATCH($J665,'Data PO'!$B:$B,0),0),"")</f>
        <v>0</v>
      </c>
      <c r="L665" s="235" t="str">
        <f>IFERROR(INDEX('Data PO'!E:E,MATCH($J665,'Data PO'!$B:$B,0),0),"")</f>
        <v/>
      </c>
      <c r="M665" s="235">
        <f>IFERROR(INDEX('Data PO'!H:H,MATCH($J665,'Data PO'!$B:$B,0),0),"")</f>
        <v>0</v>
      </c>
      <c r="N665" s="235">
        <f>IFERROR(INDEX('Data PO'!I:I,MATCH($J665,'Data PO'!$B:$B,0),0),"")+IFERROR(SUMIFS('Jurnal Utang'!K:K,'Jurnal Utang'!N:N,K665),0)</f>
        <v>0</v>
      </c>
      <c r="O665" s="235" t="str">
        <f>IFERROR(INDEX('Data PO'!J:J,MATCH($J665,'Data PO'!$B:$B,0),0),"")</f>
        <v/>
      </c>
      <c r="P665" s="235" t="str">
        <f t="shared" si="10"/>
        <v/>
      </c>
      <c r="Q665" s="235" t="str">
        <f>IFERROR(RANK(P665,P$6:P$796,0)+COUNTIF(P$6:P665,P665)-1,"")</f>
        <v/>
      </c>
    </row>
    <row r="666" spans="10:17" x14ac:dyDescent="0.25">
      <c r="J666" s="235">
        <v>870</v>
      </c>
      <c r="K666" s="235">
        <f>IFERROR(INDEX('Data PO'!C:C,MATCH($J666,'Data PO'!$B:$B,0),0),"")</f>
        <v>0</v>
      </c>
      <c r="L666" s="235" t="str">
        <f>IFERROR(INDEX('Data PO'!E:E,MATCH($J666,'Data PO'!$B:$B,0),0),"")</f>
        <v/>
      </c>
      <c r="M666" s="235">
        <f>IFERROR(INDEX('Data PO'!H:H,MATCH($J666,'Data PO'!$B:$B,0),0),"")</f>
        <v>0</v>
      </c>
      <c r="N666" s="235">
        <f>IFERROR(INDEX('Data PO'!I:I,MATCH($J666,'Data PO'!$B:$B,0),0),"")+IFERROR(SUMIFS('Jurnal Utang'!K:K,'Jurnal Utang'!N:N,K666),0)</f>
        <v>0</v>
      </c>
      <c r="O666" s="235" t="str">
        <f>IFERROR(INDEX('Data PO'!J:J,MATCH($J666,'Data PO'!$B:$B,0),0),"")</f>
        <v/>
      </c>
      <c r="P666" s="235" t="str">
        <f t="shared" si="10"/>
        <v/>
      </c>
      <c r="Q666" s="235" t="str">
        <f>IFERROR(RANK(P666,P$6:P$796,0)+COUNTIF(P$6:P666,P666)-1,"")</f>
        <v/>
      </c>
    </row>
    <row r="667" spans="10:17" x14ac:dyDescent="0.25">
      <c r="J667" s="235">
        <v>871</v>
      </c>
      <c r="K667" s="235">
        <f>IFERROR(INDEX('Data PO'!C:C,MATCH($J667,'Data PO'!$B:$B,0),0),"")</f>
        <v>0</v>
      </c>
      <c r="L667" s="235" t="str">
        <f>IFERROR(INDEX('Data PO'!E:E,MATCH($J667,'Data PO'!$B:$B,0),0),"")</f>
        <v/>
      </c>
      <c r="M667" s="235">
        <f>IFERROR(INDEX('Data PO'!H:H,MATCH($J667,'Data PO'!$B:$B,0),0),"")</f>
        <v>0</v>
      </c>
      <c r="N667" s="235">
        <f>IFERROR(INDEX('Data PO'!I:I,MATCH($J667,'Data PO'!$B:$B,0),0),"")+IFERROR(SUMIFS('Jurnal Utang'!K:K,'Jurnal Utang'!N:N,K667),0)</f>
        <v>0</v>
      </c>
      <c r="O667" s="235" t="str">
        <f>IFERROR(INDEX('Data PO'!J:J,MATCH($J667,'Data PO'!$B:$B,0),0),"")</f>
        <v/>
      </c>
      <c r="P667" s="235" t="str">
        <f t="shared" si="10"/>
        <v/>
      </c>
      <c r="Q667" s="235" t="str">
        <f>IFERROR(RANK(P667,P$6:P$796,0)+COUNTIF(P$6:P667,P667)-1,"")</f>
        <v/>
      </c>
    </row>
    <row r="668" spans="10:17" x14ac:dyDescent="0.25">
      <c r="J668" s="235">
        <v>872</v>
      </c>
      <c r="K668" s="235">
        <f>IFERROR(INDEX('Data PO'!C:C,MATCH($J668,'Data PO'!$B:$B,0),0),"")</f>
        <v>0</v>
      </c>
      <c r="L668" s="235" t="str">
        <f>IFERROR(INDEX('Data PO'!E:E,MATCH($J668,'Data PO'!$B:$B,0),0),"")</f>
        <v/>
      </c>
      <c r="M668" s="235">
        <f>IFERROR(INDEX('Data PO'!H:H,MATCH($J668,'Data PO'!$B:$B,0),0),"")</f>
        <v>0</v>
      </c>
      <c r="N668" s="235">
        <f>IFERROR(INDEX('Data PO'!I:I,MATCH($J668,'Data PO'!$B:$B,0),0),"")+IFERROR(SUMIFS('Jurnal Utang'!K:K,'Jurnal Utang'!N:N,K668),0)</f>
        <v>0</v>
      </c>
      <c r="O668" s="235" t="str">
        <f>IFERROR(INDEX('Data PO'!J:J,MATCH($J668,'Data PO'!$B:$B,0),0),"")</f>
        <v/>
      </c>
      <c r="P668" s="235" t="str">
        <f t="shared" si="10"/>
        <v/>
      </c>
      <c r="Q668" s="235" t="str">
        <f>IFERROR(RANK(P668,P$6:P$796,0)+COUNTIF(P$6:P668,P668)-1,"")</f>
        <v/>
      </c>
    </row>
    <row r="669" spans="10:17" x14ac:dyDescent="0.25">
      <c r="J669" s="235">
        <v>873</v>
      </c>
      <c r="K669" s="235">
        <f>IFERROR(INDEX('Data PO'!C:C,MATCH($J669,'Data PO'!$B:$B,0),0),"")</f>
        <v>0</v>
      </c>
      <c r="L669" s="235" t="str">
        <f>IFERROR(INDEX('Data PO'!E:E,MATCH($J669,'Data PO'!$B:$B,0),0),"")</f>
        <v/>
      </c>
      <c r="M669" s="235">
        <f>IFERROR(INDEX('Data PO'!H:H,MATCH($J669,'Data PO'!$B:$B,0),0),"")</f>
        <v>0</v>
      </c>
      <c r="N669" s="235">
        <f>IFERROR(INDEX('Data PO'!I:I,MATCH($J669,'Data PO'!$B:$B,0),0),"")+IFERROR(SUMIFS('Jurnal Utang'!K:K,'Jurnal Utang'!N:N,K669),0)</f>
        <v>0</v>
      </c>
      <c r="O669" s="235" t="str">
        <f>IFERROR(INDEX('Data PO'!J:J,MATCH($J669,'Data PO'!$B:$B,0),0),"")</f>
        <v/>
      </c>
      <c r="P669" s="235" t="str">
        <f t="shared" si="10"/>
        <v/>
      </c>
      <c r="Q669" s="235" t="str">
        <f>IFERROR(RANK(P669,P$6:P$796,0)+COUNTIF(P$6:P669,P669)-1,"")</f>
        <v/>
      </c>
    </row>
    <row r="670" spans="10:17" x14ac:dyDescent="0.25">
      <c r="J670" s="235">
        <v>874</v>
      </c>
      <c r="K670" s="235">
        <f>IFERROR(INDEX('Data PO'!C:C,MATCH($J670,'Data PO'!$B:$B,0),0),"")</f>
        <v>0</v>
      </c>
      <c r="L670" s="235" t="str">
        <f>IFERROR(INDEX('Data PO'!E:E,MATCH($J670,'Data PO'!$B:$B,0),0),"")</f>
        <v/>
      </c>
      <c r="M670" s="235">
        <f>IFERROR(INDEX('Data PO'!H:H,MATCH($J670,'Data PO'!$B:$B,0),0),"")</f>
        <v>0</v>
      </c>
      <c r="N670" s="235">
        <f>IFERROR(INDEX('Data PO'!I:I,MATCH($J670,'Data PO'!$B:$B,0),0),"")+IFERROR(SUMIFS('Jurnal Utang'!K:K,'Jurnal Utang'!N:N,K670),0)</f>
        <v>0</v>
      </c>
      <c r="O670" s="235" t="str">
        <f>IFERROR(INDEX('Data PO'!J:J,MATCH($J670,'Data PO'!$B:$B,0),0),"")</f>
        <v/>
      </c>
      <c r="P670" s="235" t="str">
        <f t="shared" si="10"/>
        <v/>
      </c>
      <c r="Q670" s="235" t="str">
        <f>IFERROR(RANK(P670,P$6:P$796,0)+COUNTIF(P$6:P670,P670)-1,"")</f>
        <v/>
      </c>
    </row>
    <row r="671" spans="10:17" x14ac:dyDescent="0.25">
      <c r="J671" s="235">
        <v>875</v>
      </c>
      <c r="K671" s="235">
        <f>IFERROR(INDEX('Data PO'!C:C,MATCH($J671,'Data PO'!$B:$B,0),0),"")</f>
        <v>0</v>
      </c>
      <c r="L671" s="235" t="str">
        <f>IFERROR(INDEX('Data PO'!E:E,MATCH($J671,'Data PO'!$B:$B,0),0),"")</f>
        <v/>
      </c>
      <c r="M671" s="235">
        <f>IFERROR(INDEX('Data PO'!H:H,MATCH($J671,'Data PO'!$B:$B,0),0),"")</f>
        <v>0</v>
      </c>
      <c r="N671" s="235">
        <f>IFERROR(INDEX('Data PO'!I:I,MATCH($J671,'Data PO'!$B:$B,0),0),"")+IFERROR(SUMIFS('Jurnal Utang'!K:K,'Jurnal Utang'!N:N,K671),0)</f>
        <v>0</v>
      </c>
      <c r="O671" s="235" t="str">
        <f>IFERROR(INDEX('Data PO'!J:J,MATCH($J671,'Data PO'!$B:$B,0),0),"")</f>
        <v/>
      </c>
      <c r="P671" s="235" t="str">
        <f t="shared" si="10"/>
        <v/>
      </c>
      <c r="Q671" s="235" t="str">
        <f>IFERROR(RANK(P671,P$6:P$796,0)+COUNTIF(P$6:P671,P671)-1,"")</f>
        <v/>
      </c>
    </row>
    <row r="672" spans="10:17" x14ac:dyDescent="0.25">
      <c r="J672" s="235">
        <v>876</v>
      </c>
      <c r="K672" s="235">
        <f>IFERROR(INDEX('Data PO'!C:C,MATCH($J672,'Data PO'!$B:$B,0),0),"")</f>
        <v>0</v>
      </c>
      <c r="L672" s="235" t="str">
        <f>IFERROR(INDEX('Data PO'!E:E,MATCH($J672,'Data PO'!$B:$B,0),0),"")</f>
        <v/>
      </c>
      <c r="M672" s="235">
        <f>IFERROR(INDEX('Data PO'!H:H,MATCH($J672,'Data PO'!$B:$B,0),0),"")</f>
        <v>0</v>
      </c>
      <c r="N672" s="235">
        <f>IFERROR(INDEX('Data PO'!I:I,MATCH($J672,'Data PO'!$B:$B,0),0),"")+IFERROR(SUMIFS('Jurnal Utang'!K:K,'Jurnal Utang'!N:N,K672),0)</f>
        <v>0</v>
      </c>
      <c r="O672" s="235" t="str">
        <f>IFERROR(INDEX('Data PO'!J:J,MATCH($J672,'Data PO'!$B:$B,0),0),"")</f>
        <v/>
      </c>
      <c r="P672" s="235" t="str">
        <f t="shared" si="10"/>
        <v/>
      </c>
      <c r="Q672" s="235" t="str">
        <f>IFERROR(RANK(P672,P$6:P$796,0)+COUNTIF(P$6:P672,P672)-1,"")</f>
        <v/>
      </c>
    </row>
    <row r="673" spans="10:17" x14ac:dyDescent="0.25">
      <c r="J673" s="235">
        <v>877</v>
      </c>
      <c r="K673" s="235">
        <f>IFERROR(INDEX('Data PO'!C:C,MATCH($J673,'Data PO'!$B:$B,0),0),"")</f>
        <v>0</v>
      </c>
      <c r="L673" s="235" t="str">
        <f>IFERROR(INDEX('Data PO'!E:E,MATCH($J673,'Data PO'!$B:$B,0),0),"")</f>
        <v/>
      </c>
      <c r="M673" s="235">
        <f>IFERROR(INDEX('Data PO'!H:H,MATCH($J673,'Data PO'!$B:$B,0),0),"")</f>
        <v>0</v>
      </c>
      <c r="N673" s="235">
        <f>IFERROR(INDEX('Data PO'!I:I,MATCH($J673,'Data PO'!$B:$B,0),0),"")+IFERROR(SUMIFS('Jurnal Utang'!K:K,'Jurnal Utang'!N:N,K673),0)</f>
        <v>0</v>
      </c>
      <c r="O673" s="235" t="str">
        <f>IFERROR(INDEX('Data PO'!J:J,MATCH($J673,'Data PO'!$B:$B,0),0),"")</f>
        <v/>
      </c>
      <c r="P673" s="235" t="str">
        <f t="shared" si="10"/>
        <v/>
      </c>
      <c r="Q673" s="235" t="str">
        <f>IFERROR(RANK(P673,P$6:P$796,0)+COUNTIF(P$6:P673,P673)-1,"")</f>
        <v/>
      </c>
    </row>
    <row r="674" spans="10:17" x14ac:dyDescent="0.25">
      <c r="J674" s="235">
        <v>878</v>
      </c>
      <c r="K674" s="235">
        <f>IFERROR(INDEX('Data PO'!C:C,MATCH($J674,'Data PO'!$B:$B,0),0),"")</f>
        <v>0</v>
      </c>
      <c r="L674" s="235" t="str">
        <f>IFERROR(INDEX('Data PO'!E:E,MATCH($J674,'Data PO'!$B:$B,0),0),"")</f>
        <v/>
      </c>
      <c r="M674" s="235">
        <f>IFERROR(INDEX('Data PO'!H:H,MATCH($J674,'Data PO'!$B:$B,0),0),"")</f>
        <v>0</v>
      </c>
      <c r="N674" s="235">
        <f>IFERROR(INDEX('Data PO'!I:I,MATCH($J674,'Data PO'!$B:$B,0),0),"")+IFERROR(SUMIFS('Jurnal Utang'!K:K,'Jurnal Utang'!N:N,K674),0)</f>
        <v>0</v>
      </c>
      <c r="O674" s="235" t="str">
        <f>IFERROR(INDEX('Data PO'!J:J,MATCH($J674,'Data PO'!$B:$B,0),0),"")</f>
        <v/>
      </c>
      <c r="P674" s="235" t="str">
        <f t="shared" si="10"/>
        <v/>
      </c>
      <c r="Q674" s="235" t="str">
        <f>IFERROR(RANK(P674,P$6:P$796,0)+COUNTIF(P$6:P674,P674)-1,"")</f>
        <v/>
      </c>
    </row>
    <row r="675" spans="10:17" x14ac:dyDescent="0.25">
      <c r="J675" s="235">
        <v>879</v>
      </c>
      <c r="K675" s="235">
        <f>IFERROR(INDEX('Data PO'!C:C,MATCH($J675,'Data PO'!$B:$B,0),0),"")</f>
        <v>0</v>
      </c>
      <c r="L675" s="235" t="str">
        <f>IFERROR(INDEX('Data PO'!E:E,MATCH($J675,'Data PO'!$B:$B,0),0),"")</f>
        <v/>
      </c>
      <c r="M675" s="235">
        <f>IFERROR(INDEX('Data PO'!H:H,MATCH($J675,'Data PO'!$B:$B,0),0),"")</f>
        <v>0</v>
      </c>
      <c r="N675" s="235">
        <f>IFERROR(INDEX('Data PO'!I:I,MATCH($J675,'Data PO'!$B:$B,0),0),"")+IFERROR(SUMIFS('Jurnal Utang'!K:K,'Jurnal Utang'!N:N,K675),0)</f>
        <v>0</v>
      </c>
      <c r="O675" s="235" t="str">
        <f>IFERROR(INDEX('Data PO'!J:J,MATCH($J675,'Data PO'!$B:$B,0),0),"")</f>
        <v/>
      </c>
      <c r="P675" s="235" t="str">
        <f t="shared" si="10"/>
        <v/>
      </c>
      <c r="Q675" s="235" t="str">
        <f>IFERROR(RANK(P675,P$6:P$796,0)+COUNTIF(P$6:P675,P675)-1,"")</f>
        <v/>
      </c>
    </row>
    <row r="676" spans="10:17" x14ac:dyDescent="0.25">
      <c r="J676" s="235">
        <v>880</v>
      </c>
      <c r="K676" s="235">
        <f>IFERROR(INDEX('Data PO'!C:C,MATCH($J676,'Data PO'!$B:$B,0),0),"")</f>
        <v>0</v>
      </c>
      <c r="L676" s="235" t="str">
        <f>IFERROR(INDEX('Data PO'!E:E,MATCH($J676,'Data PO'!$B:$B,0),0),"")</f>
        <v/>
      </c>
      <c r="M676" s="235">
        <f>IFERROR(INDEX('Data PO'!H:H,MATCH($J676,'Data PO'!$B:$B,0),0),"")</f>
        <v>0</v>
      </c>
      <c r="N676" s="235">
        <f>IFERROR(INDEX('Data PO'!I:I,MATCH($J676,'Data PO'!$B:$B,0),0),"")+IFERROR(SUMIFS('Jurnal Utang'!K:K,'Jurnal Utang'!N:N,K676),0)</f>
        <v>0</v>
      </c>
      <c r="O676" s="235" t="str">
        <f>IFERROR(INDEX('Data PO'!J:J,MATCH($J676,'Data PO'!$B:$B,0),0),"")</f>
        <v/>
      </c>
      <c r="P676" s="235" t="str">
        <f t="shared" si="10"/>
        <v/>
      </c>
      <c r="Q676" s="235" t="str">
        <f>IFERROR(RANK(P676,P$6:P$796,0)+COUNTIF(P$6:P676,P676)-1,"")</f>
        <v/>
      </c>
    </row>
    <row r="677" spans="10:17" x14ac:dyDescent="0.25">
      <c r="J677" s="235">
        <v>881</v>
      </c>
      <c r="K677" s="235">
        <f>IFERROR(INDEX('Data PO'!C:C,MATCH($J677,'Data PO'!$B:$B,0),0),"")</f>
        <v>0</v>
      </c>
      <c r="L677" s="235" t="str">
        <f>IFERROR(INDEX('Data PO'!E:E,MATCH($J677,'Data PO'!$B:$B,0),0),"")</f>
        <v/>
      </c>
      <c r="M677" s="235">
        <f>IFERROR(INDEX('Data PO'!H:H,MATCH($J677,'Data PO'!$B:$B,0),0),"")</f>
        <v>0</v>
      </c>
      <c r="N677" s="235">
        <f>IFERROR(INDEX('Data PO'!I:I,MATCH($J677,'Data PO'!$B:$B,0),0),"")+IFERROR(SUMIFS('Jurnal Utang'!K:K,'Jurnal Utang'!N:N,K677),0)</f>
        <v>0</v>
      </c>
      <c r="O677" s="235" t="str">
        <f>IFERROR(INDEX('Data PO'!J:J,MATCH($J677,'Data PO'!$B:$B,0),0),"")</f>
        <v/>
      </c>
      <c r="P677" s="235" t="str">
        <f t="shared" si="10"/>
        <v/>
      </c>
      <c r="Q677" s="235" t="str">
        <f>IFERROR(RANK(P677,P$6:P$796,0)+COUNTIF(P$6:P677,P677)-1,"")</f>
        <v/>
      </c>
    </row>
    <row r="678" spans="10:17" x14ac:dyDescent="0.25">
      <c r="J678" s="235">
        <v>882</v>
      </c>
      <c r="K678" s="235">
        <f>IFERROR(INDEX('Data PO'!C:C,MATCH($J678,'Data PO'!$B:$B,0),0),"")</f>
        <v>0</v>
      </c>
      <c r="L678" s="235" t="str">
        <f>IFERROR(INDEX('Data PO'!E:E,MATCH($J678,'Data PO'!$B:$B,0),0),"")</f>
        <v/>
      </c>
      <c r="M678" s="235">
        <f>IFERROR(INDEX('Data PO'!H:H,MATCH($J678,'Data PO'!$B:$B,0),0),"")</f>
        <v>0</v>
      </c>
      <c r="N678" s="235">
        <f>IFERROR(INDEX('Data PO'!I:I,MATCH($J678,'Data PO'!$B:$B,0),0),"")+IFERROR(SUMIFS('Jurnal Utang'!K:K,'Jurnal Utang'!N:N,K678),0)</f>
        <v>0</v>
      </c>
      <c r="O678" s="235" t="str">
        <f>IFERROR(INDEX('Data PO'!J:J,MATCH($J678,'Data PO'!$B:$B,0),0),"")</f>
        <v/>
      </c>
      <c r="P678" s="235" t="str">
        <f t="shared" si="10"/>
        <v/>
      </c>
      <c r="Q678" s="235" t="str">
        <f>IFERROR(RANK(P678,P$6:P$796,0)+COUNTIF(P$6:P678,P678)-1,"")</f>
        <v/>
      </c>
    </row>
    <row r="679" spans="10:17" x14ac:dyDescent="0.25">
      <c r="J679" s="235">
        <v>883</v>
      </c>
      <c r="K679" s="235">
        <f>IFERROR(INDEX('Data PO'!C:C,MATCH($J679,'Data PO'!$B:$B,0),0),"")</f>
        <v>0</v>
      </c>
      <c r="L679" s="235" t="str">
        <f>IFERROR(INDEX('Data PO'!E:E,MATCH($J679,'Data PO'!$B:$B,0),0),"")</f>
        <v/>
      </c>
      <c r="M679" s="235">
        <f>IFERROR(INDEX('Data PO'!H:H,MATCH($J679,'Data PO'!$B:$B,0),0),"")</f>
        <v>0</v>
      </c>
      <c r="N679" s="235">
        <f>IFERROR(INDEX('Data PO'!I:I,MATCH($J679,'Data PO'!$B:$B,0),0),"")+IFERROR(SUMIFS('Jurnal Utang'!K:K,'Jurnal Utang'!N:N,K679),0)</f>
        <v>0</v>
      </c>
      <c r="O679" s="235" t="str">
        <f>IFERROR(INDEX('Data PO'!J:J,MATCH($J679,'Data PO'!$B:$B,0),0),"")</f>
        <v/>
      </c>
      <c r="P679" s="235" t="str">
        <f t="shared" si="10"/>
        <v/>
      </c>
      <c r="Q679" s="235" t="str">
        <f>IFERROR(RANK(P679,P$6:P$796,0)+COUNTIF(P$6:P679,P679)-1,"")</f>
        <v/>
      </c>
    </row>
    <row r="680" spans="10:17" x14ac:dyDescent="0.25">
      <c r="J680" s="235">
        <v>884</v>
      </c>
      <c r="K680" s="235">
        <f>IFERROR(INDEX('Data PO'!C:C,MATCH($J680,'Data PO'!$B:$B,0),0),"")</f>
        <v>0</v>
      </c>
      <c r="L680" s="235" t="str">
        <f>IFERROR(INDEX('Data PO'!E:E,MATCH($J680,'Data PO'!$B:$B,0),0),"")</f>
        <v/>
      </c>
      <c r="M680" s="235">
        <f>IFERROR(INDEX('Data PO'!H:H,MATCH($J680,'Data PO'!$B:$B,0),0),"")</f>
        <v>0</v>
      </c>
      <c r="N680" s="235">
        <f>IFERROR(INDEX('Data PO'!I:I,MATCH($J680,'Data PO'!$B:$B,0),0),"")+IFERROR(SUMIFS('Jurnal Utang'!K:K,'Jurnal Utang'!N:N,K680),0)</f>
        <v>0</v>
      </c>
      <c r="O680" s="235" t="str">
        <f>IFERROR(INDEX('Data PO'!J:J,MATCH($J680,'Data PO'!$B:$B,0),0),"")</f>
        <v/>
      </c>
      <c r="P680" s="235" t="str">
        <f t="shared" si="10"/>
        <v/>
      </c>
      <c r="Q680" s="235" t="str">
        <f>IFERROR(RANK(P680,P$6:P$796,0)+COUNTIF(P$6:P680,P680)-1,"")</f>
        <v/>
      </c>
    </row>
    <row r="681" spans="10:17" x14ac:dyDescent="0.25">
      <c r="J681" s="235">
        <v>885</v>
      </c>
      <c r="K681" s="235">
        <f>IFERROR(INDEX('Data PO'!C:C,MATCH($J681,'Data PO'!$B:$B,0),0),"")</f>
        <v>0</v>
      </c>
      <c r="L681" s="235" t="str">
        <f>IFERROR(INDEX('Data PO'!E:E,MATCH($J681,'Data PO'!$B:$B,0),0),"")</f>
        <v/>
      </c>
      <c r="M681" s="235">
        <f>IFERROR(INDEX('Data PO'!H:H,MATCH($J681,'Data PO'!$B:$B,0),0),"")</f>
        <v>0</v>
      </c>
      <c r="N681" s="235">
        <f>IFERROR(INDEX('Data PO'!I:I,MATCH($J681,'Data PO'!$B:$B,0),0),"")+IFERROR(SUMIFS('Jurnal Utang'!K:K,'Jurnal Utang'!N:N,K681),0)</f>
        <v>0</v>
      </c>
      <c r="O681" s="235" t="str">
        <f>IFERROR(INDEX('Data PO'!J:J,MATCH($J681,'Data PO'!$B:$B,0),0),"")</f>
        <v/>
      </c>
      <c r="P681" s="235" t="str">
        <f t="shared" si="10"/>
        <v/>
      </c>
      <c r="Q681" s="235" t="str">
        <f>IFERROR(RANK(P681,P$6:P$796,0)+COUNTIF(P$6:P681,P681)-1,"")</f>
        <v/>
      </c>
    </row>
    <row r="682" spans="10:17" x14ac:dyDescent="0.25">
      <c r="J682" s="235">
        <v>886</v>
      </c>
      <c r="K682" s="235">
        <f>IFERROR(INDEX('Data PO'!C:C,MATCH($J682,'Data PO'!$B:$B,0),0),"")</f>
        <v>0</v>
      </c>
      <c r="L682" s="235" t="str">
        <f>IFERROR(INDEX('Data PO'!E:E,MATCH($J682,'Data PO'!$B:$B,0),0),"")</f>
        <v/>
      </c>
      <c r="M682" s="235">
        <f>IFERROR(INDEX('Data PO'!H:H,MATCH($J682,'Data PO'!$B:$B,0),0),"")</f>
        <v>0</v>
      </c>
      <c r="N682" s="235">
        <f>IFERROR(INDEX('Data PO'!I:I,MATCH($J682,'Data PO'!$B:$B,0),0),"")+IFERROR(SUMIFS('Jurnal Utang'!K:K,'Jurnal Utang'!N:N,K682),0)</f>
        <v>0</v>
      </c>
      <c r="O682" s="235" t="str">
        <f>IFERROR(INDEX('Data PO'!J:J,MATCH($J682,'Data PO'!$B:$B,0),0),"")</f>
        <v/>
      </c>
      <c r="P682" s="235" t="str">
        <f t="shared" si="10"/>
        <v/>
      </c>
      <c r="Q682" s="235" t="str">
        <f>IFERROR(RANK(P682,P$6:P$796,0)+COUNTIF(P$6:P682,P682)-1,"")</f>
        <v/>
      </c>
    </row>
    <row r="683" spans="10:17" x14ac:dyDescent="0.25">
      <c r="J683" s="235">
        <v>887</v>
      </c>
      <c r="K683" s="235">
        <f>IFERROR(INDEX('Data PO'!C:C,MATCH($J683,'Data PO'!$B:$B,0),0),"")</f>
        <v>0</v>
      </c>
      <c r="L683" s="235" t="str">
        <f>IFERROR(INDEX('Data PO'!E:E,MATCH($J683,'Data PO'!$B:$B,0),0),"")</f>
        <v/>
      </c>
      <c r="M683" s="235">
        <f>IFERROR(INDEX('Data PO'!H:H,MATCH($J683,'Data PO'!$B:$B,0),0),"")</f>
        <v>0</v>
      </c>
      <c r="N683" s="235">
        <f>IFERROR(INDEX('Data PO'!I:I,MATCH($J683,'Data PO'!$B:$B,0),0),"")+IFERROR(SUMIFS('Jurnal Utang'!K:K,'Jurnal Utang'!N:N,K683),0)</f>
        <v>0</v>
      </c>
      <c r="O683" s="235" t="str">
        <f>IFERROR(INDEX('Data PO'!J:J,MATCH($J683,'Data PO'!$B:$B,0),0),"")</f>
        <v/>
      </c>
      <c r="P683" s="235" t="str">
        <f t="shared" si="10"/>
        <v/>
      </c>
      <c r="Q683" s="235" t="str">
        <f>IFERROR(RANK(P683,P$6:P$796,0)+COUNTIF(P$6:P683,P683)-1,"")</f>
        <v/>
      </c>
    </row>
    <row r="684" spans="10:17" x14ac:dyDescent="0.25">
      <c r="J684" s="235">
        <v>888</v>
      </c>
      <c r="K684" s="235">
        <f>IFERROR(INDEX('Data PO'!C:C,MATCH($J684,'Data PO'!$B:$B,0),0),"")</f>
        <v>0</v>
      </c>
      <c r="L684" s="235" t="str">
        <f>IFERROR(INDEX('Data PO'!E:E,MATCH($J684,'Data PO'!$B:$B,0),0),"")</f>
        <v/>
      </c>
      <c r="M684" s="235">
        <f>IFERROR(INDEX('Data PO'!H:H,MATCH($J684,'Data PO'!$B:$B,0),0),"")</f>
        <v>0</v>
      </c>
      <c r="N684" s="235">
        <f>IFERROR(INDEX('Data PO'!I:I,MATCH($J684,'Data PO'!$B:$B,0),0),"")+IFERROR(SUMIFS('Jurnal Utang'!K:K,'Jurnal Utang'!N:N,K684),0)</f>
        <v>0</v>
      </c>
      <c r="O684" s="235" t="str">
        <f>IFERROR(INDEX('Data PO'!J:J,MATCH($J684,'Data PO'!$B:$B,0),0),"")</f>
        <v/>
      </c>
      <c r="P684" s="235" t="str">
        <f t="shared" si="10"/>
        <v/>
      </c>
      <c r="Q684" s="235" t="str">
        <f>IFERROR(RANK(P684,P$6:P$796,0)+COUNTIF(P$6:P684,P684)-1,"")</f>
        <v/>
      </c>
    </row>
    <row r="685" spans="10:17" x14ac:dyDescent="0.25">
      <c r="J685" s="235">
        <v>889</v>
      </c>
      <c r="K685" s="235">
        <f>IFERROR(INDEX('Data PO'!C:C,MATCH($J685,'Data PO'!$B:$B,0),0),"")</f>
        <v>0</v>
      </c>
      <c r="L685" s="235" t="str">
        <f>IFERROR(INDEX('Data PO'!E:E,MATCH($J685,'Data PO'!$B:$B,0),0),"")</f>
        <v/>
      </c>
      <c r="M685" s="235">
        <f>IFERROR(INDEX('Data PO'!H:H,MATCH($J685,'Data PO'!$B:$B,0),0),"")</f>
        <v>0</v>
      </c>
      <c r="N685" s="235">
        <f>IFERROR(INDEX('Data PO'!I:I,MATCH($J685,'Data PO'!$B:$B,0),0),"")+IFERROR(SUMIFS('Jurnal Utang'!K:K,'Jurnal Utang'!N:N,K685),0)</f>
        <v>0</v>
      </c>
      <c r="O685" s="235" t="str">
        <f>IFERROR(INDEX('Data PO'!J:J,MATCH($J685,'Data PO'!$B:$B,0),0),"")</f>
        <v/>
      </c>
      <c r="P685" s="235" t="str">
        <f t="shared" si="10"/>
        <v/>
      </c>
      <c r="Q685" s="235" t="str">
        <f>IFERROR(RANK(P685,P$6:P$796,0)+COUNTIF(P$6:P685,P685)-1,"")</f>
        <v/>
      </c>
    </row>
    <row r="686" spans="10:17" x14ac:dyDescent="0.25">
      <c r="J686" s="235">
        <v>890</v>
      </c>
      <c r="K686" s="235">
        <f>IFERROR(INDEX('Data PO'!C:C,MATCH($J686,'Data PO'!$B:$B,0),0),"")</f>
        <v>0</v>
      </c>
      <c r="L686" s="235" t="str">
        <f>IFERROR(INDEX('Data PO'!E:E,MATCH($J686,'Data PO'!$B:$B,0),0),"")</f>
        <v/>
      </c>
      <c r="M686" s="235">
        <f>IFERROR(INDEX('Data PO'!H:H,MATCH($J686,'Data PO'!$B:$B,0),0),"")</f>
        <v>0</v>
      </c>
      <c r="N686" s="235">
        <f>IFERROR(INDEX('Data PO'!I:I,MATCH($J686,'Data PO'!$B:$B,0),0),"")+IFERROR(SUMIFS('Jurnal Utang'!K:K,'Jurnal Utang'!N:N,K686),0)</f>
        <v>0</v>
      </c>
      <c r="O686" s="235" t="str">
        <f>IFERROR(INDEX('Data PO'!J:J,MATCH($J686,'Data PO'!$B:$B,0),0),"")</f>
        <v/>
      </c>
      <c r="P686" s="235" t="str">
        <f t="shared" si="10"/>
        <v/>
      </c>
      <c r="Q686" s="235" t="str">
        <f>IFERROR(RANK(P686,P$6:P$796,0)+COUNTIF(P$6:P686,P686)-1,"")</f>
        <v/>
      </c>
    </row>
    <row r="687" spans="10:17" x14ac:dyDescent="0.25">
      <c r="J687" s="235">
        <v>891</v>
      </c>
      <c r="K687" s="235">
        <f>IFERROR(INDEX('Data PO'!C:C,MATCH($J687,'Data PO'!$B:$B,0),0),"")</f>
        <v>0</v>
      </c>
      <c r="L687" s="235" t="str">
        <f>IFERROR(INDEX('Data PO'!E:E,MATCH($J687,'Data PO'!$B:$B,0),0),"")</f>
        <v/>
      </c>
      <c r="M687" s="235">
        <f>IFERROR(INDEX('Data PO'!H:H,MATCH($J687,'Data PO'!$B:$B,0),0),"")</f>
        <v>0</v>
      </c>
      <c r="N687" s="235">
        <f>IFERROR(INDEX('Data PO'!I:I,MATCH($J687,'Data PO'!$B:$B,0),0),"")+IFERROR(SUMIFS('Jurnal Utang'!K:K,'Jurnal Utang'!N:N,K687),0)</f>
        <v>0</v>
      </c>
      <c r="O687" s="235" t="str">
        <f>IFERROR(INDEX('Data PO'!J:J,MATCH($J687,'Data PO'!$B:$B,0),0),"")</f>
        <v/>
      </c>
      <c r="P687" s="235" t="str">
        <f t="shared" si="10"/>
        <v/>
      </c>
      <c r="Q687" s="235" t="str">
        <f>IFERROR(RANK(P687,P$6:P$796,0)+COUNTIF(P$6:P687,P687)-1,"")</f>
        <v/>
      </c>
    </row>
    <row r="688" spans="10:17" x14ac:dyDescent="0.25">
      <c r="J688" s="235">
        <v>892</v>
      </c>
      <c r="K688" s="235">
        <f>IFERROR(INDEX('Data PO'!C:C,MATCH($J688,'Data PO'!$B:$B,0),0),"")</f>
        <v>0</v>
      </c>
      <c r="L688" s="235" t="str">
        <f>IFERROR(INDEX('Data PO'!E:E,MATCH($J688,'Data PO'!$B:$B,0),0),"")</f>
        <v/>
      </c>
      <c r="M688" s="235">
        <f>IFERROR(INDEX('Data PO'!H:H,MATCH($J688,'Data PO'!$B:$B,0),0),"")</f>
        <v>0</v>
      </c>
      <c r="N688" s="235">
        <f>IFERROR(INDEX('Data PO'!I:I,MATCH($J688,'Data PO'!$B:$B,0),0),"")+IFERROR(SUMIFS('Jurnal Utang'!K:K,'Jurnal Utang'!N:N,K688),0)</f>
        <v>0</v>
      </c>
      <c r="O688" s="235" t="str">
        <f>IFERROR(INDEX('Data PO'!J:J,MATCH($J688,'Data PO'!$B:$B,0),0),"")</f>
        <v/>
      </c>
      <c r="P688" s="235" t="str">
        <f t="shared" si="10"/>
        <v/>
      </c>
      <c r="Q688" s="235" t="str">
        <f>IFERROR(RANK(P688,P$6:P$796,0)+COUNTIF(P$6:P688,P688)-1,"")</f>
        <v/>
      </c>
    </row>
    <row r="689" spans="10:17" x14ac:dyDescent="0.25">
      <c r="J689" s="235">
        <v>893</v>
      </c>
      <c r="K689" s="235">
        <f>IFERROR(INDEX('Data PO'!C:C,MATCH($J689,'Data PO'!$B:$B,0),0),"")</f>
        <v>0</v>
      </c>
      <c r="L689" s="235" t="str">
        <f>IFERROR(INDEX('Data PO'!E:E,MATCH($J689,'Data PO'!$B:$B,0),0),"")</f>
        <v/>
      </c>
      <c r="M689" s="235">
        <f>IFERROR(INDEX('Data PO'!H:H,MATCH($J689,'Data PO'!$B:$B,0),0),"")</f>
        <v>0</v>
      </c>
      <c r="N689" s="235">
        <f>IFERROR(INDEX('Data PO'!I:I,MATCH($J689,'Data PO'!$B:$B,0),0),"")+IFERROR(SUMIFS('Jurnal Utang'!K:K,'Jurnal Utang'!N:N,K689),0)</f>
        <v>0</v>
      </c>
      <c r="O689" s="235" t="str">
        <f>IFERROR(INDEX('Data PO'!J:J,MATCH($J689,'Data PO'!$B:$B,0),0),"")</f>
        <v/>
      </c>
      <c r="P689" s="235" t="str">
        <f t="shared" si="10"/>
        <v/>
      </c>
      <c r="Q689" s="235" t="str">
        <f>IFERROR(RANK(P689,P$6:P$796,0)+COUNTIF(P$6:P689,P689)-1,"")</f>
        <v/>
      </c>
    </row>
    <row r="690" spans="10:17" x14ac:dyDescent="0.25">
      <c r="J690" s="235">
        <v>894</v>
      </c>
      <c r="K690" s="235">
        <f>IFERROR(INDEX('Data PO'!C:C,MATCH($J690,'Data PO'!$B:$B,0),0),"")</f>
        <v>0</v>
      </c>
      <c r="L690" s="235" t="str">
        <f>IFERROR(INDEX('Data PO'!E:E,MATCH($J690,'Data PO'!$B:$B,0),0),"")</f>
        <v/>
      </c>
      <c r="M690" s="235">
        <f>IFERROR(INDEX('Data PO'!H:H,MATCH($J690,'Data PO'!$B:$B,0),0),"")</f>
        <v>0</v>
      </c>
      <c r="N690" s="235">
        <f>IFERROR(INDEX('Data PO'!I:I,MATCH($J690,'Data PO'!$B:$B,0),0),"")+IFERROR(SUMIFS('Jurnal Utang'!K:K,'Jurnal Utang'!N:N,K690),0)</f>
        <v>0</v>
      </c>
      <c r="O690" s="235" t="str">
        <f>IFERROR(INDEX('Data PO'!J:J,MATCH($J690,'Data PO'!$B:$B,0),0),"")</f>
        <v/>
      </c>
      <c r="P690" s="235" t="str">
        <f t="shared" si="10"/>
        <v/>
      </c>
      <c r="Q690" s="235" t="str">
        <f>IFERROR(RANK(P690,P$6:P$796,0)+COUNTIF(P$6:P690,P690)-1,"")</f>
        <v/>
      </c>
    </row>
    <row r="691" spans="10:17" x14ac:dyDescent="0.25">
      <c r="J691" s="235">
        <v>895</v>
      </c>
      <c r="K691" s="235">
        <f>IFERROR(INDEX('Data PO'!C:C,MATCH($J691,'Data PO'!$B:$B,0),0),"")</f>
        <v>0</v>
      </c>
      <c r="L691" s="235" t="str">
        <f>IFERROR(INDEX('Data PO'!E:E,MATCH($J691,'Data PO'!$B:$B,0),0),"")</f>
        <v/>
      </c>
      <c r="M691" s="235">
        <f>IFERROR(INDEX('Data PO'!H:H,MATCH($J691,'Data PO'!$B:$B,0),0),"")</f>
        <v>0</v>
      </c>
      <c r="N691" s="235">
        <f>IFERROR(INDEX('Data PO'!I:I,MATCH($J691,'Data PO'!$B:$B,0),0),"")+IFERROR(SUMIFS('Jurnal Utang'!K:K,'Jurnal Utang'!N:N,K691),0)</f>
        <v>0</v>
      </c>
      <c r="O691" s="235" t="str">
        <f>IFERROR(INDEX('Data PO'!J:J,MATCH($J691,'Data PO'!$B:$B,0),0),"")</f>
        <v/>
      </c>
      <c r="P691" s="235" t="str">
        <f t="shared" si="10"/>
        <v/>
      </c>
      <c r="Q691" s="235" t="str">
        <f>IFERROR(RANK(P691,P$6:P$796,0)+COUNTIF(P$6:P691,P691)-1,"")</f>
        <v/>
      </c>
    </row>
    <row r="692" spans="10:17" x14ac:dyDescent="0.25">
      <c r="J692" s="235">
        <v>896</v>
      </c>
      <c r="K692" s="235">
        <f>IFERROR(INDEX('Data PO'!C:C,MATCH($J692,'Data PO'!$B:$B,0),0),"")</f>
        <v>0</v>
      </c>
      <c r="L692" s="235" t="str">
        <f>IFERROR(INDEX('Data PO'!E:E,MATCH($J692,'Data PO'!$B:$B,0),0),"")</f>
        <v/>
      </c>
      <c r="M692" s="235">
        <f>IFERROR(INDEX('Data PO'!H:H,MATCH($J692,'Data PO'!$B:$B,0),0),"")</f>
        <v>0</v>
      </c>
      <c r="N692" s="235">
        <f>IFERROR(INDEX('Data PO'!I:I,MATCH($J692,'Data PO'!$B:$B,0),0),"")+IFERROR(SUMIFS('Jurnal Utang'!K:K,'Jurnal Utang'!N:N,K692),0)</f>
        <v>0</v>
      </c>
      <c r="O692" s="235" t="str">
        <f>IFERROR(INDEX('Data PO'!J:J,MATCH($J692,'Data PO'!$B:$B,0),0),"")</f>
        <v/>
      </c>
      <c r="P692" s="235" t="str">
        <f t="shared" si="10"/>
        <v/>
      </c>
      <c r="Q692" s="235" t="str">
        <f>IFERROR(RANK(P692,P$6:P$796,0)+COUNTIF(P$6:P692,P692)-1,"")</f>
        <v/>
      </c>
    </row>
    <row r="693" spans="10:17" x14ac:dyDescent="0.25">
      <c r="J693" s="235">
        <v>897</v>
      </c>
      <c r="K693" s="235">
        <f>IFERROR(INDEX('Data PO'!C:C,MATCH($J693,'Data PO'!$B:$B,0),0),"")</f>
        <v>0</v>
      </c>
      <c r="L693" s="235" t="str">
        <f>IFERROR(INDEX('Data PO'!E:E,MATCH($J693,'Data PO'!$B:$B,0),0),"")</f>
        <v/>
      </c>
      <c r="M693" s="235">
        <f>IFERROR(INDEX('Data PO'!H:H,MATCH($J693,'Data PO'!$B:$B,0),0),"")</f>
        <v>0</v>
      </c>
      <c r="N693" s="235">
        <f>IFERROR(INDEX('Data PO'!I:I,MATCH($J693,'Data PO'!$B:$B,0),0),"")+IFERROR(SUMIFS('Jurnal Utang'!K:K,'Jurnal Utang'!N:N,K693),0)</f>
        <v>0</v>
      </c>
      <c r="O693" s="235" t="str">
        <f>IFERROR(INDEX('Data PO'!J:J,MATCH($J693,'Data PO'!$B:$B,0),0),"")</f>
        <v/>
      </c>
      <c r="P693" s="235" t="str">
        <f t="shared" si="10"/>
        <v/>
      </c>
      <c r="Q693" s="235" t="str">
        <f>IFERROR(RANK(P693,P$6:P$796,0)+COUNTIF(P$6:P693,P693)-1,"")</f>
        <v/>
      </c>
    </row>
    <row r="694" spans="10:17" x14ac:dyDescent="0.25">
      <c r="J694" s="235">
        <v>898</v>
      </c>
      <c r="K694" s="235">
        <f>IFERROR(INDEX('Data PO'!C:C,MATCH($J694,'Data PO'!$B:$B,0),0),"")</f>
        <v>0</v>
      </c>
      <c r="L694" s="235" t="str">
        <f>IFERROR(INDEX('Data PO'!E:E,MATCH($J694,'Data PO'!$B:$B,0),0),"")</f>
        <v/>
      </c>
      <c r="M694" s="235">
        <f>IFERROR(INDEX('Data PO'!H:H,MATCH($J694,'Data PO'!$B:$B,0),0),"")</f>
        <v>0</v>
      </c>
      <c r="N694" s="235">
        <f>IFERROR(INDEX('Data PO'!I:I,MATCH($J694,'Data PO'!$B:$B,0),0),"")+IFERROR(SUMIFS('Jurnal Utang'!K:K,'Jurnal Utang'!N:N,K694),0)</f>
        <v>0</v>
      </c>
      <c r="O694" s="235" t="str">
        <f>IFERROR(INDEX('Data PO'!J:J,MATCH($J694,'Data PO'!$B:$B,0),0),"")</f>
        <v/>
      </c>
      <c r="P694" s="235" t="str">
        <f t="shared" ref="P694:P757" si="11">IF(O694&lt;&gt;"",IF(O694&lt;&gt;0,M694,""),"")</f>
        <v/>
      </c>
      <c r="Q694" s="235" t="str">
        <f>IFERROR(RANK(P694,P$6:P$796,0)+COUNTIF(P$6:P694,P694)-1,"")</f>
        <v/>
      </c>
    </row>
    <row r="695" spans="10:17" x14ac:dyDescent="0.25">
      <c r="J695" s="235">
        <v>899</v>
      </c>
      <c r="K695" s="235">
        <f>IFERROR(INDEX('Data PO'!C:C,MATCH($J695,'Data PO'!$B:$B,0),0),"")</f>
        <v>0</v>
      </c>
      <c r="L695" s="235" t="str">
        <f>IFERROR(INDEX('Data PO'!E:E,MATCH($J695,'Data PO'!$B:$B,0),0),"")</f>
        <v/>
      </c>
      <c r="M695" s="235">
        <f>IFERROR(INDEX('Data PO'!H:H,MATCH($J695,'Data PO'!$B:$B,0),0),"")</f>
        <v>0</v>
      </c>
      <c r="N695" s="235">
        <f>IFERROR(INDEX('Data PO'!I:I,MATCH($J695,'Data PO'!$B:$B,0),0),"")+IFERROR(SUMIFS('Jurnal Utang'!K:K,'Jurnal Utang'!N:N,K695),0)</f>
        <v>0</v>
      </c>
      <c r="O695" s="235" t="str">
        <f>IFERROR(INDEX('Data PO'!J:J,MATCH($J695,'Data PO'!$B:$B,0),0),"")</f>
        <v/>
      </c>
      <c r="P695" s="235" t="str">
        <f t="shared" si="11"/>
        <v/>
      </c>
      <c r="Q695" s="235" t="str">
        <f>IFERROR(RANK(P695,P$6:P$796,0)+COUNTIF(P$6:P695,P695)-1,"")</f>
        <v/>
      </c>
    </row>
    <row r="696" spans="10:17" x14ac:dyDescent="0.25">
      <c r="J696" s="235">
        <v>900</v>
      </c>
      <c r="K696" s="235">
        <f>IFERROR(INDEX('Data PO'!C:C,MATCH($J696,'Data PO'!$B:$B,0),0),"")</f>
        <v>0</v>
      </c>
      <c r="L696" s="235" t="str">
        <f>IFERROR(INDEX('Data PO'!E:E,MATCH($J696,'Data PO'!$B:$B,0),0),"")</f>
        <v/>
      </c>
      <c r="M696" s="235">
        <f>IFERROR(INDEX('Data PO'!H:H,MATCH($J696,'Data PO'!$B:$B,0),0),"")</f>
        <v>0</v>
      </c>
      <c r="N696" s="235">
        <f>IFERROR(INDEX('Data PO'!I:I,MATCH($J696,'Data PO'!$B:$B,0),0),"")+IFERROR(SUMIFS('Jurnal Utang'!K:K,'Jurnal Utang'!N:N,K696),0)</f>
        <v>0</v>
      </c>
      <c r="O696" s="235" t="str">
        <f>IFERROR(INDEX('Data PO'!J:J,MATCH($J696,'Data PO'!$B:$B,0),0),"")</f>
        <v/>
      </c>
      <c r="P696" s="235" t="str">
        <f t="shared" si="11"/>
        <v/>
      </c>
      <c r="Q696" s="235" t="str">
        <f>IFERROR(RANK(P696,P$6:P$796,0)+COUNTIF(P$6:P696,P696)-1,"")</f>
        <v/>
      </c>
    </row>
    <row r="697" spans="10:17" x14ac:dyDescent="0.25">
      <c r="J697" s="235">
        <v>901</v>
      </c>
      <c r="K697" s="235">
        <f>IFERROR(INDEX('Data PO'!C:C,MATCH($J697,'Data PO'!$B:$B,0),0),"")</f>
        <v>0</v>
      </c>
      <c r="L697" s="235" t="str">
        <f>IFERROR(INDEX('Data PO'!E:E,MATCH($J697,'Data PO'!$B:$B,0),0),"")</f>
        <v/>
      </c>
      <c r="M697" s="235">
        <f>IFERROR(INDEX('Data PO'!H:H,MATCH($J697,'Data PO'!$B:$B,0),0),"")</f>
        <v>0</v>
      </c>
      <c r="N697" s="235">
        <f>IFERROR(INDEX('Data PO'!I:I,MATCH($J697,'Data PO'!$B:$B,0),0),"")+IFERROR(SUMIFS('Jurnal Utang'!K:K,'Jurnal Utang'!N:N,K697),0)</f>
        <v>0</v>
      </c>
      <c r="O697" s="235" t="str">
        <f>IFERROR(INDEX('Data PO'!J:J,MATCH($J697,'Data PO'!$B:$B,0),0),"")</f>
        <v/>
      </c>
      <c r="P697" s="235" t="str">
        <f t="shared" si="11"/>
        <v/>
      </c>
      <c r="Q697" s="235" t="str">
        <f>IFERROR(RANK(P697,P$6:P$796,0)+COUNTIF(P$6:P697,P697)-1,"")</f>
        <v/>
      </c>
    </row>
    <row r="698" spans="10:17" x14ac:dyDescent="0.25">
      <c r="J698" s="235">
        <v>902</v>
      </c>
      <c r="K698" s="235">
        <f>IFERROR(INDEX('Data PO'!C:C,MATCH($J698,'Data PO'!$B:$B,0),0),"")</f>
        <v>0</v>
      </c>
      <c r="L698" s="235" t="str">
        <f>IFERROR(INDEX('Data PO'!E:E,MATCH($J698,'Data PO'!$B:$B,0),0),"")</f>
        <v/>
      </c>
      <c r="M698" s="235">
        <f>IFERROR(INDEX('Data PO'!H:H,MATCH($J698,'Data PO'!$B:$B,0),0),"")</f>
        <v>0</v>
      </c>
      <c r="N698" s="235">
        <f>IFERROR(INDEX('Data PO'!I:I,MATCH($J698,'Data PO'!$B:$B,0),0),"")+IFERROR(SUMIFS('Jurnal Utang'!K:K,'Jurnal Utang'!N:N,K698),0)</f>
        <v>0</v>
      </c>
      <c r="O698" s="235" t="str">
        <f>IFERROR(INDEX('Data PO'!J:J,MATCH($J698,'Data PO'!$B:$B,0),0),"")</f>
        <v/>
      </c>
      <c r="P698" s="235" t="str">
        <f t="shared" si="11"/>
        <v/>
      </c>
      <c r="Q698" s="235" t="str">
        <f>IFERROR(RANK(P698,P$6:P$796,0)+COUNTIF(P$6:P698,P698)-1,"")</f>
        <v/>
      </c>
    </row>
    <row r="699" spans="10:17" x14ac:dyDescent="0.25">
      <c r="J699" s="235">
        <v>903</v>
      </c>
      <c r="K699" s="235">
        <f>IFERROR(INDEX('Data PO'!C:C,MATCH($J699,'Data PO'!$B:$B,0),0),"")</f>
        <v>0</v>
      </c>
      <c r="L699" s="235" t="str">
        <f>IFERROR(INDEX('Data PO'!E:E,MATCH($J699,'Data PO'!$B:$B,0),0),"")</f>
        <v/>
      </c>
      <c r="M699" s="235">
        <f>IFERROR(INDEX('Data PO'!H:H,MATCH($J699,'Data PO'!$B:$B,0),0),"")</f>
        <v>0</v>
      </c>
      <c r="N699" s="235">
        <f>IFERROR(INDEX('Data PO'!I:I,MATCH($J699,'Data PO'!$B:$B,0),0),"")+IFERROR(SUMIFS('Jurnal Utang'!K:K,'Jurnal Utang'!N:N,K699),0)</f>
        <v>0</v>
      </c>
      <c r="O699" s="235" t="str">
        <f>IFERROR(INDEX('Data PO'!J:J,MATCH($J699,'Data PO'!$B:$B,0),0),"")</f>
        <v/>
      </c>
      <c r="P699" s="235" t="str">
        <f t="shared" si="11"/>
        <v/>
      </c>
      <c r="Q699" s="235" t="str">
        <f>IFERROR(RANK(P699,P$6:P$796,0)+COUNTIF(P$6:P699,P699)-1,"")</f>
        <v/>
      </c>
    </row>
    <row r="700" spans="10:17" x14ac:dyDescent="0.25">
      <c r="J700" s="235">
        <v>904</v>
      </c>
      <c r="K700" s="235">
        <f>IFERROR(INDEX('Data PO'!C:C,MATCH($J700,'Data PO'!$B:$B,0),0),"")</f>
        <v>0</v>
      </c>
      <c r="L700" s="235" t="str">
        <f>IFERROR(INDEX('Data PO'!E:E,MATCH($J700,'Data PO'!$B:$B,0),0),"")</f>
        <v/>
      </c>
      <c r="M700" s="235">
        <f>IFERROR(INDEX('Data PO'!H:H,MATCH($J700,'Data PO'!$B:$B,0),0),"")</f>
        <v>0</v>
      </c>
      <c r="N700" s="235">
        <f>IFERROR(INDEX('Data PO'!I:I,MATCH($J700,'Data PO'!$B:$B,0),0),"")+IFERROR(SUMIFS('Jurnal Utang'!K:K,'Jurnal Utang'!N:N,K700),0)</f>
        <v>0</v>
      </c>
      <c r="O700" s="235" t="str">
        <f>IFERROR(INDEX('Data PO'!J:J,MATCH($J700,'Data PO'!$B:$B,0),0),"")</f>
        <v/>
      </c>
      <c r="P700" s="235" t="str">
        <f t="shared" si="11"/>
        <v/>
      </c>
      <c r="Q700" s="235" t="str">
        <f>IFERROR(RANK(P700,P$6:P$796,0)+COUNTIF(P$6:P700,P700)-1,"")</f>
        <v/>
      </c>
    </row>
    <row r="701" spans="10:17" x14ac:dyDescent="0.25">
      <c r="J701" s="235">
        <v>905</v>
      </c>
      <c r="K701" s="235">
        <f>IFERROR(INDEX('Data PO'!C:C,MATCH($J701,'Data PO'!$B:$B,0),0),"")</f>
        <v>0</v>
      </c>
      <c r="L701" s="235" t="str">
        <f>IFERROR(INDEX('Data PO'!E:E,MATCH($J701,'Data PO'!$B:$B,0),0),"")</f>
        <v/>
      </c>
      <c r="M701" s="235">
        <f>IFERROR(INDEX('Data PO'!H:H,MATCH($J701,'Data PO'!$B:$B,0),0),"")</f>
        <v>0</v>
      </c>
      <c r="N701" s="235">
        <f>IFERROR(INDEX('Data PO'!I:I,MATCH($J701,'Data PO'!$B:$B,0),0),"")+IFERROR(SUMIFS('Jurnal Utang'!K:K,'Jurnal Utang'!N:N,K701),0)</f>
        <v>0</v>
      </c>
      <c r="O701" s="235" t="str">
        <f>IFERROR(INDEX('Data PO'!J:J,MATCH($J701,'Data PO'!$B:$B,0),0),"")</f>
        <v/>
      </c>
      <c r="P701" s="235" t="str">
        <f t="shared" si="11"/>
        <v/>
      </c>
      <c r="Q701" s="235" t="str">
        <f>IFERROR(RANK(P701,P$6:P$796,0)+COUNTIF(P$6:P701,P701)-1,"")</f>
        <v/>
      </c>
    </row>
    <row r="702" spans="10:17" x14ac:dyDescent="0.25">
      <c r="J702" s="235">
        <v>906</v>
      </c>
      <c r="K702" s="235">
        <f>IFERROR(INDEX('Data PO'!C:C,MATCH($J702,'Data PO'!$B:$B,0),0),"")</f>
        <v>0</v>
      </c>
      <c r="L702" s="235" t="str">
        <f>IFERROR(INDEX('Data PO'!E:E,MATCH($J702,'Data PO'!$B:$B,0),0),"")</f>
        <v/>
      </c>
      <c r="M702" s="235">
        <f>IFERROR(INDEX('Data PO'!H:H,MATCH($J702,'Data PO'!$B:$B,0),0),"")</f>
        <v>0</v>
      </c>
      <c r="N702" s="235">
        <f>IFERROR(INDEX('Data PO'!I:I,MATCH($J702,'Data PO'!$B:$B,0),0),"")+IFERROR(SUMIFS('Jurnal Utang'!K:K,'Jurnal Utang'!N:N,K702),0)</f>
        <v>0</v>
      </c>
      <c r="O702" s="235" t="str">
        <f>IFERROR(INDEX('Data PO'!J:J,MATCH($J702,'Data PO'!$B:$B,0),0),"")</f>
        <v/>
      </c>
      <c r="P702" s="235" t="str">
        <f t="shared" si="11"/>
        <v/>
      </c>
      <c r="Q702" s="235" t="str">
        <f>IFERROR(RANK(P702,P$6:P$796,0)+COUNTIF(P$6:P702,P702)-1,"")</f>
        <v/>
      </c>
    </row>
    <row r="703" spans="10:17" x14ac:dyDescent="0.25">
      <c r="J703" s="235">
        <v>907</v>
      </c>
      <c r="K703" s="235">
        <f>IFERROR(INDEX('Data PO'!C:C,MATCH($J703,'Data PO'!$B:$B,0),0),"")</f>
        <v>0</v>
      </c>
      <c r="L703" s="235" t="str">
        <f>IFERROR(INDEX('Data PO'!E:E,MATCH($J703,'Data PO'!$B:$B,0),0),"")</f>
        <v/>
      </c>
      <c r="M703" s="235">
        <f>IFERROR(INDEX('Data PO'!H:H,MATCH($J703,'Data PO'!$B:$B,0),0),"")</f>
        <v>0</v>
      </c>
      <c r="N703" s="235">
        <f>IFERROR(INDEX('Data PO'!I:I,MATCH($J703,'Data PO'!$B:$B,0),0),"")+IFERROR(SUMIFS('Jurnal Utang'!K:K,'Jurnal Utang'!N:N,K703),0)</f>
        <v>0</v>
      </c>
      <c r="O703" s="235" t="str">
        <f>IFERROR(INDEX('Data PO'!J:J,MATCH($J703,'Data PO'!$B:$B,0),0),"")</f>
        <v/>
      </c>
      <c r="P703" s="235" t="str">
        <f t="shared" si="11"/>
        <v/>
      </c>
      <c r="Q703" s="235" t="str">
        <f>IFERROR(RANK(P703,P$6:P$796,0)+COUNTIF(P$6:P703,P703)-1,"")</f>
        <v/>
      </c>
    </row>
    <row r="704" spans="10:17" x14ac:dyDescent="0.25">
      <c r="J704" s="235">
        <v>908</v>
      </c>
      <c r="K704" s="235">
        <f>IFERROR(INDEX('Data PO'!C:C,MATCH($J704,'Data PO'!$B:$B,0),0),"")</f>
        <v>0</v>
      </c>
      <c r="L704" s="235" t="str">
        <f>IFERROR(INDEX('Data PO'!E:E,MATCH($J704,'Data PO'!$B:$B,0),0),"")</f>
        <v/>
      </c>
      <c r="M704" s="235">
        <f>IFERROR(INDEX('Data PO'!H:H,MATCH($J704,'Data PO'!$B:$B,0),0),"")</f>
        <v>0</v>
      </c>
      <c r="N704" s="235">
        <f>IFERROR(INDEX('Data PO'!I:I,MATCH($J704,'Data PO'!$B:$B,0),0),"")+IFERROR(SUMIFS('Jurnal Utang'!K:K,'Jurnal Utang'!N:N,K704),0)</f>
        <v>0</v>
      </c>
      <c r="O704" s="235" t="str">
        <f>IFERROR(INDEX('Data PO'!J:J,MATCH($J704,'Data PO'!$B:$B,0),0),"")</f>
        <v/>
      </c>
      <c r="P704" s="235" t="str">
        <f t="shared" si="11"/>
        <v/>
      </c>
      <c r="Q704" s="235" t="str">
        <f>IFERROR(RANK(P704,P$6:P$796,0)+COUNTIF(P$6:P704,P704)-1,"")</f>
        <v/>
      </c>
    </row>
    <row r="705" spans="10:17" x14ac:dyDescent="0.25">
      <c r="J705" s="235">
        <v>909</v>
      </c>
      <c r="K705" s="235">
        <f>IFERROR(INDEX('Data PO'!C:C,MATCH($J705,'Data PO'!$B:$B,0),0),"")</f>
        <v>0</v>
      </c>
      <c r="L705" s="235" t="str">
        <f>IFERROR(INDEX('Data PO'!E:E,MATCH($J705,'Data PO'!$B:$B,0),0),"")</f>
        <v/>
      </c>
      <c r="M705" s="235">
        <f>IFERROR(INDEX('Data PO'!H:H,MATCH($J705,'Data PO'!$B:$B,0),0),"")</f>
        <v>0</v>
      </c>
      <c r="N705" s="235">
        <f>IFERROR(INDEX('Data PO'!I:I,MATCH($J705,'Data PO'!$B:$B,0),0),"")+IFERROR(SUMIFS('Jurnal Utang'!K:K,'Jurnal Utang'!N:N,K705),0)</f>
        <v>0</v>
      </c>
      <c r="O705" s="235" t="str">
        <f>IFERROR(INDEX('Data PO'!J:J,MATCH($J705,'Data PO'!$B:$B,0),0),"")</f>
        <v/>
      </c>
      <c r="P705" s="235" t="str">
        <f t="shared" si="11"/>
        <v/>
      </c>
      <c r="Q705" s="235" t="str">
        <f>IFERROR(RANK(P705,P$6:P$796,0)+COUNTIF(P$6:P705,P705)-1,"")</f>
        <v/>
      </c>
    </row>
    <row r="706" spans="10:17" x14ac:dyDescent="0.25">
      <c r="J706" s="235">
        <v>910</v>
      </c>
      <c r="K706" s="235">
        <f>IFERROR(INDEX('Data PO'!C:C,MATCH($J706,'Data PO'!$B:$B,0),0),"")</f>
        <v>0</v>
      </c>
      <c r="L706" s="235" t="str">
        <f>IFERROR(INDEX('Data PO'!E:E,MATCH($J706,'Data PO'!$B:$B,0),0),"")</f>
        <v/>
      </c>
      <c r="M706" s="235">
        <f>IFERROR(INDEX('Data PO'!H:H,MATCH($J706,'Data PO'!$B:$B,0),0),"")</f>
        <v>0</v>
      </c>
      <c r="N706" s="235">
        <f>IFERROR(INDEX('Data PO'!I:I,MATCH($J706,'Data PO'!$B:$B,0),0),"")+IFERROR(SUMIFS('Jurnal Utang'!K:K,'Jurnal Utang'!N:N,K706),0)</f>
        <v>0</v>
      </c>
      <c r="O706" s="235" t="str">
        <f>IFERROR(INDEX('Data PO'!J:J,MATCH($J706,'Data PO'!$B:$B,0),0),"")</f>
        <v/>
      </c>
      <c r="P706" s="235" t="str">
        <f t="shared" si="11"/>
        <v/>
      </c>
      <c r="Q706" s="235" t="str">
        <f>IFERROR(RANK(P706,P$6:P$796,0)+COUNTIF(P$6:P706,P706)-1,"")</f>
        <v/>
      </c>
    </row>
    <row r="707" spans="10:17" x14ac:dyDescent="0.25">
      <c r="J707" s="235">
        <v>911</v>
      </c>
      <c r="K707" s="235">
        <f>IFERROR(INDEX('Data PO'!C:C,MATCH($J707,'Data PO'!$B:$B,0),0),"")</f>
        <v>0</v>
      </c>
      <c r="L707" s="235" t="str">
        <f>IFERROR(INDEX('Data PO'!E:E,MATCH($J707,'Data PO'!$B:$B,0),0),"")</f>
        <v/>
      </c>
      <c r="M707" s="235">
        <f>IFERROR(INDEX('Data PO'!H:H,MATCH($J707,'Data PO'!$B:$B,0),0),"")</f>
        <v>0</v>
      </c>
      <c r="N707" s="235">
        <f>IFERROR(INDEX('Data PO'!I:I,MATCH($J707,'Data PO'!$B:$B,0),0),"")+IFERROR(SUMIFS('Jurnal Utang'!K:K,'Jurnal Utang'!N:N,K707),0)</f>
        <v>0</v>
      </c>
      <c r="O707" s="235" t="str">
        <f>IFERROR(INDEX('Data PO'!J:J,MATCH($J707,'Data PO'!$B:$B,0),0),"")</f>
        <v/>
      </c>
      <c r="P707" s="235" t="str">
        <f t="shared" si="11"/>
        <v/>
      </c>
      <c r="Q707" s="235" t="str">
        <f>IFERROR(RANK(P707,P$6:P$796,0)+COUNTIF(P$6:P707,P707)-1,"")</f>
        <v/>
      </c>
    </row>
    <row r="708" spans="10:17" x14ac:dyDescent="0.25">
      <c r="J708" s="235">
        <v>912</v>
      </c>
      <c r="K708" s="235">
        <f>IFERROR(INDEX('Data PO'!C:C,MATCH($J708,'Data PO'!$B:$B,0),0),"")</f>
        <v>0</v>
      </c>
      <c r="L708" s="235" t="str">
        <f>IFERROR(INDEX('Data PO'!E:E,MATCH($J708,'Data PO'!$B:$B,0),0),"")</f>
        <v/>
      </c>
      <c r="M708" s="235">
        <f>IFERROR(INDEX('Data PO'!H:H,MATCH($J708,'Data PO'!$B:$B,0),0),"")</f>
        <v>0</v>
      </c>
      <c r="N708" s="235">
        <f>IFERROR(INDEX('Data PO'!I:I,MATCH($J708,'Data PO'!$B:$B,0),0),"")+IFERROR(SUMIFS('Jurnal Utang'!K:K,'Jurnal Utang'!N:N,K708),0)</f>
        <v>0</v>
      </c>
      <c r="O708" s="235" t="str">
        <f>IFERROR(INDEX('Data PO'!J:J,MATCH($J708,'Data PO'!$B:$B,0),0),"")</f>
        <v/>
      </c>
      <c r="P708" s="235" t="str">
        <f t="shared" si="11"/>
        <v/>
      </c>
      <c r="Q708" s="235" t="str">
        <f>IFERROR(RANK(P708,P$6:P$796,0)+COUNTIF(P$6:P708,P708)-1,"")</f>
        <v/>
      </c>
    </row>
    <row r="709" spans="10:17" x14ac:dyDescent="0.25">
      <c r="J709" s="235">
        <v>913</v>
      </c>
      <c r="K709" s="235">
        <f>IFERROR(INDEX('Data PO'!C:C,MATCH($J709,'Data PO'!$B:$B,0),0),"")</f>
        <v>0</v>
      </c>
      <c r="L709" s="235" t="str">
        <f>IFERROR(INDEX('Data PO'!E:E,MATCH($J709,'Data PO'!$B:$B,0),0),"")</f>
        <v/>
      </c>
      <c r="M709" s="235">
        <f>IFERROR(INDEX('Data PO'!H:H,MATCH($J709,'Data PO'!$B:$B,0),0),"")</f>
        <v>0</v>
      </c>
      <c r="N709" s="235">
        <f>IFERROR(INDEX('Data PO'!I:I,MATCH($J709,'Data PO'!$B:$B,0),0),"")+IFERROR(SUMIFS('Jurnal Utang'!K:K,'Jurnal Utang'!N:N,K709),0)</f>
        <v>0</v>
      </c>
      <c r="O709" s="235" t="str">
        <f>IFERROR(INDEX('Data PO'!J:J,MATCH($J709,'Data PO'!$B:$B,0),0),"")</f>
        <v/>
      </c>
      <c r="P709" s="235" t="str">
        <f t="shared" si="11"/>
        <v/>
      </c>
      <c r="Q709" s="235" t="str">
        <f>IFERROR(RANK(P709,P$6:P$796,0)+COUNTIF(P$6:P709,P709)-1,"")</f>
        <v/>
      </c>
    </row>
    <row r="710" spans="10:17" x14ac:dyDescent="0.25">
      <c r="J710" s="235">
        <v>914</v>
      </c>
      <c r="K710" s="235">
        <f>IFERROR(INDEX('Data PO'!C:C,MATCH($J710,'Data PO'!$B:$B,0),0),"")</f>
        <v>0</v>
      </c>
      <c r="L710" s="235" t="str">
        <f>IFERROR(INDEX('Data PO'!E:E,MATCH($J710,'Data PO'!$B:$B,0),0),"")</f>
        <v/>
      </c>
      <c r="M710" s="235">
        <f>IFERROR(INDEX('Data PO'!H:H,MATCH($J710,'Data PO'!$B:$B,0),0),"")</f>
        <v>0</v>
      </c>
      <c r="N710" s="235">
        <f>IFERROR(INDEX('Data PO'!I:I,MATCH($J710,'Data PO'!$B:$B,0),0),"")+IFERROR(SUMIFS('Jurnal Utang'!K:K,'Jurnal Utang'!N:N,K710),0)</f>
        <v>0</v>
      </c>
      <c r="O710" s="235" t="str">
        <f>IFERROR(INDEX('Data PO'!J:J,MATCH($J710,'Data PO'!$B:$B,0),0),"")</f>
        <v/>
      </c>
      <c r="P710" s="235" t="str">
        <f t="shared" si="11"/>
        <v/>
      </c>
      <c r="Q710" s="235" t="str">
        <f>IFERROR(RANK(P710,P$6:P$796,0)+COUNTIF(P$6:P710,P710)-1,"")</f>
        <v/>
      </c>
    </row>
    <row r="711" spans="10:17" x14ac:dyDescent="0.25">
      <c r="J711" s="235">
        <v>915</v>
      </c>
      <c r="K711" s="235">
        <f>IFERROR(INDEX('Data PO'!C:C,MATCH($J711,'Data PO'!$B:$B,0),0),"")</f>
        <v>0</v>
      </c>
      <c r="L711" s="235" t="str">
        <f>IFERROR(INDEX('Data PO'!E:E,MATCH($J711,'Data PO'!$B:$B,0),0),"")</f>
        <v/>
      </c>
      <c r="M711" s="235">
        <f>IFERROR(INDEX('Data PO'!H:H,MATCH($J711,'Data PO'!$B:$B,0),0),"")</f>
        <v>0</v>
      </c>
      <c r="N711" s="235">
        <f>IFERROR(INDEX('Data PO'!I:I,MATCH($J711,'Data PO'!$B:$B,0),0),"")+IFERROR(SUMIFS('Jurnal Utang'!K:K,'Jurnal Utang'!N:N,K711),0)</f>
        <v>0</v>
      </c>
      <c r="O711" s="235" t="str">
        <f>IFERROR(INDEX('Data PO'!J:J,MATCH($J711,'Data PO'!$B:$B,0),0),"")</f>
        <v/>
      </c>
      <c r="P711" s="235" t="str">
        <f t="shared" si="11"/>
        <v/>
      </c>
      <c r="Q711" s="235" t="str">
        <f>IFERROR(RANK(P711,P$6:P$796,0)+COUNTIF(P$6:P711,P711)-1,"")</f>
        <v/>
      </c>
    </row>
    <row r="712" spans="10:17" x14ac:dyDescent="0.25">
      <c r="J712" s="235">
        <v>916</v>
      </c>
      <c r="K712" s="235">
        <f>IFERROR(INDEX('Data PO'!C:C,MATCH($J712,'Data PO'!$B:$B,0),0),"")</f>
        <v>0</v>
      </c>
      <c r="L712" s="235" t="str">
        <f>IFERROR(INDEX('Data PO'!E:E,MATCH($J712,'Data PO'!$B:$B,0),0),"")</f>
        <v/>
      </c>
      <c r="M712" s="235">
        <f>IFERROR(INDEX('Data PO'!H:H,MATCH($J712,'Data PO'!$B:$B,0),0),"")</f>
        <v>0</v>
      </c>
      <c r="N712" s="235">
        <f>IFERROR(INDEX('Data PO'!I:I,MATCH($J712,'Data PO'!$B:$B,0),0),"")+IFERROR(SUMIFS('Jurnal Utang'!K:K,'Jurnal Utang'!N:N,K712),0)</f>
        <v>0</v>
      </c>
      <c r="O712" s="235" t="str">
        <f>IFERROR(INDEX('Data PO'!J:J,MATCH($J712,'Data PO'!$B:$B,0),0),"")</f>
        <v/>
      </c>
      <c r="P712" s="235" t="str">
        <f t="shared" si="11"/>
        <v/>
      </c>
      <c r="Q712" s="235" t="str">
        <f>IFERROR(RANK(P712,P$6:P$796,0)+COUNTIF(P$6:P712,P712)-1,"")</f>
        <v/>
      </c>
    </row>
    <row r="713" spans="10:17" x14ac:dyDescent="0.25">
      <c r="J713" s="235">
        <v>917</v>
      </c>
      <c r="K713" s="235">
        <f>IFERROR(INDEX('Data PO'!C:C,MATCH($J713,'Data PO'!$B:$B,0),0),"")</f>
        <v>0</v>
      </c>
      <c r="L713" s="235" t="str">
        <f>IFERROR(INDEX('Data PO'!E:E,MATCH($J713,'Data PO'!$B:$B,0),0),"")</f>
        <v/>
      </c>
      <c r="M713" s="235">
        <f>IFERROR(INDEX('Data PO'!H:H,MATCH($J713,'Data PO'!$B:$B,0),0),"")</f>
        <v>0</v>
      </c>
      <c r="N713" s="235">
        <f>IFERROR(INDEX('Data PO'!I:I,MATCH($J713,'Data PO'!$B:$B,0),0),"")+IFERROR(SUMIFS('Jurnal Utang'!K:K,'Jurnal Utang'!N:N,K713),0)</f>
        <v>0</v>
      </c>
      <c r="O713" s="235" t="str">
        <f>IFERROR(INDEX('Data PO'!J:J,MATCH($J713,'Data PO'!$B:$B,0),0),"")</f>
        <v/>
      </c>
      <c r="P713" s="235" t="str">
        <f t="shared" si="11"/>
        <v/>
      </c>
      <c r="Q713" s="235" t="str">
        <f>IFERROR(RANK(P713,P$6:P$796,0)+COUNTIF(P$6:P713,P713)-1,"")</f>
        <v/>
      </c>
    </row>
    <row r="714" spans="10:17" x14ac:dyDescent="0.25">
      <c r="J714" s="235">
        <v>918</v>
      </c>
      <c r="K714" s="235">
        <f>IFERROR(INDEX('Data PO'!C:C,MATCH($J714,'Data PO'!$B:$B,0),0),"")</f>
        <v>0</v>
      </c>
      <c r="L714" s="235" t="str">
        <f>IFERROR(INDEX('Data PO'!E:E,MATCH($J714,'Data PO'!$B:$B,0),0),"")</f>
        <v/>
      </c>
      <c r="M714" s="235">
        <f>IFERROR(INDEX('Data PO'!H:H,MATCH($J714,'Data PO'!$B:$B,0),0),"")</f>
        <v>0</v>
      </c>
      <c r="N714" s="235">
        <f>IFERROR(INDEX('Data PO'!I:I,MATCH($J714,'Data PO'!$B:$B,0),0),"")+IFERROR(SUMIFS('Jurnal Utang'!K:K,'Jurnal Utang'!N:N,K714),0)</f>
        <v>0</v>
      </c>
      <c r="O714" s="235" t="str">
        <f>IFERROR(INDEX('Data PO'!J:J,MATCH($J714,'Data PO'!$B:$B,0),0),"")</f>
        <v/>
      </c>
      <c r="P714" s="235" t="str">
        <f t="shared" si="11"/>
        <v/>
      </c>
      <c r="Q714" s="235" t="str">
        <f>IFERROR(RANK(P714,P$6:P$796,0)+COUNTIF(P$6:P714,P714)-1,"")</f>
        <v/>
      </c>
    </row>
    <row r="715" spans="10:17" x14ac:dyDescent="0.25">
      <c r="J715" s="235">
        <v>919</v>
      </c>
      <c r="K715" s="235">
        <f>IFERROR(INDEX('Data PO'!C:C,MATCH($J715,'Data PO'!$B:$B,0),0),"")</f>
        <v>0</v>
      </c>
      <c r="L715" s="235" t="str">
        <f>IFERROR(INDEX('Data PO'!E:E,MATCH($J715,'Data PO'!$B:$B,0),0),"")</f>
        <v/>
      </c>
      <c r="M715" s="235">
        <f>IFERROR(INDEX('Data PO'!H:H,MATCH($J715,'Data PO'!$B:$B,0),0),"")</f>
        <v>0</v>
      </c>
      <c r="N715" s="235">
        <f>IFERROR(INDEX('Data PO'!I:I,MATCH($J715,'Data PO'!$B:$B,0),0),"")+IFERROR(SUMIFS('Jurnal Utang'!K:K,'Jurnal Utang'!N:N,K715),0)</f>
        <v>0</v>
      </c>
      <c r="O715" s="235" t="str">
        <f>IFERROR(INDEX('Data PO'!J:J,MATCH($J715,'Data PO'!$B:$B,0),0),"")</f>
        <v/>
      </c>
      <c r="P715" s="235" t="str">
        <f t="shared" si="11"/>
        <v/>
      </c>
      <c r="Q715" s="235" t="str">
        <f>IFERROR(RANK(P715,P$6:P$796,0)+COUNTIF(P$6:P715,P715)-1,"")</f>
        <v/>
      </c>
    </row>
    <row r="716" spans="10:17" x14ac:dyDescent="0.25">
      <c r="J716" s="235">
        <v>920</v>
      </c>
      <c r="K716" s="235">
        <f>IFERROR(INDEX('Data PO'!C:C,MATCH($J716,'Data PO'!$B:$B,0),0),"")</f>
        <v>0</v>
      </c>
      <c r="L716" s="235" t="str">
        <f>IFERROR(INDEX('Data PO'!E:E,MATCH($J716,'Data PO'!$B:$B,0),0),"")</f>
        <v/>
      </c>
      <c r="M716" s="235">
        <f>IFERROR(INDEX('Data PO'!H:H,MATCH($J716,'Data PO'!$B:$B,0),0),"")</f>
        <v>0</v>
      </c>
      <c r="N716" s="235">
        <f>IFERROR(INDEX('Data PO'!I:I,MATCH($J716,'Data PO'!$B:$B,0),0),"")+IFERROR(SUMIFS('Jurnal Utang'!K:K,'Jurnal Utang'!N:N,K716),0)</f>
        <v>0</v>
      </c>
      <c r="O716" s="235" t="str">
        <f>IFERROR(INDEX('Data PO'!J:J,MATCH($J716,'Data PO'!$B:$B,0),0),"")</f>
        <v/>
      </c>
      <c r="P716" s="235" t="str">
        <f t="shared" si="11"/>
        <v/>
      </c>
      <c r="Q716" s="235" t="str">
        <f>IFERROR(RANK(P716,P$6:P$796,0)+COUNTIF(P$6:P716,P716)-1,"")</f>
        <v/>
      </c>
    </row>
    <row r="717" spans="10:17" x14ac:dyDescent="0.25">
      <c r="J717" s="235">
        <v>921</v>
      </c>
      <c r="K717" s="235">
        <f>IFERROR(INDEX('Data PO'!C:C,MATCH($J717,'Data PO'!$B:$B,0),0),"")</f>
        <v>0</v>
      </c>
      <c r="L717" s="235" t="str">
        <f>IFERROR(INDEX('Data PO'!E:E,MATCH($J717,'Data PO'!$B:$B,0),0),"")</f>
        <v/>
      </c>
      <c r="M717" s="235">
        <f>IFERROR(INDEX('Data PO'!H:H,MATCH($J717,'Data PO'!$B:$B,0),0),"")</f>
        <v>0</v>
      </c>
      <c r="N717" s="235">
        <f>IFERROR(INDEX('Data PO'!I:I,MATCH($J717,'Data PO'!$B:$B,0),0),"")+IFERROR(SUMIFS('Jurnal Utang'!K:K,'Jurnal Utang'!N:N,K717),0)</f>
        <v>0</v>
      </c>
      <c r="O717" s="235" t="str">
        <f>IFERROR(INDEX('Data PO'!J:J,MATCH($J717,'Data PO'!$B:$B,0),0),"")</f>
        <v/>
      </c>
      <c r="P717" s="235" t="str">
        <f t="shared" si="11"/>
        <v/>
      </c>
      <c r="Q717" s="235" t="str">
        <f>IFERROR(RANK(P717,P$6:P$796,0)+COUNTIF(P$6:P717,P717)-1,"")</f>
        <v/>
      </c>
    </row>
    <row r="718" spans="10:17" x14ac:dyDescent="0.25">
      <c r="J718" s="235">
        <v>922</v>
      </c>
      <c r="K718" s="235">
        <f>IFERROR(INDEX('Data PO'!C:C,MATCH($J718,'Data PO'!$B:$B,0),0),"")</f>
        <v>0</v>
      </c>
      <c r="L718" s="235" t="str">
        <f>IFERROR(INDEX('Data PO'!E:E,MATCH($J718,'Data PO'!$B:$B,0),0),"")</f>
        <v/>
      </c>
      <c r="M718" s="235">
        <f>IFERROR(INDEX('Data PO'!H:H,MATCH($J718,'Data PO'!$B:$B,0),0),"")</f>
        <v>0</v>
      </c>
      <c r="N718" s="235">
        <f>IFERROR(INDEX('Data PO'!I:I,MATCH($J718,'Data PO'!$B:$B,0),0),"")+IFERROR(SUMIFS('Jurnal Utang'!K:K,'Jurnal Utang'!N:N,K718),0)</f>
        <v>0</v>
      </c>
      <c r="O718" s="235" t="str">
        <f>IFERROR(INDEX('Data PO'!J:J,MATCH($J718,'Data PO'!$B:$B,0),0),"")</f>
        <v/>
      </c>
      <c r="P718" s="235" t="str">
        <f t="shared" si="11"/>
        <v/>
      </c>
      <c r="Q718" s="235" t="str">
        <f>IFERROR(RANK(P718,P$6:P$796,0)+COUNTIF(P$6:P718,P718)-1,"")</f>
        <v/>
      </c>
    </row>
    <row r="719" spans="10:17" x14ac:dyDescent="0.25">
      <c r="J719" s="235">
        <v>923</v>
      </c>
      <c r="K719" s="235">
        <f>IFERROR(INDEX('Data PO'!C:C,MATCH($J719,'Data PO'!$B:$B,0),0),"")</f>
        <v>0</v>
      </c>
      <c r="L719" s="235" t="str">
        <f>IFERROR(INDEX('Data PO'!E:E,MATCH($J719,'Data PO'!$B:$B,0),0),"")</f>
        <v/>
      </c>
      <c r="M719" s="235">
        <f>IFERROR(INDEX('Data PO'!H:H,MATCH($J719,'Data PO'!$B:$B,0),0),"")</f>
        <v>0</v>
      </c>
      <c r="N719" s="235">
        <f>IFERROR(INDEX('Data PO'!I:I,MATCH($J719,'Data PO'!$B:$B,0),0),"")+IFERROR(SUMIFS('Jurnal Utang'!K:K,'Jurnal Utang'!N:N,K719),0)</f>
        <v>0</v>
      </c>
      <c r="O719" s="235" t="str">
        <f>IFERROR(INDEX('Data PO'!J:J,MATCH($J719,'Data PO'!$B:$B,0),0),"")</f>
        <v/>
      </c>
      <c r="P719" s="235" t="str">
        <f t="shared" si="11"/>
        <v/>
      </c>
      <c r="Q719" s="235" t="str">
        <f>IFERROR(RANK(P719,P$6:P$796,0)+COUNTIF(P$6:P719,P719)-1,"")</f>
        <v/>
      </c>
    </row>
    <row r="720" spans="10:17" x14ac:dyDescent="0.25">
      <c r="J720" s="235">
        <v>924</v>
      </c>
      <c r="K720" s="235">
        <f>IFERROR(INDEX('Data PO'!C:C,MATCH($J720,'Data PO'!$B:$B,0),0),"")</f>
        <v>0</v>
      </c>
      <c r="L720" s="235" t="str">
        <f>IFERROR(INDEX('Data PO'!E:E,MATCH($J720,'Data PO'!$B:$B,0),0),"")</f>
        <v/>
      </c>
      <c r="M720" s="235">
        <f>IFERROR(INDEX('Data PO'!H:H,MATCH($J720,'Data PO'!$B:$B,0),0),"")</f>
        <v>0</v>
      </c>
      <c r="N720" s="235">
        <f>IFERROR(INDEX('Data PO'!I:I,MATCH($J720,'Data PO'!$B:$B,0),0),"")+IFERROR(SUMIFS('Jurnal Utang'!K:K,'Jurnal Utang'!N:N,K720),0)</f>
        <v>0</v>
      </c>
      <c r="O720" s="235" t="str">
        <f>IFERROR(INDEX('Data PO'!J:J,MATCH($J720,'Data PO'!$B:$B,0),0),"")</f>
        <v/>
      </c>
      <c r="P720" s="235" t="str">
        <f t="shared" si="11"/>
        <v/>
      </c>
      <c r="Q720" s="235" t="str">
        <f>IFERROR(RANK(P720,P$6:P$796,0)+COUNTIF(P$6:P720,P720)-1,"")</f>
        <v/>
      </c>
    </row>
    <row r="721" spans="10:17" x14ac:dyDescent="0.25">
      <c r="J721" s="235">
        <v>925</v>
      </c>
      <c r="K721" s="235">
        <f>IFERROR(INDEX('Data PO'!C:C,MATCH($J721,'Data PO'!$B:$B,0),0),"")</f>
        <v>0</v>
      </c>
      <c r="L721" s="235" t="str">
        <f>IFERROR(INDEX('Data PO'!E:E,MATCH($J721,'Data PO'!$B:$B,0),0),"")</f>
        <v/>
      </c>
      <c r="M721" s="235">
        <f>IFERROR(INDEX('Data PO'!H:H,MATCH($J721,'Data PO'!$B:$B,0),0),"")</f>
        <v>0</v>
      </c>
      <c r="N721" s="235">
        <f>IFERROR(INDEX('Data PO'!I:I,MATCH($J721,'Data PO'!$B:$B,0),0),"")+IFERROR(SUMIFS('Jurnal Utang'!K:K,'Jurnal Utang'!N:N,K721),0)</f>
        <v>0</v>
      </c>
      <c r="O721" s="235" t="str">
        <f>IFERROR(INDEX('Data PO'!J:J,MATCH($J721,'Data PO'!$B:$B,0),0),"")</f>
        <v/>
      </c>
      <c r="P721" s="235" t="str">
        <f t="shared" si="11"/>
        <v/>
      </c>
      <c r="Q721" s="235" t="str">
        <f>IFERROR(RANK(P721,P$6:P$796,0)+COUNTIF(P$6:P721,P721)-1,"")</f>
        <v/>
      </c>
    </row>
    <row r="722" spans="10:17" x14ac:dyDescent="0.25">
      <c r="J722" s="235">
        <v>926</v>
      </c>
      <c r="K722" s="235">
        <f>IFERROR(INDEX('Data PO'!C:C,MATCH($J722,'Data PO'!$B:$B,0),0),"")</f>
        <v>0</v>
      </c>
      <c r="L722" s="235" t="str">
        <f>IFERROR(INDEX('Data PO'!E:E,MATCH($J722,'Data PO'!$B:$B,0),0),"")</f>
        <v/>
      </c>
      <c r="M722" s="235">
        <f>IFERROR(INDEX('Data PO'!H:H,MATCH($J722,'Data PO'!$B:$B,0),0),"")</f>
        <v>0</v>
      </c>
      <c r="N722" s="235">
        <f>IFERROR(INDEX('Data PO'!I:I,MATCH($J722,'Data PO'!$B:$B,0),0),"")+IFERROR(SUMIFS('Jurnal Utang'!K:K,'Jurnal Utang'!N:N,K722),0)</f>
        <v>0</v>
      </c>
      <c r="O722" s="235" t="str">
        <f>IFERROR(INDEX('Data PO'!J:J,MATCH($J722,'Data PO'!$B:$B,0),0),"")</f>
        <v/>
      </c>
      <c r="P722" s="235" t="str">
        <f t="shared" si="11"/>
        <v/>
      </c>
      <c r="Q722" s="235" t="str">
        <f>IFERROR(RANK(P722,P$6:P$796,0)+COUNTIF(P$6:P722,P722)-1,"")</f>
        <v/>
      </c>
    </row>
    <row r="723" spans="10:17" x14ac:dyDescent="0.25">
      <c r="J723" s="235">
        <v>927</v>
      </c>
      <c r="K723" s="235">
        <f>IFERROR(INDEX('Data PO'!C:C,MATCH($J723,'Data PO'!$B:$B,0),0),"")</f>
        <v>0</v>
      </c>
      <c r="L723" s="235" t="str">
        <f>IFERROR(INDEX('Data PO'!E:E,MATCH($J723,'Data PO'!$B:$B,0),0),"")</f>
        <v/>
      </c>
      <c r="M723" s="235">
        <f>IFERROR(INDEX('Data PO'!H:H,MATCH($J723,'Data PO'!$B:$B,0),0),"")</f>
        <v>0</v>
      </c>
      <c r="N723" s="235">
        <f>IFERROR(INDEX('Data PO'!I:I,MATCH($J723,'Data PO'!$B:$B,0),0),"")+IFERROR(SUMIFS('Jurnal Utang'!K:K,'Jurnal Utang'!N:N,K723),0)</f>
        <v>0</v>
      </c>
      <c r="O723" s="235" t="str">
        <f>IFERROR(INDEX('Data PO'!J:J,MATCH($J723,'Data PO'!$B:$B,0),0),"")</f>
        <v/>
      </c>
      <c r="P723" s="235" t="str">
        <f t="shared" si="11"/>
        <v/>
      </c>
      <c r="Q723" s="235" t="str">
        <f>IFERROR(RANK(P723,P$6:P$796,0)+COUNTIF(P$6:P723,P723)-1,"")</f>
        <v/>
      </c>
    </row>
    <row r="724" spans="10:17" x14ac:dyDescent="0.25">
      <c r="J724" s="235">
        <v>928</v>
      </c>
      <c r="K724" s="235">
        <f>IFERROR(INDEX('Data PO'!C:C,MATCH($J724,'Data PO'!$B:$B,0),0),"")</f>
        <v>0</v>
      </c>
      <c r="L724" s="235" t="str">
        <f>IFERROR(INDEX('Data PO'!E:E,MATCH($J724,'Data PO'!$B:$B,0),0),"")</f>
        <v/>
      </c>
      <c r="M724" s="235">
        <f>IFERROR(INDEX('Data PO'!H:H,MATCH($J724,'Data PO'!$B:$B,0),0),"")</f>
        <v>0</v>
      </c>
      <c r="N724" s="235">
        <f>IFERROR(INDEX('Data PO'!I:I,MATCH($J724,'Data PO'!$B:$B,0),0),"")+IFERROR(SUMIFS('Jurnal Utang'!K:K,'Jurnal Utang'!N:N,K724),0)</f>
        <v>0</v>
      </c>
      <c r="O724" s="235" t="str">
        <f>IFERROR(INDEX('Data PO'!J:J,MATCH($J724,'Data PO'!$B:$B,0),0),"")</f>
        <v/>
      </c>
      <c r="P724" s="235" t="str">
        <f t="shared" si="11"/>
        <v/>
      </c>
      <c r="Q724" s="235" t="str">
        <f>IFERROR(RANK(P724,P$6:P$796,0)+COUNTIF(P$6:P724,P724)-1,"")</f>
        <v/>
      </c>
    </row>
    <row r="725" spans="10:17" x14ac:dyDescent="0.25">
      <c r="J725" s="235">
        <v>929</v>
      </c>
      <c r="K725" s="235">
        <f>IFERROR(INDEX('Data PO'!C:C,MATCH($J725,'Data PO'!$B:$B,0),0),"")</f>
        <v>0</v>
      </c>
      <c r="L725" s="235" t="str">
        <f>IFERROR(INDEX('Data PO'!E:E,MATCH($J725,'Data PO'!$B:$B,0),0),"")</f>
        <v/>
      </c>
      <c r="M725" s="235">
        <f>IFERROR(INDEX('Data PO'!H:H,MATCH($J725,'Data PO'!$B:$B,0),0),"")</f>
        <v>0</v>
      </c>
      <c r="N725" s="235">
        <f>IFERROR(INDEX('Data PO'!I:I,MATCH($J725,'Data PO'!$B:$B,0),0),"")+IFERROR(SUMIFS('Jurnal Utang'!K:K,'Jurnal Utang'!N:N,K725),0)</f>
        <v>0</v>
      </c>
      <c r="O725" s="235" t="str">
        <f>IFERROR(INDEX('Data PO'!J:J,MATCH($J725,'Data PO'!$B:$B,0),0),"")</f>
        <v/>
      </c>
      <c r="P725" s="235" t="str">
        <f t="shared" si="11"/>
        <v/>
      </c>
      <c r="Q725" s="235" t="str">
        <f>IFERROR(RANK(P725,P$6:P$796,0)+COUNTIF(P$6:P725,P725)-1,"")</f>
        <v/>
      </c>
    </row>
    <row r="726" spans="10:17" x14ac:dyDescent="0.25">
      <c r="J726" s="235">
        <v>930</v>
      </c>
      <c r="K726" s="235">
        <f>IFERROR(INDEX('Data PO'!C:C,MATCH($J726,'Data PO'!$B:$B,0),0),"")</f>
        <v>0</v>
      </c>
      <c r="L726" s="235" t="str">
        <f>IFERROR(INDEX('Data PO'!E:E,MATCH($J726,'Data PO'!$B:$B,0),0),"")</f>
        <v/>
      </c>
      <c r="M726" s="235">
        <f>IFERROR(INDEX('Data PO'!H:H,MATCH($J726,'Data PO'!$B:$B,0),0),"")</f>
        <v>0</v>
      </c>
      <c r="N726" s="235">
        <f>IFERROR(INDEX('Data PO'!I:I,MATCH($J726,'Data PO'!$B:$B,0),0),"")+IFERROR(SUMIFS('Jurnal Utang'!K:K,'Jurnal Utang'!N:N,K726),0)</f>
        <v>0</v>
      </c>
      <c r="O726" s="235" t="str">
        <f>IFERROR(INDEX('Data PO'!J:J,MATCH($J726,'Data PO'!$B:$B,0),0),"")</f>
        <v/>
      </c>
      <c r="P726" s="235" t="str">
        <f t="shared" si="11"/>
        <v/>
      </c>
      <c r="Q726" s="235" t="str">
        <f>IFERROR(RANK(P726,P$6:P$796,0)+COUNTIF(P$6:P726,P726)-1,"")</f>
        <v/>
      </c>
    </row>
    <row r="727" spans="10:17" x14ac:dyDescent="0.25">
      <c r="J727" s="235">
        <v>931</v>
      </c>
      <c r="K727" s="235">
        <f>IFERROR(INDEX('Data PO'!C:C,MATCH($J727,'Data PO'!$B:$B,0),0),"")</f>
        <v>0</v>
      </c>
      <c r="L727" s="235" t="str">
        <f>IFERROR(INDEX('Data PO'!E:E,MATCH($J727,'Data PO'!$B:$B,0),0),"")</f>
        <v/>
      </c>
      <c r="M727" s="235">
        <f>IFERROR(INDEX('Data PO'!H:H,MATCH($J727,'Data PO'!$B:$B,0),0),"")</f>
        <v>0</v>
      </c>
      <c r="N727" s="235">
        <f>IFERROR(INDEX('Data PO'!I:I,MATCH($J727,'Data PO'!$B:$B,0),0),"")+IFERROR(SUMIFS('Jurnal Utang'!K:K,'Jurnal Utang'!N:N,K727),0)</f>
        <v>0</v>
      </c>
      <c r="O727" s="235" t="str">
        <f>IFERROR(INDEX('Data PO'!J:J,MATCH($J727,'Data PO'!$B:$B,0),0),"")</f>
        <v/>
      </c>
      <c r="P727" s="235" t="str">
        <f t="shared" si="11"/>
        <v/>
      </c>
      <c r="Q727" s="235" t="str">
        <f>IFERROR(RANK(P727,P$6:P$796,0)+COUNTIF(P$6:P727,P727)-1,"")</f>
        <v/>
      </c>
    </row>
    <row r="728" spans="10:17" x14ac:dyDescent="0.25">
      <c r="J728" s="235">
        <v>932</v>
      </c>
      <c r="K728" s="235">
        <f>IFERROR(INDEX('Data PO'!C:C,MATCH($J728,'Data PO'!$B:$B,0),0),"")</f>
        <v>0</v>
      </c>
      <c r="L728" s="235" t="str">
        <f>IFERROR(INDEX('Data PO'!E:E,MATCH($J728,'Data PO'!$B:$B,0),0),"")</f>
        <v/>
      </c>
      <c r="M728" s="235">
        <f>IFERROR(INDEX('Data PO'!H:H,MATCH($J728,'Data PO'!$B:$B,0),0),"")</f>
        <v>0</v>
      </c>
      <c r="N728" s="235">
        <f>IFERROR(INDEX('Data PO'!I:I,MATCH($J728,'Data PO'!$B:$B,0),0),"")+IFERROR(SUMIFS('Jurnal Utang'!K:K,'Jurnal Utang'!N:N,K728),0)</f>
        <v>0</v>
      </c>
      <c r="O728" s="235" t="str">
        <f>IFERROR(INDEX('Data PO'!J:J,MATCH($J728,'Data PO'!$B:$B,0),0),"")</f>
        <v/>
      </c>
      <c r="P728" s="235" t="str">
        <f t="shared" si="11"/>
        <v/>
      </c>
      <c r="Q728" s="235" t="str">
        <f>IFERROR(RANK(P728,P$6:P$796,0)+COUNTIF(P$6:P728,P728)-1,"")</f>
        <v/>
      </c>
    </row>
    <row r="729" spans="10:17" x14ac:dyDescent="0.25">
      <c r="J729" s="235">
        <v>933</v>
      </c>
      <c r="K729" s="235">
        <f>IFERROR(INDEX('Data PO'!C:C,MATCH($J729,'Data PO'!$B:$B,0),0),"")</f>
        <v>0</v>
      </c>
      <c r="L729" s="235" t="str">
        <f>IFERROR(INDEX('Data PO'!E:E,MATCH($J729,'Data PO'!$B:$B,0),0),"")</f>
        <v/>
      </c>
      <c r="M729" s="235">
        <f>IFERROR(INDEX('Data PO'!H:H,MATCH($J729,'Data PO'!$B:$B,0),0),"")</f>
        <v>0</v>
      </c>
      <c r="N729" s="235">
        <f>IFERROR(INDEX('Data PO'!I:I,MATCH($J729,'Data PO'!$B:$B,0),0),"")+IFERROR(SUMIFS('Jurnal Utang'!K:K,'Jurnal Utang'!N:N,K729),0)</f>
        <v>0</v>
      </c>
      <c r="O729" s="235" t="str">
        <f>IFERROR(INDEX('Data PO'!J:J,MATCH($J729,'Data PO'!$B:$B,0),0),"")</f>
        <v/>
      </c>
      <c r="P729" s="235" t="str">
        <f t="shared" si="11"/>
        <v/>
      </c>
      <c r="Q729" s="235" t="str">
        <f>IFERROR(RANK(P729,P$6:P$796,0)+COUNTIF(P$6:P729,P729)-1,"")</f>
        <v/>
      </c>
    </row>
    <row r="730" spans="10:17" x14ac:dyDescent="0.25">
      <c r="J730" s="235">
        <v>934</v>
      </c>
      <c r="K730" s="235">
        <f>IFERROR(INDEX('Data PO'!C:C,MATCH($J730,'Data PO'!$B:$B,0),0),"")</f>
        <v>0</v>
      </c>
      <c r="L730" s="235" t="str">
        <f>IFERROR(INDEX('Data PO'!E:E,MATCH($J730,'Data PO'!$B:$B,0),0),"")</f>
        <v/>
      </c>
      <c r="M730" s="235">
        <f>IFERROR(INDEX('Data PO'!H:H,MATCH($J730,'Data PO'!$B:$B,0),0),"")</f>
        <v>0</v>
      </c>
      <c r="N730" s="235">
        <f>IFERROR(INDEX('Data PO'!I:I,MATCH($J730,'Data PO'!$B:$B,0),0),"")+IFERROR(SUMIFS('Jurnal Utang'!K:K,'Jurnal Utang'!N:N,K730),0)</f>
        <v>0</v>
      </c>
      <c r="O730" s="235" t="str">
        <f>IFERROR(INDEX('Data PO'!J:J,MATCH($J730,'Data PO'!$B:$B,0),0),"")</f>
        <v/>
      </c>
      <c r="P730" s="235" t="str">
        <f t="shared" si="11"/>
        <v/>
      </c>
      <c r="Q730" s="235" t="str">
        <f>IFERROR(RANK(P730,P$6:P$796,0)+COUNTIF(P$6:P730,P730)-1,"")</f>
        <v/>
      </c>
    </row>
    <row r="731" spans="10:17" x14ac:dyDescent="0.25">
      <c r="J731" s="235">
        <v>935</v>
      </c>
      <c r="K731" s="235">
        <f>IFERROR(INDEX('Data PO'!C:C,MATCH($J731,'Data PO'!$B:$B,0),0),"")</f>
        <v>0</v>
      </c>
      <c r="L731" s="235" t="str">
        <f>IFERROR(INDEX('Data PO'!E:E,MATCH($J731,'Data PO'!$B:$B,0),0),"")</f>
        <v/>
      </c>
      <c r="M731" s="235">
        <f>IFERROR(INDEX('Data PO'!H:H,MATCH($J731,'Data PO'!$B:$B,0),0),"")</f>
        <v>0</v>
      </c>
      <c r="N731" s="235">
        <f>IFERROR(INDEX('Data PO'!I:I,MATCH($J731,'Data PO'!$B:$B,0),0),"")+IFERROR(SUMIFS('Jurnal Utang'!K:K,'Jurnal Utang'!N:N,K731),0)</f>
        <v>0</v>
      </c>
      <c r="O731" s="235" t="str">
        <f>IFERROR(INDEX('Data PO'!J:J,MATCH($J731,'Data PO'!$B:$B,0),0),"")</f>
        <v/>
      </c>
      <c r="P731" s="235" t="str">
        <f t="shared" si="11"/>
        <v/>
      </c>
      <c r="Q731" s="235" t="str">
        <f>IFERROR(RANK(P731,P$6:P$796,0)+COUNTIF(P$6:P731,P731)-1,"")</f>
        <v/>
      </c>
    </row>
    <row r="732" spans="10:17" x14ac:dyDescent="0.25">
      <c r="J732" s="235">
        <v>936</v>
      </c>
      <c r="K732" s="235">
        <f>IFERROR(INDEX('Data PO'!C:C,MATCH($J732,'Data PO'!$B:$B,0),0),"")</f>
        <v>0</v>
      </c>
      <c r="L732" s="235" t="str">
        <f>IFERROR(INDEX('Data PO'!E:E,MATCH($J732,'Data PO'!$B:$B,0),0),"")</f>
        <v/>
      </c>
      <c r="M732" s="235">
        <f>IFERROR(INDEX('Data PO'!H:H,MATCH($J732,'Data PO'!$B:$B,0),0),"")</f>
        <v>0</v>
      </c>
      <c r="N732" s="235">
        <f>IFERROR(INDEX('Data PO'!I:I,MATCH($J732,'Data PO'!$B:$B,0),0),"")+IFERROR(SUMIFS('Jurnal Utang'!K:K,'Jurnal Utang'!N:N,K732),0)</f>
        <v>0</v>
      </c>
      <c r="O732" s="235" t="str">
        <f>IFERROR(INDEX('Data PO'!J:J,MATCH($J732,'Data PO'!$B:$B,0),0),"")</f>
        <v/>
      </c>
      <c r="P732" s="235" t="str">
        <f t="shared" si="11"/>
        <v/>
      </c>
      <c r="Q732" s="235" t="str">
        <f>IFERROR(RANK(P732,P$6:P$796,0)+COUNTIF(P$6:P732,P732)-1,"")</f>
        <v/>
      </c>
    </row>
    <row r="733" spans="10:17" x14ac:dyDescent="0.25">
      <c r="J733" s="235">
        <v>937</v>
      </c>
      <c r="K733" s="235">
        <f>IFERROR(INDEX('Data PO'!C:C,MATCH($J733,'Data PO'!$B:$B,0),0),"")</f>
        <v>0</v>
      </c>
      <c r="L733" s="235" t="str">
        <f>IFERROR(INDEX('Data PO'!E:E,MATCH($J733,'Data PO'!$B:$B,0),0),"")</f>
        <v/>
      </c>
      <c r="M733" s="235">
        <f>IFERROR(INDEX('Data PO'!H:H,MATCH($J733,'Data PO'!$B:$B,0),0),"")</f>
        <v>0</v>
      </c>
      <c r="N733" s="235">
        <f>IFERROR(INDEX('Data PO'!I:I,MATCH($J733,'Data PO'!$B:$B,0),0),"")+IFERROR(SUMIFS('Jurnal Utang'!K:K,'Jurnal Utang'!N:N,K733),0)</f>
        <v>0</v>
      </c>
      <c r="O733" s="235" t="str">
        <f>IFERROR(INDEX('Data PO'!J:J,MATCH($J733,'Data PO'!$B:$B,0),0),"")</f>
        <v/>
      </c>
      <c r="P733" s="235" t="str">
        <f t="shared" si="11"/>
        <v/>
      </c>
      <c r="Q733" s="235" t="str">
        <f>IFERROR(RANK(P733,P$6:P$796,0)+COUNTIF(P$6:P733,P733)-1,"")</f>
        <v/>
      </c>
    </row>
    <row r="734" spans="10:17" x14ac:dyDescent="0.25">
      <c r="J734" s="235">
        <v>938</v>
      </c>
      <c r="K734" s="235">
        <f>IFERROR(INDEX('Data PO'!C:C,MATCH($J734,'Data PO'!$B:$B,0),0),"")</f>
        <v>0</v>
      </c>
      <c r="L734" s="235" t="str">
        <f>IFERROR(INDEX('Data PO'!E:E,MATCH($J734,'Data PO'!$B:$B,0),0),"")</f>
        <v/>
      </c>
      <c r="M734" s="235">
        <f>IFERROR(INDEX('Data PO'!H:H,MATCH($J734,'Data PO'!$B:$B,0),0),"")</f>
        <v>0</v>
      </c>
      <c r="N734" s="235">
        <f>IFERROR(INDEX('Data PO'!I:I,MATCH($J734,'Data PO'!$B:$B,0),0),"")+IFERROR(SUMIFS('Jurnal Utang'!K:K,'Jurnal Utang'!N:N,K734),0)</f>
        <v>0</v>
      </c>
      <c r="O734" s="235" t="str">
        <f>IFERROR(INDEX('Data PO'!J:J,MATCH($J734,'Data PO'!$B:$B,0),0),"")</f>
        <v/>
      </c>
      <c r="P734" s="235" t="str">
        <f t="shared" si="11"/>
        <v/>
      </c>
      <c r="Q734" s="235" t="str">
        <f>IFERROR(RANK(P734,P$6:P$796,0)+COUNTIF(P$6:P734,P734)-1,"")</f>
        <v/>
      </c>
    </row>
    <row r="735" spans="10:17" x14ac:dyDescent="0.25">
      <c r="J735" s="235">
        <v>939</v>
      </c>
      <c r="K735" s="235">
        <f>IFERROR(INDEX('Data PO'!C:C,MATCH($J735,'Data PO'!$B:$B,0),0),"")</f>
        <v>0</v>
      </c>
      <c r="L735" s="235" t="str">
        <f>IFERROR(INDEX('Data PO'!E:E,MATCH($J735,'Data PO'!$B:$B,0),0),"")</f>
        <v/>
      </c>
      <c r="M735" s="235">
        <f>IFERROR(INDEX('Data PO'!H:H,MATCH($J735,'Data PO'!$B:$B,0),0),"")</f>
        <v>0</v>
      </c>
      <c r="N735" s="235">
        <f>IFERROR(INDEX('Data PO'!I:I,MATCH($J735,'Data PO'!$B:$B,0),0),"")+IFERROR(SUMIFS('Jurnal Utang'!K:K,'Jurnal Utang'!N:N,K735),0)</f>
        <v>0</v>
      </c>
      <c r="O735" s="235" t="str">
        <f>IFERROR(INDEX('Data PO'!J:J,MATCH($J735,'Data PO'!$B:$B,0),0),"")</f>
        <v/>
      </c>
      <c r="P735" s="235" t="str">
        <f t="shared" si="11"/>
        <v/>
      </c>
      <c r="Q735" s="235" t="str">
        <f>IFERROR(RANK(P735,P$6:P$796,0)+COUNTIF(P$6:P735,P735)-1,"")</f>
        <v/>
      </c>
    </row>
    <row r="736" spans="10:17" x14ac:dyDescent="0.25">
      <c r="J736" s="235">
        <v>940</v>
      </c>
      <c r="K736" s="235">
        <f>IFERROR(INDEX('Data PO'!C:C,MATCH($J736,'Data PO'!$B:$B,0),0),"")</f>
        <v>0</v>
      </c>
      <c r="L736" s="235" t="str">
        <f>IFERROR(INDEX('Data PO'!E:E,MATCH($J736,'Data PO'!$B:$B,0),0),"")</f>
        <v/>
      </c>
      <c r="M736" s="235">
        <f>IFERROR(INDEX('Data PO'!H:H,MATCH($J736,'Data PO'!$B:$B,0),0),"")</f>
        <v>0</v>
      </c>
      <c r="N736" s="235">
        <f>IFERROR(INDEX('Data PO'!I:I,MATCH($J736,'Data PO'!$B:$B,0),0),"")+IFERROR(SUMIFS('Jurnal Utang'!K:K,'Jurnal Utang'!N:N,K736),0)</f>
        <v>0</v>
      </c>
      <c r="O736" s="235" t="str">
        <f>IFERROR(INDEX('Data PO'!J:J,MATCH($J736,'Data PO'!$B:$B,0),0),"")</f>
        <v/>
      </c>
      <c r="P736" s="235" t="str">
        <f t="shared" si="11"/>
        <v/>
      </c>
      <c r="Q736" s="235" t="str">
        <f>IFERROR(RANK(P736,P$6:P$796,0)+COUNTIF(P$6:P736,P736)-1,"")</f>
        <v/>
      </c>
    </row>
    <row r="737" spans="10:17" x14ac:dyDescent="0.25">
      <c r="J737" s="235">
        <v>941</v>
      </c>
      <c r="K737" s="235">
        <f>IFERROR(INDEX('Data PO'!C:C,MATCH($J737,'Data PO'!$B:$B,0),0),"")</f>
        <v>0</v>
      </c>
      <c r="L737" s="235" t="str">
        <f>IFERROR(INDEX('Data PO'!E:E,MATCH($J737,'Data PO'!$B:$B,0),0),"")</f>
        <v/>
      </c>
      <c r="M737" s="235">
        <f>IFERROR(INDEX('Data PO'!H:H,MATCH($J737,'Data PO'!$B:$B,0),0),"")</f>
        <v>0</v>
      </c>
      <c r="N737" s="235">
        <f>IFERROR(INDEX('Data PO'!I:I,MATCH($J737,'Data PO'!$B:$B,0),0),"")+IFERROR(SUMIFS('Jurnal Utang'!K:K,'Jurnal Utang'!N:N,K737),0)</f>
        <v>0</v>
      </c>
      <c r="O737" s="235" t="str">
        <f>IFERROR(INDEX('Data PO'!J:J,MATCH($J737,'Data PO'!$B:$B,0),0),"")</f>
        <v/>
      </c>
      <c r="P737" s="235" t="str">
        <f t="shared" si="11"/>
        <v/>
      </c>
      <c r="Q737" s="235" t="str">
        <f>IFERROR(RANK(P737,P$6:P$796,0)+COUNTIF(P$6:P737,P737)-1,"")</f>
        <v/>
      </c>
    </row>
    <row r="738" spans="10:17" x14ac:dyDescent="0.25">
      <c r="J738" s="235">
        <v>942</v>
      </c>
      <c r="K738" s="235">
        <f>IFERROR(INDEX('Data PO'!C:C,MATCH($J738,'Data PO'!$B:$B,0),0),"")</f>
        <v>0</v>
      </c>
      <c r="L738" s="235" t="str">
        <f>IFERROR(INDEX('Data PO'!E:E,MATCH($J738,'Data PO'!$B:$B,0),0),"")</f>
        <v/>
      </c>
      <c r="M738" s="235">
        <f>IFERROR(INDEX('Data PO'!H:H,MATCH($J738,'Data PO'!$B:$B,0),0),"")</f>
        <v>0</v>
      </c>
      <c r="N738" s="235">
        <f>IFERROR(INDEX('Data PO'!I:I,MATCH($J738,'Data PO'!$B:$B,0),0),"")+IFERROR(SUMIFS('Jurnal Utang'!K:K,'Jurnal Utang'!N:N,K738),0)</f>
        <v>0</v>
      </c>
      <c r="O738" s="235" t="str">
        <f>IFERROR(INDEX('Data PO'!J:J,MATCH($J738,'Data PO'!$B:$B,0),0),"")</f>
        <v/>
      </c>
      <c r="P738" s="235" t="str">
        <f t="shared" si="11"/>
        <v/>
      </c>
      <c r="Q738" s="235" t="str">
        <f>IFERROR(RANK(P738,P$6:P$796,0)+COUNTIF(P$6:P738,P738)-1,"")</f>
        <v/>
      </c>
    </row>
    <row r="739" spans="10:17" x14ac:dyDescent="0.25">
      <c r="J739" s="235">
        <v>943</v>
      </c>
      <c r="K739" s="235">
        <f>IFERROR(INDEX('Data PO'!C:C,MATCH($J739,'Data PO'!$B:$B,0),0),"")</f>
        <v>0</v>
      </c>
      <c r="L739" s="235" t="str">
        <f>IFERROR(INDEX('Data PO'!E:E,MATCH($J739,'Data PO'!$B:$B,0),0),"")</f>
        <v/>
      </c>
      <c r="M739" s="235">
        <f>IFERROR(INDEX('Data PO'!H:H,MATCH($J739,'Data PO'!$B:$B,0),0),"")</f>
        <v>0</v>
      </c>
      <c r="N739" s="235">
        <f>IFERROR(INDEX('Data PO'!I:I,MATCH($J739,'Data PO'!$B:$B,0),0),"")+IFERROR(SUMIFS('Jurnal Utang'!K:K,'Jurnal Utang'!N:N,K739),0)</f>
        <v>0</v>
      </c>
      <c r="O739" s="235" t="str">
        <f>IFERROR(INDEX('Data PO'!J:J,MATCH($J739,'Data PO'!$B:$B,0),0),"")</f>
        <v/>
      </c>
      <c r="P739" s="235" t="str">
        <f t="shared" si="11"/>
        <v/>
      </c>
      <c r="Q739" s="235" t="str">
        <f>IFERROR(RANK(P739,P$6:P$796,0)+COUNTIF(P$6:P739,P739)-1,"")</f>
        <v/>
      </c>
    </row>
    <row r="740" spans="10:17" x14ac:dyDescent="0.25">
      <c r="J740" s="235">
        <v>944</v>
      </c>
      <c r="K740" s="235">
        <f>IFERROR(INDEX('Data PO'!C:C,MATCH($J740,'Data PO'!$B:$B,0),0),"")</f>
        <v>0</v>
      </c>
      <c r="L740" s="235" t="str">
        <f>IFERROR(INDEX('Data PO'!E:E,MATCH($J740,'Data PO'!$B:$B,0),0),"")</f>
        <v/>
      </c>
      <c r="M740" s="235">
        <f>IFERROR(INDEX('Data PO'!H:H,MATCH($J740,'Data PO'!$B:$B,0),0),"")</f>
        <v>0</v>
      </c>
      <c r="N740" s="235">
        <f>IFERROR(INDEX('Data PO'!I:I,MATCH($J740,'Data PO'!$B:$B,0),0),"")+IFERROR(SUMIFS('Jurnal Utang'!K:K,'Jurnal Utang'!N:N,K740),0)</f>
        <v>0</v>
      </c>
      <c r="O740" s="235" t="str">
        <f>IFERROR(INDEX('Data PO'!J:J,MATCH($J740,'Data PO'!$B:$B,0),0),"")</f>
        <v/>
      </c>
      <c r="P740" s="235" t="str">
        <f t="shared" si="11"/>
        <v/>
      </c>
      <c r="Q740" s="235" t="str">
        <f>IFERROR(RANK(P740,P$6:P$796,0)+COUNTIF(P$6:P740,P740)-1,"")</f>
        <v/>
      </c>
    </row>
    <row r="741" spans="10:17" x14ac:dyDescent="0.25">
      <c r="J741" s="235">
        <v>945</v>
      </c>
      <c r="K741" s="235">
        <f>IFERROR(INDEX('Data PO'!C:C,MATCH($J741,'Data PO'!$B:$B,0),0),"")</f>
        <v>0</v>
      </c>
      <c r="L741" s="235" t="str">
        <f>IFERROR(INDEX('Data PO'!E:E,MATCH($J741,'Data PO'!$B:$B,0),0),"")</f>
        <v/>
      </c>
      <c r="M741" s="235">
        <f>IFERROR(INDEX('Data PO'!H:H,MATCH($J741,'Data PO'!$B:$B,0),0),"")</f>
        <v>0</v>
      </c>
      <c r="N741" s="235">
        <f>IFERROR(INDEX('Data PO'!I:I,MATCH($J741,'Data PO'!$B:$B,0),0),"")+IFERROR(SUMIFS('Jurnal Utang'!K:K,'Jurnal Utang'!N:N,K741),0)</f>
        <v>0</v>
      </c>
      <c r="O741" s="235" t="str">
        <f>IFERROR(INDEX('Data PO'!J:J,MATCH($J741,'Data PO'!$B:$B,0),0),"")</f>
        <v/>
      </c>
      <c r="P741" s="235" t="str">
        <f t="shared" si="11"/>
        <v/>
      </c>
      <c r="Q741" s="235" t="str">
        <f>IFERROR(RANK(P741,P$6:P$796,0)+COUNTIF(P$6:P741,P741)-1,"")</f>
        <v/>
      </c>
    </row>
    <row r="742" spans="10:17" x14ac:dyDescent="0.25">
      <c r="J742" s="235">
        <v>946</v>
      </c>
      <c r="K742" s="235">
        <f>IFERROR(INDEX('Data PO'!C:C,MATCH($J742,'Data PO'!$B:$B,0),0),"")</f>
        <v>0</v>
      </c>
      <c r="L742" s="235" t="str">
        <f>IFERROR(INDEX('Data PO'!E:E,MATCH($J742,'Data PO'!$B:$B,0),0),"")</f>
        <v/>
      </c>
      <c r="M742" s="235">
        <f>IFERROR(INDEX('Data PO'!H:H,MATCH($J742,'Data PO'!$B:$B,0),0),"")</f>
        <v>0</v>
      </c>
      <c r="N742" s="235">
        <f>IFERROR(INDEX('Data PO'!I:I,MATCH($J742,'Data PO'!$B:$B,0),0),"")+IFERROR(SUMIFS('Jurnal Utang'!K:K,'Jurnal Utang'!N:N,K742),0)</f>
        <v>0</v>
      </c>
      <c r="O742" s="235" t="str">
        <f>IFERROR(INDEX('Data PO'!J:J,MATCH($J742,'Data PO'!$B:$B,0),0),"")</f>
        <v/>
      </c>
      <c r="P742" s="235" t="str">
        <f t="shared" si="11"/>
        <v/>
      </c>
      <c r="Q742" s="235" t="str">
        <f>IFERROR(RANK(P742,P$6:P$796,0)+COUNTIF(P$6:P742,P742)-1,"")</f>
        <v/>
      </c>
    </row>
    <row r="743" spans="10:17" x14ac:dyDescent="0.25">
      <c r="J743" s="235">
        <v>947</v>
      </c>
      <c r="K743" s="235">
        <f>IFERROR(INDEX('Data PO'!C:C,MATCH($J743,'Data PO'!$B:$B,0),0),"")</f>
        <v>0</v>
      </c>
      <c r="L743" s="235" t="str">
        <f>IFERROR(INDEX('Data PO'!E:E,MATCH($J743,'Data PO'!$B:$B,0),0),"")</f>
        <v/>
      </c>
      <c r="M743" s="235">
        <f>IFERROR(INDEX('Data PO'!H:H,MATCH($J743,'Data PO'!$B:$B,0),0),"")</f>
        <v>0</v>
      </c>
      <c r="N743" s="235">
        <f>IFERROR(INDEX('Data PO'!I:I,MATCH($J743,'Data PO'!$B:$B,0),0),"")+IFERROR(SUMIFS('Jurnal Utang'!K:K,'Jurnal Utang'!N:N,K743),0)</f>
        <v>0</v>
      </c>
      <c r="O743" s="235" t="str">
        <f>IFERROR(INDEX('Data PO'!J:J,MATCH($J743,'Data PO'!$B:$B,0),0),"")</f>
        <v/>
      </c>
      <c r="P743" s="235" t="str">
        <f t="shared" si="11"/>
        <v/>
      </c>
      <c r="Q743" s="235" t="str">
        <f>IFERROR(RANK(P743,P$6:P$796,0)+COUNTIF(P$6:P743,P743)-1,"")</f>
        <v/>
      </c>
    </row>
    <row r="744" spans="10:17" x14ac:dyDescent="0.25">
      <c r="J744" s="235">
        <v>948</v>
      </c>
      <c r="K744" s="235">
        <f>IFERROR(INDEX('Data PO'!C:C,MATCH($J744,'Data PO'!$B:$B,0),0),"")</f>
        <v>0</v>
      </c>
      <c r="L744" s="235" t="str">
        <f>IFERROR(INDEX('Data PO'!E:E,MATCH($J744,'Data PO'!$B:$B,0),0),"")</f>
        <v/>
      </c>
      <c r="M744" s="235">
        <f>IFERROR(INDEX('Data PO'!H:H,MATCH($J744,'Data PO'!$B:$B,0),0),"")</f>
        <v>0</v>
      </c>
      <c r="N744" s="235">
        <f>IFERROR(INDEX('Data PO'!I:I,MATCH($J744,'Data PO'!$B:$B,0),0),"")+IFERROR(SUMIFS('Jurnal Utang'!K:K,'Jurnal Utang'!N:N,K744),0)</f>
        <v>0</v>
      </c>
      <c r="O744" s="235" t="str">
        <f>IFERROR(INDEX('Data PO'!J:J,MATCH($J744,'Data PO'!$B:$B,0),0),"")</f>
        <v/>
      </c>
      <c r="P744" s="235" t="str">
        <f t="shared" si="11"/>
        <v/>
      </c>
      <c r="Q744" s="235" t="str">
        <f>IFERROR(RANK(P744,P$6:P$796,0)+COUNTIF(P$6:P744,P744)-1,"")</f>
        <v/>
      </c>
    </row>
    <row r="745" spans="10:17" x14ac:dyDescent="0.25">
      <c r="J745" s="235">
        <v>949</v>
      </c>
      <c r="K745" s="235">
        <f>IFERROR(INDEX('Data PO'!C:C,MATCH($J745,'Data PO'!$B:$B,0),0),"")</f>
        <v>0</v>
      </c>
      <c r="L745" s="235" t="str">
        <f>IFERROR(INDEX('Data PO'!E:E,MATCH($J745,'Data PO'!$B:$B,0),0),"")</f>
        <v/>
      </c>
      <c r="M745" s="235">
        <f>IFERROR(INDEX('Data PO'!H:H,MATCH($J745,'Data PO'!$B:$B,0),0),"")</f>
        <v>0</v>
      </c>
      <c r="N745" s="235">
        <f>IFERROR(INDEX('Data PO'!I:I,MATCH($J745,'Data PO'!$B:$B,0),0),"")+IFERROR(SUMIFS('Jurnal Utang'!K:K,'Jurnal Utang'!N:N,K745),0)</f>
        <v>0</v>
      </c>
      <c r="O745" s="235" t="str">
        <f>IFERROR(INDEX('Data PO'!J:J,MATCH($J745,'Data PO'!$B:$B,0),0),"")</f>
        <v/>
      </c>
      <c r="P745" s="235" t="str">
        <f t="shared" si="11"/>
        <v/>
      </c>
      <c r="Q745" s="235" t="str">
        <f>IFERROR(RANK(P745,P$6:P$796,0)+COUNTIF(P$6:P745,P745)-1,"")</f>
        <v/>
      </c>
    </row>
    <row r="746" spans="10:17" x14ac:dyDescent="0.25">
      <c r="J746" s="235">
        <v>950</v>
      </c>
      <c r="K746" s="235">
        <f>IFERROR(INDEX('Data PO'!C:C,MATCH($J746,'Data PO'!$B:$B,0),0),"")</f>
        <v>0</v>
      </c>
      <c r="L746" s="235" t="str">
        <f>IFERROR(INDEX('Data PO'!E:E,MATCH($J746,'Data PO'!$B:$B,0),0),"")</f>
        <v/>
      </c>
      <c r="M746" s="235">
        <f>IFERROR(INDEX('Data PO'!H:H,MATCH($J746,'Data PO'!$B:$B,0),0),"")</f>
        <v>0</v>
      </c>
      <c r="N746" s="235">
        <f>IFERROR(INDEX('Data PO'!I:I,MATCH($J746,'Data PO'!$B:$B,0),0),"")+IFERROR(SUMIFS('Jurnal Utang'!K:K,'Jurnal Utang'!N:N,K746),0)</f>
        <v>0</v>
      </c>
      <c r="O746" s="235" t="str">
        <f>IFERROR(INDEX('Data PO'!J:J,MATCH($J746,'Data PO'!$B:$B,0),0),"")</f>
        <v/>
      </c>
      <c r="P746" s="235" t="str">
        <f t="shared" si="11"/>
        <v/>
      </c>
      <c r="Q746" s="235" t="str">
        <f>IFERROR(RANK(P746,P$6:P$796,0)+COUNTIF(P$6:P746,P746)-1,"")</f>
        <v/>
      </c>
    </row>
    <row r="747" spans="10:17" x14ac:dyDescent="0.25">
      <c r="J747" s="235">
        <v>951</v>
      </c>
      <c r="K747" s="235">
        <f>IFERROR(INDEX('Data PO'!C:C,MATCH($J747,'Data PO'!$B:$B,0),0),"")</f>
        <v>0</v>
      </c>
      <c r="L747" s="235" t="str">
        <f>IFERROR(INDEX('Data PO'!E:E,MATCH($J747,'Data PO'!$B:$B,0),0),"")</f>
        <v/>
      </c>
      <c r="M747" s="235">
        <f>IFERROR(INDEX('Data PO'!H:H,MATCH($J747,'Data PO'!$B:$B,0),0),"")</f>
        <v>0</v>
      </c>
      <c r="N747" s="235">
        <f>IFERROR(INDEX('Data PO'!I:I,MATCH($J747,'Data PO'!$B:$B,0),0),"")+IFERROR(SUMIFS('Jurnal Utang'!K:K,'Jurnal Utang'!N:N,K747),0)</f>
        <v>0</v>
      </c>
      <c r="O747" s="235" t="str">
        <f>IFERROR(INDEX('Data PO'!J:J,MATCH($J747,'Data PO'!$B:$B,0),0),"")</f>
        <v/>
      </c>
      <c r="P747" s="235" t="str">
        <f t="shared" si="11"/>
        <v/>
      </c>
      <c r="Q747" s="235" t="str">
        <f>IFERROR(RANK(P747,P$6:P$796,0)+COUNTIF(P$6:P747,P747)-1,"")</f>
        <v/>
      </c>
    </row>
    <row r="748" spans="10:17" x14ac:dyDescent="0.25">
      <c r="J748" s="235">
        <v>952</v>
      </c>
      <c r="K748" s="235">
        <f>IFERROR(INDEX('Data PO'!C:C,MATCH($J748,'Data PO'!$B:$B,0),0),"")</f>
        <v>0</v>
      </c>
      <c r="L748" s="235" t="str">
        <f>IFERROR(INDEX('Data PO'!E:E,MATCH($J748,'Data PO'!$B:$B,0),0),"")</f>
        <v/>
      </c>
      <c r="M748" s="235">
        <f>IFERROR(INDEX('Data PO'!H:H,MATCH($J748,'Data PO'!$B:$B,0),0),"")</f>
        <v>0</v>
      </c>
      <c r="N748" s="235">
        <f>IFERROR(INDEX('Data PO'!I:I,MATCH($J748,'Data PO'!$B:$B,0),0),"")+IFERROR(SUMIFS('Jurnal Utang'!K:K,'Jurnal Utang'!N:N,K748),0)</f>
        <v>0</v>
      </c>
      <c r="O748" s="235" t="str">
        <f>IFERROR(INDEX('Data PO'!J:J,MATCH($J748,'Data PO'!$B:$B,0),0),"")</f>
        <v/>
      </c>
      <c r="P748" s="235" t="str">
        <f t="shared" si="11"/>
        <v/>
      </c>
      <c r="Q748" s="235" t="str">
        <f>IFERROR(RANK(P748,P$6:P$796,0)+COUNTIF(P$6:P748,P748)-1,"")</f>
        <v/>
      </c>
    </row>
    <row r="749" spans="10:17" x14ac:dyDescent="0.25">
      <c r="J749" s="235">
        <v>953</v>
      </c>
      <c r="K749" s="235">
        <f>IFERROR(INDEX('Data PO'!C:C,MATCH($J749,'Data PO'!$B:$B,0),0),"")</f>
        <v>0</v>
      </c>
      <c r="L749" s="235" t="str">
        <f>IFERROR(INDEX('Data PO'!E:E,MATCH($J749,'Data PO'!$B:$B,0),0),"")</f>
        <v/>
      </c>
      <c r="M749" s="235">
        <f>IFERROR(INDEX('Data PO'!H:H,MATCH($J749,'Data PO'!$B:$B,0),0),"")</f>
        <v>0</v>
      </c>
      <c r="N749" s="235">
        <f>IFERROR(INDEX('Data PO'!I:I,MATCH($J749,'Data PO'!$B:$B,0),0),"")+IFERROR(SUMIFS('Jurnal Utang'!K:K,'Jurnal Utang'!N:N,K749),0)</f>
        <v>0</v>
      </c>
      <c r="O749" s="235" t="str">
        <f>IFERROR(INDEX('Data PO'!J:J,MATCH($J749,'Data PO'!$B:$B,0),0),"")</f>
        <v/>
      </c>
      <c r="P749" s="235" t="str">
        <f t="shared" si="11"/>
        <v/>
      </c>
      <c r="Q749" s="235" t="str">
        <f>IFERROR(RANK(P749,P$6:P$796,0)+COUNTIF(P$6:P749,P749)-1,"")</f>
        <v/>
      </c>
    </row>
    <row r="750" spans="10:17" x14ac:dyDescent="0.25">
      <c r="J750" s="235">
        <v>954</v>
      </c>
      <c r="K750" s="235">
        <f>IFERROR(INDEX('Data PO'!C:C,MATCH($J750,'Data PO'!$B:$B,0),0),"")</f>
        <v>0</v>
      </c>
      <c r="L750" s="235" t="str">
        <f>IFERROR(INDEX('Data PO'!E:E,MATCH($J750,'Data PO'!$B:$B,0),0),"")</f>
        <v/>
      </c>
      <c r="M750" s="235">
        <f>IFERROR(INDEX('Data PO'!H:H,MATCH($J750,'Data PO'!$B:$B,0),0),"")</f>
        <v>0</v>
      </c>
      <c r="N750" s="235">
        <f>IFERROR(INDEX('Data PO'!I:I,MATCH($J750,'Data PO'!$B:$B,0),0),"")+IFERROR(SUMIFS('Jurnal Utang'!K:K,'Jurnal Utang'!N:N,K750),0)</f>
        <v>0</v>
      </c>
      <c r="O750" s="235" t="str">
        <f>IFERROR(INDEX('Data PO'!J:J,MATCH($J750,'Data PO'!$B:$B,0),0),"")</f>
        <v/>
      </c>
      <c r="P750" s="235" t="str">
        <f t="shared" si="11"/>
        <v/>
      </c>
      <c r="Q750" s="235" t="str">
        <f>IFERROR(RANK(P750,P$6:P$796,0)+COUNTIF(P$6:P750,P750)-1,"")</f>
        <v/>
      </c>
    </row>
    <row r="751" spans="10:17" x14ac:dyDescent="0.25">
      <c r="J751" s="235">
        <v>955</v>
      </c>
      <c r="K751" s="235">
        <f>IFERROR(INDEX('Data PO'!C:C,MATCH($J751,'Data PO'!$B:$B,0),0),"")</f>
        <v>0</v>
      </c>
      <c r="L751" s="235" t="str">
        <f>IFERROR(INDEX('Data PO'!E:E,MATCH($J751,'Data PO'!$B:$B,0),0),"")</f>
        <v/>
      </c>
      <c r="M751" s="235">
        <f>IFERROR(INDEX('Data PO'!H:H,MATCH($J751,'Data PO'!$B:$B,0),0),"")</f>
        <v>0</v>
      </c>
      <c r="N751" s="235">
        <f>IFERROR(INDEX('Data PO'!I:I,MATCH($J751,'Data PO'!$B:$B,0),0),"")+IFERROR(SUMIFS('Jurnal Utang'!K:K,'Jurnal Utang'!N:N,K751),0)</f>
        <v>0</v>
      </c>
      <c r="O751" s="235" t="str">
        <f>IFERROR(INDEX('Data PO'!J:J,MATCH($J751,'Data PO'!$B:$B,0),0),"")</f>
        <v/>
      </c>
      <c r="P751" s="235" t="str">
        <f t="shared" si="11"/>
        <v/>
      </c>
      <c r="Q751" s="235" t="str">
        <f>IFERROR(RANK(P751,P$6:P$796,0)+COUNTIF(P$6:P751,P751)-1,"")</f>
        <v/>
      </c>
    </row>
    <row r="752" spans="10:17" x14ac:dyDescent="0.25">
      <c r="J752" s="235">
        <v>956</v>
      </c>
      <c r="K752" s="235">
        <f>IFERROR(INDEX('Data PO'!C:C,MATCH($J752,'Data PO'!$B:$B,0),0),"")</f>
        <v>0</v>
      </c>
      <c r="L752" s="235" t="str">
        <f>IFERROR(INDEX('Data PO'!E:E,MATCH($J752,'Data PO'!$B:$B,0),0),"")</f>
        <v/>
      </c>
      <c r="M752" s="235">
        <f>IFERROR(INDEX('Data PO'!H:H,MATCH($J752,'Data PO'!$B:$B,0),0),"")</f>
        <v>0</v>
      </c>
      <c r="N752" s="235">
        <f>IFERROR(INDEX('Data PO'!I:I,MATCH($J752,'Data PO'!$B:$B,0),0),"")+IFERROR(SUMIFS('Jurnal Utang'!K:K,'Jurnal Utang'!N:N,K752),0)</f>
        <v>0</v>
      </c>
      <c r="O752" s="235" t="str">
        <f>IFERROR(INDEX('Data PO'!J:J,MATCH($J752,'Data PO'!$B:$B,0),0),"")</f>
        <v/>
      </c>
      <c r="P752" s="235" t="str">
        <f t="shared" si="11"/>
        <v/>
      </c>
      <c r="Q752" s="235" t="str">
        <f>IFERROR(RANK(P752,P$6:P$796,0)+COUNTIF(P$6:P752,P752)-1,"")</f>
        <v/>
      </c>
    </row>
    <row r="753" spans="10:17" x14ac:dyDescent="0.25">
      <c r="J753" s="235">
        <v>957</v>
      </c>
      <c r="K753" s="235">
        <f>IFERROR(INDEX('Data PO'!C:C,MATCH($J753,'Data PO'!$B:$B,0),0),"")</f>
        <v>0</v>
      </c>
      <c r="L753" s="235" t="str">
        <f>IFERROR(INDEX('Data PO'!E:E,MATCH($J753,'Data PO'!$B:$B,0),0),"")</f>
        <v/>
      </c>
      <c r="M753" s="235">
        <f>IFERROR(INDEX('Data PO'!H:H,MATCH($J753,'Data PO'!$B:$B,0),0),"")</f>
        <v>0</v>
      </c>
      <c r="N753" s="235">
        <f>IFERROR(INDEX('Data PO'!I:I,MATCH($J753,'Data PO'!$B:$B,0),0),"")+IFERROR(SUMIFS('Jurnal Utang'!K:K,'Jurnal Utang'!N:N,K753),0)</f>
        <v>0</v>
      </c>
      <c r="O753" s="235" t="str">
        <f>IFERROR(INDEX('Data PO'!J:J,MATCH($J753,'Data PO'!$B:$B,0),0),"")</f>
        <v/>
      </c>
      <c r="P753" s="235" t="str">
        <f t="shared" si="11"/>
        <v/>
      </c>
      <c r="Q753" s="235" t="str">
        <f>IFERROR(RANK(P753,P$6:P$796,0)+COUNTIF(P$6:P753,P753)-1,"")</f>
        <v/>
      </c>
    </row>
    <row r="754" spans="10:17" x14ac:dyDescent="0.25">
      <c r="J754" s="235">
        <v>958</v>
      </c>
      <c r="K754" s="235">
        <f>IFERROR(INDEX('Data PO'!C:C,MATCH($J754,'Data PO'!$B:$B,0),0),"")</f>
        <v>0</v>
      </c>
      <c r="L754" s="235" t="str">
        <f>IFERROR(INDEX('Data PO'!E:E,MATCH($J754,'Data PO'!$B:$B,0),0),"")</f>
        <v/>
      </c>
      <c r="M754" s="235">
        <f>IFERROR(INDEX('Data PO'!H:H,MATCH($J754,'Data PO'!$B:$B,0),0),"")</f>
        <v>0</v>
      </c>
      <c r="N754" s="235">
        <f>IFERROR(INDEX('Data PO'!I:I,MATCH($J754,'Data PO'!$B:$B,0),0),"")+IFERROR(SUMIFS('Jurnal Utang'!K:K,'Jurnal Utang'!N:N,K754),0)</f>
        <v>0</v>
      </c>
      <c r="O754" s="235" t="str">
        <f>IFERROR(INDEX('Data PO'!J:J,MATCH($J754,'Data PO'!$B:$B,0),0),"")</f>
        <v/>
      </c>
      <c r="P754" s="235" t="str">
        <f t="shared" si="11"/>
        <v/>
      </c>
      <c r="Q754" s="235" t="str">
        <f>IFERROR(RANK(P754,P$6:P$796,0)+COUNTIF(P$6:P754,P754)-1,"")</f>
        <v/>
      </c>
    </row>
    <row r="755" spans="10:17" x14ac:dyDescent="0.25">
      <c r="J755" s="235">
        <v>959</v>
      </c>
      <c r="K755" s="235">
        <f>IFERROR(INDEX('Data PO'!C:C,MATCH($J755,'Data PO'!$B:$B,0),0),"")</f>
        <v>0</v>
      </c>
      <c r="L755" s="235" t="str">
        <f>IFERROR(INDEX('Data PO'!E:E,MATCH($J755,'Data PO'!$B:$B,0),0),"")</f>
        <v/>
      </c>
      <c r="M755" s="235">
        <f>IFERROR(INDEX('Data PO'!H:H,MATCH($J755,'Data PO'!$B:$B,0),0),"")</f>
        <v>0</v>
      </c>
      <c r="N755" s="235">
        <f>IFERROR(INDEX('Data PO'!I:I,MATCH($J755,'Data PO'!$B:$B,0),0),"")+IFERROR(SUMIFS('Jurnal Utang'!K:K,'Jurnal Utang'!N:N,K755),0)</f>
        <v>0</v>
      </c>
      <c r="O755" s="235" t="str">
        <f>IFERROR(INDEX('Data PO'!J:J,MATCH($J755,'Data PO'!$B:$B,0),0),"")</f>
        <v/>
      </c>
      <c r="P755" s="235" t="str">
        <f t="shared" si="11"/>
        <v/>
      </c>
      <c r="Q755" s="235" t="str">
        <f>IFERROR(RANK(P755,P$6:P$796,0)+COUNTIF(P$6:P755,P755)-1,"")</f>
        <v/>
      </c>
    </row>
    <row r="756" spans="10:17" x14ac:dyDescent="0.25">
      <c r="J756" s="235">
        <v>960</v>
      </c>
      <c r="K756" s="235">
        <f>IFERROR(INDEX('Data PO'!C:C,MATCH($J756,'Data PO'!$B:$B,0),0),"")</f>
        <v>0</v>
      </c>
      <c r="L756" s="235" t="str">
        <f>IFERROR(INDEX('Data PO'!E:E,MATCH($J756,'Data PO'!$B:$B,0),0),"")</f>
        <v/>
      </c>
      <c r="M756" s="235">
        <f>IFERROR(INDEX('Data PO'!H:H,MATCH($J756,'Data PO'!$B:$B,0),0),"")</f>
        <v>0</v>
      </c>
      <c r="N756" s="235">
        <f>IFERROR(INDEX('Data PO'!I:I,MATCH($J756,'Data PO'!$B:$B,0),0),"")+IFERROR(SUMIFS('Jurnal Utang'!K:K,'Jurnal Utang'!N:N,K756),0)</f>
        <v>0</v>
      </c>
      <c r="O756" s="235" t="str">
        <f>IFERROR(INDEX('Data PO'!J:J,MATCH($J756,'Data PO'!$B:$B,0),0),"")</f>
        <v/>
      </c>
      <c r="P756" s="235" t="str">
        <f t="shared" si="11"/>
        <v/>
      </c>
      <c r="Q756" s="235" t="str">
        <f>IFERROR(RANK(P756,P$6:P$796,0)+COUNTIF(P$6:P756,P756)-1,"")</f>
        <v/>
      </c>
    </row>
    <row r="757" spans="10:17" x14ac:dyDescent="0.25">
      <c r="J757" s="235">
        <v>961</v>
      </c>
      <c r="K757" s="235">
        <f>IFERROR(INDEX('Data PO'!C:C,MATCH($J757,'Data PO'!$B:$B,0),0),"")</f>
        <v>0</v>
      </c>
      <c r="L757" s="235" t="str">
        <f>IFERROR(INDEX('Data PO'!E:E,MATCH($J757,'Data PO'!$B:$B,0),0),"")</f>
        <v/>
      </c>
      <c r="M757" s="235">
        <f>IFERROR(INDEX('Data PO'!H:H,MATCH($J757,'Data PO'!$B:$B,0),0),"")</f>
        <v>0</v>
      </c>
      <c r="N757" s="235">
        <f>IFERROR(INDEX('Data PO'!I:I,MATCH($J757,'Data PO'!$B:$B,0),0),"")+IFERROR(SUMIFS('Jurnal Utang'!K:K,'Jurnal Utang'!N:N,K757),0)</f>
        <v>0</v>
      </c>
      <c r="O757" s="235" t="str">
        <f>IFERROR(INDEX('Data PO'!J:J,MATCH($J757,'Data PO'!$B:$B,0),0),"")</f>
        <v/>
      </c>
      <c r="P757" s="235" t="str">
        <f t="shared" si="11"/>
        <v/>
      </c>
      <c r="Q757" s="235" t="str">
        <f>IFERROR(RANK(P757,P$6:P$796,0)+COUNTIF(P$6:P757,P757)-1,"")</f>
        <v/>
      </c>
    </row>
    <row r="758" spans="10:17" x14ac:dyDescent="0.25">
      <c r="J758" s="235">
        <v>962</v>
      </c>
      <c r="K758" s="235">
        <f>IFERROR(INDEX('Data PO'!C:C,MATCH($J758,'Data PO'!$B:$B,0),0),"")</f>
        <v>0</v>
      </c>
      <c r="L758" s="235" t="str">
        <f>IFERROR(INDEX('Data PO'!E:E,MATCH($J758,'Data PO'!$B:$B,0),0),"")</f>
        <v/>
      </c>
      <c r="M758" s="235">
        <f>IFERROR(INDEX('Data PO'!H:H,MATCH($J758,'Data PO'!$B:$B,0),0),"")</f>
        <v>0</v>
      </c>
      <c r="N758" s="235">
        <f>IFERROR(INDEX('Data PO'!I:I,MATCH($J758,'Data PO'!$B:$B,0),0),"")+IFERROR(SUMIFS('Jurnal Utang'!K:K,'Jurnal Utang'!N:N,K758),0)</f>
        <v>0</v>
      </c>
      <c r="O758" s="235" t="str">
        <f>IFERROR(INDEX('Data PO'!J:J,MATCH($J758,'Data PO'!$B:$B,0),0),"")</f>
        <v/>
      </c>
      <c r="P758" s="235" t="str">
        <f t="shared" ref="P758:P796" si="12">IF(O758&lt;&gt;"",IF(O758&lt;&gt;0,M758,""),"")</f>
        <v/>
      </c>
      <c r="Q758" s="235" t="str">
        <f>IFERROR(RANK(P758,P$6:P$796,0)+COUNTIF(P$6:P758,P758)-1,"")</f>
        <v/>
      </c>
    </row>
    <row r="759" spans="10:17" x14ac:dyDescent="0.25">
      <c r="J759" s="235">
        <v>963</v>
      </c>
      <c r="K759" s="235">
        <f>IFERROR(INDEX('Data PO'!C:C,MATCH($J759,'Data PO'!$B:$B,0),0),"")</f>
        <v>0</v>
      </c>
      <c r="L759" s="235" t="str">
        <f>IFERROR(INDEX('Data PO'!E:E,MATCH($J759,'Data PO'!$B:$B,0),0),"")</f>
        <v/>
      </c>
      <c r="M759" s="235">
        <f>IFERROR(INDEX('Data PO'!H:H,MATCH($J759,'Data PO'!$B:$B,0),0),"")</f>
        <v>0</v>
      </c>
      <c r="N759" s="235">
        <f>IFERROR(INDEX('Data PO'!I:I,MATCH($J759,'Data PO'!$B:$B,0),0),"")+IFERROR(SUMIFS('Jurnal Utang'!K:K,'Jurnal Utang'!N:N,K759),0)</f>
        <v>0</v>
      </c>
      <c r="O759" s="235" t="str">
        <f>IFERROR(INDEX('Data PO'!J:J,MATCH($J759,'Data PO'!$B:$B,0),0),"")</f>
        <v/>
      </c>
      <c r="P759" s="235" t="str">
        <f t="shared" si="12"/>
        <v/>
      </c>
      <c r="Q759" s="235" t="str">
        <f>IFERROR(RANK(P759,P$6:P$796,0)+COUNTIF(P$6:P759,P759)-1,"")</f>
        <v/>
      </c>
    </row>
    <row r="760" spans="10:17" x14ac:dyDescent="0.25">
      <c r="J760" s="235">
        <v>964</v>
      </c>
      <c r="K760" s="235">
        <f>IFERROR(INDEX('Data PO'!C:C,MATCH($J760,'Data PO'!$B:$B,0),0),"")</f>
        <v>0</v>
      </c>
      <c r="L760" s="235" t="str">
        <f>IFERROR(INDEX('Data PO'!E:E,MATCH($J760,'Data PO'!$B:$B,0),0),"")</f>
        <v/>
      </c>
      <c r="M760" s="235">
        <f>IFERROR(INDEX('Data PO'!H:H,MATCH($J760,'Data PO'!$B:$B,0),0),"")</f>
        <v>0</v>
      </c>
      <c r="N760" s="235">
        <f>IFERROR(INDEX('Data PO'!I:I,MATCH($J760,'Data PO'!$B:$B,0),0),"")+IFERROR(SUMIFS('Jurnal Utang'!K:K,'Jurnal Utang'!N:N,K760),0)</f>
        <v>0</v>
      </c>
      <c r="O760" s="235" t="str">
        <f>IFERROR(INDEX('Data PO'!J:J,MATCH($J760,'Data PO'!$B:$B,0),0),"")</f>
        <v/>
      </c>
      <c r="P760" s="235" t="str">
        <f t="shared" si="12"/>
        <v/>
      </c>
      <c r="Q760" s="235" t="str">
        <f>IFERROR(RANK(P760,P$6:P$796,0)+COUNTIF(P$6:P760,P760)-1,"")</f>
        <v/>
      </c>
    </row>
    <row r="761" spans="10:17" x14ac:dyDescent="0.25">
      <c r="J761" s="235">
        <v>965</v>
      </c>
      <c r="K761" s="235">
        <f>IFERROR(INDEX('Data PO'!C:C,MATCH($J761,'Data PO'!$B:$B,0),0),"")</f>
        <v>0</v>
      </c>
      <c r="L761" s="235" t="str">
        <f>IFERROR(INDEX('Data PO'!E:E,MATCH($J761,'Data PO'!$B:$B,0),0),"")</f>
        <v/>
      </c>
      <c r="M761" s="235">
        <f>IFERROR(INDEX('Data PO'!H:H,MATCH($J761,'Data PO'!$B:$B,0),0),"")</f>
        <v>0</v>
      </c>
      <c r="N761" s="235">
        <f>IFERROR(INDEX('Data PO'!I:I,MATCH($J761,'Data PO'!$B:$B,0),0),"")+IFERROR(SUMIFS('Jurnal Utang'!K:K,'Jurnal Utang'!N:N,K761),0)</f>
        <v>0</v>
      </c>
      <c r="O761" s="235" t="str">
        <f>IFERROR(INDEX('Data PO'!J:J,MATCH($J761,'Data PO'!$B:$B,0),0),"")</f>
        <v/>
      </c>
      <c r="P761" s="235" t="str">
        <f t="shared" si="12"/>
        <v/>
      </c>
      <c r="Q761" s="235" t="str">
        <f>IFERROR(RANK(P761,P$6:P$796,0)+COUNTIF(P$6:P761,P761)-1,"")</f>
        <v/>
      </c>
    </row>
    <row r="762" spans="10:17" x14ac:dyDescent="0.25">
      <c r="J762" s="235">
        <v>966</v>
      </c>
      <c r="K762" s="235">
        <f>IFERROR(INDEX('Data PO'!C:C,MATCH($J762,'Data PO'!$B:$B,0),0),"")</f>
        <v>0</v>
      </c>
      <c r="L762" s="235" t="str">
        <f>IFERROR(INDEX('Data PO'!E:E,MATCH($J762,'Data PO'!$B:$B,0),0),"")</f>
        <v/>
      </c>
      <c r="M762" s="235">
        <f>IFERROR(INDEX('Data PO'!H:H,MATCH($J762,'Data PO'!$B:$B,0),0),"")</f>
        <v>0</v>
      </c>
      <c r="N762" s="235">
        <f>IFERROR(INDEX('Data PO'!I:I,MATCH($J762,'Data PO'!$B:$B,0),0),"")+IFERROR(SUMIFS('Jurnal Utang'!K:K,'Jurnal Utang'!N:N,K762),0)</f>
        <v>0</v>
      </c>
      <c r="O762" s="235" t="str">
        <f>IFERROR(INDEX('Data PO'!J:J,MATCH($J762,'Data PO'!$B:$B,0),0),"")</f>
        <v/>
      </c>
      <c r="P762" s="235" t="str">
        <f t="shared" si="12"/>
        <v/>
      </c>
      <c r="Q762" s="235" t="str">
        <f>IFERROR(RANK(P762,P$6:P$796,0)+COUNTIF(P$6:P762,P762)-1,"")</f>
        <v/>
      </c>
    </row>
    <row r="763" spans="10:17" x14ac:dyDescent="0.25">
      <c r="J763" s="235">
        <v>967</v>
      </c>
      <c r="K763" s="235">
        <f>IFERROR(INDEX('Data PO'!C:C,MATCH($J763,'Data PO'!$B:$B,0),0),"")</f>
        <v>0</v>
      </c>
      <c r="L763" s="235" t="str">
        <f>IFERROR(INDEX('Data PO'!E:E,MATCH($J763,'Data PO'!$B:$B,0),0),"")</f>
        <v/>
      </c>
      <c r="M763" s="235">
        <f>IFERROR(INDEX('Data PO'!H:H,MATCH($J763,'Data PO'!$B:$B,0),0),"")</f>
        <v>0</v>
      </c>
      <c r="N763" s="235">
        <f>IFERROR(INDEX('Data PO'!I:I,MATCH($J763,'Data PO'!$B:$B,0),0),"")+IFERROR(SUMIFS('Jurnal Utang'!K:K,'Jurnal Utang'!N:N,K763),0)</f>
        <v>0</v>
      </c>
      <c r="O763" s="235" t="str">
        <f>IFERROR(INDEX('Data PO'!J:J,MATCH($J763,'Data PO'!$B:$B,0),0),"")</f>
        <v/>
      </c>
      <c r="P763" s="235" t="str">
        <f t="shared" si="12"/>
        <v/>
      </c>
      <c r="Q763" s="235" t="str">
        <f>IFERROR(RANK(P763,P$6:P$796,0)+COUNTIF(P$6:P763,P763)-1,"")</f>
        <v/>
      </c>
    </row>
    <row r="764" spans="10:17" x14ac:dyDescent="0.25">
      <c r="J764" s="235">
        <v>968</v>
      </c>
      <c r="K764" s="235">
        <f>IFERROR(INDEX('Data PO'!C:C,MATCH($J764,'Data PO'!$B:$B,0),0),"")</f>
        <v>0</v>
      </c>
      <c r="L764" s="235" t="str">
        <f>IFERROR(INDEX('Data PO'!E:E,MATCH($J764,'Data PO'!$B:$B,0),0),"")</f>
        <v/>
      </c>
      <c r="M764" s="235">
        <f>IFERROR(INDEX('Data PO'!H:H,MATCH($J764,'Data PO'!$B:$B,0),0),"")</f>
        <v>0</v>
      </c>
      <c r="N764" s="235">
        <f>IFERROR(INDEX('Data PO'!I:I,MATCH($J764,'Data PO'!$B:$B,0),0),"")+IFERROR(SUMIFS('Jurnal Utang'!K:K,'Jurnal Utang'!N:N,K764),0)</f>
        <v>0</v>
      </c>
      <c r="O764" s="235" t="str">
        <f>IFERROR(INDEX('Data PO'!J:J,MATCH($J764,'Data PO'!$B:$B,0),0),"")</f>
        <v/>
      </c>
      <c r="P764" s="235" t="str">
        <f t="shared" si="12"/>
        <v/>
      </c>
      <c r="Q764" s="235" t="str">
        <f>IFERROR(RANK(P764,P$6:P$796,0)+COUNTIF(P$6:P764,P764)-1,"")</f>
        <v/>
      </c>
    </row>
    <row r="765" spans="10:17" x14ac:dyDescent="0.25">
      <c r="J765" s="235">
        <v>969</v>
      </c>
      <c r="K765" s="235">
        <f>IFERROR(INDEX('Data PO'!C:C,MATCH($J765,'Data PO'!$B:$B,0),0),"")</f>
        <v>0</v>
      </c>
      <c r="L765" s="235" t="str">
        <f>IFERROR(INDEX('Data PO'!E:E,MATCH($J765,'Data PO'!$B:$B,0),0),"")</f>
        <v/>
      </c>
      <c r="M765" s="235">
        <f>IFERROR(INDEX('Data PO'!H:H,MATCH($J765,'Data PO'!$B:$B,0),0),"")</f>
        <v>0</v>
      </c>
      <c r="N765" s="235">
        <f>IFERROR(INDEX('Data PO'!I:I,MATCH($J765,'Data PO'!$B:$B,0),0),"")+IFERROR(SUMIFS('Jurnal Utang'!K:K,'Jurnal Utang'!N:N,K765),0)</f>
        <v>0</v>
      </c>
      <c r="O765" s="235" t="str">
        <f>IFERROR(INDEX('Data PO'!J:J,MATCH($J765,'Data PO'!$B:$B,0),0),"")</f>
        <v/>
      </c>
      <c r="P765" s="235" t="str">
        <f t="shared" si="12"/>
        <v/>
      </c>
      <c r="Q765" s="235" t="str">
        <f>IFERROR(RANK(P765,P$6:P$796,0)+COUNTIF(P$6:P765,P765)-1,"")</f>
        <v/>
      </c>
    </row>
    <row r="766" spans="10:17" x14ac:dyDescent="0.25">
      <c r="J766" s="235">
        <v>970</v>
      </c>
      <c r="K766" s="235">
        <f>IFERROR(INDEX('Data PO'!C:C,MATCH($J766,'Data PO'!$B:$B,0),0),"")</f>
        <v>0</v>
      </c>
      <c r="L766" s="235" t="str">
        <f>IFERROR(INDEX('Data PO'!E:E,MATCH($J766,'Data PO'!$B:$B,0),0),"")</f>
        <v/>
      </c>
      <c r="M766" s="235">
        <f>IFERROR(INDEX('Data PO'!H:H,MATCH($J766,'Data PO'!$B:$B,0),0),"")</f>
        <v>0</v>
      </c>
      <c r="N766" s="235">
        <f>IFERROR(INDEX('Data PO'!I:I,MATCH($J766,'Data PO'!$B:$B,0),0),"")+IFERROR(SUMIFS('Jurnal Utang'!K:K,'Jurnal Utang'!N:N,K766),0)</f>
        <v>0</v>
      </c>
      <c r="O766" s="235" t="str">
        <f>IFERROR(INDEX('Data PO'!J:J,MATCH($J766,'Data PO'!$B:$B,0),0),"")</f>
        <v/>
      </c>
      <c r="P766" s="235" t="str">
        <f t="shared" si="12"/>
        <v/>
      </c>
      <c r="Q766" s="235" t="str">
        <f>IFERROR(RANK(P766,P$6:P$796,0)+COUNTIF(P$6:P766,P766)-1,"")</f>
        <v/>
      </c>
    </row>
    <row r="767" spans="10:17" x14ac:dyDescent="0.25">
      <c r="J767" s="235">
        <v>971</v>
      </c>
      <c r="K767" s="235">
        <f>IFERROR(INDEX('Data PO'!C:C,MATCH($J767,'Data PO'!$B:$B,0),0),"")</f>
        <v>0</v>
      </c>
      <c r="L767" s="235" t="str">
        <f>IFERROR(INDEX('Data PO'!E:E,MATCH($J767,'Data PO'!$B:$B,0),0),"")</f>
        <v/>
      </c>
      <c r="M767" s="235">
        <f>IFERROR(INDEX('Data PO'!H:H,MATCH($J767,'Data PO'!$B:$B,0),0),"")</f>
        <v>0</v>
      </c>
      <c r="N767" s="235">
        <f>IFERROR(INDEX('Data PO'!I:I,MATCH($J767,'Data PO'!$B:$B,0),0),"")+IFERROR(SUMIFS('Jurnal Utang'!K:K,'Jurnal Utang'!N:N,K767),0)</f>
        <v>0</v>
      </c>
      <c r="O767" s="235" t="str">
        <f>IFERROR(INDEX('Data PO'!J:J,MATCH($J767,'Data PO'!$B:$B,0),0),"")</f>
        <v/>
      </c>
      <c r="P767" s="235" t="str">
        <f t="shared" si="12"/>
        <v/>
      </c>
      <c r="Q767" s="235" t="str">
        <f>IFERROR(RANK(P767,P$6:P$796,0)+COUNTIF(P$6:P767,P767)-1,"")</f>
        <v/>
      </c>
    </row>
    <row r="768" spans="10:17" x14ac:dyDescent="0.25">
      <c r="J768" s="235">
        <v>972</v>
      </c>
      <c r="K768" s="235">
        <f>IFERROR(INDEX('Data PO'!C:C,MATCH($J768,'Data PO'!$B:$B,0),0),"")</f>
        <v>0</v>
      </c>
      <c r="L768" s="235" t="str">
        <f>IFERROR(INDEX('Data PO'!E:E,MATCH($J768,'Data PO'!$B:$B,0),0),"")</f>
        <v/>
      </c>
      <c r="M768" s="235">
        <f>IFERROR(INDEX('Data PO'!H:H,MATCH($J768,'Data PO'!$B:$B,0),0),"")</f>
        <v>0</v>
      </c>
      <c r="N768" s="235">
        <f>IFERROR(INDEX('Data PO'!I:I,MATCH($J768,'Data PO'!$B:$B,0),0),"")+IFERROR(SUMIFS('Jurnal Utang'!K:K,'Jurnal Utang'!N:N,K768),0)</f>
        <v>0</v>
      </c>
      <c r="O768" s="235" t="str">
        <f>IFERROR(INDEX('Data PO'!J:J,MATCH($J768,'Data PO'!$B:$B,0),0),"")</f>
        <v/>
      </c>
      <c r="P768" s="235" t="str">
        <f t="shared" si="12"/>
        <v/>
      </c>
      <c r="Q768" s="235" t="str">
        <f>IFERROR(RANK(P768,P$6:P$796,0)+COUNTIF(P$6:P768,P768)-1,"")</f>
        <v/>
      </c>
    </row>
    <row r="769" spans="10:17" x14ac:dyDescent="0.25">
      <c r="J769" s="235">
        <v>973</v>
      </c>
      <c r="K769" s="235">
        <f>IFERROR(INDEX('Data PO'!C:C,MATCH($J769,'Data PO'!$B:$B,0),0),"")</f>
        <v>0</v>
      </c>
      <c r="L769" s="235" t="str">
        <f>IFERROR(INDEX('Data PO'!E:E,MATCH($J769,'Data PO'!$B:$B,0),0),"")</f>
        <v/>
      </c>
      <c r="M769" s="235">
        <f>IFERROR(INDEX('Data PO'!H:H,MATCH($J769,'Data PO'!$B:$B,0),0),"")</f>
        <v>0</v>
      </c>
      <c r="N769" s="235">
        <f>IFERROR(INDEX('Data PO'!I:I,MATCH($J769,'Data PO'!$B:$B,0),0),"")+IFERROR(SUMIFS('Jurnal Utang'!K:K,'Jurnal Utang'!N:N,K769),0)</f>
        <v>0</v>
      </c>
      <c r="O769" s="235" t="str">
        <f>IFERROR(INDEX('Data PO'!J:J,MATCH($J769,'Data PO'!$B:$B,0),0),"")</f>
        <v/>
      </c>
      <c r="P769" s="235" t="str">
        <f t="shared" si="12"/>
        <v/>
      </c>
      <c r="Q769" s="235" t="str">
        <f>IFERROR(RANK(P769,P$6:P$796,0)+COUNTIF(P$6:P769,P769)-1,"")</f>
        <v/>
      </c>
    </row>
    <row r="770" spans="10:17" x14ac:dyDescent="0.25">
      <c r="J770" s="235">
        <v>974</v>
      </c>
      <c r="K770" s="235">
        <f>IFERROR(INDEX('Data PO'!C:C,MATCH($J770,'Data PO'!$B:$B,0),0),"")</f>
        <v>0</v>
      </c>
      <c r="L770" s="235" t="str">
        <f>IFERROR(INDEX('Data PO'!E:E,MATCH($J770,'Data PO'!$B:$B,0),0),"")</f>
        <v/>
      </c>
      <c r="M770" s="235">
        <f>IFERROR(INDEX('Data PO'!H:H,MATCH($J770,'Data PO'!$B:$B,0),0),"")</f>
        <v>0</v>
      </c>
      <c r="N770" s="235">
        <f>IFERROR(INDEX('Data PO'!I:I,MATCH($J770,'Data PO'!$B:$B,0),0),"")+IFERROR(SUMIFS('Jurnal Utang'!K:K,'Jurnal Utang'!N:N,K770),0)</f>
        <v>0</v>
      </c>
      <c r="O770" s="235" t="str">
        <f>IFERROR(INDEX('Data PO'!J:J,MATCH($J770,'Data PO'!$B:$B,0),0),"")</f>
        <v/>
      </c>
      <c r="P770" s="235" t="str">
        <f t="shared" si="12"/>
        <v/>
      </c>
      <c r="Q770" s="235" t="str">
        <f>IFERROR(RANK(P770,P$6:P$796,0)+COUNTIF(P$6:P770,P770)-1,"")</f>
        <v/>
      </c>
    </row>
    <row r="771" spans="10:17" x14ac:dyDescent="0.25">
      <c r="J771" s="235">
        <v>975</v>
      </c>
      <c r="K771" s="235">
        <f>IFERROR(INDEX('Data PO'!C:C,MATCH($J771,'Data PO'!$B:$B,0),0),"")</f>
        <v>0</v>
      </c>
      <c r="L771" s="235" t="str">
        <f>IFERROR(INDEX('Data PO'!E:E,MATCH($J771,'Data PO'!$B:$B,0),0),"")</f>
        <v/>
      </c>
      <c r="M771" s="235">
        <f>IFERROR(INDEX('Data PO'!H:H,MATCH($J771,'Data PO'!$B:$B,0),0),"")</f>
        <v>0</v>
      </c>
      <c r="N771" s="235">
        <f>IFERROR(INDEX('Data PO'!I:I,MATCH($J771,'Data PO'!$B:$B,0),0),"")+IFERROR(SUMIFS('Jurnal Utang'!K:K,'Jurnal Utang'!N:N,K771),0)</f>
        <v>0</v>
      </c>
      <c r="O771" s="235" t="str">
        <f>IFERROR(INDEX('Data PO'!J:J,MATCH($J771,'Data PO'!$B:$B,0),0),"")</f>
        <v/>
      </c>
      <c r="P771" s="235" t="str">
        <f t="shared" si="12"/>
        <v/>
      </c>
      <c r="Q771" s="235" t="str">
        <f>IFERROR(RANK(P771,P$6:P$796,0)+COUNTIF(P$6:P771,P771)-1,"")</f>
        <v/>
      </c>
    </row>
    <row r="772" spans="10:17" x14ac:dyDescent="0.25">
      <c r="J772" s="235">
        <v>976</v>
      </c>
      <c r="K772" s="235">
        <f>IFERROR(INDEX('Data PO'!C:C,MATCH($J772,'Data PO'!$B:$B,0),0),"")</f>
        <v>0</v>
      </c>
      <c r="L772" s="235" t="str">
        <f>IFERROR(INDEX('Data PO'!E:E,MATCH($J772,'Data PO'!$B:$B,0),0),"")</f>
        <v/>
      </c>
      <c r="M772" s="235">
        <f>IFERROR(INDEX('Data PO'!H:H,MATCH($J772,'Data PO'!$B:$B,0),0),"")</f>
        <v>0</v>
      </c>
      <c r="N772" s="235">
        <f>IFERROR(INDEX('Data PO'!I:I,MATCH($J772,'Data PO'!$B:$B,0),0),"")+IFERROR(SUMIFS('Jurnal Utang'!K:K,'Jurnal Utang'!N:N,K772),0)</f>
        <v>0</v>
      </c>
      <c r="O772" s="235" t="str">
        <f>IFERROR(INDEX('Data PO'!J:J,MATCH($J772,'Data PO'!$B:$B,0),0),"")</f>
        <v/>
      </c>
      <c r="P772" s="235" t="str">
        <f t="shared" si="12"/>
        <v/>
      </c>
      <c r="Q772" s="235" t="str">
        <f>IFERROR(RANK(P772,P$6:P$796,0)+COUNTIF(P$6:P772,P772)-1,"")</f>
        <v/>
      </c>
    </row>
    <row r="773" spans="10:17" x14ac:dyDescent="0.25">
      <c r="J773" s="235">
        <v>977</v>
      </c>
      <c r="K773" s="235" t="str">
        <f>IFERROR(INDEX('Data PO'!C:C,MATCH($J773,'Data PO'!$B:$B,0),0),"")</f>
        <v/>
      </c>
      <c r="L773" s="235" t="str">
        <f>IFERROR(INDEX('Data PO'!E:E,MATCH($J773,'Data PO'!$B:$B,0),0),"")</f>
        <v/>
      </c>
      <c r="M773" s="235" t="str">
        <f>IFERROR(INDEX('Data PO'!H:H,MATCH($J773,'Data PO'!$B:$B,0),0),"")</f>
        <v/>
      </c>
      <c r="N773" s="235" t="e">
        <f>IFERROR(INDEX('Data PO'!I:I,MATCH($J773,'Data PO'!$B:$B,0),0),"")+IFERROR(SUMIFS('Jurnal Utang'!K:K,'Jurnal Utang'!N:N,K773),0)</f>
        <v>#VALUE!</v>
      </c>
      <c r="O773" s="235" t="str">
        <f>IFERROR(INDEX('Data PO'!J:J,MATCH($J773,'Data PO'!$B:$B,0),0),"")</f>
        <v/>
      </c>
      <c r="P773" s="235" t="str">
        <f t="shared" si="12"/>
        <v/>
      </c>
      <c r="Q773" s="235" t="str">
        <f>IFERROR(RANK(P773,P$6:P$796,0)+COUNTIF(P$6:P773,P773)-1,"")</f>
        <v/>
      </c>
    </row>
    <row r="774" spans="10:17" x14ac:dyDescent="0.25">
      <c r="J774" s="235">
        <v>978</v>
      </c>
      <c r="K774" s="235">
        <f>IFERROR(INDEX('Data PO'!C:C,MATCH($J774,'Data PO'!$B:$B,0),0),"")</f>
        <v>0</v>
      </c>
      <c r="L774" s="235" t="str">
        <f>IFERROR(INDEX('Data PO'!E:E,MATCH($J774,'Data PO'!$B:$B,0),0),"")</f>
        <v/>
      </c>
      <c r="M774" s="235">
        <f>IFERROR(INDEX('Data PO'!H:H,MATCH($J774,'Data PO'!$B:$B,0),0),"")</f>
        <v>0</v>
      </c>
      <c r="N774" s="235">
        <f>IFERROR(INDEX('Data PO'!I:I,MATCH($J774,'Data PO'!$B:$B,0),0),"")+IFERROR(SUMIFS('Jurnal Utang'!K:K,'Jurnal Utang'!N:N,K774),0)</f>
        <v>0</v>
      </c>
      <c r="O774" s="235" t="str">
        <f>IFERROR(INDEX('Data PO'!J:J,MATCH($J774,'Data PO'!$B:$B,0),0),"")</f>
        <v/>
      </c>
      <c r="P774" s="235" t="str">
        <f t="shared" si="12"/>
        <v/>
      </c>
      <c r="Q774" s="235" t="str">
        <f>IFERROR(RANK(P774,P$6:P$796,0)+COUNTIF(P$6:P774,P774)-1,"")</f>
        <v/>
      </c>
    </row>
    <row r="775" spans="10:17" x14ac:dyDescent="0.25">
      <c r="J775" s="235">
        <v>979</v>
      </c>
      <c r="K775" s="235">
        <f>IFERROR(INDEX('Data PO'!C:C,MATCH($J775,'Data PO'!$B:$B,0),0),"")</f>
        <v>0</v>
      </c>
      <c r="L775" s="235" t="str">
        <f>IFERROR(INDEX('Data PO'!E:E,MATCH($J775,'Data PO'!$B:$B,0),0),"")</f>
        <v/>
      </c>
      <c r="M775" s="235">
        <f>IFERROR(INDEX('Data PO'!H:H,MATCH($J775,'Data PO'!$B:$B,0),0),"")</f>
        <v>0</v>
      </c>
      <c r="N775" s="235">
        <f>IFERROR(INDEX('Data PO'!I:I,MATCH($J775,'Data PO'!$B:$B,0),0),"")+IFERROR(SUMIFS('Jurnal Utang'!K:K,'Jurnal Utang'!N:N,K775),0)</f>
        <v>0</v>
      </c>
      <c r="O775" s="235" t="str">
        <f>IFERROR(INDEX('Data PO'!J:J,MATCH($J775,'Data PO'!$B:$B,0),0),"")</f>
        <v/>
      </c>
      <c r="P775" s="235" t="str">
        <f t="shared" si="12"/>
        <v/>
      </c>
      <c r="Q775" s="235" t="str">
        <f>IFERROR(RANK(P775,P$6:P$796,0)+COUNTIF(P$6:P775,P775)-1,"")</f>
        <v/>
      </c>
    </row>
    <row r="776" spans="10:17" x14ac:dyDescent="0.25">
      <c r="J776" s="235">
        <v>980</v>
      </c>
      <c r="K776" s="235">
        <f>IFERROR(INDEX('Data PO'!C:C,MATCH($J776,'Data PO'!$B:$B,0),0),"")</f>
        <v>0</v>
      </c>
      <c r="L776" s="235" t="str">
        <f>IFERROR(INDEX('Data PO'!E:E,MATCH($J776,'Data PO'!$B:$B,0),0),"")</f>
        <v/>
      </c>
      <c r="M776" s="235">
        <f>IFERROR(INDEX('Data PO'!H:H,MATCH($J776,'Data PO'!$B:$B,0),0),"")</f>
        <v>0</v>
      </c>
      <c r="N776" s="235">
        <f>IFERROR(INDEX('Data PO'!I:I,MATCH($J776,'Data PO'!$B:$B,0),0),"")+IFERROR(SUMIFS('Jurnal Utang'!K:K,'Jurnal Utang'!N:N,K776),0)</f>
        <v>0</v>
      </c>
      <c r="O776" s="235" t="str">
        <f>IFERROR(INDEX('Data PO'!J:J,MATCH($J776,'Data PO'!$B:$B,0),0),"")</f>
        <v/>
      </c>
      <c r="P776" s="235" t="str">
        <f t="shared" si="12"/>
        <v/>
      </c>
      <c r="Q776" s="235" t="str">
        <f>IFERROR(RANK(P776,P$6:P$796,0)+COUNTIF(P$6:P776,P776)-1,"")</f>
        <v/>
      </c>
    </row>
    <row r="777" spans="10:17" x14ac:dyDescent="0.25">
      <c r="J777" s="235">
        <v>981</v>
      </c>
      <c r="K777" s="235">
        <f>IFERROR(INDEX('Data PO'!C:C,MATCH($J777,'Data PO'!$B:$B,0),0),"")</f>
        <v>0</v>
      </c>
      <c r="L777" s="235" t="str">
        <f>IFERROR(INDEX('Data PO'!E:E,MATCH($J777,'Data PO'!$B:$B,0),0),"")</f>
        <v/>
      </c>
      <c r="M777" s="235">
        <f>IFERROR(INDEX('Data PO'!H:H,MATCH($J777,'Data PO'!$B:$B,0),0),"")</f>
        <v>0</v>
      </c>
      <c r="N777" s="235">
        <f>IFERROR(INDEX('Data PO'!I:I,MATCH($J777,'Data PO'!$B:$B,0),0),"")+IFERROR(SUMIFS('Jurnal Utang'!K:K,'Jurnal Utang'!N:N,K777),0)</f>
        <v>0</v>
      </c>
      <c r="O777" s="235" t="str">
        <f>IFERROR(INDEX('Data PO'!J:J,MATCH($J777,'Data PO'!$B:$B,0),0),"")</f>
        <v/>
      </c>
      <c r="P777" s="235" t="str">
        <f t="shared" si="12"/>
        <v/>
      </c>
      <c r="Q777" s="235" t="str">
        <f>IFERROR(RANK(P777,P$6:P$796,0)+COUNTIF(P$6:P777,P777)-1,"")</f>
        <v/>
      </c>
    </row>
    <row r="778" spans="10:17" x14ac:dyDescent="0.25">
      <c r="J778" s="235">
        <v>982</v>
      </c>
      <c r="K778" s="235">
        <f>IFERROR(INDEX('Data PO'!C:C,MATCH($J778,'Data PO'!$B:$B,0),0),"")</f>
        <v>0</v>
      </c>
      <c r="L778" s="235" t="str">
        <f>IFERROR(INDEX('Data PO'!E:E,MATCH($J778,'Data PO'!$B:$B,0),0),"")</f>
        <v/>
      </c>
      <c r="M778" s="235">
        <f>IFERROR(INDEX('Data PO'!H:H,MATCH($J778,'Data PO'!$B:$B,0),0),"")</f>
        <v>0</v>
      </c>
      <c r="N778" s="235">
        <f>IFERROR(INDEX('Data PO'!I:I,MATCH($J778,'Data PO'!$B:$B,0),0),"")+IFERROR(SUMIFS('Jurnal Utang'!K:K,'Jurnal Utang'!N:N,K778),0)</f>
        <v>0</v>
      </c>
      <c r="O778" s="235" t="str">
        <f>IFERROR(INDEX('Data PO'!J:J,MATCH($J778,'Data PO'!$B:$B,0),0),"")</f>
        <v/>
      </c>
      <c r="P778" s="235" t="str">
        <f t="shared" si="12"/>
        <v/>
      </c>
      <c r="Q778" s="235" t="str">
        <f>IFERROR(RANK(P778,P$6:P$796,0)+COUNTIF(P$6:P778,P778)-1,"")</f>
        <v/>
      </c>
    </row>
    <row r="779" spans="10:17" x14ac:dyDescent="0.25">
      <c r="J779" s="235">
        <v>983</v>
      </c>
      <c r="K779" s="235">
        <f>IFERROR(INDEX('Data PO'!C:C,MATCH($J779,'Data PO'!$B:$B,0),0),"")</f>
        <v>0</v>
      </c>
      <c r="L779" s="235" t="str">
        <f>IFERROR(INDEX('Data PO'!E:E,MATCH($J779,'Data PO'!$B:$B,0),0),"")</f>
        <v/>
      </c>
      <c r="M779" s="235">
        <f>IFERROR(INDEX('Data PO'!H:H,MATCH($J779,'Data PO'!$B:$B,0),0),"")</f>
        <v>0</v>
      </c>
      <c r="N779" s="235">
        <f>IFERROR(INDEX('Data PO'!I:I,MATCH($J779,'Data PO'!$B:$B,0),0),"")+IFERROR(SUMIFS('Jurnal Utang'!K:K,'Jurnal Utang'!N:N,K779),0)</f>
        <v>0</v>
      </c>
      <c r="O779" s="235" t="str">
        <f>IFERROR(INDEX('Data PO'!J:J,MATCH($J779,'Data PO'!$B:$B,0),0),"")</f>
        <v/>
      </c>
      <c r="P779" s="235" t="str">
        <f t="shared" si="12"/>
        <v/>
      </c>
      <c r="Q779" s="235" t="str">
        <f>IFERROR(RANK(P779,P$6:P$796,0)+COUNTIF(P$6:P779,P779)-1,"")</f>
        <v/>
      </c>
    </row>
    <row r="780" spans="10:17" x14ac:dyDescent="0.25">
      <c r="J780" s="235">
        <v>984</v>
      </c>
      <c r="K780" s="235">
        <f>IFERROR(INDEX('Data PO'!C:C,MATCH($J780,'Data PO'!$B:$B,0),0),"")</f>
        <v>0</v>
      </c>
      <c r="L780" s="235" t="str">
        <f>IFERROR(INDEX('Data PO'!E:E,MATCH($J780,'Data PO'!$B:$B,0),0),"")</f>
        <v/>
      </c>
      <c r="M780" s="235">
        <f>IFERROR(INDEX('Data PO'!H:H,MATCH($J780,'Data PO'!$B:$B,0),0),"")</f>
        <v>0</v>
      </c>
      <c r="N780" s="235">
        <f>IFERROR(INDEX('Data PO'!I:I,MATCH($J780,'Data PO'!$B:$B,0),0),"")+IFERROR(SUMIFS('Jurnal Utang'!K:K,'Jurnal Utang'!N:N,K780),0)</f>
        <v>0</v>
      </c>
      <c r="O780" s="235" t="str">
        <f>IFERROR(INDEX('Data PO'!J:J,MATCH($J780,'Data PO'!$B:$B,0),0),"")</f>
        <v/>
      </c>
      <c r="P780" s="235" t="str">
        <f t="shared" si="12"/>
        <v/>
      </c>
      <c r="Q780" s="235" t="str">
        <f>IFERROR(RANK(P780,P$6:P$796,0)+COUNTIF(P$6:P780,P780)-1,"")</f>
        <v/>
      </c>
    </row>
    <row r="781" spans="10:17" x14ac:dyDescent="0.25">
      <c r="J781" s="235">
        <v>985</v>
      </c>
      <c r="K781" s="235">
        <f>IFERROR(INDEX('Data PO'!C:C,MATCH($J781,'Data PO'!$B:$B,0),0),"")</f>
        <v>0</v>
      </c>
      <c r="L781" s="235" t="str">
        <f>IFERROR(INDEX('Data PO'!E:E,MATCH($J781,'Data PO'!$B:$B,0),0),"")</f>
        <v/>
      </c>
      <c r="M781" s="235">
        <f>IFERROR(INDEX('Data PO'!H:H,MATCH($J781,'Data PO'!$B:$B,0),0),"")</f>
        <v>0</v>
      </c>
      <c r="N781" s="235">
        <f>IFERROR(INDEX('Data PO'!I:I,MATCH($J781,'Data PO'!$B:$B,0),0),"")+IFERROR(SUMIFS('Jurnal Utang'!K:K,'Jurnal Utang'!N:N,K781),0)</f>
        <v>0</v>
      </c>
      <c r="O781" s="235" t="str">
        <f>IFERROR(INDEX('Data PO'!J:J,MATCH($J781,'Data PO'!$B:$B,0),0),"")</f>
        <v/>
      </c>
      <c r="P781" s="235" t="str">
        <f t="shared" si="12"/>
        <v/>
      </c>
      <c r="Q781" s="235" t="str">
        <f>IFERROR(RANK(P781,P$6:P$796,0)+COUNTIF(P$6:P781,P781)-1,"")</f>
        <v/>
      </c>
    </row>
    <row r="782" spans="10:17" x14ac:dyDescent="0.25">
      <c r="J782" s="235">
        <v>986</v>
      </c>
      <c r="K782" s="235">
        <f>IFERROR(INDEX('Data PO'!C:C,MATCH($J782,'Data PO'!$B:$B,0),0),"")</f>
        <v>0</v>
      </c>
      <c r="L782" s="235" t="str">
        <f>IFERROR(INDEX('Data PO'!E:E,MATCH($J782,'Data PO'!$B:$B,0),0),"")</f>
        <v/>
      </c>
      <c r="M782" s="235">
        <f>IFERROR(INDEX('Data PO'!H:H,MATCH($J782,'Data PO'!$B:$B,0),0),"")</f>
        <v>0</v>
      </c>
      <c r="N782" s="235">
        <f>IFERROR(INDEX('Data PO'!I:I,MATCH($J782,'Data PO'!$B:$B,0),0),"")+IFERROR(SUMIFS('Jurnal Utang'!K:K,'Jurnal Utang'!N:N,K782),0)</f>
        <v>0</v>
      </c>
      <c r="O782" s="235" t="str">
        <f>IFERROR(INDEX('Data PO'!J:J,MATCH($J782,'Data PO'!$B:$B,0),0),"")</f>
        <v/>
      </c>
      <c r="P782" s="235" t="str">
        <f t="shared" si="12"/>
        <v/>
      </c>
      <c r="Q782" s="235" t="str">
        <f>IFERROR(RANK(P782,P$6:P$796,0)+COUNTIF(P$6:P782,P782)-1,"")</f>
        <v/>
      </c>
    </row>
    <row r="783" spans="10:17" x14ac:dyDescent="0.25">
      <c r="J783" s="235">
        <v>987</v>
      </c>
      <c r="K783" s="235">
        <f>IFERROR(INDEX('Data PO'!C:C,MATCH($J783,'Data PO'!$B:$B,0),0),"")</f>
        <v>0</v>
      </c>
      <c r="L783" s="235" t="str">
        <f>IFERROR(INDEX('Data PO'!E:E,MATCH($J783,'Data PO'!$B:$B,0),0),"")</f>
        <v/>
      </c>
      <c r="M783" s="235">
        <f>IFERROR(INDEX('Data PO'!H:H,MATCH($J783,'Data PO'!$B:$B,0),0),"")</f>
        <v>0</v>
      </c>
      <c r="N783" s="235">
        <f>IFERROR(INDEX('Data PO'!I:I,MATCH($J783,'Data PO'!$B:$B,0),0),"")+IFERROR(SUMIFS('Jurnal Utang'!K:K,'Jurnal Utang'!N:N,K783),0)</f>
        <v>0</v>
      </c>
      <c r="O783" s="235" t="str">
        <f>IFERROR(INDEX('Data PO'!J:J,MATCH($J783,'Data PO'!$B:$B,0),0),"")</f>
        <v/>
      </c>
      <c r="P783" s="235" t="str">
        <f t="shared" si="12"/>
        <v/>
      </c>
      <c r="Q783" s="235" t="str">
        <f>IFERROR(RANK(P783,P$6:P$796,0)+COUNTIF(P$6:P783,P783)-1,"")</f>
        <v/>
      </c>
    </row>
    <row r="784" spans="10:17" x14ac:dyDescent="0.25">
      <c r="J784" s="235">
        <v>988</v>
      </c>
      <c r="K784" s="235">
        <f>IFERROR(INDEX('Data PO'!C:C,MATCH($J784,'Data PO'!$B:$B,0),0),"")</f>
        <v>0</v>
      </c>
      <c r="L784" s="235" t="str">
        <f>IFERROR(INDEX('Data PO'!E:E,MATCH($J784,'Data PO'!$B:$B,0),0),"")</f>
        <v/>
      </c>
      <c r="M784" s="235">
        <f>IFERROR(INDEX('Data PO'!H:H,MATCH($J784,'Data PO'!$B:$B,0),0),"")</f>
        <v>0</v>
      </c>
      <c r="N784" s="235">
        <f>IFERROR(INDEX('Data PO'!I:I,MATCH($J784,'Data PO'!$B:$B,0),0),"")+IFERROR(SUMIFS('Jurnal Utang'!K:K,'Jurnal Utang'!N:N,K784),0)</f>
        <v>0</v>
      </c>
      <c r="O784" s="235" t="str">
        <f>IFERROR(INDEX('Data PO'!J:J,MATCH($J784,'Data PO'!$B:$B,0),0),"")</f>
        <v/>
      </c>
      <c r="P784" s="235" t="str">
        <f t="shared" si="12"/>
        <v/>
      </c>
      <c r="Q784" s="235" t="str">
        <f>IFERROR(RANK(P784,P$6:P$796,0)+COUNTIF(P$6:P784,P784)-1,"")</f>
        <v/>
      </c>
    </row>
    <row r="785" spans="10:17" x14ac:dyDescent="0.25">
      <c r="J785" s="235">
        <v>989</v>
      </c>
      <c r="K785" s="235">
        <f>IFERROR(INDEX('Data PO'!C:C,MATCH($J785,'Data PO'!$B:$B,0),0),"")</f>
        <v>0</v>
      </c>
      <c r="L785" s="235" t="str">
        <f>IFERROR(INDEX('Data PO'!E:E,MATCH($J785,'Data PO'!$B:$B,0),0),"")</f>
        <v/>
      </c>
      <c r="M785" s="235">
        <f>IFERROR(INDEX('Data PO'!H:H,MATCH($J785,'Data PO'!$B:$B,0),0),"")</f>
        <v>0</v>
      </c>
      <c r="N785" s="235">
        <f>IFERROR(INDEX('Data PO'!I:I,MATCH($J785,'Data PO'!$B:$B,0),0),"")+IFERROR(SUMIFS('Jurnal Utang'!K:K,'Jurnal Utang'!N:N,K785),0)</f>
        <v>0</v>
      </c>
      <c r="O785" s="235" t="str">
        <f>IFERROR(INDEX('Data PO'!J:J,MATCH($J785,'Data PO'!$B:$B,0),0),"")</f>
        <v/>
      </c>
      <c r="P785" s="235" t="str">
        <f t="shared" si="12"/>
        <v/>
      </c>
      <c r="Q785" s="235" t="str">
        <f>IFERROR(RANK(P785,P$6:P$796,0)+COUNTIF(P$6:P785,P785)-1,"")</f>
        <v/>
      </c>
    </row>
    <row r="786" spans="10:17" x14ac:dyDescent="0.25">
      <c r="J786" s="235">
        <v>990</v>
      </c>
      <c r="K786" s="235">
        <f>IFERROR(INDEX('Data PO'!C:C,MATCH($J786,'Data PO'!$B:$B,0),0),"")</f>
        <v>0</v>
      </c>
      <c r="L786" s="235" t="str">
        <f>IFERROR(INDEX('Data PO'!E:E,MATCH($J786,'Data PO'!$B:$B,0),0),"")</f>
        <v/>
      </c>
      <c r="M786" s="235">
        <f>IFERROR(INDEX('Data PO'!H:H,MATCH($J786,'Data PO'!$B:$B,0),0),"")</f>
        <v>0</v>
      </c>
      <c r="N786" s="235">
        <f>IFERROR(INDEX('Data PO'!I:I,MATCH($J786,'Data PO'!$B:$B,0),0),"")+IFERROR(SUMIFS('Jurnal Utang'!K:K,'Jurnal Utang'!N:N,K786),0)</f>
        <v>0</v>
      </c>
      <c r="O786" s="235" t="str">
        <f>IFERROR(INDEX('Data PO'!J:J,MATCH($J786,'Data PO'!$B:$B,0),0),"")</f>
        <v/>
      </c>
      <c r="P786" s="235" t="str">
        <f t="shared" si="12"/>
        <v/>
      </c>
      <c r="Q786" s="235" t="str">
        <f>IFERROR(RANK(P786,P$6:P$796,0)+COUNTIF(P$6:P786,P786)-1,"")</f>
        <v/>
      </c>
    </row>
    <row r="787" spans="10:17" x14ac:dyDescent="0.25">
      <c r="J787" s="235">
        <v>991</v>
      </c>
      <c r="K787" s="235">
        <f>IFERROR(INDEX('Data PO'!C:C,MATCH($J787,'Data PO'!$B:$B,0),0),"")</f>
        <v>0</v>
      </c>
      <c r="L787" s="235" t="str">
        <f>IFERROR(INDEX('Data PO'!E:E,MATCH($J787,'Data PO'!$B:$B,0),0),"")</f>
        <v/>
      </c>
      <c r="M787" s="235">
        <f>IFERROR(INDEX('Data PO'!H:H,MATCH($J787,'Data PO'!$B:$B,0),0),"")</f>
        <v>0</v>
      </c>
      <c r="N787" s="235">
        <f>IFERROR(INDEX('Data PO'!I:I,MATCH($J787,'Data PO'!$B:$B,0),0),"")+IFERROR(SUMIFS('Jurnal Utang'!K:K,'Jurnal Utang'!N:N,K787),0)</f>
        <v>0</v>
      </c>
      <c r="O787" s="235" t="str">
        <f>IFERROR(INDEX('Data PO'!J:J,MATCH($J787,'Data PO'!$B:$B,0),0),"")</f>
        <v/>
      </c>
      <c r="P787" s="235" t="str">
        <f t="shared" si="12"/>
        <v/>
      </c>
      <c r="Q787" s="235" t="str">
        <f>IFERROR(RANK(P787,P$6:P$796,0)+COUNTIF(P$6:P787,P787)-1,"")</f>
        <v/>
      </c>
    </row>
    <row r="788" spans="10:17" x14ac:dyDescent="0.25">
      <c r="J788" s="235">
        <v>992</v>
      </c>
      <c r="K788" s="235">
        <f>IFERROR(INDEX('Data PO'!C:C,MATCH($J788,'Data PO'!$B:$B,0),0),"")</f>
        <v>0</v>
      </c>
      <c r="L788" s="235" t="str">
        <f>IFERROR(INDEX('Data PO'!E:E,MATCH($J788,'Data PO'!$B:$B,0),0),"")</f>
        <v/>
      </c>
      <c r="M788" s="235">
        <f>IFERROR(INDEX('Data PO'!H:H,MATCH($J788,'Data PO'!$B:$B,0),0),"")</f>
        <v>0</v>
      </c>
      <c r="N788" s="235">
        <f>IFERROR(INDEX('Data PO'!I:I,MATCH($J788,'Data PO'!$B:$B,0),0),"")+IFERROR(SUMIFS('Jurnal Utang'!K:K,'Jurnal Utang'!N:N,K788),0)</f>
        <v>0</v>
      </c>
      <c r="O788" s="235" t="str">
        <f>IFERROR(INDEX('Data PO'!J:J,MATCH($J788,'Data PO'!$B:$B,0),0),"")</f>
        <v/>
      </c>
      <c r="P788" s="235" t="str">
        <f t="shared" si="12"/>
        <v/>
      </c>
      <c r="Q788" s="235" t="str">
        <f>IFERROR(RANK(P788,P$6:P$796,0)+COUNTIF(P$6:P788,P788)-1,"")</f>
        <v/>
      </c>
    </row>
    <row r="789" spans="10:17" x14ac:dyDescent="0.25">
      <c r="J789" s="235">
        <v>993</v>
      </c>
      <c r="K789" s="235">
        <f>IFERROR(INDEX('Data PO'!C:C,MATCH($J789,'Data PO'!$B:$B,0),0),"")</f>
        <v>0</v>
      </c>
      <c r="L789" s="235" t="str">
        <f>IFERROR(INDEX('Data PO'!E:E,MATCH($J789,'Data PO'!$B:$B,0),0),"")</f>
        <v/>
      </c>
      <c r="M789" s="235">
        <f>IFERROR(INDEX('Data PO'!H:H,MATCH($J789,'Data PO'!$B:$B,0),0),"")</f>
        <v>0</v>
      </c>
      <c r="N789" s="235">
        <f>IFERROR(INDEX('Data PO'!I:I,MATCH($J789,'Data PO'!$B:$B,0),0),"")+IFERROR(SUMIFS('Jurnal Utang'!K:K,'Jurnal Utang'!N:N,K789),0)</f>
        <v>0</v>
      </c>
      <c r="O789" s="235" t="str">
        <f>IFERROR(INDEX('Data PO'!J:J,MATCH($J789,'Data PO'!$B:$B,0),0),"")</f>
        <v/>
      </c>
      <c r="P789" s="235" t="str">
        <f t="shared" si="12"/>
        <v/>
      </c>
      <c r="Q789" s="235" t="str">
        <f>IFERROR(RANK(P789,P$6:P$796,0)+COUNTIF(P$6:P789,P789)-1,"")</f>
        <v/>
      </c>
    </row>
    <row r="790" spans="10:17" x14ac:dyDescent="0.25">
      <c r="J790" s="235">
        <v>994</v>
      </c>
      <c r="K790" s="235">
        <f>IFERROR(INDEX('Data PO'!C:C,MATCH($J790,'Data PO'!$B:$B,0),0),"")</f>
        <v>0</v>
      </c>
      <c r="L790" s="235" t="str">
        <f>IFERROR(INDEX('Data PO'!E:E,MATCH($J790,'Data PO'!$B:$B,0),0),"")</f>
        <v/>
      </c>
      <c r="M790" s="235">
        <f>IFERROR(INDEX('Data PO'!H:H,MATCH($J790,'Data PO'!$B:$B,0),0),"")</f>
        <v>0</v>
      </c>
      <c r="N790" s="235">
        <f>IFERROR(INDEX('Data PO'!I:I,MATCH($J790,'Data PO'!$B:$B,0),0),"")+IFERROR(SUMIFS('Jurnal Utang'!K:K,'Jurnal Utang'!N:N,K790),0)</f>
        <v>0</v>
      </c>
      <c r="O790" s="235" t="str">
        <f>IFERROR(INDEX('Data PO'!J:J,MATCH($J790,'Data PO'!$B:$B,0),0),"")</f>
        <v/>
      </c>
      <c r="P790" s="235" t="str">
        <f t="shared" si="12"/>
        <v/>
      </c>
      <c r="Q790" s="235" t="str">
        <f>IFERROR(RANK(P790,P$6:P$796,0)+COUNTIF(P$6:P790,P790)-1,"")</f>
        <v/>
      </c>
    </row>
    <row r="791" spans="10:17" x14ac:dyDescent="0.25">
      <c r="J791" s="235">
        <v>995</v>
      </c>
      <c r="K791" s="235">
        <f>IFERROR(INDEX('Data PO'!C:C,MATCH($J791,'Data PO'!$B:$B,0),0),"")</f>
        <v>0</v>
      </c>
      <c r="L791" s="235" t="str">
        <f>IFERROR(INDEX('Data PO'!E:E,MATCH($J791,'Data PO'!$B:$B,0),0),"")</f>
        <v/>
      </c>
      <c r="M791" s="235">
        <f>IFERROR(INDEX('Data PO'!H:H,MATCH($J791,'Data PO'!$B:$B,0),0),"")</f>
        <v>0</v>
      </c>
      <c r="N791" s="235">
        <f>IFERROR(INDEX('Data PO'!I:I,MATCH($J791,'Data PO'!$B:$B,0),0),"")+IFERROR(SUMIFS('Jurnal Utang'!K:K,'Jurnal Utang'!N:N,K791),0)</f>
        <v>0</v>
      </c>
      <c r="O791" s="235" t="str">
        <f>IFERROR(INDEX('Data PO'!J:J,MATCH($J791,'Data PO'!$B:$B,0),0),"")</f>
        <v/>
      </c>
      <c r="P791" s="235" t="str">
        <f t="shared" si="12"/>
        <v/>
      </c>
      <c r="Q791" s="235" t="str">
        <f>IFERROR(RANK(P791,P$6:P$796,0)+COUNTIF(P$6:P791,P791)-1,"")</f>
        <v/>
      </c>
    </row>
    <row r="792" spans="10:17" x14ac:dyDescent="0.25">
      <c r="J792" s="235">
        <v>996</v>
      </c>
      <c r="K792" s="235">
        <f>IFERROR(INDEX('Data PO'!C:C,MATCH($J792,'Data PO'!$B:$B,0),0),"")</f>
        <v>0</v>
      </c>
      <c r="L792" s="235" t="str">
        <f>IFERROR(INDEX('Data PO'!E:E,MATCH($J792,'Data PO'!$B:$B,0),0),"")</f>
        <v/>
      </c>
      <c r="M792" s="235">
        <f>IFERROR(INDEX('Data PO'!H:H,MATCH($J792,'Data PO'!$B:$B,0),0),"")</f>
        <v>0</v>
      </c>
      <c r="N792" s="235">
        <f>IFERROR(INDEX('Data PO'!I:I,MATCH($J792,'Data PO'!$B:$B,0),0),"")+IFERROR(SUMIFS('Jurnal Utang'!K:K,'Jurnal Utang'!N:N,K792),0)</f>
        <v>0</v>
      </c>
      <c r="O792" s="235" t="str">
        <f>IFERROR(INDEX('Data PO'!J:J,MATCH($J792,'Data PO'!$B:$B,0),0),"")</f>
        <v/>
      </c>
      <c r="P792" s="235" t="str">
        <f t="shared" si="12"/>
        <v/>
      </c>
      <c r="Q792" s="235" t="str">
        <f>IFERROR(RANK(P792,P$6:P$796,0)+COUNTIF(P$6:P792,P792)-1,"")</f>
        <v/>
      </c>
    </row>
    <row r="793" spans="10:17" x14ac:dyDescent="0.25">
      <c r="J793" s="235">
        <v>997</v>
      </c>
      <c r="K793" s="235">
        <f>IFERROR(INDEX('Data PO'!C:C,MATCH($J793,'Data PO'!$B:$B,0),0),"")</f>
        <v>0</v>
      </c>
      <c r="L793" s="235" t="str">
        <f>IFERROR(INDEX('Data PO'!E:E,MATCH($J793,'Data PO'!$B:$B,0),0),"")</f>
        <v/>
      </c>
      <c r="M793" s="235">
        <f>IFERROR(INDEX('Data PO'!H:H,MATCH($J793,'Data PO'!$B:$B,0),0),"")</f>
        <v>0</v>
      </c>
      <c r="N793" s="235">
        <f>IFERROR(INDEX('Data PO'!I:I,MATCH($J793,'Data PO'!$B:$B,0),0),"")+IFERROR(SUMIFS('Jurnal Utang'!K:K,'Jurnal Utang'!N:N,K793),0)</f>
        <v>0</v>
      </c>
      <c r="O793" s="235" t="str">
        <f>IFERROR(INDEX('Data PO'!J:J,MATCH($J793,'Data PO'!$B:$B,0),0),"")</f>
        <v/>
      </c>
      <c r="P793" s="235" t="str">
        <f t="shared" si="12"/>
        <v/>
      </c>
      <c r="Q793" s="235" t="str">
        <f>IFERROR(RANK(P793,P$6:P$796,0)+COUNTIF(P$6:P793,P793)-1,"")</f>
        <v/>
      </c>
    </row>
    <row r="794" spans="10:17" x14ac:dyDescent="0.25">
      <c r="J794" s="235">
        <v>998</v>
      </c>
      <c r="K794" s="235">
        <f>IFERROR(INDEX('Data PO'!C:C,MATCH($J794,'Data PO'!$B:$B,0),0),"")</f>
        <v>0</v>
      </c>
      <c r="L794" s="235" t="str">
        <f>IFERROR(INDEX('Data PO'!E:E,MATCH($J794,'Data PO'!$B:$B,0),0),"")</f>
        <v/>
      </c>
      <c r="M794" s="235">
        <f>IFERROR(INDEX('Data PO'!H:H,MATCH($J794,'Data PO'!$B:$B,0),0),"")</f>
        <v>0</v>
      </c>
      <c r="N794" s="235">
        <f>IFERROR(INDEX('Data PO'!I:I,MATCH($J794,'Data PO'!$B:$B,0),0),"")+IFERROR(SUMIFS('Jurnal Utang'!K:K,'Jurnal Utang'!N:N,K794),0)</f>
        <v>0</v>
      </c>
      <c r="O794" s="235" t="str">
        <f>IFERROR(INDEX('Data PO'!J:J,MATCH($J794,'Data PO'!$B:$B,0),0),"")</f>
        <v/>
      </c>
      <c r="P794" s="235" t="str">
        <f t="shared" si="12"/>
        <v/>
      </c>
      <c r="Q794" s="235" t="str">
        <f>IFERROR(RANK(P794,P$6:P$796,0)+COUNTIF(P$6:P794,P794)-1,"")</f>
        <v/>
      </c>
    </row>
    <row r="795" spans="10:17" x14ac:dyDescent="0.25">
      <c r="J795" s="235">
        <v>999</v>
      </c>
      <c r="K795" s="235">
        <f>IFERROR(INDEX('Data PO'!C:C,MATCH($J795,'Data PO'!$B:$B,0),0),"")</f>
        <v>0</v>
      </c>
      <c r="L795" s="235" t="str">
        <f>IFERROR(INDEX('Data PO'!E:E,MATCH($J795,'Data PO'!$B:$B,0),0),"")</f>
        <v/>
      </c>
      <c r="M795" s="235">
        <f>IFERROR(INDEX('Data PO'!H:H,MATCH($J795,'Data PO'!$B:$B,0),0),"")</f>
        <v>0</v>
      </c>
      <c r="N795" s="235">
        <f>IFERROR(INDEX('Data PO'!I:I,MATCH($J795,'Data PO'!$B:$B,0),0),"")+IFERROR(SUMIFS('Jurnal Utang'!K:K,'Jurnal Utang'!N:N,K795),0)</f>
        <v>0</v>
      </c>
      <c r="O795" s="235" t="str">
        <f>IFERROR(INDEX('Data PO'!J:J,MATCH($J795,'Data PO'!$B:$B,0),0),"")</f>
        <v/>
      </c>
      <c r="P795" s="235" t="str">
        <f t="shared" si="12"/>
        <v/>
      </c>
      <c r="Q795" s="235" t="str">
        <f>IFERROR(RANK(P795,P$6:P$796,0)+COUNTIF(P$6:P795,P795)-1,"")</f>
        <v/>
      </c>
    </row>
    <row r="796" spans="10:17" x14ac:dyDescent="0.25">
      <c r="J796" s="235">
        <v>1000</v>
      </c>
      <c r="K796" s="235">
        <f>IFERROR(INDEX('Data PO'!C:C,MATCH($J796,'Data PO'!$B:$B,0),0),"")</f>
        <v>0</v>
      </c>
      <c r="L796" s="235" t="str">
        <f>IFERROR(INDEX('Data PO'!E:E,MATCH($J796,'Data PO'!$B:$B,0),0),"")</f>
        <v/>
      </c>
      <c r="M796" s="235">
        <f>IFERROR(INDEX('Data PO'!H:H,MATCH($J796,'Data PO'!$B:$B,0),0),"")</f>
        <v>0</v>
      </c>
      <c r="N796" s="235">
        <f>IFERROR(INDEX('Data PO'!I:I,MATCH($J796,'Data PO'!$B:$B,0),0),"")+IFERROR(SUMIFS('Jurnal Utang'!K:K,'Jurnal Utang'!N:N,K796),0)</f>
        <v>0</v>
      </c>
      <c r="O796" s="235" t="str">
        <f>IFERROR(INDEX('Data PO'!J:J,MATCH($J796,'Data PO'!$B:$B,0),0),"")</f>
        <v/>
      </c>
      <c r="P796" s="235" t="str">
        <f t="shared" si="12"/>
        <v/>
      </c>
      <c r="Q796" s="235" t="str">
        <f>IFERROR(RANK(P796,P$6:P$796,0)+COUNTIF(P$6:P796,P796)-1,"")</f>
        <v/>
      </c>
    </row>
  </sheetData>
  <sheetProtection algorithmName="SHA-512" hashValue="cRn4oqeKM46bD44s2rz+XKDFx1ux2tdR1Poo6Ij0+QDKg5drV+wO050MIDjNs+I0xEY3HrIi9MNRGK1kWxbdhw==" saltValue="KIQTuhMjt/5UYl8EybLuQg==" spinCount="100000" sheet="1" objects="1" scenarios="1"/>
  <hyperlinks>
    <hyperlink ref="A2" location="akoontan" display="🅜" xr:uid="{3D2F4F1B-E2D5-4EC1-B418-89C8390CA16F}"/>
  </hyperlinks>
  <pageMargins left="0.45" right="0.45" top="0.5" bottom="0.5" header="0.3" footer="0.3"/>
  <pageSetup paperSize="9" scale="96" fitToHeight="0"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56299-0384-4B32-8D72-660D1C6C24B4}">
  <sheetPr codeName="Sheet11">
    <pageSetUpPr fitToPage="1"/>
  </sheetPr>
  <dimension ref="A1:AA16"/>
  <sheetViews>
    <sheetView showGridLines="0" workbookViewId="0">
      <pane ySplit="5" topLeftCell="A6" activePane="bottomLeft" state="frozen"/>
      <selection activeCell="A2" sqref="A2"/>
      <selection pane="bottomLeft" activeCell="R2" sqref="R2"/>
    </sheetView>
  </sheetViews>
  <sheetFormatPr defaultRowHeight="15" x14ac:dyDescent="0.25"/>
  <cols>
    <col min="1" max="1" width="5.7109375" customWidth="1"/>
    <col min="2" max="2" width="3.7109375" customWidth="1"/>
    <col min="3" max="3" width="10.7109375" customWidth="1"/>
    <col min="4" max="4" width="30.7109375" customWidth="1"/>
    <col min="5" max="7" width="17.7109375" customWidth="1"/>
    <col min="9" max="9" width="9.140625" style="7"/>
    <col min="10" max="11" width="9.140625" style="235" hidden="1" customWidth="1"/>
    <col min="12" max="12" width="13.5703125" style="235" hidden="1" customWidth="1"/>
    <col min="13" max="17" width="9.140625" style="235" hidden="1" customWidth="1"/>
    <col min="18" max="18" width="9.140625" style="7"/>
  </cols>
  <sheetData>
    <row r="1" spans="1:27" s="100" customFormat="1" ht="5.0999999999999996" customHeight="1" x14ac:dyDescent="0.25">
      <c r="A1" s="96"/>
      <c r="C1" s="98"/>
      <c r="D1" s="98"/>
      <c r="E1" s="98"/>
      <c r="F1" s="98"/>
      <c r="G1" s="228"/>
      <c r="H1" s="226"/>
      <c r="I1" s="349"/>
      <c r="J1" s="143"/>
      <c r="K1" s="143"/>
      <c r="L1" s="143"/>
      <c r="M1" s="143"/>
      <c r="N1" s="143"/>
      <c r="O1" s="143"/>
      <c r="P1" s="143"/>
      <c r="Q1" s="143"/>
      <c r="R1" s="157"/>
      <c r="AA1" s="100" t="s">
        <v>12</v>
      </c>
    </row>
    <row r="2" spans="1:27" s="259" customFormat="1" ht="24.95" customHeight="1" x14ac:dyDescent="0.25">
      <c r="A2" s="253" t="s">
        <v>258</v>
      </c>
      <c r="B2" s="254" t="s">
        <v>1186</v>
      </c>
      <c r="C2" s="257"/>
      <c r="D2" s="257"/>
      <c r="E2" s="257"/>
      <c r="F2" s="257"/>
      <c r="G2" s="300"/>
      <c r="H2" s="301"/>
      <c r="I2" s="350"/>
      <c r="J2" s="274"/>
      <c r="K2" s="274"/>
      <c r="L2" s="274"/>
      <c r="M2" s="288"/>
      <c r="N2" s="288"/>
      <c r="O2" s="288"/>
      <c r="P2" s="288"/>
      <c r="Q2" s="288"/>
      <c r="R2" s="289"/>
    </row>
    <row r="3" spans="1:27" s="259" customFormat="1" ht="5.0999999999999996" customHeight="1" x14ac:dyDescent="0.25">
      <c r="A3" s="257"/>
      <c r="C3" s="260"/>
      <c r="D3" s="260"/>
      <c r="E3" s="260"/>
      <c r="F3" s="260"/>
      <c r="G3" s="302"/>
      <c r="H3" s="303"/>
      <c r="I3" s="351"/>
      <c r="J3" s="288"/>
      <c r="K3" s="288"/>
      <c r="L3" s="288"/>
      <c r="M3" s="288"/>
      <c r="N3" s="288"/>
      <c r="O3" s="288"/>
      <c r="P3" s="288"/>
      <c r="Q3" s="288"/>
      <c r="R3" s="289"/>
    </row>
    <row r="4" spans="1:27" s="80" customFormat="1" ht="5.0999999999999996" customHeight="1" x14ac:dyDescent="0.25">
      <c r="A4" s="77"/>
      <c r="C4" s="79"/>
      <c r="D4" s="79"/>
      <c r="E4" s="79"/>
      <c r="F4" s="79"/>
      <c r="G4" s="229"/>
      <c r="H4" s="227"/>
      <c r="I4" s="349"/>
      <c r="J4" s="143"/>
      <c r="K4" s="143"/>
      <c r="L4" s="143"/>
      <c r="M4" s="143"/>
      <c r="N4" s="143"/>
      <c r="O4" s="143"/>
      <c r="P4" s="143"/>
      <c r="Q4" s="143"/>
      <c r="R4" s="157"/>
    </row>
    <row r="5" spans="1:27" ht="5.0999999999999996" customHeight="1" x14ac:dyDescent="0.25">
      <c r="A5" s="1"/>
      <c r="C5" s="2"/>
      <c r="D5" s="2"/>
      <c r="E5" s="2"/>
      <c r="F5" s="2"/>
      <c r="G5" s="230"/>
      <c r="H5" s="158"/>
      <c r="I5" s="352"/>
    </row>
    <row r="6" spans="1:27" x14ac:dyDescent="0.25">
      <c r="J6" s="235">
        <v>990</v>
      </c>
      <c r="K6" s="235">
        <f>IFERROR(INDEX('Data Invoice'!C:C,MATCH($J6,'Data Invoice'!$B:$B,0),0),"")</f>
        <v>0</v>
      </c>
      <c r="L6" s="235" t="str">
        <f>IFERROR(INDEX('Data Invoice'!E:E,MATCH($J6,'Data Invoice'!$B:$B,0),0),"")</f>
        <v/>
      </c>
      <c r="M6" s="235">
        <f>IFERROR(INDEX('Data Invoice'!H:H,MATCH($J6,'Data Invoice'!$B:$B,0),0),"")</f>
        <v>0</v>
      </c>
      <c r="N6" s="235">
        <f>IFERROR(INDEX('Data Invoice'!I:I,MATCH($J6,'Data Invoice'!$B:$B,0),0),0)+IFERROR(SUMIFS('Jurnal Piutang'!J:J,'Jurnal Piutang'!Q:Q,K6),0)</f>
        <v>0</v>
      </c>
      <c r="O6" s="235" t="str">
        <f>IFERROR(INDEX('Data Invoice'!J:J,MATCH($J6,'Data Invoice'!$B:$B,0),0),"")</f>
        <v/>
      </c>
      <c r="P6" s="235" t="str">
        <f t="shared" ref="P6:P16" si="0">IF(O6&lt;&gt;"",IF(O6&lt;&gt;0,M6,""),"")</f>
        <v/>
      </c>
      <c r="Q6" s="235" t="str">
        <f>IFERROR(RANK(P6,P$6:P$16,0)+COUNTIF(P$6:P6,P6)-1,"")</f>
        <v/>
      </c>
    </row>
    <row r="7" spans="1:27" x14ac:dyDescent="0.25">
      <c r="J7" s="235">
        <v>991</v>
      </c>
      <c r="K7" s="235">
        <f>IFERROR(INDEX('Data Invoice'!C:C,MATCH($J7,'Data Invoice'!$B:$B,0),0),"")</f>
        <v>0</v>
      </c>
      <c r="L7" s="235" t="str">
        <f>IFERROR(INDEX('Data Invoice'!E:E,MATCH($J7,'Data Invoice'!$B:$B,0),0),"")</f>
        <v/>
      </c>
      <c r="M7" s="235">
        <f>IFERROR(INDEX('Data Invoice'!H:H,MATCH($J7,'Data Invoice'!$B:$B,0),0),"")</f>
        <v>0</v>
      </c>
      <c r="N7" s="235">
        <f>IFERROR(INDEX('Data Invoice'!I:I,MATCH($J7,'Data Invoice'!$B:$B,0),0),0)+IFERROR(SUMIFS('Jurnal Piutang'!J:J,'Jurnal Piutang'!Q:Q,K7),0)</f>
        <v>0</v>
      </c>
      <c r="O7" s="235" t="str">
        <f>IFERROR(INDEX('Data Invoice'!J:J,MATCH($J7,'Data Invoice'!$B:$B,0),0),"")</f>
        <v/>
      </c>
      <c r="P7" s="235" t="str">
        <f t="shared" si="0"/>
        <v/>
      </c>
      <c r="Q7" s="235" t="str">
        <f>IFERROR(RANK(P7,P$6:P$16,0)+COUNTIF(P$6:P7,P7)-1,"")</f>
        <v/>
      </c>
    </row>
    <row r="8" spans="1:27" x14ac:dyDescent="0.25">
      <c r="J8" s="235">
        <v>992</v>
      </c>
      <c r="K8" s="235">
        <f>IFERROR(INDEX('Data Invoice'!C:C,MATCH($J8,'Data Invoice'!$B:$B,0),0),"")</f>
        <v>0</v>
      </c>
      <c r="L8" s="235" t="str">
        <f>IFERROR(INDEX('Data Invoice'!E:E,MATCH($J8,'Data Invoice'!$B:$B,0),0),"")</f>
        <v/>
      </c>
      <c r="M8" s="235">
        <f>IFERROR(INDEX('Data Invoice'!H:H,MATCH($J8,'Data Invoice'!$B:$B,0),0),"")</f>
        <v>0</v>
      </c>
      <c r="N8" s="235">
        <f>IFERROR(INDEX('Data Invoice'!I:I,MATCH($J8,'Data Invoice'!$B:$B,0),0),0)+IFERROR(SUMIFS('Jurnal Piutang'!J:J,'Jurnal Piutang'!Q:Q,K8),0)</f>
        <v>0</v>
      </c>
      <c r="O8" s="235" t="str">
        <f>IFERROR(INDEX('Data Invoice'!J:J,MATCH($J8,'Data Invoice'!$B:$B,0),0),"")</f>
        <v/>
      </c>
      <c r="P8" s="235" t="str">
        <f t="shared" si="0"/>
        <v/>
      </c>
      <c r="Q8" s="235" t="str">
        <f>IFERROR(RANK(P8,P$6:P$16,0)+COUNTIF(P$6:P8,P8)-1,"")</f>
        <v/>
      </c>
    </row>
    <row r="9" spans="1:27" x14ac:dyDescent="0.25">
      <c r="J9" s="235">
        <v>993</v>
      </c>
      <c r="K9" s="235">
        <f>IFERROR(INDEX('Data Invoice'!C:C,MATCH($J9,'Data Invoice'!$B:$B,0),0),"")</f>
        <v>0</v>
      </c>
      <c r="L9" s="235" t="str">
        <f>IFERROR(INDEX('Data Invoice'!E:E,MATCH($J9,'Data Invoice'!$B:$B,0),0),"")</f>
        <v/>
      </c>
      <c r="M9" s="235">
        <f>IFERROR(INDEX('Data Invoice'!H:H,MATCH($J9,'Data Invoice'!$B:$B,0),0),"")</f>
        <v>0</v>
      </c>
      <c r="N9" s="235">
        <f>IFERROR(INDEX('Data Invoice'!I:I,MATCH($J9,'Data Invoice'!$B:$B,0),0),0)+IFERROR(SUMIFS('Jurnal Piutang'!J:J,'Jurnal Piutang'!Q:Q,K9),0)</f>
        <v>0</v>
      </c>
      <c r="O9" s="235" t="str">
        <f>IFERROR(INDEX('Data Invoice'!J:J,MATCH($J9,'Data Invoice'!$B:$B,0),0),"")</f>
        <v/>
      </c>
      <c r="P9" s="235" t="str">
        <f t="shared" si="0"/>
        <v/>
      </c>
      <c r="Q9" s="235" t="str">
        <f>IFERROR(RANK(P9,P$6:P$16,0)+COUNTIF(P$6:P9,P9)-1,"")</f>
        <v/>
      </c>
    </row>
    <row r="10" spans="1:27" x14ac:dyDescent="0.25">
      <c r="J10" s="235">
        <v>994</v>
      </c>
      <c r="K10" s="235">
        <f>IFERROR(INDEX('Data Invoice'!C:C,MATCH($J10,'Data Invoice'!$B:$B,0),0),"")</f>
        <v>0</v>
      </c>
      <c r="L10" s="235" t="str">
        <f>IFERROR(INDEX('Data Invoice'!E:E,MATCH($J10,'Data Invoice'!$B:$B,0),0),"")</f>
        <v/>
      </c>
      <c r="M10" s="235">
        <f>IFERROR(INDEX('Data Invoice'!H:H,MATCH($J10,'Data Invoice'!$B:$B,0),0),"")</f>
        <v>0</v>
      </c>
      <c r="N10" s="235">
        <f>IFERROR(INDEX('Data Invoice'!I:I,MATCH($J10,'Data Invoice'!$B:$B,0),0),0)+IFERROR(SUMIFS('Jurnal Piutang'!J:J,'Jurnal Piutang'!Q:Q,K10),0)</f>
        <v>0</v>
      </c>
      <c r="O10" s="235" t="str">
        <f>IFERROR(INDEX('Data Invoice'!J:J,MATCH($J10,'Data Invoice'!$B:$B,0),0),"")</f>
        <v/>
      </c>
      <c r="P10" s="235" t="str">
        <f t="shared" si="0"/>
        <v/>
      </c>
      <c r="Q10" s="235" t="str">
        <f>IFERROR(RANK(P10,P$6:P$16,0)+COUNTIF(P$6:P10,P10)-1,"")</f>
        <v/>
      </c>
    </row>
    <row r="11" spans="1:27" x14ac:dyDescent="0.25">
      <c r="J11" s="235">
        <v>995</v>
      </c>
      <c r="K11" s="235">
        <f>IFERROR(INDEX('Data Invoice'!C:C,MATCH($J11,'Data Invoice'!$B:$B,0),0),"")</f>
        <v>0</v>
      </c>
      <c r="L11" s="235" t="str">
        <f>IFERROR(INDEX('Data Invoice'!E:E,MATCH($J11,'Data Invoice'!$B:$B,0),0),"")</f>
        <v/>
      </c>
      <c r="M11" s="235">
        <f>IFERROR(INDEX('Data Invoice'!H:H,MATCH($J11,'Data Invoice'!$B:$B,0),0),"")</f>
        <v>0</v>
      </c>
      <c r="N11" s="235">
        <f>IFERROR(INDEX('Data Invoice'!I:I,MATCH($J11,'Data Invoice'!$B:$B,0),0),0)+IFERROR(SUMIFS('Jurnal Piutang'!J:J,'Jurnal Piutang'!Q:Q,K11),0)</f>
        <v>0</v>
      </c>
      <c r="O11" s="235" t="str">
        <f>IFERROR(INDEX('Data Invoice'!J:J,MATCH($J11,'Data Invoice'!$B:$B,0),0),"")</f>
        <v/>
      </c>
      <c r="P11" s="235" t="str">
        <f t="shared" si="0"/>
        <v/>
      </c>
      <c r="Q11" s="235" t="str">
        <f>IFERROR(RANK(P11,P$6:P$16,0)+COUNTIF(P$6:P11,P11)-1,"")</f>
        <v/>
      </c>
    </row>
    <row r="12" spans="1:27" x14ac:dyDescent="0.25">
      <c r="J12" s="235">
        <v>996</v>
      </c>
      <c r="K12" s="235">
        <f>IFERROR(INDEX('Data Invoice'!C:C,MATCH($J12,'Data Invoice'!$B:$B,0),0),"")</f>
        <v>0</v>
      </c>
      <c r="L12" s="235" t="str">
        <f>IFERROR(INDEX('Data Invoice'!E:E,MATCH($J12,'Data Invoice'!$B:$B,0),0),"")</f>
        <v/>
      </c>
      <c r="M12" s="235">
        <f>IFERROR(INDEX('Data Invoice'!H:H,MATCH($J12,'Data Invoice'!$B:$B,0),0),"")</f>
        <v>0</v>
      </c>
      <c r="N12" s="235">
        <f>IFERROR(INDEX('Data Invoice'!I:I,MATCH($J12,'Data Invoice'!$B:$B,0),0),0)+IFERROR(SUMIFS('Jurnal Piutang'!J:J,'Jurnal Piutang'!Q:Q,K12),0)</f>
        <v>0</v>
      </c>
      <c r="O12" s="235" t="str">
        <f>IFERROR(INDEX('Data Invoice'!J:J,MATCH($J12,'Data Invoice'!$B:$B,0),0),"")</f>
        <v/>
      </c>
      <c r="P12" s="235" t="str">
        <f t="shared" si="0"/>
        <v/>
      </c>
      <c r="Q12" s="235" t="str">
        <f>IFERROR(RANK(P12,P$6:P$16,0)+COUNTIF(P$6:P12,P12)-1,"")</f>
        <v/>
      </c>
    </row>
    <row r="13" spans="1:27" x14ac:dyDescent="0.25">
      <c r="J13" s="235">
        <v>997</v>
      </c>
      <c r="K13" s="235">
        <f>IFERROR(INDEX('Data Invoice'!C:C,MATCH($J13,'Data Invoice'!$B:$B,0),0),"")</f>
        <v>0</v>
      </c>
      <c r="L13" s="235" t="str">
        <f>IFERROR(INDEX('Data Invoice'!E:E,MATCH($J13,'Data Invoice'!$B:$B,0),0),"")</f>
        <v/>
      </c>
      <c r="M13" s="235">
        <f>IFERROR(INDEX('Data Invoice'!H:H,MATCH($J13,'Data Invoice'!$B:$B,0),0),"")</f>
        <v>0</v>
      </c>
      <c r="N13" s="235">
        <f>IFERROR(INDEX('Data Invoice'!I:I,MATCH($J13,'Data Invoice'!$B:$B,0),0),0)+IFERROR(SUMIFS('Jurnal Piutang'!J:J,'Jurnal Piutang'!Q:Q,K13),0)</f>
        <v>0</v>
      </c>
      <c r="O13" s="235" t="str">
        <f>IFERROR(INDEX('Data Invoice'!J:J,MATCH($J13,'Data Invoice'!$B:$B,0),0),"")</f>
        <v/>
      </c>
      <c r="P13" s="235" t="str">
        <f t="shared" si="0"/>
        <v/>
      </c>
      <c r="Q13" s="235" t="str">
        <f>IFERROR(RANK(P13,P$6:P$16,0)+COUNTIF(P$6:P13,P13)-1,"")</f>
        <v/>
      </c>
    </row>
    <row r="14" spans="1:27" x14ac:dyDescent="0.25">
      <c r="J14" s="235">
        <v>998</v>
      </c>
      <c r="K14" s="235">
        <f>IFERROR(INDEX('Data Invoice'!C:C,MATCH($J14,'Data Invoice'!$B:$B,0),0),"")</f>
        <v>0</v>
      </c>
      <c r="L14" s="235" t="str">
        <f>IFERROR(INDEX('Data Invoice'!E:E,MATCH($J14,'Data Invoice'!$B:$B,0),0),"")</f>
        <v/>
      </c>
      <c r="M14" s="235">
        <f>IFERROR(INDEX('Data Invoice'!H:H,MATCH($J14,'Data Invoice'!$B:$B,0),0),"")</f>
        <v>0</v>
      </c>
      <c r="N14" s="235">
        <f>IFERROR(INDEX('Data Invoice'!I:I,MATCH($J14,'Data Invoice'!$B:$B,0),0),0)+IFERROR(SUMIFS('Jurnal Piutang'!J:J,'Jurnal Piutang'!Q:Q,K14),0)</f>
        <v>0</v>
      </c>
      <c r="O14" s="235" t="str">
        <f>IFERROR(INDEX('Data Invoice'!J:J,MATCH($J14,'Data Invoice'!$B:$B,0),0),"")</f>
        <v/>
      </c>
      <c r="P14" s="235" t="str">
        <f t="shared" si="0"/>
        <v/>
      </c>
      <c r="Q14" s="235" t="str">
        <f>IFERROR(RANK(P14,P$6:P$16,0)+COUNTIF(P$6:P14,P14)-1,"")</f>
        <v/>
      </c>
    </row>
    <row r="15" spans="1:27" x14ac:dyDescent="0.25">
      <c r="J15" s="235">
        <v>999</v>
      </c>
      <c r="K15" s="235">
        <f>IFERROR(INDEX('Data Invoice'!C:C,MATCH($J15,'Data Invoice'!$B:$B,0),0),"")</f>
        <v>0</v>
      </c>
      <c r="L15" s="235" t="str">
        <f>IFERROR(INDEX('Data Invoice'!E:E,MATCH($J15,'Data Invoice'!$B:$B,0),0),"")</f>
        <v/>
      </c>
      <c r="M15" s="235">
        <f>IFERROR(INDEX('Data Invoice'!H:H,MATCH($J15,'Data Invoice'!$B:$B,0),0),"")</f>
        <v>0</v>
      </c>
      <c r="N15" s="235">
        <f>IFERROR(INDEX('Data Invoice'!I:I,MATCH($J15,'Data Invoice'!$B:$B,0),0),0)+IFERROR(SUMIFS('Jurnal Piutang'!J:J,'Jurnal Piutang'!Q:Q,K15),0)</f>
        <v>0</v>
      </c>
      <c r="O15" s="235" t="str">
        <f>IFERROR(INDEX('Data Invoice'!J:J,MATCH($J15,'Data Invoice'!$B:$B,0),0),"")</f>
        <v/>
      </c>
      <c r="P15" s="235" t="str">
        <f t="shared" si="0"/>
        <v/>
      </c>
      <c r="Q15" s="235" t="str">
        <f>IFERROR(RANK(P15,P$6:P$16,0)+COUNTIF(P$6:P15,P15)-1,"")</f>
        <v/>
      </c>
    </row>
    <row r="16" spans="1:27" x14ac:dyDescent="0.25">
      <c r="J16" s="235">
        <v>1000</v>
      </c>
      <c r="K16" s="235">
        <f>IFERROR(INDEX('Data Invoice'!C:C,MATCH($J16,'Data Invoice'!$B:$B,0),0),"")</f>
        <v>0</v>
      </c>
      <c r="L16" s="235" t="str">
        <f>IFERROR(INDEX('Data Invoice'!E:E,MATCH($J16,'Data Invoice'!$B:$B,0),0),"")</f>
        <v/>
      </c>
      <c r="M16" s="235">
        <f>IFERROR(INDEX('Data Invoice'!H:H,MATCH($J16,'Data Invoice'!$B:$B,0),0),"")</f>
        <v>0</v>
      </c>
      <c r="N16" s="235">
        <f>IFERROR(INDEX('Data Invoice'!I:I,MATCH($J16,'Data Invoice'!$B:$B,0),0),0)+IFERROR(SUMIFS('Jurnal Piutang'!J:J,'Jurnal Piutang'!Q:Q,K16),0)</f>
        <v>0</v>
      </c>
      <c r="O16" s="235" t="str">
        <f>IFERROR(INDEX('Data Invoice'!J:J,MATCH($J16,'Data Invoice'!$B:$B,0),0),"")</f>
        <v/>
      </c>
      <c r="P16" s="235" t="str">
        <f t="shared" si="0"/>
        <v/>
      </c>
      <c r="Q16" s="235" t="str">
        <f>IFERROR(RANK(P16,P$6:P$16,0)+COUNTIF(P$6:P16,P16)-1,"")</f>
        <v/>
      </c>
    </row>
  </sheetData>
  <sheetProtection algorithmName="SHA-512" hashValue="12IF5UdTHC0/PWWJHjSb5CKJCn/zdKfBI8s/VU+0QyA+ZIuGSEV6ISJ56ZgPchTbwH36ggcIt/MKZaS5X2O8UA==" saltValue="BNCYDBM2XS8ObaEiUP0LQw==" spinCount="100000" sheet="1" objects="1" scenarios="1"/>
  <hyperlinks>
    <hyperlink ref="A2" location="akoontan" display="🅜" xr:uid="{C4FC64F0-C32E-4A15-B578-A4021FBED7EE}"/>
  </hyperlinks>
  <pageMargins left="0.45" right="0.45" top="0.5" bottom="0.5" header="0.3" footer="0.3"/>
  <pageSetup paperSize="9" scale="96" fitToHeight="0"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2973B-6C1C-4481-80E6-D70934FFE4D1}">
  <sheetPr codeName="Sheet12"/>
  <dimension ref="A1:AB1007"/>
  <sheetViews>
    <sheetView showGridLines="0" workbookViewId="0">
      <pane ySplit="7" topLeftCell="A8" activePane="bottomLeft" state="frozen"/>
      <selection activeCell="A2" sqref="A2"/>
      <selection pane="bottomLeft" activeCell="E18" sqref="E18"/>
    </sheetView>
  </sheetViews>
  <sheetFormatPr defaultRowHeight="15" x14ac:dyDescent="0.25"/>
  <cols>
    <col min="1" max="1" width="5.7109375" style="1" customWidth="1"/>
    <col min="2" max="2" width="5.5703125" style="499" customWidth="1"/>
    <col min="3" max="3" width="12.140625" style="500" customWidth="1"/>
    <col min="4" max="4" width="12" style="508" customWidth="1"/>
    <col min="5" max="5" width="27.140625" style="508" customWidth="1"/>
    <col min="6" max="6" width="10.5703125" style="508" customWidth="1"/>
    <col min="7" max="7" width="27.140625" style="508" customWidth="1"/>
    <col min="8" max="8" width="18.42578125" style="519" customWidth="1"/>
    <col min="9" max="9" width="17.28515625" style="520" customWidth="1"/>
    <col min="10" max="10" width="17.7109375" style="530" customWidth="1"/>
  </cols>
  <sheetData>
    <row r="1" spans="1:28" s="100" customFormat="1" ht="5.0999999999999996" customHeight="1" x14ac:dyDescent="0.25">
      <c r="A1" s="96"/>
      <c r="B1" s="491"/>
      <c r="C1" s="492"/>
      <c r="D1" s="503"/>
      <c r="E1" s="503"/>
      <c r="F1" s="503"/>
      <c r="G1" s="503"/>
      <c r="H1" s="511"/>
      <c r="I1" s="512"/>
      <c r="J1" s="526"/>
      <c r="AB1" s="100" t="s">
        <v>12</v>
      </c>
    </row>
    <row r="2" spans="1:28" s="259" customFormat="1" ht="24.95" customHeight="1" x14ac:dyDescent="0.25">
      <c r="A2" s="253" t="s">
        <v>258</v>
      </c>
      <c r="B2" s="493" t="s">
        <v>1173</v>
      </c>
      <c r="C2" s="494"/>
      <c r="D2" s="504"/>
      <c r="E2" s="505"/>
      <c r="F2" s="504"/>
      <c r="G2" s="505"/>
      <c r="H2" s="513"/>
      <c r="I2" s="514"/>
      <c r="J2" s="527"/>
      <c r="K2" s="257"/>
      <c r="L2" s="257"/>
    </row>
    <row r="3" spans="1:28" s="259" customFormat="1" ht="5.0999999999999996" customHeight="1" x14ac:dyDescent="0.25">
      <c r="A3" s="257"/>
      <c r="B3" s="495"/>
      <c r="C3" s="496"/>
      <c r="D3" s="506"/>
      <c r="E3" s="506"/>
      <c r="F3" s="506"/>
      <c r="G3" s="506"/>
      <c r="H3" s="515"/>
      <c r="I3" s="516"/>
      <c r="J3" s="528"/>
    </row>
    <row r="4" spans="1:28" s="80" customFormat="1" ht="5.0999999999999996" customHeight="1" x14ac:dyDescent="0.25">
      <c r="A4" s="77"/>
      <c r="B4" s="497"/>
      <c r="C4" s="498"/>
      <c r="D4" s="507"/>
      <c r="E4" s="507"/>
      <c r="F4" s="507"/>
      <c r="G4" s="507"/>
      <c r="H4" s="517"/>
      <c r="I4" s="518"/>
      <c r="J4" s="529"/>
    </row>
    <row r="5" spans="1:28" ht="5.0999999999999996" customHeight="1" x14ac:dyDescent="0.25"/>
    <row r="6" spans="1:28" x14ac:dyDescent="0.25">
      <c r="A6" s="3"/>
      <c r="B6" s="501" t="s">
        <v>0</v>
      </c>
      <c r="C6" s="501" t="s">
        <v>337</v>
      </c>
      <c r="D6" s="509" t="s">
        <v>349</v>
      </c>
      <c r="E6" s="509"/>
      <c r="F6" s="509"/>
      <c r="G6" s="509"/>
      <c r="H6" s="521" t="s">
        <v>1176</v>
      </c>
      <c r="I6" s="522" t="s">
        <v>1180</v>
      </c>
      <c r="J6" s="531" t="s">
        <v>1181</v>
      </c>
    </row>
    <row r="7" spans="1:28" x14ac:dyDescent="0.25">
      <c r="A7" s="3"/>
      <c r="B7" s="501"/>
      <c r="C7" s="501"/>
      <c r="D7" s="509" t="s">
        <v>277</v>
      </c>
      <c r="E7" s="510" t="s">
        <v>90</v>
      </c>
      <c r="F7" s="509" t="s">
        <v>1178</v>
      </c>
      <c r="G7" s="510" t="s">
        <v>38</v>
      </c>
      <c r="H7" s="521"/>
      <c r="I7" s="523">
        <f>J7-1</f>
        <v>2018</v>
      </c>
      <c r="J7" s="532">
        <f>YEAR(FiscalStartDate)</f>
        <v>2019</v>
      </c>
    </row>
    <row r="8" spans="1:28" x14ac:dyDescent="0.25">
      <c r="B8" s="502">
        <v>1</v>
      </c>
      <c r="C8" s="502" t="s">
        <v>674</v>
      </c>
      <c r="D8" s="490" t="str">
        <f>IFERROR(INDEX('Jurnal Utang'!O:O,MATCH(C8,'Jurnal Utang'!N:N,0),0),"")</f>
        <v>ID001</v>
      </c>
      <c r="E8" s="488" t="str">
        <f>IFERROR(INDEX(Supplier!D:D,MATCH($D8,Supplier!$C:$C,0),0),"")</f>
        <v>Supplier 1</v>
      </c>
      <c r="F8" s="490">
        <f>IFERROR(INDEX(Supplier!F:F,MATCH($D8,Supplier!$C:$C,0),0),"")</f>
        <v>2110</v>
      </c>
      <c r="G8" s="488" t="str">
        <f>IFERROR(INDEX(Supplier!G:G,MATCH($D8,Supplier!$C:$C,0),0),"")</f>
        <v>Utang Usaha Supplier</v>
      </c>
      <c r="H8" s="524"/>
      <c r="I8" s="525"/>
      <c r="J8" s="533">
        <f>IF(C8&lt;&gt;"",-SUMIFS('Jurnal Utang'!J:J,'Jurnal Utang'!H:H,F8,'Jurnal Utang'!N:N,C8)+SUMIFS('Jurnal Kas'!K:K,'Jurnal Kas'!H:H,F8,'Jurnal Kas'!N:N,C8)+I8,"")</f>
        <v>0</v>
      </c>
    </row>
    <row r="9" spans="1:28" x14ac:dyDescent="0.25">
      <c r="A9" s="179"/>
      <c r="B9" s="502">
        <v>2</v>
      </c>
      <c r="C9" s="502" t="s">
        <v>675</v>
      </c>
      <c r="D9" s="490" t="str">
        <f>IFERROR(INDEX('Jurnal Utang'!O:O,MATCH(C9,'Jurnal Utang'!N:N,0),0),"")</f>
        <v>ID001</v>
      </c>
      <c r="E9" s="488" t="str">
        <f>IFERROR(INDEX(Supplier!D:D,MATCH($D9,Supplier!$C:$C,0),0),"")</f>
        <v>Supplier 1</v>
      </c>
      <c r="F9" s="490">
        <f>IFERROR(INDEX(Supplier!F:F,MATCH($D9,Supplier!$C:$C,0),0),"")</f>
        <v>2110</v>
      </c>
      <c r="G9" s="488" t="str">
        <f>IFERROR(INDEX(Supplier!G:G,MATCH($D9,Supplier!$C:$C,0),0),"")</f>
        <v>Utang Usaha Supplier</v>
      </c>
      <c r="H9" s="524"/>
      <c r="I9" s="525"/>
      <c r="J9" s="533">
        <f>IF(C9&lt;&gt;"",-SUMIFS('Jurnal Utang'!J:J,'Jurnal Utang'!H:H,F9,'Jurnal Utang'!N:N,C9)+SUMIFS('Jurnal Kas'!K:K,'Jurnal Kas'!H:H,F9,'Jurnal Kas'!N:N,C9)+I9,"")</f>
        <v>-300000</v>
      </c>
    </row>
    <row r="10" spans="1:28" x14ac:dyDescent="0.25">
      <c r="A10" s="179"/>
      <c r="B10" s="502">
        <v>3</v>
      </c>
      <c r="C10" s="502" t="s">
        <v>676</v>
      </c>
      <c r="D10" s="490" t="str">
        <f>IFERROR(INDEX('Jurnal Utang'!O:O,MATCH(C10,'Jurnal Utang'!N:N,0),0),"")</f>
        <v/>
      </c>
      <c r="E10" s="488" t="str">
        <f>IFERROR(INDEX(Supplier!D:D,MATCH($D10,Supplier!$C:$C,0),0),"")</f>
        <v/>
      </c>
      <c r="F10" s="490" t="str">
        <f>IFERROR(INDEX(Supplier!F:F,MATCH($D10,Supplier!$C:$C,0),0),"")</f>
        <v/>
      </c>
      <c r="G10" s="488" t="str">
        <f>IFERROR(INDEX(Supplier!G:G,MATCH($D10,Supplier!$C:$C,0),0),"")</f>
        <v/>
      </c>
      <c r="H10" s="524"/>
      <c r="I10" s="525"/>
      <c r="J10" s="533">
        <f>IF(C10&lt;&gt;"",-SUMIFS('Jurnal Utang'!J:J,'Jurnal Utang'!H:H,F10,'Jurnal Utang'!N:N,C10)+SUMIFS('Jurnal Kas'!K:K,'Jurnal Kas'!H:H,F10,'Jurnal Kas'!N:N,C10)+I10,"")</f>
        <v>0</v>
      </c>
    </row>
    <row r="11" spans="1:28" x14ac:dyDescent="0.25">
      <c r="A11" s="179"/>
      <c r="B11" s="502">
        <v>4</v>
      </c>
      <c r="C11" s="502" t="s">
        <v>677</v>
      </c>
      <c r="D11" s="490" t="str">
        <f>IFERROR(INDEX('Jurnal Utang'!O:O,MATCH(C11,'Jurnal Utang'!N:N,0),0),"")</f>
        <v/>
      </c>
      <c r="E11" s="488" t="str">
        <f>IFERROR(INDEX(Supplier!D:D,MATCH($D11,Supplier!$C:$C,0),0),"")</f>
        <v/>
      </c>
      <c r="F11" s="490" t="str">
        <f>IFERROR(INDEX(Supplier!F:F,MATCH($D11,Supplier!$C:$C,0),0),"")</f>
        <v/>
      </c>
      <c r="G11" s="488" t="str">
        <f>IFERROR(INDEX(Supplier!G:G,MATCH($D11,Supplier!$C:$C,0),0),"")</f>
        <v/>
      </c>
      <c r="H11" s="524"/>
      <c r="I11" s="525"/>
      <c r="J11" s="533">
        <f>IF(C11&lt;&gt;"",-SUMIFS('Jurnal Utang'!J:J,'Jurnal Utang'!H:H,F11,'Jurnal Utang'!N:N,C11)+SUMIFS('Jurnal Kas'!K:K,'Jurnal Kas'!H:H,F11,'Jurnal Kas'!N:N,C11)+I11,"")</f>
        <v>0</v>
      </c>
    </row>
    <row r="12" spans="1:28" x14ac:dyDescent="0.25">
      <c r="A12" s="179"/>
      <c r="B12" s="502">
        <v>5</v>
      </c>
      <c r="C12" s="502" t="s">
        <v>678</v>
      </c>
      <c r="D12" s="490" t="str">
        <f>IFERROR(INDEX('Jurnal Utang'!O:O,MATCH(C12,'Jurnal Utang'!N:N,0),0),"")</f>
        <v/>
      </c>
      <c r="E12" s="488" t="str">
        <f>IFERROR(INDEX(Supplier!D:D,MATCH($D12,Supplier!$C:$C,0),0),"")</f>
        <v/>
      </c>
      <c r="F12" s="490" t="str">
        <f>IFERROR(INDEX(Supplier!F:F,MATCH($D12,Supplier!$C:$C,0),0),"")</f>
        <v/>
      </c>
      <c r="G12" s="488" t="str">
        <f>IFERROR(INDEX(Supplier!G:G,MATCH($D12,Supplier!$C:$C,0),0),"")</f>
        <v/>
      </c>
      <c r="H12" s="524"/>
      <c r="I12" s="525"/>
      <c r="J12" s="533">
        <f>IF(C12&lt;&gt;"",-SUMIFS('Jurnal Utang'!J:J,'Jurnal Utang'!H:H,F12,'Jurnal Utang'!N:N,C12)+SUMIFS('Jurnal Kas'!K:K,'Jurnal Kas'!H:H,F12,'Jurnal Kas'!N:N,C12)+I12,"")</f>
        <v>0</v>
      </c>
    </row>
    <row r="13" spans="1:28" x14ac:dyDescent="0.25">
      <c r="A13" s="179"/>
      <c r="B13" s="502">
        <v>6</v>
      </c>
      <c r="C13" s="502" t="s">
        <v>679</v>
      </c>
      <c r="D13" s="490" t="str">
        <f>IFERROR(INDEX('Jurnal Utang'!O:O,MATCH(C13,'Jurnal Utang'!N:N,0),0),"")</f>
        <v/>
      </c>
      <c r="E13" s="488" t="str">
        <f>IFERROR(INDEX(Supplier!D:D,MATCH($D13,Supplier!$C:$C,0),0),"")</f>
        <v/>
      </c>
      <c r="F13" s="490" t="str">
        <f>IFERROR(INDEX(Supplier!F:F,MATCH($D13,Supplier!$C:$C,0),0),"")</f>
        <v/>
      </c>
      <c r="G13" s="488" t="str">
        <f>IFERROR(INDEX(Supplier!G:G,MATCH($D13,Supplier!$C:$C,0),0),"")</f>
        <v/>
      </c>
      <c r="H13" s="524"/>
      <c r="I13" s="525"/>
      <c r="J13" s="533">
        <f>IF(C13&lt;&gt;"",-SUMIFS('Jurnal Utang'!J:J,'Jurnal Utang'!H:H,F13,'Jurnal Utang'!N:N,C13)+SUMIFS('Jurnal Kas'!K:K,'Jurnal Kas'!H:H,F13,'Jurnal Kas'!N:N,C13)+I13,"")</f>
        <v>0</v>
      </c>
    </row>
    <row r="14" spans="1:28" x14ac:dyDescent="0.25">
      <c r="A14" s="179"/>
      <c r="B14" s="502">
        <v>7</v>
      </c>
      <c r="C14" s="502" t="s">
        <v>680</v>
      </c>
      <c r="D14" s="490" t="str">
        <f>IFERROR(INDEX('Jurnal Utang'!O:O,MATCH(C14,'Jurnal Utang'!N:N,0),0),"")</f>
        <v/>
      </c>
      <c r="E14" s="488" t="str">
        <f>IFERROR(INDEX(Supplier!D:D,MATCH($D14,Supplier!$C:$C,0),0),"")</f>
        <v/>
      </c>
      <c r="F14" s="490" t="str">
        <f>IFERROR(INDEX(Supplier!F:F,MATCH($D14,Supplier!$C:$C,0),0),"")</f>
        <v/>
      </c>
      <c r="G14" s="488" t="str">
        <f>IFERROR(INDEX(Supplier!G:G,MATCH($D14,Supplier!$C:$C,0),0),"")</f>
        <v/>
      </c>
      <c r="H14" s="524"/>
      <c r="I14" s="525"/>
      <c r="J14" s="533">
        <f>IF(C14&lt;&gt;"",-SUMIFS('Jurnal Utang'!J:J,'Jurnal Utang'!H:H,F14,'Jurnal Utang'!N:N,C14)+SUMIFS('Jurnal Kas'!K:K,'Jurnal Kas'!H:H,F14,'Jurnal Kas'!N:N,C14)+I14,"")</f>
        <v>0</v>
      </c>
    </row>
    <row r="15" spans="1:28" x14ac:dyDescent="0.25">
      <c r="A15" s="179"/>
      <c r="B15" s="502">
        <v>8</v>
      </c>
      <c r="C15" s="502" t="s">
        <v>681</v>
      </c>
      <c r="D15" s="490" t="str">
        <f>IFERROR(INDEX('Jurnal Utang'!O:O,MATCH(C15,'Jurnal Utang'!N:N,0),0),"")</f>
        <v/>
      </c>
      <c r="E15" s="488" t="str">
        <f>IFERROR(INDEX(Supplier!D:D,MATCH($D15,Supplier!$C:$C,0),0),"")</f>
        <v/>
      </c>
      <c r="F15" s="490" t="str">
        <f>IFERROR(INDEX(Supplier!F:F,MATCH($D15,Supplier!$C:$C,0),0),"")</f>
        <v/>
      </c>
      <c r="G15" s="488" t="str">
        <f>IFERROR(INDEX(Supplier!G:G,MATCH($D15,Supplier!$C:$C,0),0),"")</f>
        <v/>
      </c>
      <c r="H15" s="524"/>
      <c r="I15" s="525"/>
      <c r="J15" s="533">
        <f>IF(C15&lt;&gt;"",-SUMIFS('Jurnal Utang'!J:J,'Jurnal Utang'!H:H,F15,'Jurnal Utang'!N:N,C15)+SUMIFS('Jurnal Kas'!K:K,'Jurnal Kas'!H:H,F15,'Jurnal Kas'!N:N,C15)+I15,"")</f>
        <v>0</v>
      </c>
    </row>
    <row r="16" spans="1:28" x14ac:dyDescent="0.25">
      <c r="A16" s="179"/>
      <c r="B16" s="502">
        <v>9</v>
      </c>
      <c r="C16" s="502" t="s">
        <v>682</v>
      </c>
      <c r="D16" s="490" t="str">
        <f>IFERROR(INDEX('Jurnal Utang'!O:O,MATCH(C16,'Jurnal Utang'!N:N,0),0),"")</f>
        <v/>
      </c>
      <c r="E16" s="488" t="str">
        <f>IFERROR(INDEX(Supplier!D:D,MATCH($D16,Supplier!$C:$C,0),0),"")</f>
        <v/>
      </c>
      <c r="F16" s="490" t="str">
        <f>IFERROR(INDEX(Supplier!F:F,MATCH($D16,Supplier!$C:$C,0),0),"")</f>
        <v/>
      </c>
      <c r="G16" s="488" t="str">
        <f>IFERROR(INDEX(Supplier!G:G,MATCH($D16,Supplier!$C:$C,0),0),"")</f>
        <v/>
      </c>
      <c r="H16" s="524"/>
      <c r="I16" s="525"/>
      <c r="J16" s="533">
        <f>IF(C16&lt;&gt;"",-SUMIFS('Jurnal Utang'!J:J,'Jurnal Utang'!H:H,F16,'Jurnal Utang'!N:N,C16)+SUMIFS('Jurnal Kas'!K:K,'Jurnal Kas'!H:H,F16,'Jurnal Kas'!N:N,C16)+I16,"")</f>
        <v>0</v>
      </c>
    </row>
    <row r="17" spans="1:10" x14ac:dyDescent="0.25">
      <c r="A17" s="179"/>
      <c r="B17" s="502">
        <v>10</v>
      </c>
      <c r="C17" s="502" t="s">
        <v>684</v>
      </c>
      <c r="D17" s="490" t="str">
        <f>IFERROR(INDEX('Jurnal Utang'!O:O,MATCH(C17,'Jurnal Utang'!N:N,0),0),"")</f>
        <v/>
      </c>
      <c r="E17" s="488" t="str">
        <f>IFERROR(INDEX(Supplier!D:D,MATCH($D17,Supplier!$C:$C,0),0),"")</f>
        <v/>
      </c>
      <c r="F17" s="490" t="str">
        <f>IFERROR(INDEX(Supplier!F:F,MATCH($D17,Supplier!$C:$C,0),0),"")</f>
        <v/>
      </c>
      <c r="G17" s="488" t="str">
        <f>IFERROR(INDEX(Supplier!G:G,MATCH($D17,Supplier!$C:$C,0),0),"")</f>
        <v/>
      </c>
      <c r="H17" s="524"/>
      <c r="I17" s="525"/>
      <c r="J17" s="533">
        <f>IF(C17&lt;&gt;"",-SUMIFS('Jurnal Utang'!J:J,'Jurnal Utang'!H:H,F17,'Jurnal Utang'!N:N,C17)+SUMIFS('Jurnal Kas'!K:K,'Jurnal Kas'!H:H,F17,'Jurnal Kas'!N:N,C17)+I17,"")</f>
        <v>0</v>
      </c>
    </row>
    <row r="18" spans="1:10" x14ac:dyDescent="0.25">
      <c r="A18" s="179"/>
      <c r="B18" s="502">
        <v>11</v>
      </c>
      <c r="C18" s="502" t="s">
        <v>686</v>
      </c>
      <c r="D18" s="490" t="str">
        <f>IFERROR(INDEX('Jurnal Utang'!O:O,MATCH(C18,'Jurnal Utang'!N:N,0),0),"")</f>
        <v/>
      </c>
      <c r="E18" s="488" t="str">
        <f>IFERROR(INDEX(Supplier!D:D,MATCH($D18,Supplier!$C:$C,0),0),"")</f>
        <v/>
      </c>
      <c r="F18" s="490" t="str">
        <f>IFERROR(INDEX(Supplier!F:F,MATCH($D18,Supplier!$C:$C,0),0),"")</f>
        <v/>
      </c>
      <c r="G18" s="488" t="str">
        <f>IFERROR(INDEX(Supplier!G:G,MATCH($D18,Supplier!$C:$C,0),0),"")</f>
        <v/>
      </c>
      <c r="H18" s="524"/>
      <c r="I18" s="525"/>
      <c r="J18" s="533">
        <f>IF(C18&lt;&gt;"",-SUMIFS('Jurnal Utang'!J:J,'Jurnal Utang'!H:H,F18,'Jurnal Utang'!N:N,C18)+SUMIFS('Jurnal Kas'!K:K,'Jurnal Kas'!H:H,F18,'Jurnal Kas'!N:N,C18)+I18,"")</f>
        <v>0</v>
      </c>
    </row>
    <row r="19" spans="1:10" x14ac:dyDescent="0.25">
      <c r="A19" s="179"/>
      <c r="B19" s="502">
        <v>12</v>
      </c>
      <c r="C19" s="502" t="s">
        <v>688</v>
      </c>
      <c r="D19" s="490" t="str">
        <f>IFERROR(INDEX('Jurnal Utang'!O:O,MATCH(C19,'Jurnal Utang'!N:N,0),0),"")</f>
        <v/>
      </c>
      <c r="E19" s="488" t="str">
        <f>IFERROR(INDEX(Supplier!D:D,MATCH($D19,Supplier!$C:$C,0),0),"")</f>
        <v/>
      </c>
      <c r="F19" s="490" t="str">
        <f>IFERROR(INDEX(Supplier!F:F,MATCH($D19,Supplier!$C:$C,0),0),"")</f>
        <v/>
      </c>
      <c r="G19" s="488" t="str">
        <f>IFERROR(INDEX(Supplier!G:G,MATCH($D19,Supplier!$C:$C,0),0),"")</f>
        <v/>
      </c>
      <c r="H19" s="524"/>
      <c r="I19" s="525"/>
      <c r="J19" s="533">
        <f>IF(C19&lt;&gt;"",-SUMIFS('Jurnal Utang'!J:J,'Jurnal Utang'!H:H,F19,'Jurnal Utang'!N:N,C19)+SUMIFS('Jurnal Kas'!K:K,'Jurnal Kas'!H:H,F19,'Jurnal Kas'!N:N,C19)+I19,"")</f>
        <v>0</v>
      </c>
    </row>
    <row r="20" spans="1:10" x14ac:dyDescent="0.25">
      <c r="A20" s="179"/>
      <c r="B20" s="502">
        <v>13</v>
      </c>
      <c r="C20" s="502" t="s">
        <v>690</v>
      </c>
      <c r="D20" s="490" t="str">
        <f>IFERROR(INDEX('Jurnal Utang'!O:O,MATCH(C20,'Jurnal Utang'!N:N,0),0),"")</f>
        <v/>
      </c>
      <c r="E20" s="488" t="str">
        <f>IFERROR(INDEX(Supplier!D:D,MATCH($D20,Supplier!$C:$C,0),0),"")</f>
        <v/>
      </c>
      <c r="F20" s="490" t="str">
        <f>IFERROR(INDEX(Supplier!F:F,MATCH($D20,Supplier!$C:$C,0),0),"")</f>
        <v/>
      </c>
      <c r="G20" s="488" t="str">
        <f>IFERROR(INDEX(Supplier!G:G,MATCH($D20,Supplier!$C:$C,0),0),"")</f>
        <v/>
      </c>
      <c r="H20" s="524"/>
      <c r="I20" s="525"/>
      <c r="J20" s="533">
        <f>IF(C20&lt;&gt;"",-SUMIFS('Jurnal Utang'!J:J,'Jurnal Utang'!H:H,F20,'Jurnal Utang'!N:N,C20)+SUMIFS('Jurnal Kas'!K:K,'Jurnal Kas'!H:H,F20,'Jurnal Kas'!N:N,C20)+I20,"")</f>
        <v>0</v>
      </c>
    </row>
    <row r="21" spans="1:10" x14ac:dyDescent="0.25">
      <c r="A21" s="179"/>
      <c r="B21" s="502">
        <v>14</v>
      </c>
      <c r="C21" s="502" t="s">
        <v>692</v>
      </c>
      <c r="D21" s="490" t="str">
        <f>IFERROR(INDEX('Jurnal Utang'!O:O,MATCH(C21,'Jurnal Utang'!N:N,0),0),"")</f>
        <v/>
      </c>
      <c r="E21" s="488" t="str">
        <f>IFERROR(INDEX(Supplier!D:D,MATCH($D21,Supplier!$C:$C,0),0),"")</f>
        <v/>
      </c>
      <c r="F21" s="490" t="str">
        <f>IFERROR(INDEX(Supplier!F:F,MATCH($D21,Supplier!$C:$C,0),0),"")</f>
        <v/>
      </c>
      <c r="G21" s="488" t="str">
        <f>IFERROR(INDEX(Supplier!G:G,MATCH($D21,Supplier!$C:$C,0),0),"")</f>
        <v/>
      </c>
      <c r="H21" s="524"/>
      <c r="I21" s="525"/>
      <c r="J21" s="533">
        <f>IF(C21&lt;&gt;"",-SUMIFS('Jurnal Utang'!J:J,'Jurnal Utang'!H:H,F21,'Jurnal Utang'!N:N,C21)+SUMIFS('Jurnal Kas'!K:K,'Jurnal Kas'!H:H,F21,'Jurnal Kas'!N:N,C21)+I21,"")</f>
        <v>0</v>
      </c>
    </row>
    <row r="22" spans="1:10" x14ac:dyDescent="0.25">
      <c r="A22" s="179"/>
      <c r="B22" s="502">
        <v>15</v>
      </c>
      <c r="C22" s="502" t="s">
        <v>694</v>
      </c>
      <c r="D22" s="490" t="str">
        <f>IFERROR(INDEX('Jurnal Utang'!O:O,MATCH(C22,'Jurnal Utang'!N:N,0),0),"")</f>
        <v/>
      </c>
      <c r="E22" s="488" t="str">
        <f>IFERROR(INDEX(Supplier!D:D,MATCH($D22,Supplier!$C:$C,0),0),"")</f>
        <v/>
      </c>
      <c r="F22" s="490" t="str">
        <f>IFERROR(INDEX(Supplier!F:F,MATCH($D22,Supplier!$C:$C,0),0),"")</f>
        <v/>
      </c>
      <c r="G22" s="488" t="str">
        <f>IFERROR(INDEX(Supplier!G:G,MATCH($D22,Supplier!$C:$C,0),0),"")</f>
        <v/>
      </c>
      <c r="H22" s="524"/>
      <c r="I22" s="525"/>
      <c r="J22" s="533">
        <f>IF(C22&lt;&gt;"",-SUMIFS('Jurnal Utang'!J:J,'Jurnal Utang'!H:H,F22,'Jurnal Utang'!N:N,C22)+SUMIFS('Jurnal Kas'!K:K,'Jurnal Kas'!H:H,F22,'Jurnal Kas'!N:N,C22)+I22,"")</f>
        <v>0</v>
      </c>
    </row>
    <row r="23" spans="1:10" x14ac:dyDescent="0.25">
      <c r="A23" s="179"/>
      <c r="B23" s="502">
        <v>16</v>
      </c>
      <c r="C23" s="502" t="s">
        <v>696</v>
      </c>
      <c r="D23" s="490" t="str">
        <f>IFERROR(INDEX('Jurnal Utang'!O:O,MATCH(C23,'Jurnal Utang'!N:N,0),0),"")</f>
        <v/>
      </c>
      <c r="E23" s="488" t="str">
        <f>IFERROR(INDEX(Supplier!D:D,MATCH($D23,Supplier!$C:$C,0),0),"")</f>
        <v/>
      </c>
      <c r="F23" s="490" t="str">
        <f>IFERROR(INDEX(Supplier!F:F,MATCH($D23,Supplier!$C:$C,0),0),"")</f>
        <v/>
      </c>
      <c r="G23" s="488" t="str">
        <f>IFERROR(INDEX(Supplier!G:G,MATCH($D23,Supplier!$C:$C,0),0),"")</f>
        <v/>
      </c>
      <c r="H23" s="524"/>
      <c r="I23" s="525"/>
      <c r="J23" s="533">
        <f>IF(C23&lt;&gt;"",-SUMIFS('Jurnal Utang'!J:J,'Jurnal Utang'!H:H,F23,'Jurnal Utang'!N:N,C23)+SUMIFS('Jurnal Kas'!K:K,'Jurnal Kas'!H:H,F23,'Jurnal Kas'!N:N,C23)+I23,"")</f>
        <v>0</v>
      </c>
    </row>
    <row r="24" spans="1:10" x14ac:dyDescent="0.25">
      <c r="A24" s="179"/>
      <c r="B24" s="502">
        <v>17</v>
      </c>
      <c r="C24" s="502" t="s">
        <v>698</v>
      </c>
      <c r="D24" s="490" t="str">
        <f>IFERROR(INDEX('Jurnal Utang'!O:O,MATCH(C24,'Jurnal Utang'!N:N,0),0),"")</f>
        <v/>
      </c>
      <c r="E24" s="488" t="str">
        <f>IFERROR(INDEX(Supplier!D:D,MATCH($D24,Supplier!$C:$C,0),0),"")</f>
        <v/>
      </c>
      <c r="F24" s="490" t="str">
        <f>IFERROR(INDEX(Supplier!F:F,MATCH($D24,Supplier!$C:$C,0),0),"")</f>
        <v/>
      </c>
      <c r="G24" s="488" t="str">
        <f>IFERROR(INDEX(Supplier!G:G,MATCH($D24,Supplier!$C:$C,0),0),"")</f>
        <v/>
      </c>
      <c r="H24" s="524"/>
      <c r="I24" s="525"/>
      <c r="J24" s="533">
        <f>IF(C24&lt;&gt;"",-SUMIFS('Jurnal Utang'!J:J,'Jurnal Utang'!H:H,F24,'Jurnal Utang'!N:N,C24)+SUMIFS('Jurnal Kas'!K:K,'Jurnal Kas'!H:H,F24,'Jurnal Kas'!N:N,C24)+I24,"")</f>
        <v>0</v>
      </c>
    </row>
    <row r="25" spans="1:10" x14ac:dyDescent="0.25">
      <c r="A25" s="179"/>
      <c r="B25" s="502">
        <v>18</v>
      </c>
      <c r="C25" s="502" t="s">
        <v>700</v>
      </c>
      <c r="D25" s="490" t="str">
        <f>IFERROR(INDEX('Jurnal Utang'!O:O,MATCH(C25,'Jurnal Utang'!N:N,0),0),"")</f>
        <v/>
      </c>
      <c r="E25" s="488" t="str">
        <f>IFERROR(INDEX(Supplier!D:D,MATCH($D25,Supplier!$C:$C,0),0),"")</f>
        <v/>
      </c>
      <c r="F25" s="490" t="str">
        <f>IFERROR(INDEX(Supplier!F:F,MATCH($D25,Supplier!$C:$C,0),0),"")</f>
        <v/>
      </c>
      <c r="G25" s="488" t="str">
        <f>IFERROR(INDEX(Supplier!G:G,MATCH($D25,Supplier!$C:$C,0),0),"")</f>
        <v/>
      </c>
      <c r="H25" s="524"/>
      <c r="I25" s="525"/>
      <c r="J25" s="533">
        <f>IF(C25&lt;&gt;"",-SUMIFS('Jurnal Utang'!J:J,'Jurnal Utang'!H:H,F25,'Jurnal Utang'!N:N,C25)+SUMIFS('Jurnal Kas'!K:K,'Jurnal Kas'!H:H,F25,'Jurnal Kas'!N:N,C25)+I25,"")</f>
        <v>0</v>
      </c>
    </row>
    <row r="26" spans="1:10" x14ac:dyDescent="0.25">
      <c r="A26" s="179"/>
      <c r="B26" s="502">
        <v>19</v>
      </c>
      <c r="C26" s="502" t="s">
        <v>702</v>
      </c>
      <c r="D26" s="490" t="str">
        <f>IFERROR(INDEX('Jurnal Utang'!O:O,MATCH(C26,'Jurnal Utang'!N:N,0),0),"")</f>
        <v/>
      </c>
      <c r="E26" s="488" t="str">
        <f>IFERROR(INDEX(Supplier!D:D,MATCH($D26,Supplier!$C:$C,0),0),"")</f>
        <v/>
      </c>
      <c r="F26" s="490" t="str">
        <f>IFERROR(INDEX(Supplier!F:F,MATCH($D26,Supplier!$C:$C,0),0),"")</f>
        <v/>
      </c>
      <c r="G26" s="488" t="str">
        <f>IFERROR(INDEX(Supplier!G:G,MATCH($D26,Supplier!$C:$C,0),0),"")</f>
        <v/>
      </c>
      <c r="H26" s="524"/>
      <c r="I26" s="525"/>
      <c r="J26" s="533">
        <f>IF(C26&lt;&gt;"",-SUMIFS('Jurnal Utang'!J:J,'Jurnal Utang'!H:H,F26,'Jurnal Utang'!N:N,C26)+SUMIFS('Jurnal Kas'!K:K,'Jurnal Kas'!H:H,F26,'Jurnal Kas'!N:N,C26)+I26,"")</f>
        <v>0</v>
      </c>
    </row>
    <row r="27" spans="1:10" x14ac:dyDescent="0.25">
      <c r="A27" s="179"/>
      <c r="B27" s="502">
        <v>20</v>
      </c>
      <c r="C27" s="502" t="s">
        <v>704</v>
      </c>
      <c r="D27" s="490" t="str">
        <f>IFERROR(INDEX('Jurnal Utang'!O:O,MATCH(C27,'Jurnal Utang'!N:N,0),0),"")</f>
        <v/>
      </c>
      <c r="E27" s="488" t="str">
        <f>IFERROR(INDEX(Supplier!D:D,MATCH($D27,Supplier!$C:$C,0),0),"")</f>
        <v/>
      </c>
      <c r="F27" s="490" t="str">
        <f>IFERROR(INDEX(Supplier!F:F,MATCH($D27,Supplier!$C:$C,0),0),"")</f>
        <v/>
      </c>
      <c r="G27" s="488" t="str">
        <f>IFERROR(INDEX(Supplier!G:G,MATCH($D27,Supplier!$C:$C,0),0),"")</f>
        <v/>
      </c>
      <c r="H27" s="524"/>
      <c r="I27" s="525"/>
      <c r="J27" s="533">
        <f>IF(C27&lt;&gt;"",-SUMIFS('Jurnal Utang'!J:J,'Jurnal Utang'!H:H,F27,'Jurnal Utang'!N:N,C27)+SUMIFS('Jurnal Kas'!K:K,'Jurnal Kas'!H:H,F27,'Jurnal Kas'!N:N,C27)+I27,"")</f>
        <v>0</v>
      </c>
    </row>
    <row r="28" spans="1:10" x14ac:dyDescent="0.25">
      <c r="A28" s="179"/>
      <c r="B28" s="502">
        <v>21</v>
      </c>
      <c r="C28" s="502" t="s">
        <v>706</v>
      </c>
      <c r="D28" s="490" t="str">
        <f>IFERROR(INDEX('Jurnal Utang'!O:O,MATCH(C28,'Jurnal Utang'!N:N,0),0),"")</f>
        <v/>
      </c>
      <c r="E28" s="488" t="str">
        <f>IFERROR(INDEX(Supplier!D:D,MATCH($D28,Supplier!$C:$C,0),0),"")</f>
        <v/>
      </c>
      <c r="F28" s="490" t="str">
        <f>IFERROR(INDEX(Supplier!F:F,MATCH($D28,Supplier!$C:$C,0),0),"")</f>
        <v/>
      </c>
      <c r="G28" s="488" t="str">
        <f>IFERROR(INDEX(Supplier!G:G,MATCH($D28,Supplier!$C:$C,0),0),"")</f>
        <v/>
      </c>
      <c r="H28" s="524"/>
      <c r="I28" s="525"/>
      <c r="J28" s="533">
        <f>IF(C28&lt;&gt;"",-SUMIFS('Jurnal Utang'!J:J,'Jurnal Utang'!H:H,F28,'Jurnal Utang'!N:N,C28)+SUMIFS('Jurnal Kas'!K:K,'Jurnal Kas'!H:H,F28,'Jurnal Kas'!N:N,C28)+I28,"")</f>
        <v>0</v>
      </c>
    </row>
    <row r="29" spans="1:10" x14ac:dyDescent="0.25">
      <c r="A29" s="179"/>
      <c r="B29" s="502">
        <v>22</v>
      </c>
      <c r="C29" s="502" t="s">
        <v>708</v>
      </c>
      <c r="D29" s="490" t="str">
        <f>IFERROR(INDEX('Jurnal Utang'!O:O,MATCH(C29,'Jurnal Utang'!N:N,0),0),"")</f>
        <v/>
      </c>
      <c r="E29" s="488" t="str">
        <f>IFERROR(INDEX(Supplier!D:D,MATCH($D29,Supplier!$C:$C,0),0),"")</f>
        <v/>
      </c>
      <c r="F29" s="490" t="str">
        <f>IFERROR(INDEX(Supplier!F:F,MATCH($D29,Supplier!$C:$C,0),0),"")</f>
        <v/>
      </c>
      <c r="G29" s="488" t="str">
        <f>IFERROR(INDEX(Supplier!G:G,MATCH($D29,Supplier!$C:$C,0),0),"")</f>
        <v/>
      </c>
      <c r="H29" s="524"/>
      <c r="I29" s="525"/>
      <c r="J29" s="533">
        <f>IF(C29&lt;&gt;"",-SUMIFS('Jurnal Utang'!J:J,'Jurnal Utang'!H:H,F29,'Jurnal Utang'!N:N,C29)+SUMIFS('Jurnal Kas'!K:K,'Jurnal Kas'!H:H,F29,'Jurnal Kas'!N:N,C29)+I29,"")</f>
        <v>0</v>
      </c>
    </row>
    <row r="30" spans="1:10" x14ac:dyDescent="0.25">
      <c r="A30" s="179"/>
      <c r="B30" s="502">
        <v>23</v>
      </c>
      <c r="C30" s="502" t="s">
        <v>710</v>
      </c>
      <c r="D30" s="490" t="str">
        <f>IFERROR(INDEX('Jurnal Utang'!O:O,MATCH(C30,'Jurnal Utang'!N:N,0),0),"")</f>
        <v/>
      </c>
      <c r="E30" s="488" t="str">
        <f>IFERROR(INDEX(Supplier!D:D,MATCH($D30,Supplier!$C:$C,0),0),"")</f>
        <v/>
      </c>
      <c r="F30" s="490" t="str">
        <f>IFERROR(INDEX(Supplier!F:F,MATCH($D30,Supplier!$C:$C,0),0),"")</f>
        <v/>
      </c>
      <c r="G30" s="488" t="str">
        <f>IFERROR(INDEX(Supplier!G:G,MATCH($D30,Supplier!$C:$C,0),0),"")</f>
        <v/>
      </c>
      <c r="H30" s="524"/>
      <c r="I30" s="525"/>
      <c r="J30" s="533">
        <f>IF(C30&lt;&gt;"",-SUMIFS('Jurnal Utang'!J:J,'Jurnal Utang'!H:H,F30,'Jurnal Utang'!N:N,C30)+SUMIFS('Jurnal Kas'!K:K,'Jurnal Kas'!H:H,F30,'Jurnal Kas'!N:N,C30)+I30,"")</f>
        <v>0</v>
      </c>
    </row>
    <row r="31" spans="1:10" x14ac:dyDescent="0.25">
      <c r="A31" s="179"/>
      <c r="B31" s="502">
        <v>24</v>
      </c>
      <c r="C31" s="502" t="s">
        <v>712</v>
      </c>
      <c r="D31" s="490" t="str">
        <f>IFERROR(INDEX('Jurnal Utang'!O:O,MATCH(C31,'Jurnal Utang'!N:N,0),0),"")</f>
        <v/>
      </c>
      <c r="E31" s="488" t="str">
        <f>IFERROR(INDEX(Supplier!D:D,MATCH($D31,Supplier!$C:$C,0),0),"")</f>
        <v/>
      </c>
      <c r="F31" s="490" t="str">
        <f>IFERROR(INDEX(Supplier!F:F,MATCH($D31,Supplier!$C:$C,0),0),"")</f>
        <v/>
      </c>
      <c r="G31" s="488" t="str">
        <f>IFERROR(INDEX(Supplier!G:G,MATCH($D31,Supplier!$C:$C,0),0),"")</f>
        <v/>
      </c>
      <c r="H31" s="524"/>
      <c r="I31" s="525"/>
      <c r="J31" s="533">
        <f>IF(C31&lt;&gt;"",-SUMIFS('Jurnal Utang'!J:J,'Jurnal Utang'!H:H,F31,'Jurnal Utang'!N:N,C31)+SUMIFS('Jurnal Kas'!K:K,'Jurnal Kas'!H:H,F31,'Jurnal Kas'!N:N,C31)+I31,"")</f>
        <v>0</v>
      </c>
    </row>
    <row r="32" spans="1:10" x14ac:dyDescent="0.25">
      <c r="A32" s="179"/>
      <c r="B32" s="502">
        <v>25</v>
      </c>
      <c r="C32" s="502" t="s">
        <v>714</v>
      </c>
      <c r="D32" s="490" t="str">
        <f>IFERROR(INDEX('Jurnal Utang'!O:O,MATCH(C32,'Jurnal Utang'!N:N,0),0),"")</f>
        <v/>
      </c>
      <c r="E32" s="488" t="str">
        <f>IFERROR(INDEX(Supplier!D:D,MATCH($D32,Supplier!$C:$C,0),0),"")</f>
        <v/>
      </c>
      <c r="F32" s="490" t="str">
        <f>IFERROR(INDEX(Supplier!F:F,MATCH($D32,Supplier!$C:$C,0),0),"")</f>
        <v/>
      </c>
      <c r="G32" s="488" t="str">
        <f>IFERROR(INDEX(Supplier!G:G,MATCH($D32,Supplier!$C:$C,0),0),"")</f>
        <v/>
      </c>
      <c r="H32" s="524"/>
      <c r="I32" s="525"/>
      <c r="J32" s="533">
        <f>IF(C32&lt;&gt;"",-SUMIFS('Jurnal Utang'!J:J,'Jurnal Utang'!H:H,F32,'Jurnal Utang'!N:N,C32)+SUMIFS('Jurnal Kas'!K:K,'Jurnal Kas'!H:H,F32,'Jurnal Kas'!N:N,C32)+I32,"")</f>
        <v>0</v>
      </c>
    </row>
    <row r="33" spans="1:10" x14ac:dyDescent="0.25">
      <c r="A33" s="179"/>
      <c r="B33" s="502">
        <v>26</v>
      </c>
      <c r="C33" s="502" t="s">
        <v>716</v>
      </c>
      <c r="D33" s="490" t="str">
        <f>IFERROR(INDEX('Jurnal Utang'!O:O,MATCH(C33,'Jurnal Utang'!N:N,0),0),"")</f>
        <v/>
      </c>
      <c r="E33" s="488" t="str">
        <f>IFERROR(INDEX(Supplier!D:D,MATCH($D33,Supplier!$C:$C,0),0),"")</f>
        <v/>
      </c>
      <c r="F33" s="490" t="str">
        <f>IFERROR(INDEX(Supplier!F:F,MATCH($D33,Supplier!$C:$C,0),0),"")</f>
        <v/>
      </c>
      <c r="G33" s="488" t="str">
        <f>IFERROR(INDEX(Supplier!G:G,MATCH($D33,Supplier!$C:$C,0),0),"")</f>
        <v/>
      </c>
      <c r="H33" s="524"/>
      <c r="I33" s="525"/>
      <c r="J33" s="533">
        <f>IF(C33&lt;&gt;"",-SUMIFS('Jurnal Utang'!J:J,'Jurnal Utang'!H:H,F33,'Jurnal Utang'!N:N,C33)+SUMIFS('Jurnal Kas'!K:K,'Jurnal Kas'!H:H,F33,'Jurnal Kas'!N:N,C33)+I33,"")</f>
        <v>0</v>
      </c>
    </row>
    <row r="34" spans="1:10" x14ac:dyDescent="0.25">
      <c r="A34" s="179"/>
      <c r="B34" s="502">
        <v>27</v>
      </c>
      <c r="C34" s="502" t="s">
        <v>718</v>
      </c>
      <c r="D34" s="490" t="str">
        <f>IFERROR(INDEX('Jurnal Utang'!O:O,MATCH(C34,'Jurnal Utang'!N:N,0),0),"")</f>
        <v/>
      </c>
      <c r="E34" s="488" t="str">
        <f>IFERROR(INDEX(Supplier!D:D,MATCH($D34,Supplier!$C:$C,0),0),"")</f>
        <v/>
      </c>
      <c r="F34" s="490" t="str">
        <f>IFERROR(INDEX(Supplier!F:F,MATCH($D34,Supplier!$C:$C,0),0),"")</f>
        <v/>
      </c>
      <c r="G34" s="488" t="str">
        <f>IFERROR(INDEX(Supplier!G:G,MATCH($D34,Supplier!$C:$C,0),0),"")</f>
        <v/>
      </c>
      <c r="H34" s="524"/>
      <c r="I34" s="525"/>
      <c r="J34" s="533">
        <f>IF(C34&lt;&gt;"",-SUMIFS('Jurnal Utang'!J:J,'Jurnal Utang'!H:H,F34,'Jurnal Utang'!N:N,C34)+SUMIFS('Jurnal Kas'!K:K,'Jurnal Kas'!H:H,F34,'Jurnal Kas'!N:N,C34)+I34,"")</f>
        <v>0</v>
      </c>
    </row>
    <row r="35" spans="1:10" x14ac:dyDescent="0.25">
      <c r="A35" s="179"/>
      <c r="B35" s="502">
        <v>28</v>
      </c>
      <c r="C35" s="502" t="s">
        <v>720</v>
      </c>
      <c r="D35" s="490" t="str">
        <f>IFERROR(INDEX('Jurnal Utang'!O:O,MATCH(C35,'Jurnal Utang'!N:N,0),0),"")</f>
        <v/>
      </c>
      <c r="E35" s="488" t="str">
        <f>IFERROR(INDEX(Supplier!D:D,MATCH($D35,Supplier!$C:$C,0),0),"")</f>
        <v/>
      </c>
      <c r="F35" s="490" t="str">
        <f>IFERROR(INDEX(Supplier!F:F,MATCH($D35,Supplier!$C:$C,0),0),"")</f>
        <v/>
      </c>
      <c r="G35" s="488" t="str">
        <f>IFERROR(INDEX(Supplier!G:G,MATCH($D35,Supplier!$C:$C,0),0),"")</f>
        <v/>
      </c>
      <c r="H35" s="524"/>
      <c r="I35" s="525"/>
      <c r="J35" s="533">
        <f>IF(C35&lt;&gt;"",-SUMIFS('Jurnal Utang'!J:J,'Jurnal Utang'!H:H,F35,'Jurnal Utang'!N:N,C35)+SUMIFS('Jurnal Kas'!K:K,'Jurnal Kas'!H:H,F35,'Jurnal Kas'!N:N,C35)+I35,"")</f>
        <v>0</v>
      </c>
    </row>
    <row r="36" spans="1:10" x14ac:dyDescent="0.25">
      <c r="A36" s="179"/>
      <c r="B36" s="502">
        <v>29</v>
      </c>
      <c r="C36" s="502" t="s">
        <v>722</v>
      </c>
      <c r="D36" s="490" t="str">
        <f>IFERROR(INDEX('Jurnal Utang'!O:O,MATCH(C36,'Jurnal Utang'!N:N,0),0),"")</f>
        <v/>
      </c>
      <c r="E36" s="488" t="str">
        <f>IFERROR(INDEX(Supplier!D:D,MATCH($D36,Supplier!$C:$C,0),0),"")</f>
        <v/>
      </c>
      <c r="F36" s="490" t="str">
        <f>IFERROR(INDEX(Supplier!F:F,MATCH($D36,Supplier!$C:$C,0),0),"")</f>
        <v/>
      </c>
      <c r="G36" s="488" t="str">
        <f>IFERROR(INDEX(Supplier!G:G,MATCH($D36,Supplier!$C:$C,0),0),"")</f>
        <v/>
      </c>
      <c r="H36" s="524"/>
      <c r="I36" s="525"/>
      <c r="J36" s="533">
        <f>IF(C36&lt;&gt;"",-SUMIFS('Jurnal Utang'!J:J,'Jurnal Utang'!H:H,F36,'Jurnal Utang'!N:N,C36)+SUMIFS('Jurnal Kas'!K:K,'Jurnal Kas'!H:H,F36,'Jurnal Kas'!N:N,C36)+I36,"")</f>
        <v>0</v>
      </c>
    </row>
    <row r="37" spans="1:10" x14ac:dyDescent="0.25">
      <c r="A37" s="179"/>
      <c r="B37" s="502">
        <v>30</v>
      </c>
      <c r="C37" s="502" t="s">
        <v>724</v>
      </c>
      <c r="D37" s="490" t="str">
        <f>IFERROR(INDEX('Jurnal Utang'!O:O,MATCH(C37,'Jurnal Utang'!N:N,0),0),"")</f>
        <v/>
      </c>
      <c r="E37" s="488" t="str">
        <f>IFERROR(INDEX(Supplier!D:D,MATCH($D37,Supplier!$C:$C,0),0),"")</f>
        <v/>
      </c>
      <c r="F37" s="490" t="str">
        <f>IFERROR(INDEX(Supplier!F:F,MATCH($D37,Supplier!$C:$C,0),0),"")</f>
        <v/>
      </c>
      <c r="G37" s="488" t="str">
        <f>IFERROR(INDEX(Supplier!G:G,MATCH($D37,Supplier!$C:$C,0),0),"")</f>
        <v/>
      </c>
      <c r="H37" s="524"/>
      <c r="I37" s="525"/>
      <c r="J37" s="533">
        <f>IF(C37&lt;&gt;"",-SUMIFS('Jurnal Utang'!J:J,'Jurnal Utang'!H:H,F37,'Jurnal Utang'!N:N,C37)+SUMIFS('Jurnal Kas'!K:K,'Jurnal Kas'!H:H,F37,'Jurnal Kas'!N:N,C37)+I37,"")</f>
        <v>0</v>
      </c>
    </row>
    <row r="38" spans="1:10" x14ac:dyDescent="0.25">
      <c r="A38" s="179"/>
      <c r="B38" s="502">
        <v>31</v>
      </c>
      <c r="C38" s="502" t="s">
        <v>726</v>
      </c>
      <c r="D38" s="490" t="str">
        <f>IFERROR(INDEX('Jurnal Utang'!O:O,MATCH(C38,'Jurnal Utang'!N:N,0),0),"")</f>
        <v/>
      </c>
      <c r="E38" s="488" t="str">
        <f>IFERROR(INDEX(Supplier!D:D,MATCH($D38,Supplier!$C:$C,0),0),"")</f>
        <v/>
      </c>
      <c r="F38" s="490" t="str">
        <f>IFERROR(INDEX(Supplier!F:F,MATCH($D38,Supplier!$C:$C,0),0),"")</f>
        <v/>
      </c>
      <c r="G38" s="488" t="str">
        <f>IFERROR(INDEX(Supplier!G:G,MATCH($D38,Supplier!$C:$C,0),0),"")</f>
        <v/>
      </c>
      <c r="H38" s="524"/>
      <c r="I38" s="525"/>
      <c r="J38" s="533">
        <f>IF(C38&lt;&gt;"",-SUMIFS('Jurnal Utang'!J:J,'Jurnal Utang'!H:H,F38,'Jurnal Utang'!N:N,C38)+SUMIFS('Jurnal Kas'!K:K,'Jurnal Kas'!H:H,F38,'Jurnal Kas'!N:N,C38)+I38,"")</f>
        <v>0</v>
      </c>
    </row>
    <row r="39" spans="1:10" x14ac:dyDescent="0.25">
      <c r="A39" s="179"/>
      <c r="B39" s="502">
        <v>32</v>
      </c>
      <c r="C39" s="502" t="s">
        <v>728</v>
      </c>
      <c r="D39" s="490" t="str">
        <f>IFERROR(INDEX('Jurnal Utang'!O:O,MATCH(C39,'Jurnal Utang'!N:N,0),0),"")</f>
        <v/>
      </c>
      <c r="E39" s="488" t="str">
        <f>IFERROR(INDEX(Supplier!D:D,MATCH($D39,Supplier!$C:$C,0),0),"")</f>
        <v/>
      </c>
      <c r="F39" s="490" t="str">
        <f>IFERROR(INDEX(Supplier!F:F,MATCH($D39,Supplier!$C:$C,0),0),"")</f>
        <v/>
      </c>
      <c r="G39" s="488" t="str">
        <f>IFERROR(INDEX(Supplier!G:G,MATCH($D39,Supplier!$C:$C,0),0),"")</f>
        <v/>
      </c>
      <c r="H39" s="524"/>
      <c r="I39" s="525"/>
      <c r="J39" s="533">
        <f>IF(C39&lt;&gt;"",-SUMIFS('Jurnal Utang'!J:J,'Jurnal Utang'!H:H,F39,'Jurnal Utang'!N:N,C39)+SUMIFS('Jurnal Kas'!K:K,'Jurnal Kas'!H:H,F39,'Jurnal Kas'!N:N,C39)+I39,"")</f>
        <v>0</v>
      </c>
    </row>
    <row r="40" spans="1:10" x14ac:dyDescent="0.25">
      <c r="A40" s="179"/>
      <c r="B40" s="502">
        <v>33</v>
      </c>
      <c r="C40" s="502" t="s">
        <v>730</v>
      </c>
      <c r="D40" s="490" t="str">
        <f>IFERROR(INDEX('Jurnal Utang'!O:O,MATCH(C40,'Jurnal Utang'!N:N,0),0),"")</f>
        <v/>
      </c>
      <c r="E40" s="488" t="str">
        <f>IFERROR(INDEX(Supplier!D:D,MATCH($D40,Supplier!$C:$C,0),0),"")</f>
        <v/>
      </c>
      <c r="F40" s="490" t="str">
        <f>IFERROR(INDEX(Supplier!F:F,MATCH($D40,Supplier!$C:$C,0),0),"")</f>
        <v/>
      </c>
      <c r="G40" s="488" t="str">
        <f>IFERROR(INDEX(Supplier!G:G,MATCH($D40,Supplier!$C:$C,0),0),"")</f>
        <v/>
      </c>
      <c r="H40" s="524"/>
      <c r="I40" s="525"/>
      <c r="J40" s="533">
        <f>IF(C40&lt;&gt;"",-SUMIFS('Jurnal Utang'!J:J,'Jurnal Utang'!H:H,F40,'Jurnal Utang'!N:N,C40)+SUMIFS('Jurnal Kas'!K:K,'Jurnal Kas'!H:H,F40,'Jurnal Kas'!N:N,C40)+I40,"")</f>
        <v>0</v>
      </c>
    </row>
    <row r="41" spans="1:10" x14ac:dyDescent="0.25">
      <c r="A41" s="179"/>
      <c r="B41" s="502">
        <v>34</v>
      </c>
      <c r="C41" s="502" t="s">
        <v>732</v>
      </c>
      <c r="D41" s="490" t="str">
        <f>IFERROR(INDEX('Jurnal Utang'!O:O,MATCH(C41,'Jurnal Utang'!N:N,0),0),"")</f>
        <v/>
      </c>
      <c r="E41" s="488" t="str">
        <f>IFERROR(INDEX(Supplier!D:D,MATCH($D41,Supplier!$C:$C,0),0),"")</f>
        <v/>
      </c>
      <c r="F41" s="490" t="str">
        <f>IFERROR(INDEX(Supplier!F:F,MATCH($D41,Supplier!$C:$C,0),0),"")</f>
        <v/>
      </c>
      <c r="G41" s="488" t="str">
        <f>IFERROR(INDEX(Supplier!G:G,MATCH($D41,Supplier!$C:$C,0),0),"")</f>
        <v/>
      </c>
      <c r="H41" s="524"/>
      <c r="I41" s="525"/>
      <c r="J41" s="533">
        <f>IF(C41&lt;&gt;"",-SUMIFS('Jurnal Utang'!J:J,'Jurnal Utang'!H:H,F41,'Jurnal Utang'!N:N,C41)+SUMIFS('Jurnal Kas'!K:K,'Jurnal Kas'!H:H,F41,'Jurnal Kas'!N:N,C41)+I41,"")</f>
        <v>0</v>
      </c>
    </row>
    <row r="42" spans="1:10" x14ac:dyDescent="0.25">
      <c r="A42" s="179"/>
      <c r="B42" s="502">
        <v>35</v>
      </c>
      <c r="C42" s="502" t="s">
        <v>734</v>
      </c>
      <c r="D42" s="490" t="str">
        <f>IFERROR(INDEX('Jurnal Utang'!O:O,MATCH(C42,'Jurnal Utang'!N:N,0),0),"")</f>
        <v/>
      </c>
      <c r="E42" s="488" t="str">
        <f>IFERROR(INDEX(Supplier!D:D,MATCH($D42,Supplier!$C:$C,0),0),"")</f>
        <v/>
      </c>
      <c r="F42" s="490" t="str">
        <f>IFERROR(INDEX(Supplier!F:F,MATCH($D42,Supplier!$C:$C,0),0),"")</f>
        <v/>
      </c>
      <c r="G42" s="488" t="str">
        <f>IFERROR(INDEX(Supplier!G:G,MATCH($D42,Supplier!$C:$C,0),0),"")</f>
        <v/>
      </c>
      <c r="H42" s="524"/>
      <c r="I42" s="525"/>
      <c r="J42" s="533">
        <f>IF(C42&lt;&gt;"",-SUMIFS('Jurnal Utang'!J:J,'Jurnal Utang'!H:H,F42,'Jurnal Utang'!N:N,C42)+SUMIFS('Jurnal Kas'!K:K,'Jurnal Kas'!H:H,F42,'Jurnal Kas'!N:N,C42)+I42,"")</f>
        <v>0</v>
      </c>
    </row>
    <row r="43" spans="1:10" x14ac:dyDescent="0.25">
      <c r="A43" s="179"/>
      <c r="B43" s="502">
        <v>36</v>
      </c>
      <c r="C43" s="502" t="s">
        <v>736</v>
      </c>
      <c r="D43" s="490" t="str">
        <f>IFERROR(INDEX('Jurnal Utang'!O:O,MATCH(C43,'Jurnal Utang'!N:N,0),0),"")</f>
        <v/>
      </c>
      <c r="E43" s="488" t="str">
        <f>IFERROR(INDEX(Supplier!D:D,MATCH($D43,Supplier!$C:$C,0),0),"")</f>
        <v/>
      </c>
      <c r="F43" s="490" t="str">
        <f>IFERROR(INDEX(Supplier!F:F,MATCH($D43,Supplier!$C:$C,0),0),"")</f>
        <v/>
      </c>
      <c r="G43" s="488" t="str">
        <f>IFERROR(INDEX(Supplier!G:G,MATCH($D43,Supplier!$C:$C,0),0),"")</f>
        <v/>
      </c>
      <c r="H43" s="524"/>
      <c r="I43" s="525"/>
      <c r="J43" s="533">
        <f>IF(C43&lt;&gt;"",-SUMIFS('Jurnal Utang'!J:J,'Jurnal Utang'!H:H,F43,'Jurnal Utang'!N:N,C43)+SUMIFS('Jurnal Kas'!K:K,'Jurnal Kas'!H:H,F43,'Jurnal Kas'!N:N,C43)+I43,"")</f>
        <v>0</v>
      </c>
    </row>
    <row r="44" spans="1:10" x14ac:dyDescent="0.25">
      <c r="A44" s="179"/>
      <c r="B44" s="502">
        <v>37</v>
      </c>
      <c r="C44" s="502" t="s">
        <v>738</v>
      </c>
      <c r="D44" s="490" t="str">
        <f>IFERROR(INDEX('Jurnal Utang'!O:O,MATCH(C44,'Jurnal Utang'!N:N,0),0),"")</f>
        <v/>
      </c>
      <c r="E44" s="488" t="str">
        <f>IFERROR(INDEX(Supplier!D:D,MATCH($D44,Supplier!$C:$C,0),0),"")</f>
        <v/>
      </c>
      <c r="F44" s="490" t="str">
        <f>IFERROR(INDEX(Supplier!F:F,MATCH($D44,Supplier!$C:$C,0),0),"")</f>
        <v/>
      </c>
      <c r="G44" s="488" t="str">
        <f>IFERROR(INDEX(Supplier!G:G,MATCH($D44,Supplier!$C:$C,0),0),"")</f>
        <v/>
      </c>
      <c r="H44" s="524"/>
      <c r="I44" s="525"/>
      <c r="J44" s="533">
        <f>IF(C44&lt;&gt;"",-SUMIFS('Jurnal Utang'!J:J,'Jurnal Utang'!H:H,F44,'Jurnal Utang'!N:N,C44)+SUMIFS('Jurnal Kas'!K:K,'Jurnal Kas'!H:H,F44,'Jurnal Kas'!N:N,C44)+I44,"")</f>
        <v>0</v>
      </c>
    </row>
    <row r="45" spans="1:10" x14ac:dyDescent="0.25">
      <c r="A45" s="179"/>
      <c r="B45" s="502">
        <v>38</v>
      </c>
      <c r="C45" s="502" t="s">
        <v>740</v>
      </c>
      <c r="D45" s="490" t="str">
        <f>IFERROR(INDEX('Jurnal Utang'!O:O,MATCH(C45,'Jurnal Utang'!N:N,0),0),"")</f>
        <v/>
      </c>
      <c r="E45" s="488" t="str">
        <f>IFERROR(INDEX(Supplier!D:D,MATCH($D45,Supplier!$C:$C,0),0),"")</f>
        <v/>
      </c>
      <c r="F45" s="490" t="str">
        <f>IFERROR(INDEX(Supplier!F:F,MATCH($D45,Supplier!$C:$C,0),0),"")</f>
        <v/>
      </c>
      <c r="G45" s="488" t="str">
        <f>IFERROR(INDEX(Supplier!G:G,MATCH($D45,Supplier!$C:$C,0),0),"")</f>
        <v/>
      </c>
      <c r="H45" s="524"/>
      <c r="I45" s="525"/>
      <c r="J45" s="533">
        <f>IF(C45&lt;&gt;"",-SUMIFS('Jurnal Utang'!J:J,'Jurnal Utang'!H:H,F45,'Jurnal Utang'!N:N,C45)+SUMIFS('Jurnal Kas'!K:K,'Jurnal Kas'!H:H,F45,'Jurnal Kas'!N:N,C45)+I45,"")</f>
        <v>0</v>
      </c>
    </row>
    <row r="46" spans="1:10" x14ac:dyDescent="0.25">
      <c r="A46" s="179"/>
      <c r="B46" s="502">
        <v>39</v>
      </c>
      <c r="C46" s="502" t="s">
        <v>742</v>
      </c>
      <c r="D46" s="490" t="str">
        <f>IFERROR(INDEX('Jurnal Utang'!O:O,MATCH(C46,'Jurnal Utang'!N:N,0),0),"")</f>
        <v/>
      </c>
      <c r="E46" s="488" t="str">
        <f>IFERROR(INDEX(Supplier!D:D,MATCH($D46,Supplier!$C:$C,0),0),"")</f>
        <v/>
      </c>
      <c r="F46" s="490" t="str">
        <f>IFERROR(INDEX(Supplier!F:F,MATCH($D46,Supplier!$C:$C,0),0),"")</f>
        <v/>
      </c>
      <c r="G46" s="488" t="str">
        <f>IFERROR(INDEX(Supplier!G:G,MATCH($D46,Supplier!$C:$C,0),0),"")</f>
        <v/>
      </c>
      <c r="H46" s="524"/>
      <c r="I46" s="525"/>
      <c r="J46" s="533">
        <f>IF(C46&lt;&gt;"",-SUMIFS('Jurnal Utang'!J:J,'Jurnal Utang'!H:H,F46,'Jurnal Utang'!N:N,C46)+SUMIFS('Jurnal Kas'!K:K,'Jurnal Kas'!H:H,F46,'Jurnal Kas'!N:N,C46)+I46,"")</f>
        <v>0</v>
      </c>
    </row>
    <row r="47" spans="1:10" x14ac:dyDescent="0.25">
      <c r="A47" s="179"/>
      <c r="B47" s="502">
        <v>40</v>
      </c>
      <c r="C47" s="502" t="s">
        <v>744</v>
      </c>
      <c r="D47" s="490" t="str">
        <f>IFERROR(INDEX('Jurnal Utang'!O:O,MATCH(C47,'Jurnal Utang'!N:N,0),0),"")</f>
        <v/>
      </c>
      <c r="E47" s="488" t="str">
        <f>IFERROR(INDEX(Supplier!D:D,MATCH($D47,Supplier!$C:$C,0),0),"")</f>
        <v/>
      </c>
      <c r="F47" s="490" t="str">
        <f>IFERROR(INDEX(Supplier!F:F,MATCH($D47,Supplier!$C:$C,0),0),"")</f>
        <v/>
      </c>
      <c r="G47" s="488" t="str">
        <f>IFERROR(INDEX(Supplier!G:G,MATCH($D47,Supplier!$C:$C,0),0),"")</f>
        <v/>
      </c>
      <c r="H47" s="524"/>
      <c r="I47" s="525"/>
      <c r="J47" s="533">
        <f>IF(C47&lt;&gt;"",-SUMIFS('Jurnal Utang'!J:J,'Jurnal Utang'!H:H,F47,'Jurnal Utang'!N:N,C47)+SUMIFS('Jurnal Kas'!K:K,'Jurnal Kas'!H:H,F47,'Jurnal Kas'!N:N,C47)+I47,"")</f>
        <v>0</v>
      </c>
    </row>
    <row r="48" spans="1:10" x14ac:dyDescent="0.25">
      <c r="A48" s="179"/>
      <c r="B48" s="502">
        <v>41</v>
      </c>
      <c r="C48" s="502" t="s">
        <v>746</v>
      </c>
      <c r="D48" s="490" t="str">
        <f>IFERROR(INDEX('Jurnal Utang'!O:O,MATCH(C48,'Jurnal Utang'!N:N,0),0),"")</f>
        <v/>
      </c>
      <c r="E48" s="488" t="str">
        <f>IFERROR(INDEX(Supplier!D:D,MATCH($D48,Supplier!$C:$C,0),0),"")</f>
        <v/>
      </c>
      <c r="F48" s="490" t="str">
        <f>IFERROR(INDEX(Supplier!F:F,MATCH($D48,Supplier!$C:$C,0),0),"")</f>
        <v/>
      </c>
      <c r="G48" s="488" t="str">
        <f>IFERROR(INDEX(Supplier!G:G,MATCH($D48,Supplier!$C:$C,0),0),"")</f>
        <v/>
      </c>
      <c r="H48" s="524"/>
      <c r="I48" s="525"/>
      <c r="J48" s="533">
        <f>IF(C48&lt;&gt;"",-SUMIFS('Jurnal Utang'!J:J,'Jurnal Utang'!H:H,F48,'Jurnal Utang'!N:N,C48)+SUMIFS('Jurnal Kas'!K:K,'Jurnal Kas'!H:H,F48,'Jurnal Kas'!N:N,C48)+I48,"")</f>
        <v>0</v>
      </c>
    </row>
    <row r="49" spans="1:10" x14ac:dyDescent="0.25">
      <c r="A49" s="179"/>
      <c r="B49" s="502">
        <v>42</v>
      </c>
      <c r="C49" s="502" t="s">
        <v>748</v>
      </c>
      <c r="D49" s="490" t="str">
        <f>IFERROR(INDEX('Jurnal Utang'!O:O,MATCH(C49,'Jurnal Utang'!N:N,0),0),"")</f>
        <v/>
      </c>
      <c r="E49" s="488" t="str">
        <f>IFERROR(INDEX(Supplier!D:D,MATCH($D49,Supplier!$C:$C,0),0),"")</f>
        <v/>
      </c>
      <c r="F49" s="490" t="str">
        <f>IFERROR(INDEX(Supplier!F:F,MATCH($D49,Supplier!$C:$C,0),0),"")</f>
        <v/>
      </c>
      <c r="G49" s="488" t="str">
        <f>IFERROR(INDEX(Supplier!G:G,MATCH($D49,Supplier!$C:$C,0),0),"")</f>
        <v/>
      </c>
      <c r="H49" s="524"/>
      <c r="I49" s="525"/>
      <c r="J49" s="533">
        <f>IF(C49&lt;&gt;"",-SUMIFS('Jurnal Utang'!J:J,'Jurnal Utang'!H:H,F49,'Jurnal Utang'!N:N,C49)+SUMIFS('Jurnal Kas'!K:K,'Jurnal Kas'!H:H,F49,'Jurnal Kas'!N:N,C49)+I49,"")</f>
        <v>0</v>
      </c>
    </row>
    <row r="50" spans="1:10" x14ac:dyDescent="0.25">
      <c r="A50" s="179"/>
      <c r="B50" s="502">
        <v>43</v>
      </c>
      <c r="C50" s="502" t="s">
        <v>750</v>
      </c>
      <c r="D50" s="490" t="str">
        <f>IFERROR(INDEX('Jurnal Utang'!O:O,MATCH(C50,'Jurnal Utang'!N:N,0),0),"")</f>
        <v/>
      </c>
      <c r="E50" s="488" t="str">
        <f>IFERROR(INDEX(Supplier!D:D,MATCH($D50,Supplier!$C:$C,0),0),"")</f>
        <v/>
      </c>
      <c r="F50" s="490" t="str">
        <f>IFERROR(INDEX(Supplier!F:F,MATCH($D50,Supplier!$C:$C,0),0),"")</f>
        <v/>
      </c>
      <c r="G50" s="488" t="str">
        <f>IFERROR(INDEX(Supplier!G:G,MATCH($D50,Supplier!$C:$C,0),0),"")</f>
        <v/>
      </c>
      <c r="H50" s="524"/>
      <c r="I50" s="525"/>
      <c r="J50" s="533">
        <f>IF(C50&lt;&gt;"",-SUMIFS('Jurnal Utang'!J:J,'Jurnal Utang'!H:H,F50,'Jurnal Utang'!N:N,C50)+SUMIFS('Jurnal Kas'!K:K,'Jurnal Kas'!H:H,F50,'Jurnal Kas'!N:N,C50)+I50,"")</f>
        <v>0</v>
      </c>
    </row>
    <row r="51" spans="1:10" x14ac:dyDescent="0.25">
      <c r="A51" s="179"/>
      <c r="B51" s="502">
        <v>44</v>
      </c>
      <c r="C51" s="502" t="s">
        <v>752</v>
      </c>
      <c r="D51" s="490" t="str">
        <f>IFERROR(INDEX('Jurnal Utang'!O:O,MATCH(C51,'Jurnal Utang'!N:N,0),0),"")</f>
        <v/>
      </c>
      <c r="E51" s="488" t="str">
        <f>IFERROR(INDEX(Supplier!D:D,MATCH($D51,Supplier!$C:$C,0),0),"")</f>
        <v/>
      </c>
      <c r="F51" s="490" t="str">
        <f>IFERROR(INDEX(Supplier!F:F,MATCH($D51,Supplier!$C:$C,0),0),"")</f>
        <v/>
      </c>
      <c r="G51" s="488" t="str">
        <f>IFERROR(INDEX(Supplier!G:G,MATCH($D51,Supplier!$C:$C,0),0),"")</f>
        <v/>
      </c>
      <c r="H51" s="524"/>
      <c r="I51" s="525"/>
      <c r="J51" s="533">
        <f>IF(C51&lt;&gt;"",-SUMIFS('Jurnal Utang'!J:J,'Jurnal Utang'!H:H,F51,'Jurnal Utang'!N:N,C51)+SUMIFS('Jurnal Kas'!K:K,'Jurnal Kas'!H:H,F51,'Jurnal Kas'!N:N,C51)+I51,"")</f>
        <v>0</v>
      </c>
    </row>
    <row r="52" spans="1:10" x14ac:dyDescent="0.25">
      <c r="A52" s="179"/>
      <c r="B52" s="502">
        <v>45</v>
      </c>
      <c r="C52" s="502" t="s">
        <v>754</v>
      </c>
      <c r="D52" s="490" t="str">
        <f>IFERROR(INDEX('Jurnal Utang'!O:O,MATCH(C52,'Jurnal Utang'!N:N,0),0),"")</f>
        <v/>
      </c>
      <c r="E52" s="488" t="str">
        <f>IFERROR(INDEX(Supplier!D:D,MATCH($D52,Supplier!$C:$C,0),0),"")</f>
        <v/>
      </c>
      <c r="F52" s="490" t="str">
        <f>IFERROR(INDEX(Supplier!F:F,MATCH($D52,Supplier!$C:$C,0),0),"")</f>
        <v/>
      </c>
      <c r="G52" s="488" t="str">
        <f>IFERROR(INDEX(Supplier!G:G,MATCH($D52,Supplier!$C:$C,0),0),"")</f>
        <v/>
      </c>
      <c r="H52" s="524"/>
      <c r="I52" s="525"/>
      <c r="J52" s="533">
        <f>IF(C52&lt;&gt;"",-SUMIFS('Jurnal Utang'!J:J,'Jurnal Utang'!H:H,F52,'Jurnal Utang'!N:N,C52)+SUMIFS('Jurnal Kas'!K:K,'Jurnal Kas'!H:H,F52,'Jurnal Kas'!N:N,C52)+I52,"")</f>
        <v>0</v>
      </c>
    </row>
    <row r="53" spans="1:10" x14ac:dyDescent="0.25">
      <c r="A53" s="179"/>
      <c r="B53" s="502">
        <v>46</v>
      </c>
      <c r="C53" s="502" t="s">
        <v>756</v>
      </c>
      <c r="D53" s="490" t="str">
        <f>IFERROR(INDEX('Jurnal Utang'!O:O,MATCH(C53,'Jurnal Utang'!N:N,0),0),"")</f>
        <v/>
      </c>
      <c r="E53" s="488" t="str">
        <f>IFERROR(INDEX(Supplier!D:D,MATCH($D53,Supplier!$C:$C,0),0),"")</f>
        <v/>
      </c>
      <c r="F53" s="490" t="str">
        <f>IFERROR(INDEX(Supplier!F:F,MATCH($D53,Supplier!$C:$C,0),0),"")</f>
        <v/>
      </c>
      <c r="G53" s="488" t="str">
        <f>IFERROR(INDEX(Supplier!G:G,MATCH($D53,Supplier!$C:$C,0),0),"")</f>
        <v/>
      </c>
      <c r="H53" s="524"/>
      <c r="I53" s="525"/>
      <c r="J53" s="533">
        <f>IF(C53&lt;&gt;"",-SUMIFS('Jurnal Utang'!J:J,'Jurnal Utang'!H:H,F53,'Jurnal Utang'!N:N,C53)+SUMIFS('Jurnal Kas'!K:K,'Jurnal Kas'!H:H,F53,'Jurnal Kas'!N:N,C53)+I53,"")</f>
        <v>0</v>
      </c>
    </row>
    <row r="54" spans="1:10" x14ac:dyDescent="0.25">
      <c r="A54" s="179"/>
      <c r="B54" s="502">
        <v>47</v>
      </c>
      <c r="C54" s="502" t="s">
        <v>758</v>
      </c>
      <c r="D54" s="490" t="str">
        <f>IFERROR(INDEX('Jurnal Utang'!O:O,MATCH(C54,'Jurnal Utang'!N:N,0),0),"")</f>
        <v/>
      </c>
      <c r="E54" s="488" t="str">
        <f>IFERROR(INDEX(Supplier!D:D,MATCH($D54,Supplier!$C:$C,0),0),"")</f>
        <v/>
      </c>
      <c r="F54" s="490" t="str">
        <f>IFERROR(INDEX(Supplier!F:F,MATCH($D54,Supplier!$C:$C,0),0),"")</f>
        <v/>
      </c>
      <c r="G54" s="488" t="str">
        <f>IFERROR(INDEX(Supplier!G:G,MATCH($D54,Supplier!$C:$C,0),0),"")</f>
        <v/>
      </c>
      <c r="H54" s="524"/>
      <c r="I54" s="525"/>
      <c r="J54" s="533">
        <f>IF(C54&lt;&gt;"",-SUMIFS('Jurnal Utang'!J:J,'Jurnal Utang'!H:H,F54,'Jurnal Utang'!N:N,C54)+SUMIFS('Jurnal Kas'!K:K,'Jurnal Kas'!H:H,F54,'Jurnal Kas'!N:N,C54)+I54,"")</f>
        <v>0</v>
      </c>
    </row>
    <row r="55" spans="1:10" x14ac:dyDescent="0.25">
      <c r="A55" s="179"/>
      <c r="B55" s="502">
        <v>48</v>
      </c>
      <c r="C55" s="502" t="s">
        <v>760</v>
      </c>
      <c r="D55" s="490" t="str">
        <f>IFERROR(INDEX('Jurnal Utang'!O:O,MATCH(C55,'Jurnal Utang'!N:N,0),0),"")</f>
        <v/>
      </c>
      <c r="E55" s="488" t="str">
        <f>IFERROR(INDEX(Supplier!D:D,MATCH($D55,Supplier!$C:$C,0),0),"")</f>
        <v/>
      </c>
      <c r="F55" s="490" t="str">
        <f>IFERROR(INDEX(Supplier!F:F,MATCH($D55,Supplier!$C:$C,0),0),"")</f>
        <v/>
      </c>
      <c r="G55" s="488" t="str">
        <f>IFERROR(INDEX(Supplier!G:G,MATCH($D55,Supplier!$C:$C,0),0),"")</f>
        <v/>
      </c>
      <c r="H55" s="524"/>
      <c r="I55" s="525"/>
      <c r="J55" s="533">
        <f>IF(C55&lt;&gt;"",-SUMIFS('Jurnal Utang'!J:J,'Jurnal Utang'!H:H,F55,'Jurnal Utang'!N:N,C55)+SUMIFS('Jurnal Kas'!K:K,'Jurnal Kas'!H:H,F55,'Jurnal Kas'!N:N,C55)+I55,"")</f>
        <v>0</v>
      </c>
    </row>
    <row r="56" spans="1:10" x14ac:dyDescent="0.25">
      <c r="A56" s="179"/>
      <c r="B56" s="502">
        <v>49</v>
      </c>
      <c r="C56" s="502" t="s">
        <v>762</v>
      </c>
      <c r="D56" s="490" t="str">
        <f>IFERROR(INDEX('Jurnal Utang'!O:O,MATCH(C56,'Jurnal Utang'!N:N,0),0),"")</f>
        <v/>
      </c>
      <c r="E56" s="488" t="str">
        <f>IFERROR(INDEX(Supplier!D:D,MATCH($D56,Supplier!$C:$C,0),0),"")</f>
        <v/>
      </c>
      <c r="F56" s="490" t="str">
        <f>IFERROR(INDEX(Supplier!F:F,MATCH($D56,Supplier!$C:$C,0),0),"")</f>
        <v/>
      </c>
      <c r="G56" s="488" t="str">
        <f>IFERROR(INDEX(Supplier!G:G,MATCH($D56,Supplier!$C:$C,0),0),"")</f>
        <v/>
      </c>
      <c r="H56" s="524"/>
      <c r="I56" s="525"/>
      <c r="J56" s="533">
        <f>IF(C56&lt;&gt;"",-SUMIFS('Jurnal Utang'!J:J,'Jurnal Utang'!H:H,F56,'Jurnal Utang'!N:N,C56)+SUMIFS('Jurnal Kas'!K:K,'Jurnal Kas'!H:H,F56,'Jurnal Kas'!N:N,C56)+I56,"")</f>
        <v>0</v>
      </c>
    </row>
    <row r="57" spans="1:10" x14ac:dyDescent="0.25">
      <c r="A57" s="179"/>
      <c r="B57" s="502">
        <v>50</v>
      </c>
      <c r="C57" s="502" t="s">
        <v>764</v>
      </c>
      <c r="D57" s="490" t="str">
        <f>IFERROR(INDEX('Jurnal Utang'!O:O,MATCH(C57,'Jurnal Utang'!N:N,0),0),"")</f>
        <v/>
      </c>
      <c r="E57" s="488" t="str">
        <f>IFERROR(INDEX(Supplier!D:D,MATCH($D57,Supplier!$C:$C,0),0),"")</f>
        <v/>
      </c>
      <c r="F57" s="490" t="str">
        <f>IFERROR(INDEX(Supplier!F:F,MATCH($D57,Supplier!$C:$C,0),0),"")</f>
        <v/>
      </c>
      <c r="G57" s="488" t="str">
        <f>IFERROR(INDEX(Supplier!G:G,MATCH($D57,Supplier!$C:$C,0),0),"")</f>
        <v/>
      </c>
      <c r="H57" s="524"/>
      <c r="I57" s="525"/>
      <c r="J57" s="533">
        <f>IF(C57&lt;&gt;"",-SUMIFS('Jurnal Utang'!J:J,'Jurnal Utang'!H:H,F57,'Jurnal Utang'!N:N,C57)+SUMIFS('Jurnal Kas'!K:K,'Jurnal Kas'!H:H,F57,'Jurnal Kas'!N:N,C57)+I57,"")</f>
        <v>0</v>
      </c>
    </row>
    <row r="58" spans="1:10" x14ac:dyDescent="0.25">
      <c r="A58" s="179"/>
      <c r="B58" s="502">
        <v>51</v>
      </c>
      <c r="C58" s="502" t="s">
        <v>766</v>
      </c>
      <c r="D58" s="490" t="str">
        <f>IFERROR(INDEX('Jurnal Utang'!O:O,MATCH(C58,'Jurnal Utang'!N:N,0),0),"")</f>
        <v/>
      </c>
      <c r="E58" s="488" t="str">
        <f>IFERROR(INDEX(Supplier!D:D,MATCH($D58,Supplier!$C:$C,0),0),"")</f>
        <v/>
      </c>
      <c r="F58" s="490" t="str">
        <f>IFERROR(INDEX(Supplier!F:F,MATCH($D58,Supplier!$C:$C,0),0),"")</f>
        <v/>
      </c>
      <c r="G58" s="488" t="str">
        <f>IFERROR(INDEX(Supplier!G:G,MATCH($D58,Supplier!$C:$C,0),0),"")</f>
        <v/>
      </c>
      <c r="H58" s="524"/>
      <c r="I58" s="525"/>
      <c r="J58" s="533">
        <f>IF(C58&lt;&gt;"",-SUMIFS('Jurnal Utang'!J:J,'Jurnal Utang'!H:H,F58,'Jurnal Utang'!N:N,C58)+SUMIFS('Jurnal Kas'!K:K,'Jurnal Kas'!H:H,F58,'Jurnal Kas'!N:N,C58)+I58,"")</f>
        <v>0</v>
      </c>
    </row>
    <row r="59" spans="1:10" x14ac:dyDescent="0.25">
      <c r="A59" s="179"/>
      <c r="B59" s="502">
        <v>52</v>
      </c>
      <c r="C59" s="502" t="s">
        <v>768</v>
      </c>
      <c r="D59" s="490" t="str">
        <f>IFERROR(INDEX('Jurnal Utang'!O:O,MATCH(C59,'Jurnal Utang'!N:N,0),0),"")</f>
        <v/>
      </c>
      <c r="E59" s="488" t="str">
        <f>IFERROR(INDEX(Supplier!D:D,MATCH($D59,Supplier!$C:$C,0),0),"")</f>
        <v/>
      </c>
      <c r="F59" s="490" t="str">
        <f>IFERROR(INDEX(Supplier!F:F,MATCH($D59,Supplier!$C:$C,0),0),"")</f>
        <v/>
      </c>
      <c r="G59" s="488" t="str">
        <f>IFERROR(INDEX(Supplier!G:G,MATCH($D59,Supplier!$C:$C,0),0),"")</f>
        <v/>
      </c>
      <c r="H59" s="524"/>
      <c r="I59" s="525"/>
      <c r="J59" s="533">
        <f>IF(C59&lt;&gt;"",-SUMIFS('Jurnal Utang'!J:J,'Jurnal Utang'!H:H,F59,'Jurnal Utang'!N:N,C59)+SUMIFS('Jurnal Kas'!K:K,'Jurnal Kas'!H:H,F59,'Jurnal Kas'!N:N,C59)+I59,"")</f>
        <v>0</v>
      </c>
    </row>
    <row r="60" spans="1:10" x14ac:dyDescent="0.25">
      <c r="A60" s="179"/>
      <c r="B60" s="502">
        <v>53</v>
      </c>
      <c r="C60" s="502" t="s">
        <v>770</v>
      </c>
      <c r="D60" s="490" t="str">
        <f>IFERROR(INDEX('Jurnal Utang'!O:O,MATCH(C60,'Jurnal Utang'!N:N,0),0),"")</f>
        <v/>
      </c>
      <c r="E60" s="488" t="str">
        <f>IFERROR(INDEX(Supplier!D:D,MATCH($D60,Supplier!$C:$C,0),0),"")</f>
        <v/>
      </c>
      <c r="F60" s="490" t="str">
        <f>IFERROR(INDEX(Supplier!F:F,MATCH($D60,Supplier!$C:$C,0),0),"")</f>
        <v/>
      </c>
      <c r="G60" s="488" t="str">
        <f>IFERROR(INDEX(Supplier!G:G,MATCH($D60,Supplier!$C:$C,0),0),"")</f>
        <v/>
      </c>
      <c r="H60" s="524"/>
      <c r="I60" s="525"/>
      <c r="J60" s="533">
        <f>IF(C60&lt;&gt;"",-SUMIFS('Jurnal Utang'!J:J,'Jurnal Utang'!H:H,F60,'Jurnal Utang'!N:N,C60)+SUMIFS('Jurnal Kas'!K:K,'Jurnal Kas'!H:H,F60,'Jurnal Kas'!N:N,C60)+I60,"")</f>
        <v>0</v>
      </c>
    </row>
    <row r="61" spans="1:10" x14ac:dyDescent="0.25">
      <c r="A61" s="179"/>
      <c r="B61" s="502">
        <v>54</v>
      </c>
      <c r="C61" s="502" t="s">
        <v>772</v>
      </c>
      <c r="D61" s="490" t="str">
        <f>IFERROR(INDEX('Jurnal Utang'!O:O,MATCH(C61,'Jurnal Utang'!N:N,0),0),"")</f>
        <v/>
      </c>
      <c r="E61" s="488" t="str">
        <f>IFERROR(INDEX(Supplier!D:D,MATCH($D61,Supplier!$C:$C,0),0),"")</f>
        <v/>
      </c>
      <c r="F61" s="490" t="str">
        <f>IFERROR(INDEX(Supplier!F:F,MATCH($D61,Supplier!$C:$C,0),0),"")</f>
        <v/>
      </c>
      <c r="G61" s="488" t="str">
        <f>IFERROR(INDEX(Supplier!G:G,MATCH($D61,Supplier!$C:$C,0),0),"")</f>
        <v/>
      </c>
      <c r="H61" s="524"/>
      <c r="I61" s="525"/>
      <c r="J61" s="533">
        <f>IF(C61&lt;&gt;"",-SUMIFS('Jurnal Utang'!J:J,'Jurnal Utang'!H:H,F61,'Jurnal Utang'!N:N,C61)+SUMIFS('Jurnal Kas'!K:K,'Jurnal Kas'!H:H,F61,'Jurnal Kas'!N:N,C61)+I61,"")</f>
        <v>0</v>
      </c>
    </row>
    <row r="62" spans="1:10" x14ac:dyDescent="0.25">
      <c r="A62" s="179"/>
      <c r="B62" s="502">
        <v>55</v>
      </c>
      <c r="C62" s="502" t="s">
        <v>774</v>
      </c>
      <c r="D62" s="490" t="str">
        <f>IFERROR(INDEX('Jurnal Utang'!O:O,MATCH(C62,'Jurnal Utang'!N:N,0),0),"")</f>
        <v/>
      </c>
      <c r="E62" s="488" t="str">
        <f>IFERROR(INDEX(Supplier!D:D,MATCH($D62,Supplier!$C:$C,0),0),"")</f>
        <v/>
      </c>
      <c r="F62" s="490" t="str">
        <f>IFERROR(INDEX(Supplier!F:F,MATCH($D62,Supplier!$C:$C,0),0),"")</f>
        <v/>
      </c>
      <c r="G62" s="488" t="str">
        <f>IFERROR(INDEX(Supplier!G:G,MATCH($D62,Supplier!$C:$C,0),0),"")</f>
        <v/>
      </c>
      <c r="H62" s="524"/>
      <c r="I62" s="525"/>
      <c r="J62" s="533">
        <f>IF(C62&lt;&gt;"",-SUMIFS('Jurnal Utang'!J:J,'Jurnal Utang'!H:H,F62,'Jurnal Utang'!N:N,C62)+SUMIFS('Jurnal Kas'!K:K,'Jurnal Kas'!H:H,F62,'Jurnal Kas'!N:N,C62)+I62,"")</f>
        <v>0</v>
      </c>
    </row>
    <row r="63" spans="1:10" x14ac:dyDescent="0.25">
      <c r="A63" s="179"/>
      <c r="B63" s="502">
        <v>56</v>
      </c>
      <c r="C63" s="502" t="s">
        <v>776</v>
      </c>
      <c r="D63" s="490" t="str">
        <f>IFERROR(INDEX('Jurnal Utang'!O:O,MATCH(C63,'Jurnal Utang'!N:N,0),0),"")</f>
        <v/>
      </c>
      <c r="E63" s="488" t="str">
        <f>IFERROR(INDEX(Supplier!D:D,MATCH($D63,Supplier!$C:$C,0),0),"")</f>
        <v/>
      </c>
      <c r="F63" s="490" t="str">
        <f>IFERROR(INDEX(Supplier!F:F,MATCH($D63,Supplier!$C:$C,0),0),"")</f>
        <v/>
      </c>
      <c r="G63" s="488" t="str">
        <f>IFERROR(INDEX(Supplier!G:G,MATCH($D63,Supplier!$C:$C,0),0),"")</f>
        <v/>
      </c>
      <c r="H63" s="524"/>
      <c r="I63" s="525"/>
      <c r="J63" s="533">
        <f>IF(C63&lt;&gt;"",-SUMIFS('Jurnal Utang'!J:J,'Jurnal Utang'!H:H,F63,'Jurnal Utang'!N:N,C63)+SUMIFS('Jurnal Kas'!K:K,'Jurnal Kas'!H:H,F63,'Jurnal Kas'!N:N,C63)+I63,"")</f>
        <v>0</v>
      </c>
    </row>
    <row r="64" spans="1:10" x14ac:dyDescent="0.25">
      <c r="A64" s="179"/>
      <c r="B64" s="502">
        <v>57</v>
      </c>
      <c r="C64" s="502" t="s">
        <v>778</v>
      </c>
      <c r="D64" s="490" t="str">
        <f>IFERROR(INDEX('Jurnal Utang'!O:O,MATCH(C64,'Jurnal Utang'!N:N,0),0),"")</f>
        <v/>
      </c>
      <c r="E64" s="488" t="str">
        <f>IFERROR(INDEX(Supplier!D:D,MATCH($D64,Supplier!$C:$C,0),0),"")</f>
        <v/>
      </c>
      <c r="F64" s="490" t="str">
        <f>IFERROR(INDEX(Supplier!F:F,MATCH($D64,Supplier!$C:$C,0),0),"")</f>
        <v/>
      </c>
      <c r="G64" s="488" t="str">
        <f>IFERROR(INDEX(Supplier!G:G,MATCH($D64,Supplier!$C:$C,0),0),"")</f>
        <v/>
      </c>
      <c r="H64" s="524"/>
      <c r="I64" s="525"/>
      <c r="J64" s="533">
        <f>IF(C64&lt;&gt;"",-SUMIFS('Jurnal Utang'!J:J,'Jurnal Utang'!H:H,F64,'Jurnal Utang'!N:N,C64)+SUMIFS('Jurnal Kas'!K:K,'Jurnal Kas'!H:H,F64,'Jurnal Kas'!N:N,C64)+I64,"")</f>
        <v>0</v>
      </c>
    </row>
    <row r="65" spans="1:10" x14ac:dyDescent="0.25">
      <c r="A65" s="179"/>
      <c r="B65" s="502">
        <v>58</v>
      </c>
      <c r="C65" s="502" t="s">
        <v>780</v>
      </c>
      <c r="D65" s="490" t="str">
        <f>IFERROR(INDEX('Jurnal Utang'!O:O,MATCH(C65,'Jurnal Utang'!N:N,0),0),"")</f>
        <v/>
      </c>
      <c r="E65" s="488" t="str">
        <f>IFERROR(INDEX(Supplier!D:D,MATCH($D65,Supplier!$C:$C,0),0),"")</f>
        <v/>
      </c>
      <c r="F65" s="490" t="str">
        <f>IFERROR(INDEX(Supplier!F:F,MATCH($D65,Supplier!$C:$C,0),0),"")</f>
        <v/>
      </c>
      <c r="G65" s="488" t="str">
        <f>IFERROR(INDEX(Supplier!G:G,MATCH($D65,Supplier!$C:$C,0),0),"")</f>
        <v/>
      </c>
      <c r="H65" s="524"/>
      <c r="I65" s="525"/>
      <c r="J65" s="533">
        <f>IF(C65&lt;&gt;"",-SUMIFS('Jurnal Utang'!J:J,'Jurnal Utang'!H:H,F65,'Jurnal Utang'!N:N,C65)+SUMIFS('Jurnal Kas'!K:K,'Jurnal Kas'!H:H,F65,'Jurnal Kas'!N:N,C65)+I65,"")</f>
        <v>0</v>
      </c>
    </row>
    <row r="66" spans="1:10" x14ac:dyDescent="0.25">
      <c r="A66" s="179"/>
      <c r="B66" s="502">
        <v>59</v>
      </c>
      <c r="C66" s="502" t="s">
        <v>782</v>
      </c>
      <c r="D66" s="490" t="str">
        <f>IFERROR(INDEX('Jurnal Utang'!O:O,MATCH(C66,'Jurnal Utang'!N:N,0),0),"")</f>
        <v/>
      </c>
      <c r="E66" s="488" t="str">
        <f>IFERROR(INDEX(Supplier!D:D,MATCH($D66,Supplier!$C:$C,0),0),"")</f>
        <v/>
      </c>
      <c r="F66" s="490" t="str">
        <f>IFERROR(INDEX(Supplier!F:F,MATCH($D66,Supplier!$C:$C,0),0),"")</f>
        <v/>
      </c>
      <c r="G66" s="488" t="str">
        <f>IFERROR(INDEX(Supplier!G:G,MATCH($D66,Supplier!$C:$C,0),0),"")</f>
        <v/>
      </c>
      <c r="H66" s="524"/>
      <c r="I66" s="525"/>
      <c r="J66" s="533">
        <f>IF(C66&lt;&gt;"",-SUMIFS('Jurnal Utang'!J:J,'Jurnal Utang'!H:H,F66,'Jurnal Utang'!N:N,C66)+SUMIFS('Jurnal Kas'!K:K,'Jurnal Kas'!H:H,F66,'Jurnal Kas'!N:N,C66)+I66,"")</f>
        <v>0</v>
      </c>
    </row>
    <row r="67" spans="1:10" x14ac:dyDescent="0.25">
      <c r="A67" s="179"/>
      <c r="B67" s="502">
        <v>60</v>
      </c>
      <c r="C67" s="502" t="s">
        <v>784</v>
      </c>
      <c r="D67" s="490" t="str">
        <f>IFERROR(INDEX('Jurnal Utang'!O:O,MATCH(C67,'Jurnal Utang'!N:N,0),0),"")</f>
        <v/>
      </c>
      <c r="E67" s="488" t="str">
        <f>IFERROR(INDEX(Supplier!D:D,MATCH($D67,Supplier!$C:$C,0),0),"")</f>
        <v/>
      </c>
      <c r="F67" s="490" t="str">
        <f>IFERROR(INDEX(Supplier!F:F,MATCH($D67,Supplier!$C:$C,0),0),"")</f>
        <v/>
      </c>
      <c r="G67" s="488" t="str">
        <f>IFERROR(INDEX(Supplier!G:G,MATCH($D67,Supplier!$C:$C,0),0),"")</f>
        <v/>
      </c>
      <c r="H67" s="524"/>
      <c r="I67" s="525"/>
      <c r="J67" s="533">
        <f>IF(C67&lt;&gt;"",-SUMIFS('Jurnal Utang'!J:J,'Jurnal Utang'!H:H,F67,'Jurnal Utang'!N:N,C67)+SUMIFS('Jurnal Kas'!K:K,'Jurnal Kas'!H:H,F67,'Jurnal Kas'!N:N,C67)+I67,"")</f>
        <v>0</v>
      </c>
    </row>
    <row r="68" spans="1:10" x14ac:dyDescent="0.25">
      <c r="B68" s="502">
        <v>61</v>
      </c>
      <c r="C68" s="502" t="s">
        <v>786</v>
      </c>
      <c r="D68" s="490" t="str">
        <f>IFERROR(INDEX('Jurnal Utang'!O:O,MATCH(C68,'Jurnal Utang'!N:N,0),0),"")</f>
        <v/>
      </c>
      <c r="E68" s="488" t="str">
        <f>IFERROR(INDEX(Supplier!D:D,MATCH($D68,Supplier!$C:$C,0),0),"")</f>
        <v/>
      </c>
      <c r="F68" s="490" t="str">
        <f>IFERROR(INDEX(Supplier!F:F,MATCH($D68,Supplier!$C:$C,0),0),"")</f>
        <v/>
      </c>
      <c r="G68" s="488" t="str">
        <f>IFERROR(INDEX(Supplier!G:G,MATCH($D68,Supplier!$C:$C,0),0),"")</f>
        <v/>
      </c>
      <c r="H68" s="524"/>
      <c r="I68" s="525"/>
      <c r="J68" s="533">
        <f>IF(C68&lt;&gt;"",-SUMIFS('Jurnal Utang'!J:J,'Jurnal Utang'!H:H,F68,'Jurnal Utang'!N:N,C68)+SUMIFS('Jurnal Kas'!K:K,'Jurnal Kas'!H:H,F68,'Jurnal Kas'!N:N,C68)+I68,"")</f>
        <v>0</v>
      </c>
    </row>
    <row r="69" spans="1:10" x14ac:dyDescent="0.25">
      <c r="B69" s="502">
        <v>62</v>
      </c>
      <c r="C69" s="502" t="s">
        <v>788</v>
      </c>
      <c r="D69" s="490" t="str">
        <f>IFERROR(INDEX('Jurnal Utang'!O:O,MATCH(C69,'Jurnal Utang'!N:N,0),0),"")</f>
        <v/>
      </c>
      <c r="E69" s="488" t="str">
        <f>IFERROR(INDEX(Supplier!D:D,MATCH($D69,Supplier!$C:$C,0),0),"")</f>
        <v/>
      </c>
      <c r="F69" s="490" t="str">
        <f>IFERROR(INDEX(Supplier!F:F,MATCH($D69,Supplier!$C:$C,0),0),"")</f>
        <v/>
      </c>
      <c r="G69" s="488" t="str">
        <f>IFERROR(INDEX(Supplier!G:G,MATCH($D69,Supplier!$C:$C,0),0),"")</f>
        <v/>
      </c>
      <c r="H69" s="524"/>
      <c r="I69" s="525"/>
      <c r="J69" s="533">
        <f>IF(C69&lt;&gt;"",-SUMIFS('Jurnal Utang'!J:J,'Jurnal Utang'!H:H,F69,'Jurnal Utang'!N:N,C69)+SUMIFS('Jurnal Kas'!K:K,'Jurnal Kas'!H:H,F69,'Jurnal Kas'!N:N,C69)+I69,"")</f>
        <v>0</v>
      </c>
    </row>
    <row r="70" spans="1:10" x14ac:dyDescent="0.25">
      <c r="B70" s="502">
        <v>63</v>
      </c>
      <c r="C70" s="502" t="s">
        <v>790</v>
      </c>
      <c r="D70" s="490" t="str">
        <f>IFERROR(INDEX('Jurnal Utang'!O:O,MATCH(C70,'Jurnal Utang'!N:N,0),0),"")</f>
        <v/>
      </c>
      <c r="E70" s="488" t="str">
        <f>IFERROR(INDEX(Supplier!D:D,MATCH($D70,Supplier!$C:$C,0),0),"")</f>
        <v/>
      </c>
      <c r="F70" s="490" t="str">
        <f>IFERROR(INDEX(Supplier!F:F,MATCH($D70,Supplier!$C:$C,0),0),"")</f>
        <v/>
      </c>
      <c r="G70" s="488" t="str">
        <f>IFERROR(INDEX(Supplier!G:G,MATCH($D70,Supplier!$C:$C,0),0),"")</f>
        <v/>
      </c>
      <c r="H70" s="524"/>
      <c r="I70" s="525"/>
      <c r="J70" s="533">
        <f>IF(C70&lt;&gt;"",-SUMIFS('Jurnal Utang'!J:J,'Jurnal Utang'!H:H,F70,'Jurnal Utang'!N:N,C70)+SUMIFS('Jurnal Kas'!K:K,'Jurnal Kas'!H:H,F70,'Jurnal Kas'!N:N,C70)+I70,"")</f>
        <v>0</v>
      </c>
    </row>
    <row r="71" spans="1:10" x14ac:dyDescent="0.25">
      <c r="B71" s="502">
        <v>64</v>
      </c>
      <c r="C71" s="502" t="s">
        <v>792</v>
      </c>
      <c r="D71" s="490" t="str">
        <f>IFERROR(INDEX('Jurnal Utang'!O:O,MATCH(C71,'Jurnal Utang'!N:N,0),0),"")</f>
        <v/>
      </c>
      <c r="E71" s="488" t="str">
        <f>IFERROR(INDEX(Supplier!D:D,MATCH($D71,Supplier!$C:$C,0),0),"")</f>
        <v/>
      </c>
      <c r="F71" s="490" t="str">
        <f>IFERROR(INDEX(Supplier!F:F,MATCH($D71,Supplier!$C:$C,0),0),"")</f>
        <v/>
      </c>
      <c r="G71" s="488" t="str">
        <f>IFERROR(INDEX(Supplier!G:G,MATCH($D71,Supplier!$C:$C,0),0),"")</f>
        <v/>
      </c>
      <c r="H71" s="524"/>
      <c r="I71" s="525"/>
      <c r="J71" s="533">
        <f>IF(C71&lt;&gt;"",-SUMIFS('Jurnal Utang'!J:J,'Jurnal Utang'!H:H,F71,'Jurnal Utang'!N:N,C71)+SUMIFS('Jurnal Kas'!K:K,'Jurnal Kas'!H:H,F71,'Jurnal Kas'!N:N,C71)+I71,"")</f>
        <v>0</v>
      </c>
    </row>
    <row r="72" spans="1:10" x14ac:dyDescent="0.25">
      <c r="B72" s="502">
        <v>65</v>
      </c>
      <c r="C72" s="502" t="s">
        <v>794</v>
      </c>
      <c r="D72" s="490" t="str">
        <f>IFERROR(INDEX('Jurnal Utang'!O:O,MATCH(C72,'Jurnal Utang'!N:N,0),0),"")</f>
        <v/>
      </c>
      <c r="E72" s="488" t="str">
        <f>IFERROR(INDEX(Supplier!D:D,MATCH($D72,Supplier!$C:$C,0),0),"")</f>
        <v/>
      </c>
      <c r="F72" s="490" t="str">
        <f>IFERROR(INDEX(Supplier!F:F,MATCH($D72,Supplier!$C:$C,0),0),"")</f>
        <v/>
      </c>
      <c r="G72" s="488" t="str">
        <f>IFERROR(INDEX(Supplier!G:G,MATCH($D72,Supplier!$C:$C,0),0),"")</f>
        <v/>
      </c>
      <c r="H72" s="524"/>
      <c r="I72" s="525"/>
      <c r="J72" s="533">
        <f>IF(C72&lt;&gt;"",-SUMIFS('Jurnal Utang'!J:J,'Jurnal Utang'!H:H,F72,'Jurnal Utang'!N:N,C72)+SUMIFS('Jurnal Kas'!K:K,'Jurnal Kas'!H:H,F72,'Jurnal Kas'!N:N,C72)+I72,"")</f>
        <v>0</v>
      </c>
    </row>
    <row r="73" spans="1:10" x14ac:dyDescent="0.25">
      <c r="B73" s="502">
        <v>66</v>
      </c>
      <c r="C73" s="502" t="s">
        <v>796</v>
      </c>
      <c r="D73" s="490" t="str">
        <f>IFERROR(INDEX('Jurnal Utang'!O:O,MATCH(C73,'Jurnal Utang'!N:N,0),0),"")</f>
        <v/>
      </c>
      <c r="E73" s="488" t="str">
        <f>IFERROR(INDEX(Supplier!D:D,MATCH($D73,Supplier!$C:$C,0),0),"")</f>
        <v/>
      </c>
      <c r="F73" s="490" t="str">
        <f>IFERROR(INDEX(Supplier!F:F,MATCH($D73,Supplier!$C:$C,0),0),"")</f>
        <v/>
      </c>
      <c r="G73" s="488" t="str">
        <f>IFERROR(INDEX(Supplier!G:G,MATCH($D73,Supplier!$C:$C,0),0),"")</f>
        <v/>
      </c>
      <c r="H73" s="524"/>
      <c r="I73" s="525"/>
      <c r="J73" s="533">
        <f>IF(C73&lt;&gt;"",-SUMIFS('Jurnal Utang'!J:J,'Jurnal Utang'!H:H,F73,'Jurnal Utang'!N:N,C73)+SUMIFS('Jurnal Kas'!K:K,'Jurnal Kas'!H:H,F73,'Jurnal Kas'!N:N,C73)+I73,"")</f>
        <v>0</v>
      </c>
    </row>
    <row r="74" spans="1:10" x14ac:dyDescent="0.25">
      <c r="B74" s="502">
        <v>67</v>
      </c>
      <c r="C74" s="502" t="s">
        <v>798</v>
      </c>
      <c r="D74" s="490" t="str">
        <f>IFERROR(INDEX('Jurnal Utang'!O:O,MATCH(C74,'Jurnal Utang'!N:N,0),0),"")</f>
        <v/>
      </c>
      <c r="E74" s="488" t="str">
        <f>IFERROR(INDEX(Supplier!D:D,MATCH($D74,Supplier!$C:$C,0),0),"")</f>
        <v/>
      </c>
      <c r="F74" s="490" t="str">
        <f>IFERROR(INDEX(Supplier!F:F,MATCH($D74,Supplier!$C:$C,0),0),"")</f>
        <v/>
      </c>
      <c r="G74" s="488" t="str">
        <f>IFERROR(INDEX(Supplier!G:G,MATCH($D74,Supplier!$C:$C,0),0),"")</f>
        <v/>
      </c>
      <c r="H74" s="524"/>
      <c r="I74" s="525"/>
      <c r="J74" s="533">
        <f>IF(C74&lt;&gt;"",-SUMIFS('Jurnal Utang'!J:J,'Jurnal Utang'!H:H,F74,'Jurnal Utang'!N:N,C74)+SUMIFS('Jurnal Kas'!K:K,'Jurnal Kas'!H:H,F74,'Jurnal Kas'!N:N,C74)+I74,"")</f>
        <v>0</v>
      </c>
    </row>
    <row r="75" spans="1:10" x14ac:dyDescent="0.25">
      <c r="B75" s="502">
        <v>68</v>
      </c>
      <c r="C75" s="502" t="s">
        <v>800</v>
      </c>
      <c r="D75" s="490" t="str">
        <f>IFERROR(INDEX('Jurnal Utang'!O:O,MATCH(C75,'Jurnal Utang'!N:N,0),0),"")</f>
        <v/>
      </c>
      <c r="E75" s="488" t="str">
        <f>IFERROR(INDEX(Supplier!D:D,MATCH($D75,Supplier!$C:$C,0),0),"")</f>
        <v/>
      </c>
      <c r="F75" s="490" t="str">
        <f>IFERROR(INDEX(Supplier!F:F,MATCH($D75,Supplier!$C:$C,0),0),"")</f>
        <v/>
      </c>
      <c r="G75" s="488" t="str">
        <f>IFERROR(INDEX(Supplier!G:G,MATCH($D75,Supplier!$C:$C,0),0),"")</f>
        <v/>
      </c>
      <c r="H75" s="524"/>
      <c r="I75" s="525"/>
      <c r="J75" s="533">
        <f>IF(C75&lt;&gt;"",-SUMIFS('Jurnal Utang'!J:J,'Jurnal Utang'!H:H,F75,'Jurnal Utang'!N:N,C75)+SUMIFS('Jurnal Kas'!K:K,'Jurnal Kas'!H:H,F75,'Jurnal Kas'!N:N,C75)+I75,"")</f>
        <v>0</v>
      </c>
    </row>
    <row r="76" spans="1:10" x14ac:dyDescent="0.25">
      <c r="B76" s="502">
        <v>69</v>
      </c>
      <c r="C76" s="502" t="s">
        <v>802</v>
      </c>
      <c r="D76" s="490" t="str">
        <f>IFERROR(INDEX('Jurnal Utang'!O:O,MATCH(C76,'Jurnal Utang'!N:N,0),0),"")</f>
        <v/>
      </c>
      <c r="E76" s="488" t="str">
        <f>IFERROR(INDEX(Supplier!D:D,MATCH($D76,Supplier!$C:$C,0),0),"")</f>
        <v/>
      </c>
      <c r="F76" s="490" t="str">
        <f>IFERROR(INDEX(Supplier!F:F,MATCH($D76,Supplier!$C:$C,0),0),"")</f>
        <v/>
      </c>
      <c r="G76" s="488" t="str">
        <f>IFERROR(INDEX(Supplier!G:G,MATCH($D76,Supplier!$C:$C,0),0),"")</f>
        <v/>
      </c>
      <c r="H76" s="524"/>
      <c r="I76" s="525"/>
      <c r="J76" s="533">
        <f>IF(C76&lt;&gt;"",-SUMIFS('Jurnal Utang'!J:J,'Jurnal Utang'!H:H,F76,'Jurnal Utang'!N:N,C76)+SUMIFS('Jurnal Kas'!K:K,'Jurnal Kas'!H:H,F76,'Jurnal Kas'!N:N,C76)+I76,"")</f>
        <v>0</v>
      </c>
    </row>
    <row r="77" spans="1:10" x14ac:dyDescent="0.25">
      <c r="B77" s="502">
        <v>70</v>
      </c>
      <c r="C77" s="502" t="s">
        <v>804</v>
      </c>
      <c r="D77" s="490" t="str">
        <f>IFERROR(INDEX('Jurnal Utang'!O:O,MATCH(C77,'Jurnal Utang'!N:N,0),0),"")</f>
        <v/>
      </c>
      <c r="E77" s="488" t="str">
        <f>IFERROR(INDEX(Supplier!D:D,MATCH($D77,Supplier!$C:$C,0),0),"")</f>
        <v/>
      </c>
      <c r="F77" s="490" t="str">
        <f>IFERROR(INDEX(Supplier!F:F,MATCH($D77,Supplier!$C:$C,0),0),"")</f>
        <v/>
      </c>
      <c r="G77" s="488" t="str">
        <f>IFERROR(INDEX(Supplier!G:G,MATCH($D77,Supplier!$C:$C,0),0),"")</f>
        <v/>
      </c>
      <c r="H77" s="524"/>
      <c r="I77" s="525"/>
      <c r="J77" s="533">
        <f>IF(C77&lt;&gt;"",-SUMIFS('Jurnal Utang'!J:J,'Jurnal Utang'!H:H,F77,'Jurnal Utang'!N:N,C77)+SUMIFS('Jurnal Kas'!K:K,'Jurnal Kas'!H:H,F77,'Jurnal Kas'!N:N,C77)+I77,"")</f>
        <v>0</v>
      </c>
    </row>
    <row r="78" spans="1:10" x14ac:dyDescent="0.25">
      <c r="B78" s="502">
        <v>71</v>
      </c>
      <c r="C78" s="502" t="s">
        <v>806</v>
      </c>
      <c r="D78" s="490" t="str">
        <f>IFERROR(INDEX('Jurnal Utang'!O:O,MATCH(C78,'Jurnal Utang'!N:N,0),0),"")</f>
        <v/>
      </c>
      <c r="E78" s="488" t="str">
        <f>IFERROR(INDEX(Supplier!D:D,MATCH($D78,Supplier!$C:$C,0),0),"")</f>
        <v/>
      </c>
      <c r="F78" s="490" t="str">
        <f>IFERROR(INDEX(Supplier!F:F,MATCH($D78,Supplier!$C:$C,0),0),"")</f>
        <v/>
      </c>
      <c r="G78" s="488" t="str">
        <f>IFERROR(INDEX(Supplier!G:G,MATCH($D78,Supplier!$C:$C,0),0),"")</f>
        <v/>
      </c>
      <c r="H78" s="524"/>
      <c r="I78" s="525"/>
      <c r="J78" s="533">
        <f>IF(C78&lt;&gt;"",-SUMIFS('Jurnal Utang'!J:J,'Jurnal Utang'!H:H,F78,'Jurnal Utang'!N:N,C78)+SUMIFS('Jurnal Kas'!K:K,'Jurnal Kas'!H:H,F78,'Jurnal Kas'!N:N,C78)+I78,"")</f>
        <v>0</v>
      </c>
    </row>
    <row r="79" spans="1:10" x14ac:dyDescent="0.25">
      <c r="B79" s="502">
        <v>72</v>
      </c>
      <c r="C79" s="502" t="s">
        <v>808</v>
      </c>
      <c r="D79" s="490" t="str">
        <f>IFERROR(INDEX('Jurnal Utang'!O:O,MATCH(C79,'Jurnal Utang'!N:N,0),0),"")</f>
        <v/>
      </c>
      <c r="E79" s="488" t="str">
        <f>IFERROR(INDEX(Supplier!D:D,MATCH($D79,Supplier!$C:$C,0),0),"")</f>
        <v/>
      </c>
      <c r="F79" s="490" t="str">
        <f>IFERROR(INDEX(Supplier!F:F,MATCH($D79,Supplier!$C:$C,0),0),"")</f>
        <v/>
      </c>
      <c r="G79" s="488" t="str">
        <f>IFERROR(INDEX(Supplier!G:G,MATCH($D79,Supplier!$C:$C,0),0),"")</f>
        <v/>
      </c>
      <c r="H79" s="524"/>
      <c r="I79" s="525"/>
      <c r="J79" s="533">
        <f>IF(C79&lt;&gt;"",-SUMIFS('Jurnal Utang'!J:J,'Jurnal Utang'!H:H,F79,'Jurnal Utang'!N:N,C79)+SUMIFS('Jurnal Kas'!K:K,'Jurnal Kas'!H:H,F79,'Jurnal Kas'!N:N,C79)+I79,"")</f>
        <v>0</v>
      </c>
    </row>
    <row r="80" spans="1:10" x14ac:dyDescent="0.25">
      <c r="B80" s="502">
        <v>73</v>
      </c>
      <c r="C80" s="502" t="s">
        <v>810</v>
      </c>
      <c r="D80" s="490" t="str">
        <f>IFERROR(INDEX('Jurnal Utang'!O:O,MATCH(C80,'Jurnal Utang'!N:N,0),0),"")</f>
        <v/>
      </c>
      <c r="E80" s="488" t="str">
        <f>IFERROR(INDEX(Supplier!D:D,MATCH($D80,Supplier!$C:$C,0),0),"")</f>
        <v/>
      </c>
      <c r="F80" s="490" t="str">
        <f>IFERROR(INDEX(Supplier!F:F,MATCH($D80,Supplier!$C:$C,0),0),"")</f>
        <v/>
      </c>
      <c r="G80" s="488" t="str">
        <f>IFERROR(INDEX(Supplier!G:G,MATCH($D80,Supplier!$C:$C,0),0),"")</f>
        <v/>
      </c>
      <c r="H80" s="524"/>
      <c r="I80" s="525"/>
      <c r="J80" s="533">
        <f>IF(C80&lt;&gt;"",-SUMIFS('Jurnal Utang'!J:J,'Jurnal Utang'!H:H,F80,'Jurnal Utang'!N:N,C80)+SUMIFS('Jurnal Kas'!K:K,'Jurnal Kas'!H:H,F80,'Jurnal Kas'!N:N,C80)+I80,"")</f>
        <v>0</v>
      </c>
    </row>
    <row r="81" spans="2:10" x14ac:dyDescent="0.25">
      <c r="B81" s="502">
        <v>74</v>
      </c>
      <c r="C81" s="502" t="s">
        <v>812</v>
      </c>
      <c r="D81" s="490" t="str">
        <f>IFERROR(INDEX('Jurnal Utang'!O:O,MATCH(C81,'Jurnal Utang'!N:N,0),0),"")</f>
        <v/>
      </c>
      <c r="E81" s="488" t="str">
        <f>IFERROR(INDEX(Supplier!D:D,MATCH($D81,Supplier!$C:$C,0),0),"")</f>
        <v/>
      </c>
      <c r="F81" s="490" t="str">
        <f>IFERROR(INDEX(Supplier!F:F,MATCH($D81,Supplier!$C:$C,0),0),"")</f>
        <v/>
      </c>
      <c r="G81" s="488" t="str">
        <f>IFERROR(INDEX(Supplier!G:G,MATCH($D81,Supplier!$C:$C,0),0),"")</f>
        <v/>
      </c>
      <c r="H81" s="524"/>
      <c r="I81" s="525"/>
      <c r="J81" s="533">
        <f>IF(C81&lt;&gt;"",-SUMIFS('Jurnal Utang'!J:J,'Jurnal Utang'!H:H,F81,'Jurnal Utang'!N:N,C81)+SUMIFS('Jurnal Kas'!K:K,'Jurnal Kas'!H:H,F81,'Jurnal Kas'!N:N,C81)+I81,"")</f>
        <v>0</v>
      </c>
    </row>
    <row r="82" spans="2:10" x14ac:dyDescent="0.25">
      <c r="B82" s="502">
        <v>75</v>
      </c>
      <c r="C82" s="502" t="s">
        <v>814</v>
      </c>
      <c r="D82" s="490" t="str">
        <f>IFERROR(INDEX('Jurnal Utang'!O:O,MATCH(C82,'Jurnal Utang'!N:N,0),0),"")</f>
        <v/>
      </c>
      <c r="E82" s="488" t="str">
        <f>IFERROR(INDEX(Supplier!D:D,MATCH($D82,Supplier!$C:$C,0),0),"")</f>
        <v/>
      </c>
      <c r="F82" s="490" t="str">
        <f>IFERROR(INDEX(Supplier!F:F,MATCH($D82,Supplier!$C:$C,0),0),"")</f>
        <v/>
      </c>
      <c r="G82" s="488" t="str">
        <f>IFERROR(INDEX(Supplier!G:G,MATCH($D82,Supplier!$C:$C,0),0),"")</f>
        <v/>
      </c>
      <c r="H82" s="524"/>
      <c r="I82" s="525"/>
      <c r="J82" s="533">
        <f>IF(C82&lt;&gt;"",-SUMIFS('Jurnal Utang'!J:J,'Jurnal Utang'!H:H,F82,'Jurnal Utang'!N:N,C82)+SUMIFS('Jurnal Kas'!K:K,'Jurnal Kas'!H:H,F82,'Jurnal Kas'!N:N,C82)+I82,"")</f>
        <v>0</v>
      </c>
    </row>
    <row r="83" spans="2:10" x14ac:dyDescent="0.25">
      <c r="B83" s="502">
        <v>76</v>
      </c>
      <c r="C83" s="502" t="s">
        <v>816</v>
      </c>
      <c r="D83" s="490" t="str">
        <f>IFERROR(INDEX('Jurnal Utang'!O:O,MATCH(C83,'Jurnal Utang'!N:N,0),0),"")</f>
        <v/>
      </c>
      <c r="E83" s="488" t="str">
        <f>IFERROR(INDEX(Supplier!D:D,MATCH($D83,Supplier!$C:$C,0),0),"")</f>
        <v/>
      </c>
      <c r="F83" s="490" t="str">
        <f>IFERROR(INDEX(Supplier!F:F,MATCH($D83,Supplier!$C:$C,0),0),"")</f>
        <v/>
      </c>
      <c r="G83" s="488" t="str">
        <f>IFERROR(INDEX(Supplier!G:G,MATCH($D83,Supplier!$C:$C,0),0),"")</f>
        <v/>
      </c>
      <c r="H83" s="524"/>
      <c r="I83" s="525"/>
      <c r="J83" s="533">
        <f>IF(C83&lt;&gt;"",-SUMIFS('Jurnal Utang'!J:J,'Jurnal Utang'!H:H,F83,'Jurnal Utang'!N:N,C83)+SUMIFS('Jurnal Kas'!K:K,'Jurnal Kas'!H:H,F83,'Jurnal Kas'!N:N,C83)+I83,"")</f>
        <v>0</v>
      </c>
    </row>
    <row r="84" spans="2:10" x14ac:dyDescent="0.25">
      <c r="B84" s="502">
        <v>77</v>
      </c>
      <c r="C84" s="502" t="s">
        <v>818</v>
      </c>
      <c r="D84" s="490" t="str">
        <f>IFERROR(INDEX('Jurnal Utang'!O:O,MATCH(C84,'Jurnal Utang'!N:N,0),0),"")</f>
        <v/>
      </c>
      <c r="E84" s="488" t="str">
        <f>IFERROR(INDEX(Supplier!D:D,MATCH($D84,Supplier!$C:$C,0),0),"")</f>
        <v/>
      </c>
      <c r="F84" s="490" t="str">
        <f>IFERROR(INDEX(Supplier!F:F,MATCH($D84,Supplier!$C:$C,0),0),"")</f>
        <v/>
      </c>
      <c r="G84" s="488" t="str">
        <f>IFERROR(INDEX(Supplier!G:G,MATCH($D84,Supplier!$C:$C,0),0),"")</f>
        <v/>
      </c>
      <c r="H84" s="524"/>
      <c r="I84" s="525"/>
      <c r="J84" s="533">
        <f>IF(C84&lt;&gt;"",-SUMIFS('Jurnal Utang'!J:J,'Jurnal Utang'!H:H,F84,'Jurnal Utang'!N:N,C84)+SUMIFS('Jurnal Kas'!K:K,'Jurnal Kas'!H:H,F84,'Jurnal Kas'!N:N,C84)+I84,"")</f>
        <v>0</v>
      </c>
    </row>
    <row r="85" spans="2:10" x14ac:dyDescent="0.25">
      <c r="B85" s="502">
        <v>78</v>
      </c>
      <c r="C85" s="502" t="s">
        <v>820</v>
      </c>
      <c r="D85" s="490" t="str">
        <f>IFERROR(INDEX('Jurnal Utang'!O:O,MATCH(C85,'Jurnal Utang'!N:N,0),0),"")</f>
        <v/>
      </c>
      <c r="E85" s="488" t="str">
        <f>IFERROR(INDEX(Supplier!D:D,MATCH($D85,Supplier!$C:$C,0),0),"")</f>
        <v/>
      </c>
      <c r="F85" s="490" t="str">
        <f>IFERROR(INDEX(Supplier!F:F,MATCH($D85,Supplier!$C:$C,0),0),"")</f>
        <v/>
      </c>
      <c r="G85" s="488" t="str">
        <f>IFERROR(INDEX(Supplier!G:G,MATCH($D85,Supplier!$C:$C,0),0),"")</f>
        <v/>
      </c>
      <c r="H85" s="524"/>
      <c r="I85" s="525"/>
      <c r="J85" s="533">
        <f>IF(C85&lt;&gt;"",-SUMIFS('Jurnal Utang'!J:J,'Jurnal Utang'!H:H,F85,'Jurnal Utang'!N:N,C85)+SUMIFS('Jurnal Kas'!K:K,'Jurnal Kas'!H:H,F85,'Jurnal Kas'!N:N,C85)+I85,"")</f>
        <v>0</v>
      </c>
    </row>
    <row r="86" spans="2:10" x14ac:dyDescent="0.25">
      <c r="B86" s="502">
        <v>79</v>
      </c>
      <c r="C86" s="502" t="s">
        <v>822</v>
      </c>
      <c r="D86" s="490" t="str">
        <f>IFERROR(INDEX('Jurnal Utang'!O:O,MATCH(C86,'Jurnal Utang'!N:N,0),0),"")</f>
        <v/>
      </c>
      <c r="E86" s="488" t="str">
        <f>IFERROR(INDEX(Supplier!D:D,MATCH($D86,Supplier!$C:$C,0),0),"")</f>
        <v/>
      </c>
      <c r="F86" s="490" t="str">
        <f>IFERROR(INDEX(Supplier!F:F,MATCH($D86,Supplier!$C:$C,0),0),"")</f>
        <v/>
      </c>
      <c r="G86" s="488" t="str">
        <f>IFERROR(INDEX(Supplier!G:G,MATCH($D86,Supplier!$C:$C,0),0),"")</f>
        <v/>
      </c>
      <c r="H86" s="524"/>
      <c r="I86" s="525"/>
      <c r="J86" s="533">
        <f>IF(C86&lt;&gt;"",-SUMIFS('Jurnal Utang'!J:J,'Jurnal Utang'!H:H,F86,'Jurnal Utang'!N:N,C86)+SUMIFS('Jurnal Kas'!K:K,'Jurnal Kas'!H:H,F86,'Jurnal Kas'!N:N,C86)+I86,"")</f>
        <v>0</v>
      </c>
    </row>
    <row r="87" spans="2:10" x14ac:dyDescent="0.25">
      <c r="B87" s="502">
        <v>80</v>
      </c>
      <c r="C87" s="502" t="s">
        <v>824</v>
      </c>
      <c r="D87" s="490" t="str">
        <f>IFERROR(INDEX('Jurnal Utang'!O:O,MATCH(C87,'Jurnal Utang'!N:N,0),0),"")</f>
        <v/>
      </c>
      <c r="E87" s="488" t="str">
        <f>IFERROR(INDEX(Supplier!D:D,MATCH($D87,Supplier!$C:$C,0),0),"")</f>
        <v/>
      </c>
      <c r="F87" s="490" t="str">
        <f>IFERROR(INDEX(Supplier!F:F,MATCH($D87,Supplier!$C:$C,0),0),"")</f>
        <v/>
      </c>
      <c r="G87" s="488" t="str">
        <f>IFERROR(INDEX(Supplier!G:G,MATCH($D87,Supplier!$C:$C,0),0),"")</f>
        <v/>
      </c>
      <c r="H87" s="524"/>
      <c r="I87" s="525"/>
      <c r="J87" s="533">
        <f>IF(C87&lt;&gt;"",-SUMIFS('Jurnal Utang'!J:J,'Jurnal Utang'!H:H,F87,'Jurnal Utang'!N:N,C87)+SUMIFS('Jurnal Kas'!K:K,'Jurnal Kas'!H:H,F87,'Jurnal Kas'!N:N,C87)+I87,"")</f>
        <v>0</v>
      </c>
    </row>
    <row r="88" spans="2:10" x14ac:dyDescent="0.25">
      <c r="B88" s="502">
        <v>81</v>
      </c>
      <c r="C88" s="502" t="s">
        <v>826</v>
      </c>
      <c r="D88" s="490" t="str">
        <f>IFERROR(INDEX('Jurnal Utang'!O:O,MATCH(C88,'Jurnal Utang'!N:N,0),0),"")</f>
        <v/>
      </c>
      <c r="E88" s="488" t="str">
        <f>IFERROR(INDEX(Supplier!D:D,MATCH($D88,Supplier!$C:$C,0),0),"")</f>
        <v/>
      </c>
      <c r="F88" s="490" t="str">
        <f>IFERROR(INDEX(Supplier!F:F,MATCH($D88,Supplier!$C:$C,0),0),"")</f>
        <v/>
      </c>
      <c r="G88" s="488" t="str">
        <f>IFERROR(INDEX(Supplier!G:G,MATCH($D88,Supplier!$C:$C,0),0),"")</f>
        <v/>
      </c>
      <c r="H88" s="524"/>
      <c r="I88" s="525"/>
      <c r="J88" s="533">
        <f>IF(C88&lt;&gt;"",-SUMIFS('Jurnal Utang'!J:J,'Jurnal Utang'!H:H,F88,'Jurnal Utang'!N:N,C88)+SUMIFS('Jurnal Kas'!K:K,'Jurnal Kas'!H:H,F88,'Jurnal Kas'!N:N,C88)+I88,"")</f>
        <v>0</v>
      </c>
    </row>
    <row r="89" spans="2:10" x14ac:dyDescent="0.25">
      <c r="B89" s="502">
        <v>82</v>
      </c>
      <c r="C89" s="502" t="s">
        <v>828</v>
      </c>
      <c r="D89" s="490" t="str">
        <f>IFERROR(INDEX('Jurnal Utang'!O:O,MATCH(C89,'Jurnal Utang'!N:N,0),0),"")</f>
        <v/>
      </c>
      <c r="E89" s="488" t="str">
        <f>IFERROR(INDEX(Supplier!D:D,MATCH($D89,Supplier!$C:$C,0),0),"")</f>
        <v/>
      </c>
      <c r="F89" s="490" t="str">
        <f>IFERROR(INDEX(Supplier!F:F,MATCH($D89,Supplier!$C:$C,0),0),"")</f>
        <v/>
      </c>
      <c r="G89" s="488" t="str">
        <f>IFERROR(INDEX(Supplier!G:G,MATCH($D89,Supplier!$C:$C,0),0),"")</f>
        <v/>
      </c>
      <c r="H89" s="524"/>
      <c r="I89" s="525"/>
      <c r="J89" s="533">
        <f>IF(C89&lt;&gt;"",-SUMIFS('Jurnal Utang'!J:J,'Jurnal Utang'!H:H,F89,'Jurnal Utang'!N:N,C89)+SUMIFS('Jurnal Kas'!K:K,'Jurnal Kas'!H:H,F89,'Jurnal Kas'!N:N,C89)+I89,"")</f>
        <v>0</v>
      </c>
    </row>
    <row r="90" spans="2:10" x14ac:dyDescent="0.25">
      <c r="B90" s="502">
        <v>83</v>
      </c>
      <c r="C90" s="502" t="s">
        <v>830</v>
      </c>
      <c r="D90" s="490" t="str">
        <f>IFERROR(INDEX('Jurnal Utang'!O:O,MATCH(C90,'Jurnal Utang'!N:N,0),0),"")</f>
        <v/>
      </c>
      <c r="E90" s="488" t="str">
        <f>IFERROR(INDEX(Supplier!D:D,MATCH($D90,Supplier!$C:$C,0),0),"")</f>
        <v/>
      </c>
      <c r="F90" s="490" t="str">
        <f>IFERROR(INDEX(Supplier!F:F,MATCH($D90,Supplier!$C:$C,0),0),"")</f>
        <v/>
      </c>
      <c r="G90" s="488" t="str">
        <f>IFERROR(INDEX(Supplier!G:G,MATCH($D90,Supplier!$C:$C,0),0),"")</f>
        <v/>
      </c>
      <c r="H90" s="524"/>
      <c r="I90" s="525"/>
      <c r="J90" s="533">
        <f>IF(C90&lt;&gt;"",-SUMIFS('Jurnal Utang'!J:J,'Jurnal Utang'!H:H,F90,'Jurnal Utang'!N:N,C90)+SUMIFS('Jurnal Kas'!K:K,'Jurnal Kas'!H:H,F90,'Jurnal Kas'!N:N,C90)+I90,"")</f>
        <v>0</v>
      </c>
    </row>
    <row r="91" spans="2:10" x14ac:dyDescent="0.25">
      <c r="B91" s="502">
        <v>84</v>
      </c>
      <c r="C91" s="502" t="s">
        <v>832</v>
      </c>
      <c r="D91" s="490" t="str">
        <f>IFERROR(INDEX('Jurnal Utang'!O:O,MATCH(C91,'Jurnal Utang'!N:N,0),0),"")</f>
        <v/>
      </c>
      <c r="E91" s="488" t="str">
        <f>IFERROR(INDEX(Supplier!D:D,MATCH($D91,Supplier!$C:$C,0),0),"")</f>
        <v/>
      </c>
      <c r="F91" s="490" t="str">
        <f>IFERROR(INDEX(Supplier!F:F,MATCH($D91,Supplier!$C:$C,0),0),"")</f>
        <v/>
      </c>
      <c r="G91" s="488" t="str">
        <f>IFERROR(INDEX(Supplier!G:G,MATCH($D91,Supplier!$C:$C,0),0),"")</f>
        <v/>
      </c>
      <c r="H91" s="524"/>
      <c r="I91" s="525"/>
      <c r="J91" s="533">
        <f>IF(C91&lt;&gt;"",-SUMIFS('Jurnal Utang'!J:J,'Jurnal Utang'!H:H,F91,'Jurnal Utang'!N:N,C91)+SUMIFS('Jurnal Kas'!K:K,'Jurnal Kas'!H:H,F91,'Jurnal Kas'!N:N,C91)+I91,"")</f>
        <v>0</v>
      </c>
    </row>
    <row r="92" spans="2:10" x14ac:dyDescent="0.25">
      <c r="B92" s="502">
        <v>85</v>
      </c>
      <c r="C92" s="502" t="s">
        <v>834</v>
      </c>
      <c r="D92" s="490" t="str">
        <f>IFERROR(INDEX('Jurnal Utang'!O:O,MATCH(C92,'Jurnal Utang'!N:N,0),0),"")</f>
        <v/>
      </c>
      <c r="E92" s="488" t="str">
        <f>IFERROR(INDEX(Supplier!D:D,MATCH($D92,Supplier!$C:$C,0),0),"")</f>
        <v/>
      </c>
      <c r="F92" s="490" t="str">
        <f>IFERROR(INDEX(Supplier!F:F,MATCH($D92,Supplier!$C:$C,0),0),"")</f>
        <v/>
      </c>
      <c r="G92" s="488" t="str">
        <f>IFERROR(INDEX(Supplier!G:G,MATCH($D92,Supplier!$C:$C,0),0),"")</f>
        <v/>
      </c>
      <c r="H92" s="524"/>
      <c r="I92" s="525"/>
      <c r="J92" s="533">
        <f>IF(C92&lt;&gt;"",-SUMIFS('Jurnal Utang'!J:J,'Jurnal Utang'!H:H,F92,'Jurnal Utang'!N:N,C92)+SUMIFS('Jurnal Kas'!K:K,'Jurnal Kas'!H:H,F92,'Jurnal Kas'!N:N,C92)+I92,"")</f>
        <v>0</v>
      </c>
    </row>
    <row r="93" spans="2:10" x14ac:dyDescent="0.25">
      <c r="B93" s="502">
        <v>86</v>
      </c>
      <c r="C93" s="502" t="s">
        <v>836</v>
      </c>
      <c r="D93" s="490" t="str">
        <f>IFERROR(INDEX('Jurnal Utang'!O:O,MATCH(C93,'Jurnal Utang'!N:N,0),0),"")</f>
        <v/>
      </c>
      <c r="E93" s="488" t="str">
        <f>IFERROR(INDEX(Supplier!D:D,MATCH($D93,Supplier!$C:$C,0),0),"")</f>
        <v/>
      </c>
      <c r="F93" s="490" t="str">
        <f>IFERROR(INDEX(Supplier!F:F,MATCH($D93,Supplier!$C:$C,0),0),"")</f>
        <v/>
      </c>
      <c r="G93" s="488" t="str">
        <f>IFERROR(INDEX(Supplier!G:G,MATCH($D93,Supplier!$C:$C,0),0),"")</f>
        <v/>
      </c>
      <c r="H93" s="524"/>
      <c r="I93" s="525"/>
      <c r="J93" s="533">
        <f>IF(C93&lt;&gt;"",-SUMIFS('Jurnal Utang'!J:J,'Jurnal Utang'!H:H,F93,'Jurnal Utang'!N:N,C93)+SUMIFS('Jurnal Kas'!K:K,'Jurnal Kas'!H:H,F93,'Jurnal Kas'!N:N,C93)+I93,"")</f>
        <v>0</v>
      </c>
    </row>
    <row r="94" spans="2:10" x14ac:dyDescent="0.25">
      <c r="B94" s="502">
        <v>87</v>
      </c>
      <c r="C94" s="502" t="s">
        <v>838</v>
      </c>
      <c r="D94" s="490" t="str">
        <f>IFERROR(INDEX('Jurnal Utang'!O:O,MATCH(C94,'Jurnal Utang'!N:N,0),0),"")</f>
        <v/>
      </c>
      <c r="E94" s="488" t="str">
        <f>IFERROR(INDEX(Supplier!D:D,MATCH($D94,Supplier!$C:$C,0),0),"")</f>
        <v/>
      </c>
      <c r="F94" s="490" t="str">
        <f>IFERROR(INDEX(Supplier!F:F,MATCH($D94,Supplier!$C:$C,0),0),"")</f>
        <v/>
      </c>
      <c r="G94" s="488" t="str">
        <f>IFERROR(INDEX(Supplier!G:G,MATCH($D94,Supplier!$C:$C,0),0),"")</f>
        <v/>
      </c>
      <c r="H94" s="524"/>
      <c r="I94" s="525"/>
      <c r="J94" s="533">
        <f>IF(C94&lt;&gt;"",-SUMIFS('Jurnal Utang'!J:J,'Jurnal Utang'!H:H,F94,'Jurnal Utang'!N:N,C94)+SUMIFS('Jurnal Kas'!K:K,'Jurnal Kas'!H:H,F94,'Jurnal Kas'!N:N,C94)+I94,"")</f>
        <v>0</v>
      </c>
    </row>
    <row r="95" spans="2:10" x14ac:dyDescent="0.25">
      <c r="B95" s="502">
        <v>88</v>
      </c>
      <c r="C95" s="502" t="s">
        <v>840</v>
      </c>
      <c r="D95" s="490" t="str">
        <f>IFERROR(INDEX('Jurnal Utang'!O:O,MATCH(C95,'Jurnal Utang'!N:N,0),0),"")</f>
        <v/>
      </c>
      <c r="E95" s="488" t="str">
        <f>IFERROR(INDEX(Supplier!D:D,MATCH($D95,Supplier!$C:$C,0),0),"")</f>
        <v/>
      </c>
      <c r="F95" s="490" t="str">
        <f>IFERROR(INDEX(Supplier!F:F,MATCH($D95,Supplier!$C:$C,0),0),"")</f>
        <v/>
      </c>
      <c r="G95" s="488" t="str">
        <f>IFERROR(INDEX(Supplier!G:G,MATCH($D95,Supplier!$C:$C,0),0),"")</f>
        <v/>
      </c>
      <c r="H95" s="524"/>
      <c r="I95" s="525"/>
      <c r="J95" s="533">
        <f>IF(C95&lt;&gt;"",-SUMIFS('Jurnal Utang'!J:J,'Jurnal Utang'!H:H,F95,'Jurnal Utang'!N:N,C95)+SUMIFS('Jurnal Kas'!K:K,'Jurnal Kas'!H:H,F95,'Jurnal Kas'!N:N,C95)+I95,"")</f>
        <v>0</v>
      </c>
    </row>
    <row r="96" spans="2:10" x14ac:dyDescent="0.25">
      <c r="B96" s="502">
        <v>89</v>
      </c>
      <c r="C96" s="502" t="s">
        <v>842</v>
      </c>
      <c r="D96" s="490" t="str">
        <f>IFERROR(INDEX('Jurnal Utang'!O:O,MATCH(C96,'Jurnal Utang'!N:N,0),0),"")</f>
        <v/>
      </c>
      <c r="E96" s="488" t="str">
        <f>IFERROR(INDEX(Supplier!D:D,MATCH($D96,Supplier!$C:$C,0),0),"")</f>
        <v/>
      </c>
      <c r="F96" s="490" t="str">
        <f>IFERROR(INDEX(Supplier!F:F,MATCH($D96,Supplier!$C:$C,0),0),"")</f>
        <v/>
      </c>
      <c r="G96" s="488" t="str">
        <f>IFERROR(INDEX(Supplier!G:G,MATCH($D96,Supplier!$C:$C,0),0),"")</f>
        <v/>
      </c>
      <c r="H96" s="524"/>
      <c r="I96" s="525"/>
      <c r="J96" s="533">
        <f>IF(C96&lt;&gt;"",-SUMIFS('Jurnal Utang'!J:J,'Jurnal Utang'!H:H,F96,'Jurnal Utang'!N:N,C96)+SUMIFS('Jurnal Kas'!K:K,'Jurnal Kas'!H:H,F96,'Jurnal Kas'!N:N,C96)+I96,"")</f>
        <v>0</v>
      </c>
    </row>
    <row r="97" spans="2:10" x14ac:dyDescent="0.25">
      <c r="B97" s="502">
        <v>90</v>
      </c>
      <c r="C97" s="502" t="s">
        <v>844</v>
      </c>
      <c r="D97" s="490" t="str">
        <f>IFERROR(INDEX('Jurnal Utang'!O:O,MATCH(C97,'Jurnal Utang'!N:N,0),0),"")</f>
        <v/>
      </c>
      <c r="E97" s="488" t="str">
        <f>IFERROR(INDEX(Supplier!D:D,MATCH($D97,Supplier!$C:$C,0),0),"")</f>
        <v/>
      </c>
      <c r="F97" s="490" t="str">
        <f>IFERROR(INDEX(Supplier!F:F,MATCH($D97,Supplier!$C:$C,0),0),"")</f>
        <v/>
      </c>
      <c r="G97" s="488" t="str">
        <f>IFERROR(INDEX(Supplier!G:G,MATCH($D97,Supplier!$C:$C,0),0),"")</f>
        <v/>
      </c>
      <c r="H97" s="524"/>
      <c r="I97" s="525"/>
      <c r="J97" s="533">
        <f>IF(C97&lt;&gt;"",-SUMIFS('Jurnal Utang'!J:J,'Jurnal Utang'!H:H,F97,'Jurnal Utang'!N:N,C97)+SUMIFS('Jurnal Kas'!K:K,'Jurnal Kas'!H:H,F97,'Jurnal Kas'!N:N,C97)+I97,"")</f>
        <v>0</v>
      </c>
    </row>
    <row r="98" spans="2:10" x14ac:dyDescent="0.25">
      <c r="B98" s="502">
        <v>91</v>
      </c>
      <c r="C98" s="502" t="s">
        <v>846</v>
      </c>
      <c r="D98" s="490" t="str">
        <f>IFERROR(INDEX('Jurnal Utang'!O:O,MATCH(C98,'Jurnal Utang'!N:N,0),0),"")</f>
        <v/>
      </c>
      <c r="E98" s="488" t="str">
        <f>IFERROR(INDEX(Supplier!D:D,MATCH($D98,Supplier!$C:$C,0),0),"")</f>
        <v/>
      </c>
      <c r="F98" s="490" t="str">
        <f>IFERROR(INDEX(Supplier!F:F,MATCH($D98,Supplier!$C:$C,0),0),"")</f>
        <v/>
      </c>
      <c r="G98" s="488" t="str">
        <f>IFERROR(INDEX(Supplier!G:G,MATCH($D98,Supplier!$C:$C,0),0),"")</f>
        <v/>
      </c>
      <c r="H98" s="524"/>
      <c r="I98" s="525"/>
      <c r="J98" s="533">
        <f>IF(C98&lt;&gt;"",-SUMIFS('Jurnal Utang'!J:J,'Jurnal Utang'!H:H,F98,'Jurnal Utang'!N:N,C98)+SUMIFS('Jurnal Kas'!K:K,'Jurnal Kas'!H:H,F98,'Jurnal Kas'!N:N,C98)+I98,"")</f>
        <v>0</v>
      </c>
    </row>
    <row r="99" spans="2:10" x14ac:dyDescent="0.25">
      <c r="B99" s="502">
        <v>92</v>
      </c>
      <c r="C99" s="502" t="s">
        <v>848</v>
      </c>
      <c r="D99" s="490" t="str">
        <f>IFERROR(INDEX('Jurnal Utang'!O:O,MATCH(C99,'Jurnal Utang'!N:N,0),0),"")</f>
        <v/>
      </c>
      <c r="E99" s="488" t="str">
        <f>IFERROR(INDEX(Supplier!D:D,MATCH($D99,Supplier!$C:$C,0),0),"")</f>
        <v/>
      </c>
      <c r="F99" s="490" t="str">
        <f>IFERROR(INDEX(Supplier!F:F,MATCH($D99,Supplier!$C:$C,0),0),"")</f>
        <v/>
      </c>
      <c r="G99" s="488" t="str">
        <f>IFERROR(INDEX(Supplier!G:G,MATCH($D99,Supplier!$C:$C,0),0),"")</f>
        <v/>
      </c>
      <c r="H99" s="524"/>
      <c r="I99" s="525"/>
      <c r="J99" s="533">
        <f>IF(C99&lt;&gt;"",-SUMIFS('Jurnal Utang'!J:J,'Jurnal Utang'!H:H,F99,'Jurnal Utang'!N:N,C99)+SUMIFS('Jurnal Kas'!K:K,'Jurnal Kas'!H:H,F99,'Jurnal Kas'!N:N,C99)+I99,"")</f>
        <v>0</v>
      </c>
    </row>
    <row r="100" spans="2:10" x14ac:dyDescent="0.25">
      <c r="B100" s="502">
        <v>93</v>
      </c>
      <c r="C100" s="502" t="s">
        <v>850</v>
      </c>
      <c r="D100" s="490" t="str">
        <f>IFERROR(INDEX('Jurnal Utang'!O:O,MATCH(C100,'Jurnal Utang'!N:N,0),0),"")</f>
        <v/>
      </c>
      <c r="E100" s="488" t="str">
        <f>IFERROR(INDEX(Supplier!D:D,MATCH($D100,Supplier!$C:$C,0),0),"")</f>
        <v/>
      </c>
      <c r="F100" s="490" t="str">
        <f>IFERROR(INDEX(Supplier!F:F,MATCH($D100,Supplier!$C:$C,0),0),"")</f>
        <v/>
      </c>
      <c r="G100" s="488" t="str">
        <f>IFERROR(INDEX(Supplier!G:G,MATCH($D100,Supplier!$C:$C,0),0),"")</f>
        <v/>
      </c>
      <c r="H100" s="524"/>
      <c r="I100" s="525"/>
      <c r="J100" s="533">
        <f>IF(C100&lt;&gt;"",-SUMIFS('Jurnal Utang'!J:J,'Jurnal Utang'!H:H,F100,'Jurnal Utang'!N:N,C100)+SUMIFS('Jurnal Kas'!K:K,'Jurnal Kas'!H:H,F100,'Jurnal Kas'!N:N,C100)+I100,"")</f>
        <v>0</v>
      </c>
    </row>
    <row r="101" spans="2:10" x14ac:dyDescent="0.25">
      <c r="B101" s="502">
        <v>94</v>
      </c>
      <c r="C101" s="502" t="s">
        <v>852</v>
      </c>
      <c r="D101" s="490" t="str">
        <f>IFERROR(INDEX('Jurnal Utang'!O:O,MATCH(C101,'Jurnal Utang'!N:N,0),0),"")</f>
        <v/>
      </c>
      <c r="E101" s="488" t="str">
        <f>IFERROR(INDEX(Supplier!D:D,MATCH($D101,Supplier!$C:$C,0),0),"")</f>
        <v/>
      </c>
      <c r="F101" s="490" t="str">
        <f>IFERROR(INDEX(Supplier!F:F,MATCH($D101,Supplier!$C:$C,0),0),"")</f>
        <v/>
      </c>
      <c r="G101" s="488" t="str">
        <f>IFERROR(INDEX(Supplier!G:G,MATCH($D101,Supplier!$C:$C,0),0),"")</f>
        <v/>
      </c>
      <c r="H101" s="524"/>
      <c r="I101" s="525"/>
      <c r="J101" s="533">
        <f>IF(C101&lt;&gt;"",-SUMIFS('Jurnal Utang'!J:J,'Jurnal Utang'!H:H,F101,'Jurnal Utang'!N:N,C101)+SUMIFS('Jurnal Kas'!K:K,'Jurnal Kas'!H:H,F101,'Jurnal Kas'!N:N,C101)+I101,"")</f>
        <v>0</v>
      </c>
    </row>
    <row r="102" spans="2:10" x14ac:dyDescent="0.25">
      <c r="B102" s="502">
        <v>95</v>
      </c>
      <c r="C102" s="502" t="s">
        <v>854</v>
      </c>
      <c r="D102" s="490" t="str">
        <f>IFERROR(INDEX('Jurnal Utang'!O:O,MATCH(C102,'Jurnal Utang'!N:N,0),0),"")</f>
        <v/>
      </c>
      <c r="E102" s="488" t="str">
        <f>IFERROR(INDEX(Supplier!D:D,MATCH($D102,Supplier!$C:$C,0),0),"")</f>
        <v/>
      </c>
      <c r="F102" s="490" t="str">
        <f>IFERROR(INDEX(Supplier!F:F,MATCH($D102,Supplier!$C:$C,0),0),"")</f>
        <v/>
      </c>
      <c r="G102" s="488" t="str">
        <f>IFERROR(INDEX(Supplier!G:G,MATCH($D102,Supplier!$C:$C,0),0),"")</f>
        <v/>
      </c>
      <c r="H102" s="524"/>
      <c r="I102" s="525"/>
      <c r="J102" s="533">
        <f>IF(C102&lt;&gt;"",-SUMIFS('Jurnal Utang'!J:J,'Jurnal Utang'!H:H,F102,'Jurnal Utang'!N:N,C102)+SUMIFS('Jurnal Kas'!K:K,'Jurnal Kas'!H:H,F102,'Jurnal Kas'!N:N,C102)+I102,"")</f>
        <v>0</v>
      </c>
    </row>
    <row r="103" spans="2:10" x14ac:dyDescent="0.25">
      <c r="B103" s="502">
        <v>96</v>
      </c>
      <c r="C103" s="502" t="s">
        <v>856</v>
      </c>
      <c r="D103" s="490" t="str">
        <f>IFERROR(INDEX('Jurnal Utang'!O:O,MATCH(C103,'Jurnal Utang'!N:N,0),0),"")</f>
        <v/>
      </c>
      <c r="E103" s="488" t="str">
        <f>IFERROR(INDEX(Supplier!D:D,MATCH($D103,Supplier!$C:$C,0),0),"")</f>
        <v/>
      </c>
      <c r="F103" s="490" t="str">
        <f>IFERROR(INDEX(Supplier!F:F,MATCH($D103,Supplier!$C:$C,0),0),"")</f>
        <v/>
      </c>
      <c r="G103" s="488" t="str">
        <f>IFERROR(INDEX(Supplier!G:G,MATCH($D103,Supplier!$C:$C,0),0),"")</f>
        <v/>
      </c>
      <c r="H103" s="524"/>
      <c r="I103" s="525"/>
      <c r="J103" s="533">
        <f>IF(C103&lt;&gt;"",-SUMIFS('Jurnal Utang'!J:J,'Jurnal Utang'!H:H,F103,'Jurnal Utang'!N:N,C103)+SUMIFS('Jurnal Kas'!K:K,'Jurnal Kas'!H:H,F103,'Jurnal Kas'!N:N,C103)+I103,"")</f>
        <v>0</v>
      </c>
    </row>
    <row r="104" spans="2:10" x14ac:dyDescent="0.25">
      <c r="B104" s="502">
        <v>97</v>
      </c>
      <c r="C104" s="502" t="s">
        <v>858</v>
      </c>
      <c r="D104" s="490" t="str">
        <f>IFERROR(INDEX('Jurnal Utang'!O:O,MATCH(C104,'Jurnal Utang'!N:N,0),0),"")</f>
        <v/>
      </c>
      <c r="E104" s="488" t="str">
        <f>IFERROR(INDEX(Supplier!D:D,MATCH($D104,Supplier!$C:$C,0),0),"")</f>
        <v/>
      </c>
      <c r="F104" s="490" t="str">
        <f>IFERROR(INDEX(Supplier!F:F,MATCH($D104,Supplier!$C:$C,0),0),"")</f>
        <v/>
      </c>
      <c r="G104" s="488" t="str">
        <f>IFERROR(INDEX(Supplier!G:G,MATCH($D104,Supplier!$C:$C,0),0),"")</f>
        <v/>
      </c>
      <c r="H104" s="524"/>
      <c r="I104" s="525"/>
      <c r="J104" s="533">
        <f>IF(C104&lt;&gt;"",-SUMIFS('Jurnal Utang'!J:J,'Jurnal Utang'!H:H,F104,'Jurnal Utang'!N:N,C104)+SUMIFS('Jurnal Kas'!K:K,'Jurnal Kas'!H:H,F104,'Jurnal Kas'!N:N,C104)+I104,"")</f>
        <v>0</v>
      </c>
    </row>
    <row r="105" spans="2:10" x14ac:dyDescent="0.25">
      <c r="B105" s="502">
        <v>98</v>
      </c>
      <c r="C105" s="502" t="s">
        <v>860</v>
      </c>
      <c r="D105" s="490" t="str">
        <f>IFERROR(INDEX('Jurnal Utang'!O:O,MATCH(C105,'Jurnal Utang'!N:N,0),0),"")</f>
        <v/>
      </c>
      <c r="E105" s="488" t="str">
        <f>IFERROR(INDEX(Supplier!D:D,MATCH($D105,Supplier!$C:$C,0),0),"")</f>
        <v/>
      </c>
      <c r="F105" s="490" t="str">
        <f>IFERROR(INDEX(Supplier!F:F,MATCH($D105,Supplier!$C:$C,0),0),"")</f>
        <v/>
      </c>
      <c r="G105" s="488" t="str">
        <f>IFERROR(INDEX(Supplier!G:G,MATCH($D105,Supplier!$C:$C,0),0),"")</f>
        <v/>
      </c>
      <c r="H105" s="524"/>
      <c r="I105" s="525"/>
      <c r="J105" s="533">
        <f>IF(C105&lt;&gt;"",-SUMIFS('Jurnal Utang'!J:J,'Jurnal Utang'!H:H,F105,'Jurnal Utang'!N:N,C105)+SUMIFS('Jurnal Kas'!K:K,'Jurnal Kas'!H:H,F105,'Jurnal Kas'!N:N,C105)+I105,"")</f>
        <v>0</v>
      </c>
    </row>
    <row r="106" spans="2:10" x14ac:dyDescent="0.25">
      <c r="B106" s="502">
        <v>99</v>
      </c>
      <c r="C106" s="502" t="s">
        <v>862</v>
      </c>
      <c r="D106" s="490" t="str">
        <f>IFERROR(INDEX('Jurnal Utang'!O:O,MATCH(C106,'Jurnal Utang'!N:N,0),0),"")</f>
        <v/>
      </c>
      <c r="E106" s="488" t="str">
        <f>IFERROR(INDEX(Supplier!D:D,MATCH($D106,Supplier!$C:$C,0),0),"")</f>
        <v/>
      </c>
      <c r="F106" s="490" t="str">
        <f>IFERROR(INDEX(Supplier!F:F,MATCH($D106,Supplier!$C:$C,0),0),"")</f>
        <v/>
      </c>
      <c r="G106" s="488" t="str">
        <f>IFERROR(INDEX(Supplier!G:G,MATCH($D106,Supplier!$C:$C,0),0),"")</f>
        <v/>
      </c>
      <c r="H106" s="524"/>
      <c r="I106" s="525"/>
      <c r="J106" s="533">
        <f>IF(C106&lt;&gt;"",-SUMIFS('Jurnal Utang'!J:J,'Jurnal Utang'!H:H,F106,'Jurnal Utang'!N:N,C106)+SUMIFS('Jurnal Kas'!K:K,'Jurnal Kas'!H:H,F106,'Jurnal Kas'!N:N,C106)+I106,"")</f>
        <v>0</v>
      </c>
    </row>
    <row r="107" spans="2:10" x14ac:dyDescent="0.25">
      <c r="B107" s="502">
        <v>100</v>
      </c>
      <c r="C107" s="502" t="s">
        <v>864</v>
      </c>
      <c r="D107" s="490" t="str">
        <f>IFERROR(INDEX('Jurnal Utang'!O:O,MATCH(C107,'Jurnal Utang'!N:N,0),0),"")</f>
        <v/>
      </c>
      <c r="E107" s="488" t="str">
        <f>IFERROR(INDEX(Supplier!D:D,MATCH($D107,Supplier!$C:$C,0),0),"")</f>
        <v/>
      </c>
      <c r="F107" s="490" t="str">
        <f>IFERROR(INDEX(Supplier!F:F,MATCH($D107,Supplier!$C:$C,0),0),"")</f>
        <v/>
      </c>
      <c r="G107" s="488" t="str">
        <f>IFERROR(INDEX(Supplier!G:G,MATCH($D107,Supplier!$C:$C,0),0),"")</f>
        <v/>
      </c>
      <c r="H107" s="524"/>
      <c r="I107" s="525"/>
      <c r="J107" s="533">
        <f>IF(C107&lt;&gt;"",-SUMIFS('Jurnal Utang'!J:J,'Jurnal Utang'!H:H,F107,'Jurnal Utang'!N:N,C107)+SUMIFS('Jurnal Kas'!K:K,'Jurnal Kas'!H:H,F107,'Jurnal Kas'!N:N,C107)+I107,"")</f>
        <v>0</v>
      </c>
    </row>
    <row r="108" spans="2:10" x14ac:dyDescent="0.25">
      <c r="B108" s="502">
        <v>101</v>
      </c>
      <c r="C108" s="502" t="s">
        <v>866</v>
      </c>
      <c r="D108" s="490" t="str">
        <f>IFERROR(INDEX('Jurnal Utang'!O:O,MATCH(C108,'Jurnal Utang'!N:N,0),0),"")</f>
        <v/>
      </c>
      <c r="E108" s="488" t="str">
        <f>IFERROR(INDEX(Supplier!D:D,MATCH($D108,Supplier!$C:$C,0),0),"")</f>
        <v/>
      </c>
      <c r="F108" s="490" t="str">
        <f>IFERROR(INDEX(Supplier!F:F,MATCH($D108,Supplier!$C:$C,0),0),"")</f>
        <v/>
      </c>
      <c r="G108" s="488" t="str">
        <f>IFERROR(INDEX(Supplier!G:G,MATCH($D108,Supplier!$C:$C,0),0),"")</f>
        <v/>
      </c>
      <c r="H108" s="524"/>
      <c r="I108" s="525"/>
      <c r="J108" s="533">
        <f>IF(C108&lt;&gt;"",-SUMIFS('Jurnal Utang'!J:J,'Jurnal Utang'!H:H,F108,'Jurnal Utang'!N:N,C108)+SUMIFS('Jurnal Kas'!K:K,'Jurnal Kas'!H:H,F108,'Jurnal Kas'!N:N,C108)+I108,"")</f>
        <v>0</v>
      </c>
    </row>
    <row r="109" spans="2:10" x14ac:dyDescent="0.25">
      <c r="B109" s="502">
        <v>102</v>
      </c>
      <c r="C109" s="502" t="s">
        <v>868</v>
      </c>
      <c r="D109" s="490" t="str">
        <f>IFERROR(INDEX('Jurnal Utang'!O:O,MATCH(C109,'Jurnal Utang'!N:N,0),0),"")</f>
        <v/>
      </c>
      <c r="E109" s="488" t="str">
        <f>IFERROR(INDEX(Supplier!D:D,MATCH($D109,Supplier!$C:$C,0),0),"")</f>
        <v/>
      </c>
      <c r="F109" s="490" t="str">
        <f>IFERROR(INDEX(Supplier!F:F,MATCH($D109,Supplier!$C:$C,0),0),"")</f>
        <v/>
      </c>
      <c r="G109" s="488" t="str">
        <f>IFERROR(INDEX(Supplier!G:G,MATCH($D109,Supplier!$C:$C,0),0),"")</f>
        <v/>
      </c>
      <c r="H109" s="524"/>
      <c r="I109" s="525"/>
      <c r="J109" s="533">
        <f>IF(C109&lt;&gt;"",-SUMIFS('Jurnal Utang'!J:J,'Jurnal Utang'!H:H,F109,'Jurnal Utang'!N:N,C109)+SUMIFS('Jurnal Kas'!K:K,'Jurnal Kas'!H:H,F109,'Jurnal Kas'!N:N,C109)+I109,"")</f>
        <v>0</v>
      </c>
    </row>
    <row r="110" spans="2:10" x14ac:dyDescent="0.25">
      <c r="B110" s="502">
        <v>103</v>
      </c>
      <c r="C110" s="502" t="s">
        <v>870</v>
      </c>
      <c r="D110" s="490" t="str">
        <f>IFERROR(INDEX('Jurnal Utang'!O:O,MATCH(C110,'Jurnal Utang'!N:N,0),0),"")</f>
        <v/>
      </c>
      <c r="E110" s="488" t="str">
        <f>IFERROR(INDEX(Supplier!D:D,MATCH($D110,Supplier!$C:$C,0),0),"")</f>
        <v/>
      </c>
      <c r="F110" s="490" t="str">
        <f>IFERROR(INDEX(Supplier!F:F,MATCH($D110,Supplier!$C:$C,0),0),"")</f>
        <v/>
      </c>
      <c r="G110" s="488" t="str">
        <f>IFERROR(INDEX(Supplier!G:G,MATCH($D110,Supplier!$C:$C,0),0),"")</f>
        <v/>
      </c>
      <c r="H110" s="524"/>
      <c r="I110" s="525"/>
      <c r="J110" s="533">
        <f>IF(C110&lt;&gt;"",-SUMIFS('Jurnal Utang'!J:J,'Jurnal Utang'!H:H,F110,'Jurnal Utang'!N:N,C110)+SUMIFS('Jurnal Kas'!K:K,'Jurnal Kas'!H:H,F110,'Jurnal Kas'!N:N,C110)+I110,"")</f>
        <v>0</v>
      </c>
    </row>
    <row r="111" spans="2:10" x14ac:dyDescent="0.25">
      <c r="B111" s="502">
        <v>104</v>
      </c>
      <c r="C111" s="502" t="s">
        <v>872</v>
      </c>
      <c r="D111" s="490" t="str">
        <f>IFERROR(INDEX('Jurnal Utang'!O:O,MATCH(C111,'Jurnal Utang'!N:N,0),0),"")</f>
        <v/>
      </c>
      <c r="E111" s="488" t="str">
        <f>IFERROR(INDEX(Supplier!D:D,MATCH($D111,Supplier!$C:$C,0),0),"")</f>
        <v/>
      </c>
      <c r="F111" s="490" t="str">
        <f>IFERROR(INDEX(Supplier!F:F,MATCH($D111,Supplier!$C:$C,0),0),"")</f>
        <v/>
      </c>
      <c r="G111" s="488" t="str">
        <f>IFERROR(INDEX(Supplier!G:G,MATCH($D111,Supplier!$C:$C,0),0),"")</f>
        <v/>
      </c>
      <c r="H111" s="524"/>
      <c r="I111" s="525"/>
      <c r="J111" s="533">
        <f>IF(C111&lt;&gt;"",-SUMIFS('Jurnal Utang'!J:J,'Jurnal Utang'!H:H,F111,'Jurnal Utang'!N:N,C111)+SUMIFS('Jurnal Kas'!K:K,'Jurnal Kas'!H:H,F111,'Jurnal Kas'!N:N,C111)+I111,"")</f>
        <v>0</v>
      </c>
    </row>
    <row r="112" spans="2:10" x14ac:dyDescent="0.25">
      <c r="B112" s="502">
        <v>105</v>
      </c>
      <c r="C112" s="502" t="s">
        <v>874</v>
      </c>
      <c r="D112" s="490" t="str">
        <f>IFERROR(INDEX('Jurnal Utang'!O:O,MATCH(C112,'Jurnal Utang'!N:N,0),0),"")</f>
        <v/>
      </c>
      <c r="E112" s="488" t="str">
        <f>IFERROR(INDEX(Supplier!D:D,MATCH($D112,Supplier!$C:$C,0),0),"")</f>
        <v/>
      </c>
      <c r="F112" s="490" t="str">
        <f>IFERROR(INDEX(Supplier!F:F,MATCH($D112,Supplier!$C:$C,0),0),"")</f>
        <v/>
      </c>
      <c r="G112" s="488" t="str">
        <f>IFERROR(INDEX(Supplier!G:G,MATCH($D112,Supplier!$C:$C,0),0),"")</f>
        <v/>
      </c>
      <c r="H112" s="524"/>
      <c r="I112" s="525"/>
      <c r="J112" s="533">
        <f>IF(C112&lt;&gt;"",-SUMIFS('Jurnal Utang'!J:J,'Jurnal Utang'!H:H,F112,'Jurnal Utang'!N:N,C112)+SUMIFS('Jurnal Kas'!K:K,'Jurnal Kas'!H:H,F112,'Jurnal Kas'!N:N,C112)+I112,"")</f>
        <v>0</v>
      </c>
    </row>
    <row r="113" spans="2:10" x14ac:dyDescent="0.25">
      <c r="B113" s="502">
        <v>106</v>
      </c>
      <c r="C113" s="502" t="s">
        <v>876</v>
      </c>
      <c r="D113" s="490" t="str">
        <f>IFERROR(INDEX('Jurnal Utang'!O:O,MATCH(C113,'Jurnal Utang'!N:N,0),0),"")</f>
        <v/>
      </c>
      <c r="E113" s="488" t="str">
        <f>IFERROR(INDEX(Supplier!D:D,MATCH($D113,Supplier!$C:$C,0),0),"")</f>
        <v/>
      </c>
      <c r="F113" s="490" t="str">
        <f>IFERROR(INDEX(Supplier!F:F,MATCH($D113,Supplier!$C:$C,0),0),"")</f>
        <v/>
      </c>
      <c r="G113" s="488" t="str">
        <f>IFERROR(INDEX(Supplier!G:G,MATCH($D113,Supplier!$C:$C,0),0),"")</f>
        <v/>
      </c>
      <c r="H113" s="524"/>
      <c r="I113" s="525"/>
      <c r="J113" s="533">
        <f>IF(C113&lt;&gt;"",-SUMIFS('Jurnal Utang'!J:J,'Jurnal Utang'!H:H,F113,'Jurnal Utang'!N:N,C113)+SUMIFS('Jurnal Kas'!K:K,'Jurnal Kas'!H:H,F113,'Jurnal Kas'!N:N,C113)+I113,"")</f>
        <v>0</v>
      </c>
    </row>
    <row r="114" spans="2:10" x14ac:dyDescent="0.25">
      <c r="B114" s="502">
        <v>107</v>
      </c>
      <c r="C114" s="502" t="s">
        <v>878</v>
      </c>
      <c r="D114" s="490" t="str">
        <f>IFERROR(INDEX('Jurnal Utang'!O:O,MATCH(C114,'Jurnal Utang'!N:N,0),0),"")</f>
        <v/>
      </c>
      <c r="E114" s="488" t="str">
        <f>IFERROR(INDEX(Supplier!D:D,MATCH($D114,Supplier!$C:$C,0),0),"")</f>
        <v/>
      </c>
      <c r="F114" s="490" t="str">
        <f>IFERROR(INDEX(Supplier!F:F,MATCH($D114,Supplier!$C:$C,0),0),"")</f>
        <v/>
      </c>
      <c r="G114" s="488" t="str">
        <f>IFERROR(INDEX(Supplier!G:G,MATCH($D114,Supplier!$C:$C,0),0),"")</f>
        <v/>
      </c>
      <c r="H114" s="524"/>
      <c r="I114" s="525"/>
      <c r="J114" s="533">
        <f>IF(C114&lt;&gt;"",-SUMIFS('Jurnal Utang'!J:J,'Jurnal Utang'!H:H,F114,'Jurnal Utang'!N:N,C114)+SUMIFS('Jurnal Kas'!K:K,'Jurnal Kas'!H:H,F114,'Jurnal Kas'!N:N,C114)+I114,"")</f>
        <v>0</v>
      </c>
    </row>
    <row r="115" spans="2:10" x14ac:dyDescent="0.25">
      <c r="B115" s="502">
        <v>108</v>
      </c>
      <c r="C115" s="502" t="s">
        <v>880</v>
      </c>
      <c r="D115" s="490" t="str">
        <f>IFERROR(INDEX('Jurnal Utang'!O:O,MATCH(C115,'Jurnal Utang'!N:N,0),0),"")</f>
        <v/>
      </c>
      <c r="E115" s="488" t="str">
        <f>IFERROR(INDEX(Supplier!D:D,MATCH($D115,Supplier!$C:$C,0),0),"")</f>
        <v/>
      </c>
      <c r="F115" s="490" t="str">
        <f>IFERROR(INDEX(Supplier!F:F,MATCH($D115,Supplier!$C:$C,0),0),"")</f>
        <v/>
      </c>
      <c r="G115" s="488" t="str">
        <f>IFERROR(INDEX(Supplier!G:G,MATCH($D115,Supplier!$C:$C,0),0),"")</f>
        <v/>
      </c>
      <c r="H115" s="524"/>
      <c r="I115" s="525"/>
      <c r="J115" s="533">
        <f>IF(C115&lt;&gt;"",-SUMIFS('Jurnal Utang'!J:J,'Jurnal Utang'!H:H,F115,'Jurnal Utang'!N:N,C115)+SUMIFS('Jurnal Kas'!K:K,'Jurnal Kas'!H:H,F115,'Jurnal Kas'!N:N,C115)+I115,"")</f>
        <v>0</v>
      </c>
    </row>
    <row r="116" spans="2:10" x14ac:dyDescent="0.25">
      <c r="B116" s="502">
        <v>109</v>
      </c>
      <c r="C116" s="502" t="s">
        <v>882</v>
      </c>
      <c r="D116" s="490" t="str">
        <f>IFERROR(INDEX('Jurnal Utang'!O:O,MATCH(C116,'Jurnal Utang'!N:N,0),0),"")</f>
        <v/>
      </c>
      <c r="E116" s="488" t="str">
        <f>IFERROR(INDEX(Supplier!D:D,MATCH($D116,Supplier!$C:$C,0),0),"")</f>
        <v/>
      </c>
      <c r="F116" s="490" t="str">
        <f>IFERROR(INDEX(Supplier!F:F,MATCH($D116,Supplier!$C:$C,0),0),"")</f>
        <v/>
      </c>
      <c r="G116" s="488" t="str">
        <f>IFERROR(INDEX(Supplier!G:G,MATCH($D116,Supplier!$C:$C,0),0),"")</f>
        <v/>
      </c>
      <c r="H116" s="524"/>
      <c r="I116" s="525"/>
      <c r="J116" s="533">
        <f>IF(C116&lt;&gt;"",-SUMIFS('Jurnal Utang'!J:J,'Jurnal Utang'!H:H,F116,'Jurnal Utang'!N:N,C116)+SUMIFS('Jurnal Kas'!K:K,'Jurnal Kas'!H:H,F116,'Jurnal Kas'!N:N,C116)+I116,"")</f>
        <v>0</v>
      </c>
    </row>
    <row r="117" spans="2:10" x14ac:dyDescent="0.25">
      <c r="B117" s="502">
        <v>110</v>
      </c>
      <c r="C117" s="502" t="s">
        <v>884</v>
      </c>
      <c r="D117" s="490" t="str">
        <f>IFERROR(INDEX('Jurnal Utang'!O:O,MATCH(C117,'Jurnal Utang'!N:N,0),0),"")</f>
        <v/>
      </c>
      <c r="E117" s="488" t="str">
        <f>IFERROR(INDEX(Supplier!D:D,MATCH($D117,Supplier!$C:$C,0),0),"")</f>
        <v/>
      </c>
      <c r="F117" s="490" t="str">
        <f>IFERROR(INDEX(Supplier!F:F,MATCH($D117,Supplier!$C:$C,0),0),"")</f>
        <v/>
      </c>
      <c r="G117" s="488" t="str">
        <f>IFERROR(INDEX(Supplier!G:G,MATCH($D117,Supplier!$C:$C,0),0),"")</f>
        <v/>
      </c>
      <c r="H117" s="524"/>
      <c r="I117" s="525"/>
      <c r="J117" s="533">
        <f>IF(C117&lt;&gt;"",-SUMIFS('Jurnal Utang'!J:J,'Jurnal Utang'!H:H,F117,'Jurnal Utang'!N:N,C117)+SUMIFS('Jurnal Kas'!K:K,'Jurnal Kas'!H:H,F117,'Jurnal Kas'!N:N,C117)+I117,"")</f>
        <v>0</v>
      </c>
    </row>
    <row r="118" spans="2:10" x14ac:dyDescent="0.25">
      <c r="B118" s="502">
        <v>111</v>
      </c>
      <c r="C118" s="502" t="s">
        <v>886</v>
      </c>
      <c r="D118" s="490" t="str">
        <f>IFERROR(INDEX('Jurnal Utang'!O:O,MATCH(C118,'Jurnal Utang'!N:N,0),0),"")</f>
        <v/>
      </c>
      <c r="E118" s="488" t="str">
        <f>IFERROR(INDEX(Supplier!D:D,MATCH($D118,Supplier!$C:$C,0),0),"")</f>
        <v/>
      </c>
      <c r="F118" s="490" t="str">
        <f>IFERROR(INDEX(Supplier!F:F,MATCH($D118,Supplier!$C:$C,0),0),"")</f>
        <v/>
      </c>
      <c r="G118" s="488" t="str">
        <f>IFERROR(INDEX(Supplier!G:G,MATCH($D118,Supplier!$C:$C,0),0),"")</f>
        <v/>
      </c>
      <c r="H118" s="524"/>
      <c r="I118" s="525"/>
      <c r="J118" s="533">
        <f>IF(C118&lt;&gt;"",-SUMIFS('Jurnal Utang'!J:J,'Jurnal Utang'!H:H,F118,'Jurnal Utang'!N:N,C118)+SUMIFS('Jurnal Kas'!K:K,'Jurnal Kas'!H:H,F118,'Jurnal Kas'!N:N,C118)+I118,"")</f>
        <v>0</v>
      </c>
    </row>
    <row r="119" spans="2:10" x14ac:dyDescent="0.25">
      <c r="B119" s="502">
        <v>112</v>
      </c>
      <c r="C119" s="502" t="s">
        <v>888</v>
      </c>
      <c r="D119" s="490" t="str">
        <f>IFERROR(INDEX('Jurnal Utang'!O:O,MATCH(C119,'Jurnal Utang'!N:N,0),0),"")</f>
        <v/>
      </c>
      <c r="E119" s="488" t="str">
        <f>IFERROR(INDEX(Supplier!D:D,MATCH($D119,Supplier!$C:$C,0),0),"")</f>
        <v/>
      </c>
      <c r="F119" s="490" t="str">
        <f>IFERROR(INDEX(Supplier!F:F,MATCH($D119,Supplier!$C:$C,0),0),"")</f>
        <v/>
      </c>
      <c r="G119" s="488" t="str">
        <f>IFERROR(INDEX(Supplier!G:G,MATCH($D119,Supplier!$C:$C,0),0),"")</f>
        <v/>
      </c>
      <c r="H119" s="524"/>
      <c r="I119" s="525"/>
      <c r="J119" s="533">
        <f>IF(C119&lt;&gt;"",-SUMIFS('Jurnal Utang'!J:J,'Jurnal Utang'!H:H,F119,'Jurnal Utang'!N:N,C119)+SUMIFS('Jurnal Kas'!K:K,'Jurnal Kas'!H:H,F119,'Jurnal Kas'!N:N,C119)+I119,"")</f>
        <v>0</v>
      </c>
    </row>
    <row r="120" spans="2:10" x14ac:dyDescent="0.25">
      <c r="B120" s="502">
        <v>113</v>
      </c>
      <c r="C120" s="502" t="s">
        <v>890</v>
      </c>
      <c r="D120" s="490" t="str">
        <f>IFERROR(INDEX('Jurnal Utang'!O:O,MATCH(C120,'Jurnal Utang'!N:N,0),0),"")</f>
        <v/>
      </c>
      <c r="E120" s="488" t="str">
        <f>IFERROR(INDEX(Supplier!D:D,MATCH($D120,Supplier!$C:$C,0),0),"")</f>
        <v/>
      </c>
      <c r="F120" s="490" t="str">
        <f>IFERROR(INDEX(Supplier!F:F,MATCH($D120,Supplier!$C:$C,0),0),"")</f>
        <v/>
      </c>
      <c r="G120" s="488" t="str">
        <f>IFERROR(INDEX(Supplier!G:G,MATCH($D120,Supplier!$C:$C,0),0),"")</f>
        <v/>
      </c>
      <c r="H120" s="524"/>
      <c r="I120" s="525"/>
      <c r="J120" s="533">
        <f>IF(C120&lt;&gt;"",-SUMIFS('Jurnal Utang'!J:J,'Jurnal Utang'!H:H,F120,'Jurnal Utang'!N:N,C120)+SUMIFS('Jurnal Kas'!K:K,'Jurnal Kas'!H:H,F120,'Jurnal Kas'!N:N,C120)+I120,"")</f>
        <v>0</v>
      </c>
    </row>
    <row r="121" spans="2:10" x14ac:dyDescent="0.25">
      <c r="B121" s="502">
        <v>114</v>
      </c>
      <c r="C121" s="502" t="s">
        <v>892</v>
      </c>
      <c r="D121" s="490" t="str">
        <f>IFERROR(INDEX('Jurnal Utang'!O:O,MATCH(C121,'Jurnal Utang'!N:N,0),0),"")</f>
        <v/>
      </c>
      <c r="E121" s="488" t="str">
        <f>IFERROR(INDEX(Supplier!D:D,MATCH($D121,Supplier!$C:$C,0),0),"")</f>
        <v/>
      </c>
      <c r="F121" s="490" t="str">
        <f>IFERROR(INDEX(Supplier!F:F,MATCH($D121,Supplier!$C:$C,0),0),"")</f>
        <v/>
      </c>
      <c r="G121" s="488" t="str">
        <f>IFERROR(INDEX(Supplier!G:G,MATCH($D121,Supplier!$C:$C,0),0),"")</f>
        <v/>
      </c>
      <c r="H121" s="524"/>
      <c r="I121" s="525"/>
      <c r="J121" s="533">
        <f>IF(C121&lt;&gt;"",-SUMIFS('Jurnal Utang'!J:J,'Jurnal Utang'!H:H,F121,'Jurnal Utang'!N:N,C121)+SUMIFS('Jurnal Kas'!K:K,'Jurnal Kas'!H:H,F121,'Jurnal Kas'!N:N,C121)+I121,"")</f>
        <v>0</v>
      </c>
    </row>
    <row r="122" spans="2:10" x14ac:dyDescent="0.25">
      <c r="B122" s="502">
        <v>115</v>
      </c>
      <c r="C122" s="502" t="s">
        <v>894</v>
      </c>
      <c r="D122" s="490" t="str">
        <f>IFERROR(INDEX('Jurnal Utang'!O:O,MATCH(C122,'Jurnal Utang'!N:N,0),0),"")</f>
        <v/>
      </c>
      <c r="E122" s="488" t="str">
        <f>IFERROR(INDEX(Supplier!D:D,MATCH($D122,Supplier!$C:$C,0),0),"")</f>
        <v/>
      </c>
      <c r="F122" s="490" t="str">
        <f>IFERROR(INDEX(Supplier!F:F,MATCH($D122,Supplier!$C:$C,0),0),"")</f>
        <v/>
      </c>
      <c r="G122" s="488" t="str">
        <f>IFERROR(INDEX(Supplier!G:G,MATCH($D122,Supplier!$C:$C,0),0),"")</f>
        <v/>
      </c>
      <c r="H122" s="524"/>
      <c r="I122" s="525"/>
      <c r="J122" s="533">
        <f>IF(C122&lt;&gt;"",-SUMIFS('Jurnal Utang'!J:J,'Jurnal Utang'!H:H,F122,'Jurnal Utang'!N:N,C122)+SUMIFS('Jurnal Kas'!K:K,'Jurnal Kas'!H:H,F122,'Jurnal Kas'!N:N,C122)+I122,"")</f>
        <v>0</v>
      </c>
    </row>
    <row r="123" spans="2:10" x14ac:dyDescent="0.25">
      <c r="B123" s="502">
        <v>116</v>
      </c>
      <c r="C123" s="502" t="s">
        <v>896</v>
      </c>
      <c r="D123" s="490" t="str">
        <f>IFERROR(INDEX('Jurnal Utang'!O:O,MATCH(C123,'Jurnal Utang'!N:N,0),0),"")</f>
        <v/>
      </c>
      <c r="E123" s="488" t="str">
        <f>IFERROR(INDEX(Supplier!D:D,MATCH($D123,Supplier!$C:$C,0),0),"")</f>
        <v/>
      </c>
      <c r="F123" s="490" t="str">
        <f>IFERROR(INDEX(Supplier!F:F,MATCH($D123,Supplier!$C:$C,0),0),"")</f>
        <v/>
      </c>
      <c r="G123" s="488" t="str">
        <f>IFERROR(INDEX(Supplier!G:G,MATCH($D123,Supplier!$C:$C,0),0),"")</f>
        <v/>
      </c>
      <c r="H123" s="524"/>
      <c r="I123" s="525"/>
      <c r="J123" s="533">
        <f>IF(C123&lt;&gt;"",-SUMIFS('Jurnal Utang'!J:J,'Jurnal Utang'!H:H,F123,'Jurnal Utang'!N:N,C123)+SUMIFS('Jurnal Kas'!K:K,'Jurnal Kas'!H:H,F123,'Jurnal Kas'!N:N,C123)+I123,"")</f>
        <v>0</v>
      </c>
    </row>
    <row r="124" spans="2:10" x14ac:dyDescent="0.25">
      <c r="B124" s="502">
        <v>117</v>
      </c>
      <c r="C124" s="502" t="s">
        <v>898</v>
      </c>
      <c r="D124" s="490" t="str">
        <f>IFERROR(INDEX('Jurnal Utang'!O:O,MATCH(C124,'Jurnal Utang'!N:N,0),0),"")</f>
        <v/>
      </c>
      <c r="E124" s="488" t="str">
        <f>IFERROR(INDEX(Supplier!D:D,MATCH($D124,Supplier!$C:$C,0),0),"")</f>
        <v/>
      </c>
      <c r="F124" s="490" t="str">
        <f>IFERROR(INDEX(Supplier!F:F,MATCH($D124,Supplier!$C:$C,0),0),"")</f>
        <v/>
      </c>
      <c r="G124" s="488" t="str">
        <f>IFERROR(INDEX(Supplier!G:G,MATCH($D124,Supplier!$C:$C,0),0),"")</f>
        <v/>
      </c>
      <c r="H124" s="524"/>
      <c r="I124" s="525"/>
      <c r="J124" s="533">
        <f>IF(C124&lt;&gt;"",-SUMIFS('Jurnal Utang'!J:J,'Jurnal Utang'!H:H,F124,'Jurnal Utang'!N:N,C124)+SUMIFS('Jurnal Kas'!K:K,'Jurnal Kas'!H:H,F124,'Jurnal Kas'!N:N,C124)+I124,"")</f>
        <v>0</v>
      </c>
    </row>
    <row r="125" spans="2:10" x14ac:dyDescent="0.25">
      <c r="B125" s="502">
        <v>118</v>
      </c>
      <c r="C125" s="502" t="s">
        <v>900</v>
      </c>
      <c r="D125" s="490" t="str">
        <f>IFERROR(INDEX('Jurnal Utang'!O:O,MATCH(C125,'Jurnal Utang'!N:N,0),0),"")</f>
        <v/>
      </c>
      <c r="E125" s="488" t="str">
        <f>IFERROR(INDEX(Supplier!D:D,MATCH($D125,Supplier!$C:$C,0),0),"")</f>
        <v/>
      </c>
      <c r="F125" s="490" t="str">
        <f>IFERROR(INDEX(Supplier!F:F,MATCH($D125,Supplier!$C:$C,0),0),"")</f>
        <v/>
      </c>
      <c r="G125" s="488" t="str">
        <f>IFERROR(INDEX(Supplier!G:G,MATCH($D125,Supplier!$C:$C,0),0),"")</f>
        <v/>
      </c>
      <c r="H125" s="524"/>
      <c r="I125" s="525"/>
      <c r="J125" s="533">
        <f>IF(C125&lt;&gt;"",-SUMIFS('Jurnal Utang'!J:J,'Jurnal Utang'!H:H,F125,'Jurnal Utang'!N:N,C125)+SUMIFS('Jurnal Kas'!K:K,'Jurnal Kas'!H:H,F125,'Jurnal Kas'!N:N,C125)+I125,"")</f>
        <v>0</v>
      </c>
    </row>
    <row r="126" spans="2:10" x14ac:dyDescent="0.25">
      <c r="B126" s="502">
        <v>119</v>
      </c>
      <c r="C126" s="502" t="s">
        <v>902</v>
      </c>
      <c r="D126" s="490" t="str">
        <f>IFERROR(INDEX('Jurnal Utang'!O:O,MATCH(C126,'Jurnal Utang'!N:N,0),0),"")</f>
        <v/>
      </c>
      <c r="E126" s="488" t="str">
        <f>IFERROR(INDEX(Supplier!D:D,MATCH($D126,Supplier!$C:$C,0),0),"")</f>
        <v/>
      </c>
      <c r="F126" s="490" t="str">
        <f>IFERROR(INDEX(Supplier!F:F,MATCH($D126,Supplier!$C:$C,0),0),"")</f>
        <v/>
      </c>
      <c r="G126" s="488" t="str">
        <f>IFERROR(INDEX(Supplier!G:G,MATCH($D126,Supplier!$C:$C,0),0),"")</f>
        <v/>
      </c>
      <c r="H126" s="524"/>
      <c r="I126" s="525"/>
      <c r="J126" s="533">
        <f>IF(C126&lt;&gt;"",-SUMIFS('Jurnal Utang'!J:J,'Jurnal Utang'!H:H,F126,'Jurnal Utang'!N:N,C126)+SUMIFS('Jurnal Kas'!K:K,'Jurnal Kas'!H:H,F126,'Jurnal Kas'!N:N,C126)+I126,"")</f>
        <v>0</v>
      </c>
    </row>
    <row r="127" spans="2:10" x14ac:dyDescent="0.25">
      <c r="B127" s="502">
        <v>120</v>
      </c>
      <c r="C127" s="502" t="s">
        <v>904</v>
      </c>
      <c r="D127" s="490" t="str">
        <f>IFERROR(INDEX('Jurnal Utang'!O:O,MATCH(C127,'Jurnal Utang'!N:N,0),0),"")</f>
        <v/>
      </c>
      <c r="E127" s="488" t="str">
        <f>IFERROR(INDEX(Supplier!D:D,MATCH($D127,Supplier!$C:$C,0),0),"")</f>
        <v/>
      </c>
      <c r="F127" s="490" t="str">
        <f>IFERROR(INDEX(Supplier!F:F,MATCH($D127,Supplier!$C:$C,0),0),"")</f>
        <v/>
      </c>
      <c r="G127" s="488" t="str">
        <f>IFERROR(INDEX(Supplier!G:G,MATCH($D127,Supplier!$C:$C,0),0),"")</f>
        <v/>
      </c>
      <c r="H127" s="524"/>
      <c r="I127" s="525"/>
      <c r="J127" s="533">
        <f>IF(C127&lt;&gt;"",-SUMIFS('Jurnal Utang'!J:J,'Jurnal Utang'!H:H,F127,'Jurnal Utang'!N:N,C127)+SUMIFS('Jurnal Kas'!K:K,'Jurnal Kas'!H:H,F127,'Jurnal Kas'!N:N,C127)+I127,"")</f>
        <v>0</v>
      </c>
    </row>
    <row r="128" spans="2:10" x14ac:dyDescent="0.25">
      <c r="B128" s="502">
        <v>121</v>
      </c>
      <c r="C128" s="502" t="s">
        <v>906</v>
      </c>
      <c r="D128" s="490" t="str">
        <f>IFERROR(INDEX('Jurnal Utang'!O:O,MATCH(C128,'Jurnal Utang'!N:N,0),0),"")</f>
        <v/>
      </c>
      <c r="E128" s="488" t="str">
        <f>IFERROR(INDEX(Supplier!D:D,MATCH($D128,Supplier!$C:$C,0),0),"")</f>
        <v/>
      </c>
      <c r="F128" s="490" t="str">
        <f>IFERROR(INDEX(Supplier!F:F,MATCH($D128,Supplier!$C:$C,0),0),"")</f>
        <v/>
      </c>
      <c r="G128" s="488" t="str">
        <f>IFERROR(INDEX(Supplier!G:G,MATCH($D128,Supplier!$C:$C,0),0),"")</f>
        <v/>
      </c>
      <c r="H128" s="524"/>
      <c r="I128" s="525"/>
      <c r="J128" s="533">
        <f>IF(C128&lt;&gt;"",-SUMIFS('Jurnal Utang'!J:J,'Jurnal Utang'!H:H,F128,'Jurnal Utang'!N:N,C128)+SUMIFS('Jurnal Kas'!K:K,'Jurnal Kas'!H:H,F128,'Jurnal Kas'!N:N,C128)+I128,"")</f>
        <v>0</v>
      </c>
    </row>
    <row r="129" spans="2:10" x14ac:dyDescent="0.25">
      <c r="B129" s="502">
        <v>122</v>
      </c>
      <c r="C129" s="502" t="s">
        <v>908</v>
      </c>
      <c r="D129" s="490" t="str">
        <f>IFERROR(INDEX('Jurnal Utang'!O:O,MATCH(C129,'Jurnal Utang'!N:N,0),0),"")</f>
        <v/>
      </c>
      <c r="E129" s="488" t="str">
        <f>IFERROR(INDEX(Supplier!D:D,MATCH($D129,Supplier!$C:$C,0),0),"")</f>
        <v/>
      </c>
      <c r="F129" s="490" t="str">
        <f>IFERROR(INDEX(Supplier!F:F,MATCH($D129,Supplier!$C:$C,0),0),"")</f>
        <v/>
      </c>
      <c r="G129" s="488" t="str">
        <f>IFERROR(INDEX(Supplier!G:G,MATCH($D129,Supplier!$C:$C,0),0),"")</f>
        <v/>
      </c>
      <c r="H129" s="524"/>
      <c r="I129" s="525"/>
      <c r="J129" s="533">
        <f>IF(C129&lt;&gt;"",-SUMIFS('Jurnal Utang'!J:J,'Jurnal Utang'!H:H,F129,'Jurnal Utang'!N:N,C129)+SUMIFS('Jurnal Kas'!K:K,'Jurnal Kas'!H:H,F129,'Jurnal Kas'!N:N,C129)+I129,"")</f>
        <v>0</v>
      </c>
    </row>
    <row r="130" spans="2:10" x14ac:dyDescent="0.25">
      <c r="B130" s="502">
        <v>123</v>
      </c>
      <c r="C130" s="502" t="s">
        <v>910</v>
      </c>
      <c r="D130" s="490" t="str">
        <f>IFERROR(INDEX('Jurnal Utang'!O:O,MATCH(C130,'Jurnal Utang'!N:N,0),0),"")</f>
        <v/>
      </c>
      <c r="E130" s="488" t="str">
        <f>IFERROR(INDEX(Supplier!D:D,MATCH($D130,Supplier!$C:$C,0),0),"")</f>
        <v/>
      </c>
      <c r="F130" s="490" t="str">
        <f>IFERROR(INDEX(Supplier!F:F,MATCH($D130,Supplier!$C:$C,0),0),"")</f>
        <v/>
      </c>
      <c r="G130" s="488" t="str">
        <f>IFERROR(INDEX(Supplier!G:G,MATCH($D130,Supplier!$C:$C,0),0),"")</f>
        <v/>
      </c>
      <c r="H130" s="524"/>
      <c r="I130" s="525"/>
      <c r="J130" s="533">
        <f>IF(C130&lt;&gt;"",-SUMIFS('Jurnal Utang'!J:J,'Jurnal Utang'!H:H,F130,'Jurnal Utang'!N:N,C130)+SUMIFS('Jurnal Kas'!K:K,'Jurnal Kas'!H:H,F130,'Jurnal Kas'!N:N,C130)+I130,"")</f>
        <v>0</v>
      </c>
    </row>
    <row r="131" spans="2:10" x14ac:dyDescent="0.25">
      <c r="B131" s="502">
        <v>124</v>
      </c>
      <c r="C131" s="502" t="s">
        <v>912</v>
      </c>
      <c r="D131" s="490" t="str">
        <f>IFERROR(INDEX('Jurnal Utang'!O:O,MATCH(C131,'Jurnal Utang'!N:N,0),0),"")</f>
        <v/>
      </c>
      <c r="E131" s="488" t="str">
        <f>IFERROR(INDEX(Supplier!D:D,MATCH($D131,Supplier!$C:$C,0),0),"")</f>
        <v/>
      </c>
      <c r="F131" s="490" t="str">
        <f>IFERROR(INDEX(Supplier!F:F,MATCH($D131,Supplier!$C:$C,0),0),"")</f>
        <v/>
      </c>
      <c r="G131" s="488" t="str">
        <f>IFERROR(INDEX(Supplier!G:G,MATCH($D131,Supplier!$C:$C,0),0),"")</f>
        <v/>
      </c>
      <c r="H131" s="524"/>
      <c r="I131" s="525"/>
      <c r="J131" s="533">
        <f>IF(C131&lt;&gt;"",-SUMIFS('Jurnal Utang'!J:J,'Jurnal Utang'!H:H,F131,'Jurnal Utang'!N:N,C131)+SUMIFS('Jurnal Kas'!K:K,'Jurnal Kas'!H:H,F131,'Jurnal Kas'!N:N,C131)+I131,"")</f>
        <v>0</v>
      </c>
    </row>
    <row r="132" spans="2:10" x14ac:dyDescent="0.25">
      <c r="B132" s="502">
        <v>125</v>
      </c>
      <c r="C132" s="502" t="s">
        <v>914</v>
      </c>
      <c r="D132" s="490" t="str">
        <f>IFERROR(INDEX('Jurnal Utang'!O:O,MATCH(C132,'Jurnal Utang'!N:N,0),0),"")</f>
        <v/>
      </c>
      <c r="E132" s="488" t="str">
        <f>IFERROR(INDEX(Supplier!D:D,MATCH($D132,Supplier!$C:$C,0),0),"")</f>
        <v/>
      </c>
      <c r="F132" s="490" t="str">
        <f>IFERROR(INDEX(Supplier!F:F,MATCH($D132,Supplier!$C:$C,0),0),"")</f>
        <v/>
      </c>
      <c r="G132" s="488" t="str">
        <f>IFERROR(INDEX(Supplier!G:G,MATCH($D132,Supplier!$C:$C,0),0),"")</f>
        <v/>
      </c>
      <c r="H132" s="524"/>
      <c r="I132" s="525"/>
      <c r="J132" s="533">
        <f>IF(C132&lt;&gt;"",-SUMIFS('Jurnal Utang'!J:J,'Jurnal Utang'!H:H,F132,'Jurnal Utang'!N:N,C132)+SUMIFS('Jurnal Kas'!K:K,'Jurnal Kas'!H:H,F132,'Jurnal Kas'!N:N,C132)+I132,"")</f>
        <v>0</v>
      </c>
    </row>
    <row r="133" spans="2:10" x14ac:dyDescent="0.25">
      <c r="B133" s="502">
        <v>126</v>
      </c>
      <c r="C133" s="502" t="s">
        <v>916</v>
      </c>
      <c r="D133" s="490" t="str">
        <f>IFERROR(INDEX('Jurnal Utang'!O:O,MATCH(C133,'Jurnal Utang'!N:N,0),0),"")</f>
        <v/>
      </c>
      <c r="E133" s="488" t="str">
        <f>IFERROR(INDEX(Supplier!D:D,MATCH($D133,Supplier!$C:$C,0),0),"")</f>
        <v/>
      </c>
      <c r="F133" s="490" t="str">
        <f>IFERROR(INDEX(Supplier!F:F,MATCH($D133,Supplier!$C:$C,0),0),"")</f>
        <v/>
      </c>
      <c r="G133" s="488" t="str">
        <f>IFERROR(INDEX(Supplier!G:G,MATCH($D133,Supplier!$C:$C,0),0),"")</f>
        <v/>
      </c>
      <c r="H133" s="524"/>
      <c r="I133" s="525"/>
      <c r="J133" s="533">
        <f>IF(C133&lt;&gt;"",-SUMIFS('Jurnal Utang'!J:J,'Jurnal Utang'!H:H,F133,'Jurnal Utang'!N:N,C133)+SUMIFS('Jurnal Kas'!K:K,'Jurnal Kas'!H:H,F133,'Jurnal Kas'!N:N,C133)+I133,"")</f>
        <v>0</v>
      </c>
    </row>
    <row r="134" spans="2:10" x14ac:dyDescent="0.25">
      <c r="B134" s="502">
        <v>127</v>
      </c>
      <c r="C134" s="502" t="s">
        <v>918</v>
      </c>
      <c r="D134" s="490" t="str">
        <f>IFERROR(INDEX('Jurnal Utang'!O:O,MATCH(C134,'Jurnal Utang'!N:N,0),0),"")</f>
        <v/>
      </c>
      <c r="E134" s="488" t="str">
        <f>IFERROR(INDEX(Supplier!D:D,MATCH($D134,Supplier!$C:$C,0),0),"")</f>
        <v/>
      </c>
      <c r="F134" s="490" t="str">
        <f>IFERROR(INDEX(Supplier!F:F,MATCH($D134,Supplier!$C:$C,0),0),"")</f>
        <v/>
      </c>
      <c r="G134" s="488" t="str">
        <f>IFERROR(INDEX(Supplier!G:G,MATCH($D134,Supplier!$C:$C,0),0),"")</f>
        <v/>
      </c>
      <c r="H134" s="524"/>
      <c r="I134" s="525"/>
      <c r="J134" s="533">
        <f>IF(C134&lt;&gt;"",-SUMIFS('Jurnal Utang'!J:J,'Jurnal Utang'!H:H,F134,'Jurnal Utang'!N:N,C134)+SUMIFS('Jurnal Kas'!K:K,'Jurnal Kas'!H:H,F134,'Jurnal Kas'!N:N,C134)+I134,"")</f>
        <v>0</v>
      </c>
    </row>
    <row r="135" spans="2:10" x14ac:dyDescent="0.25">
      <c r="B135" s="502">
        <v>128</v>
      </c>
      <c r="C135" s="502" t="s">
        <v>920</v>
      </c>
      <c r="D135" s="490" t="str">
        <f>IFERROR(INDEX('Jurnal Utang'!O:O,MATCH(C135,'Jurnal Utang'!N:N,0),0),"")</f>
        <v/>
      </c>
      <c r="E135" s="488" t="str">
        <f>IFERROR(INDEX(Supplier!D:D,MATCH($D135,Supplier!$C:$C,0),0),"")</f>
        <v/>
      </c>
      <c r="F135" s="490" t="str">
        <f>IFERROR(INDEX(Supplier!F:F,MATCH($D135,Supplier!$C:$C,0),0),"")</f>
        <v/>
      </c>
      <c r="G135" s="488" t="str">
        <f>IFERROR(INDEX(Supplier!G:G,MATCH($D135,Supplier!$C:$C,0),0),"")</f>
        <v/>
      </c>
      <c r="H135" s="524"/>
      <c r="I135" s="525"/>
      <c r="J135" s="533">
        <f>IF(C135&lt;&gt;"",-SUMIFS('Jurnal Utang'!J:J,'Jurnal Utang'!H:H,F135,'Jurnal Utang'!N:N,C135)+SUMIFS('Jurnal Kas'!K:K,'Jurnal Kas'!H:H,F135,'Jurnal Kas'!N:N,C135)+I135,"")</f>
        <v>0</v>
      </c>
    </row>
    <row r="136" spans="2:10" x14ac:dyDescent="0.25">
      <c r="B136" s="502">
        <v>129</v>
      </c>
      <c r="C136" s="502" t="s">
        <v>922</v>
      </c>
      <c r="D136" s="490" t="str">
        <f>IFERROR(INDEX('Jurnal Utang'!O:O,MATCH(C136,'Jurnal Utang'!N:N,0),0),"")</f>
        <v/>
      </c>
      <c r="E136" s="488" t="str">
        <f>IFERROR(INDEX(Supplier!D:D,MATCH($D136,Supplier!$C:$C,0),0),"")</f>
        <v/>
      </c>
      <c r="F136" s="490" t="str">
        <f>IFERROR(INDEX(Supplier!F:F,MATCH($D136,Supplier!$C:$C,0),0),"")</f>
        <v/>
      </c>
      <c r="G136" s="488" t="str">
        <f>IFERROR(INDEX(Supplier!G:G,MATCH($D136,Supplier!$C:$C,0),0),"")</f>
        <v/>
      </c>
      <c r="H136" s="524"/>
      <c r="I136" s="525"/>
      <c r="J136" s="533">
        <f>IF(C136&lt;&gt;"",-SUMIFS('Jurnal Utang'!J:J,'Jurnal Utang'!H:H,F136,'Jurnal Utang'!N:N,C136)+SUMIFS('Jurnal Kas'!K:K,'Jurnal Kas'!H:H,F136,'Jurnal Kas'!N:N,C136)+I136,"")</f>
        <v>0</v>
      </c>
    </row>
    <row r="137" spans="2:10" x14ac:dyDescent="0.25">
      <c r="B137" s="502">
        <v>130</v>
      </c>
      <c r="C137" s="502" t="s">
        <v>924</v>
      </c>
      <c r="D137" s="490" t="str">
        <f>IFERROR(INDEX('Jurnal Utang'!O:O,MATCH(C137,'Jurnal Utang'!N:N,0),0),"")</f>
        <v/>
      </c>
      <c r="E137" s="488" t="str">
        <f>IFERROR(INDEX(Supplier!D:D,MATCH($D137,Supplier!$C:$C,0),0),"")</f>
        <v/>
      </c>
      <c r="F137" s="490" t="str">
        <f>IFERROR(INDEX(Supplier!F:F,MATCH($D137,Supplier!$C:$C,0),0),"")</f>
        <v/>
      </c>
      <c r="G137" s="488" t="str">
        <f>IFERROR(INDEX(Supplier!G:G,MATCH($D137,Supplier!$C:$C,0),0),"")</f>
        <v/>
      </c>
      <c r="H137" s="524"/>
      <c r="I137" s="525"/>
      <c r="J137" s="533">
        <f>IF(C137&lt;&gt;"",-SUMIFS('Jurnal Utang'!J:J,'Jurnal Utang'!H:H,F137,'Jurnal Utang'!N:N,C137)+SUMIFS('Jurnal Kas'!K:K,'Jurnal Kas'!H:H,F137,'Jurnal Kas'!N:N,C137)+I137,"")</f>
        <v>0</v>
      </c>
    </row>
    <row r="138" spans="2:10" x14ac:dyDescent="0.25">
      <c r="B138" s="502">
        <v>131</v>
      </c>
      <c r="C138" s="502" t="s">
        <v>926</v>
      </c>
      <c r="D138" s="490" t="str">
        <f>IFERROR(INDEX('Jurnal Utang'!O:O,MATCH(C138,'Jurnal Utang'!N:N,0),0),"")</f>
        <v/>
      </c>
      <c r="E138" s="488" t="str">
        <f>IFERROR(INDEX(Supplier!D:D,MATCH($D138,Supplier!$C:$C,0),0),"")</f>
        <v/>
      </c>
      <c r="F138" s="490" t="str">
        <f>IFERROR(INDEX(Supplier!F:F,MATCH($D138,Supplier!$C:$C,0),0),"")</f>
        <v/>
      </c>
      <c r="G138" s="488" t="str">
        <f>IFERROR(INDEX(Supplier!G:G,MATCH($D138,Supplier!$C:$C,0),0),"")</f>
        <v/>
      </c>
      <c r="H138" s="524"/>
      <c r="I138" s="525"/>
      <c r="J138" s="533">
        <f>IF(C138&lt;&gt;"",-SUMIFS('Jurnal Utang'!J:J,'Jurnal Utang'!H:H,F138,'Jurnal Utang'!N:N,C138)+SUMIFS('Jurnal Kas'!K:K,'Jurnal Kas'!H:H,F138,'Jurnal Kas'!N:N,C138)+I138,"")</f>
        <v>0</v>
      </c>
    </row>
    <row r="139" spans="2:10" x14ac:dyDescent="0.25">
      <c r="B139" s="502">
        <v>132</v>
      </c>
      <c r="C139" s="502" t="s">
        <v>928</v>
      </c>
      <c r="D139" s="490" t="str">
        <f>IFERROR(INDEX('Jurnal Utang'!O:O,MATCH(C139,'Jurnal Utang'!N:N,0),0),"")</f>
        <v/>
      </c>
      <c r="E139" s="488" t="str">
        <f>IFERROR(INDEX(Supplier!D:D,MATCH($D139,Supplier!$C:$C,0),0),"")</f>
        <v/>
      </c>
      <c r="F139" s="490" t="str">
        <f>IFERROR(INDEX(Supplier!F:F,MATCH($D139,Supplier!$C:$C,0),0),"")</f>
        <v/>
      </c>
      <c r="G139" s="488" t="str">
        <f>IFERROR(INDEX(Supplier!G:G,MATCH($D139,Supplier!$C:$C,0),0),"")</f>
        <v/>
      </c>
      <c r="H139" s="524"/>
      <c r="I139" s="525"/>
      <c r="J139" s="533">
        <f>IF(C139&lt;&gt;"",-SUMIFS('Jurnal Utang'!J:J,'Jurnal Utang'!H:H,F139,'Jurnal Utang'!N:N,C139)+SUMIFS('Jurnal Kas'!K:K,'Jurnal Kas'!H:H,F139,'Jurnal Kas'!N:N,C139)+I139,"")</f>
        <v>0</v>
      </c>
    </row>
    <row r="140" spans="2:10" x14ac:dyDescent="0.25">
      <c r="B140" s="502">
        <v>133</v>
      </c>
      <c r="C140" s="502" t="s">
        <v>930</v>
      </c>
      <c r="D140" s="490" t="str">
        <f>IFERROR(INDEX('Jurnal Utang'!O:O,MATCH(C140,'Jurnal Utang'!N:N,0),0),"")</f>
        <v/>
      </c>
      <c r="E140" s="488" t="str">
        <f>IFERROR(INDEX(Supplier!D:D,MATCH($D140,Supplier!$C:$C,0),0),"")</f>
        <v/>
      </c>
      <c r="F140" s="490" t="str">
        <f>IFERROR(INDEX(Supplier!F:F,MATCH($D140,Supplier!$C:$C,0),0),"")</f>
        <v/>
      </c>
      <c r="G140" s="488" t="str">
        <f>IFERROR(INDEX(Supplier!G:G,MATCH($D140,Supplier!$C:$C,0),0),"")</f>
        <v/>
      </c>
      <c r="H140" s="524"/>
      <c r="I140" s="525"/>
      <c r="J140" s="533">
        <f>IF(C140&lt;&gt;"",-SUMIFS('Jurnal Utang'!J:J,'Jurnal Utang'!H:H,F140,'Jurnal Utang'!N:N,C140)+SUMIFS('Jurnal Kas'!K:K,'Jurnal Kas'!H:H,F140,'Jurnal Kas'!N:N,C140)+I140,"")</f>
        <v>0</v>
      </c>
    </row>
    <row r="141" spans="2:10" x14ac:dyDescent="0.25">
      <c r="B141" s="502">
        <v>134</v>
      </c>
      <c r="C141" s="502" t="s">
        <v>932</v>
      </c>
      <c r="D141" s="490" t="str">
        <f>IFERROR(INDEX('Jurnal Utang'!O:O,MATCH(C141,'Jurnal Utang'!N:N,0),0),"")</f>
        <v/>
      </c>
      <c r="E141" s="488" t="str">
        <f>IFERROR(INDEX(Supplier!D:D,MATCH($D141,Supplier!$C:$C,0),0),"")</f>
        <v/>
      </c>
      <c r="F141" s="490" t="str">
        <f>IFERROR(INDEX(Supplier!F:F,MATCH($D141,Supplier!$C:$C,0),0),"")</f>
        <v/>
      </c>
      <c r="G141" s="488" t="str">
        <f>IFERROR(INDEX(Supplier!G:G,MATCH($D141,Supplier!$C:$C,0),0),"")</f>
        <v/>
      </c>
      <c r="H141" s="524"/>
      <c r="I141" s="525"/>
      <c r="J141" s="533">
        <f>IF(C141&lt;&gt;"",-SUMIFS('Jurnal Utang'!J:J,'Jurnal Utang'!H:H,F141,'Jurnal Utang'!N:N,C141)+SUMIFS('Jurnal Kas'!K:K,'Jurnal Kas'!H:H,F141,'Jurnal Kas'!N:N,C141)+I141,"")</f>
        <v>0</v>
      </c>
    </row>
    <row r="142" spans="2:10" x14ac:dyDescent="0.25">
      <c r="B142" s="502">
        <v>135</v>
      </c>
      <c r="C142" s="502" t="s">
        <v>934</v>
      </c>
      <c r="D142" s="490" t="str">
        <f>IFERROR(INDEX('Jurnal Utang'!O:O,MATCH(C142,'Jurnal Utang'!N:N,0),0),"")</f>
        <v/>
      </c>
      <c r="E142" s="488" t="str">
        <f>IFERROR(INDEX(Supplier!D:D,MATCH($D142,Supplier!$C:$C,0),0),"")</f>
        <v/>
      </c>
      <c r="F142" s="490" t="str">
        <f>IFERROR(INDEX(Supplier!F:F,MATCH($D142,Supplier!$C:$C,0),0),"")</f>
        <v/>
      </c>
      <c r="G142" s="488" t="str">
        <f>IFERROR(INDEX(Supplier!G:G,MATCH($D142,Supplier!$C:$C,0),0),"")</f>
        <v/>
      </c>
      <c r="H142" s="524"/>
      <c r="I142" s="525"/>
      <c r="J142" s="533">
        <f>IF(C142&lt;&gt;"",-SUMIFS('Jurnal Utang'!J:J,'Jurnal Utang'!H:H,F142,'Jurnal Utang'!N:N,C142)+SUMIFS('Jurnal Kas'!K:K,'Jurnal Kas'!H:H,F142,'Jurnal Kas'!N:N,C142)+I142,"")</f>
        <v>0</v>
      </c>
    </row>
    <row r="143" spans="2:10" x14ac:dyDescent="0.25">
      <c r="B143" s="502">
        <v>136</v>
      </c>
      <c r="C143" s="502" t="s">
        <v>936</v>
      </c>
      <c r="D143" s="490" t="str">
        <f>IFERROR(INDEX('Jurnal Utang'!O:O,MATCH(C143,'Jurnal Utang'!N:N,0),0),"")</f>
        <v/>
      </c>
      <c r="E143" s="488" t="str">
        <f>IFERROR(INDEX(Supplier!D:D,MATCH($D143,Supplier!$C:$C,0),0),"")</f>
        <v/>
      </c>
      <c r="F143" s="490" t="str">
        <f>IFERROR(INDEX(Supplier!F:F,MATCH($D143,Supplier!$C:$C,0),0),"")</f>
        <v/>
      </c>
      <c r="G143" s="488" t="str">
        <f>IFERROR(INDEX(Supplier!G:G,MATCH($D143,Supplier!$C:$C,0),0),"")</f>
        <v/>
      </c>
      <c r="H143" s="524"/>
      <c r="I143" s="525"/>
      <c r="J143" s="533">
        <f>IF(C143&lt;&gt;"",-SUMIFS('Jurnal Utang'!J:J,'Jurnal Utang'!H:H,F143,'Jurnal Utang'!N:N,C143)+SUMIFS('Jurnal Kas'!K:K,'Jurnal Kas'!H:H,F143,'Jurnal Kas'!N:N,C143)+I143,"")</f>
        <v>0</v>
      </c>
    </row>
    <row r="144" spans="2:10" x14ac:dyDescent="0.25">
      <c r="B144" s="502">
        <v>137</v>
      </c>
      <c r="C144" s="502" t="s">
        <v>938</v>
      </c>
      <c r="D144" s="490" t="str">
        <f>IFERROR(INDEX('Jurnal Utang'!O:O,MATCH(C144,'Jurnal Utang'!N:N,0),0),"")</f>
        <v/>
      </c>
      <c r="E144" s="488" t="str">
        <f>IFERROR(INDEX(Supplier!D:D,MATCH($D144,Supplier!$C:$C,0),0),"")</f>
        <v/>
      </c>
      <c r="F144" s="490" t="str">
        <f>IFERROR(INDEX(Supplier!F:F,MATCH($D144,Supplier!$C:$C,0),0),"")</f>
        <v/>
      </c>
      <c r="G144" s="488" t="str">
        <f>IFERROR(INDEX(Supplier!G:G,MATCH($D144,Supplier!$C:$C,0),0),"")</f>
        <v/>
      </c>
      <c r="H144" s="524"/>
      <c r="I144" s="525"/>
      <c r="J144" s="533">
        <f>IF(C144&lt;&gt;"",-SUMIFS('Jurnal Utang'!J:J,'Jurnal Utang'!H:H,F144,'Jurnal Utang'!N:N,C144)+SUMIFS('Jurnal Kas'!K:K,'Jurnal Kas'!H:H,F144,'Jurnal Kas'!N:N,C144)+I144,"")</f>
        <v>0</v>
      </c>
    </row>
    <row r="145" spans="2:10" x14ac:dyDescent="0.25">
      <c r="B145" s="502">
        <v>138</v>
      </c>
      <c r="C145" s="502" t="s">
        <v>940</v>
      </c>
      <c r="D145" s="490" t="str">
        <f>IFERROR(INDEX('Jurnal Utang'!O:O,MATCH(C145,'Jurnal Utang'!N:N,0),0),"")</f>
        <v/>
      </c>
      <c r="E145" s="488" t="str">
        <f>IFERROR(INDEX(Supplier!D:D,MATCH($D145,Supplier!$C:$C,0),0),"")</f>
        <v/>
      </c>
      <c r="F145" s="490" t="str">
        <f>IFERROR(INDEX(Supplier!F:F,MATCH($D145,Supplier!$C:$C,0),0),"")</f>
        <v/>
      </c>
      <c r="G145" s="488" t="str">
        <f>IFERROR(INDEX(Supplier!G:G,MATCH($D145,Supplier!$C:$C,0),0),"")</f>
        <v/>
      </c>
      <c r="H145" s="524"/>
      <c r="I145" s="525"/>
      <c r="J145" s="533">
        <f>IF(C145&lt;&gt;"",-SUMIFS('Jurnal Utang'!J:J,'Jurnal Utang'!H:H,F145,'Jurnal Utang'!N:N,C145)+SUMIFS('Jurnal Kas'!K:K,'Jurnal Kas'!H:H,F145,'Jurnal Kas'!N:N,C145)+I145,"")</f>
        <v>0</v>
      </c>
    </row>
    <row r="146" spans="2:10" x14ac:dyDescent="0.25">
      <c r="B146" s="502">
        <v>139</v>
      </c>
      <c r="C146" s="502" t="s">
        <v>942</v>
      </c>
      <c r="D146" s="490" t="str">
        <f>IFERROR(INDEX('Jurnal Utang'!O:O,MATCH(C146,'Jurnal Utang'!N:N,0),0),"")</f>
        <v/>
      </c>
      <c r="E146" s="488" t="str">
        <f>IFERROR(INDEX(Supplier!D:D,MATCH($D146,Supplier!$C:$C,0),0),"")</f>
        <v/>
      </c>
      <c r="F146" s="490" t="str">
        <f>IFERROR(INDEX(Supplier!F:F,MATCH($D146,Supplier!$C:$C,0),0),"")</f>
        <v/>
      </c>
      <c r="G146" s="488" t="str">
        <f>IFERROR(INDEX(Supplier!G:G,MATCH($D146,Supplier!$C:$C,0),0),"")</f>
        <v/>
      </c>
      <c r="H146" s="524"/>
      <c r="I146" s="525"/>
      <c r="J146" s="533">
        <f>IF(C146&lt;&gt;"",-SUMIFS('Jurnal Utang'!J:J,'Jurnal Utang'!H:H,F146,'Jurnal Utang'!N:N,C146)+SUMIFS('Jurnal Kas'!K:K,'Jurnal Kas'!H:H,F146,'Jurnal Kas'!N:N,C146)+I146,"")</f>
        <v>0</v>
      </c>
    </row>
    <row r="147" spans="2:10" x14ac:dyDescent="0.25">
      <c r="B147" s="502">
        <v>140</v>
      </c>
      <c r="C147" s="502" t="s">
        <v>944</v>
      </c>
      <c r="D147" s="490" t="str">
        <f>IFERROR(INDEX('Jurnal Utang'!O:O,MATCH(C147,'Jurnal Utang'!N:N,0),0),"")</f>
        <v/>
      </c>
      <c r="E147" s="488" t="str">
        <f>IFERROR(INDEX(Supplier!D:D,MATCH($D147,Supplier!$C:$C,0),0),"")</f>
        <v/>
      </c>
      <c r="F147" s="490" t="str">
        <f>IFERROR(INDEX(Supplier!F:F,MATCH($D147,Supplier!$C:$C,0),0),"")</f>
        <v/>
      </c>
      <c r="G147" s="488" t="str">
        <f>IFERROR(INDEX(Supplier!G:G,MATCH($D147,Supplier!$C:$C,0),0),"")</f>
        <v/>
      </c>
      <c r="H147" s="524"/>
      <c r="I147" s="525"/>
      <c r="J147" s="533">
        <f>IF(C147&lt;&gt;"",-SUMIFS('Jurnal Utang'!J:J,'Jurnal Utang'!H:H,F147,'Jurnal Utang'!N:N,C147)+SUMIFS('Jurnal Kas'!K:K,'Jurnal Kas'!H:H,F147,'Jurnal Kas'!N:N,C147)+I147,"")</f>
        <v>0</v>
      </c>
    </row>
    <row r="148" spans="2:10" x14ac:dyDescent="0.25">
      <c r="B148" s="502">
        <v>141</v>
      </c>
      <c r="C148" s="502" t="s">
        <v>946</v>
      </c>
      <c r="D148" s="490" t="str">
        <f>IFERROR(INDEX('Jurnal Utang'!O:O,MATCH(C148,'Jurnal Utang'!N:N,0),0),"")</f>
        <v/>
      </c>
      <c r="E148" s="488" t="str">
        <f>IFERROR(INDEX(Supplier!D:D,MATCH($D148,Supplier!$C:$C,0),0),"")</f>
        <v/>
      </c>
      <c r="F148" s="490" t="str">
        <f>IFERROR(INDEX(Supplier!F:F,MATCH($D148,Supplier!$C:$C,0),0),"")</f>
        <v/>
      </c>
      <c r="G148" s="488" t="str">
        <f>IFERROR(INDEX(Supplier!G:G,MATCH($D148,Supplier!$C:$C,0),0),"")</f>
        <v/>
      </c>
      <c r="H148" s="524"/>
      <c r="I148" s="525"/>
      <c r="J148" s="533">
        <f>IF(C148&lt;&gt;"",-SUMIFS('Jurnal Utang'!J:J,'Jurnal Utang'!H:H,F148,'Jurnal Utang'!N:N,C148)+SUMIFS('Jurnal Kas'!K:K,'Jurnal Kas'!H:H,F148,'Jurnal Kas'!N:N,C148)+I148,"")</f>
        <v>0</v>
      </c>
    </row>
    <row r="149" spans="2:10" x14ac:dyDescent="0.25">
      <c r="B149" s="502">
        <v>142</v>
      </c>
      <c r="C149" s="502" t="s">
        <v>948</v>
      </c>
      <c r="D149" s="490" t="str">
        <f>IFERROR(INDEX('Jurnal Utang'!O:O,MATCH(C149,'Jurnal Utang'!N:N,0),0),"")</f>
        <v/>
      </c>
      <c r="E149" s="488" t="str">
        <f>IFERROR(INDEX(Supplier!D:D,MATCH($D149,Supplier!$C:$C,0),0),"")</f>
        <v/>
      </c>
      <c r="F149" s="490" t="str">
        <f>IFERROR(INDEX(Supplier!F:F,MATCH($D149,Supplier!$C:$C,0),0),"")</f>
        <v/>
      </c>
      <c r="G149" s="488" t="str">
        <f>IFERROR(INDEX(Supplier!G:G,MATCH($D149,Supplier!$C:$C,0),0),"")</f>
        <v/>
      </c>
      <c r="H149" s="524"/>
      <c r="I149" s="525"/>
      <c r="J149" s="533">
        <f>IF(C149&lt;&gt;"",-SUMIFS('Jurnal Utang'!J:J,'Jurnal Utang'!H:H,F149,'Jurnal Utang'!N:N,C149)+SUMIFS('Jurnal Kas'!K:K,'Jurnal Kas'!H:H,F149,'Jurnal Kas'!N:N,C149)+I149,"")</f>
        <v>0</v>
      </c>
    </row>
    <row r="150" spans="2:10" x14ac:dyDescent="0.25">
      <c r="B150" s="502">
        <v>143</v>
      </c>
      <c r="C150" s="502" t="s">
        <v>950</v>
      </c>
      <c r="D150" s="490" t="str">
        <f>IFERROR(INDEX('Jurnal Utang'!O:O,MATCH(C150,'Jurnal Utang'!N:N,0),0),"")</f>
        <v/>
      </c>
      <c r="E150" s="488" t="str">
        <f>IFERROR(INDEX(Supplier!D:D,MATCH($D150,Supplier!$C:$C,0),0),"")</f>
        <v/>
      </c>
      <c r="F150" s="490" t="str">
        <f>IFERROR(INDEX(Supplier!F:F,MATCH($D150,Supplier!$C:$C,0),0),"")</f>
        <v/>
      </c>
      <c r="G150" s="488" t="str">
        <f>IFERROR(INDEX(Supplier!G:G,MATCH($D150,Supplier!$C:$C,0),0),"")</f>
        <v/>
      </c>
      <c r="H150" s="524"/>
      <c r="I150" s="525"/>
      <c r="J150" s="533">
        <f>IF(C150&lt;&gt;"",-SUMIFS('Jurnal Utang'!J:J,'Jurnal Utang'!H:H,F150,'Jurnal Utang'!N:N,C150)+SUMIFS('Jurnal Kas'!K:K,'Jurnal Kas'!H:H,F150,'Jurnal Kas'!N:N,C150)+I150,"")</f>
        <v>0</v>
      </c>
    </row>
    <row r="151" spans="2:10" x14ac:dyDescent="0.25">
      <c r="B151" s="502">
        <v>144</v>
      </c>
      <c r="C151" s="502" t="s">
        <v>952</v>
      </c>
      <c r="D151" s="490" t="str">
        <f>IFERROR(INDEX('Jurnal Utang'!O:O,MATCH(C151,'Jurnal Utang'!N:N,0),0),"")</f>
        <v/>
      </c>
      <c r="E151" s="488" t="str">
        <f>IFERROR(INDEX(Supplier!D:D,MATCH($D151,Supplier!$C:$C,0),0),"")</f>
        <v/>
      </c>
      <c r="F151" s="490" t="str">
        <f>IFERROR(INDEX(Supplier!F:F,MATCH($D151,Supplier!$C:$C,0),0),"")</f>
        <v/>
      </c>
      <c r="G151" s="488" t="str">
        <f>IFERROR(INDEX(Supplier!G:G,MATCH($D151,Supplier!$C:$C,0),0),"")</f>
        <v/>
      </c>
      <c r="H151" s="524"/>
      <c r="I151" s="525"/>
      <c r="J151" s="533">
        <f>IF(C151&lt;&gt;"",-SUMIFS('Jurnal Utang'!J:J,'Jurnal Utang'!H:H,F151,'Jurnal Utang'!N:N,C151)+SUMIFS('Jurnal Kas'!K:K,'Jurnal Kas'!H:H,F151,'Jurnal Kas'!N:N,C151)+I151,"")</f>
        <v>0</v>
      </c>
    </row>
    <row r="152" spans="2:10" x14ac:dyDescent="0.25">
      <c r="B152" s="502">
        <v>145</v>
      </c>
      <c r="C152" s="502" t="s">
        <v>954</v>
      </c>
      <c r="D152" s="490" t="str">
        <f>IFERROR(INDEX('Jurnal Utang'!O:O,MATCH(C152,'Jurnal Utang'!N:N,0),0),"")</f>
        <v/>
      </c>
      <c r="E152" s="488" t="str">
        <f>IFERROR(INDEX(Supplier!D:D,MATCH($D152,Supplier!$C:$C,0),0),"")</f>
        <v/>
      </c>
      <c r="F152" s="490" t="str">
        <f>IFERROR(INDEX(Supplier!F:F,MATCH($D152,Supplier!$C:$C,0),0),"")</f>
        <v/>
      </c>
      <c r="G152" s="488" t="str">
        <f>IFERROR(INDEX(Supplier!G:G,MATCH($D152,Supplier!$C:$C,0),0),"")</f>
        <v/>
      </c>
      <c r="H152" s="524"/>
      <c r="I152" s="525"/>
      <c r="J152" s="533">
        <f>IF(C152&lt;&gt;"",-SUMIFS('Jurnal Utang'!J:J,'Jurnal Utang'!H:H,F152,'Jurnal Utang'!N:N,C152)+SUMIFS('Jurnal Kas'!K:K,'Jurnal Kas'!H:H,F152,'Jurnal Kas'!N:N,C152)+I152,"")</f>
        <v>0</v>
      </c>
    </row>
    <row r="153" spans="2:10" x14ac:dyDescent="0.25">
      <c r="B153" s="502">
        <v>146</v>
      </c>
      <c r="C153" s="502" t="s">
        <v>956</v>
      </c>
      <c r="D153" s="490" t="str">
        <f>IFERROR(INDEX('Jurnal Utang'!O:O,MATCH(C153,'Jurnal Utang'!N:N,0),0),"")</f>
        <v/>
      </c>
      <c r="E153" s="488" t="str">
        <f>IFERROR(INDEX(Supplier!D:D,MATCH($D153,Supplier!$C:$C,0),0),"")</f>
        <v/>
      </c>
      <c r="F153" s="490" t="str">
        <f>IFERROR(INDEX(Supplier!F:F,MATCH($D153,Supplier!$C:$C,0),0),"")</f>
        <v/>
      </c>
      <c r="G153" s="488" t="str">
        <f>IFERROR(INDEX(Supplier!G:G,MATCH($D153,Supplier!$C:$C,0),0),"")</f>
        <v/>
      </c>
      <c r="H153" s="524"/>
      <c r="I153" s="525"/>
      <c r="J153" s="533">
        <f>IF(C153&lt;&gt;"",-SUMIFS('Jurnal Utang'!J:J,'Jurnal Utang'!H:H,F153,'Jurnal Utang'!N:N,C153)+SUMIFS('Jurnal Kas'!K:K,'Jurnal Kas'!H:H,F153,'Jurnal Kas'!N:N,C153)+I153,"")</f>
        <v>0</v>
      </c>
    </row>
    <row r="154" spans="2:10" x14ac:dyDescent="0.25">
      <c r="B154" s="502">
        <v>147</v>
      </c>
      <c r="C154" s="502" t="s">
        <v>958</v>
      </c>
      <c r="D154" s="490" t="str">
        <f>IFERROR(INDEX('Jurnal Utang'!O:O,MATCH(C154,'Jurnal Utang'!N:N,0),0),"")</f>
        <v/>
      </c>
      <c r="E154" s="488" t="str">
        <f>IFERROR(INDEX(Supplier!D:D,MATCH($D154,Supplier!$C:$C,0),0),"")</f>
        <v/>
      </c>
      <c r="F154" s="490" t="str">
        <f>IFERROR(INDEX(Supplier!F:F,MATCH($D154,Supplier!$C:$C,0),0),"")</f>
        <v/>
      </c>
      <c r="G154" s="488" t="str">
        <f>IFERROR(INDEX(Supplier!G:G,MATCH($D154,Supplier!$C:$C,0),0),"")</f>
        <v/>
      </c>
      <c r="H154" s="524"/>
      <c r="I154" s="525"/>
      <c r="J154" s="533">
        <f>IF(C154&lt;&gt;"",-SUMIFS('Jurnal Utang'!J:J,'Jurnal Utang'!H:H,F154,'Jurnal Utang'!N:N,C154)+SUMIFS('Jurnal Kas'!K:K,'Jurnal Kas'!H:H,F154,'Jurnal Kas'!N:N,C154)+I154,"")</f>
        <v>0</v>
      </c>
    </row>
    <row r="155" spans="2:10" x14ac:dyDescent="0.25">
      <c r="B155" s="502">
        <v>148</v>
      </c>
      <c r="C155" s="502" t="s">
        <v>960</v>
      </c>
      <c r="D155" s="490" t="str">
        <f>IFERROR(INDEX('Jurnal Utang'!O:O,MATCH(C155,'Jurnal Utang'!N:N,0),0),"")</f>
        <v/>
      </c>
      <c r="E155" s="488" t="str">
        <f>IFERROR(INDEX(Supplier!D:D,MATCH($D155,Supplier!$C:$C,0),0),"")</f>
        <v/>
      </c>
      <c r="F155" s="490" t="str">
        <f>IFERROR(INDEX(Supplier!F:F,MATCH($D155,Supplier!$C:$C,0),0),"")</f>
        <v/>
      </c>
      <c r="G155" s="488" t="str">
        <f>IFERROR(INDEX(Supplier!G:G,MATCH($D155,Supplier!$C:$C,0),0),"")</f>
        <v/>
      </c>
      <c r="H155" s="524"/>
      <c r="I155" s="525"/>
      <c r="J155" s="533">
        <f>IF(C155&lt;&gt;"",-SUMIFS('Jurnal Utang'!J:J,'Jurnal Utang'!H:H,F155,'Jurnal Utang'!N:N,C155)+SUMIFS('Jurnal Kas'!K:K,'Jurnal Kas'!H:H,F155,'Jurnal Kas'!N:N,C155)+I155,"")</f>
        <v>0</v>
      </c>
    </row>
    <row r="156" spans="2:10" x14ac:dyDescent="0.25">
      <c r="B156" s="502">
        <v>149</v>
      </c>
      <c r="C156" s="502" t="s">
        <v>962</v>
      </c>
      <c r="D156" s="490" t="str">
        <f>IFERROR(INDEX('Jurnal Utang'!O:O,MATCH(C156,'Jurnal Utang'!N:N,0),0),"")</f>
        <v/>
      </c>
      <c r="E156" s="488" t="str">
        <f>IFERROR(INDEX(Supplier!D:D,MATCH($D156,Supplier!$C:$C,0),0),"")</f>
        <v/>
      </c>
      <c r="F156" s="490" t="str">
        <f>IFERROR(INDEX(Supplier!F:F,MATCH($D156,Supplier!$C:$C,0),0),"")</f>
        <v/>
      </c>
      <c r="G156" s="488" t="str">
        <f>IFERROR(INDEX(Supplier!G:G,MATCH($D156,Supplier!$C:$C,0),0),"")</f>
        <v/>
      </c>
      <c r="H156" s="524"/>
      <c r="I156" s="525"/>
      <c r="J156" s="533">
        <f>IF(C156&lt;&gt;"",-SUMIFS('Jurnal Utang'!J:J,'Jurnal Utang'!H:H,F156,'Jurnal Utang'!N:N,C156)+SUMIFS('Jurnal Kas'!K:K,'Jurnal Kas'!H:H,F156,'Jurnal Kas'!N:N,C156)+I156,"")</f>
        <v>0</v>
      </c>
    </row>
    <row r="157" spans="2:10" x14ac:dyDescent="0.25">
      <c r="B157" s="502">
        <v>150</v>
      </c>
      <c r="C157" s="502"/>
      <c r="D157" s="490" t="str">
        <f>IFERROR(INDEX('Jurnal Utang'!O:O,MATCH(C157,'Jurnal Utang'!N:N,0),0),"")</f>
        <v/>
      </c>
      <c r="E157" s="488" t="str">
        <f>IFERROR(INDEX(Supplier!D:D,MATCH($D157,Supplier!$C:$C,0),0),"")</f>
        <v/>
      </c>
      <c r="F157" s="490" t="str">
        <f>IFERROR(INDEX(Supplier!F:F,MATCH($D157,Supplier!$C:$C,0),0),"")</f>
        <v/>
      </c>
      <c r="G157" s="488" t="str">
        <f>IFERROR(INDEX(Supplier!G:G,MATCH($D157,Supplier!$C:$C,0),0),"")</f>
        <v/>
      </c>
      <c r="H157" s="524"/>
      <c r="I157" s="525"/>
      <c r="J157" s="533" t="str">
        <f>IF(C157&lt;&gt;"",-SUMIFS('Jurnal Utang'!J:J,'Jurnal Utang'!H:H,F157,'Jurnal Utang'!N:N,C157)+SUMIFS('Jurnal Kas'!K:K,'Jurnal Kas'!H:H,F157,'Jurnal Kas'!N:N,C157)+I157,"")</f>
        <v/>
      </c>
    </row>
    <row r="158" spans="2:10" x14ac:dyDescent="0.25">
      <c r="B158" s="502">
        <v>151</v>
      </c>
      <c r="C158" s="502"/>
      <c r="D158" s="490" t="str">
        <f>IFERROR(INDEX('Jurnal Utang'!O:O,MATCH(C158,'Jurnal Utang'!N:N,0),0),"")</f>
        <v/>
      </c>
      <c r="E158" s="488" t="str">
        <f>IFERROR(INDEX(Supplier!D:D,MATCH($D158,Supplier!$C:$C,0),0),"")</f>
        <v/>
      </c>
      <c r="F158" s="490" t="str">
        <f>IFERROR(INDEX(Supplier!F:F,MATCH($D158,Supplier!$C:$C,0),0),"")</f>
        <v/>
      </c>
      <c r="G158" s="488" t="str">
        <f>IFERROR(INDEX(Supplier!G:G,MATCH($D158,Supplier!$C:$C,0),0),"")</f>
        <v/>
      </c>
      <c r="H158" s="524"/>
      <c r="I158" s="525"/>
      <c r="J158" s="533" t="str">
        <f>IF(C158&lt;&gt;"",-SUMIFS('Jurnal Utang'!J:J,'Jurnal Utang'!H:H,F158,'Jurnal Utang'!N:N,C158)+SUMIFS('Jurnal Kas'!K:K,'Jurnal Kas'!H:H,F158,'Jurnal Kas'!N:N,C158)+I158,"")</f>
        <v/>
      </c>
    </row>
    <row r="159" spans="2:10" x14ac:dyDescent="0.25">
      <c r="B159" s="502">
        <v>152</v>
      </c>
      <c r="C159" s="502"/>
      <c r="D159" s="490" t="str">
        <f>IFERROR(INDEX('Jurnal Utang'!O:O,MATCH(C159,'Jurnal Utang'!N:N,0),0),"")</f>
        <v/>
      </c>
      <c r="E159" s="488" t="str">
        <f>IFERROR(INDEX(Supplier!D:D,MATCH($D159,Supplier!$C:$C,0),0),"")</f>
        <v/>
      </c>
      <c r="F159" s="490" t="str">
        <f>IFERROR(INDEX(Supplier!F:F,MATCH($D159,Supplier!$C:$C,0),0),"")</f>
        <v/>
      </c>
      <c r="G159" s="488" t="str">
        <f>IFERROR(INDEX(Supplier!G:G,MATCH($D159,Supplier!$C:$C,0),0),"")</f>
        <v/>
      </c>
      <c r="H159" s="524"/>
      <c r="I159" s="525"/>
      <c r="J159" s="533" t="str">
        <f>IF(C159&lt;&gt;"",-SUMIFS('Jurnal Utang'!J:J,'Jurnal Utang'!H:H,F159,'Jurnal Utang'!N:N,C159)+SUMIFS('Jurnal Kas'!K:K,'Jurnal Kas'!H:H,F159,'Jurnal Kas'!N:N,C159)+I159,"")</f>
        <v/>
      </c>
    </row>
    <row r="160" spans="2:10" x14ac:dyDescent="0.25">
      <c r="B160" s="502">
        <v>153</v>
      </c>
      <c r="C160" s="502"/>
      <c r="D160" s="490" t="str">
        <f>IFERROR(INDEX('Jurnal Utang'!O:O,MATCH(C160,'Jurnal Utang'!N:N,0),0),"")</f>
        <v/>
      </c>
      <c r="E160" s="488" t="str">
        <f>IFERROR(INDEX(Supplier!D:D,MATCH($D160,Supplier!$C:$C,0),0),"")</f>
        <v/>
      </c>
      <c r="F160" s="490" t="str">
        <f>IFERROR(INDEX(Supplier!F:F,MATCH($D160,Supplier!$C:$C,0),0),"")</f>
        <v/>
      </c>
      <c r="G160" s="488" t="str">
        <f>IFERROR(INDEX(Supplier!G:G,MATCH($D160,Supplier!$C:$C,0),0),"")</f>
        <v/>
      </c>
      <c r="H160" s="524"/>
      <c r="I160" s="525"/>
      <c r="J160" s="533" t="str">
        <f>IF(C160&lt;&gt;"",-SUMIFS('Jurnal Utang'!J:J,'Jurnal Utang'!H:H,F160,'Jurnal Utang'!N:N,C160)+SUMIFS('Jurnal Kas'!K:K,'Jurnal Kas'!H:H,F160,'Jurnal Kas'!N:N,C160)+I160,"")</f>
        <v/>
      </c>
    </row>
    <row r="161" spans="2:10" x14ac:dyDescent="0.25">
      <c r="B161" s="502">
        <v>154</v>
      </c>
      <c r="C161" s="502"/>
      <c r="D161" s="490" t="str">
        <f>IFERROR(INDEX('Jurnal Utang'!O:O,MATCH(C161,'Jurnal Utang'!N:N,0),0),"")</f>
        <v/>
      </c>
      <c r="E161" s="488" t="str">
        <f>IFERROR(INDEX(Supplier!D:D,MATCH($D161,Supplier!$C:$C,0),0),"")</f>
        <v/>
      </c>
      <c r="F161" s="490" t="str">
        <f>IFERROR(INDEX(Supplier!F:F,MATCH($D161,Supplier!$C:$C,0),0),"")</f>
        <v/>
      </c>
      <c r="G161" s="488" t="str">
        <f>IFERROR(INDEX(Supplier!G:G,MATCH($D161,Supplier!$C:$C,0),0),"")</f>
        <v/>
      </c>
      <c r="H161" s="524"/>
      <c r="I161" s="525"/>
      <c r="J161" s="533" t="str">
        <f>IF(C161&lt;&gt;"",-SUMIFS('Jurnal Utang'!J:J,'Jurnal Utang'!H:H,F161,'Jurnal Utang'!N:N,C161)+SUMIFS('Jurnal Kas'!K:K,'Jurnal Kas'!H:H,F161,'Jurnal Kas'!N:N,C161)+I161,"")</f>
        <v/>
      </c>
    </row>
    <row r="162" spans="2:10" x14ac:dyDescent="0.25">
      <c r="B162" s="502">
        <v>155</v>
      </c>
      <c r="C162" s="502"/>
      <c r="D162" s="490" t="str">
        <f>IFERROR(INDEX('Jurnal Utang'!O:O,MATCH(C162,'Jurnal Utang'!N:N,0),0),"")</f>
        <v/>
      </c>
      <c r="E162" s="488" t="str">
        <f>IFERROR(INDEX(Supplier!D:D,MATCH($D162,Supplier!$C:$C,0),0),"")</f>
        <v/>
      </c>
      <c r="F162" s="490" t="str">
        <f>IFERROR(INDEX(Supplier!F:F,MATCH($D162,Supplier!$C:$C,0),0),"")</f>
        <v/>
      </c>
      <c r="G162" s="488" t="str">
        <f>IFERROR(INDEX(Supplier!G:G,MATCH($D162,Supplier!$C:$C,0),0),"")</f>
        <v/>
      </c>
      <c r="H162" s="524"/>
      <c r="I162" s="525"/>
      <c r="J162" s="533" t="str">
        <f>IF(C162&lt;&gt;"",-SUMIFS('Jurnal Utang'!J:J,'Jurnal Utang'!H:H,F162,'Jurnal Utang'!N:N,C162)+SUMIFS('Jurnal Kas'!K:K,'Jurnal Kas'!H:H,F162,'Jurnal Kas'!N:N,C162)+I162,"")</f>
        <v/>
      </c>
    </row>
    <row r="163" spans="2:10" x14ac:dyDescent="0.25">
      <c r="B163" s="502">
        <v>156</v>
      </c>
      <c r="C163" s="502"/>
      <c r="D163" s="490" t="str">
        <f>IFERROR(INDEX('Jurnal Utang'!O:O,MATCH(C163,'Jurnal Utang'!N:N,0),0),"")</f>
        <v/>
      </c>
      <c r="E163" s="488" t="str">
        <f>IFERROR(INDEX(Supplier!D:D,MATCH($D163,Supplier!$C:$C,0),0),"")</f>
        <v/>
      </c>
      <c r="F163" s="490" t="str">
        <f>IFERROR(INDEX(Supplier!F:F,MATCH($D163,Supplier!$C:$C,0),0),"")</f>
        <v/>
      </c>
      <c r="G163" s="488" t="str">
        <f>IFERROR(INDEX(Supplier!G:G,MATCH($D163,Supplier!$C:$C,0),0),"")</f>
        <v/>
      </c>
      <c r="H163" s="524"/>
      <c r="I163" s="525"/>
      <c r="J163" s="533" t="str">
        <f>IF(C163&lt;&gt;"",-SUMIFS('Jurnal Utang'!J:J,'Jurnal Utang'!H:H,F163,'Jurnal Utang'!N:N,C163)+SUMIFS('Jurnal Kas'!K:K,'Jurnal Kas'!H:H,F163,'Jurnal Kas'!N:N,C163)+I163,"")</f>
        <v/>
      </c>
    </row>
    <row r="164" spans="2:10" x14ac:dyDescent="0.25">
      <c r="B164" s="502">
        <v>157</v>
      </c>
      <c r="C164" s="502"/>
      <c r="D164" s="490" t="str">
        <f>IFERROR(INDEX('Jurnal Utang'!O:O,MATCH(C164,'Jurnal Utang'!N:N,0),0),"")</f>
        <v/>
      </c>
      <c r="E164" s="488" t="str">
        <f>IFERROR(INDEX(Supplier!D:D,MATCH($D164,Supplier!$C:$C,0),0),"")</f>
        <v/>
      </c>
      <c r="F164" s="490" t="str">
        <f>IFERROR(INDEX(Supplier!F:F,MATCH($D164,Supplier!$C:$C,0),0),"")</f>
        <v/>
      </c>
      <c r="G164" s="488" t="str">
        <f>IFERROR(INDEX(Supplier!G:G,MATCH($D164,Supplier!$C:$C,0),0),"")</f>
        <v/>
      </c>
      <c r="H164" s="524"/>
      <c r="I164" s="525"/>
      <c r="J164" s="533" t="str">
        <f>IF(C164&lt;&gt;"",-SUMIFS('Jurnal Utang'!J:J,'Jurnal Utang'!H:H,F164,'Jurnal Utang'!N:N,C164)+SUMIFS('Jurnal Kas'!K:K,'Jurnal Kas'!H:H,F164,'Jurnal Kas'!N:N,C164)+I164,"")</f>
        <v/>
      </c>
    </row>
    <row r="165" spans="2:10" x14ac:dyDescent="0.25">
      <c r="B165" s="502">
        <v>158</v>
      </c>
      <c r="C165" s="502"/>
      <c r="D165" s="490" t="str">
        <f>IFERROR(INDEX('Jurnal Utang'!O:O,MATCH(C165,'Jurnal Utang'!N:N,0),0),"")</f>
        <v/>
      </c>
      <c r="E165" s="488" t="str">
        <f>IFERROR(INDEX(Supplier!D:D,MATCH($D165,Supplier!$C:$C,0),0),"")</f>
        <v/>
      </c>
      <c r="F165" s="490" t="str">
        <f>IFERROR(INDEX(Supplier!F:F,MATCH($D165,Supplier!$C:$C,0),0),"")</f>
        <v/>
      </c>
      <c r="G165" s="488" t="str">
        <f>IFERROR(INDEX(Supplier!G:G,MATCH($D165,Supplier!$C:$C,0),0),"")</f>
        <v/>
      </c>
      <c r="H165" s="524"/>
      <c r="I165" s="525"/>
      <c r="J165" s="533" t="str">
        <f>IF(C165&lt;&gt;"",-SUMIFS('Jurnal Utang'!J:J,'Jurnal Utang'!H:H,F165,'Jurnal Utang'!N:N,C165)+SUMIFS('Jurnal Kas'!K:K,'Jurnal Kas'!H:H,F165,'Jurnal Kas'!N:N,C165)+I165,"")</f>
        <v/>
      </c>
    </row>
    <row r="166" spans="2:10" x14ac:dyDescent="0.25">
      <c r="B166" s="502">
        <v>159</v>
      </c>
      <c r="C166" s="502"/>
      <c r="D166" s="490" t="str">
        <f>IFERROR(INDEX('Jurnal Utang'!O:O,MATCH(C166,'Jurnal Utang'!N:N,0),0),"")</f>
        <v/>
      </c>
      <c r="E166" s="488" t="str">
        <f>IFERROR(INDEX(Supplier!D:D,MATCH($D166,Supplier!$C:$C,0),0),"")</f>
        <v/>
      </c>
      <c r="F166" s="490" t="str">
        <f>IFERROR(INDEX(Supplier!F:F,MATCH($D166,Supplier!$C:$C,0),0),"")</f>
        <v/>
      </c>
      <c r="G166" s="488" t="str">
        <f>IFERROR(INDEX(Supplier!G:G,MATCH($D166,Supplier!$C:$C,0),0),"")</f>
        <v/>
      </c>
      <c r="H166" s="524"/>
      <c r="I166" s="525"/>
      <c r="J166" s="533" t="str">
        <f>IF(C166&lt;&gt;"",-SUMIFS('Jurnal Utang'!J:J,'Jurnal Utang'!H:H,F166,'Jurnal Utang'!N:N,C166)+SUMIFS('Jurnal Kas'!K:K,'Jurnal Kas'!H:H,F166,'Jurnal Kas'!N:N,C166)+I166,"")</f>
        <v/>
      </c>
    </row>
    <row r="167" spans="2:10" x14ac:dyDescent="0.25">
      <c r="B167" s="502">
        <v>160</v>
      </c>
      <c r="C167" s="502"/>
      <c r="D167" s="490" t="str">
        <f>IFERROR(INDEX('Jurnal Utang'!O:O,MATCH(C167,'Jurnal Utang'!N:N,0),0),"")</f>
        <v/>
      </c>
      <c r="E167" s="488" t="str">
        <f>IFERROR(INDEX(Supplier!D:D,MATCH($D167,Supplier!$C:$C,0),0),"")</f>
        <v/>
      </c>
      <c r="F167" s="490" t="str">
        <f>IFERROR(INDEX(Supplier!F:F,MATCH($D167,Supplier!$C:$C,0),0),"")</f>
        <v/>
      </c>
      <c r="G167" s="488" t="str">
        <f>IFERROR(INDEX(Supplier!G:G,MATCH($D167,Supplier!$C:$C,0),0),"")</f>
        <v/>
      </c>
      <c r="H167" s="524"/>
      <c r="I167" s="525"/>
      <c r="J167" s="533" t="str">
        <f>IF(C167&lt;&gt;"",-SUMIFS('Jurnal Utang'!J:J,'Jurnal Utang'!H:H,F167,'Jurnal Utang'!N:N,C167)+SUMIFS('Jurnal Kas'!K:K,'Jurnal Kas'!H:H,F167,'Jurnal Kas'!N:N,C167)+I167,"")</f>
        <v/>
      </c>
    </row>
    <row r="168" spans="2:10" x14ac:dyDescent="0.25">
      <c r="B168" s="502">
        <v>161</v>
      </c>
      <c r="C168" s="502"/>
      <c r="D168" s="490" t="str">
        <f>IFERROR(INDEX('Jurnal Utang'!O:O,MATCH(C168,'Jurnal Utang'!N:N,0),0),"")</f>
        <v/>
      </c>
      <c r="E168" s="488" t="str">
        <f>IFERROR(INDEX(Supplier!D:D,MATCH($D168,Supplier!$C:$C,0),0),"")</f>
        <v/>
      </c>
      <c r="F168" s="490" t="str">
        <f>IFERROR(INDEX(Supplier!F:F,MATCH($D168,Supplier!$C:$C,0),0),"")</f>
        <v/>
      </c>
      <c r="G168" s="488" t="str">
        <f>IFERROR(INDEX(Supplier!G:G,MATCH($D168,Supplier!$C:$C,0),0),"")</f>
        <v/>
      </c>
      <c r="H168" s="524"/>
      <c r="I168" s="525"/>
      <c r="J168" s="533" t="str">
        <f>IF(C168&lt;&gt;"",-SUMIFS('Jurnal Utang'!J:J,'Jurnal Utang'!H:H,F168,'Jurnal Utang'!N:N,C168)+SUMIFS('Jurnal Kas'!K:K,'Jurnal Kas'!H:H,F168,'Jurnal Kas'!N:N,C168)+I168,"")</f>
        <v/>
      </c>
    </row>
    <row r="169" spans="2:10" x14ac:dyDescent="0.25">
      <c r="B169" s="502">
        <v>162</v>
      </c>
      <c r="C169" s="502"/>
      <c r="D169" s="490" t="str">
        <f>IFERROR(INDEX('Jurnal Utang'!O:O,MATCH(C169,'Jurnal Utang'!N:N,0),0),"")</f>
        <v/>
      </c>
      <c r="E169" s="488" t="str">
        <f>IFERROR(INDEX(Supplier!D:D,MATCH($D169,Supplier!$C:$C,0),0),"")</f>
        <v/>
      </c>
      <c r="F169" s="490" t="str">
        <f>IFERROR(INDEX(Supplier!F:F,MATCH($D169,Supplier!$C:$C,0),0),"")</f>
        <v/>
      </c>
      <c r="G169" s="488" t="str">
        <f>IFERROR(INDEX(Supplier!G:G,MATCH($D169,Supplier!$C:$C,0),0),"")</f>
        <v/>
      </c>
      <c r="H169" s="524"/>
      <c r="I169" s="525"/>
      <c r="J169" s="533" t="str">
        <f>IF(C169&lt;&gt;"",-SUMIFS('Jurnal Utang'!J:J,'Jurnal Utang'!H:H,F169,'Jurnal Utang'!N:N,C169)+SUMIFS('Jurnal Kas'!K:K,'Jurnal Kas'!H:H,F169,'Jurnal Kas'!N:N,C169)+I169,"")</f>
        <v/>
      </c>
    </row>
    <row r="170" spans="2:10" x14ac:dyDescent="0.25">
      <c r="B170" s="502">
        <v>163</v>
      </c>
      <c r="C170" s="502"/>
      <c r="D170" s="490" t="str">
        <f>IFERROR(INDEX('Jurnal Utang'!O:O,MATCH(C170,'Jurnal Utang'!N:N,0),0),"")</f>
        <v/>
      </c>
      <c r="E170" s="488" t="str">
        <f>IFERROR(INDEX(Supplier!D:D,MATCH($D170,Supplier!$C:$C,0),0),"")</f>
        <v/>
      </c>
      <c r="F170" s="490" t="str">
        <f>IFERROR(INDEX(Supplier!F:F,MATCH($D170,Supplier!$C:$C,0),0),"")</f>
        <v/>
      </c>
      <c r="G170" s="488" t="str">
        <f>IFERROR(INDEX(Supplier!G:G,MATCH($D170,Supplier!$C:$C,0),0),"")</f>
        <v/>
      </c>
      <c r="H170" s="524"/>
      <c r="I170" s="525"/>
      <c r="J170" s="533" t="str">
        <f>IF(C170&lt;&gt;"",-SUMIFS('Jurnal Utang'!J:J,'Jurnal Utang'!H:H,F170,'Jurnal Utang'!N:N,C170)+SUMIFS('Jurnal Kas'!K:K,'Jurnal Kas'!H:H,F170,'Jurnal Kas'!N:N,C170)+I170,"")</f>
        <v/>
      </c>
    </row>
    <row r="171" spans="2:10" x14ac:dyDescent="0.25">
      <c r="B171" s="502">
        <v>164</v>
      </c>
      <c r="C171" s="502"/>
      <c r="D171" s="490" t="str">
        <f>IFERROR(INDEX('Jurnal Utang'!O:O,MATCH(C171,'Jurnal Utang'!N:N,0),0),"")</f>
        <v/>
      </c>
      <c r="E171" s="488" t="str">
        <f>IFERROR(INDEX(Supplier!D:D,MATCH($D171,Supplier!$C:$C,0),0),"")</f>
        <v/>
      </c>
      <c r="F171" s="490" t="str">
        <f>IFERROR(INDEX(Supplier!F:F,MATCH($D171,Supplier!$C:$C,0),0),"")</f>
        <v/>
      </c>
      <c r="G171" s="488" t="str">
        <f>IFERROR(INDEX(Supplier!G:G,MATCH($D171,Supplier!$C:$C,0),0),"")</f>
        <v/>
      </c>
      <c r="H171" s="524"/>
      <c r="I171" s="525"/>
      <c r="J171" s="533" t="str">
        <f>IF(C171&lt;&gt;"",-SUMIFS('Jurnal Utang'!J:J,'Jurnal Utang'!H:H,F171,'Jurnal Utang'!N:N,C171)+SUMIFS('Jurnal Kas'!K:K,'Jurnal Kas'!H:H,F171,'Jurnal Kas'!N:N,C171)+I171,"")</f>
        <v/>
      </c>
    </row>
    <row r="172" spans="2:10" x14ac:dyDescent="0.25">
      <c r="B172" s="502">
        <v>165</v>
      </c>
      <c r="C172" s="502"/>
      <c r="D172" s="490" t="str">
        <f>IFERROR(INDEX('Jurnal Utang'!O:O,MATCH(C172,'Jurnal Utang'!N:N,0),0),"")</f>
        <v/>
      </c>
      <c r="E172" s="488" t="str">
        <f>IFERROR(INDEX(Supplier!D:D,MATCH($D172,Supplier!$C:$C,0),0),"")</f>
        <v/>
      </c>
      <c r="F172" s="490" t="str">
        <f>IFERROR(INDEX(Supplier!F:F,MATCH($D172,Supplier!$C:$C,0),0),"")</f>
        <v/>
      </c>
      <c r="G172" s="488" t="str">
        <f>IFERROR(INDEX(Supplier!G:G,MATCH($D172,Supplier!$C:$C,0),0),"")</f>
        <v/>
      </c>
      <c r="H172" s="524"/>
      <c r="I172" s="525"/>
      <c r="J172" s="533" t="str">
        <f>IF(C172&lt;&gt;"",-SUMIFS('Jurnal Utang'!J:J,'Jurnal Utang'!H:H,F172,'Jurnal Utang'!N:N,C172)+SUMIFS('Jurnal Kas'!K:K,'Jurnal Kas'!H:H,F172,'Jurnal Kas'!N:N,C172)+I172,"")</f>
        <v/>
      </c>
    </row>
    <row r="173" spans="2:10" x14ac:dyDescent="0.25">
      <c r="B173" s="502">
        <v>166</v>
      </c>
      <c r="C173" s="502"/>
      <c r="D173" s="490" t="str">
        <f>IFERROR(INDEX('Jurnal Utang'!O:O,MATCH(C173,'Jurnal Utang'!N:N,0),0),"")</f>
        <v/>
      </c>
      <c r="E173" s="488" t="str">
        <f>IFERROR(INDEX(Supplier!D:D,MATCH($D173,Supplier!$C:$C,0),0),"")</f>
        <v/>
      </c>
      <c r="F173" s="490" t="str">
        <f>IFERROR(INDEX(Supplier!F:F,MATCH($D173,Supplier!$C:$C,0),0),"")</f>
        <v/>
      </c>
      <c r="G173" s="488" t="str">
        <f>IFERROR(INDEX(Supplier!G:G,MATCH($D173,Supplier!$C:$C,0),0),"")</f>
        <v/>
      </c>
      <c r="H173" s="524"/>
      <c r="I173" s="525"/>
      <c r="J173" s="533" t="str">
        <f>IF(C173&lt;&gt;"",-SUMIFS('Jurnal Utang'!J:J,'Jurnal Utang'!H:H,F173,'Jurnal Utang'!N:N,C173)+SUMIFS('Jurnal Kas'!K:K,'Jurnal Kas'!H:H,F173,'Jurnal Kas'!N:N,C173)+I173,"")</f>
        <v/>
      </c>
    </row>
    <row r="174" spans="2:10" x14ac:dyDescent="0.25">
      <c r="B174" s="502">
        <v>167</v>
      </c>
      <c r="C174" s="502"/>
      <c r="D174" s="490" t="str">
        <f>IFERROR(INDEX('Jurnal Utang'!O:O,MATCH(C174,'Jurnal Utang'!N:N,0),0),"")</f>
        <v/>
      </c>
      <c r="E174" s="488" t="str">
        <f>IFERROR(INDEX(Supplier!D:D,MATCH($D174,Supplier!$C:$C,0),0),"")</f>
        <v/>
      </c>
      <c r="F174" s="490" t="str">
        <f>IFERROR(INDEX(Supplier!F:F,MATCH($D174,Supplier!$C:$C,0),0),"")</f>
        <v/>
      </c>
      <c r="G174" s="488" t="str">
        <f>IFERROR(INDEX(Supplier!G:G,MATCH($D174,Supplier!$C:$C,0),0),"")</f>
        <v/>
      </c>
      <c r="H174" s="524"/>
      <c r="I174" s="525"/>
      <c r="J174" s="533" t="str">
        <f>IF(C174&lt;&gt;"",-SUMIFS('Jurnal Utang'!J:J,'Jurnal Utang'!H:H,F174,'Jurnal Utang'!N:N,C174)+SUMIFS('Jurnal Kas'!K:K,'Jurnal Kas'!H:H,F174,'Jurnal Kas'!N:N,C174)+I174,"")</f>
        <v/>
      </c>
    </row>
    <row r="175" spans="2:10" x14ac:dyDescent="0.25">
      <c r="B175" s="502">
        <v>168</v>
      </c>
      <c r="C175" s="502"/>
      <c r="D175" s="490" t="str">
        <f>IFERROR(INDEX('Jurnal Utang'!O:O,MATCH(C175,'Jurnal Utang'!N:N,0),0),"")</f>
        <v/>
      </c>
      <c r="E175" s="488" t="str">
        <f>IFERROR(INDEX(Supplier!D:D,MATCH($D175,Supplier!$C:$C,0),0),"")</f>
        <v/>
      </c>
      <c r="F175" s="490" t="str">
        <f>IFERROR(INDEX(Supplier!F:F,MATCH($D175,Supplier!$C:$C,0),0),"")</f>
        <v/>
      </c>
      <c r="G175" s="488" t="str">
        <f>IFERROR(INDEX(Supplier!G:G,MATCH($D175,Supplier!$C:$C,0),0),"")</f>
        <v/>
      </c>
      <c r="H175" s="524"/>
      <c r="I175" s="525"/>
      <c r="J175" s="533" t="str">
        <f>IF(C175&lt;&gt;"",-SUMIFS('Jurnal Utang'!J:J,'Jurnal Utang'!H:H,F175,'Jurnal Utang'!N:N,C175)+SUMIFS('Jurnal Kas'!K:K,'Jurnal Kas'!H:H,F175,'Jurnal Kas'!N:N,C175)+I175,"")</f>
        <v/>
      </c>
    </row>
    <row r="176" spans="2:10" x14ac:dyDescent="0.25">
      <c r="B176" s="502">
        <v>169</v>
      </c>
      <c r="C176" s="502"/>
      <c r="D176" s="490" t="str">
        <f>IFERROR(INDEX('Jurnal Utang'!O:O,MATCH(C176,'Jurnal Utang'!N:N,0),0),"")</f>
        <v/>
      </c>
      <c r="E176" s="488" t="str">
        <f>IFERROR(INDEX(Supplier!D:D,MATCH($D176,Supplier!$C:$C,0),0),"")</f>
        <v/>
      </c>
      <c r="F176" s="490" t="str">
        <f>IFERROR(INDEX(Supplier!F:F,MATCH($D176,Supplier!$C:$C,0),0),"")</f>
        <v/>
      </c>
      <c r="G176" s="488" t="str">
        <f>IFERROR(INDEX(Supplier!G:G,MATCH($D176,Supplier!$C:$C,0),0),"")</f>
        <v/>
      </c>
      <c r="H176" s="524"/>
      <c r="I176" s="525"/>
      <c r="J176" s="533" t="str">
        <f>IF(C176&lt;&gt;"",-SUMIFS('Jurnal Utang'!J:J,'Jurnal Utang'!H:H,F176,'Jurnal Utang'!N:N,C176)+SUMIFS('Jurnal Kas'!K:K,'Jurnal Kas'!H:H,F176,'Jurnal Kas'!N:N,C176)+I176,"")</f>
        <v/>
      </c>
    </row>
    <row r="177" spans="2:10" x14ac:dyDescent="0.25">
      <c r="B177" s="502">
        <v>170</v>
      </c>
      <c r="C177" s="502"/>
      <c r="D177" s="490" t="str">
        <f>IFERROR(INDEX('Jurnal Utang'!O:O,MATCH(C177,'Jurnal Utang'!N:N,0),0),"")</f>
        <v/>
      </c>
      <c r="E177" s="488" t="str">
        <f>IFERROR(INDEX(Supplier!D:D,MATCH($D177,Supplier!$C:$C,0),0),"")</f>
        <v/>
      </c>
      <c r="F177" s="490" t="str">
        <f>IFERROR(INDEX(Supplier!F:F,MATCH($D177,Supplier!$C:$C,0),0),"")</f>
        <v/>
      </c>
      <c r="G177" s="488" t="str">
        <f>IFERROR(INDEX(Supplier!G:G,MATCH($D177,Supplier!$C:$C,0),0),"")</f>
        <v/>
      </c>
      <c r="H177" s="524"/>
      <c r="I177" s="525"/>
      <c r="J177" s="533" t="str">
        <f>IF(C177&lt;&gt;"",-SUMIFS('Jurnal Utang'!J:J,'Jurnal Utang'!H:H,F177,'Jurnal Utang'!N:N,C177)+SUMIFS('Jurnal Kas'!K:K,'Jurnal Kas'!H:H,F177,'Jurnal Kas'!N:N,C177)+I177,"")</f>
        <v/>
      </c>
    </row>
    <row r="178" spans="2:10" x14ac:dyDescent="0.25">
      <c r="B178" s="502">
        <v>171</v>
      </c>
      <c r="C178" s="502"/>
      <c r="D178" s="490" t="str">
        <f>IFERROR(INDEX('Jurnal Utang'!O:O,MATCH(C178,'Jurnal Utang'!N:N,0),0),"")</f>
        <v/>
      </c>
      <c r="E178" s="488" t="str">
        <f>IFERROR(INDEX(Supplier!D:D,MATCH($D178,Supplier!$C:$C,0),0),"")</f>
        <v/>
      </c>
      <c r="F178" s="490" t="str">
        <f>IFERROR(INDEX(Supplier!F:F,MATCH($D178,Supplier!$C:$C,0),0),"")</f>
        <v/>
      </c>
      <c r="G178" s="488" t="str">
        <f>IFERROR(INDEX(Supplier!G:G,MATCH($D178,Supplier!$C:$C,0),0),"")</f>
        <v/>
      </c>
      <c r="H178" s="524"/>
      <c r="I178" s="525"/>
      <c r="J178" s="533" t="str">
        <f>IF(C178&lt;&gt;"",-SUMIFS('Jurnal Utang'!J:J,'Jurnal Utang'!H:H,F178,'Jurnal Utang'!N:N,C178)+SUMIFS('Jurnal Kas'!K:K,'Jurnal Kas'!H:H,F178,'Jurnal Kas'!N:N,C178)+I178,"")</f>
        <v/>
      </c>
    </row>
    <row r="179" spans="2:10" x14ac:dyDescent="0.25">
      <c r="B179" s="502">
        <v>172</v>
      </c>
      <c r="C179" s="502"/>
      <c r="D179" s="490" t="str">
        <f>IFERROR(INDEX('Jurnal Utang'!O:O,MATCH(C179,'Jurnal Utang'!N:N,0),0),"")</f>
        <v/>
      </c>
      <c r="E179" s="488" t="str">
        <f>IFERROR(INDEX(Supplier!D:D,MATCH($D179,Supplier!$C:$C,0),0),"")</f>
        <v/>
      </c>
      <c r="F179" s="490" t="str">
        <f>IFERROR(INDEX(Supplier!F:F,MATCH($D179,Supplier!$C:$C,0),0),"")</f>
        <v/>
      </c>
      <c r="G179" s="488" t="str">
        <f>IFERROR(INDEX(Supplier!G:G,MATCH($D179,Supplier!$C:$C,0),0),"")</f>
        <v/>
      </c>
      <c r="H179" s="524"/>
      <c r="I179" s="525"/>
      <c r="J179" s="533" t="str">
        <f>IF(C179&lt;&gt;"",-SUMIFS('Jurnal Utang'!J:J,'Jurnal Utang'!H:H,F179,'Jurnal Utang'!N:N,C179)+SUMIFS('Jurnal Kas'!K:K,'Jurnal Kas'!H:H,F179,'Jurnal Kas'!N:N,C179)+I179,"")</f>
        <v/>
      </c>
    </row>
    <row r="180" spans="2:10" x14ac:dyDescent="0.25">
      <c r="B180" s="502">
        <v>173</v>
      </c>
      <c r="C180" s="502"/>
      <c r="D180" s="490" t="str">
        <f>IFERROR(INDEX('Jurnal Utang'!O:O,MATCH(C180,'Jurnal Utang'!N:N,0),0),"")</f>
        <v/>
      </c>
      <c r="E180" s="488" t="str">
        <f>IFERROR(INDEX(Supplier!D:D,MATCH($D180,Supplier!$C:$C,0),0),"")</f>
        <v/>
      </c>
      <c r="F180" s="490" t="str">
        <f>IFERROR(INDEX(Supplier!F:F,MATCH($D180,Supplier!$C:$C,0),0),"")</f>
        <v/>
      </c>
      <c r="G180" s="488" t="str">
        <f>IFERROR(INDEX(Supplier!G:G,MATCH($D180,Supplier!$C:$C,0),0),"")</f>
        <v/>
      </c>
      <c r="H180" s="524"/>
      <c r="I180" s="525"/>
      <c r="J180" s="533" t="str">
        <f>IF(C180&lt;&gt;"",-SUMIFS('Jurnal Utang'!J:J,'Jurnal Utang'!H:H,F180,'Jurnal Utang'!N:N,C180)+SUMIFS('Jurnal Kas'!K:K,'Jurnal Kas'!H:H,F180,'Jurnal Kas'!N:N,C180)+I180,"")</f>
        <v/>
      </c>
    </row>
    <row r="181" spans="2:10" x14ac:dyDescent="0.25">
      <c r="B181" s="502">
        <v>174</v>
      </c>
      <c r="C181" s="502"/>
      <c r="D181" s="490" t="str">
        <f>IFERROR(INDEX('Jurnal Utang'!O:O,MATCH(C181,'Jurnal Utang'!N:N,0),0),"")</f>
        <v/>
      </c>
      <c r="E181" s="488" t="str">
        <f>IFERROR(INDEX(Supplier!D:D,MATCH($D181,Supplier!$C:$C,0),0),"")</f>
        <v/>
      </c>
      <c r="F181" s="490" t="str">
        <f>IFERROR(INDEX(Supplier!F:F,MATCH($D181,Supplier!$C:$C,0),0),"")</f>
        <v/>
      </c>
      <c r="G181" s="488" t="str">
        <f>IFERROR(INDEX(Supplier!G:G,MATCH($D181,Supplier!$C:$C,0),0),"")</f>
        <v/>
      </c>
      <c r="H181" s="524"/>
      <c r="I181" s="525"/>
      <c r="J181" s="533" t="str">
        <f>IF(C181&lt;&gt;"",-SUMIFS('Jurnal Utang'!J:J,'Jurnal Utang'!H:H,F181,'Jurnal Utang'!N:N,C181)+SUMIFS('Jurnal Kas'!K:K,'Jurnal Kas'!H:H,F181,'Jurnal Kas'!N:N,C181)+I181,"")</f>
        <v/>
      </c>
    </row>
    <row r="182" spans="2:10" x14ac:dyDescent="0.25">
      <c r="B182" s="502">
        <v>175</v>
      </c>
      <c r="C182" s="502"/>
      <c r="D182" s="490" t="str">
        <f>IFERROR(INDEX('Jurnal Utang'!O:O,MATCH(C182,'Jurnal Utang'!N:N,0),0),"")</f>
        <v/>
      </c>
      <c r="E182" s="488" t="str">
        <f>IFERROR(INDEX(Supplier!D:D,MATCH($D182,Supplier!$C:$C,0),0),"")</f>
        <v/>
      </c>
      <c r="F182" s="490" t="str">
        <f>IFERROR(INDEX(Supplier!F:F,MATCH($D182,Supplier!$C:$C,0),0),"")</f>
        <v/>
      </c>
      <c r="G182" s="488" t="str">
        <f>IFERROR(INDEX(Supplier!G:G,MATCH($D182,Supplier!$C:$C,0),0),"")</f>
        <v/>
      </c>
      <c r="H182" s="524"/>
      <c r="I182" s="525"/>
      <c r="J182" s="533" t="str">
        <f>IF(C182&lt;&gt;"",-SUMIFS('Jurnal Utang'!J:J,'Jurnal Utang'!H:H,F182,'Jurnal Utang'!N:N,C182)+SUMIFS('Jurnal Kas'!K:K,'Jurnal Kas'!H:H,F182,'Jurnal Kas'!N:N,C182)+I182,"")</f>
        <v/>
      </c>
    </row>
    <row r="183" spans="2:10" x14ac:dyDescent="0.25">
      <c r="B183" s="502">
        <v>176</v>
      </c>
      <c r="C183" s="502"/>
      <c r="D183" s="490" t="str">
        <f>IFERROR(INDEX('Jurnal Utang'!O:O,MATCH(C183,'Jurnal Utang'!N:N,0),0),"")</f>
        <v/>
      </c>
      <c r="E183" s="488" t="str">
        <f>IFERROR(INDEX(Supplier!D:D,MATCH($D183,Supplier!$C:$C,0),0),"")</f>
        <v/>
      </c>
      <c r="F183" s="490" t="str">
        <f>IFERROR(INDEX(Supplier!F:F,MATCH($D183,Supplier!$C:$C,0),0),"")</f>
        <v/>
      </c>
      <c r="G183" s="488" t="str">
        <f>IFERROR(INDEX(Supplier!G:G,MATCH($D183,Supplier!$C:$C,0),0),"")</f>
        <v/>
      </c>
      <c r="H183" s="524"/>
      <c r="I183" s="525"/>
      <c r="J183" s="533" t="str">
        <f>IF(C183&lt;&gt;"",-SUMIFS('Jurnal Utang'!J:J,'Jurnal Utang'!H:H,F183,'Jurnal Utang'!N:N,C183)+SUMIFS('Jurnal Kas'!K:K,'Jurnal Kas'!H:H,F183,'Jurnal Kas'!N:N,C183)+I183,"")</f>
        <v/>
      </c>
    </row>
    <row r="184" spans="2:10" x14ac:dyDescent="0.25">
      <c r="B184" s="502">
        <v>177</v>
      </c>
      <c r="C184" s="502"/>
      <c r="D184" s="490" t="str">
        <f>IFERROR(INDEX('Jurnal Utang'!O:O,MATCH(C184,'Jurnal Utang'!N:N,0),0),"")</f>
        <v/>
      </c>
      <c r="E184" s="488" t="str">
        <f>IFERROR(INDEX(Supplier!D:D,MATCH($D184,Supplier!$C:$C,0),0),"")</f>
        <v/>
      </c>
      <c r="F184" s="490" t="str">
        <f>IFERROR(INDEX(Supplier!F:F,MATCH($D184,Supplier!$C:$C,0),0),"")</f>
        <v/>
      </c>
      <c r="G184" s="488" t="str">
        <f>IFERROR(INDEX(Supplier!G:G,MATCH($D184,Supplier!$C:$C,0),0),"")</f>
        <v/>
      </c>
      <c r="H184" s="524"/>
      <c r="I184" s="525"/>
      <c r="J184" s="533" t="str">
        <f>IF(C184&lt;&gt;"",-SUMIFS('Jurnal Utang'!J:J,'Jurnal Utang'!H:H,F184,'Jurnal Utang'!N:N,C184)+SUMIFS('Jurnal Kas'!K:K,'Jurnal Kas'!H:H,F184,'Jurnal Kas'!N:N,C184)+I184,"")</f>
        <v/>
      </c>
    </row>
    <row r="185" spans="2:10" x14ac:dyDescent="0.25">
      <c r="B185" s="502">
        <v>178</v>
      </c>
      <c r="C185" s="502"/>
      <c r="D185" s="490" t="str">
        <f>IFERROR(INDEX('Jurnal Utang'!O:O,MATCH(C185,'Jurnal Utang'!N:N,0),0),"")</f>
        <v/>
      </c>
      <c r="E185" s="488" t="str">
        <f>IFERROR(INDEX(Supplier!D:D,MATCH($D185,Supplier!$C:$C,0),0),"")</f>
        <v/>
      </c>
      <c r="F185" s="490" t="str">
        <f>IFERROR(INDEX(Supplier!F:F,MATCH($D185,Supplier!$C:$C,0),0),"")</f>
        <v/>
      </c>
      <c r="G185" s="488" t="str">
        <f>IFERROR(INDEX(Supplier!G:G,MATCH($D185,Supplier!$C:$C,0),0),"")</f>
        <v/>
      </c>
      <c r="H185" s="524"/>
      <c r="I185" s="525"/>
      <c r="J185" s="533" t="str">
        <f>IF(C185&lt;&gt;"",-SUMIFS('Jurnal Utang'!J:J,'Jurnal Utang'!H:H,F185,'Jurnal Utang'!N:N,C185)+SUMIFS('Jurnal Kas'!K:K,'Jurnal Kas'!H:H,F185,'Jurnal Kas'!N:N,C185)+I185,"")</f>
        <v/>
      </c>
    </row>
    <row r="186" spans="2:10" x14ac:dyDescent="0.25">
      <c r="B186" s="502">
        <v>179</v>
      </c>
      <c r="C186" s="502"/>
      <c r="D186" s="490" t="str">
        <f>IFERROR(INDEX('Jurnal Utang'!O:O,MATCH(C186,'Jurnal Utang'!N:N,0),0),"")</f>
        <v/>
      </c>
      <c r="E186" s="488" t="str">
        <f>IFERROR(INDEX(Supplier!D:D,MATCH($D186,Supplier!$C:$C,0),0),"")</f>
        <v/>
      </c>
      <c r="F186" s="490" t="str">
        <f>IFERROR(INDEX(Supplier!F:F,MATCH($D186,Supplier!$C:$C,0),0),"")</f>
        <v/>
      </c>
      <c r="G186" s="488" t="str">
        <f>IFERROR(INDEX(Supplier!G:G,MATCH($D186,Supplier!$C:$C,0),0),"")</f>
        <v/>
      </c>
      <c r="H186" s="524"/>
      <c r="I186" s="525"/>
      <c r="J186" s="533" t="str">
        <f>IF(C186&lt;&gt;"",-SUMIFS('Jurnal Utang'!J:J,'Jurnal Utang'!H:H,F186,'Jurnal Utang'!N:N,C186)+SUMIFS('Jurnal Kas'!K:K,'Jurnal Kas'!H:H,F186,'Jurnal Kas'!N:N,C186)+I186,"")</f>
        <v/>
      </c>
    </row>
    <row r="187" spans="2:10" x14ac:dyDescent="0.25">
      <c r="B187" s="502">
        <v>180</v>
      </c>
      <c r="C187" s="502"/>
      <c r="D187" s="490" t="str">
        <f>IFERROR(INDEX('Jurnal Utang'!O:O,MATCH(C187,'Jurnal Utang'!N:N,0),0),"")</f>
        <v/>
      </c>
      <c r="E187" s="488" t="str">
        <f>IFERROR(INDEX(Supplier!D:D,MATCH($D187,Supplier!$C:$C,0),0),"")</f>
        <v/>
      </c>
      <c r="F187" s="490" t="str">
        <f>IFERROR(INDEX(Supplier!F:F,MATCH($D187,Supplier!$C:$C,0),0),"")</f>
        <v/>
      </c>
      <c r="G187" s="488" t="str">
        <f>IFERROR(INDEX(Supplier!G:G,MATCH($D187,Supplier!$C:$C,0),0),"")</f>
        <v/>
      </c>
      <c r="H187" s="524"/>
      <c r="I187" s="525"/>
      <c r="J187" s="533" t="str">
        <f>IF(C187&lt;&gt;"",-SUMIFS('Jurnal Utang'!J:J,'Jurnal Utang'!H:H,F187,'Jurnal Utang'!N:N,C187)+SUMIFS('Jurnal Kas'!K:K,'Jurnal Kas'!H:H,F187,'Jurnal Kas'!N:N,C187)+I187,"")</f>
        <v/>
      </c>
    </row>
    <row r="188" spans="2:10" x14ac:dyDescent="0.25">
      <c r="B188" s="502">
        <v>181</v>
      </c>
      <c r="C188" s="502"/>
      <c r="D188" s="490" t="str">
        <f>IFERROR(INDEX('Jurnal Utang'!O:O,MATCH(C188,'Jurnal Utang'!N:N,0),0),"")</f>
        <v/>
      </c>
      <c r="E188" s="488" t="str">
        <f>IFERROR(INDEX(Supplier!D:D,MATCH($D188,Supplier!$C:$C,0),0),"")</f>
        <v/>
      </c>
      <c r="F188" s="490" t="str">
        <f>IFERROR(INDEX(Supplier!F:F,MATCH($D188,Supplier!$C:$C,0),0),"")</f>
        <v/>
      </c>
      <c r="G188" s="488" t="str">
        <f>IFERROR(INDEX(Supplier!G:G,MATCH($D188,Supplier!$C:$C,0),0),"")</f>
        <v/>
      </c>
      <c r="H188" s="524"/>
      <c r="I188" s="525"/>
      <c r="J188" s="533" t="str">
        <f>IF(C188&lt;&gt;"",-SUMIFS('Jurnal Utang'!J:J,'Jurnal Utang'!H:H,F188,'Jurnal Utang'!N:N,C188)+SUMIFS('Jurnal Kas'!K:K,'Jurnal Kas'!H:H,F188,'Jurnal Kas'!N:N,C188)+I188,"")</f>
        <v/>
      </c>
    </row>
    <row r="189" spans="2:10" x14ac:dyDescent="0.25">
      <c r="B189" s="502">
        <v>182</v>
      </c>
      <c r="C189" s="502"/>
      <c r="D189" s="490" t="str">
        <f>IFERROR(INDEX('Jurnal Utang'!O:O,MATCH(C189,'Jurnal Utang'!N:N,0),0),"")</f>
        <v/>
      </c>
      <c r="E189" s="488" t="str">
        <f>IFERROR(INDEX(Supplier!D:D,MATCH($D189,Supplier!$C:$C,0),0),"")</f>
        <v/>
      </c>
      <c r="F189" s="490" t="str">
        <f>IFERROR(INDEX(Supplier!F:F,MATCH($D189,Supplier!$C:$C,0),0),"")</f>
        <v/>
      </c>
      <c r="G189" s="488" t="str">
        <f>IFERROR(INDEX(Supplier!G:G,MATCH($D189,Supplier!$C:$C,0),0),"")</f>
        <v/>
      </c>
      <c r="H189" s="524"/>
      <c r="I189" s="525"/>
      <c r="J189" s="533" t="str">
        <f>IF(C189&lt;&gt;"",-SUMIFS('Jurnal Utang'!J:J,'Jurnal Utang'!H:H,F189,'Jurnal Utang'!N:N,C189)+SUMIFS('Jurnal Kas'!K:K,'Jurnal Kas'!H:H,F189,'Jurnal Kas'!N:N,C189)+I189,"")</f>
        <v/>
      </c>
    </row>
    <row r="190" spans="2:10" x14ac:dyDescent="0.25">
      <c r="B190" s="502">
        <v>183</v>
      </c>
      <c r="C190" s="502"/>
      <c r="D190" s="490" t="str">
        <f>IFERROR(INDEX('Jurnal Utang'!O:O,MATCH(C190,'Jurnal Utang'!N:N,0),0),"")</f>
        <v/>
      </c>
      <c r="E190" s="488" t="str">
        <f>IFERROR(INDEX(Supplier!D:D,MATCH($D190,Supplier!$C:$C,0),0),"")</f>
        <v/>
      </c>
      <c r="F190" s="490" t="str">
        <f>IFERROR(INDEX(Supplier!F:F,MATCH($D190,Supplier!$C:$C,0),0),"")</f>
        <v/>
      </c>
      <c r="G190" s="488" t="str">
        <f>IFERROR(INDEX(Supplier!G:G,MATCH($D190,Supplier!$C:$C,0),0),"")</f>
        <v/>
      </c>
      <c r="H190" s="524"/>
      <c r="I190" s="525"/>
      <c r="J190" s="533" t="str">
        <f>IF(C190&lt;&gt;"",-SUMIFS('Jurnal Utang'!J:J,'Jurnal Utang'!H:H,F190,'Jurnal Utang'!N:N,C190)+SUMIFS('Jurnal Kas'!K:K,'Jurnal Kas'!H:H,F190,'Jurnal Kas'!N:N,C190)+I190,"")</f>
        <v/>
      </c>
    </row>
    <row r="191" spans="2:10" x14ac:dyDescent="0.25">
      <c r="B191" s="502">
        <v>184</v>
      </c>
      <c r="C191" s="502"/>
      <c r="D191" s="490" t="str">
        <f>IFERROR(INDEX('Jurnal Utang'!O:O,MATCH(C191,'Jurnal Utang'!N:N,0),0),"")</f>
        <v/>
      </c>
      <c r="E191" s="488" t="str">
        <f>IFERROR(INDEX(Supplier!D:D,MATCH($D191,Supplier!$C:$C,0),0),"")</f>
        <v/>
      </c>
      <c r="F191" s="490" t="str">
        <f>IFERROR(INDEX(Supplier!F:F,MATCH($D191,Supplier!$C:$C,0),0),"")</f>
        <v/>
      </c>
      <c r="G191" s="488" t="str">
        <f>IFERROR(INDEX(Supplier!G:G,MATCH($D191,Supplier!$C:$C,0),0),"")</f>
        <v/>
      </c>
      <c r="H191" s="524"/>
      <c r="I191" s="525"/>
      <c r="J191" s="533" t="str">
        <f>IF(C191&lt;&gt;"",-SUMIFS('Jurnal Utang'!J:J,'Jurnal Utang'!H:H,F191,'Jurnal Utang'!N:N,C191)+SUMIFS('Jurnal Kas'!K:K,'Jurnal Kas'!H:H,F191,'Jurnal Kas'!N:N,C191)+I191,"")</f>
        <v/>
      </c>
    </row>
    <row r="192" spans="2:10" x14ac:dyDescent="0.25">
      <c r="B192" s="502">
        <v>185</v>
      </c>
      <c r="C192" s="502"/>
      <c r="D192" s="490" t="str">
        <f>IFERROR(INDEX('Jurnal Utang'!O:O,MATCH(C192,'Jurnal Utang'!N:N,0),0),"")</f>
        <v/>
      </c>
      <c r="E192" s="488" t="str">
        <f>IFERROR(INDEX(Supplier!D:D,MATCH($D192,Supplier!$C:$C,0),0),"")</f>
        <v/>
      </c>
      <c r="F192" s="490" t="str">
        <f>IFERROR(INDEX(Supplier!F:F,MATCH($D192,Supplier!$C:$C,0),0),"")</f>
        <v/>
      </c>
      <c r="G192" s="488" t="str">
        <f>IFERROR(INDEX(Supplier!G:G,MATCH($D192,Supplier!$C:$C,0),0),"")</f>
        <v/>
      </c>
      <c r="H192" s="524"/>
      <c r="I192" s="525"/>
      <c r="J192" s="533" t="str">
        <f>IF(C192&lt;&gt;"",-SUMIFS('Jurnal Utang'!J:J,'Jurnal Utang'!H:H,F192,'Jurnal Utang'!N:N,C192)+SUMIFS('Jurnal Kas'!K:K,'Jurnal Kas'!H:H,F192,'Jurnal Kas'!N:N,C192)+I192,"")</f>
        <v/>
      </c>
    </row>
    <row r="193" spans="2:10" x14ac:dyDescent="0.25">
      <c r="B193" s="502">
        <v>186</v>
      </c>
      <c r="C193" s="502"/>
      <c r="D193" s="490" t="str">
        <f>IFERROR(INDEX('Jurnal Utang'!O:O,MATCH(C193,'Jurnal Utang'!N:N,0),0),"")</f>
        <v/>
      </c>
      <c r="E193" s="488" t="str">
        <f>IFERROR(INDEX(Supplier!D:D,MATCH($D193,Supplier!$C:$C,0),0),"")</f>
        <v/>
      </c>
      <c r="F193" s="490" t="str">
        <f>IFERROR(INDEX(Supplier!F:F,MATCH($D193,Supplier!$C:$C,0),0),"")</f>
        <v/>
      </c>
      <c r="G193" s="488" t="str">
        <f>IFERROR(INDEX(Supplier!G:G,MATCH($D193,Supplier!$C:$C,0),0),"")</f>
        <v/>
      </c>
      <c r="H193" s="524"/>
      <c r="I193" s="525"/>
      <c r="J193" s="533" t="str">
        <f>IF(C193&lt;&gt;"",-SUMIFS('Jurnal Utang'!J:J,'Jurnal Utang'!H:H,F193,'Jurnal Utang'!N:N,C193)+SUMIFS('Jurnal Kas'!K:K,'Jurnal Kas'!H:H,F193,'Jurnal Kas'!N:N,C193)+I193,"")</f>
        <v/>
      </c>
    </row>
    <row r="194" spans="2:10" x14ac:dyDescent="0.25">
      <c r="B194" s="502">
        <v>187</v>
      </c>
      <c r="C194" s="502"/>
      <c r="D194" s="490" t="str">
        <f>IFERROR(INDEX('Jurnal Utang'!O:O,MATCH(C194,'Jurnal Utang'!N:N,0),0),"")</f>
        <v/>
      </c>
      <c r="E194" s="488" t="str">
        <f>IFERROR(INDEX(Supplier!D:D,MATCH($D194,Supplier!$C:$C,0),0),"")</f>
        <v/>
      </c>
      <c r="F194" s="490" t="str">
        <f>IFERROR(INDEX(Supplier!F:F,MATCH($D194,Supplier!$C:$C,0),0),"")</f>
        <v/>
      </c>
      <c r="G194" s="488" t="str">
        <f>IFERROR(INDEX(Supplier!G:G,MATCH($D194,Supplier!$C:$C,0),0),"")</f>
        <v/>
      </c>
      <c r="H194" s="524"/>
      <c r="I194" s="525"/>
      <c r="J194" s="533" t="str">
        <f>IF(C194&lt;&gt;"",-SUMIFS('Jurnal Utang'!J:J,'Jurnal Utang'!H:H,F194,'Jurnal Utang'!N:N,C194)+SUMIFS('Jurnal Kas'!K:K,'Jurnal Kas'!H:H,F194,'Jurnal Kas'!N:N,C194)+I194,"")</f>
        <v/>
      </c>
    </row>
    <row r="195" spans="2:10" x14ac:dyDescent="0.25">
      <c r="B195" s="502">
        <v>188</v>
      </c>
      <c r="C195" s="502"/>
      <c r="D195" s="490" t="str">
        <f>IFERROR(INDEX('Jurnal Utang'!O:O,MATCH(C195,'Jurnal Utang'!N:N,0),0),"")</f>
        <v/>
      </c>
      <c r="E195" s="488" t="str">
        <f>IFERROR(INDEX(Supplier!D:D,MATCH($D195,Supplier!$C:$C,0),0),"")</f>
        <v/>
      </c>
      <c r="F195" s="490" t="str">
        <f>IFERROR(INDEX(Supplier!F:F,MATCH($D195,Supplier!$C:$C,0),0),"")</f>
        <v/>
      </c>
      <c r="G195" s="488" t="str">
        <f>IFERROR(INDEX(Supplier!G:G,MATCH($D195,Supplier!$C:$C,0),0),"")</f>
        <v/>
      </c>
      <c r="H195" s="524"/>
      <c r="I195" s="525"/>
      <c r="J195" s="533" t="str">
        <f>IF(C195&lt;&gt;"",-SUMIFS('Jurnal Utang'!J:J,'Jurnal Utang'!H:H,F195,'Jurnal Utang'!N:N,C195)+SUMIFS('Jurnal Kas'!K:K,'Jurnal Kas'!H:H,F195,'Jurnal Kas'!N:N,C195)+I195,"")</f>
        <v/>
      </c>
    </row>
    <row r="196" spans="2:10" x14ac:dyDescent="0.25">
      <c r="B196" s="502">
        <v>189</v>
      </c>
      <c r="C196" s="502"/>
      <c r="D196" s="490" t="str">
        <f>IFERROR(INDEX('Jurnal Utang'!O:O,MATCH(C196,'Jurnal Utang'!N:N,0),0),"")</f>
        <v/>
      </c>
      <c r="E196" s="488" t="str">
        <f>IFERROR(INDEX(Supplier!D:D,MATCH($D196,Supplier!$C:$C,0),0),"")</f>
        <v/>
      </c>
      <c r="F196" s="490" t="str">
        <f>IFERROR(INDEX(Supplier!F:F,MATCH($D196,Supplier!$C:$C,0),0),"")</f>
        <v/>
      </c>
      <c r="G196" s="488" t="str">
        <f>IFERROR(INDEX(Supplier!G:G,MATCH($D196,Supplier!$C:$C,0),0),"")</f>
        <v/>
      </c>
      <c r="H196" s="524"/>
      <c r="I196" s="525"/>
      <c r="J196" s="533" t="str">
        <f>IF(C196&lt;&gt;"",-SUMIFS('Jurnal Utang'!J:J,'Jurnal Utang'!H:H,F196,'Jurnal Utang'!N:N,C196)+SUMIFS('Jurnal Kas'!K:K,'Jurnal Kas'!H:H,F196,'Jurnal Kas'!N:N,C196)+I196,"")</f>
        <v/>
      </c>
    </row>
    <row r="197" spans="2:10" x14ac:dyDescent="0.25">
      <c r="B197" s="502">
        <v>190</v>
      </c>
      <c r="C197" s="502"/>
      <c r="D197" s="490" t="str">
        <f>IFERROR(INDEX('Jurnal Utang'!O:O,MATCH(C197,'Jurnal Utang'!N:N,0),0),"")</f>
        <v/>
      </c>
      <c r="E197" s="488" t="str">
        <f>IFERROR(INDEX(Supplier!D:D,MATCH($D197,Supplier!$C:$C,0),0),"")</f>
        <v/>
      </c>
      <c r="F197" s="490" t="str">
        <f>IFERROR(INDEX(Supplier!F:F,MATCH($D197,Supplier!$C:$C,0),0),"")</f>
        <v/>
      </c>
      <c r="G197" s="488" t="str">
        <f>IFERROR(INDEX(Supplier!G:G,MATCH($D197,Supplier!$C:$C,0),0),"")</f>
        <v/>
      </c>
      <c r="H197" s="524"/>
      <c r="I197" s="525"/>
      <c r="J197" s="533" t="str">
        <f>IF(C197&lt;&gt;"",-SUMIFS('Jurnal Utang'!J:J,'Jurnal Utang'!H:H,F197,'Jurnal Utang'!N:N,C197)+SUMIFS('Jurnal Kas'!K:K,'Jurnal Kas'!H:H,F197,'Jurnal Kas'!N:N,C197)+I197,"")</f>
        <v/>
      </c>
    </row>
    <row r="198" spans="2:10" x14ac:dyDescent="0.25">
      <c r="B198" s="502">
        <v>191</v>
      </c>
      <c r="C198" s="502"/>
      <c r="D198" s="490" t="str">
        <f>IFERROR(INDEX('Jurnal Utang'!O:O,MATCH(C198,'Jurnal Utang'!N:N,0),0),"")</f>
        <v/>
      </c>
      <c r="E198" s="488" t="str">
        <f>IFERROR(INDEX(Supplier!D:D,MATCH($D198,Supplier!$C:$C,0),0),"")</f>
        <v/>
      </c>
      <c r="F198" s="490" t="str">
        <f>IFERROR(INDEX(Supplier!F:F,MATCH($D198,Supplier!$C:$C,0),0),"")</f>
        <v/>
      </c>
      <c r="G198" s="488" t="str">
        <f>IFERROR(INDEX(Supplier!G:G,MATCH($D198,Supplier!$C:$C,0),0),"")</f>
        <v/>
      </c>
      <c r="H198" s="524"/>
      <c r="I198" s="525"/>
      <c r="J198" s="533" t="str">
        <f>IF(C198&lt;&gt;"",-SUMIFS('Jurnal Utang'!J:J,'Jurnal Utang'!H:H,F198,'Jurnal Utang'!N:N,C198)+SUMIFS('Jurnal Kas'!K:K,'Jurnal Kas'!H:H,F198,'Jurnal Kas'!N:N,C198)+I198,"")</f>
        <v/>
      </c>
    </row>
    <row r="199" spans="2:10" x14ac:dyDescent="0.25">
      <c r="B199" s="502">
        <v>192</v>
      </c>
      <c r="C199" s="502"/>
      <c r="D199" s="490" t="str">
        <f>IFERROR(INDEX('Jurnal Utang'!O:O,MATCH(C199,'Jurnal Utang'!N:N,0),0),"")</f>
        <v/>
      </c>
      <c r="E199" s="488" t="str">
        <f>IFERROR(INDEX(Supplier!D:D,MATCH($D199,Supplier!$C:$C,0),0),"")</f>
        <v/>
      </c>
      <c r="F199" s="490" t="str">
        <f>IFERROR(INDEX(Supplier!F:F,MATCH($D199,Supplier!$C:$C,0),0),"")</f>
        <v/>
      </c>
      <c r="G199" s="488" t="str">
        <f>IFERROR(INDEX(Supplier!G:G,MATCH($D199,Supplier!$C:$C,0),0),"")</f>
        <v/>
      </c>
      <c r="H199" s="524"/>
      <c r="I199" s="525"/>
      <c r="J199" s="533" t="str">
        <f>IF(C199&lt;&gt;"",-SUMIFS('Jurnal Utang'!J:J,'Jurnal Utang'!H:H,F199,'Jurnal Utang'!N:N,C199)+SUMIFS('Jurnal Kas'!K:K,'Jurnal Kas'!H:H,F199,'Jurnal Kas'!N:N,C199)+I199,"")</f>
        <v/>
      </c>
    </row>
    <row r="200" spans="2:10" x14ac:dyDescent="0.25">
      <c r="B200" s="502">
        <v>193</v>
      </c>
      <c r="C200" s="502"/>
      <c r="D200" s="490" t="str">
        <f>IFERROR(INDEX('Jurnal Utang'!O:O,MATCH(C200,'Jurnal Utang'!N:N,0),0),"")</f>
        <v/>
      </c>
      <c r="E200" s="488" t="str">
        <f>IFERROR(INDEX(Supplier!D:D,MATCH($D200,Supplier!$C:$C,0),0),"")</f>
        <v/>
      </c>
      <c r="F200" s="490" t="str">
        <f>IFERROR(INDEX(Supplier!F:F,MATCH($D200,Supplier!$C:$C,0),0),"")</f>
        <v/>
      </c>
      <c r="G200" s="488" t="str">
        <f>IFERROR(INDEX(Supplier!G:G,MATCH($D200,Supplier!$C:$C,0),0),"")</f>
        <v/>
      </c>
      <c r="H200" s="524"/>
      <c r="I200" s="525"/>
      <c r="J200" s="533" t="str">
        <f>IF(C200&lt;&gt;"",-SUMIFS('Jurnal Utang'!J:J,'Jurnal Utang'!H:H,F200,'Jurnal Utang'!N:N,C200)+SUMIFS('Jurnal Kas'!K:K,'Jurnal Kas'!H:H,F200,'Jurnal Kas'!N:N,C200)+I200,"")</f>
        <v/>
      </c>
    </row>
    <row r="201" spans="2:10" x14ac:dyDescent="0.25">
      <c r="B201" s="502">
        <v>194</v>
      </c>
      <c r="C201" s="502"/>
      <c r="D201" s="490" t="str">
        <f>IFERROR(INDEX('Jurnal Utang'!O:O,MATCH(C201,'Jurnal Utang'!N:N,0),0),"")</f>
        <v/>
      </c>
      <c r="E201" s="488" t="str">
        <f>IFERROR(INDEX(Supplier!D:D,MATCH($D201,Supplier!$C:$C,0),0),"")</f>
        <v/>
      </c>
      <c r="F201" s="490" t="str">
        <f>IFERROR(INDEX(Supplier!F:F,MATCH($D201,Supplier!$C:$C,0),0),"")</f>
        <v/>
      </c>
      <c r="G201" s="488" t="str">
        <f>IFERROR(INDEX(Supplier!G:G,MATCH($D201,Supplier!$C:$C,0),0),"")</f>
        <v/>
      </c>
      <c r="H201" s="524"/>
      <c r="I201" s="525"/>
      <c r="J201" s="533" t="str">
        <f>IF(C201&lt;&gt;"",-SUMIFS('Jurnal Utang'!J:J,'Jurnal Utang'!H:H,F201,'Jurnal Utang'!N:N,C201)+SUMIFS('Jurnal Kas'!K:K,'Jurnal Kas'!H:H,F201,'Jurnal Kas'!N:N,C201)+I201,"")</f>
        <v/>
      </c>
    </row>
    <row r="202" spans="2:10" x14ac:dyDescent="0.25">
      <c r="B202" s="502">
        <v>195</v>
      </c>
      <c r="C202" s="502"/>
      <c r="D202" s="490" t="str">
        <f>IFERROR(INDEX('Jurnal Utang'!O:O,MATCH(C202,'Jurnal Utang'!N:N,0),0),"")</f>
        <v/>
      </c>
      <c r="E202" s="488" t="str">
        <f>IFERROR(INDEX(Supplier!D:D,MATCH($D202,Supplier!$C:$C,0),0),"")</f>
        <v/>
      </c>
      <c r="F202" s="490" t="str">
        <f>IFERROR(INDEX(Supplier!F:F,MATCH($D202,Supplier!$C:$C,0),0),"")</f>
        <v/>
      </c>
      <c r="G202" s="488" t="str">
        <f>IFERROR(INDEX(Supplier!G:G,MATCH($D202,Supplier!$C:$C,0),0),"")</f>
        <v/>
      </c>
      <c r="H202" s="524"/>
      <c r="I202" s="525"/>
      <c r="J202" s="533" t="str">
        <f>IF(C202&lt;&gt;"",-SUMIFS('Jurnal Utang'!J:J,'Jurnal Utang'!H:H,F202,'Jurnal Utang'!N:N,C202)+SUMIFS('Jurnal Kas'!K:K,'Jurnal Kas'!H:H,F202,'Jurnal Kas'!N:N,C202)+I202,"")</f>
        <v/>
      </c>
    </row>
    <row r="203" spans="2:10" x14ac:dyDescent="0.25">
      <c r="B203" s="502">
        <v>196</v>
      </c>
      <c r="C203" s="502"/>
      <c r="D203" s="490" t="str">
        <f>IFERROR(INDEX('Jurnal Utang'!O:O,MATCH(C203,'Jurnal Utang'!N:N,0),0),"")</f>
        <v/>
      </c>
      <c r="E203" s="488" t="str">
        <f>IFERROR(INDEX(Supplier!D:D,MATCH($D203,Supplier!$C:$C,0),0),"")</f>
        <v/>
      </c>
      <c r="F203" s="490" t="str">
        <f>IFERROR(INDEX(Supplier!F:F,MATCH($D203,Supplier!$C:$C,0),0),"")</f>
        <v/>
      </c>
      <c r="G203" s="488" t="str">
        <f>IFERROR(INDEX(Supplier!G:G,MATCH($D203,Supplier!$C:$C,0),0),"")</f>
        <v/>
      </c>
      <c r="H203" s="524"/>
      <c r="I203" s="525"/>
      <c r="J203" s="533" t="str">
        <f>IF(C203&lt;&gt;"",-SUMIFS('Jurnal Utang'!J:J,'Jurnal Utang'!H:H,F203,'Jurnal Utang'!N:N,C203)+SUMIFS('Jurnal Kas'!K:K,'Jurnal Kas'!H:H,F203,'Jurnal Kas'!N:N,C203)+I203,"")</f>
        <v/>
      </c>
    </row>
    <row r="204" spans="2:10" x14ac:dyDescent="0.25">
      <c r="B204" s="502">
        <v>197</v>
      </c>
      <c r="C204" s="502"/>
      <c r="D204" s="490" t="str">
        <f>IFERROR(INDEX('Jurnal Utang'!O:O,MATCH(C204,'Jurnal Utang'!N:N,0),0),"")</f>
        <v/>
      </c>
      <c r="E204" s="488" t="str">
        <f>IFERROR(INDEX(Supplier!D:D,MATCH($D204,Supplier!$C:$C,0),0),"")</f>
        <v/>
      </c>
      <c r="F204" s="490" t="str">
        <f>IFERROR(INDEX(Supplier!F:F,MATCH($D204,Supplier!$C:$C,0),0),"")</f>
        <v/>
      </c>
      <c r="G204" s="488" t="str">
        <f>IFERROR(INDEX(Supplier!G:G,MATCH($D204,Supplier!$C:$C,0),0),"")</f>
        <v/>
      </c>
      <c r="H204" s="524"/>
      <c r="I204" s="525"/>
      <c r="J204" s="533" t="str">
        <f>IF(C204&lt;&gt;"",-SUMIFS('Jurnal Utang'!J:J,'Jurnal Utang'!H:H,F204,'Jurnal Utang'!N:N,C204)+SUMIFS('Jurnal Kas'!K:K,'Jurnal Kas'!H:H,F204,'Jurnal Kas'!N:N,C204)+I204,"")</f>
        <v/>
      </c>
    </row>
    <row r="205" spans="2:10" x14ac:dyDescent="0.25">
      <c r="B205" s="502">
        <v>198</v>
      </c>
      <c r="C205" s="502"/>
      <c r="D205" s="490" t="str">
        <f>IFERROR(INDEX('Jurnal Utang'!O:O,MATCH(C205,'Jurnal Utang'!N:N,0),0),"")</f>
        <v/>
      </c>
      <c r="E205" s="488" t="str">
        <f>IFERROR(INDEX(Supplier!D:D,MATCH($D205,Supplier!$C:$C,0),0),"")</f>
        <v/>
      </c>
      <c r="F205" s="490" t="str">
        <f>IFERROR(INDEX(Supplier!F:F,MATCH($D205,Supplier!$C:$C,0),0),"")</f>
        <v/>
      </c>
      <c r="G205" s="488" t="str">
        <f>IFERROR(INDEX(Supplier!G:G,MATCH($D205,Supplier!$C:$C,0),0),"")</f>
        <v/>
      </c>
      <c r="H205" s="524"/>
      <c r="I205" s="525"/>
      <c r="J205" s="533" t="str">
        <f>IF(C205&lt;&gt;"",-SUMIFS('Jurnal Utang'!J:J,'Jurnal Utang'!H:H,F205,'Jurnal Utang'!N:N,C205)+SUMIFS('Jurnal Kas'!K:K,'Jurnal Kas'!H:H,F205,'Jurnal Kas'!N:N,C205)+I205,"")</f>
        <v/>
      </c>
    </row>
    <row r="206" spans="2:10" x14ac:dyDescent="0.25">
      <c r="B206" s="502">
        <v>199</v>
      </c>
      <c r="C206" s="502"/>
      <c r="D206" s="490" t="str">
        <f>IFERROR(INDEX('Jurnal Utang'!O:O,MATCH(C206,'Jurnal Utang'!N:N,0),0),"")</f>
        <v/>
      </c>
      <c r="E206" s="488" t="str">
        <f>IFERROR(INDEX(Supplier!D:D,MATCH($D206,Supplier!$C:$C,0),0),"")</f>
        <v/>
      </c>
      <c r="F206" s="490" t="str">
        <f>IFERROR(INDEX(Supplier!F:F,MATCH($D206,Supplier!$C:$C,0),0),"")</f>
        <v/>
      </c>
      <c r="G206" s="488" t="str">
        <f>IFERROR(INDEX(Supplier!G:G,MATCH($D206,Supplier!$C:$C,0),0),"")</f>
        <v/>
      </c>
      <c r="H206" s="524"/>
      <c r="I206" s="525"/>
      <c r="J206" s="533" t="str">
        <f>IF(C206&lt;&gt;"",-SUMIFS('Jurnal Utang'!J:J,'Jurnal Utang'!H:H,F206,'Jurnal Utang'!N:N,C206)+SUMIFS('Jurnal Kas'!K:K,'Jurnal Kas'!H:H,F206,'Jurnal Kas'!N:N,C206)+I206,"")</f>
        <v/>
      </c>
    </row>
    <row r="207" spans="2:10" x14ac:dyDescent="0.25">
      <c r="B207" s="502">
        <v>200</v>
      </c>
      <c r="C207" s="502"/>
      <c r="D207" s="490" t="str">
        <f>IFERROR(INDEX('Jurnal Utang'!O:O,MATCH(C207,'Jurnal Utang'!N:N,0),0),"")</f>
        <v/>
      </c>
      <c r="E207" s="488" t="str">
        <f>IFERROR(INDEX(Supplier!D:D,MATCH($D207,Supplier!$C:$C,0),0),"")</f>
        <v/>
      </c>
      <c r="F207" s="490" t="str">
        <f>IFERROR(INDEX(Supplier!F:F,MATCH($D207,Supplier!$C:$C,0),0),"")</f>
        <v/>
      </c>
      <c r="G207" s="488" t="str">
        <f>IFERROR(INDEX(Supplier!G:G,MATCH($D207,Supplier!$C:$C,0),0),"")</f>
        <v/>
      </c>
      <c r="H207" s="524"/>
      <c r="I207" s="525"/>
      <c r="J207" s="533" t="str">
        <f>IF(C207&lt;&gt;"",-SUMIFS('Jurnal Utang'!J:J,'Jurnal Utang'!H:H,F207,'Jurnal Utang'!N:N,C207)+SUMIFS('Jurnal Kas'!K:K,'Jurnal Kas'!H:H,F207,'Jurnal Kas'!N:N,C207)+I207,"")</f>
        <v/>
      </c>
    </row>
    <row r="208" spans="2:10" x14ac:dyDescent="0.25">
      <c r="B208" s="502">
        <v>201</v>
      </c>
      <c r="C208" s="502"/>
      <c r="D208" s="490" t="str">
        <f>IFERROR(INDEX('Jurnal Utang'!O:O,MATCH(C208,'Jurnal Utang'!N:N,0),0),"")</f>
        <v/>
      </c>
      <c r="E208" s="488" t="str">
        <f>IFERROR(INDEX(Supplier!D:D,MATCH($D208,Supplier!$C:$C,0),0),"")</f>
        <v/>
      </c>
      <c r="F208" s="490" t="str">
        <f>IFERROR(INDEX(Supplier!F:F,MATCH($D208,Supplier!$C:$C,0),0),"")</f>
        <v/>
      </c>
      <c r="G208" s="488" t="str">
        <f>IFERROR(INDEX(Supplier!G:G,MATCH($D208,Supplier!$C:$C,0),0),"")</f>
        <v/>
      </c>
      <c r="H208" s="524"/>
      <c r="I208" s="525"/>
      <c r="J208" s="533" t="str">
        <f>IF(C208&lt;&gt;"",-SUMIFS('Jurnal Utang'!J:J,'Jurnal Utang'!H:H,F208,'Jurnal Utang'!N:N,C208)+SUMIFS('Jurnal Kas'!K:K,'Jurnal Kas'!H:H,F208,'Jurnal Kas'!N:N,C208)+I208,"")</f>
        <v/>
      </c>
    </row>
    <row r="209" spans="2:10" x14ac:dyDescent="0.25">
      <c r="B209" s="502">
        <v>202</v>
      </c>
      <c r="C209" s="502"/>
      <c r="D209" s="490" t="str">
        <f>IFERROR(INDEX('Jurnal Utang'!O:O,MATCH(C209,'Jurnal Utang'!N:N,0),0),"")</f>
        <v/>
      </c>
      <c r="E209" s="488" t="str">
        <f>IFERROR(INDEX(Supplier!D:D,MATCH($D209,Supplier!$C:$C,0),0),"")</f>
        <v/>
      </c>
      <c r="F209" s="490" t="str">
        <f>IFERROR(INDEX(Supplier!F:F,MATCH($D209,Supplier!$C:$C,0),0),"")</f>
        <v/>
      </c>
      <c r="G209" s="488" t="str">
        <f>IFERROR(INDEX(Supplier!G:G,MATCH($D209,Supplier!$C:$C,0),0),"")</f>
        <v/>
      </c>
      <c r="H209" s="524"/>
      <c r="I209" s="525"/>
      <c r="J209" s="533" t="str">
        <f>IF(C209&lt;&gt;"",-SUMIFS('Jurnal Utang'!J:J,'Jurnal Utang'!H:H,F209,'Jurnal Utang'!N:N,C209)+SUMIFS('Jurnal Kas'!K:K,'Jurnal Kas'!H:H,F209,'Jurnal Kas'!N:N,C209)+I209,"")</f>
        <v/>
      </c>
    </row>
    <row r="210" spans="2:10" x14ac:dyDescent="0.25">
      <c r="B210" s="502">
        <v>203</v>
      </c>
      <c r="C210" s="502"/>
      <c r="D210" s="490" t="str">
        <f>IFERROR(INDEX('Jurnal Utang'!O:O,MATCH(C210,'Jurnal Utang'!N:N,0),0),"")</f>
        <v/>
      </c>
      <c r="E210" s="488" t="str">
        <f>IFERROR(INDEX(Supplier!D:D,MATCH($D210,Supplier!$C:$C,0),0),"")</f>
        <v/>
      </c>
      <c r="F210" s="490" t="str">
        <f>IFERROR(INDEX(Supplier!F:F,MATCH($D210,Supplier!$C:$C,0),0),"")</f>
        <v/>
      </c>
      <c r="G210" s="488" t="str">
        <f>IFERROR(INDEX(Supplier!G:G,MATCH($D210,Supplier!$C:$C,0),0),"")</f>
        <v/>
      </c>
      <c r="H210" s="524"/>
      <c r="I210" s="525"/>
      <c r="J210" s="533" t="str">
        <f>IF(C210&lt;&gt;"",-SUMIFS('Jurnal Utang'!J:J,'Jurnal Utang'!H:H,F210,'Jurnal Utang'!N:N,C210)+SUMIFS('Jurnal Kas'!K:K,'Jurnal Kas'!H:H,F210,'Jurnal Kas'!N:N,C210)+I210,"")</f>
        <v/>
      </c>
    </row>
    <row r="211" spans="2:10" x14ac:dyDescent="0.25">
      <c r="B211" s="502">
        <v>204</v>
      </c>
      <c r="C211" s="502"/>
      <c r="D211" s="490" t="str">
        <f>IFERROR(INDEX('Jurnal Utang'!O:O,MATCH(C211,'Jurnal Utang'!N:N,0),0),"")</f>
        <v/>
      </c>
      <c r="E211" s="488" t="str">
        <f>IFERROR(INDEX(Supplier!D:D,MATCH($D211,Supplier!$C:$C,0),0),"")</f>
        <v/>
      </c>
      <c r="F211" s="490" t="str">
        <f>IFERROR(INDEX(Supplier!F:F,MATCH($D211,Supplier!$C:$C,0),0),"")</f>
        <v/>
      </c>
      <c r="G211" s="488" t="str">
        <f>IFERROR(INDEX(Supplier!G:G,MATCH($D211,Supplier!$C:$C,0),0),"")</f>
        <v/>
      </c>
      <c r="H211" s="524"/>
      <c r="I211" s="525"/>
      <c r="J211" s="533" t="str">
        <f>IF(C211&lt;&gt;"",-SUMIFS('Jurnal Utang'!J:J,'Jurnal Utang'!H:H,F211,'Jurnal Utang'!N:N,C211)+SUMIFS('Jurnal Kas'!K:K,'Jurnal Kas'!H:H,F211,'Jurnal Kas'!N:N,C211)+I211,"")</f>
        <v/>
      </c>
    </row>
    <row r="212" spans="2:10" x14ac:dyDescent="0.25">
      <c r="B212" s="502">
        <v>205</v>
      </c>
      <c r="C212" s="502"/>
      <c r="D212" s="490" t="str">
        <f>IFERROR(INDEX('Jurnal Utang'!O:O,MATCH(C212,'Jurnal Utang'!N:N,0),0),"")</f>
        <v/>
      </c>
      <c r="E212" s="488" t="str">
        <f>IFERROR(INDEX(Supplier!D:D,MATCH($D212,Supplier!$C:$C,0),0),"")</f>
        <v/>
      </c>
      <c r="F212" s="490" t="str">
        <f>IFERROR(INDEX(Supplier!F:F,MATCH($D212,Supplier!$C:$C,0),0),"")</f>
        <v/>
      </c>
      <c r="G212" s="488" t="str">
        <f>IFERROR(INDEX(Supplier!G:G,MATCH($D212,Supplier!$C:$C,0),0),"")</f>
        <v/>
      </c>
      <c r="H212" s="524"/>
      <c r="I212" s="525"/>
      <c r="J212" s="533" t="str">
        <f>IF(C212&lt;&gt;"",-SUMIFS('Jurnal Utang'!J:J,'Jurnal Utang'!H:H,F212,'Jurnal Utang'!N:N,C212)+SUMIFS('Jurnal Kas'!K:K,'Jurnal Kas'!H:H,F212,'Jurnal Kas'!N:N,C212)+I212,"")</f>
        <v/>
      </c>
    </row>
    <row r="213" spans="2:10" x14ac:dyDescent="0.25">
      <c r="B213" s="502">
        <v>206</v>
      </c>
      <c r="C213" s="502"/>
      <c r="D213" s="490" t="str">
        <f>IFERROR(INDEX('Jurnal Utang'!O:O,MATCH(C213,'Jurnal Utang'!N:N,0),0),"")</f>
        <v/>
      </c>
      <c r="E213" s="488" t="str">
        <f>IFERROR(INDEX(Supplier!D:D,MATCH($D213,Supplier!$C:$C,0),0),"")</f>
        <v/>
      </c>
      <c r="F213" s="490" t="str">
        <f>IFERROR(INDEX(Supplier!F:F,MATCH($D213,Supplier!$C:$C,0),0),"")</f>
        <v/>
      </c>
      <c r="G213" s="488" t="str">
        <f>IFERROR(INDEX(Supplier!G:G,MATCH($D213,Supplier!$C:$C,0),0),"")</f>
        <v/>
      </c>
      <c r="H213" s="524"/>
      <c r="I213" s="525"/>
      <c r="J213" s="533" t="str">
        <f>IF(C213&lt;&gt;"",-SUMIFS('Jurnal Utang'!J:J,'Jurnal Utang'!H:H,F213,'Jurnal Utang'!N:N,C213)+SUMIFS('Jurnal Kas'!K:K,'Jurnal Kas'!H:H,F213,'Jurnal Kas'!N:N,C213)+I213,"")</f>
        <v/>
      </c>
    </row>
    <row r="214" spans="2:10" x14ac:dyDescent="0.25">
      <c r="B214" s="502">
        <v>207</v>
      </c>
      <c r="C214" s="502"/>
      <c r="D214" s="490" t="str">
        <f>IFERROR(INDEX('Jurnal Utang'!O:O,MATCH(C214,'Jurnal Utang'!N:N,0),0),"")</f>
        <v/>
      </c>
      <c r="E214" s="488" t="str">
        <f>IFERROR(INDEX(Supplier!D:D,MATCH($D214,Supplier!$C:$C,0),0),"")</f>
        <v/>
      </c>
      <c r="F214" s="490" t="str">
        <f>IFERROR(INDEX(Supplier!F:F,MATCH($D214,Supplier!$C:$C,0),0),"")</f>
        <v/>
      </c>
      <c r="G214" s="488" t="str">
        <f>IFERROR(INDEX(Supplier!G:G,MATCH($D214,Supplier!$C:$C,0),0),"")</f>
        <v/>
      </c>
      <c r="H214" s="524"/>
      <c r="I214" s="525"/>
      <c r="J214" s="533" t="str">
        <f>IF(C214&lt;&gt;"",-SUMIFS('Jurnal Utang'!J:J,'Jurnal Utang'!H:H,F214,'Jurnal Utang'!N:N,C214)+SUMIFS('Jurnal Kas'!K:K,'Jurnal Kas'!H:H,F214,'Jurnal Kas'!N:N,C214)+I214,"")</f>
        <v/>
      </c>
    </row>
    <row r="215" spans="2:10" x14ac:dyDescent="0.25">
      <c r="B215" s="502">
        <v>208</v>
      </c>
      <c r="C215" s="502"/>
      <c r="D215" s="490" t="str">
        <f>IFERROR(INDEX('Jurnal Utang'!O:O,MATCH(C215,'Jurnal Utang'!N:N,0),0),"")</f>
        <v/>
      </c>
      <c r="E215" s="488" t="str">
        <f>IFERROR(INDEX(Supplier!D:D,MATCH($D215,Supplier!$C:$C,0),0),"")</f>
        <v/>
      </c>
      <c r="F215" s="490" t="str">
        <f>IFERROR(INDEX(Supplier!F:F,MATCH($D215,Supplier!$C:$C,0),0),"")</f>
        <v/>
      </c>
      <c r="G215" s="488" t="str">
        <f>IFERROR(INDEX(Supplier!G:G,MATCH($D215,Supplier!$C:$C,0),0),"")</f>
        <v/>
      </c>
      <c r="H215" s="524"/>
      <c r="I215" s="525"/>
      <c r="J215" s="533" t="str">
        <f>IF(C215&lt;&gt;"",-SUMIFS('Jurnal Utang'!J:J,'Jurnal Utang'!H:H,F215,'Jurnal Utang'!N:N,C215)+SUMIFS('Jurnal Kas'!K:K,'Jurnal Kas'!H:H,F215,'Jurnal Kas'!N:N,C215)+I215,"")</f>
        <v/>
      </c>
    </row>
    <row r="216" spans="2:10" x14ac:dyDescent="0.25">
      <c r="B216" s="502">
        <v>209</v>
      </c>
      <c r="C216" s="502"/>
      <c r="D216" s="490" t="str">
        <f>IFERROR(INDEX('Jurnal Utang'!O:O,MATCH(C216,'Jurnal Utang'!N:N,0),0),"")</f>
        <v/>
      </c>
      <c r="E216" s="488" t="str">
        <f>IFERROR(INDEX(Supplier!D:D,MATCH($D216,Supplier!$C:$C,0),0),"")</f>
        <v/>
      </c>
      <c r="F216" s="490" t="str">
        <f>IFERROR(INDEX(Supplier!F:F,MATCH($D216,Supplier!$C:$C,0),0),"")</f>
        <v/>
      </c>
      <c r="G216" s="488" t="str">
        <f>IFERROR(INDEX(Supplier!G:G,MATCH($D216,Supplier!$C:$C,0),0),"")</f>
        <v/>
      </c>
      <c r="H216" s="524"/>
      <c r="I216" s="525"/>
      <c r="J216" s="533" t="str">
        <f>IF(C216&lt;&gt;"",-SUMIFS('Jurnal Utang'!J:J,'Jurnal Utang'!H:H,F216,'Jurnal Utang'!N:N,C216)+SUMIFS('Jurnal Kas'!K:K,'Jurnal Kas'!H:H,F216,'Jurnal Kas'!N:N,C216)+I216,"")</f>
        <v/>
      </c>
    </row>
    <row r="217" spans="2:10" x14ac:dyDescent="0.25">
      <c r="B217" s="502">
        <v>210</v>
      </c>
      <c r="C217" s="502"/>
      <c r="D217" s="490" t="str">
        <f>IFERROR(INDEX('Jurnal Utang'!O:O,MATCH(C217,'Jurnal Utang'!N:N,0),0),"")</f>
        <v/>
      </c>
      <c r="E217" s="488" t="str">
        <f>IFERROR(INDEX(Supplier!D:D,MATCH($D217,Supplier!$C:$C,0),0),"")</f>
        <v/>
      </c>
      <c r="F217" s="490" t="str">
        <f>IFERROR(INDEX(Supplier!F:F,MATCH($D217,Supplier!$C:$C,0),0),"")</f>
        <v/>
      </c>
      <c r="G217" s="488" t="str">
        <f>IFERROR(INDEX(Supplier!G:G,MATCH($D217,Supplier!$C:$C,0),0),"")</f>
        <v/>
      </c>
      <c r="H217" s="524"/>
      <c r="I217" s="525"/>
      <c r="J217" s="533" t="str">
        <f>IF(C217&lt;&gt;"",-SUMIFS('Jurnal Utang'!J:J,'Jurnal Utang'!H:H,F217,'Jurnal Utang'!N:N,C217)+SUMIFS('Jurnal Kas'!K:K,'Jurnal Kas'!H:H,F217,'Jurnal Kas'!N:N,C217)+I217,"")</f>
        <v/>
      </c>
    </row>
    <row r="218" spans="2:10" x14ac:dyDescent="0.25">
      <c r="B218" s="502">
        <v>211</v>
      </c>
      <c r="C218" s="502"/>
      <c r="D218" s="490" t="str">
        <f>IFERROR(INDEX('Jurnal Utang'!O:O,MATCH(C218,'Jurnal Utang'!N:N,0),0),"")</f>
        <v/>
      </c>
      <c r="E218" s="488" t="str">
        <f>IFERROR(INDEX(Supplier!D:D,MATCH($D218,Supplier!$C:$C,0),0),"")</f>
        <v/>
      </c>
      <c r="F218" s="490" t="str">
        <f>IFERROR(INDEX(Supplier!F:F,MATCH($D218,Supplier!$C:$C,0),0),"")</f>
        <v/>
      </c>
      <c r="G218" s="488" t="str">
        <f>IFERROR(INDEX(Supplier!G:G,MATCH($D218,Supplier!$C:$C,0),0),"")</f>
        <v/>
      </c>
      <c r="H218" s="524"/>
      <c r="I218" s="525"/>
      <c r="J218" s="533" t="str">
        <f>IF(C218&lt;&gt;"",-SUMIFS('Jurnal Utang'!J:J,'Jurnal Utang'!H:H,F218,'Jurnal Utang'!N:N,C218)+SUMIFS('Jurnal Kas'!K:K,'Jurnal Kas'!H:H,F218,'Jurnal Kas'!N:N,C218)+I218,"")</f>
        <v/>
      </c>
    </row>
    <row r="219" spans="2:10" x14ac:dyDescent="0.25">
      <c r="B219" s="502">
        <v>212</v>
      </c>
      <c r="C219" s="502"/>
      <c r="D219" s="490" t="str">
        <f>IFERROR(INDEX('Jurnal Utang'!O:O,MATCH(C219,'Jurnal Utang'!N:N,0),0),"")</f>
        <v/>
      </c>
      <c r="E219" s="488" t="str">
        <f>IFERROR(INDEX(Supplier!D:D,MATCH($D219,Supplier!$C:$C,0),0),"")</f>
        <v/>
      </c>
      <c r="F219" s="490" t="str">
        <f>IFERROR(INDEX(Supplier!F:F,MATCH($D219,Supplier!$C:$C,0),0),"")</f>
        <v/>
      </c>
      <c r="G219" s="488" t="str">
        <f>IFERROR(INDEX(Supplier!G:G,MATCH($D219,Supplier!$C:$C,0),0),"")</f>
        <v/>
      </c>
      <c r="H219" s="524"/>
      <c r="I219" s="525"/>
      <c r="J219" s="533" t="str">
        <f>IF(C219&lt;&gt;"",-SUMIFS('Jurnal Utang'!J:J,'Jurnal Utang'!H:H,F219,'Jurnal Utang'!N:N,C219)+SUMIFS('Jurnal Kas'!K:K,'Jurnal Kas'!H:H,F219,'Jurnal Kas'!N:N,C219)+I219,"")</f>
        <v/>
      </c>
    </row>
    <row r="220" spans="2:10" x14ac:dyDescent="0.25">
      <c r="B220" s="502">
        <v>213</v>
      </c>
      <c r="C220" s="502"/>
      <c r="D220" s="490" t="str">
        <f>IFERROR(INDEX('Jurnal Utang'!O:O,MATCH(C220,'Jurnal Utang'!N:N,0),0),"")</f>
        <v/>
      </c>
      <c r="E220" s="488" t="str">
        <f>IFERROR(INDEX(Supplier!D:D,MATCH($D220,Supplier!$C:$C,0),0),"")</f>
        <v/>
      </c>
      <c r="F220" s="490" t="str">
        <f>IFERROR(INDEX(Supplier!F:F,MATCH($D220,Supplier!$C:$C,0),0),"")</f>
        <v/>
      </c>
      <c r="G220" s="488" t="str">
        <f>IFERROR(INDEX(Supplier!G:G,MATCH($D220,Supplier!$C:$C,0),0),"")</f>
        <v/>
      </c>
      <c r="H220" s="524"/>
      <c r="I220" s="525"/>
      <c r="J220" s="533" t="str">
        <f>IF(C220&lt;&gt;"",-SUMIFS('Jurnal Utang'!J:J,'Jurnal Utang'!H:H,F220,'Jurnal Utang'!N:N,C220)+SUMIFS('Jurnal Kas'!K:K,'Jurnal Kas'!H:H,F220,'Jurnal Kas'!N:N,C220)+I220,"")</f>
        <v/>
      </c>
    </row>
    <row r="221" spans="2:10" x14ac:dyDescent="0.25">
      <c r="B221" s="502">
        <v>214</v>
      </c>
      <c r="C221" s="502"/>
      <c r="D221" s="490" t="str">
        <f>IFERROR(INDEX('Jurnal Utang'!O:O,MATCH(C221,'Jurnal Utang'!N:N,0),0),"")</f>
        <v/>
      </c>
      <c r="E221" s="488" t="str">
        <f>IFERROR(INDEX(Supplier!D:D,MATCH($D221,Supplier!$C:$C,0),0),"")</f>
        <v/>
      </c>
      <c r="F221" s="490" t="str">
        <f>IFERROR(INDEX(Supplier!F:F,MATCH($D221,Supplier!$C:$C,0),0),"")</f>
        <v/>
      </c>
      <c r="G221" s="488" t="str">
        <f>IFERROR(INDEX(Supplier!G:G,MATCH($D221,Supplier!$C:$C,0),0),"")</f>
        <v/>
      </c>
      <c r="H221" s="524"/>
      <c r="I221" s="525"/>
      <c r="J221" s="533" t="str">
        <f>IF(C221&lt;&gt;"",-SUMIFS('Jurnal Utang'!J:J,'Jurnal Utang'!H:H,F221,'Jurnal Utang'!N:N,C221)+SUMIFS('Jurnal Kas'!K:K,'Jurnal Kas'!H:H,F221,'Jurnal Kas'!N:N,C221)+I221,"")</f>
        <v/>
      </c>
    </row>
    <row r="222" spans="2:10" x14ac:dyDescent="0.25">
      <c r="B222" s="502">
        <v>215</v>
      </c>
      <c r="C222" s="502"/>
      <c r="D222" s="490" t="str">
        <f>IFERROR(INDEX('Jurnal Utang'!O:O,MATCH(C222,'Jurnal Utang'!N:N,0),0),"")</f>
        <v/>
      </c>
      <c r="E222" s="488" t="str">
        <f>IFERROR(INDEX(Supplier!D:D,MATCH($D222,Supplier!$C:$C,0),0),"")</f>
        <v/>
      </c>
      <c r="F222" s="490" t="str">
        <f>IFERROR(INDEX(Supplier!F:F,MATCH($D222,Supplier!$C:$C,0),0),"")</f>
        <v/>
      </c>
      <c r="G222" s="488" t="str">
        <f>IFERROR(INDEX(Supplier!G:G,MATCH($D222,Supplier!$C:$C,0),0),"")</f>
        <v/>
      </c>
      <c r="H222" s="524"/>
      <c r="I222" s="525"/>
      <c r="J222" s="533" t="str">
        <f>IF(C222&lt;&gt;"",-SUMIFS('Jurnal Utang'!J:J,'Jurnal Utang'!H:H,F222,'Jurnal Utang'!N:N,C222)+SUMIFS('Jurnal Kas'!K:K,'Jurnal Kas'!H:H,F222,'Jurnal Kas'!N:N,C222)+I222,"")</f>
        <v/>
      </c>
    </row>
    <row r="223" spans="2:10" x14ac:dyDescent="0.25">
      <c r="B223" s="502">
        <v>216</v>
      </c>
      <c r="C223" s="502"/>
      <c r="D223" s="490" t="str">
        <f>IFERROR(INDEX('Jurnal Utang'!O:O,MATCH(C223,'Jurnal Utang'!N:N,0),0),"")</f>
        <v/>
      </c>
      <c r="E223" s="488" t="str">
        <f>IFERROR(INDEX(Supplier!D:D,MATCH($D223,Supplier!$C:$C,0),0),"")</f>
        <v/>
      </c>
      <c r="F223" s="490" t="str">
        <f>IFERROR(INDEX(Supplier!F:F,MATCH($D223,Supplier!$C:$C,0),0),"")</f>
        <v/>
      </c>
      <c r="G223" s="488" t="str">
        <f>IFERROR(INDEX(Supplier!G:G,MATCH($D223,Supplier!$C:$C,0),0),"")</f>
        <v/>
      </c>
      <c r="H223" s="524"/>
      <c r="I223" s="525"/>
      <c r="J223" s="533" t="str">
        <f>IF(C223&lt;&gt;"",-SUMIFS('Jurnal Utang'!J:J,'Jurnal Utang'!H:H,F223,'Jurnal Utang'!N:N,C223)+SUMIFS('Jurnal Kas'!K:K,'Jurnal Kas'!H:H,F223,'Jurnal Kas'!N:N,C223)+I223,"")</f>
        <v/>
      </c>
    </row>
    <row r="224" spans="2:10" x14ac:dyDescent="0.25">
      <c r="B224" s="502">
        <v>217</v>
      </c>
      <c r="C224" s="502"/>
      <c r="D224" s="490" t="str">
        <f>IFERROR(INDEX('Jurnal Utang'!O:O,MATCH(C224,'Jurnal Utang'!N:N,0),0),"")</f>
        <v/>
      </c>
      <c r="E224" s="488" t="str">
        <f>IFERROR(INDEX(Supplier!D:D,MATCH($D224,Supplier!$C:$C,0),0),"")</f>
        <v/>
      </c>
      <c r="F224" s="490" t="str">
        <f>IFERROR(INDEX(Supplier!F:F,MATCH($D224,Supplier!$C:$C,0),0),"")</f>
        <v/>
      </c>
      <c r="G224" s="488" t="str">
        <f>IFERROR(INDEX(Supplier!G:G,MATCH($D224,Supplier!$C:$C,0),0),"")</f>
        <v/>
      </c>
      <c r="H224" s="524"/>
      <c r="I224" s="525"/>
      <c r="J224" s="533" t="str">
        <f>IF(C224&lt;&gt;"",-SUMIFS('Jurnal Utang'!J:J,'Jurnal Utang'!H:H,F224,'Jurnal Utang'!N:N,C224)+SUMIFS('Jurnal Kas'!K:K,'Jurnal Kas'!H:H,F224,'Jurnal Kas'!N:N,C224)+I224,"")</f>
        <v/>
      </c>
    </row>
    <row r="225" spans="2:10" x14ac:dyDescent="0.25">
      <c r="B225" s="502">
        <v>218</v>
      </c>
      <c r="C225" s="502"/>
      <c r="D225" s="490" t="str">
        <f>IFERROR(INDEX('Jurnal Utang'!O:O,MATCH(C225,'Jurnal Utang'!N:N,0),0),"")</f>
        <v/>
      </c>
      <c r="E225" s="488" t="str">
        <f>IFERROR(INDEX(Supplier!D:D,MATCH($D225,Supplier!$C:$C,0),0),"")</f>
        <v/>
      </c>
      <c r="F225" s="490" t="str">
        <f>IFERROR(INDEX(Supplier!F:F,MATCH($D225,Supplier!$C:$C,0),0),"")</f>
        <v/>
      </c>
      <c r="G225" s="488" t="str">
        <f>IFERROR(INDEX(Supplier!G:G,MATCH($D225,Supplier!$C:$C,0),0),"")</f>
        <v/>
      </c>
      <c r="H225" s="524"/>
      <c r="I225" s="525"/>
      <c r="J225" s="533" t="str">
        <f>IF(C225&lt;&gt;"",-SUMIFS('Jurnal Utang'!J:J,'Jurnal Utang'!H:H,F225,'Jurnal Utang'!N:N,C225)+SUMIFS('Jurnal Kas'!K:K,'Jurnal Kas'!H:H,F225,'Jurnal Kas'!N:N,C225)+I225,"")</f>
        <v/>
      </c>
    </row>
    <row r="226" spans="2:10" x14ac:dyDescent="0.25">
      <c r="B226" s="502">
        <v>219</v>
      </c>
      <c r="C226" s="502"/>
      <c r="D226" s="490" t="str">
        <f>IFERROR(INDEX('Jurnal Utang'!O:O,MATCH(C226,'Jurnal Utang'!N:N,0),0),"")</f>
        <v/>
      </c>
      <c r="E226" s="488" t="str">
        <f>IFERROR(INDEX(Supplier!D:D,MATCH($D226,Supplier!$C:$C,0),0),"")</f>
        <v/>
      </c>
      <c r="F226" s="490" t="str">
        <f>IFERROR(INDEX(Supplier!F:F,MATCH($D226,Supplier!$C:$C,0),0),"")</f>
        <v/>
      </c>
      <c r="G226" s="488" t="str">
        <f>IFERROR(INDEX(Supplier!G:G,MATCH($D226,Supplier!$C:$C,0),0),"")</f>
        <v/>
      </c>
      <c r="H226" s="524"/>
      <c r="I226" s="525"/>
      <c r="J226" s="533" t="str">
        <f>IF(C226&lt;&gt;"",-SUMIFS('Jurnal Utang'!J:J,'Jurnal Utang'!H:H,F226,'Jurnal Utang'!N:N,C226)+SUMIFS('Jurnal Kas'!K:K,'Jurnal Kas'!H:H,F226,'Jurnal Kas'!N:N,C226)+I226,"")</f>
        <v/>
      </c>
    </row>
    <row r="227" spans="2:10" x14ac:dyDescent="0.25">
      <c r="B227" s="502">
        <v>220</v>
      </c>
      <c r="C227" s="502"/>
      <c r="D227" s="490" t="str">
        <f>IFERROR(INDEX('Jurnal Utang'!O:O,MATCH(C227,'Jurnal Utang'!N:N,0),0),"")</f>
        <v/>
      </c>
      <c r="E227" s="488" t="str">
        <f>IFERROR(INDEX(Supplier!D:D,MATCH($D227,Supplier!$C:$C,0),0),"")</f>
        <v/>
      </c>
      <c r="F227" s="490" t="str">
        <f>IFERROR(INDEX(Supplier!F:F,MATCH($D227,Supplier!$C:$C,0),0),"")</f>
        <v/>
      </c>
      <c r="G227" s="488" t="str">
        <f>IFERROR(INDEX(Supplier!G:G,MATCH($D227,Supplier!$C:$C,0),0),"")</f>
        <v/>
      </c>
      <c r="H227" s="524"/>
      <c r="I227" s="525"/>
      <c r="J227" s="533" t="str">
        <f>IF(C227&lt;&gt;"",-SUMIFS('Jurnal Utang'!J:J,'Jurnal Utang'!H:H,F227,'Jurnal Utang'!N:N,C227)+SUMIFS('Jurnal Kas'!K:K,'Jurnal Kas'!H:H,F227,'Jurnal Kas'!N:N,C227)+I227,"")</f>
        <v/>
      </c>
    </row>
    <row r="228" spans="2:10" x14ac:dyDescent="0.25">
      <c r="B228" s="502">
        <v>221</v>
      </c>
      <c r="C228" s="502"/>
      <c r="D228" s="490" t="str">
        <f>IFERROR(INDEX('Jurnal Utang'!O:O,MATCH(C228,'Jurnal Utang'!N:N,0),0),"")</f>
        <v/>
      </c>
      <c r="E228" s="488" t="str">
        <f>IFERROR(INDEX(Supplier!D:D,MATCH($D228,Supplier!$C:$C,0),0),"")</f>
        <v/>
      </c>
      <c r="F228" s="490" t="str">
        <f>IFERROR(INDEX(Supplier!F:F,MATCH($D228,Supplier!$C:$C,0),0),"")</f>
        <v/>
      </c>
      <c r="G228" s="488" t="str">
        <f>IFERROR(INDEX(Supplier!G:G,MATCH($D228,Supplier!$C:$C,0),0),"")</f>
        <v/>
      </c>
      <c r="H228" s="524"/>
      <c r="I228" s="525"/>
      <c r="J228" s="533" t="str">
        <f>IF(C228&lt;&gt;"",-SUMIFS('Jurnal Utang'!J:J,'Jurnal Utang'!H:H,F228,'Jurnal Utang'!N:N,C228)+SUMIFS('Jurnal Kas'!K:K,'Jurnal Kas'!H:H,F228,'Jurnal Kas'!N:N,C228)+I228,"")</f>
        <v/>
      </c>
    </row>
    <row r="229" spans="2:10" x14ac:dyDescent="0.25">
      <c r="B229" s="502">
        <v>222</v>
      </c>
      <c r="C229" s="502"/>
      <c r="D229" s="490" t="str">
        <f>IFERROR(INDEX('Jurnal Utang'!O:O,MATCH(C229,'Jurnal Utang'!N:N,0),0),"")</f>
        <v/>
      </c>
      <c r="E229" s="488" t="str">
        <f>IFERROR(INDEX(Supplier!D:D,MATCH($D229,Supplier!$C:$C,0),0),"")</f>
        <v/>
      </c>
      <c r="F229" s="490" t="str">
        <f>IFERROR(INDEX(Supplier!F:F,MATCH($D229,Supplier!$C:$C,0),0),"")</f>
        <v/>
      </c>
      <c r="G229" s="488" t="str">
        <f>IFERROR(INDEX(Supplier!G:G,MATCH($D229,Supplier!$C:$C,0),0),"")</f>
        <v/>
      </c>
      <c r="H229" s="524"/>
      <c r="I229" s="525"/>
      <c r="J229" s="533" t="str">
        <f>IF(C229&lt;&gt;"",-SUMIFS('Jurnal Utang'!J:J,'Jurnal Utang'!H:H,F229,'Jurnal Utang'!N:N,C229)+SUMIFS('Jurnal Kas'!K:K,'Jurnal Kas'!H:H,F229,'Jurnal Kas'!N:N,C229)+I229,"")</f>
        <v/>
      </c>
    </row>
    <row r="230" spans="2:10" x14ac:dyDescent="0.25">
      <c r="B230" s="502">
        <v>223</v>
      </c>
      <c r="C230" s="502"/>
      <c r="D230" s="490" t="str">
        <f>IFERROR(INDEX('Jurnal Utang'!O:O,MATCH(C230,'Jurnal Utang'!N:N,0),0),"")</f>
        <v/>
      </c>
      <c r="E230" s="488" t="str">
        <f>IFERROR(INDEX(Supplier!D:D,MATCH($D230,Supplier!$C:$C,0),0),"")</f>
        <v/>
      </c>
      <c r="F230" s="490" t="str">
        <f>IFERROR(INDEX(Supplier!F:F,MATCH($D230,Supplier!$C:$C,0),0),"")</f>
        <v/>
      </c>
      <c r="G230" s="488" t="str">
        <f>IFERROR(INDEX(Supplier!G:G,MATCH($D230,Supplier!$C:$C,0),0),"")</f>
        <v/>
      </c>
      <c r="H230" s="524"/>
      <c r="I230" s="525"/>
      <c r="J230" s="533" t="str">
        <f>IF(C230&lt;&gt;"",-SUMIFS('Jurnal Utang'!J:J,'Jurnal Utang'!H:H,F230,'Jurnal Utang'!N:N,C230)+SUMIFS('Jurnal Kas'!K:K,'Jurnal Kas'!H:H,F230,'Jurnal Kas'!N:N,C230)+I230,"")</f>
        <v/>
      </c>
    </row>
    <row r="231" spans="2:10" x14ac:dyDescent="0.25">
      <c r="B231" s="502">
        <v>224</v>
      </c>
      <c r="C231" s="502"/>
      <c r="D231" s="490" t="str">
        <f>IFERROR(INDEX('Jurnal Utang'!O:O,MATCH(C231,'Jurnal Utang'!N:N,0),0),"")</f>
        <v/>
      </c>
      <c r="E231" s="488" t="str">
        <f>IFERROR(INDEX(Supplier!D:D,MATCH($D231,Supplier!$C:$C,0),0),"")</f>
        <v/>
      </c>
      <c r="F231" s="490" t="str">
        <f>IFERROR(INDEX(Supplier!F:F,MATCH($D231,Supplier!$C:$C,0),0),"")</f>
        <v/>
      </c>
      <c r="G231" s="488" t="str">
        <f>IFERROR(INDEX(Supplier!G:G,MATCH($D231,Supplier!$C:$C,0),0),"")</f>
        <v/>
      </c>
      <c r="H231" s="524"/>
      <c r="I231" s="525"/>
      <c r="J231" s="533" t="str">
        <f>IF(C231&lt;&gt;"",-SUMIFS('Jurnal Utang'!J:J,'Jurnal Utang'!H:H,F231,'Jurnal Utang'!N:N,C231)+SUMIFS('Jurnal Kas'!K:K,'Jurnal Kas'!H:H,F231,'Jurnal Kas'!N:N,C231)+I231,"")</f>
        <v/>
      </c>
    </row>
    <row r="232" spans="2:10" x14ac:dyDescent="0.25">
      <c r="B232" s="502">
        <v>225</v>
      </c>
      <c r="C232" s="502"/>
      <c r="D232" s="490" t="str">
        <f>IFERROR(INDEX('Jurnal Utang'!O:O,MATCH(C232,'Jurnal Utang'!N:N,0),0),"")</f>
        <v/>
      </c>
      <c r="E232" s="488" t="str">
        <f>IFERROR(INDEX(Supplier!D:D,MATCH($D232,Supplier!$C:$C,0),0),"")</f>
        <v/>
      </c>
      <c r="F232" s="490" t="str">
        <f>IFERROR(INDEX(Supplier!F:F,MATCH($D232,Supplier!$C:$C,0),0),"")</f>
        <v/>
      </c>
      <c r="G232" s="488" t="str">
        <f>IFERROR(INDEX(Supplier!G:G,MATCH($D232,Supplier!$C:$C,0),0),"")</f>
        <v/>
      </c>
      <c r="H232" s="524"/>
      <c r="I232" s="525"/>
      <c r="J232" s="533" t="str">
        <f>IF(C232&lt;&gt;"",-SUMIFS('Jurnal Utang'!J:J,'Jurnal Utang'!H:H,F232,'Jurnal Utang'!N:N,C232)+SUMIFS('Jurnal Kas'!K:K,'Jurnal Kas'!H:H,F232,'Jurnal Kas'!N:N,C232)+I232,"")</f>
        <v/>
      </c>
    </row>
    <row r="233" spans="2:10" x14ac:dyDescent="0.25">
      <c r="B233" s="502">
        <v>226</v>
      </c>
      <c r="C233" s="502"/>
      <c r="D233" s="490" t="str">
        <f>IFERROR(INDEX('Jurnal Utang'!O:O,MATCH(C233,'Jurnal Utang'!N:N,0),0),"")</f>
        <v/>
      </c>
      <c r="E233" s="488" t="str">
        <f>IFERROR(INDEX(Supplier!D:D,MATCH($D233,Supplier!$C:$C,0),0),"")</f>
        <v/>
      </c>
      <c r="F233" s="490" t="str">
        <f>IFERROR(INDEX(Supplier!F:F,MATCH($D233,Supplier!$C:$C,0),0),"")</f>
        <v/>
      </c>
      <c r="G233" s="488" t="str">
        <f>IFERROR(INDEX(Supplier!G:G,MATCH($D233,Supplier!$C:$C,0),0),"")</f>
        <v/>
      </c>
      <c r="H233" s="524"/>
      <c r="I233" s="525"/>
      <c r="J233" s="533" t="str">
        <f>IF(C233&lt;&gt;"",-SUMIFS('Jurnal Utang'!J:J,'Jurnal Utang'!H:H,F233,'Jurnal Utang'!N:N,C233)+SUMIFS('Jurnal Kas'!K:K,'Jurnal Kas'!H:H,F233,'Jurnal Kas'!N:N,C233)+I233,"")</f>
        <v/>
      </c>
    </row>
    <row r="234" spans="2:10" x14ac:dyDescent="0.25">
      <c r="B234" s="502">
        <v>227</v>
      </c>
      <c r="C234" s="502"/>
      <c r="D234" s="490" t="str">
        <f>IFERROR(INDEX('Jurnal Utang'!O:O,MATCH(C234,'Jurnal Utang'!N:N,0),0),"")</f>
        <v/>
      </c>
      <c r="E234" s="488" t="str">
        <f>IFERROR(INDEX(Supplier!D:D,MATCH($D234,Supplier!$C:$C,0),0),"")</f>
        <v/>
      </c>
      <c r="F234" s="490" t="str">
        <f>IFERROR(INDEX(Supplier!F:F,MATCH($D234,Supplier!$C:$C,0),0),"")</f>
        <v/>
      </c>
      <c r="G234" s="488" t="str">
        <f>IFERROR(INDEX(Supplier!G:G,MATCH($D234,Supplier!$C:$C,0),0),"")</f>
        <v/>
      </c>
      <c r="H234" s="524"/>
      <c r="I234" s="525"/>
      <c r="J234" s="533" t="str">
        <f>IF(C234&lt;&gt;"",-SUMIFS('Jurnal Utang'!J:J,'Jurnal Utang'!H:H,F234,'Jurnal Utang'!N:N,C234)+SUMIFS('Jurnal Kas'!K:K,'Jurnal Kas'!H:H,F234,'Jurnal Kas'!N:N,C234)+I234,"")</f>
        <v/>
      </c>
    </row>
    <row r="235" spans="2:10" x14ac:dyDescent="0.25">
      <c r="B235" s="502">
        <v>228</v>
      </c>
      <c r="C235" s="502"/>
      <c r="D235" s="490" t="str">
        <f>IFERROR(INDEX('Jurnal Utang'!O:O,MATCH(C235,'Jurnal Utang'!N:N,0),0),"")</f>
        <v/>
      </c>
      <c r="E235" s="488" t="str">
        <f>IFERROR(INDEX(Supplier!D:D,MATCH($D235,Supplier!$C:$C,0),0),"")</f>
        <v/>
      </c>
      <c r="F235" s="490" t="str">
        <f>IFERROR(INDEX(Supplier!F:F,MATCH($D235,Supplier!$C:$C,0),0),"")</f>
        <v/>
      </c>
      <c r="G235" s="488" t="str">
        <f>IFERROR(INDEX(Supplier!G:G,MATCH($D235,Supplier!$C:$C,0),0),"")</f>
        <v/>
      </c>
      <c r="H235" s="524"/>
      <c r="I235" s="525"/>
      <c r="J235" s="533" t="str">
        <f>IF(C235&lt;&gt;"",-SUMIFS('Jurnal Utang'!J:J,'Jurnal Utang'!H:H,F235,'Jurnal Utang'!N:N,C235)+SUMIFS('Jurnal Kas'!K:K,'Jurnal Kas'!H:H,F235,'Jurnal Kas'!N:N,C235)+I235,"")</f>
        <v/>
      </c>
    </row>
    <row r="236" spans="2:10" x14ac:dyDescent="0.25">
      <c r="B236" s="502">
        <v>229</v>
      </c>
      <c r="C236" s="502"/>
      <c r="D236" s="490" t="str">
        <f>IFERROR(INDEX('Jurnal Utang'!O:O,MATCH(C236,'Jurnal Utang'!N:N,0),0),"")</f>
        <v/>
      </c>
      <c r="E236" s="488" t="str">
        <f>IFERROR(INDEX(Supplier!D:D,MATCH($D236,Supplier!$C:$C,0),0),"")</f>
        <v/>
      </c>
      <c r="F236" s="490" t="str">
        <f>IFERROR(INDEX(Supplier!F:F,MATCH($D236,Supplier!$C:$C,0),0),"")</f>
        <v/>
      </c>
      <c r="G236" s="488" t="str">
        <f>IFERROR(INDEX(Supplier!G:G,MATCH($D236,Supplier!$C:$C,0),0),"")</f>
        <v/>
      </c>
      <c r="H236" s="524"/>
      <c r="I236" s="525"/>
      <c r="J236" s="533" t="str">
        <f>IF(C236&lt;&gt;"",-SUMIFS('Jurnal Utang'!J:J,'Jurnal Utang'!H:H,F236,'Jurnal Utang'!N:N,C236)+SUMIFS('Jurnal Kas'!K:K,'Jurnal Kas'!H:H,F236,'Jurnal Kas'!N:N,C236)+I236,"")</f>
        <v/>
      </c>
    </row>
    <row r="237" spans="2:10" x14ac:dyDescent="0.25">
      <c r="B237" s="502">
        <v>230</v>
      </c>
      <c r="C237" s="502"/>
      <c r="D237" s="490" t="str">
        <f>IFERROR(INDEX('Jurnal Utang'!O:O,MATCH(C237,'Jurnal Utang'!N:N,0),0),"")</f>
        <v/>
      </c>
      <c r="E237" s="488" t="str">
        <f>IFERROR(INDEX(Supplier!D:D,MATCH($D237,Supplier!$C:$C,0),0),"")</f>
        <v/>
      </c>
      <c r="F237" s="490" t="str">
        <f>IFERROR(INDEX(Supplier!F:F,MATCH($D237,Supplier!$C:$C,0),0),"")</f>
        <v/>
      </c>
      <c r="G237" s="488" t="str">
        <f>IFERROR(INDEX(Supplier!G:G,MATCH($D237,Supplier!$C:$C,0),0),"")</f>
        <v/>
      </c>
      <c r="H237" s="524"/>
      <c r="I237" s="525"/>
      <c r="J237" s="533" t="str">
        <f>IF(C237&lt;&gt;"",-SUMIFS('Jurnal Utang'!J:J,'Jurnal Utang'!H:H,F237,'Jurnal Utang'!N:N,C237)+SUMIFS('Jurnal Kas'!K:K,'Jurnal Kas'!H:H,F237,'Jurnal Kas'!N:N,C237)+I237,"")</f>
        <v/>
      </c>
    </row>
    <row r="238" spans="2:10" x14ac:dyDescent="0.25">
      <c r="B238" s="502">
        <v>231</v>
      </c>
      <c r="C238" s="502"/>
      <c r="D238" s="490" t="str">
        <f>IFERROR(INDEX('Jurnal Utang'!O:O,MATCH(C238,'Jurnal Utang'!N:N,0),0),"")</f>
        <v/>
      </c>
      <c r="E238" s="488" t="str">
        <f>IFERROR(INDEX(Supplier!D:D,MATCH($D238,Supplier!$C:$C,0),0),"")</f>
        <v/>
      </c>
      <c r="F238" s="490" t="str">
        <f>IFERROR(INDEX(Supplier!F:F,MATCH($D238,Supplier!$C:$C,0),0),"")</f>
        <v/>
      </c>
      <c r="G238" s="488" t="str">
        <f>IFERROR(INDEX(Supplier!G:G,MATCH($D238,Supplier!$C:$C,0),0),"")</f>
        <v/>
      </c>
      <c r="H238" s="524"/>
      <c r="I238" s="525"/>
      <c r="J238" s="533" t="str">
        <f>IF(C238&lt;&gt;"",-SUMIFS('Jurnal Utang'!J:J,'Jurnal Utang'!H:H,F238,'Jurnal Utang'!N:N,C238)+SUMIFS('Jurnal Kas'!K:K,'Jurnal Kas'!H:H,F238,'Jurnal Kas'!N:N,C238)+I238,"")</f>
        <v/>
      </c>
    </row>
    <row r="239" spans="2:10" x14ac:dyDescent="0.25">
      <c r="B239" s="502">
        <v>232</v>
      </c>
      <c r="C239" s="502"/>
      <c r="D239" s="490" t="str">
        <f>IFERROR(INDEX('Jurnal Utang'!O:O,MATCH(C239,'Jurnal Utang'!N:N,0),0),"")</f>
        <v/>
      </c>
      <c r="E239" s="488" t="str">
        <f>IFERROR(INDEX(Supplier!D:D,MATCH($D239,Supplier!$C:$C,0),0),"")</f>
        <v/>
      </c>
      <c r="F239" s="490" t="str">
        <f>IFERROR(INDEX(Supplier!F:F,MATCH($D239,Supplier!$C:$C,0),0),"")</f>
        <v/>
      </c>
      <c r="G239" s="488" t="str">
        <f>IFERROR(INDEX(Supplier!G:G,MATCH($D239,Supplier!$C:$C,0),0),"")</f>
        <v/>
      </c>
      <c r="H239" s="524"/>
      <c r="I239" s="525"/>
      <c r="J239" s="533" t="str">
        <f>IF(C239&lt;&gt;"",-SUMIFS('Jurnal Utang'!J:J,'Jurnal Utang'!H:H,F239,'Jurnal Utang'!N:N,C239)+SUMIFS('Jurnal Kas'!K:K,'Jurnal Kas'!H:H,F239,'Jurnal Kas'!N:N,C239)+I239,"")</f>
        <v/>
      </c>
    </row>
    <row r="240" spans="2:10" x14ac:dyDescent="0.25">
      <c r="B240" s="502">
        <v>233</v>
      </c>
      <c r="C240" s="502"/>
      <c r="D240" s="490" t="str">
        <f>IFERROR(INDEX('Jurnal Utang'!O:O,MATCH(C240,'Jurnal Utang'!N:N,0),0),"")</f>
        <v/>
      </c>
      <c r="E240" s="488" t="str">
        <f>IFERROR(INDEX(Supplier!D:D,MATCH($D240,Supplier!$C:$C,0),0),"")</f>
        <v/>
      </c>
      <c r="F240" s="490" t="str">
        <f>IFERROR(INDEX(Supplier!F:F,MATCH($D240,Supplier!$C:$C,0),0),"")</f>
        <v/>
      </c>
      <c r="G240" s="488" t="str">
        <f>IFERROR(INDEX(Supplier!G:G,MATCH($D240,Supplier!$C:$C,0),0),"")</f>
        <v/>
      </c>
      <c r="H240" s="524"/>
      <c r="I240" s="525"/>
      <c r="J240" s="533" t="str">
        <f>IF(C240&lt;&gt;"",-SUMIFS('Jurnal Utang'!J:J,'Jurnal Utang'!H:H,F240,'Jurnal Utang'!N:N,C240)+SUMIFS('Jurnal Kas'!K:K,'Jurnal Kas'!H:H,F240,'Jurnal Kas'!N:N,C240)+I240,"")</f>
        <v/>
      </c>
    </row>
    <row r="241" spans="2:10" x14ac:dyDescent="0.25">
      <c r="B241" s="502">
        <v>234</v>
      </c>
      <c r="C241" s="502"/>
      <c r="D241" s="490" t="str">
        <f>IFERROR(INDEX('Jurnal Utang'!O:O,MATCH(C241,'Jurnal Utang'!N:N,0),0),"")</f>
        <v/>
      </c>
      <c r="E241" s="488" t="str">
        <f>IFERROR(INDEX(Supplier!D:D,MATCH($D241,Supplier!$C:$C,0),0),"")</f>
        <v/>
      </c>
      <c r="F241" s="490" t="str">
        <f>IFERROR(INDEX(Supplier!F:F,MATCH($D241,Supplier!$C:$C,0),0),"")</f>
        <v/>
      </c>
      <c r="G241" s="488" t="str">
        <f>IFERROR(INDEX(Supplier!G:G,MATCH($D241,Supplier!$C:$C,0),0),"")</f>
        <v/>
      </c>
      <c r="H241" s="524"/>
      <c r="I241" s="525"/>
      <c r="J241" s="533" t="str">
        <f>IF(C241&lt;&gt;"",-SUMIFS('Jurnal Utang'!J:J,'Jurnal Utang'!H:H,F241,'Jurnal Utang'!N:N,C241)+SUMIFS('Jurnal Kas'!K:K,'Jurnal Kas'!H:H,F241,'Jurnal Kas'!N:N,C241)+I241,"")</f>
        <v/>
      </c>
    </row>
    <row r="242" spans="2:10" x14ac:dyDescent="0.25">
      <c r="B242" s="502">
        <v>235</v>
      </c>
      <c r="C242" s="502"/>
      <c r="D242" s="490" t="str">
        <f>IFERROR(INDEX('Jurnal Utang'!O:O,MATCH(C242,'Jurnal Utang'!N:N,0),0),"")</f>
        <v/>
      </c>
      <c r="E242" s="488" t="str">
        <f>IFERROR(INDEX(Supplier!D:D,MATCH($D242,Supplier!$C:$C,0),0),"")</f>
        <v/>
      </c>
      <c r="F242" s="490" t="str">
        <f>IFERROR(INDEX(Supplier!F:F,MATCH($D242,Supplier!$C:$C,0),0),"")</f>
        <v/>
      </c>
      <c r="G242" s="488" t="str">
        <f>IFERROR(INDEX(Supplier!G:G,MATCH($D242,Supplier!$C:$C,0),0),"")</f>
        <v/>
      </c>
      <c r="H242" s="524"/>
      <c r="I242" s="525"/>
      <c r="J242" s="533" t="str">
        <f>IF(C242&lt;&gt;"",-SUMIFS('Jurnal Utang'!J:J,'Jurnal Utang'!H:H,F242,'Jurnal Utang'!N:N,C242)+SUMIFS('Jurnal Kas'!K:K,'Jurnal Kas'!H:H,F242,'Jurnal Kas'!N:N,C242)+I242,"")</f>
        <v/>
      </c>
    </row>
    <row r="243" spans="2:10" x14ac:dyDescent="0.25">
      <c r="B243" s="502">
        <v>236</v>
      </c>
      <c r="C243" s="502"/>
      <c r="D243" s="490" t="str">
        <f>IFERROR(INDEX('Jurnal Utang'!O:O,MATCH(C243,'Jurnal Utang'!N:N,0),0),"")</f>
        <v/>
      </c>
      <c r="E243" s="488" t="str">
        <f>IFERROR(INDEX(Supplier!D:D,MATCH($D243,Supplier!$C:$C,0),0),"")</f>
        <v/>
      </c>
      <c r="F243" s="490" t="str">
        <f>IFERROR(INDEX(Supplier!F:F,MATCH($D243,Supplier!$C:$C,0),0),"")</f>
        <v/>
      </c>
      <c r="G243" s="488" t="str">
        <f>IFERROR(INDEX(Supplier!G:G,MATCH($D243,Supplier!$C:$C,0),0),"")</f>
        <v/>
      </c>
      <c r="H243" s="524"/>
      <c r="I243" s="525"/>
      <c r="J243" s="533" t="str">
        <f>IF(C243&lt;&gt;"",-SUMIFS('Jurnal Utang'!J:J,'Jurnal Utang'!H:H,F243,'Jurnal Utang'!N:N,C243)+SUMIFS('Jurnal Kas'!K:K,'Jurnal Kas'!H:H,F243,'Jurnal Kas'!N:N,C243)+I243,"")</f>
        <v/>
      </c>
    </row>
    <row r="244" spans="2:10" x14ac:dyDescent="0.25">
      <c r="B244" s="502">
        <v>237</v>
      </c>
      <c r="C244" s="502"/>
      <c r="D244" s="490" t="str">
        <f>IFERROR(INDEX('Jurnal Utang'!O:O,MATCH(C244,'Jurnal Utang'!N:N,0),0),"")</f>
        <v/>
      </c>
      <c r="E244" s="488" t="str">
        <f>IFERROR(INDEX(Supplier!D:D,MATCH($D244,Supplier!$C:$C,0),0),"")</f>
        <v/>
      </c>
      <c r="F244" s="490" t="str">
        <f>IFERROR(INDEX(Supplier!F:F,MATCH($D244,Supplier!$C:$C,0),0),"")</f>
        <v/>
      </c>
      <c r="G244" s="488" t="str">
        <f>IFERROR(INDEX(Supplier!G:G,MATCH($D244,Supplier!$C:$C,0),0),"")</f>
        <v/>
      </c>
      <c r="H244" s="524"/>
      <c r="I244" s="525"/>
      <c r="J244" s="533" t="str">
        <f>IF(C244&lt;&gt;"",-SUMIFS('Jurnal Utang'!J:J,'Jurnal Utang'!H:H,F244,'Jurnal Utang'!N:N,C244)+SUMIFS('Jurnal Kas'!K:K,'Jurnal Kas'!H:H,F244,'Jurnal Kas'!N:N,C244)+I244,"")</f>
        <v/>
      </c>
    </row>
    <row r="245" spans="2:10" x14ac:dyDescent="0.25">
      <c r="B245" s="502">
        <v>238</v>
      </c>
      <c r="C245" s="502"/>
      <c r="D245" s="490" t="str">
        <f>IFERROR(INDEX('Jurnal Utang'!O:O,MATCH(C245,'Jurnal Utang'!N:N,0),0),"")</f>
        <v/>
      </c>
      <c r="E245" s="488" t="str">
        <f>IFERROR(INDEX(Supplier!D:D,MATCH($D245,Supplier!$C:$C,0),0),"")</f>
        <v/>
      </c>
      <c r="F245" s="490" t="str">
        <f>IFERROR(INDEX(Supplier!F:F,MATCH($D245,Supplier!$C:$C,0),0),"")</f>
        <v/>
      </c>
      <c r="G245" s="488" t="str">
        <f>IFERROR(INDEX(Supplier!G:G,MATCH($D245,Supplier!$C:$C,0),0),"")</f>
        <v/>
      </c>
      <c r="H245" s="524"/>
      <c r="I245" s="525"/>
      <c r="J245" s="533" t="str">
        <f>IF(C245&lt;&gt;"",-SUMIFS('Jurnal Utang'!J:J,'Jurnal Utang'!H:H,F245,'Jurnal Utang'!N:N,C245)+SUMIFS('Jurnal Kas'!K:K,'Jurnal Kas'!H:H,F245,'Jurnal Kas'!N:N,C245)+I245,"")</f>
        <v/>
      </c>
    </row>
    <row r="246" spans="2:10" x14ac:dyDescent="0.25">
      <c r="B246" s="502">
        <v>239</v>
      </c>
      <c r="C246" s="502"/>
      <c r="D246" s="490" t="str">
        <f>IFERROR(INDEX('Jurnal Utang'!O:O,MATCH(C246,'Jurnal Utang'!N:N,0),0),"")</f>
        <v/>
      </c>
      <c r="E246" s="488" t="str">
        <f>IFERROR(INDEX(Supplier!D:D,MATCH($D246,Supplier!$C:$C,0),0),"")</f>
        <v/>
      </c>
      <c r="F246" s="490" t="str">
        <f>IFERROR(INDEX(Supplier!F:F,MATCH($D246,Supplier!$C:$C,0),0),"")</f>
        <v/>
      </c>
      <c r="G246" s="488" t="str">
        <f>IFERROR(INDEX(Supplier!G:G,MATCH($D246,Supplier!$C:$C,0),0),"")</f>
        <v/>
      </c>
      <c r="H246" s="524"/>
      <c r="I246" s="525"/>
      <c r="J246" s="533" t="str">
        <f>IF(C246&lt;&gt;"",-SUMIFS('Jurnal Utang'!J:J,'Jurnal Utang'!H:H,F246,'Jurnal Utang'!N:N,C246)+SUMIFS('Jurnal Kas'!K:K,'Jurnal Kas'!H:H,F246,'Jurnal Kas'!N:N,C246)+I246,"")</f>
        <v/>
      </c>
    </row>
    <row r="247" spans="2:10" x14ac:dyDescent="0.25">
      <c r="B247" s="502">
        <v>240</v>
      </c>
      <c r="C247" s="502"/>
      <c r="D247" s="490" t="str">
        <f>IFERROR(INDEX('Jurnal Utang'!O:O,MATCH(C247,'Jurnal Utang'!N:N,0),0),"")</f>
        <v/>
      </c>
      <c r="E247" s="488" t="str">
        <f>IFERROR(INDEX(Supplier!D:D,MATCH($D247,Supplier!$C:$C,0),0),"")</f>
        <v/>
      </c>
      <c r="F247" s="490" t="str">
        <f>IFERROR(INDEX(Supplier!F:F,MATCH($D247,Supplier!$C:$C,0),0),"")</f>
        <v/>
      </c>
      <c r="G247" s="488" t="str">
        <f>IFERROR(INDEX(Supplier!G:G,MATCH($D247,Supplier!$C:$C,0),0),"")</f>
        <v/>
      </c>
      <c r="H247" s="524"/>
      <c r="I247" s="525"/>
      <c r="J247" s="533" t="str">
        <f>IF(C247&lt;&gt;"",-SUMIFS('Jurnal Utang'!J:J,'Jurnal Utang'!H:H,F247,'Jurnal Utang'!N:N,C247)+SUMIFS('Jurnal Kas'!K:K,'Jurnal Kas'!H:H,F247,'Jurnal Kas'!N:N,C247)+I247,"")</f>
        <v/>
      </c>
    </row>
    <row r="248" spans="2:10" x14ac:dyDescent="0.25">
      <c r="B248" s="502">
        <v>241</v>
      </c>
      <c r="C248" s="502"/>
      <c r="D248" s="490" t="str">
        <f>IFERROR(INDEX('Jurnal Utang'!O:O,MATCH(C248,'Jurnal Utang'!N:N,0),0),"")</f>
        <v/>
      </c>
      <c r="E248" s="488" t="str">
        <f>IFERROR(INDEX(Supplier!D:D,MATCH($D248,Supplier!$C:$C,0),0),"")</f>
        <v/>
      </c>
      <c r="F248" s="490" t="str">
        <f>IFERROR(INDEX(Supplier!F:F,MATCH($D248,Supplier!$C:$C,0),0),"")</f>
        <v/>
      </c>
      <c r="G248" s="488" t="str">
        <f>IFERROR(INDEX(Supplier!G:G,MATCH($D248,Supplier!$C:$C,0),0),"")</f>
        <v/>
      </c>
      <c r="H248" s="524"/>
      <c r="I248" s="525"/>
      <c r="J248" s="533" t="str">
        <f>IF(C248&lt;&gt;"",-SUMIFS('Jurnal Utang'!J:J,'Jurnal Utang'!H:H,F248,'Jurnal Utang'!N:N,C248)+SUMIFS('Jurnal Kas'!K:K,'Jurnal Kas'!H:H,F248,'Jurnal Kas'!N:N,C248)+I248,"")</f>
        <v/>
      </c>
    </row>
    <row r="249" spans="2:10" x14ac:dyDescent="0.25">
      <c r="B249" s="502">
        <v>242</v>
      </c>
      <c r="C249" s="502"/>
      <c r="D249" s="490" t="str">
        <f>IFERROR(INDEX('Jurnal Utang'!O:O,MATCH(C249,'Jurnal Utang'!N:N,0),0),"")</f>
        <v/>
      </c>
      <c r="E249" s="488" t="str">
        <f>IFERROR(INDEX(Supplier!D:D,MATCH($D249,Supplier!$C:$C,0),0),"")</f>
        <v/>
      </c>
      <c r="F249" s="490" t="str">
        <f>IFERROR(INDEX(Supplier!F:F,MATCH($D249,Supplier!$C:$C,0),0),"")</f>
        <v/>
      </c>
      <c r="G249" s="488" t="str">
        <f>IFERROR(INDEX(Supplier!G:G,MATCH($D249,Supplier!$C:$C,0),0),"")</f>
        <v/>
      </c>
      <c r="H249" s="524"/>
      <c r="I249" s="525"/>
      <c r="J249" s="533" t="str">
        <f>IF(C249&lt;&gt;"",-SUMIFS('Jurnal Utang'!J:J,'Jurnal Utang'!H:H,F249,'Jurnal Utang'!N:N,C249)+SUMIFS('Jurnal Kas'!K:K,'Jurnal Kas'!H:H,F249,'Jurnal Kas'!N:N,C249)+I249,"")</f>
        <v/>
      </c>
    </row>
    <row r="250" spans="2:10" x14ac:dyDescent="0.25">
      <c r="B250" s="502">
        <v>243</v>
      </c>
      <c r="C250" s="502"/>
      <c r="D250" s="490" t="str">
        <f>IFERROR(INDEX('Jurnal Utang'!O:O,MATCH(C250,'Jurnal Utang'!N:N,0),0),"")</f>
        <v/>
      </c>
      <c r="E250" s="488" t="str">
        <f>IFERROR(INDEX(Supplier!D:D,MATCH($D250,Supplier!$C:$C,0),0),"")</f>
        <v/>
      </c>
      <c r="F250" s="490" t="str">
        <f>IFERROR(INDEX(Supplier!F:F,MATCH($D250,Supplier!$C:$C,0),0),"")</f>
        <v/>
      </c>
      <c r="G250" s="488" t="str">
        <f>IFERROR(INDEX(Supplier!G:G,MATCH($D250,Supplier!$C:$C,0),0),"")</f>
        <v/>
      </c>
      <c r="H250" s="524"/>
      <c r="I250" s="525"/>
      <c r="J250" s="533" t="str">
        <f>IF(C250&lt;&gt;"",-SUMIFS('Jurnal Utang'!J:J,'Jurnal Utang'!H:H,F250,'Jurnal Utang'!N:N,C250)+SUMIFS('Jurnal Kas'!K:K,'Jurnal Kas'!H:H,F250,'Jurnal Kas'!N:N,C250)+I250,"")</f>
        <v/>
      </c>
    </row>
    <row r="251" spans="2:10" x14ac:dyDescent="0.25">
      <c r="B251" s="502">
        <v>244</v>
      </c>
      <c r="C251" s="502"/>
      <c r="D251" s="490" t="str">
        <f>IFERROR(INDEX('Jurnal Utang'!O:O,MATCH(C251,'Jurnal Utang'!N:N,0),0),"")</f>
        <v/>
      </c>
      <c r="E251" s="488" t="str">
        <f>IFERROR(INDEX(Supplier!D:D,MATCH($D251,Supplier!$C:$C,0),0),"")</f>
        <v/>
      </c>
      <c r="F251" s="490" t="str">
        <f>IFERROR(INDEX(Supplier!F:F,MATCH($D251,Supplier!$C:$C,0),0),"")</f>
        <v/>
      </c>
      <c r="G251" s="488" t="str">
        <f>IFERROR(INDEX(Supplier!G:G,MATCH($D251,Supplier!$C:$C,0),0),"")</f>
        <v/>
      </c>
      <c r="H251" s="524"/>
      <c r="I251" s="525"/>
      <c r="J251" s="533" t="str">
        <f>IF(C251&lt;&gt;"",-SUMIFS('Jurnal Utang'!J:J,'Jurnal Utang'!H:H,F251,'Jurnal Utang'!N:N,C251)+SUMIFS('Jurnal Kas'!K:K,'Jurnal Kas'!H:H,F251,'Jurnal Kas'!N:N,C251)+I251,"")</f>
        <v/>
      </c>
    </row>
    <row r="252" spans="2:10" x14ac:dyDescent="0.25">
      <c r="B252" s="502">
        <v>245</v>
      </c>
      <c r="C252" s="502"/>
      <c r="D252" s="490" t="str">
        <f>IFERROR(INDEX('Jurnal Utang'!O:O,MATCH(C252,'Jurnal Utang'!N:N,0),0),"")</f>
        <v/>
      </c>
      <c r="E252" s="488" t="str">
        <f>IFERROR(INDEX(Supplier!D:D,MATCH($D252,Supplier!$C:$C,0),0),"")</f>
        <v/>
      </c>
      <c r="F252" s="490" t="str">
        <f>IFERROR(INDEX(Supplier!F:F,MATCH($D252,Supplier!$C:$C,0),0),"")</f>
        <v/>
      </c>
      <c r="G252" s="488" t="str">
        <f>IFERROR(INDEX(Supplier!G:G,MATCH($D252,Supplier!$C:$C,0),0),"")</f>
        <v/>
      </c>
      <c r="H252" s="524"/>
      <c r="I252" s="525"/>
      <c r="J252" s="533" t="str">
        <f>IF(C252&lt;&gt;"",-SUMIFS('Jurnal Utang'!J:J,'Jurnal Utang'!H:H,F252,'Jurnal Utang'!N:N,C252)+SUMIFS('Jurnal Kas'!K:K,'Jurnal Kas'!H:H,F252,'Jurnal Kas'!N:N,C252)+I252,"")</f>
        <v/>
      </c>
    </row>
    <row r="253" spans="2:10" x14ac:dyDescent="0.25">
      <c r="B253" s="502">
        <v>246</v>
      </c>
      <c r="C253" s="502"/>
      <c r="D253" s="490" t="str">
        <f>IFERROR(INDEX('Jurnal Utang'!O:O,MATCH(C253,'Jurnal Utang'!N:N,0),0),"")</f>
        <v/>
      </c>
      <c r="E253" s="488" t="str">
        <f>IFERROR(INDEX(Supplier!D:D,MATCH($D253,Supplier!$C:$C,0),0),"")</f>
        <v/>
      </c>
      <c r="F253" s="490" t="str">
        <f>IFERROR(INDEX(Supplier!F:F,MATCH($D253,Supplier!$C:$C,0),0),"")</f>
        <v/>
      </c>
      <c r="G253" s="488" t="str">
        <f>IFERROR(INDEX(Supplier!G:G,MATCH($D253,Supplier!$C:$C,0),0),"")</f>
        <v/>
      </c>
      <c r="H253" s="524"/>
      <c r="I253" s="525"/>
      <c r="J253" s="533" t="str">
        <f>IF(C253&lt;&gt;"",-SUMIFS('Jurnal Utang'!J:J,'Jurnal Utang'!H:H,F253,'Jurnal Utang'!N:N,C253)+SUMIFS('Jurnal Kas'!K:K,'Jurnal Kas'!H:H,F253,'Jurnal Kas'!N:N,C253)+I253,"")</f>
        <v/>
      </c>
    </row>
    <row r="254" spans="2:10" x14ac:dyDescent="0.25">
      <c r="B254" s="502">
        <v>247</v>
      </c>
      <c r="C254" s="502"/>
      <c r="D254" s="490" t="str">
        <f>IFERROR(INDEX('Jurnal Utang'!O:O,MATCH(C254,'Jurnal Utang'!N:N,0),0),"")</f>
        <v/>
      </c>
      <c r="E254" s="488" t="str">
        <f>IFERROR(INDEX(Supplier!D:D,MATCH($D254,Supplier!$C:$C,0),0),"")</f>
        <v/>
      </c>
      <c r="F254" s="490" t="str">
        <f>IFERROR(INDEX(Supplier!F:F,MATCH($D254,Supplier!$C:$C,0),0),"")</f>
        <v/>
      </c>
      <c r="G254" s="488" t="str">
        <f>IFERROR(INDEX(Supplier!G:G,MATCH($D254,Supplier!$C:$C,0),0),"")</f>
        <v/>
      </c>
      <c r="H254" s="524"/>
      <c r="I254" s="525"/>
      <c r="J254" s="533" t="str">
        <f>IF(C254&lt;&gt;"",-SUMIFS('Jurnal Utang'!J:J,'Jurnal Utang'!H:H,F254,'Jurnal Utang'!N:N,C254)+SUMIFS('Jurnal Kas'!K:K,'Jurnal Kas'!H:H,F254,'Jurnal Kas'!N:N,C254)+I254,"")</f>
        <v/>
      </c>
    </row>
    <row r="255" spans="2:10" x14ac:dyDescent="0.25">
      <c r="B255" s="502">
        <v>248</v>
      </c>
      <c r="C255" s="502"/>
      <c r="D255" s="490" t="str">
        <f>IFERROR(INDEX('Jurnal Utang'!O:O,MATCH(C255,'Jurnal Utang'!N:N,0),0),"")</f>
        <v/>
      </c>
      <c r="E255" s="488" t="str">
        <f>IFERROR(INDEX(Supplier!D:D,MATCH($D255,Supplier!$C:$C,0),0),"")</f>
        <v/>
      </c>
      <c r="F255" s="490" t="str">
        <f>IFERROR(INDEX(Supplier!F:F,MATCH($D255,Supplier!$C:$C,0),0),"")</f>
        <v/>
      </c>
      <c r="G255" s="488" t="str">
        <f>IFERROR(INDEX(Supplier!G:G,MATCH($D255,Supplier!$C:$C,0),0),"")</f>
        <v/>
      </c>
      <c r="H255" s="524"/>
      <c r="I255" s="525"/>
      <c r="J255" s="533" t="str">
        <f>IF(C255&lt;&gt;"",-SUMIFS('Jurnal Utang'!J:J,'Jurnal Utang'!H:H,F255,'Jurnal Utang'!N:N,C255)+SUMIFS('Jurnal Kas'!K:K,'Jurnal Kas'!H:H,F255,'Jurnal Kas'!N:N,C255)+I255,"")</f>
        <v/>
      </c>
    </row>
    <row r="256" spans="2:10" x14ac:dyDescent="0.25">
      <c r="B256" s="502">
        <v>249</v>
      </c>
      <c r="C256" s="502"/>
      <c r="D256" s="490" t="str">
        <f>IFERROR(INDEX('Jurnal Utang'!O:O,MATCH(C256,'Jurnal Utang'!N:N,0),0),"")</f>
        <v/>
      </c>
      <c r="E256" s="488" t="str">
        <f>IFERROR(INDEX(Supplier!D:D,MATCH($D256,Supplier!$C:$C,0),0),"")</f>
        <v/>
      </c>
      <c r="F256" s="490" t="str">
        <f>IFERROR(INDEX(Supplier!F:F,MATCH($D256,Supplier!$C:$C,0),0),"")</f>
        <v/>
      </c>
      <c r="G256" s="488" t="str">
        <f>IFERROR(INDEX(Supplier!G:G,MATCH($D256,Supplier!$C:$C,0),0),"")</f>
        <v/>
      </c>
      <c r="H256" s="524"/>
      <c r="I256" s="525"/>
      <c r="J256" s="533" t="str">
        <f>IF(C256&lt;&gt;"",-SUMIFS('Jurnal Utang'!J:J,'Jurnal Utang'!H:H,F256,'Jurnal Utang'!N:N,C256)+SUMIFS('Jurnal Kas'!K:K,'Jurnal Kas'!H:H,F256,'Jurnal Kas'!N:N,C256)+I256,"")</f>
        <v/>
      </c>
    </row>
    <row r="257" spans="2:10" x14ac:dyDescent="0.25">
      <c r="B257" s="502">
        <v>250</v>
      </c>
      <c r="C257" s="502"/>
      <c r="D257" s="490" t="str">
        <f>IFERROR(INDEX('Jurnal Utang'!O:O,MATCH(C257,'Jurnal Utang'!N:N,0),0),"")</f>
        <v/>
      </c>
      <c r="E257" s="488" t="str">
        <f>IFERROR(INDEX(Supplier!D:D,MATCH($D257,Supplier!$C:$C,0),0),"")</f>
        <v/>
      </c>
      <c r="F257" s="490" t="str">
        <f>IFERROR(INDEX(Supplier!F:F,MATCH($D257,Supplier!$C:$C,0),0),"")</f>
        <v/>
      </c>
      <c r="G257" s="488" t="str">
        <f>IFERROR(INDEX(Supplier!G:G,MATCH($D257,Supplier!$C:$C,0),0),"")</f>
        <v/>
      </c>
      <c r="H257" s="524"/>
      <c r="I257" s="525"/>
      <c r="J257" s="533" t="str">
        <f>IF(C257&lt;&gt;"",-SUMIFS('Jurnal Utang'!J:J,'Jurnal Utang'!H:H,F257,'Jurnal Utang'!N:N,C257)+SUMIFS('Jurnal Kas'!K:K,'Jurnal Kas'!H:H,F257,'Jurnal Kas'!N:N,C257)+I257,"")</f>
        <v/>
      </c>
    </row>
    <row r="258" spans="2:10" x14ac:dyDescent="0.25">
      <c r="B258" s="502">
        <v>251</v>
      </c>
      <c r="C258" s="502"/>
      <c r="D258" s="490" t="str">
        <f>IFERROR(INDEX('Jurnal Utang'!O:O,MATCH(C258,'Jurnal Utang'!N:N,0),0),"")</f>
        <v/>
      </c>
      <c r="E258" s="488" t="str">
        <f>IFERROR(INDEX(Supplier!D:D,MATCH($D258,Supplier!$C:$C,0),0),"")</f>
        <v/>
      </c>
      <c r="F258" s="490" t="str">
        <f>IFERROR(INDEX(Supplier!F:F,MATCH($D258,Supplier!$C:$C,0),0),"")</f>
        <v/>
      </c>
      <c r="G258" s="488" t="str">
        <f>IFERROR(INDEX(Supplier!G:G,MATCH($D258,Supplier!$C:$C,0),0),"")</f>
        <v/>
      </c>
      <c r="H258" s="524"/>
      <c r="I258" s="525"/>
      <c r="J258" s="533" t="str">
        <f>IF(C258&lt;&gt;"",-SUMIFS('Jurnal Utang'!J:J,'Jurnal Utang'!H:H,F258,'Jurnal Utang'!N:N,C258)+SUMIFS('Jurnal Kas'!K:K,'Jurnal Kas'!H:H,F258,'Jurnal Kas'!N:N,C258)+I258,"")</f>
        <v/>
      </c>
    </row>
    <row r="259" spans="2:10" x14ac:dyDescent="0.25">
      <c r="B259" s="502">
        <v>252</v>
      </c>
      <c r="C259" s="502"/>
      <c r="D259" s="490" t="str">
        <f>IFERROR(INDEX('Jurnal Utang'!O:O,MATCH(C259,'Jurnal Utang'!N:N,0),0),"")</f>
        <v/>
      </c>
      <c r="E259" s="488" t="str">
        <f>IFERROR(INDEX(Supplier!D:D,MATCH($D259,Supplier!$C:$C,0),0),"")</f>
        <v/>
      </c>
      <c r="F259" s="490" t="str">
        <f>IFERROR(INDEX(Supplier!F:F,MATCH($D259,Supplier!$C:$C,0),0),"")</f>
        <v/>
      </c>
      <c r="G259" s="488" t="str">
        <f>IFERROR(INDEX(Supplier!G:G,MATCH($D259,Supplier!$C:$C,0),0),"")</f>
        <v/>
      </c>
      <c r="H259" s="524"/>
      <c r="I259" s="525"/>
      <c r="J259" s="533" t="str">
        <f>IF(C259&lt;&gt;"",-SUMIFS('Jurnal Utang'!J:J,'Jurnal Utang'!H:H,F259,'Jurnal Utang'!N:N,C259)+SUMIFS('Jurnal Kas'!K:K,'Jurnal Kas'!H:H,F259,'Jurnal Kas'!N:N,C259)+I259,"")</f>
        <v/>
      </c>
    </row>
    <row r="260" spans="2:10" x14ac:dyDescent="0.25">
      <c r="B260" s="502">
        <v>253</v>
      </c>
      <c r="C260" s="502"/>
      <c r="D260" s="490" t="str">
        <f>IFERROR(INDEX('Jurnal Utang'!O:O,MATCH(C260,'Jurnal Utang'!N:N,0),0),"")</f>
        <v/>
      </c>
      <c r="E260" s="488" t="str">
        <f>IFERROR(INDEX(Supplier!D:D,MATCH($D260,Supplier!$C:$C,0),0),"")</f>
        <v/>
      </c>
      <c r="F260" s="490" t="str">
        <f>IFERROR(INDEX(Supplier!F:F,MATCH($D260,Supplier!$C:$C,0),0),"")</f>
        <v/>
      </c>
      <c r="G260" s="488" t="str">
        <f>IFERROR(INDEX(Supplier!G:G,MATCH($D260,Supplier!$C:$C,0),0),"")</f>
        <v/>
      </c>
      <c r="H260" s="524"/>
      <c r="I260" s="525"/>
      <c r="J260" s="533" t="str">
        <f>IF(C260&lt;&gt;"",-SUMIFS('Jurnal Utang'!J:J,'Jurnal Utang'!H:H,F260,'Jurnal Utang'!N:N,C260)+SUMIFS('Jurnal Kas'!K:K,'Jurnal Kas'!H:H,F260,'Jurnal Kas'!N:N,C260)+I260,"")</f>
        <v/>
      </c>
    </row>
    <row r="261" spans="2:10" x14ac:dyDescent="0.25">
      <c r="B261" s="502">
        <v>254</v>
      </c>
      <c r="C261" s="502"/>
      <c r="D261" s="490" t="str">
        <f>IFERROR(INDEX('Jurnal Utang'!O:O,MATCH(C261,'Jurnal Utang'!N:N,0),0),"")</f>
        <v/>
      </c>
      <c r="E261" s="488" t="str">
        <f>IFERROR(INDEX(Supplier!D:D,MATCH($D261,Supplier!$C:$C,0),0),"")</f>
        <v/>
      </c>
      <c r="F261" s="490" t="str">
        <f>IFERROR(INDEX(Supplier!F:F,MATCH($D261,Supplier!$C:$C,0),0),"")</f>
        <v/>
      </c>
      <c r="G261" s="488" t="str">
        <f>IFERROR(INDEX(Supplier!G:G,MATCH($D261,Supplier!$C:$C,0),0),"")</f>
        <v/>
      </c>
      <c r="H261" s="524"/>
      <c r="I261" s="525"/>
      <c r="J261" s="533" t="str">
        <f>IF(C261&lt;&gt;"",-SUMIFS('Jurnal Utang'!J:J,'Jurnal Utang'!H:H,F261,'Jurnal Utang'!N:N,C261)+SUMIFS('Jurnal Kas'!K:K,'Jurnal Kas'!H:H,F261,'Jurnal Kas'!N:N,C261)+I261,"")</f>
        <v/>
      </c>
    </row>
    <row r="262" spans="2:10" x14ac:dyDescent="0.25">
      <c r="B262" s="502">
        <v>255</v>
      </c>
      <c r="C262" s="502"/>
      <c r="D262" s="490" t="str">
        <f>IFERROR(INDEX('Jurnal Utang'!O:O,MATCH(C262,'Jurnal Utang'!N:N,0),0),"")</f>
        <v/>
      </c>
      <c r="E262" s="488" t="str">
        <f>IFERROR(INDEX(Supplier!D:D,MATCH($D262,Supplier!$C:$C,0),0),"")</f>
        <v/>
      </c>
      <c r="F262" s="490" t="str">
        <f>IFERROR(INDEX(Supplier!F:F,MATCH($D262,Supplier!$C:$C,0),0),"")</f>
        <v/>
      </c>
      <c r="G262" s="488" t="str">
        <f>IFERROR(INDEX(Supplier!G:G,MATCH($D262,Supplier!$C:$C,0),0),"")</f>
        <v/>
      </c>
      <c r="H262" s="524"/>
      <c r="I262" s="525"/>
      <c r="J262" s="533" t="str">
        <f>IF(C262&lt;&gt;"",-SUMIFS('Jurnal Utang'!J:J,'Jurnal Utang'!H:H,F262,'Jurnal Utang'!N:N,C262)+SUMIFS('Jurnal Kas'!K:K,'Jurnal Kas'!H:H,F262,'Jurnal Kas'!N:N,C262)+I262,"")</f>
        <v/>
      </c>
    </row>
    <row r="263" spans="2:10" x14ac:dyDescent="0.25">
      <c r="B263" s="502">
        <v>256</v>
      </c>
      <c r="C263" s="502"/>
      <c r="D263" s="490" t="str">
        <f>IFERROR(INDEX('Jurnal Utang'!O:O,MATCH(C263,'Jurnal Utang'!N:N,0),0),"")</f>
        <v/>
      </c>
      <c r="E263" s="488" t="str">
        <f>IFERROR(INDEX(Supplier!D:D,MATCH($D263,Supplier!$C:$C,0),0),"")</f>
        <v/>
      </c>
      <c r="F263" s="490" t="str">
        <f>IFERROR(INDEX(Supplier!F:F,MATCH($D263,Supplier!$C:$C,0),0),"")</f>
        <v/>
      </c>
      <c r="G263" s="488" t="str">
        <f>IFERROR(INDEX(Supplier!G:G,MATCH($D263,Supplier!$C:$C,0),0),"")</f>
        <v/>
      </c>
      <c r="H263" s="524"/>
      <c r="I263" s="525"/>
      <c r="J263" s="533" t="str">
        <f>IF(C263&lt;&gt;"",-SUMIFS('Jurnal Utang'!J:J,'Jurnal Utang'!H:H,F263,'Jurnal Utang'!N:N,C263)+SUMIFS('Jurnal Kas'!K:K,'Jurnal Kas'!H:H,F263,'Jurnal Kas'!N:N,C263)+I263,"")</f>
        <v/>
      </c>
    </row>
    <row r="264" spans="2:10" x14ac:dyDescent="0.25">
      <c r="B264" s="502">
        <v>257</v>
      </c>
      <c r="C264" s="502"/>
      <c r="D264" s="490" t="str">
        <f>IFERROR(INDEX('Jurnal Utang'!O:O,MATCH(C264,'Jurnal Utang'!N:N,0),0),"")</f>
        <v/>
      </c>
      <c r="E264" s="488" t="str">
        <f>IFERROR(INDEX(Supplier!D:D,MATCH($D264,Supplier!$C:$C,0),0),"")</f>
        <v/>
      </c>
      <c r="F264" s="490" t="str">
        <f>IFERROR(INDEX(Supplier!F:F,MATCH($D264,Supplier!$C:$C,0),0),"")</f>
        <v/>
      </c>
      <c r="G264" s="488" t="str">
        <f>IFERROR(INDEX(Supplier!G:G,MATCH($D264,Supplier!$C:$C,0),0),"")</f>
        <v/>
      </c>
      <c r="H264" s="524"/>
      <c r="I264" s="525"/>
      <c r="J264" s="533" t="str">
        <f>IF(C264&lt;&gt;"",-SUMIFS('Jurnal Utang'!J:J,'Jurnal Utang'!H:H,F264,'Jurnal Utang'!N:N,C264)+SUMIFS('Jurnal Kas'!K:K,'Jurnal Kas'!H:H,F264,'Jurnal Kas'!N:N,C264)+I264,"")</f>
        <v/>
      </c>
    </row>
    <row r="265" spans="2:10" x14ac:dyDescent="0.25">
      <c r="B265" s="502">
        <v>258</v>
      </c>
      <c r="C265" s="502"/>
      <c r="D265" s="490" t="str">
        <f>IFERROR(INDEX('Jurnal Utang'!O:O,MATCH(C265,'Jurnal Utang'!N:N,0),0),"")</f>
        <v/>
      </c>
      <c r="E265" s="488" t="str">
        <f>IFERROR(INDEX(Supplier!D:D,MATCH($D265,Supplier!$C:$C,0),0),"")</f>
        <v/>
      </c>
      <c r="F265" s="490" t="str">
        <f>IFERROR(INDEX(Supplier!F:F,MATCH($D265,Supplier!$C:$C,0),0),"")</f>
        <v/>
      </c>
      <c r="G265" s="488" t="str">
        <f>IFERROR(INDEX(Supplier!G:G,MATCH($D265,Supplier!$C:$C,0),0),"")</f>
        <v/>
      </c>
      <c r="H265" s="524"/>
      <c r="I265" s="525"/>
      <c r="J265" s="533" t="str">
        <f>IF(C265&lt;&gt;"",-SUMIFS('Jurnal Utang'!J:J,'Jurnal Utang'!H:H,F265,'Jurnal Utang'!N:N,C265)+SUMIFS('Jurnal Kas'!K:K,'Jurnal Kas'!H:H,F265,'Jurnal Kas'!N:N,C265)+I265,"")</f>
        <v/>
      </c>
    </row>
    <row r="266" spans="2:10" x14ac:dyDescent="0.25">
      <c r="B266" s="502">
        <v>259</v>
      </c>
      <c r="C266" s="502"/>
      <c r="D266" s="490" t="str">
        <f>IFERROR(INDEX('Jurnal Utang'!O:O,MATCH(C266,'Jurnal Utang'!N:N,0),0),"")</f>
        <v/>
      </c>
      <c r="E266" s="488" t="str">
        <f>IFERROR(INDEX(Supplier!D:D,MATCH($D266,Supplier!$C:$C,0),0),"")</f>
        <v/>
      </c>
      <c r="F266" s="490" t="str">
        <f>IFERROR(INDEX(Supplier!F:F,MATCH($D266,Supplier!$C:$C,0),0),"")</f>
        <v/>
      </c>
      <c r="G266" s="488" t="str">
        <f>IFERROR(INDEX(Supplier!G:G,MATCH($D266,Supplier!$C:$C,0),0),"")</f>
        <v/>
      </c>
      <c r="H266" s="524"/>
      <c r="I266" s="525"/>
      <c r="J266" s="533" t="str">
        <f>IF(C266&lt;&gt;"",-SUMIFS('Jurnal Utang'!J:J,'Jurnal Utang'!H:H,F266,'Jurnal Utang'!N:N,C266)+SUMIFS('Jurnal Kas'!K:K,'Jurnal Kas'!H:H,F266,'Jurnal Kas'!N:N,C266)+I266,"")</f>
        <v/>
      </c>
    </row>
    <row r="267" spans="2:10" x14ac:dyDescent="0.25">
      <c r="B267" s="502">
        <v>260</v>
      </c>
      <c r="C267" s="502"/>
      <c r="D267" s="490" t="str">
        <f>IFERROR(INDEX('Jurnal Utang'!O:O,MATCH(C267,'Jurnal Utang'!N:N,0),0),"")</f>
        <v/>
      </c>
      <c r="E267" s="488" t="str">
        <f>IFERROR(INDEX(Supplier!D:D,MATCH($D267,Supplier!$C:$C,0),0),"")</f>
        <v/>
      </c>
      <c r="F267" s="490" t="str">
        <f>IFERROR(INDEX(Supplier!F:F,MATCH($D267,Supplier!$C:$C,0),0),"")</f>
        <v/>
      </c>
      <c r="G267" s="488" t="str">
        <f>IFERROR(INDEX(Supplier!G:G,MATCH($D267,Supplier!$C:$C,0),0),"")</f>
        <v/>
      </c>
      <c r="H267" s="524"/>
      <c r="I267" s="525"/>
      <c r="J267" s="533" t="str">
        <f>IF(C267&lt;&gt;"",-SUMIFS('Jurnal Utang'!J:J,'Jurnal Utang'!H:H,F267,'Jurnal Utang'!N:N,C267)+SUMIFS('Jurnal Kas'!K:K,'Jurnal Kas'!H:H,F267,'Jurnal Kas'!N:N,C267)+I267,"")</f>
        <v/>
      </c>
    </row>
    <row r="268" spans="2:10" x14ac:dyDescent="0.25">
      <c r="B268" s="502">
        <v>261</v>
      </c>
      <c r="C268" s="502"/>
      <c r="D268" s="490" t="str">
        <f>IFERROR(INDEX('Jurnal Utang'!O:O,MATCH(C268,'Jurnal Utang'!N:N,0),0),"")</f>
        <v/>
      </c>
      <c r="E268" s="488" t="str">
        <f>IFERROR(INDEX(Supplier!D:D,MATCH($D268,Supplier!$C:$C,0),0),"")</f>
        <v/>
      </c>
      <c r="F268" s="490" t="str">
        <f>IFERROR(INDEX(Supplier!F:F,MATCH($D268,Supplier!$C:$C,0),0),"")</f>
        <v/>
      </c>
      <c r="G268" s="488" t="str">
        <f>IFERROR(INDEX(Supplier!G:G,MATCH($D268,Supplier!$C:$C,0),0),"")</f>
        <v/>
      </c>
      <c r="H268" s="524"/>
      <c r="I268" s="525"/>
      <c r="J268" s="533" t="str">
        <f>IF(C268&lt;&gt;"",-SUMIFS('Jurnal Utang'!J:J,'Jurnal Utang'!H:H,F268,'Jurnal Utang'!N:N,C268)+SUMIFS('Jurnal Kas'!K:K,'Jurnal Kas'!H:H,F268,'Jurnal Kas'!N:N,C268)+I268,"")</f>
        <v/>
      </c>
    </row>
    <row r="269" spans="2:10" x14ac:dyDescent="0.25">
      <c r="B269" s="502">
        <v>262</v>
      </c>
      <c r="C269" s="502"/>
      <c r="D269" s="490" t="str">
        <f>IFERROR(INDEX('Jurnal Utang'!O:O,MATCH(C269,'Jurnal Utang'!N:N,0),0),"")</f>
        <v/>
      </c>
      <c r="E269" s="488" t="str">
        <f>IFERROR(INDEX(Supplier!D:D,MATCH($D269,Supplier!$C:$C,0),0),"")</f>
        <v/>
      </c>
      <c r="F269" s="490" t="str">
        <f>IFERROR(INDEX(Supplier!F:F,MATCH($D269,Supplier!$C:$C,0),0),"")</f>
        <v/>
      </c>
      <c r="G269" s="488" t="str">
        <f>IFERROR(INDEX(Supplier!G:G,MATCH($D269,Supplier!$C:$C,0),0),"")</f>
        <v/>
      </c>
      <c r="H269" s="524"/>
      <c r="I269" s="525"/>
      <c r="J269" s="533" t="str">
        <f>IF(C269&lt;&gt;"",-SUMIFS('Jurnal Utang'!J:J,'Jurnal Utang'!H:H,F269,'Jurnal Utang'!N:N,C269)+SUMIFS('Jurnal Kas'!K:K,'Jurnal Kas'!H:H,F269,'Jurnal Kas'!N:N,C269)+I269,"")</f>
        <v/>
      </c>
    </row>
    <row r="270" spans="2:10" x14ac:dyDescent="0.25">
      <c r="B270" s="502">
        <v>263</v>
      </c>
      <c r="C270" s="502"/>
      <c r="D270" s="490" t="str">
        <f>IFERROR(INDEX('Jurnal Utang'!O:O,MATCH(C270,'Jurnal Utang'!N:N,0),0),"")</f>
        <v/>
      </c>
      <c r="E270" s="488" t="str">
        <f>IFERROR(INDEX(Supplier!D:D,MATCH($D270,Supplier!$C:$C,0),0),"")</f>
        <v/>
      </c>
      <c r="F270" s="490" t="str">
        <f>IFERROR(INDEX(Supplier!F:F,MATCH($D270,Supplier!$C:$C,0),0),"")</f>
        <v/>
      </c>
      <c r="G270" s="488" t="str">
        <f>IFERROR(INDEX(Supplier!G:G,MATCH($D270,Supplier!$C:$C,0),0),"")</f>
        <v/>
      </c>
      <c r="H270" s="524"/>
      <c r="I270" s="525"/>
      <c r="J270" s="533" t="str">
        <f>IF(C270&lt;&gt;"",-SUMIFS('Jurnal Utang'!J:J,'Jurnal Utang'!H:H,F270,'Jurnal Utang'!N:N,C270)+SUMIFS('Jurnal Kas'!K:K,'Jurnal Kas'!H:H,F270,'Jurnal Kas'!N:N,C270)+I270,"")</f>
        <v/>
      </c>
    </row>
    <row r="271" spans="2:10" x14ac:dyDescent="0.25">
      <c r="B271" s="502">
        <v>264</v>
      </c>
      <c r="C271" s="502"/>
      <c r="D271" s="490" t="str">
        <f>IFERROR(INDEX('Jurnal Utang'!O:O,MATCH(C271,'Jurnal Utang'!N:N,0),0),"")</f>
        <v/>
      </c>
      <c r="E271" s="488" t="str">
        <f>IFERROR(INDEX(Supplier!D:D,MATCH($D271,Supplier!$C:$C,0),0),"")</f>
        <v/>
      </c>
      <c r="F271" s="490" t="str">
        <f>IFERROR(INDEX(Supplier!F:F,MATCH($D271,Supplier!$C:$C,0),0),"")</f>
        <v/>
      </c>
      <c r="G271" s="488" t="str">
        <f>IFERROR(INDEX(Supplier!G:G,MATCH($D271,Supplier!$C:$C,0),0),"")</f>
        <v/>
      </c>
      <c r="H271" s="524"/>
      <c r="I271" s="525"/>
      <c r="J271" s="533" t="str">
        <f>IF(C271&lt;&gt;"",-SUMIFS('Jurnal Utang'!J:J,'Jurnal Utang'!H:H,F271,'Jurnal Utang'!N:N,C271)+SUMIFS('Jurnal Kas'!K:K,'Jurnal Kas'!H:H,F271,'Jurnal Kas'!N:N,C271)+I271,"")</f>
        <v/>
      </c>
    </row>
    <row r="272" spans="2:10" x14ac:dyDescent="0.25">
      <c r="B272" s="502">
        <v>265</v>
      </c>
      <c r="C272" s="502"/>
      <c r="D272" s="490" t="str">
        <f>IFERROR(INDEX('Jurnal Utang'!O:O,MATCH(C272,'Jurnal Utang'!N:N,0),0),"")</f>
        <v/>
      </c>
      <c r="E272" s="488" t="str">
        <f>IFERROR(INDEX(Supplier!D:D,MATCH($D272,Supplier!$C:$C,0),0),"")</f>
        <v/>
      </c>
      <c r="F272" s="490" t="str">
        <f>IFERROR(INDEX(Supplier!F:F,MATCH($D272,Supplier!$C:$C,0),0),"")</f>
        <v/>
      </c>
      <c r="G272" s="488" t="str">
        <f>IFERROR(INDEX(Supplier!G:G,MATCH($D272,Supplier!$C:$C,0),0),"")</f>
        <v/>
      </c>
      <c r="H272" s="524"/>
      <c r="I272" s="525"/>
      <c r="J272" s="533" t="str">
        <f>IF(C272&lt;&gt;"",-SUMIFS('Jurnal Utang'!J:J,'Jurnal Utang'!H:H,F272,'Jurnal Utang'!N:N,C272)+SUMIFS('Jurnal Kas'!K:K,'Jurnal Kas'!H:H,F272,'Jurnal Kas'!N:N,C272)+I272,"")</f>
        <v/>
      </c>
    </row>
    <row r="273" spans="2:10" x14ac:dyDescent="0.25">
      <c r="B273" s="502">
        <v>266</v>
      </c>
      <c r="C273" s="502"/>
      <c r="D273" s="490" t="str">
        <f>IFERROR(INDEX('Jurnal Utang'!O:O,MATCH(C273,'Jurnal Utang'!N:N,0),0),"")</f>
        <v/>
      </c>
      <c r="E273" s="488" t="str">
        <f>IFERROR(INDEX(Supplier!D:D,MATCH($D273,Supplier!$C:$C,0),0),"")</f>
        <v/>
      </c>
      <c r="F273" s="490" t="str">
        <f>IFERROR(INDEX(Supplier!F:F,MATCH($D273,Supplier!$C:$C,0),0),"")</f>
        <v/>
      </c>
      <c r="G273" s="488" t="str">
        <f>IFERROR(INDEX(Supplier!G:G,MATCH($D273,Supplier!$C:$C,0),0),"")</f>
        <v/>
      </c>
      <c r="H273" s="524"/>
      <c r="I273" s="525"/>
      <c r="J273" s="533" t="str">
        <f>IF(C273&lt;&gt;"",-SUMIFS('Jurnal Utang'!J:J,'Jurnal Utang'!H:H,F273,'Jurnal Utang'!N:N,C273)+SUMIFS('Jurnal Kas'!K:K,'Jurnal Kas'!H:H,F273,'Jurnal Kas'!N:N,C273)+I273,"")</f>
        <v/>
      </c>
    </row>
    <row r="274" spans="2:10" x14ac:dyDescent="0.25">
      <c r="B274" s="502">
        <v>267</v>
      </c>
      <c r="C274" s="502"/>
      <c r="D274" s="490" t="str">
        <f>IFERROR(INDEX('Jurnal Utang'!O:O,MATCH(C274,'Jurnal Utang'!N:N,0),0),"")</f>
        <v/>
      </c>
      <c r="E274" s="488" t="str">
        <f>IFERROR(INDEX(Supplier!D:D,MATCH($D274,Supplier!$C:$C,0),0),"")</f>
        <v/>
      </c>
      <c r="F274" s="490" t="str">
        <f>IFERROR(INDEX(Supplier!F:F,MATCH($D274,Supplier!$C:$C,0),0),"")</f>
        <v/>
      </c>
      <c r="G274" s="488" t="str">
        <f>IFERROR(INDEX(Supplier!G:G,MATCH($D274,Supplier!$C:$C,0),0),"")</f>
        <v/>
      </c>
      <c r="H274" s="524"/>
      <c r="I274" s="525"/>
      <c r="J274" s="533" t="str">
        <f>IF(C274&lt;&gt;"",-SUMIFS('Jurnal Utang'!J:J,'Jurnal Utang'!H:H,F274,'Jurnal Utang'!N:N,C274)+SUMIFS('Jurnal Kas'!K:K,'Jurnal Kas'!H:H,F274,'Jurnal Kas'!N:N,C274)+I274,"")</f>
        <v/>
      </c>
    </row>
    <row r="275" spans="2:10" x14ac:dyDescent="0.25">
      <c r="B275" s="502">
        <v>268</v>
      </c>
      <c r="C275" s="502"/>
      <c r="D275" s="490" t="str">
        <f>IFERROR(INDEX('Jurnal Utang'!O:O,MATCH(C275,'Jurnal Utang'!N:N,0),0),"")</f>
        <v/>
      </c>
      <c r="E275" s="488" t="str">
        <f>IFERROR(INDEX(Supplier!D:D,MATCH($D275,Supplier!$C:$C,0),0),"")</f>
        <v/>
      </c>
      <c r="F275" s="490" t="str">
        <f>IFERROR(INDEX(Supplier!F:F,MATCH($D275,Supplier!$C:$C,0),0),"")</f>
        <v/>
      </c>
      <c r="G275" s="488" t="str">
        <f>IFERROR(INDEX(Supplier!G:G,MATCH($D275,Supplier!$C:$C,0),0),"")</f>
        <v/>
      </c>
      <c r="H275" s="524"/>
      <c r="I275" s="525"/>
      <c r="J275" s="533" t="str">
        <f>IF(C275&lt;&gt;"",-SUMIFS('Jurnal Utang'!J:J,'Jurnal Utang'!H:H,F275,'Jurnal Utang'!N:N,C275)+SUMIFS('Jurnal Kas'!K:K,'Jurnal Kas'!H:H,F275,'Jurnal Kas'!N:N,C275)+I275,"")</f>
        <v/>
      </c>
    </row>
    <row r="276" spans="2:10" x14ac:dyDescent="0.25">
      <c r="B276" s="502">
        <v>269</v>
      </c>
      <c r="C276" s="502"/>
      <c r="D276" s="490" t="str">
        <f>IFERROR(INDEX('Jurnal Utang'!O:O,MATCH(C276,'Jurnal Utang'!N:N,0),0),"")</f>
        <v/>
      </c>
      <c r="E276" s="488" t="str">
        <f>IFERROR(INDEX(Supplier!D:D,MATCH($D276,Supplier!$C:$C,0),0),"")</f>
        <v/>
      </c>
      <c r="F276" s="490" t="str">
        <f>IFERROR(INDEX(Supplier!F:F,MATCH($D276,Supplier!$C:$C,0),0),"")</f>
        <v/>
      </c>
      <c r="G276" s="488" t="str">
        <f>IFERROR(INDEX(Supplier!G:G,MATCH($D276,Supplier!$C:$C,0),0),"")</f>
        <v/>
      </c>
      <c r="H276" s="524"/>
      <c r="I276" s="525"/>
      <c r="J276" s="533" t="str">
        <f>IF(C276&lt;&gt;"",-SUMIFS('Jurnal Utang'!J:J,'Jurnal Utang'!H:H,F276,'Jurnal Utang'!N:N,C276)+SUMIFS('Jurnal Kas'!K:K,'Jurnal Kas'!H:H,F276,'Jurnal Kas'!N:N,C276)+I276,"")</f>
        <v/>
      </c>
    </row>
    <row r="277" spans="2:10" x14ac:dyDescent="0.25">
      <c r="B277" s="502">
        <v>270</v>
      </c>
      <c r="C277" s="502"/>
      <c r="D277" s="490" t="str">
        <f>IFERROR(INDEX('Jurnal Utang'!O:O,MATCH(C277,'Jurnal Utang'!N:N,0),0),"")</f>
        <v/>
      </c>
      <c r="E277" s="488" t="str">
        <f>IFERROR(INDEX(Supplier!D:D,MATCH($D277,Supplier!$C:$C,0),0),"")</f>
        <v/>
      </c>
      <c r="F277" s="490" t="str">
        <f>IFERROR(INDEX(Supplier!F:F,MATCH($D277,Supplier!$C:$C,0),0),"")</f>
        <v/>
      </c>
      <c r="G277" s="488" t="str">
        <f>IFERROR(INDEX(Supplier!G:G,MATCH($D277,Supplier!$C:$C,0),0),"")</f>
        <v/>
      </c>
      <c r="H277" s="524"/>
      <c r="I277" s="525"/>
      <c r="J277" s="533" t="str">
        <f>IF(C277&lt;&gt;"",-SUMIFS('Jurnal Utang'!J:J,'Jurnal Utang'!H:H,F277,'Jurnal Utang'!N:N,C277)+SUMIFS('Jurnal Kas'!K:K,'Jurnal Kas'!H:H,F277,'Jurnal Kas'!N:N,C277)+I277,"")</f>
        <v/>
      </c>
    </row>
    <row r="278" spans="2:10" x14ac:dyDescent="0.25">
      <c r="B278" s="502">
        <v>271</v>
      </c>
      <c r="C278" s="502"/>
      <c r="D278" s="490" t="str">
        <f>IFERROR(INDEX('Jurnal Utang'!O:O,MATCH(C278,'Jurnal Utang'!N:N,0),0),"")</f>
        <v/>
      </c>
      <c r="E278" s="488" t="str">
        <f>IFERROR(INDEX(Supplier!D:D,MATCH($D278,Supplier!$C:$C,0),0),"")</f>
        <v/>
      </c>
      <c r="F278" s="490" t="str">
        <f>IFERROR(INDEX(Supplier!F:F,MATCH($D278,Supplier!$C:$C,0),0),"")</f>
        <v/>
      </c>
      <c r="G278" s="488" t="str">
        <f>IFERROR(INDEX(Supplier!G:G,MATCH($D278,Supplier!$C:$C,0),0),"")</f>
        <v/>
      </c>
      <c r="H278" s="524"/>
      <c r="I278" s="525"/>
      <c r="J278" s="533" t="str">
        <f>IF(C278&lt;&gt;"",-SUMIFS('Jurnal Utang'!J:J,'Jurnal Utang'!H:H,F278,'Jurnal Utang'!N:N,C278)+SUMIFS('Jurnal Kas'!K:K,'Jurnal Kas'!H:H,F278,'Jurnal Kas'!N:N,C278)+I278,"")</f>
        <v/>
      </c>
    </row>
    <row r="279" spans="2:10" x14ac:dyDescent="0.25">
      <c r="B279" s="502">
        <v>272</v>
      </c>
      <c r="C279" s="502"/>
      <c r="D279" s="490" t="str">
        <f>IFERROR(INDEX('Jurnal Utang'!O:O,MATCH(C279,'Jurnal Utang'!N:N,0),0),"")</f>
        <v/>
      </c>
      <c r="E279" s="488" t="str">
        <f>IFERROR(INDEX(Supplier!D:D,MATCH($D279,Supplier!$C:$C,0),0),"")</f>
        <v/>
      </c>
      <c r="F279" s="490" t="str">
        <f>IFERROR(INDEX(Supplier!F:F,MATCH($D279,Supplier!$C:$C,0),0),"")</f>
        <v/>
      </c>
      <c r="G279" s="488" t="str">
        <f>IFERROR(INDEX(Supplier!G:G,MATCH($D279,Supplier!$C:$C,0),0),"")</f>
        <v/>
      </c>
      <c r="H279" s="524"/>
      <c r="I279" s="525"/>
      <c r="J279" s="533" t="str">
        <f>IF(C279&lt;&gt;"",-SUMIFS('Jurnal Utang'!J:J,'Jurnal Utang'!H:H,F279,'Jurnal Utang'!N:N,C279)+SUMIFS('Jurnal Kas'!K:K,'Jurnal Kas'!H:H,F279,'Jurnal Kas'!N:N,C279)+I279,"")</f>
        <v/>
      </c>
    </row>
    <row r="280" spans="2:10" x14ac:dyDescent="0.25">
      <c r="B280" s="502">
        <v>273</v>
      </c>
      <c r="C280" s="502"/>
      <c r="D280" s="490" t="str">
        <f>IFERROR(INDEX('Jurnal Utang'!O:O,MATCH(C280,'Jurnal Utang'!N:N,0),0),"")</f>
        <v/>
      </c>
      <c r="E280" s="488" t="str">
        <f>IFERROR(INDEX(Supplier!D:D,MATCH($D280,Supplier!$C:$C,0),0),"")</f>
        <v/>
      </c>
      <c r="F280" s="490" t="str">
        <f>IFERROR(INDEX(Supplier!F:F,MATCH($D280,Supplier!$C:$C,0),0),"")</f>
        <v/>
      </c>
      <c r="G280" s="488" t="str">
        <f>IFERROR(INDEX(Supplier!G:G,MATCH($D280,Supplier!$C:$C,0),0),"")</f>
        <v/>
      </c>
      <c r="H280" s="524"/>
      <c r="I280" s="525"/>
      <c r="J280" s="533" t="str">
        <f>IF(C280&lt;&gt;"",-SUMIFS('Jurnal Utang'!J:J,'Jurnal Utang'!H:H,F280,'Jurnal Utang'!N:N,C280)+SUMIFS('Jurnal Kas'!K:K,'Jurnal Kas'!H:H,F280,'Jurnal Kas'!N:N,C280)+I280,"")</f>
        <v/>
      </c>
    </row>
    <row r="281" spans="2:10" x14ac:dyDescent="0.25">
      <c r="B281" s="502">
        <v>274</v>
      </c>
      <c r="C281" s="502"/>
      <c r="D281" s="490" t="str">
        <f>IFERROR(INDEX('Jurnal Utang'!O:O,MATCH(C281,'Jurnal Utang'!N:N,0),0),"")</f>
        <v/>
      </c>
      <c r="E281" s="488" t="str">
        <f>IFERROR(INDEX(Supplier!D:D,MATCH($D281,Supplier!$C:$C,0),0),"")</f>
        <v/>
      </c>
      <c r="F281" s="490" t="str">
        <f>IFERROR(INDEX(Supplier!F:F,MATCH($D281,Supplier!$C:$C,0),0),"")</f>
        <v/>
      </c>
      <c r="G281" s="488" t="str">
        <f>IFERROR(INDEX(Supplier!G:G,MATCH($D281,Supplier!$C:$C,0),0),"")</f>
        <v/>
      </c>
      <c r="H281" s="524"/>
      <c r="I281" s="525"/>
      <c r="J281" s="533" t="str">
        <f>IF(C281&lt;&gt;"",-SUMIFS('Jurnal Utang'!J:J,'Jurnal Utang'!H:H,F281,'Jurnal Utang'!N:N,C281)+SUMIFS('Jurnal Kas'!K:K,'Jurnal Kas'!H:H,F281,'Jurnal Kas'!N:N,C281)+I281,"")</f>
        <v/>
      </c>
    </row>
    <row r="282" spans="2:10" x14ac:dyDescent="0.25">
      <c r="B282" s="502">
        <v>275</v>
      </c>
      <c r="C282" s="502"/>
      <c r="D282" s="490" t="str">
        <f>IFERROR(INDEX('Jurnal Utang'!O:O,MATCH(C282,'Jurnal Utang'!N:N,0),0),"")</f>
        <v/>
      </c>
      <c r="E282" s="488" t="str">
        <f>IFERROR(INDEX(Supplier!D:D,MATCH($D282,Supplier!$C:$C,0),0),"")</f>
        <v/>
      </c>
      <c r="F282" s="490" t="str">
        <f>IFERROR(INDEX(Supplier!F:F,MATCH($D282,Supplier!$C:$C,0),0),"")</f>
        <v/>
      </c>
      <c r="G282" s="488" t="str">
        <f>IFERROR(INDEX(Supplier!G:G,MATCH($D282,Supplier!$C:$C,0),0),"")</f>
        <v/>
      </c>
      <c r="H282" s="524"/>
      <c r="I282" s="525"/>
      <c r="J282" s="533" t="str">
        <f>IF(C282&lt;&gt;"",-SUMIFS('Jurnal Utang'!J:J,'Jurnal Utang'!H:H,F282,'Jurnal Utang'!N:N,C282)+SUMIFS('Jurnal Kas'!K:K,'Jurnal Kas'!H:H,F282,'Jurnal Kas'!N:N,C282)+I282,"")</f>
        <v/>
      </c>
    </row>
    <row r="283" spans="2:10" x14ac:dyDescent="0.25">
      <c r="B283" s="502">
        <v>276</v>
      </c>
      <c r="C283" s="502"/>
      <c r="D283" s="490" t="str">
        <f>IFERROR(INDEX('Jurnal Utang'!O:O,MATCH(C283,'Jurnal Utang'!N:N,0),0),"")</f>
        <v/>
      </c>
      <c r="E283" s="488" t="str">
        <f>IFERROR(INDEX(Supplier!D:D,MATCH($D283,Supplier!$C:$C,0),0),"")</f>
        <v/>
      </c>
      <c r="F283" s="490" t="str">
        <f>IFERROR(INDEX(Supplier!F:F,MATCH($D283,Supplier!$C:$C,0),0),"")</f>
        <v/>
      </c>
      <c r="G283" s="488" t="str">
        <f>IFERROR(INDEX(Supplier!G:G,MATCH($D283,Supplier!$C:$C,0),0),"")</f>
        <v/>
      </c>
      <c r="H283" s="524"/>
      <c r="I283" s="525"/>
      <c r="J283" s="533" t="str">
        <f>IF(C283&lt;&gt;"",-SUMIFS('Jurnal Utang'!J:J,'Jurnal Utang'!H:H,F283,'Jurnal Utang'!N:N,C283)+SUMIFS('Jurnal Kas'!K:K,'Jurnal Kas'!H:H,F283,'Jurnal Kas'!N:N,C283)+I283,"")</f>
        <v/>
      </c>
    </row>
    <row r="284" spans="2:10" x14ac:dyDescent="0.25">
      <c r="B284" s="502">
        <v>277</v>
      </c>
      <c r="C284" s="502"/>
      <c r="D284" s="490" t="str">
        <f>IFERROR(INDEX('Jurnal Utang'!O:O,MATCH(C284,'Jurnal Utang'!N:N,0),0),"")</f>
        <v/>
      </c>
      <c r="E284" s="488" t="str">
        <f>IFERROR(INDEX(Supplier!D:D,MATCH($D284,Supplier!$C:$C,0),0),"")</f>
        <v/>
      </c>
      <c r="F284" s="490" t="str">
        <f>IFERROR(INDEX(Supplier!F:F,MATCH($D284,Supplier!$C:$C,0),0),"")</f>
        <v/>
      </c>
      <c r="G284" s="488" t="str">
        <f>IFERROR(INDEX(Supplier!G:G,MATCH($D284,Supplier!$C:$C,0),0),"")</f>
        <v/>
      </c>
      <c r="H284" s="524"/>
      <c r="I284" s="525"/>
      <c r="J284" s="533" t="str">
        <f>IF(C284&lt;&gt;"",-SUMIFS('Jurnal Utang'!J:J,'Jurnal Utang'!H:H,F284,'Jurnal Utang'!N:N,C284)+SUMIFS('Jurnal Kas'!K:K,'Jurnal Kas'!H:H,F284,'Jurnal Kas'!N:N,C284)+I284,"")</f>
        <v/>
      </c>
    </row>
    <row r="285" spans="2:10" x14ac:dyDescent="0.25">
      <c r="B285" s="502">
        <v>278</v>
      </c>
      <c r="C285" s="502"/>
      <c r="D285" s="490" t="str">
        <f>IFERROR(INDEX('Jurnal Utang'!O:O,MATCH(C285,'Jurnal Utang'!N:N,0),0),"")</f>
        <v/>
      </c>
      <c r="E285" s="488" t="str">
        <f>IFERROR(INDEX(Supplier!D:D,MATCH($D285,Supplier!$C:$C,0),0),"")</f>
        <v/>
      </c>
      <c r="F285" s="490" t="str">
        <f>IFERROR(INDEX(Supplier!F:F,MATCH($D285,Supplier!$C:$C,0),0),"")</f>
        <v/>
      </c>
      <c r="G285" s="488" t="str">
        <f>IFERROR(INDEX(Supplier!G:G,MATCH($D285,Supplier!$C:$C,0),0),"")</f>
        <v/>
      </c>
      <c r="H285" s="524"/>
      <c r="I285" s="525"/>
      <c r="J285" s="533" t="str">
        <f>IF(C285&lt;&gt;"",-SUMIFS('Jurnal Utang'!J:J,'Jurnal Utang'!H:H,F285,'Jurnal Utang'!N:N,C285)+SUMIFS('Jurnal Kas'!K:K,'Jurnal Kas'!H:H,F285,'Jurnal Kas'!N:N,C285)+I285,"")</f>
        <v/>
      </c>
    </row>
    <row r="286" spans="2:10" x14ac:dyDescent="0.25">
      <c r="B286" s="502">
        <v>279</v>
      </c>
      <c r="C286" s="502"/>
      <c r="D286" s="490" t="str">
        <f>IFERROR(INDEX('Jurnal Utang'!O:O,MATCH(C286,'Jurnal Utang'!N:N,0),0),"")</f>
        <v/>
      </c>
      <c r="E286" s="488" t="str">
        <f>IFERROR(INDEX(Supplier!D:D,MATCH($D286,Supplier!$C:$C,0),0),"")</f>
        <v/>
      </c>
      <c r="F286" s="490" t="str">
        <f>IFERROR(INDEX(Supplier!F:F,MATCH($D286,Supplier!$C:$C,0),0),"")</f>
        <v/>
      </c>
      <c r="G286" s="488" t="str">
        <f>IFERROR(INDEX(Supplier!G:G,MATCH($D286,Supplier!$C:$C,0),0),"")</f>
        <v/>
      </c>
      <c r="H286" s="524"/>
      <c r="I286" s="525"/>
      <c r="J286" s="533" t="str">
        <f>IF(C286&lt;&gt;"",-SUMIFS('Jurnal Utang'!J:J,'Jurnal Utang'!H:H,F286,'Jurnal Utang'!N:N,C286)+SUMIFS('Jurnal Kas'!K:K,'Jurnal Kas'!H:H,F286,'Jurnal Kas'!N:N,C286)+I286,"")</f>
        <v/>
      </c>
    </row>
    <row r="287" spans="2:10" x14ac:dyDescent="0.25">
      <c r="B287" s="502">
        <v>280</v>
      </c>
      <c r="C287" s="502"/>
      <c r="D287" s="490" t="str">
        <f>IFERROR(INDEX('Jurnal Utang'!O:O,MATCH(C287,'Jurnal Utang'!N:N,0),0),"")</f>
        <v/>
      </c>
      <c r="E287" s="488" t="str">
        <f>IFERROR(INDEX(Supplier!D:D,MATCH($D287,Supplier!$C:$C,0),0),"")</f>
        <v/>
      </c>
      <c r="F287" s="490" t="str">
        <f>IFERROR(INDEX(Supplier!F:F,MATCH($D287,Supplier!$C:$C,0),0),"")</f>
        <v/>
      </c>
      <c r="G287" s="488" t="str">
        <f>IFERROR(INDEX(Supplier!G:G,MATCH($D287,Supplier!$C:$C,0),0),"")</f>
        <v/>
      </c>
      <c r="H287" s="524"/>
      <c r="I287" s="525"/>
      <c r="J287" s="533" t="str">
        <f>IF(C287&lt;&gt;"",-SUMIFS('Jurnal Utang'!J:J,'Jurnal Utang'!H:H,F287,'Jurnal Utang'!N:N,C287)+SUMIFS('Jurnal Kas'!K:K,'Jurnal Kas'!H:H,F287,'Jurnal Kas'!N:N,C287)+I287,"")</f>
        <v/>
      </c>
    </row>
    <row r="288" spans="2:10" x14ac:dyDescent="0.25">
      <c r="B288" s="502">
        <v>281</v>
      </c>
      <c r="C288" s="502"/>
      <c r="D288" s="490" t="str">
        <f>IFERROR(INDEX('Jurnal Utang'!O:O,MATCH(C288,'Jurnal Utang'!N:N,0),0),"")</f>
        <v/>
      </c>
      <c r="E288" s="488" t="str">
        <f>IFERROR(INDEX(Supplier!D:D,MATCH($D288,Supplier!$C:$C,0),0),"")</f>
        <v/>
      </c>
      <c r="F288" s="490" t="str">
        <f>IFERROR(INDEX(Supplier!F:F,MATCH($D288,Supplier!$C:$C,0),0),"")</f>
        <v/>
      </c>
      <c r="G288" s="488" t="str">
        <f>IFERROR(INDEX(Supplier!G:G,MATCH($D288,Supplier!$C:$C,0),0),"")</f>
        <v/>
      </c>
      <c r="H288" s="524"/>
      <c r="I288" s="525"/>
      <c r="J288" s="533" t="str">
        <f>IF(C288&lt;&gt;"",-SUMIFS('Jurnal Utang'!J:J,'Jurnal Utang'!H:H,F288,'Jurnal Utang'!N:N,C288)+SUMIFS('Jurnal Kas'!K:K,'Jurnal Kas'!H:H,F288,'Jurnal Kas'!N:N,C288)+I288,"")</f>
        <v/>
      </c>
    </row>
    <row r="289" spans="2:10" x14ac:dyDescent="0.25">
      <c r="B289" s="502">
        <v>282</v>
      </c>
      <c r="C289" s="502"/>
      <c r="D289" s="490" t="str">
        <f>IFERROR(INDEX('Jurnal Utang'!O:O,MATCH(C289,'Jurnal Utang'!N:N,0),0),"")</f>
        <v/>
      </c>
      <c r="E289" s="488" t="str">
        <f>IFERROR(INDEX(Supplier!D:D,MATCH($D289,Supplier!$C:$C,0),0),"")</f>
        <v/>
      </c>
      <c r="F289" s="490" t="str">
        <f>IFERROR(INDEX(Supplier!F:F,MATCH($D289,Supplier!$C:$C,0),0),"")</f>
        <v/>
      </c>
      <c r="G289" s="488" t="str">
        <f>IFERROR(INDEX(Supplier!G:G,MATCH($D289,Supplier!$C:$C,0),0),"")</f>
        <v/>
      </c>
      <c r="H289" s="524"/>
      <c r="I289" s="525"/>
      <c r="J289" s="533" t="str">
        <f>IF(C289&lt;&gt;"",-SUMIFS('Jurnal Utang'!J:J,'Jurnal Utang'!H:H,F289,'Jurnal Utang'!N:N,C289)+SUMIFS('Jurnal Kas'!K:K,'Jurnal Kas'!H:H,F289,'Jurnal Kas'!N:N,C289)+I289,"")</f>
        <v/>
      </c>
    </row>
    <row r="290" spans="2:10" x14ac:dyDescent="0.25">
      <c r="B290" s="502">
        <v>283</v>
      </c>
      <c r="C290" s="502"/>
      <c r="D290" s="490" t="str">
        <f>IFERROR(INDEX('Jurnal Utang'!O:O,MATCH(C290,'Jurnal Utang'!N:N,0),0),"")</f>
        <v/>
      </c>
      <c r="E290" s="488" t="str">
        <f>IFERROR(INDEX(Supplier!D:D,MATCH($D290,Supplier!$C:$C,0),0),"")</f>
        <v/>
      </c>
      <c r="F290" s="490" t="str">
        <f>IFERROR(INDEX(Supplier!F:F,MATCH($D290,Supplier!$C:$C,0),0),"")</f>
        <v/>
      </c>
      <c r="G290" s="488" t="str">
        <f>IFERROR(INDEX(Supplier!G:G,MATCH($D290,Supplier!$C:$C,0),0),"")</f>
        <v/>
      </c>
      <c r="H290" s="524"/>
      <c r="I290" s="525"/>
      <c r="J290" s="533" t="str">
        <f>IF(C290&lt;&gt;"",-SUMIFS('Jurnal Utang'!J:J,'Jurnal Utang'!H:H,F290,'Jurnal Utang'!N:N,C290)+SUMIFS('Jurnal Kas'!K:K,'Jurnal Kas'!H:H,F290,'Jurnal Kas'!N:N,C290)+I290,"")</f>
        <v/>
      </c>
    </row>
    <row r="291" spans="2:10" x14ac:dyDescent="0.25">
      <c r="B291" s="502">
        <v>284</v>
      </c>
      <c r="C291" s="502"/>
      <c r="D291" s="490" t="str">
        <f>IFERROR(INDEX('Jurnal Utang'!O:O,MATCH(C291,'Jurnal Utang'!N:N,0),0),"")</f>
        <v/>
      </c>
      <c r="E291" s="488" t="str">
        <f>IFERROR(INDEX(Supplier!D:D,MATCH($D291,Supplier!$C:$C,0),0),"")</f>
        <v/>
      </c>
      <c r="F291" s="490" t="str">
        <f>IFERROR(INDEX(Supplier!F:F,MATCH($D291,Supplier!$C:$C,0),0),"")</f>
        <v/>
      </c>
      <c r="G291" s="488" t="str">
        <f>IFERROR(INDEX(Supplier!G:G,MATCH($D291,Supplier!$C:$C,0),0),"")</f>
        <v/>
      </c>
      <c r="H291" s="524"/>
      <c r="I291" s="525"/>
      <c r="J291" s="533" t="str">
        <f>IF(C291&lt;&gt;"",-SUMIFS('Jurnal Utang'!J:J,'Jurnal Utang'!H:H,F291,'Jurnal Utang'!N:N,C291)+SUMIFS('Jurnal Kas'!K:K,'Jurnal Kas'!H:H,F291,'Jurnal Kas'!N:N,C291)+I291,"")</f>
        <v/>
      </c>
    </row>
    <row r="292" spans="2:10" x14ac:dyDescent="0.25">
      <c r="B292" s="502">
        <v>285</v>
      </c>
      <c r="C292" s="502"/>
      <c r="D292" s="490" t="str">
        <f>IFERROR(INDEX('Jurnal Utang'!O:O,MATCH(C292,'Jurnal Utang'!N:N,0),0),"")</f>
        <v/>
      </c>
      <c r="E292" s="488" t="str">
        <f>IFERROR(INDEX(Supplier!D:D,MATCH($D292,Supplier!$C:$C,0),0),"")</f>
        <v/>
      </c>
      <c r="F292" s="490" t="str">
        <f>IFERROR(INDEX(Supplier!F:F,MATCH($D292,Supplier!$C:$C,0),0),"")</f>
        <v/>
      </c>
      <c r="G292" s="488" t="str">
        <f>IFERROR(INDEX(Supplier!G:G,MATCH($D292,Supplier!$C:$C,0),0),"")</f>
        <v/>
      </c>
      <c r="H292" s="524"/>
      <c r="I292" s="525"/>
      <c r="J292" s="533" t="str">
        <f>IF(C292&lt;&gt;"",-SUMIFS('Jurnal Utang'!J:J,'Jurnal Utang'!H:H,F292,'Jurnal Utang'!N:N,C292)+SUMIFS('Jurnal Kas'!K:K,'Jurnal Kas'!H:H,F292,'Jurnal Kas'!N:N,C292)+I292,"")</f>
        <v/>
      </c>
    </row>
    <row r="293" spans="2:10" x14ac:dyDescent="0.25">
      <c r="B293" s="502">
        <v>286</v>
      </c>
      <c r="C293" s="502"/>
      <c r="D293" s="490" t="str">
        <f>IFERROR(INDEX('Jurnal Utang'!O:O,MATCH(C293,'Jurnal Utang'!N:N,0),0),"")</f>
        <v/>
      </c>
      <c r="E293" s="488" t="str">
        <f>IFERROR(INDEX(Supplier!D:D,MATCH($D293,Supplier!$C:$C,0),0),"")</f>
        <v/>
      </c>
      <c r="F293" s="490" t="str">
        <f>IFERROR(INDEX(Supplier!F:F,MATCH($D293,Supplier!$C:$C,0),0),"")</f>
        <v/>
      </c>
      <c r="G293" s="488" t="str">
        <f>IFERROR(INDEX(Supplier!G:G,MATCH($D293,Supplier!$C:$C,0),0),"")</f>
        <v/>
      </c>
      <c r="H293" s="524"/>
      <c r="I293" s="525"/>
      <c r="J293" s="533" t="str">
        <f>IF(C293&lt;&gt;"",-SUMIFS('Jurnal Utang'!J:J,'Jurnal Utang'!H:H,F293,'Jurnal Utang'!N:N,C293)+SUMIFS('Jurnal Kas'!K:K,'Jurnal Kas'!H:H,F293,'Jurnal Kas'!N:N,C293)+I293,"")</f>
        <v/>
      </c>
    </row>
    <row r="294" spans="2:10" x14ac:dyDescent="0.25">
      <c r="B294" s="502">
        <v>287</v>
      </c>
      <c r="C294" s="502"/>
      <c r="D294" s="490" t="str">
        <f>IFERROR(INDEX('Jurnal Utang'!O:O,MATCH(C294,'Jurnal Utang'!N:N,0),0),"")</f>
        <v/>
      </c>
      <c r="E294" s="488" t="str">
        <f>IFERROR(INDEX(Supplier!D:D,MATCH($D294,Supplier!$C:$C,0),0),"")</f>
        <v/>
      </c>
      <c r="F294" s="490" t="str">
        <f>IFERROR(INDEX(Supplier!F:F,MATCH($D294,Supplier!$C:$C,0),0),"")</f>
        <v/>
      </c>
      <c r="G294" s="488" t="str">
        <f>IFERROR(INDEX(Supplier!G:G,MATCH($D294,Supplier!$C:$C,0),0),"")</f>
        <v/>
      </c>
      <c r="H294" s="524"/>
      <c r="I294" s="525"/>
      <c r="J294" s="533" t="str">
        <f>IF(C294&lt;&gt;"",-SUMIFS('Jurnal Utang'!J:J,'Jurnal Utang'!H:H,F294,'Jurnal Utang'!N:N,C294)+SUMIFS('Jurnal Kas'!K:K,'Jurnal Kas'!H:H,F294,'Jurnal Kas'!N:N,C294)+I294,"")</f>
        <v/>
      </c>
    </row>
    <row r="295" spans="2:10" x14ac:dyDescent="0.25">
      <c r="B295" s="502">
        <v>288</v>
      </c>
      <c r="C295" s="502"/>
      <c r="D295" s="490" t="str">
        <f>IFERROR(INDEX('Jurnal Utang'!O:O,MATCH(C295,'Jurnal Utang'!N:N,0),0),"")</f>
        <v/>
      </c>
      <c r="E295" s="488" t="str">
        <f>IFERROR(INDEX(Supplier!D:D,MATCH($D295,Supplier!$C:$C,0),0),"")</f>
        <v/>
      </c>
      <c r="F295" s="490" t="str">
        <f>IFERROR(INDEX(Supplier!F:F,MATCH($D295,Supplier!$C:$C,0),0),"")</f>
        <v/>
      </c>
      <c r="G295" s="488" t="str">
        <f>IFERROR(INDEX(Supplier!G:G,MATCH($D295,Supplier!$C:$C,0),0),"")</f>
        <v/>
      </c>
      <c r="H295" s="524"/>
      <c r="I295" s="525"/>
      <c r="J295" s="533" t="str">
        <f>IF(C295&lt;&gt;"",-SUMIFS('Jurnal Utang'!J:J,'Jurnal Utang'!H:H,F295,'Jurnal Utang'!N:N,C295)+SUMIFS('Jurnal Kas'!K:K,'Jurnal Kas'!H:H,F295,'Jurnal Kas'!N:N,C295)+I295,"")</f>
        <v/>
      </c>
    </row>
    <row r="296" spans="2:10" x14ac:dyDescent="0.25">
      <c r="B296" s="502">
        <v>289</v>
      </c>
      <c r="C296" s="502"/>
      <c r="D296" s="490" t="str">
        <f>IFERROR(INDEX('Jurnal Utang'!O:O,MATCH(C296,'Jurnal Utang'!N:N,0),0),"")</f>
        <v/>
      </c>
      <c r="E296" s="488" t="str">
        <f>IFERROR(INDEX(Supplier!D:D,MATCH($D296,Supplier!$C:$C,0),0),"")</f>
        <v/>
      </c>
      <c r="F296" s="490" t="str">
        <f>IFERROR(INDEX(Supplier!F:F,MATCH($D296,Supplier!$C:$C,0),0),"")</f>
        <v/>
      </c>
      <c r="G296" s="488" t="str">
        <f>IFERROR(INDEX(Supplier!G:G,MATCH($D296,Supplier!$C:$C,0),0),"")</f>
        <v/>
      </c>
      <c r="H296" s="524"/>
      <c r="I296" s="525"/>
      <c r="J296" s="533" t="str">
        <f>IF(C296&lt;&gt;"",-SUMIFS('Jurnal Utang'!J:J,'Jurnal Utang'!H:H,F296,'Jurnal Utang'!N:N,C296)+SUMIFS('Jurnal Kas'!K:K,'Jurnal Kas'!H:H,F296,'Jurnal Kas'!N:N,C296)+I296,"")</f>
        <v/>
      </c>
    </row>
    <row r="297" spans="2:10" x14ac:dyDescent="0.25">
      <c r="B297" s="502">
        <v>290</v>
      </c>
      <c r="C297" s="502"/>
      <c r="D297" s="490" t="str">
        <f>IFERROR(INDEX('Jurnal Utang'!O:O,MATCH(C297,'Jurnal Utang'!N:N,0),0),"")</f>
        <v/>
      </c>
      <c r="E297" s="488" t="str">
        <f>IFERROR(INDEX(Supplier!D:D,MATCH($D297,Supplier!$C:$C,0),0),"")</f>
        <v/>
      </c>
      <c r="F297" s="490" t="str">
        <f>IFERROR(INDEX(Supplier!F:F,MATCH($D297,Supplier!$C:$C,0),0),"")</f>
        <v/>
      </c>
      <c r="G297" s="488" t="str">
        <f>IFERROR(INDEX(Supplier!G:G,MATCH($D297,Supplier!$C:$C,0),0),"")</f>
        <v/>
      </c>
      <c r="H297" s="524"/>
      <c r="I297" s="525"/>
      <c r="J297" s="533" t="str">
        <f>IF(C297&lt;&gt;"",-SUMIFS('Jurnal Utang'!J:J,'Jurnal Utang'!H:H,F297,'Jurnal Utang'!N:N,C297)+SUMIFS('Jurnal Kas'!K:K,'Jurnal Kas'!H:H,F297,'Jurnal Kas'!N:N,C297)+I297,"")</f>
        <v/>
      </c>
    </row>
    <row r="298" spans="2:10" x14ac:dyDescent="0.25">
      <c r="B298" s="502">
        <v>291</v>
      </c>
      <c r="C298" s="502"/>
      <c r="D298" s="490" t="str">
        <f>IFERROR(INDEX('Jurnal Utang'!O:O,MATCH(C298,'Jurnal Utang'!N:N,0),0),"")</f>
        <v/>
      </c>
      <c r="E298" s="488" t="str">
        <f>IFERROR(INDEX(Supplier!D:D,MATCH($D298,Supplier!$C:$C,0),0),"")</f>
        <v/>
      </c>
      <c r="F298" s="490" t="str">
        <f>IFERROR(INDEX(Supplier!F:F,MATCH($D298,Supplier!$C:$C,0),0),"")</f>
        <v/>
      </c>
      <c r="G298" s="488" t="str">
        <f>IFERROR(INDEX(Supplier!G:G,MATCH($D298,Supplier!$C:$C,0),0),"")</f>
        <v/>
      </c>
      <c r="H298" s="524"/>
      <c r="I298" s="525"/>
      <c r="J298" s="533" t="str">
        <f>IF(C298&lt;&gt;"",-SUMIFS('Jurnal Utang'!J:J,'Jurnal Utang'!H:H,F298,'Jurnal Utang'!N:N,C298)+SUMIFS('Jurnal Kas'!K:K,'Jurnal Kas'!H:H,F298,'Jurnal Kas'!N:N,C298)+I298,"")</f>
        <v/>
      </c>
    </row>
    <row r="299" spans="2:10" x14ac:dyDescent="0.25">
      <c r="B299" s="502">
        <v>292</v>
      </c>
      <c r="C299" s="502"/>
      <c r="D299" s="490" t="str">
        <f>IFERROR(INDEX('Jurnal Utang'!O:O,MATCH(C299,'Jurnal Utang'!N:N,0),0),"")</f>
        <v/>
      </c>
      <c r="E299" s="488" t="str">
        <f>IFERROR(INDEX(Supplier!D:D,MATCH($D299,Supplier!$C:$C,0),0),"")</f>
        <v/>
      </c>
      <c r="F299" s="490" t="str">
        <f>IFERROR(INDEX(Supplier!F:F,MATCH($D299,Supplier!$C:$C,0),0),"")</f>
        <v/>
      </c>
      <c r="G299" s="488" t="str">
        <f>IFERROR(INDEX(Supplier!G:G,MATCH($D299,Supplier!$C:$C,0),0),"")</f>
        <v/>
      </c>
      <c r="H299" s="524"/>
      <c r="I299" s="525"/>
      <c r="J299" s="533" t="str">
        <f>IF(C299&lt;&gt;"",-SUMIFS('Jurnal Utang'!J:J,'Jurnal Utang'!H:H,F299,'Jurnal Utang'!N:N,C299)+SUMIFS('Jurnal Kas'!K:K,'Jurnal Kas'!H:H,F299,'Jurnal Kas'!N:N,C299)+I299,"")</f>
        <v/>
      </c>
    </row>
    <row r="300" spans="2:10" x14ac:dyDescent="0.25">
      <c r="B300" s="502">
        <v>293</v>
      </c>
      <c r="C300" s="502"/>
      <c r="D300" s="490" t="str">
        <f>IFERROR(INDEX('Jurnal Utang'!O:O,MATCH(C300,'Jurnal Utang'!N:N,0),0),"")</f>
        <v/>
      </c>
      <c r="E300" s="488" t="str">
        <f>IFERROR(INDEX(Supplier!D:D,MATCH($D300,Supplier!$C:$C,0),0),"")</f>
        <v/>
      </c>
      <c r="F300" s="490" t="str">
        <f>IFERROR(INDEX(Supplier!F:F,MATCH($D300,Supplier!$C:$C,0),0),"")</f>
        <v/>
      </c>
      <c r="G300" s="488" t="str">
        <f>IFERROR(INDEX(Supplier!G:G,MATCH($D300,Supplier!$C:$C,0),0),"")</f>
        <v/>
      </c>
      <c r="H300" s="524"/>
      <c r="I300" s="525"/>
      <c r="J300" s="533" t="str">
        <f>IF(C300&lt;&gt;"",-SUMIFS('Jurnal Utang'!J:J,'Jurnal Utang'!H:H,F300,'Jurnal Utang'!N:N,C300)+SUMIFS('Jurnal Kas'!K:K,'Jurnal Kas'!H:H,F300,'Jurnal Kas'!N:N,C300)+I300,"")</f>
        <v/>
      </c>
    </row>
    <row r="301" spans="2:10" x14ac:dyDescent="0.25">
      <c r="B301" s="502">
        <v>294</v>
      </c>
      <c r="C301" s="502"/>
      <c r="D301" s="490" t="str">
        <f>IFERROR(INDEX('Jurnal Utang'!O:O,MATCH(C301,'Jurnal Utang'!N:N,0),0),"")</f>
        <v/>
      </c>
      <c r="E301" s="488" t="str">
        <f>IFERROR(INDEX(Supplier!D:D,MATCH($D301,Supplier!$C:$C,0),0),"")</f>
        <v/>
      </c>
      <c r="F301" s="490" t="str">
        <f>IFERROR(INDEX(Supplier!F:F,MATCH($D301,Supplier!$C:$C,0),0),"")</f>
        <v/>
      </c>
      <c r="G301" s="488" t="str">
        <f>IFERROR(INDEX(Supplier!G:G,MATCH($D301,Supplier!$C:$C,0),0),"")</f>
        <v/>
      </c>
      <c r="H301" s="524"/>
      <c r="I301" s="525"/>
      <c r="J301" s="533" t="str">
        <f>IF(C301&lt;&gt;"",-SUMIFS('Jurnal Utang'!J:J,'Jurnal Utang'!H:H,F301,'Jurnal Utang'!N:N,C301)+SUMIFS('Jurnal Kas'!K:K,'Jurnal Kas'!H:H,F301,'Jurnal Kas'!N:N,C301)+I301,"")</f>
        <v/>
      </c>
    </row>
    <row r="302" spans="2:10" x14ac:dyDescent="0.25">
      <c r="B302" s="502">
        <v>295</v>
      </c>
      <c r="C302" s="502"/>
      <c r="D302" s="490" t="str">
        <f>IFERROR(INDEX('Jurnal Utang'!O:O,MATCH(C302,'Jurnal Utang'!N:N,0),0),"")</f>
        <v/>
      </c>
      <c r="E302" s="488" t="str">
        <f>IFERROR(INDEX(Supplier!D:D,MATCH($D302,Supplier!$C:$C,0),0),"")</f>
        <v/>
      </c>
      <c r="F302" s="490" t="str">
        <f>IFERROR(INDEX(Supplier!F:F,MATCH($D302,Supplier!$C:$C,0),0),"")</f>
        <v/>
      </c>
      <c r="G302" s="488" t="str">
        <f>IFERROR(INDEX(Supplier!G:G,MATCH($D302,Supplier!$C:$C,0),0),"")</f>
        <v/>
      </c>
      <c r="H302" s="524"/>
      <c r="I302" s="525"/>
      <c r="J302" s="533" t="str">
        <f>IF(C302&lt;&gt;"",-SUMIFS('Jurnal Utang'!J:J,'Jurnal Utang'!H:H,F302,'Jurnal Utang'!N:N,C302)+SUMIFS('Jurnal Kas'!K:K,'Jurnal Kas'!H:H,F302,'Jurnal Kas'!N:N,C302)+I302,"")</f>
        <v/>
      </c>
    </row>
    <row r="303" spans="2:10" x14ac:dyDescent="0.25">
      <c r="B303" s="502">
        <v>296</v>
      </c>
      <c r="C303" s="502"/>
      <c r="D303" s="490" t="str">
        <f>IFERROR(INDEX('Jurnal Utang'!O:O,MATCH(C303,'Jurnal Utang'!N:N,0),0),"")</f>
        <v/>
      </c>
      <c r="E303" s="488" t="str">
        <f>IFERROR(INDEX(Supplier!D:D,MATCH($D303,Supplier!$C:$C,0),0),"")</f>
        <v/>
      </c>
      <c r="F303" s="490" t="str">
        <f>IFERROR(INDEX(Supplier!F:F,MATCH($D303,Supplier!$C:$C,0),0),"")</f>
        <v/>
      </c>
      <c r="G303" s="488" t="str">
        <f>IFERROR(INDEX(Supplier!G:G,MATCH($D303,Supplier!$C:$C,0),0),"")</f>
        <v/>
      </c>
      <c r="H303" s="524"/>
      <c r="I303" s="525"/>
      <c r="J303" s="533" t="str">
        <f>IF(C303&lt;&gt;"",-SUMIFS('Jurnal Utang'!J:J,'Jurnal Utang'!H:H,F303,'Jurnal Utang'!N:N,C303)+SUMIFS('Jurnal Kas'!K:K,'Jurnal Kas'!H:H,F303,'Jurnal Kas'!N:N,C303)+I303,"")</f>
        <v/>
      </c>
    </row>
    <row r="304" spans="2:10" x14ac:dyDescent="0.25">
      <c r="B304" s="502">
        <v>297</v>
      </c>
      <c r="C304" s="502"/>
      <c r="D304" s="490" t="str">
        <f>IFERROR(INDEX('Jurnal Utang'!O:O,MATCH(C304,'Jurnal Utang'!N:N,0),0),"")</f>
        <v/>
      </c>
      <c r="E304" s="488" t="str">
        <f>IFERROR(INDEX(Supplier!D:D,MATCH($D304,Supplier!$C:$C,0),0),"")</f>
        <v/>
      </c>
      <c r="F304" s="490" t="str">
        <f>IFERROR(INDEX(Supplier!F:F,MATCH($D304,Supplier!$C:$C,0),0),"")</f>
        <v/>
      </c>
      <c r="G304" s="488" t="str">
        <f>IFERROR(INDEX(Supplier!G:G,MATCH($D304,Supplier!$C:$C,0),0),"")</f>
        <v/>
      </c>
      <c r="H304" s="524"/>
      <c r="I304" s="525"/>
      <c r="J304" s="533" t="str">
        <f>IF(C304&lt;&gt;"",-SUMIFS('Jurnal Utang'!J:J,'Jurnal Utang'!H:H,F304,'Jurnal Utang'!N:N,C304)+SUMIFS('Jurnal Kas'!K:K,'Jurnal Kas'!H:H,F304,'Jurnal Kas'!N:N,C304)+I304,"")</f>
        <v/>
      </c>
    </row>
    <row r="305" spans="2:10" x14ac:dyDescent="0.25">
      <c r="B305" s="502">
        <v>298</v>
      </c>
      <c r="C305" s="502"/>
      <c r="D305" s="490" t="str">
        <f>IFERROR(INDEX('Jurnal Utang'!O:O,MATCH(C305,'Jurnal Utang'!N:N,0),0),"")</f>
        <v/>
      </c>
      <c r="E305" s="488" t="str">
        <f>IFERROR(INDEX(Supplier!D:D,MATCH($D305,Supplier!$C:$C,0),0),"")</f>
        <v/>
      </c>
      <c r="F305" s="490" t="str">
        <f>IFERROR(INDEX(Supplier!F:F,MATCH($D305,Supplier!$C:$C,0),0),"")</f>
        <v/>
      </c>
      <c r="G305" s="488" t="str">
        <f>IFERROR(INDEX(Supplier!G:G,MATCH($D305,Supplier!$C:$C,0),0),"")</f>
        <v/>
      </c>
      <c r="H305" s="524"/>
      <c r="I305" s="525"/>
      <c r="J305" s="533" t="str">
        <f>IF(C305&lt;&gt;"",-SUMIFS('Jurnal Utang'!J:J,'Jurnal Utang'!H:H,F305,'Jurnal Utang'!N:N,C305)+SUMIFS('Jurnal Kas'!K:K,'Jurnal Kas'!H:H,F305,'Jurnal Kas'!N:N,C305)+I305,"")</f>
        <v/>
      </c>
    </row>
    <row r="306" spans="2:10" x14ac:dyDescent="0.25">
      <c r="B306" s="502">
        <v>299</v>
      </c>
      <c r="C306" s="502"/>
      <c r="D306" s="490" t="str">
        <f>IFERROR(INDEX('Jurnal Utang'!O:O,MATCH(C306,'Jurnal Utang'!N:N,0),0),"")</f>
        <v/>
      </c>
      <c r="E306" s="488" t="str">
        <f>IFERROR(INDEX(Supplier!D:D,MATCH($D306,Supplier!$C:$C,0),0),"")</f>
        <v/>
      </c>
      <c r="F306" s="490" t="str">
        <f>IFERROR(INDEX(Supplier!F:F,MATCH($D306,Supplier!$C:$C,0),0),"")</f>
        <v/>
      </c>
      <c r="G306" s="488" t="str">
        <f>IFERROR(INDEX(Supplier!G:G,MATCH($D306,Supplier!$C:$C,0),0),"")</f>
        <v/>
      </c>
      <c r="H306" s="524"/>
      <c r="I306" s="525"/>
      <c r="J306" s="533" t="str">
        <f>IF(C306&lt;&gt;"",-SUMIFS('Jurnal Utang'!J:J,'Jurnal Utang'!H:H,F306,'Jurnal Utang'!N:N,C306)+SUMIFS('Jurnal Kas'!K:K,'Jurnal Kas'!H:H,F306,'Jurnal Kas'!N:N,C306)+I306,"")</f>
        <v/>
      </c>
    </row>
    <row r="307" spans="2:10" x14ac:dyDescent="0.25">
      <c r="B307" s="502">
        <v>300</v>
      </c>
      <c r="C307" s="502"/>
      <c r="D307" s="490" t="str">
        <f>IFERROR(INDEX('Jurnal Utang'!O:O,MATCH(C307,'Jurnal Utang'!N:N,0),0),"")</f>
        <v/>
      </c>
      <c r="E307" s="488" t="str">
        <f>IFERROR(INDEX(Supplier!D:D,MATCH($D307,Supplier!$C:$C,0),0),"")</f>
        <v/>
      </c>
      <c r="F307" s="490" t="str">
        <f>IFERROR(INDEX(Supplier!F:F,MATCH($D307,Supplier!$C:$C,0),0),"")</f>
        <v/>
      </c>
      <c r="G307" s="488" t="str">
        <f>IFERROR(INDEX(Supplier!G:G,MATCH($D307,Supplier!$C:$C,0),0),"")</f>
        <v/>
      </c>
      <c r="H307" s="524"/>
      <c r="I307" s="525"/>
      <c r="J307" s="533" t="str">
        <f>IF(C307&lt;&gt;"",-SUMIFS('Jurnal Utang'!J:J,'Jurnal Utang'!H:H,F307,'Jurnal Utang'!N:N,C307)+SUMIFS('Jurnal Kas'!K:K,'Jurnal Kas'!H:H,F307,'Jurnal Kas'!N:N,C307)+I307,"")</f>
        <v/>
      </c>
    </row>
    <row r="308" spans="2:10" x14ac:dyDescent="0.25">
      <c r="B308" s="502">
        <v>301</v>
      </c>
      <c r="C308" s="502"/>
      <c r="D308" s="490" t="str">
        <f>IFERROR(INDEX('Jurnal Utang'!O:O,MATCH(C308,'Jurnal Utang'!N:N,0),0),"")</f>
        <v/>
      </c>
      <c r="E308" s="488" t="str">
        <f>IFERROR(INDEX(Supplier!D:D,MATCH($D308,Supplier!$C:$C,0),0),"")</f>
        <v/>
      </c>
      <c r="F308" s="490" t="str">
        <f>IFERROR(INDEX(Supplier!F:F,MATCH($D308,Supplier!$C:$C,0),0),"")</f>
        <v/>
      </c>
      <c r="G308" s="488" t="str">
        <f>IFERROR(INDEX(Supplier!G:G,MATCH($D308,Supplier!$C:$C,0),0),"")</f>
        <v/>
      </c>
      <c r="H308" s="524"/>
      <c r="I308" s="525"/>
      <c r="J308" s="533" t="str">
        <f>IF(C308&lt;&gt;"",-SUMIFS('Jurnal Utang'!J:J,'Jurnal Utang'!H:H,F308,'Jurnal Utang'!N:N,C308)+SUMIFS('Jurnal Kas'!K:K,'Jurnal Kas'!H:H,F308,'Jurnal Kas'!N:N,C308)+I308,"")</f>
        <v/>
      </c>
    </row>
    <row r="309" spans="2:10" x14ac:dyDescent="0.25">
      <c r="B309" s="502">
        <v>302</v>
      </c>
      <c r="C309" s="502"/>
      <c r="D309" s="490" t="str">
        <f>IFERROR(INDEX('Jurnal Utang'!O:O,MATCH(C309,'Jurnal Utang'!N:N,0),0),"")</f>
        <v/>
      </c>
      <c r="E309" s="488" t="str">
        <f>IFERROR(INDEX(Supplier!D:D,MATCH($D309,Supplier!$C:$C,0),0),"")</f>
        <v/>
      </c>
      <c r="F309" s="490" t="str">
        <f>IFERROR(INDEX(Supplier!F:F,MATCH($D309,Supplier!$C:$C,0),0),"")</f>
        <v/>
      </c>
      <c r="G309" s="488" t="str">
        <f>IFERROR(INDEX(Supplier!G:G,MATCH($D309,Supplier!$C:$C,0),0),"")</f>
        <v/>
      </c>
      <c r="H309" s="524"/>
      <c r="I309" s="525"/>
      <c r="J309" s="533" t="str">
        <f>IF(C309&lt;&gt;"",-SUMIFS('Jurnal Utang'!J:J,'Jurnal Utang'!H:H,F309,'Jurnal Utang'!N:N,C309)+SUMIFS('Jurnal Kas'!K:K,'Jurnal Kas'!H:H,F309,'Jurnal Kas'!N:N,C309)+I309,"")</f>
        <v/>
      </c>
    </row>
    <row r="310" spans="2:10" x14ac:dyDescent="0.25">
      <c r="B310" s="502">
        <v>303</v>
      </c>
      <c r="C310" s="502"/>
      <c r="D310" s="490" t="str">
        <f>IFERROR(INDEX('Jurnal Utang'!O:O,MATCH(C310,'Jurnal Utang'!N:N,0),0),"")</f>
        <v/>
      </c>
      <c r="E310" s="488" t="str">
        <f>IFERROR(INDEX(Supplier!D:D,MATCH($D310,Supplier!$C:$C,0),0),"")</f>
        <v/>
      </c>
      <c r="F310" s="490" t="str">
        <f>IFERROR(INDEX(Supplier!F:F,MATCH($D310,Supplier!$C:$C,0),0),"")</f>
        <v/>
      </c>
      <c r="G310" s="488" t="str">
        <f>IFERROR(INDEX(Supplier!G:G,MATCH($D310,Supplier!$C:$C,0),0),"")</f>
        <v/>
      </c>
      <c r="H310" s="524"/>
      <c r="I310" s="525"/>
      <c r="J310" s="533" t="str">
        <f>IF(C310&lt;&gt;"",-SUMIFS('Jurnal Utang'!J:J,'Jurnal Utang'!H:H,F310,'Jurnal Utang'!N:N,C310)+SUMIFS('Jurnal Kas'!K:K,'Jurnal Kas'!H:H,F310,'Jurnal Kas'!N:N,C310)+I310,"")</f>
        <v/>
      </c>
    </row>
    <row r="311" spans="2:10" x14ac:dyDescent="0.25">
      <c r="B311" s="502">
        <v>304</v>
      </c>
      <c r="C311" s="502"/>
      <c r="D311" s="490" t="str">
        <f>IFERROR(INDEX('Jurnal Utang'!O:O,MATCH(C311,'Jurnal Utang'!N:N,0),0),"")</f>
        <v/>
      </c>
      <c r="E311" s="488" t="str">
        <f>IFERROR(INDEX(Supplier!D:D,MATCH($D311,Supplier!$C:$C,0),0),"")</f>
        <v/>
      </c>
      <c r="F311" s="490" t="str">
        <f>IFERROR(INDEX(Supplier!F:F,MATCH($D311,Supplier!$C:$C,0),0),"")</f>
        <v/>
      </c>
      <c r="G311" s="488" t="str">
        <f>IFERROR(INDEX(Supplier!G:G,MATCH($D311,Supplier!$C:$C,0),0),"")</f>
        <v/>
      </c>
      <c r="H311" s="524"/>
      <c r="I311" s="525"/>
      <c r="J311" s="533" t="str">
        <f>IF(C311&lt;&gt;"",-SUMIFS('Jurnal Utang'!J:J,'Jurnal Utang'!H:H,F311,'Jurnal Utang'!N:N,C311)+SUMIFS('Jurnal Kas'!K:K,'Jurnal Kas'!H:H,F311,'Jurnal Kas'!N:N,C311)+I311,"")</f>
        <v/>
      </c>
    </row>
    <row r="312" spans="2:10" x14ac:dyDescent="0.25">
      <c r="B312" s="502">
        <v>305</v>
      </c>
      <c r="C312" s="502"/>
      <c r="D312" s="490" t="str">
        <f>IFERROR(INDEX('Jurnal Utang'!O:O,MATCH(C312,'Jurnal Utang'!N:N,0),0),"")</f>
        <v/>
      </c>
      <c r="E312" s="488" t="str">
        <f>IFERROR(INDEX(Supplier!D:D,MATCH($D312,Supplier!$C:$C,0),0),"")</f>
        <v/>
      </c>
      <c r="F312" s="490" t="str">
        <f>IFERROR(INDEX(Supplier!F:F,MATCH($D312,Supplier!$C:$C,0),0),"")</f>
        <v/>
      </c>
      <c r="G312" s="488" t="str">
        <f>IFERROR(INDEX(Supplier!G:G,MATCH($D312,Supplier!$C:$C,0),0),"")</f>
        <v/>
      </c>
      <c r="H312" s="524"/>
      <c r="I312" s="525"/>
      <c r="J312" s="533" t="str">
        <f>IF(C312&lt;&gt;"",-SUMIFS('Jurnal Utang'!J:J,'Jurnal Utang'!H:H,F312,'Jurnal Utang'!N:N,C312)+SUMIFS('Jurnal Kas'!K:K,'Jurnal Kas'!H:H,F312,'Jurnal Kas'!N:N,C312)+I312,"")</f>
        <v/>
      </c>
    </row>
    <row r="313" spans="2:10" x14ac:dyDescent="0.25">
      <c r="B313" s="502">
        <v>306</v>
      </c>
      <c r="C313" s="502"/>
      <c r="D313" s="490" t="str">
        <f>IFERROR(INDEX('Jurnal Utang'!O:O,MATCH(C313,'Jurnal Utang'!N:N,0),0),"")</f>
        <v/>
      </c>
      <c r="E313" s="488" t="str">
        <f>IFERROR(INDEX(Supplier!D:D,MATCH($D313,Supplier!$C:$C,0),0),"")</f>
        <v/>
      </c>
      <c r="F313" s="490" t="str">
        <f>IFERROR(INDEX(Supplier!F:F,MATCH($D313,Supplier!$C:$C,0),0),"")</f>
        <v/>
      </c>
      <c r="G313" s="488" t="str">
        <f>IFERROR(INDEX(Supplier!G:G,MATCH($D313,Supplier!$C:$C,0),0),"")</f>
        <v/>
      </c>
      <c r="H313" s="524"/>
      <c r="I313" s="525"/>
      <c r="J313" s="533" t="str">
        <f>IF(C313&lt;&gt;"",-SUMIFS('Jurnal Utang'!J:J,'Jurnal Utang'!H:H,F313,'Jurnal Utang'!N:N,C313)+SUMIFS('Jurnal Kas'!K:K,'Jurnal Kas'!H:H,F313,'Jurnal Kas'!N:N,C313)+I313,"")</f>
        <v/>
      </c>
    </row>
    <row r="314" spans="2:10" x14ac:dyDescent="0.25">
      <c r="B314" s="502">
        <v>307</v>
      </c>
      <c r="C314" s="502"/>
      <c r="D314" s="490" t="str">
        <f>IFERROR(INDEX('Jurnal Utang'!O:O,MATCH(C314,'Jurnal Utang'!N:N,0),0),"")</f>
        <v/>
      </c>
      <c r="E314" s="488" t="str">
        <f>IFERROR(INDEX(Supplier!D:D,MATCH($D314,Supplier!$C:$C,0),0),"")</f>
        <v/>
      </c>
      <c r="F314" s="490" t="str">
        <f>IFERROR(INDEX(Supplier!F:F,MATCH($D314,Supplier!$C:$C,0),0),"")</f>
        <v/>
      </c>
      <c r="G314" s="488" t="str">
        <f>IFERROR(INDEX(Supplier!G:G,MATCH($D314,Supplier!$C:$C,0),0),"")</f>
        <v/>
      </c>
      <c r="H314" s="524"/>
      <c r="I314" s="525"/>
      <c r="J314" s="533" t="str">
        <f>IF(C314&lt;&gt;"",-SUMIFS('Jurnal Utang'!J:J,'Jurnal Utang'!H:H,F314,'Jurnal Utang'!N:N,C314)+SUMIFS('Jurnal Kas'!K:K,'Jurnal Kas'!H:H,F314,'Jurnal Kas'!N:N,C314)+I314,"")</f>
        <v/>
      </c>
    </row>
    <row r="315" spans="2:10" x14ac:dyDescent="0.25">
      <c r="B315" s="502">
        <v>308</v>
      </c>
      <c r="C315" s="502"/>
      <c r="D315" s="490" t="str">
        <f>IFERROR(INDEX('Jurnal Utang'!O:O,MATCH(C315,'Jurnal Utang'!N:N,0),0),"")</f>
        <v/>
      </c>
      <c r="E315" s="488" t="str">
        <f>IFERROR(INDEX(Supplier!D:D,MATCH($D315,Supplier!$C:$C,0),0),"")</f>
        <v/>
      </c>
      <c r="F315" s="490" t="str">
        <f>IFERROR(INDEX(Supplier!F:F,MATCH($D315,Supplier!$C:$C,0),0),"")</f>
        <v/>
      </c>
      <c r="G315" s="488" t="str">
        <f>IFERROR(INDEX(Supplier!G:G,MATCH($D315,Supplier!$C:$C,0),0),"")</f>
        <v/>
      </c>
      <c r="H315" s="524"/>
      <c r="I315" s="525"/>
      <c r="J315" s="533" t="str">
        <f>IF(C315&lt;&gt;"",-SUMIFS('Jurnal Utang'!J:J,'Jurnal Utang'!H:H,F315,'Jurnal Utang'!N:N,C315)+SUMIFS('Jurnal Kas'!K:K,'Jurnal Kas'!H:H,F315,'Jurnal Kas'!N:N,C315)+I315,"")</f>
        <v/>
      </c>
    </row>
    <row r="316" spans="2:10" x14ac:dyDescent="0.25">
      <c r="B316" s="502">
        <v>309</v>
      </c>
      <c r="C316" s="502"/>
      <c r="D316" s="490" t="str">
        <f>IFERROR(INDEX('Jurnal Utang'!O:O,MATCH(C316,'Jurnal Utang'!N:N,0),0),"")</f>
        <v/>
      </c>
      <c r="E316" s="488" t="str">
        <f>IFERROR(INDEX(Supplier!D:D,MATCH($D316,Supplier!$C:$C,0),0),"")</f>
        <v/>
      </c>
      <c r="F316" s="490" t="str">
        <f>IFERROR(INDEX(Supplier!F:F,MATCH($D316,Supplier!$C:$C,0),0),"")</f>
        <v/>
      </c>
      <c r="G316" s="488" t="str">
        <f>IFERROR(INDEX(Supplier!G:G,MATCH($D316,Supplier!$C:$C,0),0),"")</f>
        <v/>
      </c>
      <c r="H316" s="524"/>
      <c r="I316" s="525"/>
      <c r="J316" s="533" t="str">
        <f>IF(C316&lt;&gt;"",-SUMIFS('Jurnal Utang'!J:J,'Jurnal Utang'!H:H,F316,'Jurnal Utang'!N:N,C316)+SUMIFS('Jurnal Kas'!K:K,'Jurnal Kas'!H:H,F316,'Jurnal Kas'!N:N,C316)+I316,"")</f>
        <v/>
      </c>
    </row>
    <row r="317" spans="2:10" x14ac:dyDescent="0.25">
      <c r="B317" s="502">
        <v>310</v>
      </c>
      <c r="C317" s="502"/>
      <c r="D317" s="490" t="str">
        <f>IFERROR(INDEX('Jurnal Utang'!O:O,MATCH(C317,'Jurnal Utang'!N:N,0),0),"")</f>
        <v/>
      </c>
      <c r="E317" s="488" t="str">
        <f>IFERROR(INDEX(Supplier!D:D,MATCH($D317,Supplier!$C:$C,0),0),"")</f>
        <v/>
      </c>
      <c r="F317" s="490" t="str">
        <f>IFERROR(INDEX(Supplier!F:F,MATCH($D317,Supplier!$C:$C,0),0),"")</f>
        <v/>
      </c>
      <c r="G317" s="488" t="str">
        <f>IFERROR(INDEX(Supplier!G:G,MATCH($D317,Supplier!$C:$C,0),0),"")</f>
        <v/>
      </c>
      <c r="H317" s="524"/>
      <c r="I317" s="525"/>
      <c r="J317" s="533" t="str">
        <f>IF(C317&lt;&gt;"",-SUMIFS('Jurnal Utang'!J:J,'Jurnal Utang'!H:H,F317,'Jurnal Utang'!N:N,C317)+SUMIFS('Jurnal Kas'!K:K,'Jurnal Kas'!H:H,F317,'Jurnal Kas'!N:N,C317)+I317,"")</f>
        <v/>
      </c>
    </row>
    <row r="318" spans="2:10" x14ac:dyDescent="0.25">
      <c r="B318" s="502">
        <v>311</v>
      </c>
      <c r="C318" s="502"/>
      <c r="D318" s="490" t="str">
        <f>IFERROR(INDEX('Jurnal Utang'!O:O,MATCH(C318,'Jurnal Utang'!N:N,0),0),"")</f>
        <v/>
      </c>
      <c r="E318" s="488" t="str">
        <f>IFERROR(INDEX(Supplier!D:D,MATCH($D318,Supplier!$C:$C,0),0),"")</f>
        <v/>
      </c>
      <c r="F318" s="490" t="str">
        <f>IFERROR(INDEX(Supplier!F:F,MATCH($D318,Supplier!$C:$C,0),0),"")</f>
        <v/>
      </c>
      <c r="G318" s="488" t="str">
        <f>IFERROR(INDEX(Supplier!G:G,MATCH($D318,Supplier!$C:$C,0),0),"")</f>
        <v/>
      </c>
      <c r="H318" s="524"/>
      <c r="I318" s="525"/>
      <c r="J318" s="533" t="str">
        <f>IF(C318&lt;&gt;"",-SUMIFS('Jurnal Utang'!J:J,'Jurnal Utang'!H:H,F318,'Jurnal Utang'!N:N,C318)+SUMIFS('Jurnal Kas'!K:K,'Jurnal Kas'!H:H,F318,'Jurnal Kas'!N:N,C318)+I318,"")</f>
        <v/>
      </c>
    </row>
    <row r="319" spans="2:10" x14ac:dyDescent="0.25">
      <c r="B319" s="502">
        <v>312</v>
      </c>
      <c r="C319" s="502"/>
      <c r="D319" s="490" t="str">
        <f>IFERROR(INDEX('Jurnal Utang'!O:O,MATCH(C319,'Jurnal Utang'!N:N,0),0),"")</f>
        <v/>
      </c>
      <c r="E319" s="488" t="str">
        <f>IFERROR(INDEX(Supplier!D:D,MATCH($D319,Supplier!$C:$C,0),0),"")</f>
        <v/>
      </c>
      <c r="F319" s="490" t="str">
        <f>IFERROR(INDEX(Supplier!F:F,MATCH($D319,Supplier!$C:$C,0),0),"")</f>
        <v/>
      </c>
      <c r="G319" s="488" t="str">
        <f>IFERROR(INDEX(Supplier!G:G,MATCH($D319,Supplier!$C:$C,0),0),"")</f>
        <v/>
      </c>
      <c r="H319" s="524"/>
      <c r="I319" s="525"/>
      <c r="J319" s="533" t="str">
        <f>IF(C319&lt;&gt;"",-SUMIFS('Jurnal Utang'!J:J,'Jurnal Utang'!H:H,F319,'Jurnal Utang'!N:N,C319)+SUMIFS('Jurnal Kas'!K:K,'Jurnal Kas'!H:H,F319,'Jurnal Kas'!N:N,C319)+I319,"")</f>
        <v/>
      </c>
    </row>
    <row r="320" spans="2:10" x14ac:dyDescent="0.25">
      <c r="B320" s="502">
        <v>313</v>
      </c>
      <c r="C320" s="502"/>
      <c r="D320" s="490" t="str">
        <f>IFERROR(INDEX('Jurnal Utang'!O:O,MATCH(C320,'Jurnal Utang'!N:N,0),0),"")</f>
        <v/>
      </c>
      <c r="E320" s="488" t="str">
        <f>IFERROR(INDEX(Supplier!D:D,MATCH($D320,Supplier!$C:$C,0),0),"")</f>
        <v/>
      </c>
      <c r="F320" s="490" t="str">
        <f>IFERROR(INDEX(Supplier!F:F,MATCH($D320,Supplier!$C:$C,0),0),"")</f>
        <v/>
      </c>
      <c r="G320" s="488" t="str">
        <f>IFERROR(INDEX(Supplier!G:G,MATCH($D320,Supplier!$C:$C,0),0),"")</f>
        <v/>
      </c>
      <c r="H320" s="524"/>
      <c r="I320" s="525"/>
      <c r="J320" s="533" t="str">
        <f>IF(C320&lt;&gt;"",-SUMIFS('Jurnal Utang'!J:J,'Jurnal Utang'!H:H,F320,'Jurnal Utang'!N:N,C320)+SUMIFS('Jurnal Kas'!K:K,'Jurnal Kas'!H:H,F320,'Jurnal Kas'!N:N,C320)+I320,"")</f>
        <v/>
      </c>
    </row>
    <row r="321" spans="2:10" x14ac:dyDescent="0.25">
      <c r="B321" s="502">
        <v>314</v>
      </c>
      <c r="C321" s="502"/>
      <c r="D321" s="490" t="str">
        <f>IFERROR(INDEX('Jurnal Utang'!O:O,MATCH(C321,'Jurnal Utang'!N:N,0),0),"")</f>
        <v/>
      </c>
      <c r="E321" s="488" t="str">
        <f>IFERROR(INDEX(Supplier!D:D,MATCH($D321,Supplier!$C:$C,0),0),"")</f>
        <v/>
      </c>
      <c r="F321" s="490" t="str">
        <f>IFERROR(INDEX(Supplier!F:F,MATCH($D321,Supplier!$C:$C,0),0),"")</f>
        <v/>
      </c>
      <c r="G321" s="488" t="str">
        <f>IFERROR(INDEX(Supplier!G:G,MATCH($D321,Supplier!$C:$C,0),0),"")</f>
        <v/>
      </c>
      <c r="H321" s="524"/>
      <c r="I321" s="525"/>
      <c r="J321" s="533" t="str">
        <f>IF(C321&lt;&gt;"",-SUMIFS('Jurnal Utang'!J:J,'Jurnal Utang'!H:H,F321,'Jurnal Utang'!N:N,C321)+SUMIFS('Jurnal Kas'!K:K,'Jurnal Kas'!H:H,F321,'Jurnal Kas'!N:N,C321)+I321,"")</f>
        <v/>
      </c>
    </row>
    <row r="322" spans="2:10" x14ac:dyDescent="0.25">
      <c r="B322" s="502">
        <v>315</v>
      </c>
      <c r="C322" s="502"/>
      <c r="D322" s="490" t="str">
        <f>IFERROR(INDEX('Jurnal Utang'!O:O,MATCH(C322,'Jurnal Utang'!N:N,0),0),"")</f>
        <v/>
      </c>
      <c r="E322" s="488" t="str">
        <f>IFERROR(INDEX(Supplier!D:D,MATCH($D322,Supplier!$C:$C,0),0),"")</f>
        <v/>
      </c>
      <c r="F322" s="490" t="str">
        <f>IFERROR(INDEX(Supplier!F:F,MATCH($D322,Supplier!$C:$C,0),0),"")</f>
        <v/>
      </c>
      <c r="G322" s="488" t="str">
        <f>IFERROR(INDEX(Supplier!G:G,MATCH($D322,Supplier!$C:$C,0),0),"")</f>
        <v/>
      </c>
      <c r="H322" s="524"/>
      <c r="I322" s="525"/>
      <c r="J322" s="533" t="str">
        <f>IF(C322&lt;&gt;"",-SUMIFS('Jurnal Utang'!J:J,'Jurnal Utang'!H:H,F322,'Jurnal Utang'!N:N,C322)+SUMIFS('Jurnal Kas'!K:K,'Jurnal Kas'!H:H,F322,'Jurnal Kas'!N:N,C322)+I322,"")</f>
        <v/>
      </c>
    </row>
    <row r="323" spans="2:10" x14ac:dyDescent="0.25">
      <c r="B323" s="502">
        <v>316</v>
      </c>
      <c r="C323" s="502"/>
      <c r="D323" s="490" t="str">
        <f>IFERROR(INDEX('Jurnal Utang'!O:O,MATCH(C323,'Jurnal Utang'!N:N,0),0),"")</f>
        <v/>
      </c>
      <c r="E323" s="488" t="str">
        <f>IFERROR(INDEX(Supplier!D:D,MATCH($D323,Supplier!$C:$C,0),0),"")</f>
        <v/>
      </c>
      <c r="F323" s="490" t="str">
        <f>IFERROR(INDEX(Supplier!F:F,MATCH($D323,Supplier!$C:$C,0),0),"")</f>
        <v/>
      </c>
      <c r="G323" s="488" t="str">
        <f>IFERROR(INDEX(Supplier!G:G,MATCH($D323,Supplier!$C:$C,0),0),"")</f>
        <v/>
      </c>
      <c r="H323" s="524"/>
      <c r="I323" s="525"/>
      <c r="J323" s="533" t="str">
        <f>IF(C323&lt;&gt;"",-SUMIFS('Jurnal Utang'!J:J,'Jurnal Utang'!H:H,F323,'Jurnal Utang'!N:N,C323)+SUMIFS('Jurnal Kas'!K:K,'Jurnal Kas'!H:H,F323,'Jurnal Kas'!N:N,C323)+I323,"")</f>
        <v/>
      </c>
    </row>
    <row r="324" spans="2:10" x14ac:dyDescent="0.25">
      <c r="B324" s="502">
        <v>317</v>
      </c>
      <c r="C324" s="502"/>
      <c r="D324" s="490" t="str">
        <f>IFERROR(INDEX('Jurnal Utang'!O:O,MATCH(C324,'Jurnal Utang'!N:N,0),0),"")</f>
        <v/>
      </c>
      <c r="E324" s="488" t="str">
        <f>IFERROR(INDEX(Supplier!D:D,MATCH($D324,Supplier!$C:$C,0),0),"")</f>
        <v/>
      </c>
      <c r="F324" s="490" t="str">
        <f>IFERROR(INDEX(Supplier!F:F,MATCH($D324,Supplier!$C:$C,0),0),"")</f>
        <v/>
      </c>
      <c r="G324" s="488" t="str">
        <f>IFERROR(INDEX(Supplier!G:G,MATCH($D324,Supplier!$C:$C,0),0),"")</f>
        <v/>
      </c>
      <c r="H324" s="524"/>
      <c r="I324" s="525"/>
      <c r="J324" s="533" t="str">
        <f>IF(C324&lt;&gt;"",-SUMIFS('Jurnal Utang'!J:J,'Jurnal Utang'!H:H,F324,'Jurnal Utang'!N:N,C324)+SUMIFS('Jurnal Kas'!K:K,'Jurnal Kas'!H:H,F324,'Jurnal Kas'!N:N,C324)+I324,"")</f>
        <v/>
      </c>
    </row>
    <row r="325" spans="2:10" x14ac:dyDescent="0.25">
      <c r="B325" s="502">
        <v>318</v>
      </c>
      <c r="C325" s="502"/>
      <c r="D325" s="490" t="str">
        <f>IFERROR(INDEX('Jurnal Utang'!O:O,MATCH(C325,'Jurnal Utang'!N:N,0),0),"")</f>
        <v/>
      </c>
      <c r="E325" s="488" t="str">
        <f>IFERROR(INDEX(Supplier!D:D,MATCH($D325,Supplier!$C:$C,0),0),"")</f>
        <v/>
      </c>
      <c r="F325" s="490" t="str">
        <f>IFERROR(INDEX(Supplier!F:F,MATCH($D325,Supplier!$C:$C,0),0),"")</f>
        <v/>
      </c>
      <c r="G325" s="488" t="str">
        <f>IFERROR(INDEX(Supplier!G:G,MATCH($D325,Supplier!$C:$C,0),0),"")</f>
        <v/>
      </c>
      <c r="H325" s="524"/>
      <c r="I325" s="525"/>
      <c r="J325" s="533" t="str">
        <f>IF(C325&lt;&gt;"",-SUMIFS('Jurnal Utang'!J:J,'Jurnal Utang'!H:H,F325,'Jurnal Utang'!N:N,C325)+SUMIFS('Jurnal Kas'!K:K,'Jurnal Kas'!H:H,F325,'Jurnal Kas'!N:N,C325)+I325,"")</f>
        <v/>
      </c>
    </row>
    <row r="326" spans="2:10" x14ac:dyDescent="0.25">
      <c r="B326" s="502">
        <v>319</v>
      </c>
      <c r="C326" s="502"/>
      <c r="D326" s="490" t="str">
        <f>IFERROR(INDEX('Jurnal Utang'!O:O,MATCH(C326,'Jurnal Utang'!N:N,0),0),"")</f>
        <v/>
      </c>
      <c r="E326" s="488" t="str">
        <f>IFERROR(INDEX(Supplier!D:D,MATCH($D326,Supplier!$C:$C,0),0),"")</f>
        <v/>
      </c>
      <c r="F326" s="490" t="str">
        <f>IFERROR(INDEX(Supplier!F:F,MATCH($D326,Supplier!$C:$C,0),0),"")</f>
        <v/>
      </c>
      <c r="G326" s="488" t="str">
        <f>IFERROR(INDEX(Supplier!G:G,MATCH($D326,Supplier!$C:$C,0),0),"")</f>
        <v/>
      </c>
      <c r="H326" s="524"/>
      <c r="I326" s="525"/>
      <c r="J326" s="533" t="str">
        <f>IF(C326&lt;&gt;"",-SUMIFS('Jurnal Utang'!J:J,'Jurnal Utang'!H:H,F326,'Jurnal Utang'!N:N,C326)+SUMIFS('Jurnal Kas'!K:K,'Jurnal Kas'!H:H,F326,'Jurnal Kas'!N:N,C326)+I326,"")</f>
        <v/>
      </c>
    </row>
    <row r="327" spans="2:10" x14ac:dyDescent="0.25">
      <c r="B327" s="502">
        <v>320</v>
      </c>
      <c r="C327" s="502"/>
      <c r="D327" s="490" t="str">
        <f>IFERROR(INDEX('Jurnal Utang'!O:O,MATCH(C327,'Jurnal Utang'!N:N,0),0),"")</f>
        <v/>
      </c>
      <c r="E327" s="488" t="str">
        <f>IFERROR(INDEX(Supplier!D:D,MATCH($D327,Supplier!$C:$C,0),0),"")</f>
        <v/>
      </c>
      <c r="F327" s="490" t="str">
        <f>IFERROR(INDEX(Supplier!F:F,MATCH($D327,Supplier!$C:$C,0),0),"")</f>
        <v/>
      </c>
      <c r="G327" s="488" t="str">
        <f>IFERROR(INDEX(Supplier!G:G,MATCH($D327,Supplier!$C:$C,0),0),"")</f>
        <v/>
      </c>
      <c r="H327" s="524"/>
      <c r="I327" s="525"/>
      <c r="J327" s="533" t="str">
        <f>IF(C327&lt;&gt;"",-SUMIFS('Jurnal Utang'!J:J,'Jurnal Utang'!H:H,F327,'Jurnal Utang'!N:N,C327)+SUMIFS('Jurnal Kas'!K:K,'Jurnal Kas'!H:H,F327,'Jurnal Kas'!N:N,C327)+I327,"")</f>
        <v/>
      </c>
    </row>
    <row r="328" spans="2:10" x14ac:dyDescent="0.25">
      <c r="B328" s="502">
        <v>321</v>
      </c>
      <c r="C328" s="502"/>
      <c r="D328" s="490" t="str">
        <f>IFERROR(INDEX('Jurnal Utang'!O:O,MATCH(C328,'Jurnal Utang'!N:N,0),0),"")</f>
        <v/>
      </c>
      <c r="E328" s="488" t="str">
        <f>IFERROR(INDEX(Supplier!D:D,MATCH($D328,Supplier!$C:$C,0),0),"")</f>
        <v/>
      </c>
      <c r="F328" s="490" t="str">
        <f>IFERROR(INDEX(Supplier!F:F,MATCH($D328,Supplier!$C:$C,0),0),"")</f>
        <v/>
      </c>
      <c r="G328" s="488" t="str">
        <f>IFERROR(INDEX(Supplier!G:G,MATCH($D328,Supplier!$C:$C,0),0),"")</f>
        <v/>
      </c>
      <c r="H328" s="524"/>
      <c r="I328" s="525"/>
      <c r="J328" s="533" t="str">
        <f>IF(C328&lt;&gt;"",-SUMIFS('Jurnal Utang'!J:J,'Jurnal Utang'!H:H,F328,'Jurnal Utang'!N:N,C328)+SUMIFS('Jurnal Kas'!K:K,'Jurnal Kas'!H:H,F328,'Jurnal Kas'!N:N,C328)+I328,"")</f>
        <v/>
      </c>
    </row>
    <row r="329" spans="2:10" x14ac:dyDescent="0.25">
      <c r="B329" s="502">
        <v>322</v>
      </c>
      <c r="C329" s="502"/>
      <c r="D329" s="490" t="str">
        <f>IFERROR(INDEX('Jurnal Utang'!O:O,MATCH(C329,'Jurnal Utang'!N:N,0),0),"")</f>
        <v/>
      </c>
      <c r="E329" s="488" t="str">
        <f>IFERROR(INDEX(Supplier!D:D,MATCH($D329,Supplier!$C:$C,0),0),"")</f>
        <v/>
      </c>
      <c r="F329" s="490" t="str">
        <f>IFERROR(INDEX(Supplier!F:F,MATCH($D329,Supplier!$C:$C,0),0),"")</f>
        <v/>
      </c>
      <c r="G329" s="488" t="str">
        <f>IFERROR(INDEX(Supplier!G:G,MATCH($D329,Supplier!$C:$C,0),0),"")</f>
        <v/>
      </c>
      <c r="H329" s="524"/>
      <c r="I329" s="525"/>
      <c r="J329" s="533" t="str">
        <f>IF(C329&lt;&gt;"",-SUMIFS('Jurnal Utang'!J:J,'Jurnal Utang'!H:H,F329,'Jurnal Utang'!N:N,C329)+SUMIFS('Jurnal Kas'!K:K,'Jurnal Kas'!H:H,F329,'Jurnal Kas'!N:N,C329)+I329,"")</f>
        <v/>
      </c>
    </row>
    <row r="330" spans="2:10" x14ac:dyDescent="0.25">
      <c r="B330" s="502">
        <v>323</v>
      </c>
      <c r="C330" s="502"/>
      <c r="D330" s="490" t="str">
        <f>IFERROR(INDEX('Jurnal Utang'!O:O,MATCH(C330,'Jurnal Utang'!N:N,0),0),"")</f>
        <v/>
      </c>
      <c r="E330" s="488" t="str">
        <f>IFERROR(INDEX(Supplier!D:D,MATCH($D330,Supplier!$C:$C,0),0),"")</f>
        <v/>
      </c>
      <c r="F330" s="490" t="str">
        <f>IFERROR(INDEX(Supplier!F:F,MATCH($D330,Supplier!$C:$C,0),0),"")</f>
        <v/>
      </c>
      <c r="G330" s="488" t="str">
        <f>IFERROR(INDEX(Supplier!G:G,MATCH($D330,Supplier!$C:$C,0),0),"")</f>
        <v/>
      </c>
      <c r="H330" s="524"/>
      <c r="I330" s="525"/>
      <c r="J330" s="533" t="str">
        <f>IF(C330&lt;&gt;"",-SUMIFS('Jurnal Utang'!J:J,'Jurnal Utang'!H:H,F330,'Jurnal Utang'!N:N,C330)+SUMIFS('Jurnal Kas'!K:K,'Jurnal Kas'!H:H,F330,'Jurnal Kas'!N:N,C330)+I330,"")</f>
        <v/>
      </c>
    </row>
    <row r="331" spans="2:10" x14ac:dyDescent="0.25">
      <c r="B331" s="502">
        <v>324</v>
      </c>
      <c r="C331" s="502"/>
      <c r="D331" s="490" t="str">
        <f>IFERROR(INDEX('Jurnal Utang'!O:O,MATCH(C331,'Jurnal Utang'!N:N,0),0),"")</f>
        <v/>
      </c>
      <c r="E331" s="488" t="str">
        <f>IFERROR(INDEX(Supplier!D:D,MATCH($D331,Supplier!$C:$C,0),0),"")</f>
        <v/>
      </c>
      <c r="F331" s="490" t="str">
        <f>IFERROR(INDEX(Supplier!F:F,MATCH($D331,Supplier!$C:$C,0),0),"")</f>
        <v/>
      </c>
      <c r="G331" s="488" t="str">
        <f>IFERROR(INDEX(Supplier!G:G,MATCH($D331,Supplier!$C:$C,0),0),"")</f>
        <v/>
      </c>
      <c r="H331" s="524"/>
      <c r="I331" s="525"/>
      <c r="J331" s="533" t="str">
        <f>IF(C331&lt;&gt;"",-SUMIFS('Jurnal Utang'!J:J,'Jurnal Utang'!H:H,F331,'Jurnal Utang'!N:N,C331)+SUMIFS('Jurnal Kas'!K:K,'Jurnal Kas'!H:H,F331,'Jurnal Kas'!N:N,C331)+I331,"")</f>
        <v/>
      </c>
    </row>
    <row r="332" spans="2:10" x14ac:dyDescent="0.25">
      <c r="B332" s="502">
        <v>325</v>
      </c>
      <c r="C332" s="502"/>
      <c r="D332" s="490" t="str">
        <f>IFERROR(INDEX('Jurnal Utang'!O:O,MATCH(C332,'Jurnal Utang'!N:N,0),0),"")</f>
        <v/>
      </c>
      <c r="E332" s="488" t="str">
        <f>IFERROR(INDEX(Supplier!D:D,MATCH($D332,Supplier!$C:$C,0),0),"")</f>
        <v/>
      </c>
      <c r="F332" s="490" t="str">
        <f>IFERROR(INDEX(Supplier!F:F,MATCH($D332,Supplier!$C:$C,0),0),"")</f>
        <v/>
      </c>
      <c r="G332" s="488" t="str">
        <f>IFERROR(INDEX(Supplier!G:G,MATCH($D332,Supplier!$C:$C,0),0),"")</f>
        <v/>
      </c>
      <c r="H332" s="524"/>
      <c r="I332" s="525"/>
      <c r="J332" s="533" t="str">
        <f>IF(C332&lt;&gt;"",-SUMIFS('Jurnal Utang'!J:J,'Jurnal Utang'!H:H,F332,'Jurnal Utang'!N:N,C332)+SUMIFS('Jurnal Kas'!K:K,'Jurnal Kas'!H:H,F332,'Jurnal Kas'!N:N,C332)+I332,"")</f>
        <v/>
      </c>
    </row>
    <row r="333" spans="2:10" x14ac:dyDescent="0.25">
      <c r="B333" s="502">
        <v>326</v>
      </c>
      <c r="C333" s="502"/>
      <c r="D333" s="490" t="str">
        <f>IFERROR(INDEX('Jurnal Utang'!O:O,MATCH(C333,'Jurnal Utang'!N:N,0),0),"")</f>
        <v/>
      </c>
      <c r="E333" s="488" t="str">
        <f>IFERROR(INDEX(Supplier!D:D,MATCH($D333,Supplier!$C:$C,0),0),"")</f>
        <v/>
      </c>
      <c r="F333" s="490" t="str">
        <f>IFERROR(INDEX(Supplier!F:F,MATCH($D333,Supplier!$C:$C,0),0),"")</f>
        <v/>
      </c>
      <c r="G333" s="488" t="str">
        <f>IFERROR(INDEX(Supplier!G:G,MATCH($D333,Supplier!$C:$C,0),0),"")</f>
        <v/>
      </c>
      <c r="H333" s="524"/>
      <c r="I333" s="525"/>
      <c r="J333" s="533" t="str">
        <f>IF(C333&lt;&gt;"",-SUMIFS('Jurnal Utang'!J:J,'Jurnal Utang'!H:H,F333,'Jurnal Utang'!N:N,C333)+SUMIFS('Jurnal Kas'!K:K,'Jurnal Kas'!H:H,F333,'Jurnal Kas'!N:N,C333)+I333,"")</f>
        <v/>
      </c>
    </row>
    <row r="334" spans="2:10" x14ac:dyDescent="0.25">
      <c r="B334" s="502">
        <v>327</v>
      </c>
      <c r="C334" s="502"/>
      <c r="D334" s="490" t="str">
        <f>IFERROR(INDEX('Jurnal Utang'!O:O,MATCH(C334,'Jurnal Utang'!N:N,0),0),"")</f>
        <v/>
      </c>
      <c r="E334" s="488" t="str">
        <f>IFERROR(INDEX(Supplier!D:D,MATCH($D334,Supplier!$C:$C,0),0),"")</f>
        <v/>
      </c>
      <c r="F334" s="490" t="str">
        <f>IFERROR(INDEX(Supplier!F:F,MATCH($D334,Supplier!$C:$C,0),0),"")</f>
        <v/>
      </c>
      <c r="G334" s="488" t="str">
        <f>IFERROR(INDEX(Supplier!G:G,MATCH($D334,Supplier!$C:$C,0),0),"")</f>
        <v/>
      </c>
      <c r="H334" s="524"/>
      <c r="I334" s="525"/>
      <c r="J334" s="533" t="str">
        <f>IF(C334&lt;&gt;"",-SUMIFS('Jurnal Utang'!J:J,'Jurnal Utang'!H:H,F334,'Jurnal Utang'!N:N,C334)+SUMIFS('Jurnal Kas'!K:K,'Jurnal Kas'!H:H,F334,'Jurnal Kas'!N:N,C334)+I334,"")</f>
        <v/>
      </c>
    </row>
    <row r="335" spans="2:10" x14ac:dyDescent="0.25">
      <c r="B335" s="502">
        <v>328</v>
      </c>
      <c r="C335" s="502"/>
      <c r="D335" s="490" t="str">
        <f>IFERROR(INDEX('Jurnal Utang'!O:O,MATCH(C335,'Jurnal Utang'!N:N,0),0),"")</f>
        <v/>
      </c>
      <c r="E335" s="488" t="str">
        <f>IFERROR(INDEX(Supplier!D:D,MATCH($D335,Supplier!$C:$C,0),0),"")</f>
        <v/>
      </c>
      <c r="F335" s="490" t="str">
        <f>IFERROR(INDEX(Supplier!F:F,MATCH($D335,Supplier!$C:$C,0),0),"")</f>
        <v/>
      </c>
      <c r="G335" s="488" t="str">
        <f>IFERROR(INDEX(Supplier!G:G,MATCH($D335,Supplier!$C:$C,0),0),"")</f>
        <v/>
      </c>
      <c r="H335" s="524"/>
      <c r="I335" s="525"/>
      <c r="J335" s="533" t="str">
        <f>IF(C335&lt;&gt;"",-SUMIFS('Jurnal Utang'!J:J,'Jurnal Utang'!H:H,F335,'Jurnal Utang'!N:N,C335)+SUMIFS('Jurnal Kas'!K:K,'Jurnal Kas'!H:H,F335,'Jurnal Kas'!N:N,C335)+I335,"")</f>
        <v/>
      </c>
    </row>
    <row r="336" spans="2:10" x14ac:dyDescent="0.25">
      <c r="B336" s="502">
        <v>329</v>
      </c>
      <c r="C336" s="502"/>
      <c r="D336" s="490" t="str">
        <f>IFERROR(INDEX('Jurnal Utang'!O:O,MATCH(C336,'Jurnal Utang'!N:N,0),0),"")</f>
        <v/>
      </c>
      <c r="E336" s="488" t="str">
        <f>IFERROR(INDEX(Supplier!D:D,MATCH($D336,Supplier!$C:$C,0),0),"")</f>
        <v/>
      </c>
      <c r="F336" s="490" t="str">
        <f>IFERROR(INDEX(Supplier!F:F,MATCH($D336,Supplier!$C:$C,0),0),"")</f>
        <v/>
      </c>
      <c r="G336" s="488" t="str">
        <f>IFERROR(INDEX(Supplier!G:G,MATCH($D336,Supplier!$C:$C,0),0),"")</f>
        <v/>
      </c>
      <c r="H336" s="524"/>
      <c r="I336" s="525"/>
      <c r="J336" s="533" t="str">
        <f>IF(C336&lt;&gt;"",-SUMIFS('Jurnal Utang'!J:J,'Jurnal Utang'!H:H,F336,'Jurnal Utang'!N:N,C336)+SUMIFS('Jurnal Kas'!K:K,'Jurnal Kas'!H:H,F336,'Jurnal Kas'!N:N,C336)+I336,"")</f>
        <v/>
      </c>
    </row>
    <row r="337" spans="2:10" x14ac:dyDescent="0.25">
      <c r="B337" s="502">
        <v>330</v>
      </c>
      <c r="C337" s="502"/>
      <c r="D337" s="490" t="str">
        <f>IFERROR(INDEX('Jurnal Utang'!O:O,MATCH(C337,'Jurnal Utang'!N:N,0),0),"")</f>
        <v/>
      </c>
      <c r="E337" s="488" t="str">
        <f>IFERROR(INDEX(Supplier!D:D,MATCH($D337,Supplier!$C:$C,0),0),"")</f>
        <v/>
      </c>
      <c r="F337" s="490" t="str">
        <f>IFERROR(INDEX(Supplier!F:F,MATCH($D337,Supplier!$C:$C,0),0),"")</f>
        <v/>
      </c>
      <c r="G337" s="488" t="str">
        <f>IFERROR(INDEX(Supplier!G:G,MATCH($D337,Supplier!$C:$C,0),0),"")</f>
        <v/>
      </c>
      <c r="H337" s="524"/>
      <c r="I337" s="525"/>
      <c r="J337" s="533" t="str">
        <f>IF(C337&lt;&gt;"",-SUMIFS('Jurnal Utang'!J:J,'Jurnal Utang'!H:H,F337,'Jurnal Utang'!N:N,C337)+SUMIFS('Jurnal Kas'!K:K,'Jurnal Kas'!H:H,F337,'Jurnal Kas'!N:N,C337)+I337,"")</f>
        <v/>
      </c>
    </row>
    <row r="338" spans="2:10" x14ac:dyDescent="0.25">
      <c r="B338" s="502">
        <v>331</v>
      </c>
      <c r="C338" s="502"/>
      <c r="D338" s="490" t="str">
        <f>IFERROR(INDEX('Jurnal Utang'!O:O,MATCH(C338,'Jurnal Utang'!N:N,0),0),"")</f>
        <v/>
      </c>
      <c r="E338" s="488" t="str">
        <f>IFERROR(INDEX(Supplier!D:D,MATCH($D338,Supplier!$C:$C,0),0),"")</f>
        <v/>
      </c>
      <c r="F338" s="490" t="str">
        <f>IFERROR(INDEX(Supplier!F:F,MATCH($D338,Supplier!$C:$C,0),0),"")</f>
        <v/>
      </c>
      <c r="G338" s="488" t="str">
        <f>IFERROR(INDEX(Supplier!G:G,MATCH($D338,Supplier!$C:$C,0),0),"")</f>
        <v/>
      </c>
      <c r="H338" s="524"/>
      <c r="I338" s="525"/>
      <c r="J338" s="533" t="str">
        <f>IF(C338&lt;&gt;"",-SUMIFS('Jurnal Utang'!J:J,'Jurnal Utang'!H:H,F338,'Jurnal Utang'!N:N,C338)+SUMIFS('Jurnal Kas'!K:K,'Jurnal Kas'!H:H,F338,'Jurnal Kas'!N:N,C338)+I338,"")</f>
        <v/>
      </c>
    </row>
    <row r="339" spans="2:10" x14ac:dyDescent="0.25">
      <c r="B339" s="502">
        <v>332</v>
      </c>
      <c r="C339" s="502"/>
      <c r="D339" s="490" t="str">
        <f>IFERROR(INDEX('Jurnal Utang'!O:O,MATCH(C339,'Jurnal Utang'!N:N,0),0),"")</f>
        <v/>
      </c>
      <c r="E339" s="488" t="str">
        <f>IFERROR(INDEX(Supplier!D:D,MATCH($D339,Supplier!$C:$C,0),0),"")</f>
        <v/>
      </c>
      <c r="F339" s="490" t="str">
        <f>IFERROR(INDEX(Supplier!F:F,MATCH($D339,Supplier!$C:$C,0),0),"")</f>
        <v/>
      </c>
      <c r="G339" s="488" t="str">
        <f>IFERROR(INDEX(Supplier!G:G,MATCH($D339,Supplier!$C:$C,0),0),"")</f>
        <v/>
      </c>
      <c r="H339" s="524"/>
      <c r="I339" s="525"/>
      <c r="J339" s="533" t="str">
        <f>IF(C339&lt;&gt;"",-SUMIFS('Jurnal Utang'!J:J,'Jurnal Utang'!H:H,F339,'Jurnal Utang'!N:N,C339)+SUMIFS('Jurnal Kas'!K:K,'Jurnal Kas'!H:H,F339,'Jurnal Kas'!N:N,C339)+I339,"")</f>
        <v/>
      </c>
    </row>
    <row r="340" spans="2:10" x14ac:dyDescent="0.25">
      <c r="B340" s="502">
        <v>333</v>
      </c>
      <c r="C340" s="502"/>
      <c r="D340" s="490" t="str">
        <f>IFERROR(INDEX('Jurnal Utang'!O:O,MATCH(C340,'Jurnal Utang'!N:N,0),0),"")</f>
        <v/>
      </c>
      <c r="E340" s="488" t="str">
        <f>IFERROR(INDEX(Supplier!D:D,MATCH($D340,Supplier!$C:$C,0),0),"")</f>
        <v/>
      </c>
      <c r="F340" s="490" t="str">
        <f>IFERROR(INDEX(Supplier!F:F,MATCH($D340,Supplier!$C:$C,0),0),"")</f>
        <v/>
      </c>
      <c r="G340" s="488" t="str">
        <f>IFERROR(INDEX(Supplier!G:G,MATCH($D340,Supplier!$C:$C,0),0),"")</f>
        <v/>
      </c>
      <c r="H340" s="524"/>
      <c r="I340" s="525"/>
      <c r="J340" s="533" t="str">
        <f>IF(C340&lt;&gt;"",-SUMIFS('Jurnal Utang'!J:J,'Jurnal Utang'!H:H,F340,'Jurnal Utang'!N:N,C340)+SUMIFS('Jurnal Kas'!K:K,'Jurnal Kas'!H:H,F340,'Jurnal Kas'!N:N,C340)+I340,"")</f>
        <v/>
      </c>
    </row>
    <row r="341" spans="2:10" x14ac:dyDescent="0.25">
      <c r="B341" s="502">
        <v>334</v>
      </c>
      <c r="C341" s="502"/>
      <c r="D341" s="490" t="str">
        <f>IFERROR(INDEX('Jurnal Utang'!O:O,MATCH(C341,'Jurnal Utang'!N:N,0),0),"")</f>
        <v/>
      </c>
      <c r="E341" s="488" t="str">
        <f>IFERROR(INDEX(Supplier!D:D,MATCH($D341,Supplier!$C:$C,0),0),"")</f>
        <v/>
      </c>
      <c r="F341" s="490" t="str">
        <f>IFERROR(INDEX(Supplier!F:F,MATCH($D341,Supplier!$C:$C,0),0),"")</f>
        <v/>
      </c>
      <c r="G341" s="488" t="str">
        <f>IFERROR(INDEX(Supplier!G:G,MATCH($D341,Supplier!$C:$C,0),0),"")</f>
        <v/>
      </c>
      <c r="H341" s="524"/>
      <c r="I341" s="525"/>
      <c r="J341" s="533" t="str">
        <f>IF(C341&lt;&gt;"",-SUMIFS('Jurnal Utang'!J:J,'Jurnal Utang'!H:H,F341,'Jurnal Utang'!N:N,C341)+SUMIFS('Jurnal Kas'!K:K,'Jurnal Kas'!H:H,F341,'Jurnal Kas'!N:N,C341)+I341,"")</f>
        <v/>
      </c>
    </row>
    <row r="342" spans="2:10" x14ac:dyDescent="0.25">
      <c r="B342" s="502">
        <v>335</v>
      </c>
      <c r="C342" s="502"/>
      <c r="D342" s="490" t="str">
        <f>IFERROR(INDEX('Jurnal Utang'!O:O,MATCH(C342,'Jurnal Utang'!N:N,0),0),"")</f>
        <v/>
      </c>
      <c r="E342" s="488" t="str">
        <f>IFERROR(INDEX(Supplier!D:D,MATCH($D342,Supplier!$C:$C,0),0),"")</f>
        <v/>
      </c>
      <c r="F342" s="490" t="str">
        <f>IFERROR(INDEX(Supplier!F:F,MATCH($D342,Supplier!$C:$C,0),0),"")</f>
        <v/>
      </c>
      <c r="G342" s="488" t="str">
        <f>IFERROR(INDEX(Supplier!G:G,MATCH($D342,Supplier!$C:$C,0),0),"")</f>
        <v/>
      </c>
      <c r="H342" s="524"/>
      <c r="I342" s="525"/>
      <c r="J342" s="533" t="str">
        <f>IF(C342&lt;&gt;"",-SUMIFS('Jurnal Utang'!J:J,'Jurnal Utang'!H:H,F342,'Jurnal Utang'!N:N,C342)+SUMIFS('Jurnal Kas'!K:K,'Jurnal Kas'!H:H,F342,'Jurnal Kas'!N:N,C342)+I342,"")</f>
        <v/>
      </c>
    </row>
    <row r="343" spans="2:10" x14ac:dyDescent="0.25">
      <c r="B343" s="502">
        <v>336</v>
      </c>
      <c r="C343" s="502"/>
      <c r="D343" s="490" t="str">
        <f>IFERROR(INDEX('Jurnal Utang'!O:O,MATCH(C343,'Jurnal Utang'!N:N,0),0),"")</f>
        <v/>
      </c>
      <c r="E343" s="488" t="str">
        <f>IFERROR(INDEX(Supplier!D:D,MATCH($D343,Supplier!$C:$C,0),0),"")</f>
        <v/>
      </c>
      <c r="F343" s="490" t="str">
        <f>IFERROR(INDEX(Supplier!F:F,MATCH($D343,Supplier!$C:$C,0),0),"")</f>
        <v/>
      </c>
      <c r="G343" s="488" t="str">
        <f>IFERROR(INDEX(Supplier!G:G,MATCH($D343,Supplier!$C:$C,0),0),"")</f>
        <v/>
      </c>
      <c r="H343" s="524"/>
      <c r="I343" s="525"/>
      <c r="J343" s="533" t="str">
        <f>IF(C343&lt;&gt;"",-SUMIFS('Jurnal Utang'!J:J,'Jurnal Utang'!H:H,F343,'Jurnal Utang'!N:N,C343)+SUMIFS('Jurnal Kas'!K:K,'Jurnal Kas'!H:H,F343,'Jurnal Kas'!N:N,C343)+I343,"")</f>
        <v/>
      </c>
    </row>
    <row r="344" spans="2:10" x14ac:dyDescent="0.25">
      <c r="B344" s="502">
        <v>337</v>
      </c>
      <c r="C344" s="502"/>
      <c r="D344" s="490" t="str">
        <f>IFERROR(INDEX('Jurnal Utang'!O:O,MATCH(C344,'Jurnal Utang'!N:N,0),0),"")</f>
        <v/>
      </c>
      <c r="E344" s="488" t="str">
        <f>IFERROR(INDEX(Supplier!D:D,MATCH($D344,Supplier!$C:$C,0),0),"")</f>
        <v/>
      </c>
      <c r="F344" s="490" t="str">
        <f>IFERROR(INDEX(Supplier!F:F,MATCH($D344,Supplier!$C:$C,0),0),"")</f>
        <v/>
      </c>
      <c r="G344" s="488" t="str">
        <f>IFERROR(INDEX(Supplier!G:G,MATCH($D344,Supplier!$C:$C,0),0),"")</f>
        <v/>
      </c>
      <c r="H344" s="524"/>
      <c r="I344" s="525"/>
      <c r="J344" s="533" t="str">
        <f>IF(C344&lt;&gt;"",-SUMIFS('Jurnal Utang'!J:J,'Jurnal Utang'!H:H,F344,'Jurnal Utang'!N:N,C344)+SUMIFS('Jurnal Kas'!K:K,'Jurnal Kas'!H:H,F344,'Jurnal Kas'!N:N,C344)+I344,"")</f>
        <v/>
      </c>
    </row>
    <row r="345" spans="2:10" x14ac:dyDescent="0.25">
      <c r="B345" s="502">
        <v>338</v>
      </c>
      <c r="C345" s="502"/>
      <c r="D345" s="490" t="str">
        <f>IFERROR(INDEX('Jurnal Utang'!O:O,MATCH(C345,'Jurnal Utang'!N:N,0),0),"")</f>
        <v/>
      </c>
      <c r="E345" s="488" t="str">
        <f>IFERROR(INDEX(Supplier!D:D,MATCH($D345,Supplier!$C:$C,0),0),"")</f>
        <v/>
      </c>
      <c r="F345" s="490" t="str">
        <f>IFERROR(INDEX(Supplier!F:F,MATCH($D345,Supplier!$C:$C,0),0),"")</f>
        <v/>
      </c>
      <c r="G345" s="488" t="str">
        <f>IFERROR(INDEX(Supplier!G:G,MATCH($D345,Supplier!$C:$C,0),0),"")</f>
        <v/>
      </c>
      <c r="H345" s="524"/>
      <c r="I345" s="525"/>
      <c r="J345" s="533" t="str">
        <f>IF(C345&lt;&gt;"",-SUMIFS('Jurnal Utang'!J:J,'Jurnal Utang'!H:H,F345,'Jurnal Utang'!N:N,C345)+SUMIFS('Jurnal Kas'!K:K,'Jurnal Kas'!H:H,F345,'Jurnal Kas'!N:N,C345)+I345,"")</f>
        <v/>
      </c>
    </row>
    <row r="346" spans="2:10" x14ac:dyDescent="0.25">
      <c r="B346" s="502">
        <v>339</v>
      </c>
      <c r="C346" s="502"/>
      <c r="D346" s="490" t="str">
        <f>IFERROR(INDEX('Jurnal Utang'!O:O,MATCH(C346,'Jurnal Utang'!N:N,0),0),"")</f>
        <v/>
      </c>
      <c r="E346" s="488" t="str">
        <f>IFERROR(INDEX(Supplier!D:D,MATCH($D346,Supplier!$C:$C,0),0),"")</f>
        <v/>
      </c>
      <c r="F346" s="490" t="str">
        <f>IFERROR(INDEX(Supplier!F:F,MATCH($D346,Supplier!$C:$C,0),0),"")</f>
        <v/>
      </c>
      <c r="G346" s="488" t="str">
        <f>IFERROR(INDEX(Supplier!G:G,MATCH($D346,Supplier!$C:$C,0),0),"")</f>
        <v/>
      </c>
      <c r="H346" s="524"/>
      <c r="I346" s="525"/>
      <c r="J346" s="533" t="str">
        <f>IF(C346&lt;&gt;"",-SUMIFS('Jurnal Utang'!J:J,'Jurnal Utang'!H:H,F346,'Jurnal Utang'!N:N,C346)+SUMIFS('Jurnal Kas'!K:K,'Jurnal Kas'!H:H,F346,'Jurnal Kas'!N:N,C346)+I346,"")</f>
        <v/>
      </c>
    </row>
    <row r="347" spans="2:10" x14ac:dyDescent="0.25">
      <c r="B347" s="502">
        <v>340</v>
      </c>
      <c r="C347" s="502"/>
      <c r="D347" s="490" t="str">
        <f>IFERROR(INDEX('Jurnal Utang'!O:O,MATCH(C347,'Jurnal Utang'!N:N,0),0),"")</f>
        <v/>
      </c>
      <c r="E347" s="488" t="str">
        <f>IFERROR(INDEX(Supplier!D:D,MATCH($D347,Supplier!$C:$C,0),0),"")</f>
        <v/>
      </c>
      <c r="F347" s="490" t="str">
        <f>IFERROR(INDEX(Supplier!F:F,MATCH($D347,Supplier!$C:$C,0),0),"")</f>
        <v/>
      </c>
      <c r="G347" s="488" t="str">
        <f>IFERROR(INDEX(Supplier!G:G,MATCH($D347,Supplier!$C:$C,0),0),"")</f>
        <v/>
      </c>
      <c r="H347" s="524"/>
      <c r="I347" s="525"/>
      <c r="J347" s="533" t="str">
        <f>IF(C347&lt;&gt;"",-SUMIFS('Jurnal Utang'!J:J,'Jurnal Utang'!H:H,F347,'Jurnal Utang'!N:N,C347)+SUMIFS('Jurnal Kas'!K:K,'Jurnal Kas'!H:H,F347,'Jurnal Kas'!N:N,C347)+I347,"")</f>
        <v/>
      </c>
    </row>
    <row r="348" spans="2:10" x14ac:dyDescent="0.25">
      <c r="B348" s="502">
        <v>341</v>
      </c>
      <c r="C348" s="502"/>
      <c r="D348" s="490" t="str">
        <f>IFERROR(INDEX('Jurnal Utang'!O:O,MATCH(C348,'Jurnal Utang'!N:N,0),0),"")</f>
        <v/>
      </c>
      <c r="E348" s="488" t="str">
        <f>IFERROR(INDEX(Supplier!D:D,MATCH($D348,Supplier!$C:$C,0),0),"")</f>
        <v/>
      </c>
      <c r="F348" s="490" t="str">
        <f>IFERROR(INDEX(Supplier!F:F,MATCH($D348,Supplier!$C:$C,0),0),"")</f>
        <v/>
      </c>
      <c r="G348" s="488" t="str">
        <f>IFERROR(INDEX(Supplier!G:G,MATCH($D348,Supplier!$C:$C,0),0),"")</f>
        <v/>
      </c>
      <c r="H348" s="524"/>
      <c r="I348" s="525"/>
      <c r="J348" s="533" t="str">
        <f>IF(C348&lt;&gt;"",-SUMIFS('Jurnal Utang'!J:J,'Jurnal Utang'!H:H,F348,'Jurnal Utang'!N:N,C348)+SUMIFS('Jurnal Kas'!K:K,'Jurnal Kas'!H:H,F348,'Jurnal Kas'!N:N,C348)+I348,"")</f>
        <v/>
      </c>
    </row>
    <row r="349" spans="2:10" x14ac:dyDescent="0.25">
      <c r="B349" s="502">
        <v>342</v>
      </c>
      <c r="C349" s="502"/>
      <c r="D349" s="490" t="str">
        <f>IFERROR(INDEX('Jurnal Utang'!O:O,MATCH(C349,'Jurnal Utang'!N:N,0),0),"")</f>
        <v/>
      </c>
      <c r="E349" s="488" t="str">
        <f>IFERROR(INDEX(Supplier!D:D,MATCH($D349,Supplier!$C:$C,0),0),"")</f>
        <v/>
      </c>
      <c r="F349" s="490" t="str">
        <f>IFERROR(INDEX(Supplier!F:F,MATCH($D349,Supplier!$C:$C,0),0),"")</f>
        <v/>
      </c>
      <c r="G349" s="488" t="str">
        <f>IFERROR(INDEX(Supplier!G:G,MATCH($D349,Supplier!$C:$C,0),0),"")</f>
        <v/>
      </c>
      <c r="H349" s="524"/>
      <c r="I349" s="525"/>
      <c r="J349" s="533" t="str">
        <f>IF(C349&lt;&gt;"",-SUMIFS('Jurnal Utang'!J:J,'Jurnal Utang'!H:H,F349,'Jurnal Utang'!N:N,C349)+SUMIFS('Jurnal Kas'!K:K,'Jurnal Kas'!H:H,F349,'Jurnal Kas'!N:N,C349)+I349,"")</f>
        <v/>
      </c>
    </row>
    <row r="350" spans="2:10" x14ac:dyDescent="0.25">
      <c r="B350" s="502">
        <v>343</v>
      </c>
      <c r="C350" s="502"/>
      <c r="D350" s="490" t="str">
        <f>IFERROR(INDEX('Jurnal Utang'!O:O,MATCH(C350,'Jurnal Utang'!N:N,0),0),"")</f>
        <v/>
      </c>
      <c r="E350" s="488" t="str">
        <f>IFERROR(INDEX(Supplier!D:D,MATCH($D350,Supplier!$C:$C,0),0),"")</f>
        <v/>
      </c>
      <c r="F350" s="490" t="str">
        <f>IFERROR(INDEX(Supplier!F:F,MATCH($D350,Supplier!$C:$C,0),0),"")</f>
        <v/>
      </c>
      <c r="G350" s="488" t="str">
        <f>IFERROR(INDEX(Supplier!G:G,MATCH($D350,Supplier!$C:$C,0),0),"")</f>
        <v/>
      </c>
      <c r="H350" s="524"/>
      <c r="I350" s="525"/>
      <c r="J350" s="533" t="str">
        <f>IF(C350&lt;&gt;"",-SUMIFS('Jurnal Utang'!J:J,'Jurnal Utang'!H:H,F350,'Jurnal Utang'!N:N,C350)+SUMIFS('Jurnal Kas'!K:K,'Jurnal Kas'!H:H,F350,'Jurnal Kas'!N:N,C350)+I350,"")</f>
        <v/>
      </c>
    </row>
    <row r="351" spans="2:10" x14ac:dyDescent="0.25">
      <c r="B351" s="502">
        <v>344</v>
      </c>
      <c r="C351" s="502"/>
      <c r="D351" s="490" t="str">
        <f>IFERROR(INDEX('Jurnal Utang'!O:O,MATCH(C351,'Jurnal Utang'!N:N,0),0),"")</f>
        <v/>
      </c>
      <c r="E351" s="488" t="str">
        <f>IFERROR(INDEX(Supplier!D:D,MATCH($D351,Supplier!$C:$C,0),0),"")</f>
        <v/>
      </c>
      <c r="F351" s="490" t="str">
        <f>IFERROR(INDEX(Supplier!F:F,MATCH($D351,Supplier!$C:$C,0),0),"")</f>
        <v/>
      </c>
      <c r="G351" s="488" t="str">
        <f>IFERROR(INDEX(Supplier!G:G,MATCH($D351,Supplier!$C:$C,0),0),"")</f>
        <v/>
      </c>
      <c r="H351" s="524"/>
      <c r="I351" s="525"/>
      <c r="J351" s="533" t="str">
        <f>IF(C351&lt;&gt;"",-SUMIFS('Jurnal Utang'!J:J,'Jurnal Utang'!H:H,F351,'Jurnal Utang'!N:N,C351)+SUMIFS('Jurnal Kas'!K:K,'Jurnal Kas'!H:H,F351,'Jurnal Kas'!N:N,C351)+I351,"")</f>
        <v/>
      </c>
    </row>
    <row r="352" spans="2:10" x14ac:dyDescent="0.25">
      <c r="B352" s="502">
        <v>345</v>
      </c>
      <c r="C352" s="502"/>
      <c r="D352" s="490" t="str">
        <f>IFERROR(INDEX('Jurnal Utang'!O:O,MATCH(C352,'Jurnal Utang'!N:N,0),0),"")</f>
        <v/>
      </c>
      <c r="E352" s="488" t="str">
        <f>IFERROR(INDEX(Supplier!D:D,MATCH($D352,Supplier!$C:$C,0),0),"")</f>
        <v/>
      </c>
      <c r="F352" s="490" t="str">
        <f>IFERROR(INDEX(Supplier!F:F,MATCH($D352,Supplier!$C:$C,0),0),"")</f>
        <v/>
      </c>
      <c r="G352" s="488" t="str">
        <f>IFERROR(INDEX(Supplier!G:G,MATCH($D352,Supplier!$C:$C,0),0),"")</f>
        <v/>
      </c>
      <c r="H352" s="524"/>
      <c r="I352" s="525"/>
      <c r="J352" s="533" t="str">
        <f>IF(C352&lt;&gt;"",-SUMIFS('Jurnal Utang'!J:J,'Jurnal Utang'!H:H,F352,'Jurnal Utang'!N:N,C352)+SUMIFS('Jurnal Kas'!K:K,'Jurnal Kas'!H:H,F352,'Jurnal Kas'!N:N,C352)+I352,"")</f>
        <v/>
      </c>
    </row>
    <row r="353" spans="2:10" x14ac:dyDescent="0.25">
      <c r="B353" s="502">
        <v>346</v>
      </c>
      <c r="C353" s="502"/>
      <c r="D353" s="490" t="str">
        <f>IFERROR(INDEX('Jurnal Utang'!O:O,MATCH(C353,'Jurnal Utang'!N:N,0),0),"")</f>
        <v/>
      </c>
      <c r="E353" s="488" t="str">
        <f>IFERROR(INDEX(Supplier!D:D,MATCH($D353,Supplier!$C:$C,0),0),"")</f>
        <v/>
      </c>
      <c r="F353" s="490" t="str">
        <f>IFERROR(INDEX(Supplier!F:F,MATCH($D353,Supplier!$C:$C,0),0),"")</f>
        <v/>
      </c>
      <c r="G353" s="488" t="str">
        <f>IFERROR(INDEX(Supplier!G:G,MATCH($D353,Supplier!$C:$C,0),0),"")</f>
        <v/>
      </c>
      <c r="H353" s="524"/>
      <c r="I353" s="525"/>
      <c r="J353" s="533" t="str">
        <f>IF(C353&lt;&gt;"",-SUMIFS('Jurnal Utang'!J:J,'Jurnal Utang'!H:H,F353,'Jurnal Utang'!N:N,C353)+SUMIFS('Jurnal Kas'!K:K,'Jurnal Kas'!H:H,F353,'Jurnal Kas'!N:N,C353)+I353,"")</f>
        <v/>
      </c>
    </row>
    <row r="354" spans="2:10" x14ac:dyDescent="0.25">
      <c r="B354" s="502">
        <v>347</v>
      </c>
      <c r="C354" s="502"/>
      <c r="D354" s="490" t="str">
        <f>IFERROR(INDEX('Jurnal Utang'!O:O,MATCH(C354,'Jurnal Utang'!N:N,0),0),"")</f>
        <v/>
      </c>
      <c r="E354" s="488" t="str">
        <f>IFERROR(INDEX(Supplier!D:D,MATCH($D354,Supplier!$C:$C,0),0),"")</f>
        <v/>
      </c>
      <c r="F354" s="490" t="str">
        <f>IFERROR(INDEX(Supplier!F:F,MATCH($D354,Supplier!$C:$C,0),0),"")</f>
        <v/>
      </c>
      <c r="G354" s="488" t="str">
        <f>IFERROR(INDEX(Supplier!G:G,MATCH($D354,Supplier!$C:$C,0),0),"")</f>
        <v/>
      </c>
      <c r="H354" s="524"/>
      <c r="I354" s="525"/>
      <c r="J354" s="533" t="str">
        <f>IF(C354&lt;&gt;"",-SUMIFS('Jurnal Utang'!J:J,'Jurnal Utang'!H:H,F354,'Jurnal Utang'!N:N,C354)+SUMIFS('Jurnal Kas'!K:K,'Jurnal Kas'!H:H,F354,'Jurnal Kas'!N:N,C354)+I354,"")</f>
        <v/>
      </c>
    </row>
    <row r="355" spans="2:10" x14ac:dyDescent="0.25">
      <c r="B355" s="502">
        <v>348</v>
      </c>
      <c r="C355" s="502"/>
      <c r="D355" s="490" t="str">
        <f>IFERROR(INDEX('Jurnal Utang'!O:O,MATCH(C355,'Jurnal Utang'!N:N,0),0),"")</f>
        <v/>
      </c>
      <c r="E355" s="488" t="str">
        <f>IFERROR(INDEX(Supplier!D:D,MATCH($D355,Supplier!$C:$C,0),0),"")</f>
        <v/>
      </c>
      <c r="F355" s="490" t="str">
        <f>IFERROR(INDEX(Supplier!F:F,MATCH($D355,Supplier!$C:$C,0),0),"")</f>
        <v/>
      </c>
      <c r="G355" s="488" t="str">
        <f>IFERROR(INDEX(Supplier!G:G,MATCH($D355,Supplier!$C:$C,0),0),"")</f>
        <v/>
      </c>
      <c r="H355" s="524"/>
      <c r="I355" s="525"/>
      <c r="J355" s="533" t="str">
        <f>IF(C355&lt;&gt;"",-SUMIFS('Jurnal Utang'!J:J,'Jurnal Utang'!H:H,F355,'Jurnal Utang'!N:N,C355)+SUMIFS('Jurnal Kas'!K:K,'Jurnal Kas'!H:H,F355,'Jurnal Kas'!N:N,C355)+I355,"")</f>
        <v/>
      </c>
    </row>
    <row r="356" spans="2:10" x14ac:dyDescent="0.25">
      <c r="B356" s="502">
        <v>349</v>
      </c>
      <c r="C356" s="502"/>
      <c r="D356" s="490" t="str">
        <f>IFERROR(INDEX('Jurnal Utang'!O:O,MATCH(C356,'Jurnal Utang'!N:N,0),0),"")</f>
        <v/>
      </c>
      <c r="E356" s="488" t="str">
        <f>IFERROR(INDEX(Supplier!D:D,MATCH($D356,Supplier!$C:$C,0),0),"")</f>
        <v/>
      </c>
      <c r="F356" s="490" t="str">
        <f>IFERROR(INDEX(Supplier!F:F,MATCH($D356,Supplier!$C:$C,0),0),"")</f>
        <v/>
      </c>
      <c r="G356" s="488" t="str">
        <f>IFERROR(INDEX(Supplier!G:G,MATCH($D356,Supplier!$C:$C,0),0),"")</f>
        <v/>
      </c>
      <c r="H356" s="524"/>
      <c r="I356" s="525"/>
      <c r="J356" s="533" t="str">
        <f>IF(C356&lt;&gt;"",-SUMIFS('Jurnal Utang'!J:J,'Jurnal Utang'!H:H,F356,'Jurnal Utang'!N:N,C356)+SUMIFS('Jurnal Kas'!K:K,'Jurnal Kas'!H:H,F356,'Jurnal Kas'!N:N,C356)+I356,"")</f>
        <v/>
      </c>
    </row>
    <row r="357" spans="2:10" x14ac:dyDescent="0.25">
      <c r="B357" s="502">
        <v>350</v>
      </c>
      <c r="C357" s="502"/>
      <c r="D357" s="490" t="str">
        <f>IFERROR(INDEX('Jurnal Utang'!O:O,MATCH(C357,'Jurnal Utang'!N:N,0),0),"")</f>
        <v/>
      </c>
      <c r="E357" s="488" t="str">
        <f>IFERROR(INDEX(Supplier!D:D,MATCH($D357,Supplier!$C:$C,0),0),"")</f>
        <v/>
      </c>
      <c r="F357" s="490" t="str">
        <f>IFERROR(INDEX(Supplier!F:F,MATCH($D357,Supplier!$C:$C,0),0),"")</f>
        <v/>
      </c>
      <c r="G357" s="488" t="str">
        <f>IFERROR(INDEX(Supplier!G:G,MATCH($D357,Supplier!$C:$C,0),0),"")</f>
        <v/>
      </c>
      <c r="H357" s="524"/>
      <c r="I357" s="525"/>
      <c r="J357" s="533" t="str">
        <f>IF(C357&lt;&gt;"",-SUMIFS('Jurnal Utang'!J:J,'Jurnal Utang'!H:H,F357,'Jurnal Utang'!N:N,C357)+SUMIFS('Jurnal Kas'!K:K,'Jurnal Kas'!H:H,F357,'Jurnal Kas'!N:N,C357)+I357,"")</f>
        <v/>
      </c>
    </row>
    <row r="358" spans="2:10" x14ac:dyDescent="0.25">
      <c r="B358" s="502">
        <v>351</v>
      </c>
      <c r="C358" s="502"/>
      <c r="D358" s="490" t="str">
        <f>IFERROR(INDEX('Jurnal Utang'!O:O,MATCH(C358,'Jurnal Utang'!N:N,0),0),"")</f>
        <v/>
      </c>
      <c r="E358" s="488" t="str">
        <f>IFERROR(INDEX(Supplier!D:D,MATCH($D358,Supplier!$C:$C,0),0),"")</f>
        <v/>
      </c>
      <c r="F358" s="490" t="str">
        <f>IFERROR(INDEX(Supplier!F:F,MATCH($D358,Supplier!$C:$C,0),0),"")</f>
        <v/>
      </c>
      <c r="G358" s="488" t="str">
        <f>IFERROR(INDEX(Supplier!G:G,MATCH($D358,Supplier!$C:$C,0),0),"")</f>
        <v/>
      </c>
      <c r="H358" s="524"/>
      <c r="I358" s="525"/>
      <c r="J358" s="533" t="str">
        <f>IF(C358&lt;&gt;"",-SUMIFS('Jurnal Utang'!J:J,'Jurnal Utang'!H:H,F358,'Jurnal Utang'!N:N,C358)+SUMIFS('Jurnal Kas'!K:K,'Jurnal Kas'!H:H,F358,'Jurnal Kas'!N:N,C358)+I358,"")</f>
        <v/>
      </c>
    </row>
    <row r="359" spans="2:10" x14ac:dyDescent="0.25">
      <c r="B359" s="502">
        <v>352</v>
      </c>
      <c r="C359" s="502"/>
      <c r="D359" s="490" t="str">
        <f>IFERROR(INDEX('Jurnal Utang'!O:O,MATCH(C359,'Jurnal Utang'!N:N,0),0),"")</f>
        <v/>
      </c>
      <c r="E359" s="488" t="str">
        <f>IFERROR(INDEX(Supplier!D:D,MATCH($D359,Supplier!$C:$C,0),0),"")</f>
        <v/>
      </c>
      <c r="F359" s="490" t="str">
        <f>IFERROR(INDEX(Supplier!F:F,MATCH($D359,Supplier!$C:$C,0),0),"")</f>
        <v/>
      </c>
      <c r="G359" s="488" t="str">
        <f>IFERROR(INDEX(Supplier!G:G,MATCH($D359,Supplier!$C:$C,0),0),"")</f>
        <v/>
      </c>
      <c r="H359" s="524"/>
      <c r="I359" s="525"/>
      <c r="J359" s="533" t="str">
        <f>IF(C359&lt;&gt;"",-SUMIFS('Jurnal Utang'!J:J,'Jurnal Utang'!H:H,F359,'Jurnal Utang'!N:N,C359)+SUMIFS('Jurnal Kas'!K:K,'Jurnal Kas'!H:H,F359,'Jurnal Kas'!N:N,C359)+I359,"")</f>
        <v/>
      </c>
    </row>
    <row r="360" spans="2:10" x14ac:dyDescent="0.25">
      <c r="B360" s="502">
        <v>353</v>
      </c>
      <c r="C360" s="502"/>
      <c r="D360" s="490" t="str">
        <f>IFERROR(INDEX('Jurnal Utang'!O:O,MATCH(C360,'Jurnal Utang'!N:N,0),0),"")</f>
        <v/>
      </c>
      <c r="E360" s="488" t="str">
        <f>IFERROR(INDEX(Supplier!D:D,MATCH($D360,Supplier!$C:$C,0),0),"")</f>
        <v/>
      </c>
      <c r="F360" s="490" t="str">
        <f>IFERROR(INDEX(Supplier!F:F,MATCH($D360,Supplier!$C:$C,0),0),"")</f>
        <v/>
      </c>
      <c r="G360" s="488" t="str">
        <f>IFERROR(INDEX(Supplier!G:G,MATCH($D360,Supplier!$C:$C,0),0),"")</f>
        <v/>
      </c>
      <c r="H360" s="524"/>
      <c r="I360" s="525"/>
      <c r="J360" s="533" t="str">
        <f>IF(C360&lt;&gt;"",-SUMIFS('Jurnal Utang'!J:J,'Jurnal Utang'!H:H,F360,'Jurnal Utang'!N:N,C360)+SUMIFS('Jurnal Kas'!K:K,'Jurnal Kas'!H:H,F360,'Jurnal Kas'!N:N,C360)+I360,"")</f>
        <v/>
      </c>
    </row>
    <row r="361" spans="2:10" x14ac:dyDescent="0.25">
      <c r="B361" s="502">
        <v>354</v>
      </c>
      <c r="C361" s="502"/>
      <c r="D361" s="490" t="str">
        <f>IFERROR(INDEX('Jurnal Utang'!O:O,MATCH(C361,'Jurnal Utang'!N:N,0),0),"")</f>
        <v/>
      </c>
      <c r="E361" s="488" t="str">
        <f>IFERROR(INDEX(Supplier!D:D,MATCH($D361,Supplier!$C:$C,0),0),"")</f>
        <v/>
      </c>
      <c r="F361" s="490" t="str">
        <f>IFERROR(INDEX(Supplier!F:F,MATCH($D361,Supplier!$C:$C,0),0),"")</f>
        <v/>
      </c>
      <c r="G361" s="488" t="str">
        <f>IFERROR(INDEX(Supplier!G:G,MATCH($D361,Supplier!$C:$C,0),0),"")</f>
        <v/>
      </c>
      <c r="H361" s="524"/>
      <c r="I361" s="525"/>
      <c r="J361" s="533" t="str">
        <f>IF(C361&lt;&gt;"",-SUMIFS('Jurnal Utang'!J:J,'Jurnal Utang'!H:H,F361,'Jurnal Utang'!N:N,C361)+SUMIFS('Jurnal Kas'!K:K,'Jurnal Kas'!H:H,F361,'Jurnal Kas'!N:N,C361)+I361,"")</f>
        <v/>
      </c>
    </row>
    <row r="362" spans="2:10" x14ac:dyDescent="0.25">
      <c r="B362" s="502">
        <v>355</v>
      </c>
      <c r="C362" s="502"/>
      <c r="D362" s="490" t="str">
        <f>IFERROR(INDEX('Jurnal Utang'!O:O,MATCH(C362,'Jurnal Utang'!N:N,0),0),"")</f>
        <v/>
      </c>
      <c r="E362" s="488" t="str">
        <f>IFERROR(INDEX(Supplier!D:D,MATCH($D362,Supplier!$C:$C,0),0),"")</f>
        <v/>
      </c>
      <c r="F362" s="490" t="str">
        <f>IFERROR(INDEX(Supplier!F:F,MATCH($D362,Supplier!$C:$C,0),0),"")</f>
        <v/>
      </c>
      <c r="G362" s="488" t="str">
        <f>IFERROR(INDEX(Supplier!G:G,MATCH($D362,Supplier!$C:$C,0),0),"")</f>
        <v/>
      </c>
      <c r="H362" s="524"/>
      <c r="I362" s="525"/>
      <c r="J362" s="533" t="str">
        <f>IF(C362&lt;&gt;"",-SUMIFS('Jurnal Utang'!J:J,'Jurnal Utang'!H:H,F362,'Jurnal Utang'!N:N,C362)+SUMIFS('Jurnal Kas'!K:K,'Jurnal Kas'!H:H,F362,'Jurnal Kas'!N:N,C362)+I362,"")</f>
        <v/>
      </c>
    </row>
    <row r="363" spans="2:10" x14ac:dyDescent="0.25">
      <c r="B363" s="502">
        <v>356</v>
      </c>
      <c r="C363" s="502"/>
      <c r="D363" s="490" t="str">
        <f>IFERROR(INDEX('Jurnal Utang'!O:O,MATCH(C363,'Jurnal Utang'!N:N,0),0),"")</f>
        <v/>
      </c>
      <c r="E363" s="488" t="str">
        <f>IFERROR(INDEX(Supplier!D:D,MATCH($D363,Supplier!$C:$C,0),0),"")</f>
        <v/>
      </c>
      <c r="F363" s="490" t="str">
        <f>IFERROR(INDEX(Supplier!F:F,MATCH($D363,Supplier!$C:$C,0),0),"")</f>
        <v/>
      </c>
      <c r="G363" s="488" t="str">
        <f>IFERROR(INDEX(Supplier!G:G,MATCH($D363,Supplier!$C:$C,0),0),"")</f>
        <v/>
      </c>
      <c r="H363" s="524"/>
      <c r="I363" s="525"/>
      <c r="J363" s="533" t="str">
        <f>IF(C363&lt;&gt;"",-SUMIFS('Jurnal Utang'!J:J,'Jurnal Utang'!H:H,F363,'Jurnal Utang'!N:N,C363)+SUMIFS('Jurnal Kas'!K:K,'Jurnal Kas'!H:H,F363,'Jurnal Kas'!N:N,C363)+I363,"")</f>
        <v/>
      </c>
    </row>
    <row r="364" spans="2:10" x14ac:dyDescent="0.25">
      <c r="B364" s="502">
        <v>357</v>
      </c>
      <c r="C364" s="502"/>
      <c r="D364" s="490" t="str">
        <f>IFERROR(INDEX('Jurnal Utang'!O:O,MATCH(C364,'Jurnal Utang'!N:N,0),0),"")</f>
        <v/>
      </c>
      <c r="E364" s="488" t="str">
        <f>IFERROR(INDEX(Supplier!D:D,MATCH($D364,Supplier!$C:$C,0),0),"")</f>
        <v/>
      </c>
      <c r="F364" s="490" t="str">
        <f>IFERROR(INDEX(Supplier!F:F,MATCH($D364,Supplier!$C:$C,0),0),"")</f>
        <v/>
      </c>
      <c r="G364" s="488" t="str">
        <f>IFERROR(INDEX(Supplier!G:G,MATCH($D364,Supplier!$C:$C,0),0),"")</f>
        <v/>
      </c>
      <c r="H364" s="524"/>
      <c r="I364" s="525"/>
      <c r="J364" s="533" t="str">
        <f>IF(C364&lt;&gt;"",-SUMIFS('Jurnal Utang'!J:J,'Jurnal Utang'!H:H,F364,'Jurnal Utang'!N:N,C364)+SUMIFS('Jurnal Kas'!K:K,'Jurnal Kas'!H:H,F364,'Jurnal Kas'!N:N,C364)+I364,"")</f>
        <v/>
      </c>
    </row>
    <row r="365" spans="2:10" x14ac:dyDescent="0.25">
      <c r="B365" s="502">
        <v>358</v>
      </c>
      <c r="C365" s="502"/>
      <c r="D365" s="490" t="str">
        <f>IFERROR(INDEX('Jurnal Utang'!O:O,MATCH(C365,'Jurnal Utang'!N:N,0),0),"")</f>
        <v/>
      </c>
      <c r="E365" s="488" t="str">
        <f>IFERROR(INDEX(Supplier!D:D,MATCH($D365,Supplier!$C:$C,0),0),"")</f>
        <v/>
      </c>
      <c r="F365" s="490" t="str">
        <f>IFERROR(INDEX(Supplier!F:F,MATCH($D365,Supplier!$C:$C,0),0),"")</f>
        <v/>
      </c>
      <c r="G365" s="488" t="str">
        <f>IFERROR(INDEX(Supplier!G:G,MATCH($D365,Supplier!$C:$C,0),0),"")</f>
        <v/>
      </c>
      <c r="H365" s="524"/>
      <c r="I365" s="525"/>
      <c r="J365" s="533" t="str">
        <f>IF(C365&lt;&gt;"",-SUMIFS('Jurnal Utang'!J:J,'Jurnal Utang'!H:H,F365,'Jurnal Utang'!N:N,C365)+SUMIFS('Jurnal Kas'!K:K,'Jurnal Kas'!H:H,F365,'Jurnal Kas'!N:N,C365)+I365,"")</f>
        <v/>
      </c>
    </row>
    <row r="366" spans="2:10" x14ac:dyDescent="0.25">
      <c r="B366" s="502">
        <v>359</v>
      </c>
      <c r="C366" s="502"/>
      <c r="D366" s="490" t="str">
        <f>IFERROR(INDEX('Jurnal Utang'!O:O,MATCH(C366,'Jurnal Utang'!N:N,0),0),"")</f>
        <v/>
      </c>
      <c r="E366" s="488" t="str">
        <f>IFERROR(INDEX(Supplier!D:D,MATCH($D366,Supplier!$C:$C,0),0),"")</f>
        <v/>
      </c>
      <c r="F366" s="490" t="str">
        <f>IFERROR(INDEX(Supplier!F:F,MATCH($D366,Supplier!$C:$C,0),0),"")</f>
        <v/>
      </c>
      <c r="G366" s="488" t="str">
        <f>IFERROR(INDEX(Supplier!G:G,MATCH($D366,Supplier!$C:$C,0),0),"")</f>
        <v/>
      </c>
      <c r="H366" s="524"/>
      <c r="I366" s="525"/>
      <c r="J366" s="533" t="str">
        <f>IF(C366&lt;&gt;"",-SUMIFS('Jurnal Utang'!J:J,'Jurnal Utang'!H:H,F366,'Jurnal Utang'!N:N,C366)+SUMIFS('Jurnal Kas'!K:K,'Jurnal Kas'!H:H,F366,'Jurnal Kas'!N:N,C366)+I366,"")</f>
        <v/>
      </c>
    </row>
    <row r="367" spans="2:10" x14ac:dyDescent="0.25">
      <c r="B367" s="502">
        <v>360</v>
      </c>
      <c r="C367" s="502"/>
      <c r="D367" s="490" t="str">
        <f>IFERROR(INDEX('Jurnal Utang'!O:O,MATCH(C367,'Jurnal Utang'!N:N,0),0),"")</f>
        <v/>
      </c>
      <c r="E367" s="488" t="str">
        <f>IFERROR(INDEX(Supplier!D:D,MATCH($D367,Supplier!$C:$C,0),0),"")</f>
        <v/>
      </c>
      <c r="F367" s="490" t="str">
        <f>IFERROR(INDEX(Supplier!F:F,MATCH($D367,Supplier!$C:$C,0),0),"")</f>
        <v/>
      </c>
      <c r="G367" s="488" t="str">
        <f>IFERROR(INDEX(Supplier!G:G,MATCH($D367,Supplier!$C:$C,0),0),"")</f>
        <v/>
      </c>
      <c r="H367" s="524"/>
      <c r="I367" s="525"/>
      <c r="J367" s="533" t="str">
        <f>IF(C367&lt;&gt;"",-SUMIFS('Jurnal Utang'!J:J,'Jurnal Utang'!H:H,F367,'Jurnal Utang'!N:N,C367)+SUMIFS('Jurnal Kas'!K:K,'Jurnal Kas'!H:H,F367,'Jurnal Kas'!N:N,C367)+I367,"")</f>
        <v/>
      </c>
    </row>
    <row r="368" spans="2:10" x14ac:dyDescent="0.25">
      <c r="B368" s="502">
        <v>361</v>
      </c>
      <c r="C368" s="502"/>
      <c r="D368" s="490" t="str">
        <f>IFERROR(INDEX('Jurnal Utang'!O:O,MATCH(C368,'Jurnal Utang'!N:N,0),0),"")</f>
        <v/>
      </c>
      <c r="E368" s="488" t="str">
        <f>IFERROR(INDEX(Supplier!D:D,MATCH($D368,Supplier!$C:$C,0),0),"")</f>
        <v/>
      </c>
      <c r="F368" s="490" t="str">
        <f>IFERROR(INDEX(Supplier!F:F,MATCH($D368,Supplier!$C:$C,0),0),"")</f>
        <v/>
      </c>
      <c r="G368" s="488" t="str">
        <f>IFERROR(INDEX(Supplier!G:G,MATCH($D368,Supplier!$C:$C,0),0),"")</f>
        <v/>
      </c>
      <c r="H368" s="524"/>
      <c r="I368" s="525"/>
      <c r="J368" s="533" t="str">
        <f>IF(C368&lt;&gt;"",-SUMIFS('Jurnal Utang'!J:J,'Jurnal Utang'!H:H,F368,'Jurnal Utang'!N:N,C368)+SUMIFS('Jurnal Kas'!K:K,'Jurnal Kas'!H:H,F368,'Jurnal Kas'!N:N,C368)+I368,"")</f>
        <v/>
      </c>
    </row>
    <row r="369" spans="2:10" x14ac:dyDescent="0.25">
      <c r="B369" s="502">
        <v>362</v>
      </c>
      <c r="C369" s="502"/>
      <c r="D369" s="490" t="str">
        <f>IFERROR(INDEX('Jurnal Utang'!O:O,MATCH(C369,'Jurnal Utang'!N:N,0),0),"")</f>
        <v/>
      </c>
      <c r="E369" s="488" t="str">
        <f>IFERROR(INDEX(Supplier!D:D,MATCH($D369,Supplier!$C:$C,0),0),"")</f>
        <v/>
      </c>
      <c r="F369" s="490" t="str">
        <f>IFERROR(INDEX(Supplier!F:F,MATCH($D369,Supplier!$C:$C,0),0),"")</f>
        <v/>
      </c>
      <c r="G369" s="488" t="str">
        <f>IFERROR(INDEX(Supplier!G:G,MATCH($D369,Supplier!$C:$C,0),0),"")</f>
        <v/>
      </c>
      <c r="H369" s="524"/>
      <c r="I369" s="525"/>
      <c r="J369" s="533" t="str">
        <f>IF(C369&lt;&gt;"",-SUMIFS('Jurnal Utang'!J:J,'Jurnal Utang'!H:H,F369,'Jurnal Utang'!N:N,C369)+SUMIFS('Jurnal Kas'!K:K,'Jurnal Kas'!H:H,F369,'Jurnal Kas'!N:N,C369)+I369,"")</f>
        <v/>
      </c>
    </row>
    <row r="370" spans="2:10" x14ac:dyDescent="0.25">
      <c r="B370" s="502">
        <v>363</v>
      </c>
      <c r="C370" s="502"/>
      <c r="D370" s="490" t="str">
        <f>IFERROR(INDEX('Jurnal Utang'!O:O,MATCH(C370,'Jurnal Utang'!N:N,0),0),"")</f>
        <v/>
      </c>
      <c r="E370" s="488" t="str">
        <f>IFERROR(INDEX(Supplier!D:D,MATCH($D370,Supplier!$C:$C,0),0),"")</f>
        <v/>
      </c>
      <c r="F370" s="490" t="str">
        <f>IFERROR(INDEX(Supplier!F:F,MATCH($D370,Supplier!$C:$C,0),0),"")</f>
        <v/>
      </c>
      <c r="G370" s="488" t="str">
        <f>IFERROR(INDEX(Supplier!G:G,MATCH($D370,Supplier!$C:$C,0),0),"")</f>
        <v/>
      </c>
      <c r="H370" s="524"/>
      <c r="I370" s="525"/>
      <c r="J370" s="533" t="str">
        <f>IF(C370&lt;&gt;"",-SUMIFS('Jurnal Utang'!J:J,'Jurnal Utang'!H:H,F370,'Jurnal Utang'!N:N,C370)+SUMIFS('Jurnal Kas'!K:K,'Jurnal Kas'!H:H,F370,'Jurnal Kas'!N:N,C370)+I370,"")</f>
        <v/>
      </c>
    </row>
    <row r="371" spans="2:10" x14ac:dyDescent="0.25">
      <c r="B371" s="502">
        <v>364</v>
      </c>
      <c r="C371" s="502"/>
      <c r="D371" s="490" t="str">
        <f>IFERROR(INDEX('Jurnal Utang'!O:O,MATCH(C371,'Jurnal Utang'!N:N,0),0),"")</f>
        <v/>
      </c>
      <c r="E371" s="488" t="str">
        <f>IFERROR(INDEX(Supplier!D:D,MATCH($D371,Supplier!$C:$C,0),0),"")</f>
        <v/>
      </c>
      <c r="F371" s="490" t="str">
        <f>IFERROR(INDEX(Supplier!F:F,MATCH($D371,Supplier!$C:$C,0),0),"")</f>
        <v/>
      </c>
      <c r="G371" s="488" t="str">
        <f>IFERROR(INDEX(Supplier!G:G,MATCH($D371,Supplier!$C:$C,0),0),"")</f>
        <v/>
      </c>
      <c r="H371" s="524"/>
      <c r="I371" s="525"/>
      <c r="J371" s="533" t="str">
        <f>IF(C371&lt;&gt;"",-SUMIFS('Jurnal Utang'!J:J,'Jurnal Utang'!H:H,F371,'Jurnal Utang'!N:N,C371)+SUMIFS('Jurnal Kas'!K:K,'Jurnal Kas'!H:H,F371,'Jurnal Kas'!N:N,C371)+I371,"")</f>
        <v/>
      </c>
    </row>
    <row r="372" spans="2:10" x14ac:dyDescent="0.25">
      <c r="B372" s="502">
        <v>365</v>
      </c>
      <c r="C372" s="502"/>
      <c r="D372" s="490" t="str">
        <f>IFERROR(INDEX('Jurnal Utang'!O:O,MATCH(C372,'Jurnal Utang'!N:N,0),0),"")</f>
        <v/>
      </c>
      <c r="E372" s="488" t="str">
        <f>IFERROR(INDEX(Supplier!D:D,MATCH($D372,Supplier!$C:$C,0),0),"")</f>
        <v/>
      </c>
      <c r="F372" s="490" t="str">
        <f>IFERROR(INDEX(Supplier!F:F,MATCH($D372,Supplier!$C:$C,0),0),"")</f>
        <v/>
      </c>
      <c r="G372" s="488" t="str">
        <f>IFERROR(INDEX(Supplier!G:G,MATCH($D372,Supplier!$C:$C,0),0),"")</f>
        <v/>
      </c>
      <c r="H372" s="524"/>
      <c r="I372" s="525"/>
      <c r="J372" s="533" t="str">
        <f>IF(C372&lt;&gt;"",-SUMIFS('Jurnal Utang'!J:J,'Jurnal Utang'!H:H,F372,'Jurnal Utang'!N:N,C372)+SUMIFS('Jurnal Kas'!K:K,'Jurnal Kas'!H:H,F372,'Jurnal Kas'!N:N,C372)+I372,"")</f>
        <v/>
      </c>
    </row>
    <row r="373" spans="2:10" x14ac:dyDescent="0.25">
      <c r="B373" s="502">
        <v>366</v>
      </c>
      <c r="C373" s="502"/>
      <c r="D373" s="490" t="str">
        <f>IFERROR(INDEX('Jurnal Utang'!O:O,MATCH(C373,'Jurnal Utang'!N:N,0),0),"")</f>
        <v/>
      </c>
      <c r="E373" s="488" t="str">
        <f>IFERROR(INDEX(Supplier!D:D,MATCH($D373,Supplier!$C:$C,0),0),"")</f>
        <v/>
      </c>
      <c r="F373" s="490" t="str">
        <f>IFERROR(INDEX(Supplier!F:F,MATCH($D373,Supplier!$C:$C,0),0),"")</f>
        <v/>
      </c>
      <c r="G373" s="488" t="str">
        <f>IFERROR(INDEX(Supplier!G:G,MATCH($D373,Supplier!$C:$C,0),0),"")</f>
        <v/>
      </c>
      <c r="H373" s="524"/>
      <c r="I373" s="525"/>
      <c r="J373" s="533" t="str">
        <f>IF(C373&lt;&gt;"",-SUMIFS('Jurnal Utang'!J:J,'Jurnal Utang'!H:H,F373,'Jurnal Utang'!N:N,C373)+SUMIFS('Jurnal Kas'!K:K,'Jurnal Kas'!H:H,F373,'Jurnal Kas'!N:N,C373)+I373,"")</f>
        <v/>
      </c>
    </row>
    <row r="374" spans="2:10" x14ac:dyDescent="0.25">
      <c r="B374" s="502">
        <v>367</v>
      </c>
      <c r="C374" s="502"/>
      <c r="D374" s="490" t="str">
        <f>IFERROR(INDEX('Jurnal Utang'!O:O,MATCH(C374,'Jurnal Utang'!N:N,0),0),"")</f>
        <v/>
      </c>
      <c r="E374" s="488" t="str">
        <f>IFERROR(INDEX(Supplier!D:D,MATCH($D374,Supplier!$C:$C,0),0),"")</f>
        <v/>
      </c>
      <c r="F374" s="490" t="str">
        <f>IFERROR(INDEX(Supplier!F:F,MATCH($D374,Supplier!$C:$C,0),0),"")</f>
        <v/>
      </c>
      <c r="G374" s="488" t="str">
        <f>IFERROR(INDEX(Supplier!G:G,MATCH($D374,Supplier!$C:$C,0),0),"")</f>
        <v/>
      </c>
      <c r="H374" s="524"/>
      <c r="I374" s="525"/>
      <c r="J374" s="533" t="str">
        <f>IF(C374&lt;&gt;"",-SUMIFS('Jurnal Utang'!J:J,'Jurnal Utang'!H:H,F374,'Jurnal Utang'!N:N,C374)+SUMIFS('Jurnal Kas'!K:K,'Jurnal Kas'!H:H,F374,'Jurnal Kas'!N:N,C374)+I374,"")</f>
        <v/>
      </c>
    </row>
    <row r="375" spans="2:10" x14ac:dyDescent="0.25">
      <c r="B375" s="502">
        <v>368</v>
      </c>
      <c r="C375" s="502"/>
      <c r="D375" s="490" t="str">
        <f>IFERROR(INDEX('Jurnal Utang'!O:O,MATCH(C375,'Jurnal Utang'!N:N,0),0),"")</f>
        <v/>
      </c>
      <c r="E375" s="488" t="str">
        <f>IFERROR(INDEX(Supplier!D:D,MATCH($D375,Supplier!$C:$C,0),0),"")</f>
        <v/>
      </c>
      <c r="F375" s="490" t="str">
        <f>IFERROR(INDEX(Supplier!F:F,MATCH($D375,Supplier!$C:$C,0),0),"")</f>
        <v/>
      </c>
      <c r="G375" s="488" t="str">
        <f>IFERROR(INDEX(Supplier!G:G,MATCH($D375,Supplier!$C:$C,0),0),"")</f>
        <v/>
      </c>
      <c r="H375" s="524"/>
      <c r="I375" s="525"/>
      <c r="J375" s="533" t="str">
        <f>IF(C375&lt;&gt;"",-SUMIFS('Jurnal Utang'!J:J,'Jurnal Utang'!H:H,F375,'Jurnal Utang'!N:N,C375)+SUMIFS('Jurnal Kas'!K:K,'Jurnal Kas'!H:H,F375,'Jurnal Kas'!N:N,C375)+I375,"")</f>
        <v/>
      </c>
    </row>
    <row r="376" spans="2:10" x14ac:dyDescent="0.25">
      <c r="B376" s="502">
        <v>369</v>
      </c>
      <c r="C376" s="502"/>
      <c r="D376" s="490" t="str">
        <f>IFERROR(INDEX('Jurnal Utang'!O:O,MATCH(C376,'Jurnal Utang'!N:N,0),0),"")</f>
        <v/>
      </c>
      <c r="E376" s="488" t="str">
        <f>IFERROR(INDEX(Supplier!D:D,MATCH($D376,Supplier!$C:$C,0),0),"")</f>
        <v/>
      </c>
      <c r="F376" s="490" t="str">
        <f>IFERROR(INDEX(Supplier!F:F,MATCH($D376,Supplier!$C:$C,0),0),"")</f>
        <v/>
      </c>
      <c r="G376" s="488" t="str">
        <f>IFERROR(INDEX(Supplier!G:G,MATCH($D376,Supplier!$C:$C,0),0),"")</f>
        <v/>
      </c>
      <c r="H376" s="524"/>
      <c r="I376" s="525"/>
      <c r="J376" s="533" t="str">
        <f>IF(C376&lt;&gt;"",-SUMIFS('Jurnal Utang'!J:J,'Jurnal Utang'!H:H,F376,'Jurnal Utang'!N:N,C376)+SUMIFS('Jurnal Kas'!K:K,'Jurnal Kas'!H:H,F376,'Jurnal Kas'!N:N,C376)+I376,"")</f>
        <v/>
      </c>
    </row>
    <row r="377" spans="2:10" x14ac:dyDescent="0.25">
      <c r="B377" s="502">
        <v>370</v>
      </c>
      <c r="C377" s="502"/>
      <c r="D377" s="490" t="str">
        <f>IFERROR(INDEX('Jurnal Utang'!O:O,MATCH(C377,'Jurnal Utang'!N:N,0),0),"")</f>
        <v/>
      </c>
      <c r="E377" s="488" t="str">
        <f>IFERROR(INDEX(Supplier!D:D,MATCH($D377,Supplier!$C:$C,0),0),"")</f>
        <v/>
      </c>
      <c r="F377" s="490" t="str">
        <f>IFERROR(INDEX(Supplier!F:F,MATCH($D377,Supplier!$C:$C,0),0),"")</f>
        <v/>
      </c>
      <c r="G377" s="488" t="str">
        <f>IFERROR(INDEX(Supplier!G:G,MATCH($D377,Supplier!$C:$C,0),0),"")</f>
        <v/>
      </c>
      <c r="H377" s="524"/>
      <c r="I377" s="525"/>
      <c r="J377" s="533" t="str">
        <f>IF(C377&lt;&gt;"",-SUMIFS('Jurnal Utang'!J:J,'Jurnal Utang'!H:H,F377,'Jurnal Utang'!N:N,C377)+SUMIFS('Jurnal Kas'!K:K,'Jurnal Kas'!H:H,F377,'Jurnal Kas'!N:N,C377)+I377,"")</f>
        <v/>
      </c>
    </row>
    <row r="378" spans="2:10" x14ac:dyDescent="0.25">
      <c r="B378" s="502">
        <v>371</v>
      </c>
      <c r="C378" s="502"/>
      <c r="D378" s="490" t="str">
        <f>IFERROR(INDEX('Jurnal Utang'!O:O,MATCH(C378,'Jurnal Utang'!N:N,0),0),"")</f>
        <v/>
      </c>
      <c r="E378" s="488" t="str">
        <f>IFERROR(INDEX(Supplier!D:D,MATCH($D378,Supplier!$C:$C,0),0),"")</f>
        <v/>
      </c>
      <c r="F378" s="490" t="str">
        <f>IFERROR(INDEX(Supplier!F:F,MATCH($D378,Supplier!$C:$C,0),0),"")</f>
        <v/>
      </c>
      <c r="G378" s="488" t="str">
        <f>IFERROR(INDEX(Supplier!G:G,MATCH($D378,Supplier!$C:$C,0),0),"")</f>
        <v/>
      </c>
      <c r="H378" s="524"/>
      <c r="I378" s="525"/>
      <c r="J378" s="533" t="str">
        <f>IF(C378&lt;&gt;"",-SUMIFS('Jurnal Utang'!J:J,'Jurnal Utang'!H:H,F378,'Jurnal Utang'!N:N,C378)+SUMIFS('Jurnal Kas'!K:K,'Jurnal Kas'!H:H,F378,'Jurnal Kas'!N:N,C378)+I378,"")</f>
        <v/>
      </c>
    </row>
    <row r="379" spans="2:10" x14ac:dyDescent="0.25">
      <c r="B379" s="502">
        <v>372</v>
      </c>
      <c r="C379" s="502"/>
      <c r="D379" s="490" t="str">
        <f>IFERROR(INDEX('Jurnal Utang'!O:O,MATCH(C379,'Jurnal Utang'!N:N,0),0),"")</f>
        <v/>
      </c>
      <c r="E379" s="488" t="str">
        <f>IFERROR(INDEX(Supplier!D:D,MATCH($D379,Supplier!$C:$C,0),0),"")</f>
        <v/>
      </c>
      <c r="F379" s="490" t="str">
        <f>IFERROR(INDEX(Supplier!F:F,MATCH($D379,Supplier!$C:$C,0),0),"")</f>
        <v/>
      </c>
      <c r="G379" s="488" t="str">
        <f>IFERROR(INDEX(Supplier!G:G,MATCH($D379,Supplier!$C:$C,0),0),"")</f>
        <v/>
      </c>
      <c r="H379" s="524"/>
      <c r="I379" s="525"/>
      <c r="J379" s="533" t="str">
        <f>IF(C379&lt;&gt;"",-SUMIFS('Jurnal Utang'!J:J,'Jurnal Utang'!H:H,F379,'Jurnal Utang'!N:N,C379)+SUMIFS('Jurnal Kas'!K:K,'Jurnal Kas'!H:H,F379,'Jurnal Kas'!N:N,C379)+I379,"")</f>
        <v/>
      </c>
    </row>
    <row r="380" spans="2:10" x14ac:dyDescent="0.25">
      <c r="B380" s="502">
        <v>373</v>
      </c>
      <c r="C380" s="502"/>
      <c r="D380" s="490" t="str">
        <f>IFERROR(INDEX('Jurnal Utang'!O:O,MATCH(C380,'Jurnal Utang'!N:N,0),0),"")</f>
        <v/>
      </c>
      <c r="E380" s="488" t="str">
        <f>IFERROR(INDEX(Supplier!D:D,MATCH($D380,Supplier!$C:$C,0),0),"")</f>
        <v/>
      </c>
      <c r="F380" s="490" t="str">
        <f>IFERROR(INDEX(Supplier!F:F,MATCH($D380,Supplier!$C:$C,0),0),"")</f>
        <v/>
      </c>
      <c r="G380" s="488" t="str">
        <f>IFERROR(INDEX(Supplier!G:G,MATCH($D380,Supplier!$C:$C,0),0),"")</f>
        <v/>
      </c>
      <c r="H380" s="524"/>
      <c r="I380" s="525"/>
      <c r="J380" s="533" t="str">
        <f>IF(C380&lt;&gt;"",-SUMIFS('Jurnal Utang'!J:J,'Jurnal Utang'!H:H,F380,'Jurnal Utang'!N:N,C380)+SUMIFS('Jurnal Kas'!K:K,'Jurnal Kas'!H:H,F380,'Jurnal Kas'!N:N,C380)+I380,"")</f>
        <v/>
      </c>
    </row>
    <row r="381" spans="2:10" x14ac:dyDescent="0.25">
      <c r="B381" s="502">
        <v>374</v>
      </c>
      <c r="C381" s="502"/>
      <c r="D381" s="490" t="str">
        <f>IFERROR(INDEX('Jurnal Utang'!O:O,MATCH(C381,'Jurnal Utang'!N:N,0),0),"")</f>
        <v/>
      </c>
      <c r="E381" s="488" t="str">
        <f>IFERROR(INDEX(Supplier!D:D,MATCH($D381,Supplier!$C:$C,0),0),"")</f>
        <v/>
      </c>
      <c r="F381" s="490" t="str">
        <f>IFERROR(INDEX(Supplier!F:F,MATCH($D381,Supplier!$C:$C,0),0),"")</f>
        <v/>
      </c>
      <c r="G381" s="488" t="str">
        <f>IFERROR(INDEX(Supplier!G:G,MATCH($D381,Supplier!$C:$C,0),0),"")</f>
        <v/>
      </c>
      <c r="H381" s="524"/>
      <c r="I381" s="525"/>
      <c r="J381" s="533" t="str">
        <f>IF(C381&lt;&gt;"",-SUMIFS('Jurnal Utang'!J:J,'Jurnal Utang'!H:H,F381,'Jurnal Utang'!N:N,C381)+SUMIFS('Jurnal Kas'!K:K,'Jurnal Kas'!H:H,F381,'Jurnal Kas'!N:N,C381)+I381,"")</f>
        <v/>
      </c>
    </row>
    <row r="382" spans="2:10" x14ac:dyDescent="0.25">
      <c r="B382" s="502">
        <v>375</v>
      </c>
      <c r="C382" s="502"/>
      <c r="D382" s="490" t="str">
        <f>IFERROR(INDEX('Jurnal Utang'!O:O,MATCH(C382,'Jurnal Utang'!N:N,0),0),"")</f>
        <v/>
      </c>
      <c r="E382" s="488" t="str">
        <f>IFERROR(INDEX(Supplier!D:D,MATCH($D382,Supplier!$C:$C,0),0),"")</f>
        <v/>
      </c>
      <c r="F382" s="490" t="str">
        <f>IFERROR(INDEX(Supplier!F:F,MATCH($D382,Supplier!$C:$C,0),0),"")</f>
        <v/>
      </c>
      <c r="G382" s="488" t="str">
        <f>IFERROR(INDEX(Supplier!G:G,MATCH($D382,Supplier!$C:$C,0),0),"")</f>
        <v/>
      </c>
      <c r="H382" s="524"/>
      <c r="I382" s="525"/>
      <c r="J382" s="533" t="str">
        <f>IF(C382&lt;&gt;"",-SUMIFS('Jurnal Utang'!J:J,'Jurnal Utang'!H:H,F382,'Jurnal Utang'!N:N,C382)+SUMIFS('Jurnal Kas'!K:K,'Jurnal Kas'!H:H,F382,'Jurnal Kas'!N:N,C382)+I382,"")</f>
        <v/>
      </c>
    </row>
    <row r="383" spans="2:10" x14ac:dyDescent="0.25">
      <c r="B383" s="502">
        <v>376</v>
      </c>
      <c r="C383" s="502"/>
      <c r="D383" s="490" t="str">
        <f>IFERROR(INDEX('Jurnal Utang'!O:O,MATCH(C383,'Jurnal Utang'!N:N,0),0),"")</f>
        <v/>
      </c>
      <c r="E383" s="488" t="str">
        <f>IFERROR(INDEX(Supplier!D:D,MATCH($D383,Supplier!$C:$C,0),0),"")</f>
        <v/>
      </c>
      <c r="F383" s="490" t="str">
        <f>IFERROR(INDEX(Supplier!F:F,MATCH($D383,Supplier!$C:$C,0),0),"")</f>
        <v/>
      </c>
      <c r="G383" s="488" t="str">
        <f>IFERROR(INDEX(Supplier!G:G,MATCH($D383,Supplier!$C:$C,0),0),"")</f>
        <v/>
      </c>
      <c r="H383" s="524"/>
      <c r="I383" s="525"/>
      <c r="J383" s="533" t="str">
        <f>IF(C383&lt;&gt;"",-SUMIFS('Jurnal Utang'!J:J,'Jurnal Utang'!H:H,F383,'Jurnal Utang'!N:N,C383)+SUMIFS('Jurnal Kas'!K:K,'Jurnal Kas'!H:H,F383,'Jurnal Kas'!N:N,C383)+I383,"")</f>
        <v/>
      </c>
    </row>
    <row r="384" spans="2:10" x14ac:dyDescent="0.25">
      <c r="B384" s="502">
        <v>377</v>
      </c>
      <c r="C384" s="502"/>
      <c r="D384" s="490" t="str">
        <f>IFERROR(INDEX('Jurnal Utang'!O:O,MATCH(C384,'Jurnal Utang'!N:N,0),0),"")</f>
        <v/>
      </c>
      <c r="E384" s="488" t="str">
        <f>IFERROR(INDEX(Supplier!D:D,MATCH($D384,Supplier!$C:$C,0),0),"")</f>
        <v/>
      </c>
      <c r="F384" s="490" t="str">
        <f>IFERROR(INDEX(Supplier!F:F,MATCH($D384,Supplier!$C:$C,0),0),"")</f>
        <v/>
      </c>
      <c r="G384" s="488" t="str">
        <f>IFERROR(INDEX(Supplier!G:G,MATCH($D384,Supplier!$C:$C,0),0),"")</f>
        <v/>
      </c>
      <c r="H384" s="524"/>
      <c r="I384" s="525"/>
      <c r="J384" s="533" t="str">
        <f>IF(C384&lt;&gt;"",-SUMIFS('Jurnal Utang'!J:J,'Jurnal Utang'!H:H,F384,'Jurnal Utang'!N:N,C384)+SUMIFS('Jurnal Kas'!K:K,'Jurnal Kas'!H:H,F384,'Jurnal Kas'!N:N,C384)+I384,"")</f>
        <v/>
      </c>
    </row>
    <row r="385" spans="2:10" x14ac:dyDescent="0.25">
      <c r="B385" s="502">
        <v>378</v>
      </c>
      <c r="C385" s="502"/>
      <c r="D385" s="490" t="str">
        <f>IFERROR(INDEX('Jurnal Utang'!O:O,MATCH(C385,'Jurnal Utang'!N:N,0),0),"")</f>
        <v/>
      </c>
      <c r="E385" s="488" t="str">
        <f>IFERROR(INDEX(Supplier!D:D,MATCH($D385,Supplier!$C:$C,0),0),"")</f>
        <v/>
      </c>
      <c r="F385" s="490" t="str">
        <f>IFERROR(INDEX(Supplier!F:F,MATCH($D385,Supplier!$C:$C,0),0),"")</f>
        <v/>
      </c>
      <c r="G385" s="488" t="str">
        <f>IFERROR(INDEX(Supplier!G:G,MATCH($D385,Supplier!$C:$C,0),0),"")</f>
        <v/>
      </c>
      <c r="H385" s="524"/>
      <c r="I385" s="525"/>
      <c r="J385" s="533" t="str">
        <f>IF(C385&lt;&gt;"",-SUMIFS('Jurnal Utang'!J:J,'Jurnal Utang'!H:H,F385,'Jurnal Utang'!N:N,C385)+SUMIFS('Jurnal Kas'!K:K,'Jurnal Kas'!H:H,F385,'Jurnal Kas'!N:N,C385)+I385,"")</f>
        <v/>
      </c>
    </row>
    <row r="386" spans="2:10" x14ac:dyDescent="0.25">
      <c r="B386" s="502">
        <v>379</v>
      </c>
      <c r="C386" s="502"/>
      <c r="D386" s="490" t="str">
        <f>IFERROR(INDEX('Jurnal Utang'!O:O,MATCH(C386,'Jurnal Utang'!N:N,0),0),"")</f>
        <v/>
      </c>
      <c r="E386" s="488" t="str">
        <f>IFERROR(INDEX(Supplier!D:D,MATCH($D386,Supplier!$C:$C,0),0),"")</f>
        <v/>
      </c>
      <c r="F386" s="490" t="str">
        <f>IFERROR(INDEX(Supplier!F:F,MATCH($D386,Supplier!$C:$C,0),0),"")</f>
        <v/>
      </c>
      <c r="G386" s="488" t="str">
        <f>IFERROR(INDEX(Supplier!G:G,MATCH($D386,Supplier!$C:$C,0),0),"")</f>
        <v/>
      </c>
      <c r="H386" s="524"/>
      <c r="I386" s="525"/>
      <c r="J386" s="533" t="str">
        <f>IF(C386&lt;&gt;"",-SUMIFS('Jurnal Utang'!J:J,'Jurnal Utang'!H:H,F386,'Jurnal Utang'!N:N,C386)+SUMIFS('Jurnal Kas'!K:K,'Jurnal Kas'!H:H,F386,'Jurnal Kas'!N:N,C386)+I386,"")</f>
        <v/>
      </c>
    </row>
    <row r="387" spans="2:10" x14ac:dyDescent="0.25">
      <c r="B387" s="502">
        <v>380</v>
      </c>
      <c r="C387" s="502"/>
      <c r="D387" s="490" t="str">
        <f>IFERROR(INDEX('Jurnal Utang'!O:O,MATCH(C387,'Jurnal Utang'!N:N,0),0),"")</f>
        <v/>
      </c>
      <c r="E387" s="488" t="str">
        <f>IFERROR(INDEX(Supplier!D:D,MATCH($D387,Supplier!$C:$C,0),0),"")</f>
        <v/>
      </c>
      <c r="F387" s="490" t="str">
        <f>IFERROR(INDEX(Supplier!F:F,MATCH($D387,Supplier!$C:$C,0),0),"")</f>
        <v/>
      </c>
      <c r="G387" s="488" t="str">
        <f>IFERROR(INDEX(Supplier!G:G,MATCH($D387,Supplier!$C:$C,0),0),"")</f>
        <v/>
      </c>
      <c r="H387" s="524"/>
      <c r="I387" s="525"/>
      <c r="J387" s="533" t="str">
        <f>IF(C387&lt;&gt;"",-SUMIFS('Jurnal Utang'!J:J,'Jurnal Utang'!H:H,F387,'Jurnal Utang'!N:N,C387)+SUMIFS('Jurnal Kas'!K:K,'Jurnal Kas'!H:H,F387,'Jurnal Kas'!N:N,C387)+I387,"")</f>
        <v/>
      </c>
    </row>
    <row r="388" spans="2:10" x14ac:dyDescent="0.25">
      <c r="B388" s="502">
        <v>381</v>
      </c>
      <c r="C388" s="502"/>
      <c r="D388" s="490" t="str">
        <f>IFERROR(INDEX('Jurnal Utang'!O:O,MATCH(C388,'Jurnal Utang'!N:N,0),0),"")</f>
        <v/>
      </c>
      <c r="E388" s="488" t="str">
        <f>IFERROR(INDEX(Supplier!D:D,MATCH($D388,Supplier!$C:$C,0),0),"")</f>
        <v/>
      </c>
      <c r="F388" s="490" t="str">
        <f>IFERROR(INDEX(Supplier!F:F,MATCH($D388,Supplier!$C:$C,0),0),"")</f>
        <v/>
      </c>
      <c r="G388" s="488" t="str">
        <f>IFERROR(INDEX(Supplier!G:G,MATCH($D388,Supplier!$C:$C,0),0),"")</f>
        <v/>
      </c>
      <c r="H388" s="524"/>
      <c r="I388" s="525"/>
      <c r="J388" s="533" t="str">
        <f>IF(C388&lt;&gt;"",-SUMIFS('Jurnal Utang'!J:J,'Jurnal Utang'!H:H,F388,'Jurnal Utang'!N:N,C388)+SUMIFS('Jurnal Kas'!K:K,'Jurnal Kas'!H:H,F388,'Jurnal Kas'!N:N,C388)+I388,"")</f>
        <v/>
      </c>
    </row>
    <row r="389" spans="2:10" x14ac:dyDescent="0.25">
      <c r="B389" s="502">
        <v>382</v>
      </c>
      <c r="C389" s="502"/>
      <c r="D389" s="490" t="str">
        <f>IFERROR(INDEX('Jurnal Utang'!O:O,MATCH(C389,'Jurnal Utang'!N:N,0),0),"")</f>
        <v/>
      </c>
      <c r="E389" s="488" t="str">
        <f>IFERROR(INDEX(Supplier!D:D,MATCH($D389,Supplier!$C:$C,0),0),"")</f>
        <v/>
      </c>
      <c r="F389" s="490" t="str">
        <f>IFERROR(INDEX(Supplier!F:F,MATCH($D389,Supplier!$C:$C,0),0),"")</f>
        <v/>
      </c>
      <c r="G389" s="488" t="str">
        <f>IFERROR(INDEX(Supplier!G:G,MATCH($D389,Supplier!$C:$C,0),0),"")</f>
        <v/>
      </c>
      <c r="H389" s="524"/>
      <c r="I389" s="525"/>
      <c r="J389" s="533" t="str">
        <f>IF(C389&lt;&gt;"",-SUMIFS('Jurnal Utang'!J:J,'Jurnal Utang'!H:H,F389,'Jurnal Utang'!N:N,C389)+SUMIFS('Jurnal Kas'!K:K,'Jurnal Kas'!H:H,F389,'Jurnal Kas'!N:N,C389)+I389,"")</f>
        <v/>
      </c>
    </row>
    <row r="390" spans="2:10" x14ac:dyDescent="0.25">
      <c r="B390" s="502">
        <v>383</v>
      </c>
      <c r="C390" s="502"/>
      <c r="D390" s="490" t="str">
        <f>IFERROR(INDEX('Jurnal Utang'!O:O,MATCH(C390,'Jurnal Utang'!N:N,0),0),"")</f>
        <v/>
      </c>
      <c r="E390" s="488" t="str">
        <f>IFERROR(INDEX(Supplier!D:D,MATCH($D390,Supplier!$C:$C,0),0),"")</f>
        <v/>
      </c>
      <c r="F390" s="490" t="str">
        <f>IFERROR(INDEX(Supplier!F:F,MATCH($D390,Supplier!$C:$C,0),0),"")</f>
        <v/>
      </c>
      <c r="G390" s="488" t="str">
        <f>IFERROR(INDEX(Supplier!G:G,MATCH($D390,Supplier!$C:$C,0),0),"")</f>
        <v/>
      </c>
      <c r="H390" s="524"/>
      <c r="I390" s="525"/>
      <c r="J390" s="533" t="str">
        <f>IF(C390&lt;&gt;"",-SUMIFS('Jurnal Utang'!J:J,'Jurnal Utang'!H:H,F390,'Jurnal Utang'!N:N,C390)+SUMIFS('Jurnal Kas'!K:K,'Jurnal Kas'!H:H,F390,'Jurnal Kas'!N:N,C390)+I390,"")</f>
        <v/>
      </c>
    </row>
    <row r="391" spans="2:10" x14ac:dyDescent="0.25">
      <c r="B391" s="502">
        <v>384</v>
      </c>
      <c r="C391" s="502"/>
      <c r="D391" s="490" t="str">
        <f>IFERROR(INDEX('Jurnal Utang'!O:O,MATCH(C391,'Jurnal Utang'!N:N,0),0),"")</f>
        <v/>
      </c>
      <c r="E391" s="488" t="str">
        <f>IFERROR(INDEX(Supplier!D:D,MATCH($D391,Supplier!$C:$C,0),0),"")</f>
        <v/>
      </c>
      <c r="F391" s="490" t="str">
        <f>IFERROR(INDEX(Supplier!F:F,MATCH($D391,Supplier!$C:$C,0),0),"")</f>
        <v/>
      </c>
      <c r="G391" s="488" t="str">
        <f>IFERROR(INDEX(Supplier!G:G,MATCH($D391,Supplier!$C:$C,0),0),"")</f>
        <v/>
      </c>
      <c r="H391" s="524"/>
      <c r="I391" s="525"/>
      <c r="J391" s="533" t="str">
        <f>IF(C391&lt;&gt;"",-SUMIFS('Jurnal Utang'!J:J,'Jurnal Utang'!H:H,F391,'Jurnal Utang'!N:N,C391)+SUMIFS('Jurnal Kas'!K:K,'Jurnal Kas'!H:H,F391,'Jurnal Kas'!N:N,C391)+I391,"")</f>
        <v/>
      </c>
    </row>
    <row r="392" spans="2:10" x14ac:dyDescent="0.25">
      <c r="B392" s="502">
        <v>385</v>
      </c>
      <c r="C392" s="502"/>
      <c r="D392" s="490" t="str">
        <f>IFERROR(INDEX('Jurnal Utang'!O:O,MATCH(C392,'Jurnal Utang'!N:N,0),0),"")</f>
        <v/>
      </c>
      <c r="E392" s="488" t="str">
        <f>IFERROR(INDEX(Supplier!D:D,MATCH($D392,Supplier!$C:$C,0),0),"")</f>
        <v/>
      </c>
      <c r="F392" s="490" t="str">
        <f>IFERROR(INDEX(Supplier!F:F,MATCH($D392,Supplier!$C:$C,0),0),"")</f>
        <v/>
      </c>
      <c r="G392" s="488" t="str">
        <f>IFERROR(INDEX(Supplier!G:G,MATCH($D392,Supplier!$C:$C,0),0),"")</f>
        <v/>
      </c>
      <c r="H392" s="524"/>
      <c r="I392" s="525"/>
      <c r="J392" s="533" t="str">
        <f>IF(C392&lt;&gt;"",-SUMIFS('Jurnal Utang'!J:J,'Jurnal Utang'!H:H,F392,'Jurnal Utang'!N:N,C392)+SUMIFS('Jurnal Kas'!K:K,'Jurnal Kas'!H:H,F392,'Jurnal Kas'!N:N,C392)+I392,"")</f>
        <v/>
      </c>
    </row>
    <row r="393" spans="2:10" x14ac:dyDescent="0.25">
      <c r="B393" s="502">
        <v>386</v>
      </c>
      <c r="C393" s="502"/>
      <c r="D393" s="490" t="str">
        <f>IFERROR(INDEX('Jurnal Utang'!O:O,MATCH(C393,'Jurnal Utang'!N:N,0),0),"")</f>
        <v/>
      </c>
      <c r="E393" s="488" t="str">
        <f>IFERROR(INDEX(Supplier!D:D,MATCH($D393,Supplier!$C:$C,0),0),"")</f>
        <v/>
      </c>
      <c r="F393" s="490" t="str">
        <f>IFERROR(INDEX(Supplier!F:F,MATCH($D393,Supplier!$C:$C,0),0),"")</f>
        <v/>
      </c>
      <c r="G393" s="488" t="str">
        <f>IFERROR(INDEX(Supplier!G:G,MATCH($D393,Supplier!$C:$C,0),0),"")</f>
        <v/>
      </c>
      <c r="H393" s="524"/>
      <c r="I393" s="525"/>
      <c r="J393" s="533" t="str">
        <f>IF(C393&lt;&gt;"",-SUMIFS('Jurnal Utang'!J:J,'Jurnal Utang'!H:H,F393,'Jurnal Utang'!N:N,C393)+SUMIFS('Jurnal Kas'!K:K,'Jurnal Kas'!H:H,F393,'Jurnal Kas'!N:N,C393)+I393,"")</f>
        <v/>
      </c>
    </row>
    <row r="394" spans="2:10" x14ac:dyDescent="0.25">
      <c r="B394" s="502">
        <v>387</v>
      </c>
      <c r="C394" s="502"/>
      <c r="D394" s="490" t="str">
        <f>IFERROR(INDEX('Jurnal Utang'!O:O,MATCH(C394,'Jurnal Utang'!N:N,0),0),"")</f>
        <v/>
      </c>
      <c r="E394" s="488" t="str">
        <f>IFERROR(INDEX(Supplier!D:D,MATCH($D394,Supplier!$C:$C,0),0),"")</f>
        <v/>
      </c>
      <c r="F394" s="490" t="str">
        <f>IFERROR(INDEX(Supplier!F:F,MATCH($D394,Supplier!$C:$C,0),0),"")</f>
        <v/>
      </c>
      <c r="G394" s="488" t="str">
        <f>IFERROR(INDEX(Supplier!G:G,MATCH($D394,Supplier!$C:$C,0),0),"")</f>
        <v/>
      </c>
      <c r="H394" s="524"/>
      <c r="I394" s="525"/>
      <c r="J394" s="533" t="str">
        <f>IF(C394&lt;&gt;"",-SUMIFS('Jurnal Utang'!J:J,'Jurnal Utang'!H:H,F394,'Jurnal Utang'!N:N,C394)+SUMIFS('Jurnal Kas'!K:K,'Jurnal Kas'!H:H,F394,'Jurnal Kas'!N:N,C394)+I394,"")</f>
        <v/>
      </c>
    </row>
    <row r="395" spans="2:10" x14ac:dyDescent="0.25">
      <c r="B395" s="502">
        <v>388</v>
      </c>
      <c r="C395" s="502"/>
      <c r="D395" s="490" t="str">
        <f>IFERROR(INDEX('Jurnal Utang'!O:O,MATCH(C395,'Jurnal Utang'!N:N,0),0),"")</f>
        <v/>
      </c>
      <c r="E395" s="488" t="str">
        <f>IFERROR(INDEX(Supplier!D:D,MATCH($D395,Supplier!$C:$C,0),0),"")</f>
        <v/>
      </c>
      <c r="F395" s="490" t="str">
        <f>IFERROR(INDEX(Supplier!F:F,MATCH($D395,Supplier!$C:$C,0),0),"")</f>
        <v/>
      </c>
      <c r="G395" s="488" t="str">
        <f>IFERROR(INDEX(Supplier!G:G,MATCH($D395,Supplier!$C:$C,0),0),"")</f>
        <v/>
      </c>
      <c r="H395" s="524"/>
      <c r="I395" s="525"/>
      <c r="J395" s="533" t="str">
        <f>IF(C395&lt;&gt;"",-SUMIFS('Jurnal Utang'!J:J,'Jurnal Utang'!H:H,F395,'Jurnal Utang'!N:N,C395)+SUMIFS('Jurnal Kas'!K:K,'Jurnal Kas'!H:H,F395,'Jurnal Kas'!N:N,C395)+I395,"")</f>
        <v/>
      </c>
    </row>
    <row r="396" spans="2:10" x14ac:dyDescent="0.25">
      <c r="B396" s="502">
        <v>389</v>
      </c>
      <c r="C396" s="502"/>
      <c r="D396" s="490" t="str">
        <f>IFERROR(INDEX('Jurnal Utang'!O:O,MATCH(C396,'Jurnal Utang'!N:N,0),0),"")</f>
        <v/>
      </c>
      <c r="E396" s="488" t="str">
        <f>IFERROR(INDEX(Supplier!D:D,MATCH($D396,Supplier!$C:$C,0),0),"")</f>
        <v/>
      </c>
      <c r="F396" s="490" t="str">
        <f>IFERROR(INDEX(Supplier!F:F,MATCH($D396,Supplier!$C:$C,0),0),"")</f>
        <v/>
      </c>
      <c r="G396" s="488" t="str">
        <f>IFERROR(INDEX(Supplier!G:G,MATCH($D396,Supplier!$C:$C,0),0),"")</f>
        <v/>
      </c>
      <c r="H396" s="524"/>
      <c r="I396" s="525"/>
      <c r="J396" s="533" t="str">
        <f>IF(C396&lt;&gt;"",-SUMIFS('Jurnal Utang'!J:J,'Jurnal Utang'!H:H,F396,'Jurnal Utang'!N:N,C396)+SUMIFS('Jurnal Kas'!K:K,'Jurnal Kas'!H:H,F396,'Jurnal Kas'!N:N,C396)+I396,"")</f>
        <v/>
      </c>
    </row>
    <row r="397" spans="2:10" x14ac:dyDescent="0.25">
      <c r="B397" s="502">
        <v>390</v>
      </c>
      <c r="C397" s="502"/>
      <c r="D397" s="490" t="str">
        <f>IFERROR(INDEX('Jurnal Utang'!O:O,MATCH(C397,'Jurnal Utang'!N:N,0),0),"")</f>
        <v/>
      </c>
      <c r="E397" s="488" t="str">
        <f>IFERROR(INDEX(Supplier!D:D,MATCH($D397,Supplier!$C:$C,0),0),"")</f>
        <v/>
      </c>
      <c r="F397" s="490" t="str">
        <f>IFERROR(INDEX(Supplier!F:F,MATCH($D397,Supplier!$C:$C,0),0),"")</f>
        <v/>
      </c>
      <c r="G397" s="488" t="str">
        <f>IFERROR(INDEX(Supplier!G:G,MATCH($D397,Supplier!$C:$C,0),0),"")</f>
        <v/>
      </c>
      <c r="H397" s="524"/>
      <c r="I397" s="525"/>
      <c r="J397" s="533" t="str">
        <f>IF(C397&lt;&gt;"",-SUMIFS('Jurnal Utang'!J:J,'Jurnal Utang'!H:H,F397,'Jurnal Utang'!N:N,C397)+SUMIFS('Jurnal Kas'!K:K,'Jurnal Kas'!H:H,F397,'Jurnal Kas'!N:N,C397)+I397,"")</f>
        <v/>
      </c>
    </row>
    <row r="398" spans="2:10" x14ac:dyDescent="0.25">
      <c r="B398" s="502">
        <v>391</v>
      </c>
      <c r="C398" s="502"/>
      <c r="D398" s="490" t="str">
        <f>IFERROR(INDEX('Jurnal Utang'!O:O,MATCH(C398,'Jurnal Utang'!N:N,0),0),"")</f>
        <v/>
      </c>
      <c r="E398" s="488" t="str">
        <f>IFERROR(INDEX(Supplier!D:D,MATCH($D398,Supplier!$C:$C,0),0),"")</f>
        <v/>
      </c>
      <c r="F398" s="490" t="str">
        <f>IFERROR(INDEX(Supplier!F:F,MATCH($D398,Supplier!$C:$C,0),0),"")</f>
        <v/>
      </c>
      <c r="G398" s="488" t="str">
        <f>IFERROR(INDEX(Supplier!G:G,MATCH($D398,Supplier!$C:$C,0),0),"")</f>
        <v/>
      </c>
      <c r="H398" s="524"/>
      <c r="I398" s="525"/>
      <c r="J398" s="533" t="str">
        <f>IF(C398&lt;&gt;"",-SUMIFS('Jurnal Utang'!J:J,'Jurnal Utang'!H:H,F398,'Jurnal Utang'!N:N,C398)+SUMIFS('Jurnal Kas'!K:K,'Jurnal Kas'!H:H,F398,'Jurnal Kas'!N:N,C398)+I398,"")</f>
        <v/>
      </c>
    </row>
    <row r="399" spans="2:10" x14ac:dyDescent="0.25">
      <c r="B399" s="502">
        <v>392</v>
      </c>
      <c r="C399" s="502"/>
      <c r="D399" s="490" t="str">
        <f>IFERROR(INDEX('Jurnal Utang'!O:O,MATCH(C399,'Jurnal Utang'!N:N,0),0),"")</f>
        <v/>
      </c>
      <c r="E399" s="488" t="str">
        <f>IFERROR(INDEX(Supplier!D:D,MATCH($D399,Supplier!$C:$C,0),0),"")</f>
        <v/>
      </c>
      <c r="F399" s="490" t="str">
        <f>IFERROR(INDEX(Supplier!F:F,MATCH($D399,Supplier!$C:$C,0),0),"")</f>
        <v/>
      </c>
      <c r="G399" s="488" t="str">
        <f>IFERROR(INDEX(Supplier!G:G,MATCH($D399,Supplier!$C:$C,0),0),"")</f>
        <v/>
      </c>
      <c r="H399" s="524"/>
      <c r="I399" s="525"/>
      <c r="J399" s="533" t="str">
        <f>IF(C399&lt;&gt;"",-SUMIFS('Jurnal Utang'!J:J,'Jurnal Utang'!H:H,F399,'Jurnal Utang'!N:N,C399)+SUMIFS('Jurnal Kas'!K:K,'Jurnal Kas'!H:H,F399,'Jurnal Kas'!N:N,C399)+I399,"")</f>
        <v/>
      </c>
    </row>
    <row r="400" spans="2:10" x14ac:dyDescent="0.25">
      <c r="B400" s="502">
        <v>393</v>
      </c>
      <c r="C400" s="502"/>
      <c r="D400" s="490" t="str">
        <f>IFERROR(INDEX('Jurnal Utang'!O:O,MATCH(C400,'Jurnal Utang'!N:N,0),0),"")</f>
        <v/>
      </c>
      <c r="E400" s="488" t="str">
        <f>IFERROR(INDEX(Supplier!D:D,MATCH($D400,Supplier!$C:$C,0),0),"")</f>
        <v/>
      </c>
      <c r="F400" s="490" t="str">
        <f>IFERROR(INDEX(Supplier!F:F,MATCH($D400,Supplier!$C:$C,0),0),"")</f>
        <v/>
      </c>
      <c r="G400" s="488" t="str">
        <f>IFERROR(INDEX(Supplier!G:G,MATCH($D400,Supplier!$C:$C,0),0),"")</f>
        <v/>
      </c>
      <c r="H400" s="524"/>
      <c r="I400" s="525"/>
      <c r="J400" s="533" t="str">
        <f>IF(C400&lt;&gt;"",-SUMIFS('Jurnal Utang'!J:J,'Jurnal Utang'!H:H,F400,'Jurnal Utang'!N:N,C400)+SUMIFS('Jurnal Kas'!K:K,'Jurnal Kas'!H:H,F400,'Jurnal Kas'!N:N,C400)+I400,"")</f>
        <v/>
      </c>
    </row>
    <row r="401" spans="2:10" x14ac:dyDescent="0.25">
      <c r="B401" s="502">
        <v>394</v>
      </c>
      <c r="C401" s="502"/>
      <c r="D401" s="490" t="str">
        <f>IFERROR(INDEX('Jurnal Utang'!O:O,MATCH(C401,'Jurnal Utang'!N:N,0),0),"")</f>
        <v/>
      </c>
      <c r="E401" s="488" t="str">
        <f>IFERROR(INDEX(Supplier!D:D,MATCH($D401,Supplier!$C:$C,0),0),"")</f>
        <v/>
      </c>
      <c r="F401" s="490" t="str">
        <f>IFERROR(INDEX(Supplier!F:F,MATCH($D401,Supplier!$C:$C,0),0),"")</f>
        <v/>
      </c>
      <c r="G401" s="488" t="str">
        <f>IFERROR(INDEX(Supplier!G:G,MATCH($D401,Supplier!$C:$C,0),0),"")</f>
        <v/>
      </c>
      <c r="H401" s="524"/>
      <c r="I401" s="525"/>
      <c r="J401" s="533" t="str">
        <f>IF(C401&lt;&gt;"",-SUMIFS('Jurnal Utang'!J:J,'Jurnal Utang'!H:H,F401,'Jurnal Utang'!N:N,C401)+SUMIFS('Jurnal Kas'!K:K,'Jurnal Kas'!H:H,F401,'Jurnal Kas'!N:N,C401)+I401,"")</f>
        <v/>
      </c>
    </row>
    <row r="402" spans="2:10" x14ac:dyDescent="0.25">
      <c r="B402" s="502">
        <v>395</v>
      </c>
      <c r="C402" s="502"/>
      <c r="D402" s="490" t="str">
        <f>IFERROR(INDEX('Jurnal Utang'!O:O,MATCH(C402,'Jurnal Utang'!N:N,0),0),"")</f>
        <v/>
      </c>
      <c r="E402" s="488" t="str">
        <f>IFERROR(INDEX(Supplier!D:D,MATCH($D402,Supplier!$C:$C,0),0),"")</f>
        <v/>
      </c>
      <c r="F402" s="490" t="str">
        <f>IFERROR(INDEX(Supplier!F:F,MATCH($D402,Supplier!$C:$C,0),0),"")</f>
        <v/>
      </c>
      <c r="G402" s="488" t="str">
        <f>IFERROR(INDEX(Supplier!G:G,MATCH($D402,Supplier!$C:$C,0),0),"")</f>
        <v/>
      </c>
      <c r="H402" s="524"/>
      <c r="I402" s="525"/>
      <c r="J402" s="533" t="str">
        <f>IF(C402&lt;&gt;"",-SUMIFS('Jurnal Utang'!J:J,'Jurnal Utang'!H:H,F402,'Jurnal Utang'!N:N,C402)+SUMIFS('Jurnal Kas'!K:K,'Jurnal Kas'!H:H,F402,'Jurnal Kas'!N:N,C402)+I402,"")</f>
        <v/>
      </c>
    </row>
    <row r="403" spans="2:10" x14ac:dyDescent="0.25">
      <c r="B403" s="502">
        <v>396</v>
      </c>
      <c r="C403" s="502"/>
      <c r="D403" s="490" t="str">
        <f>IFERROR(INDEX('Jurnal Utang'!O:O,MATCH(C403,'Jurnal Utang'!N:N,0),0),"")</f>
        <v/>
      </c>
      <c r="E403" s="488" t="str">
        <f>IFERROR(INDEX(Supplier!D:D,MATCH($D403,Supplier!$C:$C,0),0),"")</f>
        <v/>
      </c>
      <c r="F403" s="490" t="str">
        <f>IFERROR(INDEX(Supplier!F:F,MATCH($D403,Supplier!$C:$C,0),0),"")</f>
        <v/>
      </c>
      <c r="G403" s="488" t="str">
        <f>IFERROR(INDEX(Supplier!G:G,MATCH($D403,Supplier!$C:$C,0),0),"")</f>
        <v/>
      </c>
      <c r="H403" s="524"/>
      <c r="I403" s="525"/>
      <c r="J403" s="533" t="str">
        <f>IF(C403&lt;&gt;"",-SUMIFS('Jurnal Utang'!J:J,'Jurnal Utang'!H:H,F403,'Jurnal Utang'!N:N,C403)+SUMIFS('Jurnal Kas'!K:K,'Jurnal Kas'!H:H,F403,'Jurnal Kas'!N:N,C403)+I403,"")</f>
        <v/>
      </c>
    </row>
    <row r="404" spans="2:10" x14ac:dyDescent="0.25">
      <c r="B404" s="502">
        <v>397</v>
      </c>
      <c r="C404" s="502"/>
      <c r="D404" s="490" t="str">
        <f>IFERROR(INDEX('Jurnal Utang'!O:O,MATCH(C404,'Jurnal Utang'!N:N,0),0),"")</f>
        <v/>
      </c>
      <c r="E404" s="488" t="str">
        <f>IFERROR(INDEX(Supplier!D:D,MATCH($D404,Supplier!$C:$C,0),0),"")</f>
        <v/>
      </c>
      <c r="F404" s="490" t="str">
        <f>IFERROR(INDEX(Supplier!F:F,MATCH($D404,Supplier!$C:$C,0),0),"")</f>
        <v/>
      </c>
      <c r="G404" s="488" t="str">
        <f>IFERROR(INDEX(Supplier!G:G,MATCH($D404,Supplier!$C:$C,0),0),"")</f>
        <v/>
      </c>
      <c r="H404" s="524"/>
      <c r="I404" s="525"/>
      <c r="J404" s="533" t="str">
        <f>IF(C404&lt;&gt;"",-SUMIFS('Jurnal Utang'!J:J,'Jurnal Utang'!H:H,F404,'Jurnal Utang'!N:N,C404)+SUMIFS('Jurnal Kas'!K:K,'Jurnal Kas'!H:H,F404,'Jurnal Kas'!N:N,C404)+I404,"")</f>
        <v/>
      </c>
    </row>
    <row r="405" spans="2:10" x14ac:dyDescent="0.25">
      <c r="B405" s="502">
        <v>398</v>
      </c>
      <c r="C405" s="502"/>
      <c r="D405" s="490" t="str">
        <f>IFERROR(INDEX('Jurnal Utang'!O:O,MATCH(C405,'Jurnal Utang'!N:N,0),0),"")</f>
        <v/>
      </c>
      <c r="E405" s="488" t="str">
        <f>IFERROR(INDEX(Supplier!D:D,MATCH($D405,Supplier!$C:$C,0),0),"")</f>
        <v/>
      </c>
      <c r="F405" s="490" t="str">
        <f>IFERROR(INDEX(Supplier!F:F,MATCH($D405,Supplier!$C:$C,0),0),"")</f>
        <v/>
      </c>
      <c r="G405" s="488" t="str">
        <f>IFERROR(INDEX(Supplier!G:G,MATCH($D405,Supplier!$C:$C,0),0),"")</f>
        <v/>
      </c>
      <c r="H405" s="524"/>
      <c r="I405" s="525"/>
      <c r="J405" s="533" t="str">
        <f>IF(C405&lt;&gt;"",-SUMIFS('Jurnal Utang'!J:J,'Jurnal Utang'!H:H,F405,'Jurnal Utang'!N:N,C405)+SUMIFS('Jurnal Kas'!K:K,'Jurnal Kas'!H:H,F405,'Jurnal Kas'!N:N,C405)+I405,"")</f>
        <v/>
      </c>
    </row>
    <row r="406" spans="2:10" x14ac:dyDescent="0.25">
      <c r="B406" s="502">
        <v>399</v>
      </c>
      <c r="C406" s="502"/>
      <c r="D406" s="490" t="str">
        <f>IFERROR(INDEX('Jurnal Utang'!O:O,MATCH(C406,'Jurnal Utang'!N:N,0),0),"")</f>
        <v/>
      </c>
      <c r="E406" s="488" t="str">
        <f>IFERROR(INDEX(Supplier!D:D,MATCH($D406,Supplier!$C:$C,0),0),"")</f>
        <v/>
      </c>
      <c r="F406" s="490" t="str">
        <f>IFERROR(INDEX(Supplier!F:F,MATCH($D406,Supplier!$C:$C,0),0),"")</f>
        <v/>
      </c>
      <c r="G406" s="488" t="str">
        <f>IFERROR(INDEX(Supplier!G:G,MATCH($D406,Supplier!$C:$C,0),0),"")</f>
        <v/>
      </c>
      <c r="H406" s="524"/>
      <c r="I406" s="525"/>
      <c r="J406" s="533" t="str">
        <f>IF(C406&lt;&gt;"",-SUMIFS('Jurnal Utang'!J:J,'Jurnal Utang'!H:H,F406,'Jurnal Utang'!N:N,C406)+SUMIFS('Jurnal Kas'!K:K,'Jurnal Kas'!H:H,F406,'Jurnal Kas'!N:N,C406)+I406,"")</f>
        <v/>
      </c>
    </row>
    <row r="407" spans="2:10" x14ac:dyDescent="0.25">
      <c r="B407" s="502">
        <v>400</v>
      </c>
      <c r="C407" s="502"/>
      <c r="D407" s="490" t="str">
        <f>IFERROR(INDEX('Jurnal Utang'!O:O,MATCH(C407,'Jurnal Utang'!N:N,0),0),"")</f>
        <v/>
      </c>
      <c r="E407" s="488" t="str">
        <f>IFERROR(INDEX(Supplier!D:D,MATCH($D407,Supplier!$C:$C,0),0),"")</f>
        <v/>
      </c>
      <c r="F407" s="490" t="str">
        <f>IFERROR(INDEX(Supplier!F:F,MATCH($D407,Supplier!$C:$C,0),0),"")</f>
        <v/>
      </c>
      <c r="G407" s="488" t="str">
        <f>IFERROR(INDEX(Supplier!G:G,MATCH($D407,Supplier!$C:$C,0),0),"")</f>
        <v/>
      </c>
      <c r="H407" s="524"/>
      <c r="I407" s="525"/>
      <c r="J407" s="533" t="str">
        <f>IF(C407&lt;&gt;"",-SUMIFS('Jurnal Utang'!J:J,'Jurnal Utang'!H:H,F407,'Jurnal Utang'!N:N,C407)+SUMIFS('Jurnal Kas'!K:K,'Jurnal Kas'!H:H,F407,'Jurnal Kas'!N:N,C407)+I407,"")</f>
        <v/>
      </c>
    </row>
    <row r="408" spans="2:10" x14ac:dyDescent="0.25">
      <c r="B408" s="502">
        <v>401</v>
      </c>
      <c r="C408" s="502"/>
      <c r="D408" s="490" t="str">
        <f>IFERROR(INDEX('Jurnal Utang'!O:O,MATCH(C408,'Jurnal Utang'!N:N,0),0),"")</f>
        <v/>
      </c>
      <c r="E408" s="488" t="str">
        <f>IFERROR(INDEX(Supplier!D:D,MATCH($D408,Supplier!$C:$C,0),0),"")</f>
        <v/>
      </c>
      <c r="F408" s="490" t="str">
        <f>IFERROR(INDEX(Supplier!F:F,MATCH($D408,Supplier!$C:$C,0),0),"")</f>
        <v/>
      </c>
      <c r="G408" s="488" t="str">
        <f>IFERROR(INDEX(Supplier!G:G,MATCH($D408,Supplier!$C:$C,0),0),"")</f>
        <v/>
      </c>
      <c r="H408" s="524"/>
      <c r="I408" s="525"/>
      <c r="J408" s="533" t="str">
        <f>IF(C408&lt;&gt;"",-SUMIFS('Jurnal Utang'!J:J,'Jurnal Utang'!H:H,F408,'Jurnal Utang'!N:N,C408)+SUMIFS('Jurnal Kas'!K:K,'Jurnal Kas'!H:H,F408,'Jurnal Kas'!N:N,C408)+I408,"")</f>
        <v/>
      </c>
    </row>
    <row r="409" spans="2:10" x14ac:dyDescent="0.25">
      <c r="B409" s="502">
        <v>402</v>
      </c>
      <c r="C409" s="502"/>
      <c r="D409" s="490" t="str">
        <f>IFERROR(INDEX('Jurnal Utang'!O:O,MATCH(C409,'Jurnal Utang'!N:N,0),0),"")</f>
        <v/>
      </c>
      <c r="E409" s="488" t="str">
        <f>IFERROR(INDEX(Supplier!D:D,MATCH($D409,Supplier!$C:$C,0),0),"")</f>
        <v/>
      </c>
      <c r="F409" s="490" t="str">
        <f>IFERROR(INDEX(Supplier!F:F,MATCH($D409,Supplier!$C:$C,0),0),"")</f>
        <v/>
      </c>
      <c r="G409" s="488" t="str">
        <f>IFERROR(INDEX(Supplier!G:G,MATCH($D409,Supplier!$C:$C,0),0),"")</f>
        <v/>
      </c>
      <c r="H409" s="524"/>
      <c r="I409" s="525"/>
      <c r="J409" s="533" t="str">
        <f>IF(C409&lt;&gt;"",-SUMIFS('Jurnal Utang'!J:J,'Jurnal Utang'!H:H,F409,'Jurnal Utang'!N:N,C409)+SUMIFS('Jurnal Kas'!K:K,'Jurnal Kas'!H:H,F409,'Jurnal Kas'!N:N,C409)+I409,"")</f>
        <v/>
      </c>
    </row>
    <row r="410" spans="2:10" x14ac:dyDescent="0.25">
      <c r="B410" s="502">
        <v>403</v>
      </c>
      <c r="C410" s="502"/>
      <c r="D410" s="490" t="str">
        <f>IFERROR(INDEX('Jurnal Utang'!O:O,MATCH(C410,'Jurnal Utang'!N:N,0),0),"")</f>
        <v/>
      </c>
      <c r="E410" s="488" t="str">
        <f>IFERROR(INDEX(Supplier!D:D,MATCH($D410,Supplier!$C:$C,0),0),"")</f>
        <v/>
      </c>
      <c r="F410" s="490" t="str">
        <f>IFERROR(INDEX(Supplier!F:F,MATCH($D410,Supplier!$C:$C,0),0),"")</f>
        <v/>
      </c>
      <c r="G410" s="488" t="str">
        <f>IFERROR(INDEX(Supplier!G:G,MATCH($D410,Supplier!$C:$C,0),0),"")</f>
        <v/>
      </c>
      <c r="H410" s="524"/>
      <c r="I410" s="525"/>
      <c r="J410" s="533" t="str">
        <f>IF(C410&lt;&gt;"",-SUMIFS('Jurnal Utang'!J:J,'Jurnal Utang'!H:H,F410,'Jurnal Utang'!N:N,C410)+SUMIFS('Jurnal Kas'!K:K,'Jurnal Kas'!H:H,F410,'Jurnal Kas'!N:N,C410)+I410,"")</f>
        <v/>
      </c>
    </row>
    <row r="411" spans="2:10" x14ac:dyDescent="0.25">
      <c r="B411" s="502">
        <v>404</v>
      </c>
      <c r="C411" s="502"/>
      <c r="D411" s="490" t="str">
        <f>IFERROR(INDEX('Jurnal Utang'!O:O,MATCH(C411,'Jurnal Utang'!N:N,0),0),"")</f>
        <v/>
      </c>
      <c r="E411" s="488" t="str">
        <f>IFERROR(INDEX(Supplier!D:D,MATCH($D411,Supplier!$C:$C,0),0),"")</f>
        <v/>
      </c>
      <c r="F411" s="490" t="str">
        <f>IFERROR(INDEX(Supplier!F:F,MATCH($D411,Supplier!$C:$C,0),0),"")</f>
        <v/>
      </c>
      <c r="G411" s="488" t="str">
        <f>IFERROR(INDEX(Supplier!G:G,MATCH($D411,Supplier!$C:$C,0),0),"")</f>
        <v/>
      </c>
      <c r="H411" s="524"/>
      <c r="I411" s="525"/>
      <c r="J411" s="533" t="str">
        <f>IF(C411&lt;&gt;"",-SUMIFS('Jurnal Utang'!J:J,'Jurnal Utang'!H:H,F411,'Jurnal Utang'!N:N,C411)+SUMIFS('Jurnal Kas'!K:K,'Jurnal Kas'!H:H,F411,'Jurnal Kas'!N:N,C411)+I411,"")</f>
        <v/>
      </c>
    </row>
    <row r="412" spans="2:10" x14ac:dyDescent="0.25">
      <c r="B412" s="502">
        <v>405</v>
      </c>
      <c r="C412" s="502"/>
      <c r="D412" s="490" t="str">
        <f>IFERROR(INDEX('Jurnal Utang'!O:O,MATCH(C412,'Jurnal Utang'!N:N,0),0),"")</f>
        <v/>
      </c>
      <c r="E412" s="488" t="str">
        <f>IFERROR(INDEX(Supplier!D:D,MATCH($D412,Supplier!$C:$C,0),0),"")</f>
        <v/>
      </c>
      <c r="F412" s="490" t="str">
        <f>IFERROR(INDEX(Supplier!F:F,MATCH($D412,Supplier!$C:$C,0),0),"")</f>
        <v/>
      </c>
      <c r="G412" s="488" t="str">
        <f>IFERROR(INDEX(Supplier!G:G,MATCH($D412,Supplier!$C:$C,0),0),"")</f>
        <v/>
      </c>
      <c r="H412" s="524"/>
      <c r="I412" s="525"/>
      <c r="J412" s="533" t="str">
        <f>IF(C412&lt;&gt;"",-SUMIFS('Jurnal Utang'!J:J,'Jurnal Utang'!H:H,F412,'Jurnal Utang'!N:N,C412)+SUMIFS('Jurnal Kas'!K:K,'Jurnal Kas'!H:H,F412,'Jurnal Kas'!N:N,C412)+I412,"")</f>
        <v/>
      </c>
    </row>
    <row r="413" spans="2:10" x14ac:dyDescent="0.25">
      <c r="B413" s="502">
        <v>406</v>
      </c>
      <c r="C413" s="502"/>
      <c r="D413" s="490" t="str">
        <f>IFERROR(INDEX('Jurnal Utang'!O:O,MATCH(C413,'Jurnal Utang'!N:N,0),0),"")</f>
        <v/>
      </c>
      <c r="E413" s="488" t="str">
        <f>IFERROR(INDEX(Supplier!D:D,MATCH($D413,Supplier!$C:$C,0),0),"")</f>
        <v/>
      </c>
      <c r="F413" s="490" t="str">
        <f>IFERROR(INDEX(Supplier!F:F,MATCH($D413,Supplier!$C:$C,0),0),"")</f>
        <v/>
      </c>
      <c r="G413" s="488" t="str">
        <f>IFERROR(INDEX(Supplier!G:G,MATCH($D413,Supplier!$C:$C,0),0),"")</f>
        <v/>
      </c>
      <c r="H413" s="524"/>
      <c r="I413" s="525"/>
      <c r="J413" s="533" t="str">
        <f>IF(C413&lt;&gt;"",-SUMIFS('Jurnal Utang'!J:J,'Jurnal Utang'!H:H,F413,'Jurnal Utang'!N:N,C413)+SUMIFS('Jurnal Kas'!K:K,'Jurnal Kas'!H:H,F413,'Jurnal Kas'!N:N,C413)+I413,"")</f>
        <v/>
      </c>
    </row>
    <row r="414" spans="2:10" x14ac:dyDescent="0.25">
      <c r="B414" s="502">
        <v>407</v>
      </c>
      <c r="C414" s="502"/>
      <c r="D414" s="490" t="str">
        <f>IFERROR(INDEX('Jurnal Utang'!O:O,MATCH(C414,'Jurnal Utang'!N:N,0),0),"")</f>
        <v/>
      </c>
      <c r="E414" s="488" t="str">
        <f>IFERROR(INDEX(Supplier!D:D,MATCH($D414,Supplier!$C:$C,0),0),"")</f>
        <v/>
      </c>
      <c r="F414" s="490" t="str">
        <f>IFERROR(INDEX(Supplier!F:F,MATCH($D414,Supplier!$C:$C,0),0),"")</f>
        <v/>
      </c>
      <c r="G414" s="488" t="str">
        <f>IFERROR(INDEX(Supplier!G:G,MATCH($D414,Supplier!$C:$C,0),0),"")</f>
        <v/>
      </c>
      <c r="H414" s="524"/>
      <c r="I414" s="525"/>
      <c r="J414" s="533" t="str">
        <f>IF(C414&lt;&gt;"",-SUMIFS('Jurnal Utang'!J:J,'Jurnal Utang'!H:H,F414,'Jurnal Utang'!N:N,C414)+SUMIFS('Jurnal Kas'!K:K,'Jurnal Kas'!H:H,F414,'Jurnal Kas'!N:N,C414)+I414,"")</f>
        <v/>
      </c>
    </row>
    <row r="415" spans="2:10" x14ac:dyDescent="0.25">
      <c r="B415" s="502">
        <v>408</v>
      </c>
      <c r="C415" s="502"/>
      <c r="D415" s="490" t="str">
        <f>IFERROR(INDEX('Jurnal Utang'!O:O,MATCH(C415,'Jurnal Utang'!N:N,0),0),"")</f>
        <v/>
      </c>
      <c r="E415" s="488" t="str">
        <f>IFERROR(INDEX(Supplier!D:D,MATCH($D415,Supplier!$C:$C,0),0),"")</f>
        <v/>
      </c>
      <c r="F415" s="490" t="str">
        <f>IFERROR(INDEX(Supplier!F:F,MATCH($D415,Supplier!$C:$C,0),0),"")</f>
        <v/>
      </c>
      <c r="G415" s="488" t="str">
        <f>IFERROR(INDEX(Supplier!G:G,MATCH($D415,Supplier!$C:$C,0),0),"")</f>
        <v/>
      </c>
      <c r="H415" s="524"/>
      <c r="I415" s="525"/>
      <c r="J415" s="533" t="str">
        <f>IF(C415&lt;&gt;"",-SUMIFS('Jurnal Utang'!J:J,'Jurnal Utang'!H:H,F415,'Jurnal Utang'!N:N,C415)+SUMIFS('Jurnal Kas'!K:K,'Jurnal Kas'!H:H,F415,'Jurnal Kas'!N:N,C415)+I415,"")</f>
        <v/>
      </c>
    </row>
    <row r="416" spans="2:10" x14ac:dyDescent="0.25">
      <c r="B416" s="502">
        <v>409</v>
      </c>
      <c r="C416" s="502"/>
      <c r="D416" s="490" t="str">
        <f>IFERROR(INDEX('Jurnal Utang'!O:O,MATCH(C416,'Jurnal Utang'!N:N,0),0),"")</f>
        <v/>
      </c>
      <c r="E416" s="488" t="str">
        <f>IFERROR(INDEX(Supplier!D:D,MATCH($D416,Supplier!$C:$C,0),0),"")</f>
        <v/>
      </c>
      <c r="F416" s="490" t="str">
        <f>IFERROR(INDEX(Supplier!F:F,MATCH($D416,Supplier!$C:$C,0),0),"")</f>
        <v/>
      </c>
      <c r="G416" s="488" t="str">
        <f>IFERROR(INDEX(Supplier!G:G,MATCH($D416,Supplier!$C:$C,0),0),"")</f>
        <v/>
      </c>
      <c r="H416" s="524"/>
      <c r="I416" s="525"/>
      <c r="J416" s="533" t="str">
        <f>IF(C416&lt;&gt;"",-SUMIFS('Jurnal Utang'!J:J,'Jurnal Utang'!H:H,F416,'Jurnal Utang'!N:N,C416)+SUMIFS('Jurnal Kas'!K:K,'Jurnal Kas'!H:H,F416,'Jurnal Kas'!N:N,C416)+I416,"")</f>
        <v/>
      </c>
    </row>
    <row r="417" spans="2:10" x14ac:dyDescent="0.25">
      <c r="B417" s="502">
        <v>410</v>
      </c>
      <c r="C417" s="502"/>
      <c r="D417" s="490" t="str">
        <f>IFERROR(INDEX('Jurnal Utang'!O:O,MATCH(C417,'Jurnal Utang'!N:N,0),0),"")</f>
        <v/>
      </c>
      <c r="E417" s="488" t="str">
        <f>IFERROR(INDEX(Supplier!D:D,MATCH($D417,Supplier!$C:$C,0),0),"")</f>
        <v/>
      </c>
      <c r="F417" s="490" t="str">
        <f>IFERROR(INDEX(Supplier!F:F,MATCH($D417,Supplier!$C:$C,0),0),"")</f>
        <v/>
      </c>
      <c r="G417" s="488" t="str">
        <f>IFERROR(INDEX(Supplier!G:G,MATCH($D417,Supplier!$C:$C,0),0),"")</f>
        <v/>
      </c>
      <c r="H417" s="524"/>
      <c r="I417" s="525"/>
      <c r="J417" s="533" t="str">
        <f>IF(C417&lt;&gt;"",-SUMIFS('Jurnal Utang'!J:J,'Jurnal Utang'!H:H,F417,'Jurnal Utang'!N:N,C417)+SUMIFS('Jurnal Kas'!K:K,'Jurnal Kas'!H:H,F417,'Jurnal Kas'!N:N,C417)+I417,"")</f>
        <v/>
      </c>
    </row>
    <row r="418" spans="2:10" x14ac:dyDescent="0.25">
      <c r="B418" s="502">
        <v>411</v>
      </c>
      <c r="C418" s="502"/>
      <c r="D418" s="490" t="str">
        <f>IFERROR(INDEX('Jurnal Utang'!O:O,MATCH(C418,'Jurnal Utang'!N:N,0),0),"")</f>
        <v/>
      </c>
      <c r="E418" s="488" t="str">
        <f>IFERROR(INDEX(Supplier!D:D,MATCH($D418,Supplier!$C:$C,0),0),"")</f>
        <v/>
      </c>
      <c r="F418" s="490" t="str">
        <f>IFERROR(INDEX(Supplier!F:F,MATCH($D418,Supplier!$C:$C,0),0),"")</f>
        <v/>
      </c>
      <c r="G418" s="488" t="str">
        <f>IFERROR(INDEX(Supplier!G:G,MATCH($D418,Supplier!$C:$C,0),0),"")</f>
        <v/>
      </c>
      <c r="H418" s="524"/>
      <c r="I418" s="525"/>
      <c r="J418" s="533" t="str">
        <f>IF(C418&lt;&gt;"",-SUMIFS('Jurnal Utang'!J:J,'Jurnal Utang'!H:H,F418,'Jurnal Utang'!N:N,C418)+SUMIFS('Jurnal Kas'!K:K,'Jurnal Kas'!H:H,F418,'Jurnal Kas'!N:N,C418)+I418,"")</f>
        <v/>
      </c>
    </row>
    <row r="419" spans="2:10" x14ac:dyDescent="0.25">
      <c r="B419" s="502">
        <v>412</v>
      </c>
      <c r="C419" s="502"/>
      <c r="D419" s="490" t="str">
        <f>IFERROR(INDEX('Jurnal Utang'!O:O,MATCH(C419,'Jurnal Utang'!N:N,0),0),"")</f>
        <v/>
      </c>
      <c r="E419" s="488" t="str">
        <f>IFERROR(INDEX(Supplier!D:D,MATCH($D419,Supplier!$C:$C,0),0),"")</f>
        <v/>
      </c>
      <c r="F419" s="490" t="str">
        <f>IFERROR(INDEX(Supplier!F:F,MATCH($D419,Supplier!$C:$C,0),0),"")</f>
        <v/>
      </c>
      <c r="G419" s="488" t="str">
        <f>IFERROR(INDEX(Supplier!G:G,MATCH($D419,Supplier!$C:$C,0),0),"")</f>
        <v/>
      </c>
      <c r="H419" s="524"/>
      <c r="I419" s="525"/>
      <c r="J419" s="533" t="str">
        <f>IF(C419&lt;&gt;"",-SUMIFS('Jurnal Utang'!J:J,'Jurnal Utang'!H:H,F419,'Jurnal Utang'!N:N,C419)+SUMIFS('Jurnal Kas'!K:K,'Jurnal Kas'!H:H,F419,'Jurnal Kas'!N:N,C419)+I419,"")</f>
        <v/>
      </c>
    </row>
    <row r="420" spans="2:10" x14ac:dyDescent="0.25">
      <c r="B420" s="502">
        <v>413</v>
      </c>
      <c r="C420" s="502"/>
      <c r="D420" s="490" t="str">
        <f>IFERROR(INDEX('Jurnal Utang'!O:O,MATCH(C420,'Jurnal Utang'!N:N,0),0),"")</f>
        <v/>
      </c>
      <c r="E420" s="488" t="str">
        <f>IFERROR(INDEX(Supplier!D:D,MATCH($D420,Supplier!$C:$C,0),0),"")</f>
        <v/>
      </c>
      <c r="F420" s="490" t="str">
        <f>IFERROR(INDEX(Supplier!F:F,MATCH($D420,Supplier!$C:$C,0),0),"")</f>
        <v/>
      </c>
      <c r="G420" s="488" t="str">
        <f>IFERROR(INDEX(Supplier!G:G,MATCH($D420,Supplier!$C:$C,0),0),"")</f>
        <v/>
      </c>
      <c r="H420" s="524"/>
      <c r="I420" s="525"/>
      <c r="J420" s="533" t="str">
        <f>IF(C420&lt;&gt;"",-SUMIFS('Jurnal Utang'!J:J,'Jurnal Utang'!H:H,F420,'Jurnal Utang'!N:N,C420)+SUMIFS('Jurnal Kas'!K:K,'Jurnal Kas'!H:H,F420,'Jurnal Kas'!N:N,C420)+I420,"")</f>
        <v/>
      </c>
    </row>
    <row r="421" spans="2:10" x14ac:dyDescent="0.25">
      <c r="B421" s="502">
        <v>414</v>
      </c>
      <c r="C421" s="502"/>
      <c r="D421" s="490" t="str">
        <f>IFERROR(INDEX('Jurnal Utang'!O:O,MATCH(C421,'Jurnal Utang'!N:N,0),0),"")</f>
        <v/>
      </c>
      <c r="E421" s="488" t="str">
        <f>IFERROR(INDEX(Supplier!D:D,MATCH($D421,Supplier!$C:$C,0),0),"")</f>
        <v/>
      </c>
      <c r="F421" s="490" t="str">
        <f>IFERROR(INDEX(Supplier!F:F,MATCH($D421,Supplier!$C:$C,0),0),"")</f>
        <v/>
      </c>
      <c r="G421" s="488" t="str">
        <f>IFERROR(INDEX(Supplier!G:G,MATCH($D421,Supplier!$C:$C,0),0),"")</f>
        <v/>
      </c>
      <c r="H421" s="524"/>
      <c r="I421" s="525"/>
      <c r="J421" s="533" t="str">
        <f>IF(C421&lt;&gt;"",-SUMIFS('Jurnal Utang'!J:J,'Jurnal Utang'!H:H,F421,'Jurnal Utang'!N:N,C421)+SUMIFS('Jurnal Kas'!K:K,'Jurnal Kas'!H:H,F421,'Jurnal Kas'!N:N,C421)+I421,"")</f>
        <v/>
      </c>
    </row>
    <row r="422" spans="2:10" x14ac:dyDescent="0.25">
      <c r="B422" s="502">
        <v>415</v>
      </c>
      <c r="C422" s="502"/>
      <c r="D422" s="490" t="str">
        <f>IFERROR(INDEX('Jurnal Utang'!O:O,MATCH(C422,'Jurnal Utang'!N:N,0),0),"")</f>
        <v/>
      </c>
      <c r="E422" s="488" t="str">
        <f>IFERROR(INDEX(Supplier!D:D,MATCH($D422,Supplier!$C:$C,0),0),"")</f>
        <v/>
      </c>
      <c r="F422" s="490" t="str">
        <f>IFERROR(INDEX(Supplier!F:F,MATCH($D422,Supplier!$C:$C,0),0),"")</f>
        <v/>
      </c>
      <c r="G422" s="488" t="str">
        <f>IFERROR(INDEX(Supplier!G:G,MATCH($D422,Supplier!$C:$C,0),0),"")</f>
        <v/>
      </c>
      <c r="H422" s="524"/>
      <c r="I422" s="525"/>
      <c r="J422" s="533" t="str">
        <f>IF(C422&lt;&gt;"",-SUMIFS('Jurnal Utang'!J:J,'Jurnal Utang'!H:H,F422,'Jurnal Utang'!N:N,C422)+SUMIFS('Jurnal Kas'!K:K,'Jurnal Kas'!H:H,F422,'Jurnal Kas'!N:N,C422)+I422,"")</f>
        <v/>
      </c>
    </row>
    <row r="423" spans="2:10" x14ac:dyDescent="0.25">
      <c r="B423" s="502">
        <v>416</v>
      </c>
      <c r="C423" s="502"/>
      <c r="D423" s="490" t="str">
        <f>IFERROR(INDEX('Jurnal Utang'!O:O,MATCH(C423,'Jurnal Utang'!N:N,0),0),"")</f>
        <v/>
      </c>
      <c r="E423" s="488" t="str">
        <f>IFERROR(INDEX(Supplier!D:D,MATCH($D423,Supplier!$C:$C,0),0),"")</f>
        <v/>
      </c>
      <c r="F423" s="490" t="str">
        <f>IFERROR(INDEX(Supplier!F:F,MATCH($D423,Supplier!$C:$C,0),0),"")</f>
        <v/>
      </c>
      <c r="G423" s="488" t="str">
        <f>IFERROR(INDEX(Supplier!G:G,MATCH($D423,Supplier!$C:$C,0),0),"")</f>
        <v/>
      </c>
      <c r="H423" s="524"/>
      <c r="I423" s="525"/>
      <c r="J423" s="533" t="str">
        <f>IF(C423&lt;&gt;"",-SUMIFS('Jurnal Utang'!J:J,'Jurnal Utang'!H:H,F423,'Jurnal Utang'!N:N,C423)+SUMIFS('Jurnal Kas'!K:K,'Jurnal Kas'!H:H,F423,'Jurnal Kas'!N:N,C423)+I423,"")</f>
        <v/>
      </c>
    </row>
    <row r="424" spans="2:10" x14ac:dyDescent="0.25">
      <c r="B424" s="502">
        <v>417</v>
      </c>
      <c r="C424" s="502"/>
      <c r="D424" s="490" t="str">
        <f>IFERROR(INDEX('Jurnal Utang'!O:O,MATCH(C424,'Jurnal Utang'!N:N,0),0),"")</f>
        <v/>
      </c>
      <c r="E424" s="488" t="str">
        <f>IFERROR(INDEX(Supplier!D:D,MATCH($D424,Supplier!$C:$C,0),0),"")</f>
        <v/>
      </c>
      <c r="F424" s="490" t="str">
        <f>IFERROR(INDEX(Supplier!F:F,MATCH($D424,Supplier!$C:$C,0),0),"")</f>
        <v/>
      </c>
      <c r="G424" s="488" t="str">
        <f>IFERROR(INDEX(Supplier!G:G,MATCH($D424,Supplier!$C:$C,0),0),"")</f>
        <v/>
      </c>
      <c r="H424" s="524"/>
      <c r="I424" s="525"/>
      <c r="J424" s="533" t="str">
        <f>IF(C424&lt;&gt;"",-SUMIFS('Jurnal Utang'!J:J,'Jurnal Utang'!H:H,F424,'Jurnal Utang'!N:N,C424)+SUMIFS('Jurnal Kas'!K:K,'Jurnal Kas'!H:H,F424,'Jurnal Kas'!N:N,C424)+I424,"")</f>
        <v/>
      </c>
    </row>
    <row r="425" spans="2:10" x14ac:dyDescent="0.25">
      <c r="B425" s="502">
        <v>418</v>
      </c>
      <c r="C425" s="502"/>
      <c r="D425" s="490" t="str">
        <f>IFERROR(INDEX('Jurnal Utang'!O:O,MATCH(C425,'Jurnal Utang'!N:N,0),0),"")</f>
        <v/>
      </c>
      <c r="E425" s="488" t="str">
        <f>IFERROR(INDEX(Supplier!D:D,MATCH($D425,Supplier!$C:$C,0),0),"")</f>
        <v/>
      </c>
      <c r="F425" s="490" t="str">
        <f>IFERROR(INDEX(Supplier!F:F,MATCH($D425,Supplier!$C:$C,0),0),"")</f>
        <v/>
      </c>
      <c r="G425" s="488" t="str">
        <f>IFERROR(INDEX(Supplier!G:G,MATCH($D425,Supplier!$C:$C,0),0),"")</f>
        <v/>
      </c>
      <c r="H425" s="524"/>
      <c r="I425" s="525"/>
      <c r="J425" s="533" t="str">
        <f>IF(C425&lt;&gt;"",-SUMIFS('Jurnal Utang'!J:J,'Jurnal Utang'!H:H,F425,'Jurnal Utang'!N:N,C425)+SUMIFS('Jurnal Kas'!K:K,'Jurnal Kas'!H:H,F425,'Jurnal Kas'!N:N,C425)+I425,"")</f>
        <v/>
      </c>
    </row>
    <row r="426" spans="2:10" x14ac:dyDescent="0.25">
      <c r="B426" s="502">
        <v>419</v>
      </c>
      <c r="C426" s="502"/>
      <c r="D426" s="490" t="str">
        <f>IFERROR(INDEX('Jurnal Utang'!O:O,MATCH(C426,'Jurnal Utang'!N:N,0),0),"")</f>
        <v/>
      </c>
      <c r="E426" s="488" t="str">
        <f>IFERROR(INDEX(Supplier!D:D,MATCH($D426,Supplier!$C:$C,0),0),"")</f>
        <v/>
      </c>
      <c r="F426" s="490" t="str">
        <f>IFERROR(INDEX(Supplier!F:F,MATCH($D426,Supplier!$C:$C,0),0),"")</f>
        <v/>
      </c>
      <c r="G426" s="488" t="str">
        <f>IFERROR(INDEX(Supplier!G:G,MATCH($D426,Supplier!$C:$C,0),0),"")</f>
        <v/>
      </c>
      <c r="H426" s="524"/>
      <c r="I426" s="525"/>
      <c r="J426" s="533" t="str">
        <f>IF(C426&lt;&gt;"",-SUMIFS('Jurnal Utang'!J:J,'Jurnal Utang'!H:H,F426,'Jurnal Utang'!N:N,C426)+SUMIFS('Jurnal Kas'!K:K,'Jurnal Kas'!H:H,F426,'Jurnal Kas'!N:N,C426)+I426,"")</f>
        <v/>
      </c>
    </row>
    <row r="427" spans="2:10" x14ac:dyDescent="0.25">
      <c r="B427" s="502">
        <v>420</v>
      </c>
      <c r="C427" s="502"/>
      <c r="D427" s="490" t="str">
        <f>IFERROR(INDEX('Jurnal Utang'!O:O,MATCH(C427,'Jurnal Utang'!N:N,0),0),"")</f>
        <v/>
      </c>
      <c r="E427" s="488" t="str">
        <f>IFERROR(INDEX(Supplier!D:D,MATCH($D427,Supplier!$C:$C,0),0),"")</f>
        <v/>
      </c>
      <c r="F427" s="490" t="str">
        <f>IFERROR(INDEX(Supplier!F:F,MATCH($D427,Supplier!$C:$C,0),0),"")</f>
        <v/>
      </c>
      <c r="G427" s="488" t="str">
        <f>IFERROR(INDEX(Supplier!G:G,MATCH($D427,Supplier!$C:$C,0),0),"")</f>
        <v/>
      </c>
      <c r="H427" s="524"/>
      <c r="I427" s="525"/>
      <c r="J427" s="533" t="str">
        <f>IF(C427&lt;&gt;"",-SUMIFS('Jurnal Utang'!J:J,'Jurnal Utang'!H:H,F427,'Jurnal Utang'!N:N,C427)+SUMIFS('Jurnal Kas'!K:K,'Jurnal Kas'!H:H,F427,'Jurnal Kas'!N:N,C427)+I427,"")</f>
        <v/>
      </c>
    </row>
    <row r="428" spans="2:10" x14ac:dyDescent="0.25">
      <c r="B428" s="502">
        <v>421</v>
      </c>
      <c r="C428" s="502"/>
      <c r="D428" s="490" t="str">
        <f>IFERROR(INDEX('Jurnal Utang'!O:O,MATCH(C428,'Jurnal Utang'!N:N,0),0),"")</f>
        <v/>
      </c>
      <c r="E428" s="488" t="str">
        <f>IFERROR(INDEX(Supplier!D:D,MATCH($D428,Supplier!$C:$C,0),0),"")</f>
        <v/>
      </c>
      <c r="F428" s="490" t="str">
        <f>IFERROR(INDEX(Supplier!F:F,MATCH($D428,Supplier!$C:$C,0),0),"")</f>
        <v/>
      </c>
      <c r="G428" s="488" t="str">
        <f>IFERROR(INDEX(Supplier!G:G,MATCH($D428,Supplier!$C:$C,0),0),"")</f>
        <v/>
      </c>
      <c r="H428" s="524"/>
      <c r="I428" s="525"/>
      <c r="J428" s="533" t="str">
        <f>IF(C428&lt;&gt;"",-SUMIFS('Jurnal Utang'!J:J,'Jurnal Utang'!H:H,F428,'Jurnal Utang'!N:N,C428)+SUMIFS('Jurnal Kas'!K:K,'Jurnal Kas'!H:H,F428,'Jurnal Kas'!N:N,C428)+I428,"")</f>
        <v/>
      </c>
    </row>
    <row r="429" spans="2:10" x14ac:dyDescent="0.25">
      <c r="B429" s="502">
        <v>422</v>
      </c>
      <c r="C429" s="502"/>
      <c r="D429" s="490" t="str">
        <f>IFERROR(INDEX('Jurnal Utang'!O:O,MATCH(C429,'Jurnal Utang'!N:N,0),0),"")</f>
        <v/>
      </c>
      <c r="E429" s="488" t="str">
        <f>IFERROR(INDEX(Supplier!D:D,MATCH($D429,Supplier!$C:$C,0),0),"")</f>
        <v/>
      </c>
      <c r="F429" s="490" t="str">
        <f>IFERROR(INDEX(Supplier!F:F,MATCH($D429,Supplier!$C:$C,0),0),"")</f>
        <v/>
      </c>
      <c r="G429" s="488" t="str">
        <f>IFERROR(INDEX(Supplier!G:G,MATCH($D429,Supplier!$C:$C,0),0),"")</f>
        <v/>
      </c>
      <c r="H429" s="524"/>
      <c r="I429" s="525"/>
      <c r="J429" s="533" t="str">
        <f>IF(C429&lt;&gt;"",-SUMIFS('Jurnal Utang'!J:J,'Jurnal Utang'!H:H,F429,'Jurnal Utang'!N:N,C429)+SUMIFS('Jurnal Kas'!K:K,'Jurnal Kas'!H:H,F429,'Jurnal Kas'!N:N,C429)+I429,"")</f>
        <v/>
      </c>
    </row>
    <row r="430" spans="2:10" x14ac:dyDescent="0.25">
      <c r="B430" s="502">
        <v>423</v>
      </c>
      <c r="C430" s="502"/>
      <c r="D430" s="490" t="str">
        <f>IFERROR(INDEX('Jurnal Utang'!O:O,MATCH(C430,'Jurnal Utang'!N:N,0),0),"")</f>
        <v/>
      </c>
      <c r="E430" s="488" t="str">
        <f>IFERROR(INDEX(Supplier!D:D,MATCH($D430,Supplier!$C:$C,0),0),"")</f>
        <v/>
      </c>
      <c r="F430" s="490" t="str">
        <f>IFERROR(INDEX(Supplier!F:F,MATCH($D430,Supplier!$C:$C,0),0),"")</f>
        <v/>
      </c>
      <c r="G430" s="488" t="str">
        <f>IFERROR(INDEX(Supplier!G:G,MATCH($D430,Supplier!$C:$C,0),0),"")</f>
        <v/>
      </c>
      <c r="H430" s="524"/>
      <c r="I430" s="525"/>
      <c r="J430" s="533" t="str">
        <f>IF(C430&lt;&gt;"",-SUMIFS('Jurnal Utang'!J:J,'Jurnal Utang'!H:H,F430,'Jurnal Utang'!N:N,C430)+SUMIFS('Jurnal Kas'!K:K,'Jurnal Kas'!H:H,F430,'Jurnal Kas'!N:N,C430)+I430,"")</f>
        <v/>
      </c>
    </row>
    <row r="431" spans="2:10" x14ac:dyDescent="0.25">
      <c r="B431" s="502">
        <v>424</v>
      </c>
      <c r="C431" s="502"/>
      <c r="D431" s="490" t="str">
        <f>IFERROR(INDEX('Jurnal Utang'!O:O,MATCH(C431,'Jurnal Utang'!N:N,0),0),"")</f>
        <v/>
      </c>
      <c r="E431" s="488" t="str">
        <f>IFERROR(INDEX(Supplier!D:D,MATCH($D431,Supplier!$C:$C,0),0),"")</f>
        <v/>
      </c>
      <c r="F431" s="490" t="str">
        <f>IFERROR(INDEX(Supplier!F:F,MATCH($D431,Supplier!$C:$C,0),0),"")</f>
        <v/>
      </c>
      <c r="G431" s="488" t="str">
        <f>IFERROR(INDEX(Supplier!G:G,MATCH($D431,Supplier!$C:$C,0),0),"")</f>
        <v/>
      </c>
      <c r="H431" s="524"/>
      <c r="I431" s="525"/>
      <c r="J431" s="533" t="str">
        <f>IF(C431&lt;&gt;"",-SUMIFS('Jurnal Utang'!J:J,'Jurnal Utang'!H:H,F431,'Jurnal Utang'!N:N,C431)+SUMIFS('Jurnal Kas'!K:K,'Jurnal Kas'!H:H,F431,'Jurnal Kas'!N:N,C431)+I431,"")</f>
        <v/>
      </c>
    </row>
    <row r="432" spans="2:10" x14ac:dyDescent="0.25">
      <c r="B432" s="502">
        <v>425</v>
      </c>
      <c r="C432" s="502"/>
      <c r="D432" s="490" t="str">
        <f>IFERROR(INDEX('Jurnal Utang'!O:O,MATCH(C432,'Jurnal Utang'!N:N,0),0),"")</f>
        <v/>
      </c>
      <c r="E432" s="488" t="str">
        <f>IFERROR(INDEX(Supplier!D:D,MATCH($D432,Supplier!$C:$C,0),0),"")</f>
        <v/>
      </c>
      <c r="F432" s="490" t="str">
        <f>IFERROR(INDEX(Supplier!F:F,MATCH($D432,Supplier!$C:$C,0),0),"")</f>
        <v/>
      </c>
      <c r="G432" s="488" t="str">
        <f>IFERROR(INDEX(Supplier!G:G,MATCH($D432,Supplier!$C:$C,0),0),"")</f>
        <v/>
      </c>
      <c r="H432" s="524"/>
      <c r="I432" s="525"/>
      <c r="J432" s="533" t="str">
        <f>IF(C432&lt;&gt;"",-SUMIFS('Jurnal Utang'!J:J,'Jurnal Utang'!H:H,F432,'Jurnal Utang'!N:N,C432)+SUMIFS('Jurnal Kas'!K:K,'Jurnal Kas'!H:H,F432,'Jurnal Kas'!N:N,C432)+I432,"")</f>
        <v/>
      </c>
    </row>
    <row r="433" spans="2:10" x14ac:dyDescent="0.25">
      <c r="B433" s="502">
        <v>426</v>
      </c>
      <c r="C433" s="502"/>
      <c r="D433" s="490" t="str">
        <f>IFERROR(INDEX('Jurnal Utang'!O:O,MATCH(C433,'Jurnal Utang'!N:N,0),0),"")</f>
        <v/>
      </c>
      <c r="E433" s="488" t="str">
        <f>IFERROR(INDEX(Supplier!D:D,MATCH($D433,Supplier!$C:$C,0),0),"")</f>
        <v/>
      </c>
      <c r="F433" s="490" t="str">
        <f>IFERROR(INDEX(Supplier!F:F,MATCH($D433,Supplier!$C:$C,0),0),"")</f>
        <v/>
      </c>
      <c r="G433" s="488" t="str">
        <f>IFERROR(INDEX(Supplier!G:G,MATCH($D433,Supplier!$C:$C,0),0),"")</f>
        <v/>
      </c>
      <c r="H433" s="524"/>
      <c r="I433" s="525"/>
      <c r="J433" s="533" t="str">
        <f>IF(C433&lt;&gt;"",-SUMIFS('Jurnal Utang'!J:J,'Jurnal Utang'!H:H,F433,'Jurnal Utang'!N:N,C433)+SUMIFS('Jurnal Kas'!K:K,'Jurnal Kas'!H:H,F433,'Jurnal Kas'!N:N,C433)+I433,"")</f>
        <v/>
      </c>
    </row>
    <row r="434" spans="2:10" x14ac:dyDescent="0.25">
      <c r="B434" s="502">
        <v>427</v>
      </c>
      <c r="C434" s="502"/>
      <c r="D434" s="490" t="str">
        <f>IFERROR(INDEX('Jurnal Utang'!O:O,MATCH(C434,'Jurnal Utang'!N:N,0),0),"")</f>
        <v/>
      </c>
      <c r="E434" s="488" t="str">
        <f>IFERROR(INDEX(Supplier!D:D,MATCH($D434,Supplier!$C:$C,0),0),"")</f>
        <v/>
      </c>
      <c r="F434" s="490" t="str">
        <f>IFERROR(INDEX(Supplier!F:F,MATCH($D434,Supplier!$C:$C,0),0),"")</f>
        <v/>
      </c>
      <c r="G434" s="488" t="str">
        <f>IFERROR(INDEX(Supplier!G:G,MATCH($D434,Supplier!$C:$C,0),0),"")</f>
        <v/>
      </c>
      <c r="H434" s="524"/>
      <c r="I434" s="525"/>
      <c r="J434" s="533" t="str">
        <f>IF(C434&lt;&gt;"",-SUMIFS('Jurnal Utang'!J:J,'Jurnal Utang'!H:H,F434,'Jurnal Utang'!N:N,C434)+SUMIFS('Jurnal Kas'!K:K,'Jurnal Kas'!H:H,F434,'Jurnal Kas'!N:N,C434)+I434,"")</f>
        <v/>
      </c>
    </row>
    <row r="435" spans="2:10" x14ac:dyDescent="0.25">
      <c r="B435" s="502">
        <v>428</v>
      </c>
      <c r="C435" s="502"/>
      <c r="D435" s="490" t="str">
        <f>IFERROR(INDEX('Jurnal Utang'!O:O,MATCH(C435,'Jurnal Utang'!N:N,0),0),"")</f>
        <v/>
      </c>
      <c r="E435" s="488" t="str">
        <f>IFERROR(INDEX(Supplier!D:D,MATCH($D435,Supplier!$C:$C,0),0),"")</f>
        <v/>
      </c>
      <c r="F435" s="490" t="str">
        <f>IFERROR(INDEX(Supplier!F:F,MATCH($D435,Supplier!$C:$C,0),0),"")</f>
        <v/>
      </c>
      <c r="G435" s="488" t="str">
        <f>IFERROR(INDEX(Supplier!G:G,MATCH($D435,Supplier!$C:$C,0),0),"")</f>
        <v/>
      </c>
      <c r="H435" s="524"/>
      <c r="I435" s="525"/>
      <c r="J435" s="533" t="str">
        <f>IF(C435&lt;&gt;"",-SUMIFS('Jurnal Utang'!J:J,'Jurnal Utang'!H:H,F435,'Jurnal Utang'!N:N,C435)+SUMIFS('Jurnal Kas'!K:K,'Jurnal Kas'!H:H,F435,'Jurnal Kas'!N:N,C435)+I435,"")</f>
        <v/>
      </c>
    </row>
    <row r="436" spans="2:10" x14ac:dyDescent="0.25">
      <c r="B436" s="502">
        <v>429</v>
      </c>
      <c r="C436" s="502"/>
      <c r="D436" s="490" t="str">
        <f>IFERROR(INDEX('Jurnal Utang'!O:O,MATCH(C436,'Jurnal Utang'!N:N,0),0),"")</f>
        <v/>
      </c>
      <c r="E436" s="488" t="str">
        <f>IFERROR(INDEX(Supplier!D:D,MATCH($D436,Supplier!$C:$C,0),0),"")</f>
        <v/>
      </c>
      <c r="F436" s="490" t="str">
        <f>IFERROR(INDEX(Supplier!F:F,MATCH($D436,Supplier!$C:$C,0),0),"")</f>
        <v/>
      </c>
      <c r="G436" s="488" t="str">
        <f>IFERROR(INDEX(Supplier!G:G,MATCH($D436,Supplier!$C:$C,0),0),"")</f>
        <v/>
      </c>
      <c r="H436" s="524"/>
      <c r="I436" s="525"/>
      <c r="J436" s="533" t="str">
        <f>IF(C436&lt;&gt;"",-SUMIFS('Jurnal Utang'!J:J,'Jurnal Utang'!H:H,F436,'Jurnal Utang'!N:N,C436)+SUMIFS('Jurnal Kas'!K:K,'Jurnal Kas'!H:H,F436,'Jurnal Kas'!N:N,C436)+I436,"")</f>
        <v/>
      </c>
    </row>
    <row r="437" spans="2:10" x14ac:dyDescent="0.25">
      <c r="B437" s="502">
        <v>430</v>
      </c>
      <c r="C437" s="502"/>
      <c r="D437" s="490" t="str">
        <f>IFERROR(INDEX('Jurnal Utang'!O:O,MATCH(C437,'Jurnal Utang'!N:N,0),0),"")</f>
        <v/>
      </c>
      <c r="E437" s="488" t="str">
        <f>IFERROR(INDEX(Supplier!D:D,MATCH($D437,Supplier!$C:$C,0),0),"")</f>
        <v/>
      </c>
      <c r="F437" s="490" t="str">
        <f>IFERROR(INDEX(Supplier!F:F,MATCH($D437,Supplier!$C:$C,0),0),"")</f>
        <v/>
      </c>
      <c r="G437" s="488" t="str">
        <f>IFERROR(INDEX(Supplier!G:G,MATCH($D437,Supplier!$C:$C,0),0),"")</f>
        <v/>
      </c>
      <c r="H437" s="524"/>
      <c r="I437" s="525"/>
      <c r="J437" s="533" t="str">
        <f>IF(C437&lt;&gt;"",-SUMIFS('Jurnal Utang'!J:J,'Jurnal Utang'!H:H,F437,'Jurnal Utang'!N:N,C437)+SUMIFS('Jurnal Kas'!K:K,'Jurnal Kas'!H:H,F437,'Jurnal Kas'!N:N,C437)+I437,"")</f>
        <v/>
      </c>
    </row>
    <row r="438" spans="2:10" x14ac:dyDescent="0.25">
      <c r="B438" s="502">
        <v>431</v>
      </c>
      <c r="C438" s="502"/>
      <c r="D438" s="490" t="str">
        <f>IFERROR(INDEX('Jurnal Utang'!O:O,MATCH(C438,'Jurnal Utang'!N:N,0),0),"")</f>
        <v/>
      </c>
      <c r="E438" s="488" t="str">
        <f>IFERROR(INDEX(Supplier!D:D,MATCH($D438,Supplier!$C:$C,0),0),"")</f>
        <v/>
      </c>
      <c r="F438" s="490" t="str">
        <f>IFERROR(INDEX(Supplier!F:F,MATCH($D438,Supplier!$C:$C,0),0),"")</f>
        <v/>
      </c>
      <c r="G438" s="488" t="str">
        <f>IFERROR(INDEX(Supplier!G:G,MATCH($D438,Supplier!$C:$C,0),0),"")</f>
        <v/>
      </c>
      <c r="H438" s="524"/>
      <c r="I438" s="525"/>
      <c r="J438" s="533" t="str">
        <f>IF(C438&lt;&gt;"",-SUMIFS('Jurnal Utang'!J:J,'Jurnal Utang'!H:H,F438,'Jurnal Utang'!N:N,C438)+SUMIFS('Jurnal Kas'!K:K,'Jurnal Kas'!H:H,F438,'Jurnal Kas'!N:N,C438)+I438,"")</f>
        <v/>
      </c>
    </row>
    <row r="439" spans="2:10" x14ac:dyDescent="0.25">
      <c r="B439" s="502">
        <v>432</v>
      </c>
      <c r="C439" s="502"/>
      <c r="D439" s="490" t="str">
        <f>IFERROR(INDEX('Jurnal Utang'!O:O,MATCH(C439,'Jurnal Utang'!N:N,0),0),"")</f>
        <v/>
      </c>
      <c r="E439" s="488" t="str">
        <f>IFERROR(INDEX(Supplier!D:D,MATCH($D439,Supplier!$C:$C,0),0),"")</f>
        <v/>
      </c>
      <c r="F439" s="490" t="str">
        <f>IFERROR(INDEX(Supplier!F:F,MATCH($D439,Supplier!$C:$C,0),0),"")</f>
        <v/>
      </c>
      <c r="G439" s="488" t="str">
        <f>IFERROR(INDEX(Supplier!G:G,MATCH($D439,Supplier!$C:$C,0),0),"")</f>
        <v/>
      </c>
      <c r="H439" s="524"/>
      <c r="I439" s="525"/>
      <c r="J439" s="533" t="str">
        <f>IF(C439&lt;&gt;"",-SUMIFS('Jurnal Utang'!J:J,'Jurnal Utang'!H:H,F439,'Jurnal Utang'!N:N,C439)+SUMIFS('Jurnal Kas'!K:K,'Jurnal Kas'!H:H,F439,'Jurnal Kas'!N:N,C439)+I439,"")</f>
        <v/>
      </c>
    </row>
    <row r="440" spans="2:10" x14ac:dyDescent="0.25">
      <c r="B440" s="502">
        <v>433</v>
      </c>
      <c r="C440" s="502"/>
      <c r="D440" s="490" t="str">
        <f>IFERROR(INDEX('Jurnal Utang'!O:O,MATCH(C440,'Jurnal Utang'!N:N,0),0),"")</f>
        <v/>
      </c>
      <c r="E440" s="488" t="str">
        <f>IFERROR(INDEX(Supplier!D:D,MATCH($D440,Supplier!$C:$C,0),0),"")</f>
        <v/>
      </c>
      <c r="F440" s="490" t="str">
        <f>IFERROR(INDEX(Supplier!F:F,MATCH($D440,Supplier!$C:$C,0),0),"")</f>
        <v/>
      </c>
      <c r="G440" s="488" t="str">
        <f>IFERROR(INDEX(Supplier!G:G,MATCH($D440,Supplier!$C:$C,0),0),"")</f>
        <v/>
      </c>
      <c r="H440" s="524"/>
      <c r="I440" s="525"/>
      <c r="J440" s="533" t="str">
        <f>IF(C440&lt;&gt;"",-SUMIFS('Jurnal Utang'!J:J,'Jurnal Utang'!H:H,F440,'Jurnal Utang'!N:N,C440)+SUMIFS('Jurnal Kas'!K:K,'Jurnal Kas'!H:H,F440,'Jurnal Kas'!N:N,C440)+I440,"")</f>
        <v/>
      </c>
    </row>
    <row r="441" spans="2:10" x14ac:dyDescent="0.25">
      <c r="B441" s="502">
        <v>434</v>
      </c>
      <c r="C441" s="502"/>
      <c r="D441" s="490" t="str">
        <f>IFERROR(INDEX('Jurnal Utang'!O:O,MATCH(C441,'Jurnal Utang'!N:N,0),0),"")</f>
        <v/>
      </c>
      <c r="E441" s="488" t="str">
        <f>IFERROR(INDEX(Supplier!D:D,MATCH($D441,Supplier!$C:$C,0),0),"")</f>
        <v/>
      </c>
      <c r="F441" s="490" t="str">
        <f>IFERROR(INDEX(Supplier!F:F,MATCH($D441,Supplier!$C:$C,0),0),"")</f>
        <v/>
      </c>
      <c r="G441" s="488" t="str">
        <f>IFERROR(INDEX(Supplier!G:G,MATCH($D441,Supplier!$C:$C,0),0),"")</f>
        <v/>
      </c>
      <c r="H441" s="524"/>
      <c r="I441" s="525"/>
      <c r="J441" s="533" t="str">
        <f>IF(C441&lt;&gt;"",-SUMIFS('Jurnal Utang'!J:J,'Jurnal Utang'!H:H,F441,'Jurnal Utang'!N:N,C441)+SUMIFS('Jurnal Kas'!K:K,'Jurnal Kas'!H:H,F441,'Jurnal Kas'!N:N,C441)+I441,"")</f>
        <v/>
      </c>
    </row>
    <row r="442" spans="2:10" x14ac:dyDescent="0.25">
      <c r="B442" s="502">
        <v>435</v>
      </c>
      <c r="C442" s="502"/>
      <c r="D442" s="490" t="str">
        <f>IFERROR(INDEX('Jurnal Utang'!O:O,MATCH(C442,'Jurnal Utang'!N:N,0),0),"")</f>
        <v/>
      </c>
      <c r="E442" s="488" t="str">
        <f>IFERROR(INDEX(Supplier!D:D,MATCH($D442,Supplier!$C:$C,0),0),"")</f>
        <v/>
      </c>
      <c r="F442" s="490" t="str">
        <f>IFERROR(INDEX(Supplier!F:F,MATCH($D442,Supplier!$C:$C,0),0),"")</f>
        <v/>
      </c>
      <c r="G442" s="488" t="str">
        <f>IFERROR(INDEX(Supplier!G:G,MATCH($D442,Supplier!$C:$C,0),0),"")</f>
        <v/>
      </c>
      <c r="H442" s="524"/>
      <c r="I442" s="525"/>
      <c r="J442" s="533" t="str">
        <f>IF(C442&lt;&gt;"",-SUMIFS('Jurnal Utang'!J:J,'Jurnal Utang'!H:H,F442,'Jurnal Utang'!N:N,C442)+SUMIFS('Jurnal Kas'!K:K,'Jurnal Kas'!H:H,F442,'Jurnal Kas'!N:N,C442)+I442,"")</f>
        <v/>
      </c>
    </row>
    <row r="443" spans="2:10" x14ac:dyDescent="0.25">
      <c r="B443" s="502">
        <v>436</v>
      </c>
      <c r="C443" s="502"/>
      <c r="D443" s="490" t="str">
        <f>IFERROR(INDEX('Jurnal Utang'!O:O,MATCH(C443,'Jurnal Utang'!N:N,0),0),"")</f>
        <v/>
      </c>
      <c r="E443" s="488" t="str">
        <f>IFERROR(INDEX(Supplier!D:D,MATCH($D443,Supplier!$C:$C,0),0),"")</f>
        <v/>
      </c>
      <c r="F443" s="490" t="str">
        <f>IFERROR(INDEX(Supplier!F:F,MATCH($D443,Supplier!$C:$C,0),0),"")</f>
        <v/>
      </c>
      <c r="G443" s="488" t="str">
        <f>IFERROR(INDEX(Supplier!G:G,MATCH($D443,Supplier!$C:$C,0),0),"")</f>
        <v/>
      </c>
      <c r="H443" s="524"/>
      <c r="I443" s="525"/>
      <c r="J443" s="533" t="str">
        <f>IF(C443&lt;&gt;"",-SUMIFS('Jurnal Utang'!J:J,'Jurnal Utang'!H:H,F443,'Jurnal Utang'!N:N,C443)+SUMIFS('Jurnal Kas'!K:K,'Jurnal Kas'!H:H,F443,'Jurnal Kas'!N:N,C443)+I443,"")</f>
        <v/>
      </c>
    </row>
    <row r="444" spans="2:10" x14ac:dyDescent="0.25">
      <c r="B444" s="502">
        <v>437</v>
      </c>
      <c r="C444" s="502"/>
      <c r="D444" s="490" t="str">
        <f>IFERROR(INDEX('Jurnal Utang'!O:O,MATCH(C444,'Jurnal Utang'!N:N,0),0),"")</f>
        <v/>
      </c>
      <c r="E444" s="488" t="str">
        <f>IFERROR(INDEX(Supplier!D:D,MATCH($D444,Supplier!$C:$C,0),0),"")</f>
        <v/>
      </c>
      <c r="F444" s="490" t="str">
        <f>IFERROR(INDEX(Supplier!F:F,MATCH($D444,Supplier!$C:$C,0),0),"")</f>
        <v/>
      </c>
      <c r="G444" s="488" t="str">
        <f>IFERROR(INDEX(Supplier!G:G,MATCH($D444,Supplier!$C:$C,0),0),"")</f>
        <v/>
      </c>
      <c r="H444" s="524"/>
      <c r="I444" s="525"/>
      <c r="J444" s="533" t="str">
        <f>IF(C444&lt;&gt;"",-SUMIFS('Jurnal Utang'!J:J,'Jurnal Utang'!H:H,F444,'Jurnal Utang'!N:N,C444)+SUMIFS('Jurnal Kas'!K:K,'Jurnal Kas'!H:H,F444,'Jurnal Kas'!N:N,C444)+I444,"")</f>
        <v/>
      </c>
    </row>
    <row r="445" spans="2:10" x14ac:dyDescent="0.25">
      <c r="B445" s="502">
        <v>438</v>
      </c>
      <c r="C445" s="502"/>
      <c r="D445" s="490" t="str">
        <f>IFERROR(INDEX('Jurnal Utang'!O:O,MATCH(C445,'Jurnal Utang'!N:N,0),0),"")</f>
        <v/>
      </c>
      <c r="E445" s="488" t="str">
        <f>IFERROR(INDEX(Supplier!D:D,MATCH($D445,Supplier!$C:$C,0),0),"")</f>
        <v/>
      </c>
      <c r="F445" s="490" t="str">
        <f>IFERROR(INDEX(Supplier!F:F,MATCH($D445,Supplier!$C:$C,0),0),"")</f>
        <v/>
      </c>
      <c r="G445" s="488" t="str">
        <f>IFERROR(INDEX(Supplier!G:G,MATCH($D445,Supplier!$C:$C,0),0),"")</f>
        <v/>
      </c>
      <c r="H445" s="524"/>
      <c r="I445" s="525"/>
      <c r="J445" s="533" t="str">
        <f>IF(C445&lt;&gt;"",-SUMIFS('Jurnal Utang'!J:J,'Jurnal Utang'!H:H,F445,'Jurnal Utang'!N:N,C445)+SUMIFS('Jurnal Kas'!K:K,'Jurnal Kas'!H:H,F445,'Jurnal Kas'!N:N,C445)+I445,"")</f>
        <v/>
      </c>
    </row>
    <row r="446" spans="2:10" x14ac:dyDescent="0.25">
      <c r="B446" s="502">
        <v>439</v>
      </c>
      <c r="C446" s="502"/>
      <c r="D446" s="490" t="str">
        <f>IFERROR(INDEX('Jurnal Utang'!O:O,MATCH(C446,'Jurnal Utang'!N:N,0),0),"")</f>
        <v/>
      </c>
      <c r="E446" s="488" t="str">
        <f>IFERROR(INDEX(Supplier!D:D,MATCH($D446,Supplier!$C:$C,0),0),"")</f>
        <v/>
      </c>
      <c r="F446" s="490" t="str">
        <f>IFERROR(INDEX(Supplier!F:F,MATCH($D446,Supplier!$C:$C,0),0),"")</f>
        <v/>
      </c>
      <c r="G446" s="488" t="str">
        <f>IFERROR(INDEX(Supplier!G:G,MATCH($D446,Supplier!$C:$C,0),0),"")</f>
        <v/>
      </c>
      <c r="H446" s="524"/>
      <c r="I446" s="525"/>
      <c r="J446" s="533" t="str">
        <f>IF(C446&lt;&gt;"",-SUMIFS('Jurnal Utang'!J:J,'Jurnal Utang'!H:H,F446,'Jurnal Utang'!N:N,C446)+SUMIFS('Jurnal Kas'!K:K,'Jurnal Kas'!H:H,F446,'Jurnal Kas'!N:N,C446)+I446,"")</f>
        <v/>
      </c>
    </row>
    <row r="447" spans="2:10" x14ac:dyDescent="0.25">
      <c r="B447" s="502">
        <v>440</v>
      </c>
      <c r="C447" s="502"/>
      <c r="D447" s="490" t="str">
        <f>IFERROR(INDEX('Jurnal Utang'!O:O,MATCH(C447,'Jurnal Utang'!N:N,0),0),"")</f>
        <v/>
      </c>
      <c r="E447" s="488" t="str">
        <f>IFERROR(INDEX(Supplier!D:D,MATCH($D447,Supplier!$C:$C,0),0),"")</f>
        <v/>
      </c>
      <c r="F447" s="490" t="str">
        <f>IFERROR(INDEX(Supplier!F:F,MATCH($D447,Supplier!$C:$C,0),0),"")</f>
        <v/>
      </c>
      <c r="G447" s="488" t="str">
        <f>IFERROR(INDEX(Supplier!G:G,MATCH($D447,Supplier!$C:$C,0),0),"")</f>
        <v/>
      </c>
      <c r="H447" s="524"/>
      <c r="I447" s="525"/>
      <c r="J447" s="533" t="str">
        <f>IF(C447&lt;&gt;"",-SUMIFS('Jurnal Utang'!J:J,'Jurnal Utang'!H:H,F447,'Jurnal Utang'!N:N,C447)+SUMIFS('Jurnal Kas'!K:K,'Jurnal Kas'!H:H,F447,'Jurnal Kas'!N:N,C447)+I447,"")</f>
        <v/>
      </c>
    </row>
    <row r="448" spans="2:10" x14ac:dyDescent="0.25">
      <c r="B448" s="502">
        <v>441</v>
      </c>
      <c r="C448" s="502"/>
      <c r="D448" s="490" t="str">
        <f>IFERROR(INDEX('Jurnal Utang'!O:O,MATCH(C448,'Jurnal Utang'!N:N,0),0),"")</f>
        <v/>
      </c>
      <c r="E448" s="488" t="str">
        <f>IFERROR(INDEX(Supplier!D:D,MATCH($D448,Supplier!$C:$C,0),0),"")</f>
        <v/>
      </c>
      <c r="F448" s="490" t="str">
        <f>IFERROR(INDEX(Supplier!F:F,MATCH($D448,Supplier!$C:$C,0),0),"")</f>
        <v/>
      </c>
      <c r="G448" s="488" t="str">
        <f>IFERROR(INDEX(Supplier!G:G,MATCH($D448,Supplier!$C:$C,0),0),"")</f>
        <v/>
      </c>
      <c r="H448" s="524"/>
      <c r="I448" s="525"/>
      <c r="J448" s="533" t="str">
        <f>IF(C448&lt;&gt;"",-SUMIFS('Jurnal Utang'!J:J,'Jurnal Utang'!H:H,F448,'Jurnal Utang'!N:N,C448)+SUMIFS('Jurnal Kas'!K:K,'Jurnal Kas'!H:H,F448,'Jurnal Kas'!N:N,C448)+I448,"")</f>
        <v/>
      </c>
    </row>
    <row r="449" spans="2:10" x14ac:dyDescent="0.25">
      <c r="B449" s="502">
        <v>442</v>
      </c>
      <c r="C449" s="502"/>
      <c r="D449" s="490" t="str">
        <f>IFERROR(INDEX('Jurnal Utang'!O:O,MATCH(C449,'Jurnal Utang'!N:N,0),0),"")</f>
        <v/>
      </c>
      <c r="E449" s="488" t="str">
        <f>IFERROR(INDEX(Supplier!D:D,MATCH($D449,Supplier!$C:$C,0),0),"")</f>
        <v/>
      </c>
      <c r="F449" s="490" t="str">
        <f>IFERROR(INDEX(Supplier!F:F,MATCH($D449,Supplier!$C:$C,0),0),"")</f>
        <v/>
      </c>
      <c r="G449" s="488" t="str">
        <f>IFERROR(INDEX(Supplier!G:G,MATCH($D449,Supplier!$C:$C,0),0),"")</f>
        <v/>
      </c>
      <c r="H449" s="524"/>
      <c r="I449" s="525"/>
      <c r="J449" s="533" t="str">
        <f>IF(C449&lt;&gt;"",-SUMIFS('Jurnal Utang'!J:J,'Jurnal Utang'!H:H,F449,'Jurnal Utang'!N:N,C449)+SUMIFS('Jurnal Kas'!K:K,'Jurnal Kas'!H:H,F449,'Jurnal Kas'!N:N,C449)+I449,"")</f>
        <v/>
      </c>
    </row>
    <row r="450" spans="2:10" x14ac:dyDescent="0.25">
      <c r="B450" s="502">
        <v>443</v>
      </c>
      <c r="C450" s="502"/>
      <c r="D450" s="490" t="str">
        <f>IFERROR(INDEX('Jurnal Utang'!O:O,MATCH(C450,'Jurnal Utang'!N:N,0),0),"")</f>
        <v/>
      </c>
      <c r="E450" s="488" t="str">
        <f>IFERROR(INDEX(Supplier!D:D,MATCH($D450,Supplier!$C:$C,0),0),"")</f>
        <v/>
      </c>
      <c r="F450" s="490" t="str">
        <f>IFERROR(INDEX(Supplier!F:F,MATCH($D450,Supplier!$C:$C,0),0),"")</f>
        <v/>
      </c>
      <c r="G450" s="488" t="str">
        <f>IFERROR(INDEX(Supplier!G:G,MATCH($D450,Supplier!$C:$C,0),0),"")</f>
        <v/>
      </c>
      <c r="H450" s="524"/>
      <c r="I450" s="525"/>
      <c r="J450" s="533" t="str">
        <f>IF(C450&lt;&gt;"",-SUMIFS('Jurnal Utang'!J:J,'Jurnal Utang'!H:H,F450,'Jurnal Utang'!N:N,C450)+SUMIFS('Jurnal Kas'!K:K,'Jurnal Kas'!H:H,F450,'Jurnal Kas'!N:N,C450)+I450,"")</f>
        <v/>
      </c>
    </row>
    <row r="451" spans="2:10" x14ac:dyDescent="0.25">
      <c r="B451" s="502">
        <v>444</v>
      </c>
      <c r="C451" s="502"/>
      <c r="D451" s="490" t="str">
        <f>IFERROR(INDEX('Jurnal Utang'!O:O,MATCH(C451,'Jurnal Utang'!N:N,0),0),"")</f>
        <v/>
      </c>
      <c r="E451" s="488" t="str">
        <f>IFERROR(INDEX(Supplier!D:D,MATCH($D451,Supplier!$C:$C,0),0),"")</f>
        <v/>
      </c>
      <c r="F451" s="490" t="str">
        <f>IFERROR(INDEX(Supplier!F:F,MATCH($D451,Supplier!$C:$C,0),0),"")</f>
        <v/>
      </c>
      <c r="G451" s="488" t="str">
        <f>IFERROR(INDEX(Supplier!G:G,MATCH($D451,Supplier!$C:$C,0),0),"")</f>
        <v/>
      </c>
      <c r="H451" s="524"/>
      <c r="I451" s="525"/>
      <c r="J451" s="533" t="str">
        <f>IF(C451&lt;&gt;"",-SUMIFS('Jurnal Utang'!J:J,'Jurnal Utang'!H:H,F451,'Jurnal Utang'!N:N,C451)+SUMIFS('Jurnal Kas'!K:K,'Jurnal Kas'!H:H,F451,'Jurnal Kas'!N:N,C451)+I451,"")</f>
        <v/>
      </c>
    </row>
    <row r="452" spans="2:10" x14ac:dyDescent="0.25">
      <c r="B452" s="502">
        <v>445</v>
      </c>
      <c r="C452" s="502"/>
      <c r="D452" s="490" t="str">
        <f>IFERROR(INDEX('Jurnal Utang'!O:O,MATCH(C452,'Jurnal Utang'!N:N,0),0),"")</f>
        <v/>
      </c>
      <c r="E452" s="488" t="str">
        <f>IFERROR(INDEX(Supplier!D:D,MATCH($D452,Supplier!$C:$C,0),0),"")</f>
        <v/>
      </c>
      <c r="F452" s="490" t="str">
        <f>IFERROR(INDEX(Supplier!F:F,MATCH($D452,Supplier!$C:$C,0),0),"")</f>
        <v/>
      </c>
      <c r="G452" s="488" t="str">
        <f>IFERROR(INDEX(Supplier!G:G,MATCH($D452,Supplier!$C:$C,0),0),"")</f>
        <v/>
      </c>
      <c r="H452" s="524"/>
      <c r="I452" s="525"/>
      <c r="J452" s="533" t="str">
        <f>IF(C452&lt;&gt;"",-SUMIFS('Jurnal Utang'!J:J,'Jurnal Utang'!H:H,F452,'Jurnal Utang'!N:N,C452)+SUMIFS('Jurnal Kas'!K:K,'Jurnal Kas'!H:H,F452,'Jurnal Kas'!N:N,C452)+I452,"")</f>
        <v/>
      </c>
    </row>
    <row r="453" spans="2:10" x14ac:dyDescent="0.25">
      <c r="B453" s="502">
        <v>446</v>
      </c>
      <c r="C453" s="502"/>
      <c r="D453" s="490" t="str">
        <f>IFERROR(INDEX('Jurnal Utang'!O:O,MATCH(C453,'Jurnal Utang'!N:N,0),0),"")</f>
        <v/>
      </c>
      <c r="E453" s="488" t="str">
        <f>IFERROR(INDEX(Supplier!D:D,MATCH($D453,Supplier!$C:$C,0),0),"")</f>
        <v/>
      </c>
      <c r="F453" s="490" t="str">
        <f>IFERROR(INDEX(Supplier!F:F,MATCH($D453,Supplier!$C:$C,0),0),"")</f>
        <v/>
      </c>
      <c r="G453" s="488" t="str">
        <f>IFERROR(INDEX(Supplier!G:G,MATCH($D453,Supplier!$C:$C,0),0),"")</f>
        <v/>
      </c>
      <c r="H453" s="524"/>
      <c r="I453" s="525"/>
      <c r="J453" s="533" t="str">
        <f>IF(C453&lt;&gt;"",-SUMIFS('Jurnal Utang'!J:J,'Jurnal Utang'!H:H,F453,'Jurnal Utang'!N:N,C453)+SUMIFS('Jurnal Kas'!K:K,'Jurnal Kas'!H:H,F453,'Jurnal Kas'!N:N,C453)+I453,"")</f>
        <v/>
      </c>
    </row>
    <row r="454" spans="2:10" x14ac:dyDescent="0.25">
      <c r="B454" s="502">
        <v>447</v>
      </c>
      <c r="C454" s="502"/>
      <c r="D454" s="490" t="str">
        <f>IFERROR(INDEX('Jurnal Utang'!O:O,MATCH(C454,'Jurnal Utang'!N:N,0),0),"")</f>
        <v/>
      </c>
      <c r="E454" s="488" t="str">
        <f>IFERROR(INDEX(Supplier!D:D,MATCH($D454,Supplier!$C:$C,0),0),"")</f>
        <v/>
      </c>
      <c r="F454" s="490" t="str">
        <f>IFERROR(INDEX(Supplier!F:F,MATCH($D454,Supplier!$C:$C,0),0),"")</f>
        <v/>
      </c>
      <c r="G454" s="488" t="str">
        <f>IFERROR(INDEX(Supplier!G:G,MATCH($D454,Supplier!$C:$C,0),0),"")</f>
        <v/>
      </c>
      <c r="H454" s="524"/>
      <c r="I454" s="525"/>
      <c r="J454" s="533" t="str">
        <f>IF(C454&lt;&gt;"",-SUMIFS('Jurnal Utang'!J:J,'Jurnal Utang'!H:H,F454,'Jurnal Utang'!N:N,C454)+SUMIFS('Jurnal Kas'!K:K,'Jurnal Kas'!H:H,F454,'Jurnal Kas'!N:N,C454)+I454,"")</f>
        <v/>
      </c>
    </row>
    <row r="455" spans="2:10" x14ac:dyDescent="0.25">
      <c r="B455" s="502">
        <v>448</v>
      </c>
      <c r="C455" s="502"/>
      <c r="D455" s="490" t="str">
        <f>IFERROR(INDEX('Jurnal Utang'!O:O,MATCH(C455,'Jurnal Utang'!N:N,0),0),"")</f>
        <v/>
      </c>
      <c r="E455" s="488" t="str">
        <f>IFERROR(INDEX(Supplier!D:D,MATCH($D455,Supplier!$C:$C,0),0),"")</f>
        <v/>
      </c>
      <c r="F455" s="490" t="str">
        <f>IFERROR(INDEX(Supplier!F:F,MATCH($D455,Supplier!$C:$C,0),0),"")</f>
        <v/>
      </c>
      <c r="G455" s="488" t="str">
        <f>IFERROR(INDEX(Supplier!G:G,MATCH($D455,Supplier!$C:$C,0),0),"")</f>
        <v/>
      </c>
      <c r="H455" s="524"/>
      <c r="I455" s="525"/>
      <c r="J455" s="533" t="str">
        <f>IF(C455&lt;&gt;"",-SUMIFS('Jurnal Utang'!J:J,'Jurnal Utang'!H:H,F455,'Jurnal Utang'!N:N,C455)+SUMIFS('Jurnal Kas'!K:K,'Jurnal Kas'!H:H,F455,'Jurnal Kas'!N:N,C455)+I455,"")</f>
        <v/>
      </c>
    </row>
    <row r="456" spans="2:10" x14ac:dyDescent="0.25">
      <c r="B456" s="502">
        <v>449</v>
      </c>
      <c r="C456" s="502"/>
      <c r="D456" s="490" t="str">
        <f>IFERROR(INDEX('Jurnal Utang'!O:O,MATCH(C456,'Jurnal Utang'!N:N,0),0),"")</f>
        <v/>
      </c>
      <c r="E456" s="488" t="str">
        <f>IFERROR(INDEX(Supplier!D:D,MATCH($D456,Supplier!$C:$C,0),0),"")</f>
        <v/>
      </c>
      <c r="F456" s="490" t="str">
        <f>IFERROR(INDEX(Supplier!F:F,MATCH($D456,Supplier!$C:$C,0),0),"")</f>
        <v/>
      </c>
      <c r="G456" s="488" t="str">
        <f>IFERROR(INDEX(Supplier!G:G,MATCH($D456,Supplier!$C:$C,0),0),"")</f>
        <v/>
      </c>
      <c r="H456" s="524"/>
      <c r="I456" s="525"/>
      <c r="J456" s="533" t="str">
        <f>IF(C456&lt;&gt;"",-SUMIFS('Jurnal Utang'!J:J,'Jurnal Utang'!H:H,F456,'Jurnal Utang'!N:N,C456)+SUMIFS('Jurnal Kas'!K:K,'Jurnal Kas'!H:H,F456,'Jurnal Kas'!N:N,C456)+I456,"")</f>
        <v/>
      </c>
    </row>
    <row r="457" spans="2:10" x14ac:dyDescent="0.25">
      <c r="B457" s="502">
        <v>450</v>
      </c>
      <c r="C457" s="502"/>
      <c r="D457" s="490" t="str">
        <f>IFERROR(INDEX('Jurnal Utang'!O:O,MATCH(C457,'Jurnal Utang'!N:N,0),0),"")</f>
        <v/>
      </c>
      <c r="E457" s="488" t="str">
        <f>IFERROR(INDEX(Supplier!D:D,MATCH($D457,Supplier!$C:$C,0),0),"")</f>
        <v/>
      </c>
      <c r="F457" s="490" t="str">
        <f>IFERROR(INDEX(Supplier!F:F,MATCH($D457,Supplier!$C:$C,0),0),"")</f>
        <v/>
      </c>
      <c r="G457" s="488" t="str">
        <f>IFERROR(INDEX(Supplier!G:G,MATCH($D457,Supplier!$C:$C,0),0),"")</f>
        <v/>
      </c>
      <c r="H457" s="524"/>
      <c r="I457" s="525"/>
      <c r="J457" s="533" t="str">
        <f>IF(C457&lt;&gt;"",-SUMIFS('Jurnal Utang'!J:J,'Jurnal Utang'!H:H,F457,'Jurnal Utang'!N:N,C457)+SUMIFS('Jurnal Kas'!K:K,'Jurnal Kas'!H:H,F457,'Jurnal Kas'!N:N,C457)+I457,"")</f>
        <v/>
      </c>
    </row>
    <row r="458" spans="2:10" x14ac:dyDescent="0.25">
      <c r="B458" s="502">
        <v>451</v>
      </c>
      <c r="C458" s="502"/>
      <c r="D458" s="490" t="str">
        <f>IFERROR(INDEX('Jurnal Utang'!O:O,MATCH(C458,'Jurnal Utang'!N:N,0),0),"")</f>
        <v/>
      </c>
      <c r="E458" s="488" t="str">
        <f>IFERROR(INDEX(Supplier!D:D,MATCH($D458,Supplier!$C:$C,0),0),"")</f>
        <v/>
      </c>
      <c r="F458" s="490" t="str">
        <f>IFERROR(INDEX(Supplier!F:F,MATCH($D458,Supplier!$C:$C,0),0),"")</f>
        <v/>
      </c>
      <c r="G458" s="488" t="str">
        <f>IFERROR(INDEX(Supplier!G:G,MATCH($D458,Supplier!$C:$C,0),0),"")</f>
        <v/>
      </c>
      <c r="H458" s="524"/>
      <c r="I458" s="525"/>
      <c r="J458" s="533" t="str">
        <f>IF(C458&lt;&gt;"",-SUMIFS('Jurnal Utang'!J:J,'Jurnal Utang'!H:H,F458,'Jurnal Utang'!N:N,C458)+SUMIFS('Jurnal Kas'!K:K,'Jurnal Kas'!H:H,F458,'Jurnal Kas'!N:N,C458)+I458,"")</f>
        <v/>
      </c>
    </row>
    <row r="459" spans="2:10" x14ac:dyDescent="0.25">
      <c r="B459" s="502">
        <v>452</v>
      </c>
      <c r="C459" s="502"/>
      <c r="D459" s="490" t="str">
        <f>IFERROR(INDEX('Jurnal Utang'!O:O,MATCH(C459,'Jurnal Utang'!N:N,0),0),"")</f>
        <v/>
      </c>
      <c r="E459" s="488" t="str">
        <f>IFERROR(INDEX(Supplier!D:D,MATCH($D459,Supplier!$C:$C,0),0),"")</f>
        <v/>
      </c>
      <c r="F459" s="490" t="str">
        <f>IFERROR(INDEX(Supplier!F:F,MATCH($D459,Supplier!$C:$C,0),0),"")</f>
        <v/>
      </c>
      <c r="G459" s="488" t="str">
        <f>IFERROR(INDEX(Supplier!G:G,MATCH($D459,Supplier!$C:$C,0),0),"")</f>
        <v/>
      </c>
      <c r="H459" s="524"/>
      <c r="I459" s="525"/>
      <c r="J459" s="533" t="str">
        <f>IF(C459&lt;&gt;"",-SUMIFS('Jurnal Utang'!J:J,'Jurnal Utang'!H:H,F459,'Jurnal Utang'!N:N,C459)+SUMIFS('Jurnal Kas'!K:K,'Jurnal Kas'!H:H,F459,'Jurnal Kas'!N:N,C459)+I459,"")</f>
        <v/>
      </c>
    </row>
    <row r="460" spans="2:10" x14ac:dyDescent="0.25">
      <c r="B460" s="502">
        <v>453</v>
      </c>
      <c r="C460" s="502"/>
      <c r="D460" s="490" t="str">
        <f>IFERROR(INDEX('Jurnal Utang'!O:O,MATCH(C460,'Jurnal Utang'!N:N,0),0),"")</f>
        <v/>
      </c>
      <c r="E460" s="488" t="str">
        <f>IFERROR(INDEX(Supplier!D:D,MATCH($D460,Supplier!$C:$C,0),0),"")</f>
        <v/>
      </c>
      <c r="F460" s="490" t="str">
        <f>IFERROR(INDEX(Supplier!F:F,MATCH($D460,Supplier!$C:$C,0),0),"")</f>
        <v/>
      </c>
      <c r="G460" s="488" t="str">
        <f>IFERROR(INDEX(Supplier!G:G,MATCH($D460,Supplier!$C:$C,0),0),"")</f>
        <v/>
      </c>
      <c r="H460" s="524"/>
      <c r="I460" s="525"/>
      <c r="J460" s="533" t="str">
        <f>IF(C460&lt;&gt;"",-SUMIFS('Jurnal Utang'!J:J,'Jurnal Utang'!H:H,F460,'Jurnal Utang'!N:N,C460)+SUMIFS('Jurnal Kas'!K:K,'Jurnal Kas'!H:H,F460,'Jurnal Kas'!N:N,C460)+I460,"")</f>
        <v/>
      </c>
    </row>
    <row r="461" spans="2:10" x14ac:dyDescent="0.25">
      <c r="B461" s="502">
        <v>454</v>
      </c>
      <c r="C461" s="502"/>
      <c r="D461" s="490" t="str">
        <f>IFERROR(INDEX('Jurnal Utang'!O:O,MATCH(C461,'Jurnal Utang'!N:N,0),0),"")</f>
        <v/>
      </c>
      <c r="E461" s="488" t="str">
        <f>IFERROR(INDEX(Supplier!D:D,MATCH($D461,Supplier!$C:$C,0),0),"")</f>
        <v/>
      </c>
      <c r="F461" s="490" t="str">
        <f>IFERROR(INDEX(Supplier!F:F,MATCH($D461,Supplier!$C:$C,0),0),"")</f>
        <v/>
      </c>
      <c r="G461" s="488" t="str">
        <f>IFERROR(INDEX(Supplier!G:G,MATCH($D461,Supplier!$C:$C,0),0),"")</f>
        <v/>
      </c>
      <c r="H461" s="524"/>
      <c r="I461" s="525"/>
      <c r="J461" s="533" t="str">
        <f>IF(C461&lt;&gt;"",-SUMIFS('Jurnal Utang'!J:J,'Jurnal Utang'!H:H,F461,'Jurnal Utang'!N:N,C461)+SUMIFS('Jurnal Kas'!K:K,'Jurnal Kas'!H:H,F461,'Jurnal Kas'!N:N,C461)+I461,"")</f>
        <v/>
      </c>
    </row>
    <row r="462" spans="2:10" x14ac:dyDescent="0.25">
      <c r="B462" s="502">
        <v>455</v>
      </c>
      <c r="C462" s="502"/>
      <c r="D462" s="490" t="str">
        <f>IFERROR(INDEX('Jurnal Utang'!O:O,MATCH(C462,'Jurnal Utang'!N:N,0),0),"")</f>
        <v/>
      </c>
      <c r="E462" s="488" t="str">
        <f>IFERROR(INDEX(Supplier!D:D,MATCH($D462,Supplier!$C:$C,0),0),"")</f>
        <v/>
      </c>
      <c r="F462" s="490" t="str">
        <f>IFERROR(INDEX(Supplier!F:F,MATCH($D462,Supplier!$C:$C,0),0),"")</f>
        <v/>
      </c>
      <c r="G462" s="488" t="str">
        <f>IFERROR(INDEX(Supplier!G:G,MATCH($D462,Supplier!$C:$C,0),0),"")</f>
        <v/>
      </c>
      <c r="H462" s="524"/>
      <c r="I462" s="525"/>
      <c r="J462" s="533" t="str">
        <f>IF(C462&lt;&gt;"",-SUMIFS('Jurnal Utang'!J:J,'Jurnal Utang'!H:H,F462,'Jurnal Utang'!N:N,C462)+SUMIFS('Jurnal Kas'!K:K,'Jurnal Kas'!H:H,F462,'Jurnal Kas'!N:N,C462)+I462,"")</f>
        <v/>
      </c>
    </row>
    <row r="463" spans="2:10" x14ac:dyDescent="0.25">
      <c r="B463" s="502">
        <v>456</v>
      </c>
      <c r="C463" s="502"/>
      <c r="D463" s="490" t="str">
        <f>IFERROR(INDEX('Jurnal Utang'!O:O,MATCH(C463,'Jurnal Utang'!N:N,0),0),"")</f>
        <v/>
      </c>
      <c r="E463" s="488" t="str">
        <f>IFERROR(INDEX(Supplier!D:D,MATCH($D463,Supplier!$C:$C,0),0),"")</f>
        <v/>
      </c>
      <c r="F463" s="490" t="str">
        <f>IFERROR(INDEX(Supplier!F:F,MATCH($D463,Supplier!$C:$C,0),0),"")</f>
        <v/>
      </c>
      <c r="G463" s="488" t="str">
        <f>IFERROR(INDEX(Supplier!G:G,MATCH($D463,Supplier!$C:$C,0),0),"")</f>
        <v/>
      </c>
      <c r="H463" s="524"/>
      <c r="I463" s="525"/>
      <c r="J463" s="533" t="str">
        <f>IF(C463&lt;&gt;"",-SUMIFS('Jurnal Utang'!J:J,'Jurnal Utang'!H:H,F463,'Jurnal Utang'!N:N,C463)+SUMIFS('Jurnal Kas'!K:K,'Jurnal Kas'!H:H,F463,'Jurnal Kas'!N:N,C463)+I463,"")</f>
        <v/>
      </c>
    </row>
    <row r="464" spans="2:10" x14ac:dyDescent="0.25">
      <c r="B464" s="502">
        <v>457</v>
      </c>
      <c r="C464" s="502"/>
      <c r="D464" s="490" t="str">
        <f>IFERROR(INDEX('Jurnal Utang'!O:O,MATCH(C464,'Jurnal Utang'!N:N,0),0),"")</f>
        <v/>
      </c>
      <c r="E464" s="488" t="str">
        <f>IFERROR(INDEX(Supplier!D:D,MATCH($D464,Supplier!$C:$C,0),0),"")</f>
        <v/>
      </c>
      <c r="F464" s="490" t="str">
        <f>IFERROR(INDEX(Supplier!F:F,MATCH($D464,Supplier!$C:$C,0),0),"")</f>
        <v/>
      </c>
      <c r="G464" s="488" t="str">
        <f>IFERROR(INDEX(Supplier!G:G,MATCH($D464,Supplier!$C:$C,0),0),"")</f>
        <v/>
      </c>
      <c r="H464" s="524"/>
      <c r="I464" s="525"/>
      <c r="J464" s="533" t="str">
        <f>IF(C464&lt;&gt;"",-SUMIFS('Jurnal Utang'!J:J,'Jurnal Utang'!H:H,F464,'Jurnal Utang'!N:N,C464)+SUMIFS('Jurnal Kas'!K:K,'Jurnal Kas'!H:H,F464,'Jurnal Kas'!N:N,C464)+I464,"")</f>
        <v/>
      </c>
    </row>
    <row r="465" spans="2:10" x14ac:dyDescent="0.25">
      <c r="B465" s="502">
        <v>458</v>
      </c>
      <c r="C465" s="502"/>
      <c r="D465" s="490" t="str">
        <f>IFERROR(INDEX('Jurnal Utang'!O:O,MATCH(C465,'Jurnal Utang'!N:N,0),0),"")</f>
        <v/>
      </c>
      <c r="E465" s="488" t="str">
        <f>IFERROR(INDEX(Supplier!D:D,MATCH($D465,Supplier!$C:$C,0),0),"")</f>
        <v/>
      </c>
      <c r="F465" s="490" t="str">
        <f>IFERROR(INDEX(Supplier!F:F,MATCH($D465,Supplier!$C:$C,0),0),"")</f>
        <v/>
      </c>
      <c r="G465" s="488" t="str">
        <f>IFERROR(INDEX(Supplier!G:G,MATCH($D465,Supplier!$C:$C,0),0),"")</f>
        <v/>
      </c>
      <c r="H465" s="524"/>
      <c r="I465" s="525"/>
      <c r="J465" s="533" t="str">
        <f>IF(C465&lt;&gt;"",-SUMIFS('Jurnal Utang'!J:J,'Jurnal Utang'!H:H,F465,'Jurnal Utang'!N:N,C465)+SUMIFS('Jurnal Kas'!K:K,'Jurnal Kas'!H:H,F465,'Jurnal Kas'!N:N,C465)+I465,"")</f>
        <v/>
      </c>
    </row>
    <row r="466" spans="2:10" x14ac:dyDescent="0.25">
      <c r="B466" s="502">
        <v>459</v>
      </c>
      <c r="C466" s="502"/>
      <c r="D466" s="490" t="str">
        <f>IFERROR(INDEX('Jurnal Utang'!O:O,MATCH(C466,'Jurnal Utang'!N:N,0),0),"")</f>
        <v/>
      </c>
      <c r="E466" s="488" t="str">
        <f>IFERROR(INDEX(Supplier!D:D,MATCH($D466,Supplier!$C:$C,0),0),"")</f>
        <v/>
      </c>
      <c r="F466" s="490" t="str">
        <f>IFERROR(INDEX(Supplier!F:F,MATCH($D466,Supplier!$C:$C,0),0),"")</f>
        <v/>
      </c>
      <c r="G466" s="488" t="str">
        <f>IFERROR(INDEX(Supplier!G:G,MATCH($D466,Supplier!$C:$C,0),0),"")</f>
        <v/>
      </c>
      <c r="H466" s="524"/>
      <c r="I466" s="525"/>
      <c r="J466" s="533" t="str">
        <f>IF(C466&lt;&gt;"",-SUMIFS('Jurnal Utang'!J:J,'Jurnal Utang'!H:H,F466,'Jurnal Utang'!N:N,C466)+SUMIFS('Jurnal Kas'!K:K,'Jurnal Kas'!H:H,F466,'Jurnal Kas'!N:N,C466)+I466,"")</f>
        <v/>
      </c>
    </row>
    <row r="467" spans="2:10" x14ac:dyDescent="0.25">
      <c r="B467" s="502">
        <v>460</v>
      </c>
      <c r="C467" s="502"/>
      <c r="D467" s="490" t="str">
        <f>IFERROR(INDEX('Jurnal Utang'!O:O,MATCH(C467,'Jurnal Utang'!N:N,0),0),"")</f>
        <v/>
      </c>
      <c r="E467" s="488" t="str">
        <f>IFERROR(INDEX(Supplier!D:D,MATCH($D467,Supplier!$C:$C,0),0),"")</f>
        <v/>
      </c>
      <c r="F467" s="490" t="str">
        <f>IFERROR(INDEX(Supplier!F:F,MATCH($D467,Supplier!$C:$C,0),0),"")</f>
        <v/>
      </c>
      <c r="G467" s="488" t="str">
        <f>IFERROR(INDEX(Supplier!G:G,MATCH($D467,Supplier!$C:$C,0),0),"")</f>
        <v/>
      </c>
      <c r="H467" s="524"/>
      <c r="I467" s="525"/>
      <c r="J467" s="533" t="str">
        <f>IF(C467&lt;&gt;"",-SUMIFS('Jurnal Utang'!J:J,'Jurnal Utang'!H:H,F467,'Jurnal Utang'!N:N,C467)+SUMIFS('Jurnal Kas'!K:K,'Jurnal Kas'!H:H,F467,'Jurnal Kas'!N:N,C467)+I467,"")</f>
        <v/>
      </c>
    </row>
    <row r="468" spans="2:10" x14ac:dyDescent="0.25">
      <c r="B468" s="502">
        <v>461</v>
      </c>
      <c r="C468" s="502"/>
      <c r="D468" s="490" t="str">
        <f>IFERROR(INDEX('Jurnal Utang'!O:O,MATCH(C468,'Jurnal Utang'!N:N,0),0),"")</f>
        <v/>
      </c>
      <c r="E468" s="488" t="str">
        <f>IFERROR(INDEX(Supplier!D:D,MATCH($D468,Supplier!$C:$C,0),0),"")</f>
        <v/>
      </c>
      <c r="F468" s="490" t="str">
        <f>IFERROR(INDEX(Supplier!F:F,MATCH($D468,Supplier!$C:$C,0),0),"")</f>
        <v/>
      </c>
      <c r="G468" s="488" t="str">
        <f>IFERROR(INDEX(Supplier!G:G,MATCH($D468,Supplier!$C:$C,0),0),"")</f>
        <v/>
      </c>
      <c r="H468" s="524"/>
      <c r="I468" s="525"/>
      <c r="J468" s="533" t="str">
        <f>IF(C468&lt;&gt;"",-SUMIFS('Jurnal Utang'!J:J,'Jurnal Utang'!H:H,F468,'Jurnal Utang'!N:N,C468)+SUMIFS('Jurnal Kas'!K:K,'Jurnal Kas'!H:H,F468,'Jurnal Kas'!N:N,C468)+I468,"")</f>
        <v/>
      </c>
    </row>
    <row r="469" spans="2:10" x14ac:dyDescent="0.25">
      <c r="B469" s="502">
        <v>462</v>
      </c>
      <c r="C469" s="502"/>
      <c r="D469" s="490" t="str">
        <f>IFERROR(INDEX('Jurnal Utang'!O:O,MATCH(C469,'Jurnal Utang'!N:N,0),0),"")</f>
        <v/>
      </c>
      <c r="E469" s="488" t="str">
        <f>IFERROR(INDEX(Supplier!D:D,MATCH($D469,Supplier!$C:$C,0),0),"")</f>
        <v/>
      </c>
      <c r="F469" s="490" t="str">
        <f>IFERROR(INDEX(Supplier!F:F,MATCH($D469,Supplier!$C:$C,0),0),"")</f>
        <v/>
      </c>
      <c r="G469" s="488" t="str">
        <f>IFERROR(INDEX(Supplier!G:G,MATCH($D469,Supplier!$C:$C,0),0),"")</f>
        <v/>
      </c>
      <c r="H469" s="524"/>
      <c r="I469" s="525"/>
      <c r="J469" s="533" t="str">
        <f>IF(C469&lt;&gt;"",-SUMIFS('Jurnal Utang'!J:J,'Jurnal Utang'!H:H,F469,'Jurnal Utang'!N:N,C469)+SUMIFS('Jurnal Kas'!K:K,'Jurnal Kas'!H:H,F469,'Jurnal Kas'!N:N,C469)+I469,"")</f>
        <v/>
      </c>
    </row>
    <row r="470" spans="2:10" x14ac:dyDescent="0.25">
      <c r="B470" s="502">
        <v>463</v>
      </c>
      <c r="C470" s="502"/>
      <c r="D470" s="490" t="str">
        <f>IFERROR(INDEX('Jurnal Utang'!O:O,MATCH(C470,'Jurnal Utang'!N:N,0),0),"")</f>
        <v/>
      </c>
      <c r="E470" s="488" t="str">
        <f>IFERROR(INDEX(Supplier!D:D,MATCH($D470,Supplier!$C:$C,0),0),"")</f>
        <v/>
      </c>
      <c r="F470" s="490" t="str">
        <f>IFERROR(INDEX(Supplier!F:F,MATCH($D470,Supplier!$C:$C,0),0),"")</f>
        <v/>
      </c>
      <c r="G470" s="488" t="str">
        <f>IFERROR(INDEX(Supplier!G:G,MATCH($D470,Supplier!$C:$C,0),0),"")</f>
        <v/>
      </c>
      <c r="H470" s="524"/>
      <c r="I470" s="525"/>
      <c r="J470" s="533" t="str">
        <f>IF(C470&lt;&gt;"",-SUMIFS('Jurnal Utang'!J:J,'Jurnal Utang'!H:H,F470,'Jurnal Utang'!N:N,C470)+SUMIFS('Jurnal Kas'!K:K,'Jurnal Kas'!H:H,F470,'Jurnal Kas'!N:N,C470)+I470,"")</f>
        <v/>
      </c>
    </row>
    <row r="471" spans="2:10" x14ac:dyDescent="0.25">
      <c r="B471" s="502">
        <v>464</v>
      </c>
      <c r="C471" s="502"/>
      <c r="D471" s="490" t="str">
        <f>IFERROR(INDEX('Jurnal Utang'!O:O,MATCH(C471,'Jurnal Utang'!N:N,0),0),"")</f>
        <v/>
      </c>
      <c r="E471" s="488" t="str">
        <f>IFERROR(INDEX(Supplier!D:D,MATCH($D471,Supplier!$C:$C,0),0),"")</f>
        <v/>
      </c>
      <c r="F471" s="490" t="str">
        <f>IFERROR(INDEX(Supplier!F:F,MATCH($D471,Supplier!$C:$C,0),0),"")</f>
        <v/>
      </c>
      <c r="G471" s="488" t="str">
        <f>IFERROR(INDEX(Supplier!G:G,MATCH($D471,Supplier!$C:$C,0),0),"")</f>
        <v/>
      </c>
      <c r="H471" s="524"/>
      <c r="I471" s="525"/>
      <c r="J471" s="533" t="str">
        <f>IF(C471&lt;&gt;"",-SUMIFS('Jurnal Utang'!J:J,'Jurnal Utang'!H:H,F471,'Jurnal Utang'!N:N,C471)+SUMIFS('Jurnal Kas'!K:K,'Jurnal Kas'!H:H,F471,'Jurnal Kas'!N:N,C471)+I471,"")</f>
        <v/>
      </c>
    </row>
    <row r="472" spans="2:10" x14ac:dyDescent="0.25">
      <c r="B472" s="502">
        <v>465</v>
      </c>
      <c r="C472" s="502"/>
      <c r="D472" s="490" t="str">
        <f>IFERROR(INDEX('Jurnal Utang'!O:O,MATCH(C472,'Jurnal Utang'!N:N,0),0),"")</f>
        <v/>
      </c>
      <c r="E472" s="488" t="str">
        <f>IFERROR(INDEX(Supplier!D:D,MATCH($D472,Supplier!$C:$C,0),0),"")</f>
        <v/>
      </c>
      <c r="F472" s="490" t="str">
        <f>IFERROR(INDEX(Supplier!F:F,MATCH($D472,Supplier!$C:$C,0),0),"")</f>
        <v/>
      </c>
      <c r="G472" s="488" t="str">
        <f>IFERROR(INDEX(Supplier!G:G,MATCH($D472,Supplier!$C:$C,0),0),"")</f>
        <v/>
      </c>
      <c r="H472" s="524"/>
      <c r="I472" s="525"/>
      <c r="J472" s="533" t="str">
        <f>IF(C472&lt;&gt;"",-SUMIFS('Jurnal Utang'!J:J,'Jurnal Utang'!H:H,F472,'Jurnal Utang'!N:N,C472)+SUMIFS('Jurnal Kas'!K:K,'Jurnal Kas'!H:H,F472,'Jurnal Kas'!N:N,C472)+I472,"")</f>
        <v/>
      </c>
    </row>
    <row r="473" spans="2:10" x14ac:dyDescent="0.25">
      <c r="B473" s="502">
        <v>466</v>
      </c>
      <c r="C473" s="502"/>
      <c r="D473" s="490" t="str">
        <f>IFERROR(INDEX('Jurnal Utang'!O:O,MATCH(C473,'Jurnal Utang'!N:N,0),0),"")</f>
        <v/>
      </c>
      <c r="E473" s="488" t="str">
        <f>IFERROR(INDEX(Supplier!D:D,MATCH($D473,Supplier!$C:$C,0),0),"")</f>
        <v/>
      </c>
      <c r="F473" s="490" t="str">
        <f>IFERROR(INDEX(Supplier!F:F,MATCH($D473,Supplier!$C:$C,0),0),"")</f>
        <v/>
      </c>
      <c r="G473" s="488" t="str">
        <f>IFERROR(INDEX(Supplier!G:G,MATCH($D473,Supplier!$C:$C,0),0),"")</f>
        <v/>
      </c>
      <c r="H473" s="524"/>
      <c r="I473" s="525"/>
      <c r="J473" s="533" t="str">
        <f>IF(C473&lt;&gt;"",-SUMIFS('Jurnal Utang'!J:J,'Jurnal Utang'!H:H,F473,'Jurnal Utang'!N:N,C473)+SUMIFS('Jurnal Kas'!K:K,'Jurnal Kas'!H:H,F473,'Jurnal Kas'!N:N,C473)+I473,"")</f>
        <v/>
      </c>
    </row>
    <row r="474" spans="2:10" x14ac:dyDescent="0.25">
      <c r="B474" s="502">
        <v>467</v>
      </c>
      <c r="C474" s="502"/>
      <c r="D474" s="490" t="str">
        <f>IFERROR(INDEX('Jurnal Utang'!O:O,MATCH(C474,'Jurnal Utang'!N:N,0),0),"")</f>
        <v/>
      </c>
      <c r="E474" s="488" t="str">
        <f>IFERROR(INDEX(Supplier!D:D,MATCH($D474,Supplier!$C:$C,0),0),"")</f>
        <v/>
      </c>
      <c r="F474" s="490" t="str">
        <f>IFERROR(INDEX(Supplier!F:F,MATCH($D474,Supplier!$C:$C,0),0),"")</f>
        <v/>
      </c>
      <c r="G474" s="488" t="str">
        <f>IFERROR(INDEX(Supplier!G:G,MATCH($D474,Supplier!$C:$C,0),0),"")</f>
        <v/>
      </c>
      <c r="H474" s="524"/>
      <c r="I474" s="525"/>
      <c r="J474" s="533" t="str">
        <f>IF(C474&lt;&gt;"",-SUMIFS('Jurnal Utang'!J:J,'Jurnal Utang'!H:H,F474,'Jurnal Utang'!N:N,C474)+SUMIFS('Jurnal Kas'!K:K,'Jurnal Kas'!H:H,F474,'Jurnal Kas'!N:N,C474)+I474,"")</f>
        <v/>
      </c>
    </row>
    <row r="475" spans="2:10" x14ac:dyDescent="0.25">
      <c r="B475" s="502">
        <v>468</v>
      </c>
      <c r="C475" s="502"/>
      <c r="D475" s="490" t="str">
        <f>IFERROR(INDEX('Jurnal Utang'!O:O,MATCH(C475,'Jurnal Utang'!N:N,0),0),"")</f>
        <v/>
      </c>
      <c r="E475" s="488" t="str">
        <f>IFERROR(INDEX(Supplier!D:D,MATCH($D475,Supplier!$C:$C,0),0),"")</f>
        <v/>
      </c>
      <c r="F475" s="490" t="str">
        <f>IFERROR(INDEX(Supplier!F:F,MATCH($D475,Supplier!$C:$C,0),0),"")</f>
        <v/>
      </c>
      <c r="G475" s="488" t="str">
        <f>IFERROR(INDEX(Supplier!G:G,MATCH($D475,Supplier!$C:$C,0),0),"")</f>
        <v/>
      </c>
      <c r="H475" s="524"/>
      <c r="I475" s="525"/>
      <c r="J475" s="533" t="str">
        <f>IF(C475&lt;&gt;"",-SUMIFS('Jurnal Utang'!J:J,'Jurnal Utang'!H:H,F475,'Jurnal Utang'!N:N,C475)+SUMIFS('Jurnal Kas'!K:K,'Jurnal Kas'!H:H,F475,'Jurnal Kas'!N:N,C475)+I475,"")</f>
        <v/>
      </c>
    </row>
    <row r="476" spans="2:10" x14ac:dyDescent="0.25">
      <c r="B476" s="502">
        <v>469</v>
      </c>
      <c r="C476" s="502"/>
      <c r="D476" s="490" t="str">
        <f>IFERROR(INDEX('Jurnal Utang'!O:O,MATCH(C476,'Jurnal Utang'!N:N,0),0),"")</f>
        <v/>
      </c>
      <c r="E476" s="488" t="str">
        <f>IFERROR(INDEX(Supplier!D:D,MATCH($D476,Supplier!$C:$C,0),0),"")</f>
        <v/>
      </c>
      <c r="F476" s="490" t="str">
        <f>IFERROR(INDEX(Supplier!F:F,MATCH($D476,Supplier!$C:$C,0),0),"")</f>
        <v/>
      </c>
      <c r="G476" s="488" t="str">
        <f>IFERROR(INDEX(Supplier!G:G,MATCH($D476,Supplier!$C:$C,0),0),"")</f>
        <v/>
      </c>
      <c r="H476" s="524"/>
      <c r="I476" s="525"/>
      <c r="J476" s="533" t="str">
        <f>IF(C476&lt;&gt;"",-SUMIFS('Jurnal Utang'!J:J,'Jurnal Utang'!H:H,F476,'Jurnal Utang'!N:N,C476)+SUMIFS('Jurnal Kas'!K:K,'Jurnal Kas'!H:H,F476,'Jurnal Kas'!N:N,C476)+I476,"")</f>
        <v/>
      </c>
    </row>
    <row r="477" spans="2:10" x14ac:dyDescent="0.25">
      <c r="B477" s="502">
        <v>470</v>
      </c>
      <c r="C477" s="502"/>
      <c r="D477" s="490" t="str">
        <f>IFERROR(INDEX('Jurnal Utang'!O:O,MATCH(C477,'Jurnal Utang'!N:N,0),0),"")</f>
        <v/>
      </c>
      <c r="E477" s="488" t="str">
        <f>IFERROR(INDEX(Supplier!D:D,MATCH($D477,Supplier!$C:$C,0),0),"")</f>
        <v/>
      </c>
      <c r="F477" s="490" t="str">
        <f>IFERROR(INDEX(Supplier!F:F,MATCH($D477,Supplier!$C:$C,0),0),"")</f>
        <v/>
      </c>
      <c r="G477" s="488" t="str">
        <f>IFERROR(INDEX(Supplier!G:G,MATCH($D477,Supplier!$C:$C,0),0),"")</f>
        <v/>
      </c>
      <c r="H477" s="524"/>
      <c r="I477" s="525"/>
      <c r="J477" s="533" t="str">
        <f>IF(C477&lt;&gt;"",-SUMIFS('Jurnal Utang'!J:J,'Jurnal Utang'!H:H,F477,'Jurnal Utang'!N:N,C477)+SUMIFS('Jurnal Kas'!K:K,'Jurnal Kas'!H:H,F477,'Jurnal Kas'!N:N,C477)+I477,"")</f>
        <v/>
      </c>
    </row>
    <row r="478" spans="2:10" x14ac:dyDescent="0.25">
      <c r="B478" s="502">
        <v>471</v>
      </c>
      <c r="C478" s="502"/>
      <c r="D478" s="490" t="str">
        <f>IFERROR(INDEX('Jurnal Utang'!O:O,MATCH(C478,'Jurnal Utang'!N:N,0),0),"")</f>
        <v/>
      </c>
      <c r="E478" s="488" t="str">
        <f>IFERROR(INDEX(Supplier!D:D,MATCH($D478,Supplier!$C:$C,0),0),"")</f>
        <v/>
      </c>
      <c r="F478" s="490" t="str">
        <f>IFERROR(INDEX(Supplier!F:F,MATCH($D478,Supplier!$C:$C,0),0),"")</f>
        <v/>
      </c>
      <c r="G478" s="488" t="str">
        <f>IFERROR(INDEX(Supplier!G:G,MATCH($D478,Supplier!$C:$C,0),0),"")</f>
        <v/>
      </c>
      <c r="H478" s="524"/>
      <c r="I478" s="525"/>
      <c r="J478" s="533" t="str">
        <f>IF(C478&lt;&gt;"",-SUMIFS('Jurnal Utang'!J:J,'Jurnal Utang'!H:H,F478,'Jurnal Utang'!N:N,C478)+SUMIFS('Jurnal Kas'!K:K,'Jurnal Kas'!H:H,F478,'Jurnal Kas'!N:N,C478)+I478,"")</f>
        <v/>
      </c>
    </row>
    <row r="479" spans="2:10" x14ac:dyDescent="0.25">
      <c r="B479" s="502">
        <v>472</v>
      </c>
      <c r="C479" s="502"/>
      <c r="D479" s="490" t="str">
        <f>IFERROR(INDEX('Jurnal Utang'!O:O,MATCH(C479,'Jurnal Utang'!N:N,0),0),"")</f>
        <v/>
      </c>
      <c r="E479" s="488" t="str">
        <f>IFERROR(INDEX(Supplier!D:D,MATCH($D479,Supplier!$C:$C,0),0),"")</f>
        <v/>
      </c>
      <c r="F479" s="490" t="str">
        <f>IFERROR(INDEX(Supplier!F:F,MATCH($D479,Supplier!$C:$C,0),0),"")</f>
        <v/>
      </c>
      <c r="G479" s="488" t="str">
        <f>IFERROR(INDEX(Supplier!G:G,MATCH($D479,Supplier!$C:$C,0),0),"")</f>
        <v/>
      </c>
      <c r="H479" s="524"/>
      <c r="I479" s="525"/>
      <c r="J479" s="533" t="str">
        <f>IF(C479&lt;&gt;"",-SUMIFS('Jurnal Utang'!J:J,'Jurnal Utang'!H:H,F479,'Jurnal Utang'!N:N,C479)+SUMIFS('Jurnal Kas'!K:K,'Jurnal Kas'!H:H,F479,'Jurnal Kas'!N:N,C479)+I479,"")</f>
        <v/>
      </c>
    </row>
    <row r="480" spans="2:10" x14ac:dyDescent="0.25">
      <c r="B480" s="502">
        <v>473</v>
      </c>
      <c r="C480" s="502"/>
      <c r="D480" s="490" t="str">
        <f>IFERROR(INDEX('Jurnal Utang'!O:O,MATCH(C480,'Jurnal Utang'!N:N,0),0),"")</f>
        <v/>
      </c>
      <c r="E480" s="488" t="str">
        <f>IFERROR(INDEX(Supplier!D:D,MATCH($D480,Supplier!$C:$C,0),0),"")</f>
        <v/>
      </c>
      <c r="F480" s="490" t="str">
        <f>IFERROR(INDEX(Supplier!F:F,MATCH($D480,Supplier!$C:$C,0),0),"")</f>
        <v/>
      </c>
      <c r="G480" s="488" t="str">
        <f>IFERROR(INDEX(Supplier!G:G,MATCH($D480,Supplier!$C:$C,0),0),"")</f>
        <v/>
      </c>
      <c r="H480" s="524"/>
      <c r="I480" s="525"/>
      <c r="J480" s="533" t="str">
        <f>IF(C480&lt;&gt;"",-SUMIFS('Jurnal Utang'!J:J,'Jurnal Utang'!H:H,F480,'Jurnal Utang'!N:N,C480)+SUMIFS('Jurnal Kas'!K:K,'Jurnal Kas'!H:H,F480,'Jurnal Kas'!N:N,C480)+I480,"")</f>
        <v/>
      </c>
    </row>
    <row r="481" spans="2:10" x14ac:dyDescent="0.25">
      <c r="B481" s="502">
        <v>474</v>
      </c>
      <c r="C481" s="502"/>
      <c r="D481" s="490" t="str">
        <f>IFERROR(INDEX('Jurnal Utang'!O:O,MATCH(C481,'Jurnal Utang'!N:N,0),0),"")</f>
        <v/>
      </c>
      <c r="E481" s="488" t="str">
        <f>IFERROR(INDEX(Supplier!D:D,MATCH($D481,Supplier!$C:$C,0),0),"")</f>
        <v/>
      </c>
      <c r="F481" s="490" t="str">
        <f>IFERROR(INDEX(Supplier!F:F,MATCH($D481,Supplier!$C:$C,0),0),"")</f>
        <v/>
      </c>
      <c r="G481" s="488" t="str">
        <f>IFERROR(INDEX(Supplier!G:G,MATCH($D481,Supplier!$C:$C,0),0),"")</f>
        <v/>
      </c>
      <c r="H481" s="524"/>
      <c r="I481" s="525"/>
      <c r="J481" s="533" t="str">
        <f>IF(C481&lt;&gt;"",-SUMIFS('Jurnal Utang'!J:J,'Jurnal Utang'!H:H,F481,'Jurnal Utang'!N:N,C481)+SUMIFS('Jurnal Kas'!K:K,'Jurnal Kas'!H:H,F481,'Jurnal Kas'!N:N,C481)+I481,"")</f>
        <v/>
      </c>
    </row>
    <row r="482" spans="2:10" x14ac:dyDescent="0.25">
      <c r="B482" s="502">
        <v>475</v>
      </c>
      <c r="C482" s="502"/>
      <c r="D482" s="490" t="str">
        <f>IFERROR(INDEX('Jurnal Utang'!O:O,MATCH(C482,'Jurnal Utang'!N:N,0),0),"")</f>
        <v/>
      </c>
      <c r="E482" s="488" t="str">
        <f>IFERROR(INDEX(Supplier!D:D,MATCH($D482,Supplier!$C:$C,0),0),"")</f>
        <v/>
      </c>
      <c r="F482" s="490" t="str">
        <f>IFERROR(INDEX(Supplier!F:F,MATCH($D482,Supplier!$C:$C,0),0),"")</f>
        <v/>
      </c>
      <c r="G482" s="488" t="str">
        <f>IFERROR(INDEX(Supplier!G:G,MATCH($D482,Supplier!$C:$C,0),0),"")</f>
        <v/>
      </c>
      <c r="H482" s="524"/>
      <c r="I482" s="525"/>
      <c r="J482" s="533" t="str">
        <f>IF(C482&lt;&gt;"",-SUMIFS('Jurnal Utang'!J:J,'Jurnal Utang'!H:H,F482,'Jurnal Utang'!N:N,C482)+SUMIFS('Jurnal Kas'!K:K,'Jurnal Kas'!H:H,F482,'Jurnal Kas'!N:N,C482)+I482,"")</f>
        <v/>
      </c>
    </row>
    <row r="483" spans="2:10" x14ac:dyDescent="0.25">
      <c r="B483" s="502">
        <v>476</v>
      </c>
      <c r="C483" s="502"/>
      <c r="D483" s="490" t="str">
        <f>IFERROR(INDEX('Jurnal Utang'!O:O,MATCH(C483,'Jurnal Utang'!N:N,0),0),"")</f>
        <v/>
      </c>
      <c r="E483" s="488" t="str">
        <f>IFERROR(INDEX(Supplier!D:D,MATCH($D483,Supplier!$C:$C,0),0),"")</f>
        <v/>
      </c>
      <c r="F483" s="490" t="str">
        <f>IFERROR(INDEX(Supplier!F:F,MATCH($D483,Supplier!$C:$C,0),0),"")</f>
        <v/>
      </c>
      <c r="G483" s="488" t="str">
        <f>IFERROR(INDEX(Supplier!G:G,MATCH($D483,Supplier!$C:$C,0),0),"")</f>
        <v/>
      </c>
      <c r="H483" s="524"/>
      <c r="I483" s="525"/>
      <c r="J483" s="533" t="str">
        <f>IF(C483&lt;&gt;"",-SUMIFS('Jurnal Utang'!J:J,'Jurnal Utang'!H:H,F483,'Jurnal Utang'!N:N,C483)+SUMIFS('Jurnal Kas'!K:K,'Jurnal Kas'!H:H,F483,'Jurnal Kas'!N:N,C483)+I483,"")</f>
        <v/>
      </c>
    </row>
    <row r="484" spans="2:10" x14ac:dyDescent="0.25">
      <c r="B484" s="502">
        <v>477</v>
      </c>
      <c r="C484" s="502"/>
      <c r="D484" s="490" t="str">
        <f>IFERROR(INDEX('Jurnal Utang'!O:O,MATCH(C484,'Jurnal Utang'!N:N,0),0),"")</f>
        <v/>
      </c>
      <c r="E484" s="488" t="str">
        <f>IFERROR(INDEX(Supplier!D:D,MATCH($D484,Supplier!$C:$C,0),0),"")</f>
        <v/>
      </c>
      <c r="F484" s="490" t="str">
        <f>IFERROR(INDEX(Supplier!F:F,MATCH($D484,Supplier!$C:$C,0),0),"")</f>
        <v/>
      </c>
      <c r="G484" s="488" t="str">
        <f>IFERROR(INDEX(Supplier!G:G,MATCH($D484,Supplier!$C:$C,0),0),"")</f>
        <v/>
      </c>
      <c r="H484" s="524"/>
      <c r="I484" s="525"/>
      <c r="J484" s="533" t="str">
        <f>IF(C484&lt;&gt;"",-SUMIFS('Jurnal Utang'!J:J,'Jurnal Utang'!H:H,F484,'Jurnal Utang'!N:N,C484)+SUMIFS('Jurnal Kas'!K:K,'Jurnal Kas'!H:H,F484,'Jurnal Kas'!N:N,C484)+I484,"")</f>
        <v/>
      </c>
    </row>
    <row r="485" spans="2:10" x14ac:dyDescent="0.25">
      <c r="B485" s="502">
        <v>478</v>
      </c>
      <c r="C485" s="502"/>
      <c r="D485" s="490" t="str">
        <f>IFERROR(INDEX('Jurnal Utang'!O:O,MATCH(C485,'Jurnal Utang'!N:N,0),0),"")</f>
        <v/>
      </c>
      <c r="E485" s="488" t="str">
        <f>IFERROR(INDEX(Supplier!D:D,MATCH($D485,Supplier!$C:$C,0),0),"")</f>
        <v/>
      </c>
      <c r="F485" s="490" t="str">
        <f>IFERROR(INDEX(Supplier!F:F,MATCH($D485,Supplier!$C:$C,0),0),"")</f>
        <v/>
      </c>
      <c r="G485" s="488" t="str">
        <f>IFERROR(INDEX(Supplier!G:G,MATCH($D485,Supplier!$C:$C,0),0),"")</f>
        <v/>
      </c>
      <c r="H485" s="524"/>
      <c r="I485" s="525"/>
      <c r="J485" s="533" t="str">
        <f>IF(C485&lt;&gt;"",-SUMIFS('Jurnal Utang'!J:J,'Jurnal Utang'!H:H,F485,'Jurnal Utang'!N:N,C485)+SUMIFS('Jurnal Kas'!K:K,'Jurnal Kas'!H:H,F485,'Jurnal Kas'!N:N,C485)+I485,"")</f>
        <v/>
      </c>
    </row>
    <row r="486" spans="2:10" x14ac:dyDescent="0.25">
      <c r="B486" s="502">
        <v>479</v>
      </c>
      <c r="C486" s="502"/>
      <c r="D486" s="490" t="str">
        <f>IFERROR(INDEX('Jurnal Utang'!O:O,MATCH(C486,'Jurnal Utang'!N:N,0),0),"")</f>
        <v/>
      </c>
      <c r="E486" s="488" t="str">
        <f>IFERROR(INDEX(Supplier!D:D,MATCH($D486,Supplier!$C:$C,0),0),"")</f>
        <v/>
      </c>
      <c r="F486" s="490" t="str">
        <f>IFERROR(INDEX(Supplier!F:F,MATCH($D486,Supplier!$C:$C,0),0),"")</f>
        <v/>
      </c>
      <c r="G486" s="488" t="str">
        <f>IFERROR(INDEX(Supplier!G:G,MATCH($D486,Supplier!$C:$C,0),0),"")</f>
        <v/>
      </c>
      <c r="H486" s="524"/>
      <c r="I486" s="525"/>
      <c r="J486" s="533" t="str">
        <f>IF(C486&lt;&gt;"",-SUMIFS('Jurnal Utang'!J:J,'Jurnal Utang'!H:H,F486,'Jurnal Utang'!N:N,C486)+SUMIFS('Jurnal Kas'!K:K,'Jurnal Kas'!H:H,F486,'Jurnal Kas'!N:N,C486)+I486,"")</f>
        <v/>
      </c>
    </row>
    <row r="487" spans="2:10" x14ac:dyDescent="0.25">
      <c r="B487" s="502">
        <v>480</v>
      </c>
      <c r="C487" s="502"/>
      <c r="D487" s="490" t="str">
        <f>IFERROR(INDEX('Jurnal Utang'!O:O,MATCH(C487,'Jurnal Utang'!N:N,0),0),"")</f>
        <v/>
      </c>
      <c r="E487" s="488" t="str">
        <f>IFERROR(INDEX(Supplier!D:D,MATCH($D487,Supplier!$C:$C,0),0),"")</f>
        <v/>
      </c>
      <c r="F487" s="490" t="str">
        <f>IFERROR(INDEX(Supplier!F:F,MATCH($D487,Supplier!$C:$C,0),0),"")</f>
        <v/>
      </c>
      <c r="G487" s="488" t="str">
        <f>IFERROR(INDEX(Supplier!G:G,MATCH($D487,Supplier!$C:$C,0),0),"")</f>
        <v/>
      </c>
      <c r="H487" s="524"/>
      <c r="I487" s="525"/>
      <c r="J487" s="533" t="str">
        <f>IF(C487&lt;&gt;"",-SUMIFS('Jurnal Utang'!J:J,'Jurnal Utang'!H:H,F487,'Jurnal Utang'!N:N,C487)+SUMIFS('Jurnal Kas'!K:K,'Jurnal Kas'!H:H,F487,'Jurnal Kas'!N:N,C487)+I487,"")</f>
        <v/>
      </c>
    </row>
    <row r="488" spans="2:10" x14ac:dyDescent="0.25">
      <c r="B488" s="502">
        <v>481</v>
      </c>
      <c r="C488" s="502"/>
      <c r="D488" s="490" t="str">
        <f>IFERROR(INDEX('Jurnal Utang'!O:O,MATCH(C488,'Jurnal Utang'!N:N,0),0),"")</f>
        <v/>
      </c>
      <c r="E488" s="488" t="str">
        <f>IFERROR(INDEX(Supplier!D:D,MATCH($D488,Supplier!$C:$C,0),0),"")</f>
        <v/>
      </c>
      <c r="F488" s="490" t="str">
        <f>IFERROR(INDEX(Supplier!F:F,MATCH($D488,Supplier!$C:$C,0),0),"")</f>
        <v/>
      </c>
      <c r="G488" s="488" t="str">
        <f>IFERROR(INDEX(Supplier!G:G,MATCH($D488,Supplier!$C:$C,0),0),"")</f>
        <v/>
      </c>
      <c r="H488" s="524"/>
      <c r="I488" s="525"/>
      <c r="J488" s="533" t="str">
        <f>IF(C488&lt;&gt;"",-SUMIFS('Jurnal Utang'!J:J,'Jurnal Utang'!H:H,F488,'Jurnal Utang'!N:N,C488)+SUMIFS('Jurnal Kas'!K:K,'Jurnal Kas'!H:H,F488,'Jurnal Kas'!N:N,C488)+I488,"")</f>
        <v/>
      </c>
    </row>
    <row r="489" spans="2:10" x14ac:dyDescent="0.25">
      <c r="B489" s="502">
        <v>482</v>
      </c>
      <c r="C489" s="502"/>
      <c r="D489" s="490" t="str">
        <f>IFERROR(INDEX('Jurnal Utang'!O:O,MATCH(C489,'Jurnal Utang'!N:N,0),0),"")</f>
        <v/>
      </c>
      <c r="E489" s="488" t="str">
        <f>IFERROR(INDEX(Supplier!D:D,MATCH($D489,Supplier!$C:$C,0),0),"")</f>
        <v/>
      </c>
      <c r="F489" s="490" t="str">
        <f>IFERROR(INDEX(Supplier!F:F,MATCH($D489,Supplier!$C:$C,0),0),"")</f>
        <v/>
      </c>
      <c r="G489" s="488" t="str">
        <f>IFERROR(INDEX(Supplier!G:G,MATCH($D489,Supplier!$C:$C,0),0),"")</f>
        <v/>
      </c>
      <c r="H489" s="524"/>
      <c r="I489" s="525"/>
      <c r="J489" s="533" t="str">
        <f>IF(C489&lt;&gt;"",-SUMIFS('Jurnal Utang'!J:J,'Jurnal Utang'!H:H,F489,'Jurnal Utang'!N:N,C489)+SUMIFS('Jurnal Kas'!K:K,'Jurnal Kas'!H:H,F489,'Jurnal Kas'!N:N,C489)+I489,"")</f>
        <v/>
      </c>
    </row>
    <row r="490" spans="2:10" x14ac:dyDescent="0.25">
      <c r="B490" s="502">
        <v>483</v>
      </c>
      <c r="C490" s="502"/>
      <c r="D490" s="490" t="str">
        <f>IFERROR(INDEX('Jurnal Utang'!O:O,MATCH(C490,'Jurnal Utang'!N:N,0),0),"")</f>
        <v/>
      </c>
      <c r="E490" s="488" t="str">
        <f>IFERROR(INDEX(Supplier!D:D,MATCH($D490,Supplier!$C:$C,0),0),"")</f>
        <v/>
      </c>
      <c r="F490" s="490" t="str">
        <f>IFERROR(INDEX(Supplier!F:F,MATCH($D490,Supplier!$C:$C,0),0),"")</f>
        <v/>
      </c>
      <c r="G490" s="488" t="str">
        <f>IFERROR(INDEX(Supplier!G:G,MATCH($D490,Supplier!$C:$C,0),0),"")</f>
        <v/>
      </c>
      <c r="H490" s="524"/>
      <c r="I490" s="525"/>
      <c r="J490" s="533" t="str">
        <f>IF(C490&lt;&gt;"",-SUMIFS('Jurnal Utang'!J:J,'Jurnal Utang'!H:H,F490,'Jurnal Utang'!N:N,C490)+SUMIFS('Jurnal Kas'!K:K,'Jurnal Kas'!H:H,F490,'Jurnal Kas'!N:N,C490)+I490,"")</f>
        <v/>
      </c>
    </row>
    <row r="491" spans="2:10" x14ac:dyDescent="0.25">
      <c r="B491" s="502">
        <v>484</v>
      </c>
      <c r="C491" s="502"/>
      <c r="D491" s="490" t="str">
        <f>IFERROR(INDEX('Jurnal Utang'!O:O,MATCH(C491,'Jurnal Utang'!N:N,0),0),"")</f>
        <v/>
      </c>
      <c r="E491" s="488" t="str">
        <f>IFERROR(INDEX(Supplier!D:D,MATCH($D491,Supplier!$C:$C,0),0),"")</f>
        <v/>
      </c>
      <c r="F491" s="490" t="str">
        <f>IFERROR(INDEX(Supplier!F:F,MATCH($D491,Supplier!$C:$C,0),0),"")</f>
        <v/>
      </c>
      <c r="G491" s="488" t="str">
        <f>IFERROR(INDEX(Supplier!G:G,MATCH($D491,Supplier!$C:$C,0),0),"")</f>
        <v/>
      </c>
      <c r="H491" s="524"/>
      <c r="I491" s="525"/>
      <c r="J491" s="533" t="str">
        <f>IF(C491&lt;&gt;"",-SUMIFS('Jurnal Utang'!J:J,'Jurnal Utang'!H:H,F491,'Jurnal Utang'!N:N,C491)+SUMIFS('Jurnal Kas'!K:K,'Jurnal Kas'!H:H,F491,'Jurnal Kas'!N:N,C491)+I491,"")</f>
        <v/>
      </c>
    </row>
    <row r="492" spans="2:10" x14ac:dyDescent="0.25">
      <c r="B492" s="502">
        <v>485</v>
      </c>
      <c r="C492" s="502"/>
      <c r="D492" s="490" t="str">
        <f>IFERROR(INDEX('Jurnal Utang'!O:O,MATCH(C492,'Jurnal Utang'!N:N,0),0),"")</f>
        <v/>
      </c>
      <c r="E492" s="488" t="str">
        <f>IFERROR(INDEX(Supplier!D:D,MATCH($D492,Supplier!$C:$C,0),0),"")</f>
        <v/>
      </c>
      <c r="F492" s="490" t="str">
        <f>IFERROR(INDEX(Supplier!F:F,MATCH($D492,Supplier!$C:$C,0),0),"")</f>
        <v/>
      </c>
      <c r="G492" s="488" t="str">
        <f>IFERROR(INDEX(Supplier!G:G,MATCH($D492,Supplier!$C:$C,0),0),"")</f>
        <v/>
      </c>
      <c r="H492" s="524"/>
      <c r="I492" s="525"/>
      <c r="J492" s="533" t="str">
        <f>IF(C492&lt;&gt;"",-SUMIFS('Jurnal Utang'!J:J,'Jurnal Utang'!H:H,F492,'Jurnal Utang'!N:N,C492)+SUMIFS('Jurnal Kas'!K:K,'Jurnal Kas'!H:H,F492,'Jurnal Kas'!N:N,C492)+I492,"")</f>
        <v/>
      </c>
    </row>
    <row r="493" spans="2:10" x14ac:dyDescent="0.25">
      <c r="B493" s="502">
        <v>486</v>
      </c>
      <c r="C493" s="502"/>
      <c r="D493" s="490" t="str">
        <f>IFERROR(INDEX('Jurnal Utang'!O:O,MATCH(C493,'Jurnal Utang'!N:N,0),0),"")</f>
        <v/>
      </c>
      <c r="E493" s="488" t="str">
        <f>IFERROR(INDEX(Supplier!D:D,MATCH($D493,Supplier!$C:$C,0),0),"")</f>
        <v/>
      </c>
      <c r="F493" s="490" t="str">
        <f>IFERROR(INDEX(Supplier!F:F,MATCH($D493,Supplier!$C:$C,0),0),"")</f>
        <v/>
      </c>
      <c r="G493" s="488" t="str">
        <f>IFERROR(INDEX(Supplier!G:G,MATCH($D493,Supplier!$C:$C,0),0),"")</f>
        <v/>
      </c>
      <c r="H493" s="524"/>
      <c r="I493" s="525"/>
      <c r="J493" s="533" t="str">
        <f>IF(C493&lt;&gt;"",-SUMIFS('Jurnal Utang'!J:J,'Jurnal Utang'!H:H,F493,'Jurnal Utang'!N:N,C493)+SUMIFS('Jurnal Kas'!K:K,'Jurnal Kas'!H:H,F493,'Jurnal Kas'!N:N,C493)+I493,"")</f>
        <v/>
      </c>
    </row>
    <row r="494" spans="2:10" x14ac:dyDescent="0.25">
      <c r="B494" s="502">
        <v>487</v>
      </c>
      <c r="C494" s="502"/>
      <c r="D494" s="490" t="str">
        <f>IFERROR(INDEX('Jurnal Utang'!O:O,MATCH(C494,'Jurnal Utang'!N:N,0),0),"")</f>
        <v/>
      </c>
      <c r="E494" s="488" t="str">
        <f>IFERROR(INDEX(Supplier!D:D,MATCH($D494,Supplier!$C:$C,0),0),"")</f>
        <v/>
      </c>
      <c r="F494" s="490" t="str">
        <f>IFERROR(INDEX(Supplier!F:F,MATCH($D494,Supplier!$C:$C,0),0),"")</f>
        <v/>
      </c>
      <c r="G494" s="488" t="str">
        <f>IFERROR(INDEX(Supplier!G:G,MATCH($D494,Supplier!$C:$C,0),0),"")</f>
        <v/>
      </c>
      <c r="H494" s="524"/>
      <c r="I494" s="525"/>
      <c r="J494" s="533" t="str">
        <f>IF(C494&lt;&gt;"",-SUMIFS('Jurnal Utang'!J:J,'Jurnal Utang'!H:H,F494,'Jurnal Utang'!N:N,C494)+SUMIFS('Jurnal Kas'!K:K,'Jurnal Kas'!H:H,F494,'Jurnal Kas'!N:N,C494)+I494,"")</f>
        <v/>
      </c>
    </row>
    <row r="495" spans="2:10" x14ac:dyDescent="0.25">
      <c r="B495" s="502">
        <v>488</v>
      </c>
      <c r="C495" s="502"/>
      <c r="D495" s="490" t="str">
        <f>IFERROR(INDEX('Jurnal Utang'!O:O,MATCH(C495,'Jurnal Utang'!N:N,0),0),"")</f>
        <v/>
      </c>
      <c r="E495" s="488" t="str">
        <f>IFERROR(INDEX(Supplier!D:D,MATCH($D495,Supplier!$C:$C,0),0),"")</f>
        <v/>
      </c>
      <c r="F495" s="490" t="str">
        <f>IFERROR(INDEX(Supplier!F:F,MATCH($D495,Supplier!$C:$C,0),0),"")</f>
        <v/>
      </c>
      <c r="G495" s="488" t="str">
        <f>IFERROR(INDEX(Supplier!G:G,MATCH($D495,Supplier!$C:$C,0),0),"")</f>
        <v/>
      </c>
      <c r="H495" s="524"/>
      <c r="I495" s="525"/>
      <c r="J495" s="533" t="str">
        <f>IF(C495&lt;&gt;"",-SUMIFS('Jurnal Utang'!J:J,'Jurnal Utang'!H:H,F495,'Jurnal Utang'!N:N,C495)+SUMIFS('Jurnal Kas'!K:K,'Jurnal Kas'!H:H,F495,'Jurnal Kas'!N:N,C495)+I495,"")</f>
        <v/>
      </c>
    </row>
    <row r="496" spans="2:10" x14ac:dyDescent="0.25">
      <c r="B496" s="502">
        <v>489</v>
      </c>
      <c r="C496" s="502"/>
      <c r="D496" s="490" t="str">
        <f>IFERROR(INDEX('Jurnal Utang'!O:O,MATCH(C496,'Jurnal Utang'!N:N,0),0),"")</f>
        <v/>
      </c>
      <c r="E496" s="488" t="str">
        <f>IFERROR(INDEX(Supplier!D:D,MATCH($D496,Supplier!$C:$C,0),0),"")</f>
        <v/>
      </c>
      <c r="F496" s="490" t="str">
        <f>IFERROR(INDEX(Supplier!F:F,MATCH($D496,Supplier!$C:$C,0),0),"")</f>
        <v/>
      </c>
      <c r="G496" s="488" t="str">
        <f>IFERROR(INDEX(Supplier!G:G,MATCH($D496,Supplier!$C:$C,0),0),"")</f>
        <v/>
      </c>
      <c r="H496" s="524"/>
      <c r="I496" s="525"/>
      <c r="J496" s="533" t="str">
        <f>IF(C496&lt;&gt;"",-SUMIFS('Jurnal Utang'!J:J,'Jurnal Utang'!H:H,F496,'Jurnal Utang'!N:N,C496)+SUMIFS('Jurnal Kas'!K:K,'Jurnal Kas'!H:H,F496,'Jurnal Kas'!N:N,C496)+I496,"")</f>
        <v/>
      </c>
    </row>
    <row r="497" spans="2:10" x14ac:dyDescent="0.25">
      <c r="B497" s="502">
        <v>490</v>
      </c>
      <c r="C497" s="502"/>
      <c r="D497" s="490" t="str">
        <f>IFERROR(INDEX('Jurnal Utang'!O:O,MATCH(C497,'Jurnal Utang'!N:N,0),0),"")</f>
        <v/>
      </c>
      <c r="E497" s="488" t="str">
        <f>IFERROR(INDEX(Supplier!D:D,MATCH($D497,Supplier!$C:$C,0),0),"")</f>
        <v/>
      </c>
      <c r="F497" s="490" t="str">
        <f>IFERROR(INDEX(Supplier!F:F,MATCH($D497,Supplier!$C:$C,0),0),"")</f>
        <v/>
      </c>
      <c r="G497" s="488" t="str">
        <f>IFERROR(INDEX(Supplier!G:G,MATCH($D497,Supplier!$C:$C,0),0),"")</f>
        <v/>
      </c>
      <c r="H497" s="524"/>
      <c r="I497" s="525"/>
      <c r="J497" s="533" t="str">
        <f>IF(C497&lt;&gt;"",-SUMIFS('Jurnal Utang'!J:J,'Jurnal Utang'!H:H,F497,'Jurnal Utang'!N:N,C497)+SUMIFS('Jurnal Kas'!K:K,'Jurnal Kas'!H:H,F497,'Jurnal Kas'!N:N,C497)+I497,"")</f>
        <v/>
      </c>
    </row>
    <row r="498" spans="2:10" x14ac:dyDescent="0.25">
      <c r="B498" s="502">
        <v>491</v>
      </c>
      <c r="C498" s="502"/>
      <c r="D498" s="490" t="str">
        <f>IFERROR(INDEX('Jurnal Utang'!O:O,MATCH(C498,'Jurnal Utang'!N:N,0),0),"")</f>
        <v/>
      </c>
      <c r="E498" s="488" t="str">
        <f>IFERROR(INDEX(Supplier!D:D,MATCH($D498,Supplier!$C:$C,0),0),"")</f>
        <v/>
      </c>
      <c r="F498" s="490" t="str">
        <f>IFERROR(INDEX(Supplier!F:F,MATCH($D498,Supplier!$C:$C,0),0),"")</f>
        <v/>
      </c>
      <c r="G498" s="488" t="str">
        <f>IFERROR(INDEX(Supplier!G:G,MATCH($D498,Supplier!$C:$C,0),0),"")</f>
        <v/>
      </c>
      <c r="H498" s="524"/>
      <c r="I498" s="525"/>
      <c r="J498" s="533" t="str">
        <f>IF(C498&lt;&gt;"",-SUMIFS('Jurnal Utang'!J:J,'Jurnal Utang'!H:H,F498,'Jurnal Utang'!N:N,C498)+SUMIFS('Jurnal Kas'!K:K,'Jurnal Kas'!H:H,F498,'Jurnal Kas'!N:N,C498)+I498,"")</f>
        <v/>
      </c>
    </row>
    <row r="499" spans="2:10" x14ac:dyDescent="0.25">
      <c r="B499" s="502">
        <v>492</v>
      </c>
      <c r="C499" s="502"/>
      <c r="D499" s="490" t="str">
        <f>IFERROR(INDEX('Jurnal Utang'!O:O,MATCH(C499,'Jurnal Utang'!N:N,0),0),"")</f>
        <v/>
      </c>
      <c r="E499" s="488" t="str">
        <f>IFERROR(INDEX(Supplier!D:D,MATCH($D499,Supplier!$C:$C,0),0),"")</f>
        <v/>
      </c>
      <c r="F499" s="490" t="str">
        <f>IFERROR(INDEX(Supplier!F:F,MATCH($D499,Supplier!$C:$C,0),0),"")</f>
        <v/>
      </c>
      <c r="G499" s="488" t="str">
        <f>IFERROR(INDEX(Supplier!G:G,MATCH($D499,Supplier!$C:$C,0),0),"")</f>
        <v/>
      </c>
      <c r="H499" s="524"/>
      <c r="I499" s="525"/>
      <c r="J499" s="533" t="str">
        <f>IF(C499&lt;&gt;"",-SUMIFS('Jurnal Utang'!J:J,'Jurnal Utang'!H:H,F499,'Jurnal Utang'!N:N,C499)+SUMIFS('Jurnal Kas'!K:K,'Jurnal Kas'!H:H,F499,'Jurnal Kas'!N:N,C499)+I499,"")</f>
        <v/>
      </c>
    </row>
    <row r="500" spans="2:10" x14ac:dyDescent="0.25">
      <c r="B500" s="502">
        <v>493</v>
      </c>
      <c r="C500" s="502"/>
      <c r="D500" s="490" t="str">
        <f>IFERROR(INDEX('Jurnal Utang'!O:O,MATCH(C500,'Jurnal Utang'!N:N,0),0),"")</f>
        <v/>
      </c>
      <c r="E500" s="488" t="str">
        <f>IFERROR(INDEX(Supplier!D:D,MATCH($D500,Supplier!$C:$C,0),0),"")</f>
        <v/>
      </c>
      <c r="F500" s="490" t="str">
        <f>IFERROR(INDEX(Supplier!F:F,MATCH($D500,Supplier!$C:$C,0),0),"")</f>
        <v/>
      </c>
      <c r="G500" s="488" t="str">
        <f>IFERROR(INDEX(Supplier!G:G,MATCH($D500,Supplier!$C:$C,0),0),"")</f>
        <v/>
      </c>
      <c r="H500" s="524"/>
      <c r="I500" s="525"/>
      <c r="J500" s="533" t="str">
        <f>IF(C500&lt;&gt;"",-SUMIFS('Jurnal Utang'!J:J,'Jurnal Utang'!H:H,F500,'Jurnal Utang'!N:N,C500)+SUMIFS('Jurnal Kas'!K:K,'Jurnal Kas'!H:H,F500,'Jurnal Kas'!N:N,C500)+I500,"")</f>
        <v/>
      </c>
    </row>
    <row r="501" spans="2:10" x14ac:dyDescent="0.25">
      <c r="B501" s="502">
        <v>494</v>
      </c>
      <c r="C501" s="502"/>
      <c r="D501" s="490" t="str">
        <f>IFERROR(INDEX('Jurnal Utang'!O:O,MATCH(C501,'Jurnal Utang'!N:N,0),0),"")</f>
        <v/>
      </c>
      <c r="E501" s="488" t="str">
        <f>IFERROR(INDEX(Supplier!D:D,MATCH($D501,Supplier!$C:$C,0),0),"")</f>
        <v/>
      </c>
      <c r="F501" s="490" t="str">
        <f>IFERROR(INDEX(Supplier!F:F,MATCH($D501,Supplier!$C:$C,0),0),"")</f>
        <v/>
      </c>
      <c r="G501" s="488" t="str">
        <f>IFERROR(INDEX(Supplier!G:G,MATCH($D501,Supplier!$C:$C,0),0),"")</f>
        <v/>
      </c>
      <c r="H501" s="524"/>
      <c r="I501" s="525"/>
      <c r="J501" s="533" t="str">
        <f>IF(C501&lt;&gt;"",-SUMIFS('Jurnal Utang'!J:J,'Jurnal Utang'!H:H,F501,'Jurnal Utang'!N:N,C501)+SUMIFS('Jurnal Kas'!K:K,'Jurnal Kas'!H:H,F501,'Jurnal Kas'!N:N,C501)+I501,"")</f>
        <v/>
      </c>
    </row>
    <row r="502" spans="2:10" x14ac:dyDescent="0.25">
      <c r="B502" s="502">
        <v>495</v>
      </c>
      <c r="C502" s="502"/>
      <c r="D502" s="490" t="str">
        <f>IFERROR(INDEX('Jurnal Utang'!O:O,MATCH(C502,'Jurnal Utang'!N:N,0),0),"")</f>
        <v/>
      </c>
      <c r="E502" s="488" t="str">
        <f>IFERROR(INDEX(Supplier!D:D,MATCH($D502,Supplier!$C:$C,0),0),"")</f>
        <v/>
      </c>
      <c r="F502" s="490" t="str">
        <f>IFERROR(INDEX(Supplier!F:F,MATCH($D502,Supplier!$C:$C,0),0),"")</f>
        <v/>
      </c>
      <c r="G502" s="488" t="str">
        <f>IFERROR(INDEX(Supplier!G:G,MATCH($D502,Supplier!$C:$C,0),0),"")</f>
        <v/>
      </c>
      <c r="H502" s="524"/>
      <c r="I502" s="525"/>
      <c r="J502" s="533" t="str">
        <f>IF(C502&lt;&gt;"",-SUMIFS('Jurnal Utang'!J:J,'Jurnal Utang'!H:H,F502,'Jurnal Utang'!N:N,C502)+SUMIFS('Jurnal Kas'!K:K,'Jurnal Kas'!H:H,F502,'Jurnal Kas'!N:N,C502)+I502,"")</f>
        <v/>
      </c>
    </row>
    <row r="503" spans="2:10" x14ac:dyDescent="0.25">
      <c r="B503" s="502">
        <v>496</v>
      </c>
      <c r="C503" s="502"/>
      <c r="D503" s="490" t="str">
        <f>IFERROR(INDEX('Jurnal Utang'!O:O,MATCH(C503,'Jurnal Utang'!N:N,0),0),"")</f>
        <v/>
      </c>
      <c r="E503" s="488" t="str">
        <f>IFERROR(INDEX(Supplier!D:D,MATCH($D503,Supplier!$C:$C,0),0),"")</f>
        <v/>
      </c>
      <c r="F503" s="490" t="str">
        <f>IFERROR(INDEX(Supplier!F:F,MATCH($D503,Supplier!$C:$C,0),0),"")</f>
        <v/>
      </c>
      <c r="G503" s="488" t="str">
        <f>IFERROR(INDEX(Supplier!G:G,MATCH($D503,Supplier!$C:$C,0),0),"")</f>
        <v/>
      </c>
      <c r="H503" s="524"/>
      <c r="I503" s="525"/>
      <c r="J503" s="533" t="str">
        <f>IF(C503&lt;&gt;"",-SUMIFS('Jurnal Utang'!J:J,'Jurnal Utang'!H:H,F503,'Jurnal Utang'!N:N,C503)+SUMIFS('Jurnal Kas'!K:K,'Jurnal Kas'!H:H,F503,'Jurnal Kas'!N:N,C503)+I503,"")</f>
        <v/>
      </c>
    </row>
    <row r="504" spans="2:10" x14ac:dyDescent="0.25">
      <c r="B504" s="502">
        <v>497</v>
      </c>
      <c r="C504" s="502"/>
      <c r="D504" s="490" t="str">
        <f>IFERROR(INDEX('Jurnal Utang'!O:O,MATCH(C504,'Jurnal Utang'!N:N,0),0),"")</f>
        <v/>
      </c>
      <c r="E504" s="488" t="str">
        <f>IFERROR(INDEX(Supplier!D:D,MATCH($D504,Supplier!$C:$C,0),0),"")</f>
        <v/>
      </c>
      <c r="F504" s="490" t="str">
        <f>IFERROR(INDEX(Supplier!F:F,MATCH($D504,Supplier!$C:$C,0),0),"")</f>
        <v/>
      </c>
      <c r="G504" s="488" t="str">
        <f>IFERROR(INDEX(Supplier!G:G,MATCH($D504,Supplier!$C:$C,0),0),"")</f>
        <v/>
      </c>
      <c r="H504" s="524"/>
      <c r="I504" s="525"/>
      <c r="J504" s="533" t="str">
        <f>IF(C504&lt;&gt;"",-SUMIFS('Jurnal Utang'!J:J,'Jurnal Utang'!H:H,F504,'Jurnal Utang'!N:N,C504)+SUMIFS('Jurnal Kas'!K:K,'Jurnal Kas'!H:H,F504,'Jurnal Kas'!N:N,C504)+I504,"")</f>
        <v/>
      </c>
    </row>
    <row r="505" spans="2:10" x14ac:dyDescent="0.25">
      <c r="B505" s="502">
        <v>498</v>
      </c>
      <c r="C505" s="502"/>
      <c r="D505" s="490" t="str">
        <f>IFERROR(INDEX('Jurnal Utang'!O:O,MATCH(C505,'Jurnal Utang'!N:N,0),0),"")</f>
        <v/>
      </c>
      <c r="E505" s="488" t="str">
        <f>IFERROR(INDEX(Supplier!D:D,MATCH($D505,Supplier!$C:$C,0),0),"")</f>
        <v/>
      </c>
      <c r="F505" s="490" t="str">
        <f>IFERROR(INDEX(Supplier!F:F,MATCH($D505,Supplier!$C:$C,0),0),"")</f>
        <v/>
      </c>
      <c r="G505" s="488" t="str">
        <f>IFERROR(INDEX(Supplier!G:G,MATCH($D505,Supplier!$C:$C,0),0),"")</f>
        <v/>
      </c>
      <c r="H505" s="524"/>
      <c r="I505" s="525"/>
      <c r="J505" s="533" t="str">
        <f>IF(C505&lt;&gt;"",-SUMIFS('Jurnal Utang'!J:J,'Jurnal Utang'!H:H,F505,'Jurnal Utang'!N:N,C505)+SUMIFS('Jurnal Kas'!K:K,'Jurnal Kas'!H:H,F505,'Jurnal Kas'!N:N,C505)+I505,"")</f>
        <v/>
      </c>
    </row>
    <row r="506" spans="2:10" x14ac:dyDescent="0.25">
      <c r="B506" s="502">
        <v>499</v>
      </c>
      <c r="C506" s="502"/>
      <c r="D506" s="490" t="str">
        <f>IFERROR(INDEX('Jurnal Utang'!O:O,MATCH(C506,'Jurnal Utang'!N:N,0),0),"")</f>
        <v/>
      </c>
      <c r="E506" s="488" t="str">
        <f>IFERROR(INDEX(Supplier!D:D,MATCH($D506,Supplier!$C:$C,0),0),"")</f>
        <v/>
      </c>
      <c r="F506" s="490" t="str">
        <f>IFERROR(INDEX(Supplier!F:F,MATCH($D506,Supplier!$C:$C,0),0),"")</f>
        <v/>
      </c>
      <c r="G506" s="488" t="str">
        <f>IFERROR(INDEX(Supplier!G:G,MATCH($D506,Supplier!$C:$C,0),0),"")</f>
        <v/>
      </c>
      <c r="H506" s="524"/>
      <c r="I506" s="525"/>
      <c r="J506" s="533" t="str">
        <f>IF(C506&lt;&gt;"",-SUMIFS('Jurnal Utang'!J:J,'Jurnal Utang'!H:H,F506,'Jurnal Utang'!N:N,C506)+SUMIFS('Jurnal Kas'!K:K,'Jurnal Kas'!H:H,F506,'Jurnal Kas'!N:N,C506)+I506,"")</f>
        <v/>
      </c>
    </row>
    <row r="507" spans="2:10" x14ac:dyDescent="0.25">
      <c r="B507" s="502">
        <v>500</v>
      </c>
      <c r="C507" s="502"/>
      <c r="D507" s="490" t="str">
        <f>IFERROR(INDEX('Jurnal Utang'!O:O,MATCH(C507,'Jurnal Utang'!N:N,0),0),"")</f>
        <v/>
      </c>
      <c r="E507" s="488" t="str">
        <f>IFERROR(INDEX(Supplier!D:D,MATCH($D507,Supplier!$C:$C,0),0),"")</f>
        <v/>
      </c>
      <c r="F507" s="490" t="str">
        <f>IFERROR(INDEX(Supplier!F:F,MATCH($D507,Supplier!$C:$C,0),0),"")</f>
        <v/>
      </c>
      <c r="G507" s="488" t="str">
        <f>IFERROR(INDEX(Supplier!G:G,MATCH($D507,Supplier!$C:$C,0),0),"")</f>
        <v/>
      </c>
      <c r="H507" s="524"/>
      <c r="I507" s="525"/>
      <c r="J507" s="533" t="str">
        <f>IF(C507&lt;&gt;"",-SUMIFS('Jurnal Utang'!J:J,'Jurnal Utang'!H:H,F507,'Jurnal Utang'!N:N,C507)+SUMIFS('Jurnal Kas'!K:K,'Jurnal Kas'!H:H,F507,'Jurnal Kas'!N:N,C507)+I507,"")</f>
        <v/>
      </c>
    </row>
    <row r="508" spans="2:10" x14ac:dyDescent="0.25">
      <c r="B508" s="502">
        <v>501</v>
      </c>
      <c r="C508" s="502"/>
      <c r="D508" s="490" t="str">
        <f>IFERROR(INDEX('Jurnal Utang'!O:O,MATCH(C508,'Jurnal Utang'!N:N,0),0),"")</f>
        <v/>
      </c>
      <c r="E508" s="488" t="str">
        <f>IFERROR(INDEX(Supplier!D:D,MATCH($D508,Supplier!$C:$C,0),0),"")</f>
        <v/>
      </c>
      <c r="F508" s="490" t="str">
        <f>IFERROR(INDEX(Supplier!F:F,MATCH($D508,Supplier!$C:$C,0),0),"")</f>
        <v/>
      </c>
      <c r="G508" s="488" t="str">
        <f>IFERROR(INDEX(Supplier!G:G,MATCH($D508,Supplier!$C:$C,0),0),"")</f>
        <v/>
      </c>
      <c r="H508" s="524"/>
      <c r="I508" s="525"/>
      <c r="J508" s="533" t="str">
        <f>IF(C508&lt;&gt;"",-SUMIFS('Jurnal Utang'!J:J,'Jurnal Utang'!H:H,F508,'Jurnal Utang'!N:N,C508)+SUMIFS('Jurnal Kas'!K:K,'Jurnal Kas'!H:H,F508,'Jurnal Kas'!N:N,C508)+I508,"")</f>
        <v/>
      </c>
    </row>
    <row r="509" spans="2:10" x14ac:dyDescent="0.25">
      <c r="B509" s="502">
        <v>502</v>
      </c>
      <c r="C509" s="502"/>
      <c r="D509" s="490" t="str">
        <f>IFERROR(INDEX('Jurnal Utang'!O:O,MATCH(C509,'Jurnal Utang'!N:N,0),0),"")</f>
        <v/>
      </c>
      <c r="E509" s="488" t="str">
        <f>IFERROR(INDEX(Supplier!D:D,MATCH($D509,Supplier!$C:$C,0),0),"")</f>
        <v/>
      </c>
      <c r="F509" s="490" t="str">
        <f>IFERROR(INDEX(Supplier!F:F,MATCH($D509,Supplier!$C:$C,0),0),"")</f>
        <v/>
      </c>
      <c r="G509" s="488" t="str">
        <f>IFERROR(INDEX(Supplier!G:G,MATCH($D509,Supplier!$C:$C,0),0),"")</f>
        <v/>
      </c>
      <c r="H509" s="524"/>
      <c r="I509" s="525"/>
      <c r="J509" s="533" t="str">
        <f>IF(C509&lt;&gt;"",-SUMIFS('Jurnal Utang'!J:J,'Jurnal Utang'!H:H,F509,'Jurnal Utang'!N:N,C509)+SUMIFS('Jurnal Kas'!K:K,'Jurnal Kas'!H:H,F509,'Jurnal Kas'!N:N,C509)+I509,"")</f>
        <v/>
      </c>
    </row>
    <row r="510" spans="2:10" x14ac:dyDescent="0.25">
      <c r="B510" s="502">
        <v>503</v>
      </c>
      <c r="C510" s="502"/>
      <c r="D510" s="490" t="str">
        <f>IFERROR(INDEX('Jurnal Utang'!O:O,MATCH(C510,'Jurnal Utang'!N:N,0),0),"")</f>
        <v/>
      </c>
      <c r="E510" s="488" t="str">
        <f>IFERROR(INDEX(Supplier!D:D,MATCH($D510,Supplier!$C:$C,0),0),"")</f>
        <v/>
      </c>
      <c r="F510" s="490" t="str">
        <f>IFERROR(INDEX(Supplier!F:F,MATCH($D510,Supplier!$C:$C,0),0),"")</f>
        <v/>
      </c>
      <c r="G510" s="488" t="str">
        <f>IFERROR(INDEX(Supplier!G:G,MATCH($D510,Supplier!$C:$C,0),0),"")</f>
        <v/>
      </c>
      <c r="H510" s="524"/>
      <c r="I510" s="525"/>
      <c r="J510" s="533" t="str">
        <f>IF(C510&lt;&gt;"",-SUMIFS('Jurnal Utang'!J:J,'Jurnal Utang'!H:H,F510,'Jurnal Utang'!N:N,C510)+SUMIFS('Jurnal Kas'!K:K,'Jurnal Kas'!H:H,F510,'Jurnal Kas'!N:N,C510)+I510,"")</f>
        <v/>
      </c>
    </row>
    <row r="511" spans="2:10" x14ac:dyDescent="0.25">
      <c r="B511" s="502">
        <v>504</v>
      </c>
      <c r="C511" s="502"/>
      <c r="D511" s="490" t="str">
        <f>IFERROR(INDEX('Jurnal Utang'!O:O,MATCH(C511,'Jurnal Utang'!N:N,0),0),"")</f>
        <v/>
      </c>
      <c r="E511" s="488" t="str">
        <f>IFERROR(INDEX(Supplier!D:D,MATCH($D511,Supplier!$C:$C,0),0),"")</f>
        <v/>
      </c>
      <c r="F511" s="490" t="str">
        <f>IFERROR(INDEX(Supplier!F:F,MATCH($D511,Supplier!$C:$C,0),0),"")</f>
        <v/>
      </c>
      <c r="G511" s="488" t="str">
        <f>IFERROR(INDEX(Supplier!G:G,MATCH($D511,Supplier!$C:$C,0),0),"")</f>
        <v/>
      </c>
      <c r="H511" s="524"/>
      <c r="I511" s="525"/>
      <c r="J511" s="533" t="str">
        <f>IF(C511&lt;&gt;"",-SUMIFS('Jurnal Utang'!J:J,'Jurnal Utang'!H:H,F511,'Jurnal Utang'!N:N,C511)+SUMIFS('Jurnal Kas'!K:K,'Jurnal Kas'!H:H,F511,'Jurnal Kas'!N:N,C511)+I511,"")</f>
        <v/>
      </c>
    </row>
    <row r="512" spans="2:10" x14ac:dyDescent="0.25">
      <c r="B512" s="502">
        <v>505</v>
      </c>
      <c r="C512" s="502"/>
      <c r="D512" s="490" t="str">
        <f>IFERROR(INDEX('Jurnal Utang'!O:O,MATCH(C512,'Jurnal Utang'!N:N,0),0),"")</f>
        <v/>
      </c>
      <c r="E512" s="488" t="str">
        <f>IFERROR(INDEX(Supplier!D:D,MATCH($D512,Supplier!$C:$C,0),0),"")</f>
        <v/>
      </c>
      <c r="F512" s="490" t="str">
        <f>IFERROR(INDEX(Supplier!F:F,MATCH($D512,Supplier!$C:$C,0),0),"")</f>
        <v/>
      </c>
      <c r="G512" s="488" t="str">
        <f>IFERROR(INDEX(Supplier!G:G,MATCH($D512,Supplier!$C:$C,0),0),"")</f>
        <v/>
      </c>
      <c r="H512" s="524"/>
      <c r="I512" s="525"/>
      <c r="J512" s="533" t="str">
        <f>IF(C512&lt;&gt;"",-SUMIFS('Jurnal Utang'!J:J,'Jurnal Utang'!H:H,F512,'Jurnal Utang'!N:N,C512)+SUMIFS('Jurnal Kas'!K:K,'Jurnal Kas'!H:H,F512,'Jurnal Kas'!N:N,C512)+I512,"")</f>
        <v/>
      </c>
    </row>
    <row r="513" spans="2:10" x14ac:dyDescent="0.25">
      <c r="B513" s="502">
        <v>506</v>
      </c>
      <c r="C513" s="502"/>
      <c r="D513" s="490" t="str">
        <f>IFERROR(INDEX('Jurnal Utang'!O:O,MATCH(C513,'Jurnal Utang'!N:N,0),0),"")</f>
        <v/>
      </c>
      <c r="E513" s="488" t="str">
        <f>IFERROR(INDEX(Supplier!D:D,MATCH($D513,Supplier!$C:$C,0),0),"")</f>
        <v/>
      </c>
      <c r="F513" s="490" t="str">
        <f>IFERROR(INDEX(Supplier!F:F,MATCH($D513,Supplier!$C:$C,0),0),"")</f>
        <v/>
      </c>
      <c r="G513" s="488" t="str">
        <f>IFERROR(INDEX(Supplier!G:G,MATCH($D513,Supplier!$C:$C,0),0),"")</f>
        <v/>
      </c>
      <c r="H513" s="524"/>
      <c r="I513" s="525"/>
      <c r="J513" s="533" t="str">
        <f>IF(C513&lt;&gt;"",-SUMIFS('Jurnal Utang'!J:J,'Jurnal Utang'!H:H,F513,'Jurnal Utang'!N:N,C513)+SUMIFS('Jurnal Kas'!K:K,'Jurnal Kas'!H:H,F513,'Jurnal Kas'!N:N,C513)+I513,"")</f>
        <v/>
      </c>
    </row>
    <row r="514" spans="2:10" x14ac:dyDescent="0.25">
      <c r="B514" s="502">
        <v>507</v>
      </c>
      <c r="C514" s="502"/>
      <c r="D514" s="490" t="str">
        <f>IFERROR(INDEX('Jurnal Utang'!O:O,MATCH(C514,'Jurnal Utang'!N:N,0),0),"")</f>
        <v/>
      </c>
      <c r="E514" s="488" t="str">
        <f>IFERROR(INDEX(Supplier!D:D,MATCH($D514,Supplier!$C:$C,0),0),"")</f>
        <v/>
      </c>
      <c r="F514" s="490" t="str">
        <f>IFERROR(INDEX(Supplier!F:F,MATCH($D514,Supplier!$C:$C,0),0),"")</f>
        <v/>
      </c>
      <c r="G514" s="488" t="str">
        <f>IFERROR(INDEX(Supplier!G:G,MATCH($D514,Supplier!$C:$C,0),0),"")</f>
        <v/>
      </c>
      <c r="H514" s="524"/>
      <c r="I514" s="525"/>
      <c r="J514" s="533" t="str">
        <f>IF(C514&lt;&gt;"",-SUMIFS('Jurnal Utang'!J:J,'Jurnal Utang'!H:H,F514,'Jurnal Utang'!N:N,C514)+SUMIFS('Jurnal Kas'!K:K,'Jurnal Kas'!H:H,F514,'Jurnal Kas'!N:N,C514)+I514,"")</f>
        <v/>
      </c>
    </row>
    <row r="515" spans="2:10" x14ac:dyDescent="0.25">
      <c r="B515" s="502">
        <v>508</v>
      </c>
      <c r="C515" s="502"/>
      <c r="D515" s="490" t="str">
        <f>IFERROR(INDEX('Jurnal Utang'!O:O,MATCH(C515,'Jurnal Utang'!N:N,0),0),"")</f>
        <v/>
      </c>
      <c r="E515" s="488" t="str">
        <f>IFERROR(INDEX(Supplier!D:D,MATCH($D515,Supplier!$C:$C,0),0),"")</f>
        <v/>
      </c>
      <c r="F515" s="490" t="str">
        <f>IFERROR(INDEX(Supplier!F:F,MATCH($D515,Supplier!$C:$C,0),0),"")</f>
        <v/>
      </c>
      <c r="G515" s="488" t="str">
        <f>IFERROR(INDEX(Supplier!G:G,MATCH($D515,Supplier!$C:$C,0),0),"")</f>
        <v/>
      </c>
      <c r="H515" s="524"/>
      <c r="I515" s="525"/>
      <c r="J515" s="533" t="str">
        <f>IF(C515&lt;&gt;"",-SUMIFS('Jurnal Utang'!J:J,'Jurnal Utang'!H:H,F515,'Jurnal Utang'!N:N,C515)+SUMIFS('Jurnal Kas'!K:K,'Jurnal Kas'!H:H,F515,'Jurnal Kas'!N:N,C515)+I515,"")</f>
        <v/>
      </c>
    </row>
    <row r="516" spans="2:10" x14ac:dyDescent="0.25">
      <c r="B516" s="502">
        <v>509</v>
      </c>
      <c r="C516" s="502"/>
      <c r="D516" s="490" t="str">
        <f>IFERROR(INDEX('Jurnal Utang'!O:O,MATCH(C516,'Jurnal Utang'!N:N,0),0),"")</f>
        <v/>
      </c>
      <c r="E516" s="488" t="str">
        <f>IFERROR(INDEX(Supplier!D:D,MATCH($D516,Supplier!$C:$C,0),0),"")</f>
        <v/>
      </c>
      <c r="F516" s="490" t="str">
        <f>IFERROR(INDEX(Supplier!F:F,MATCH($D516,Supplier!$C:$C,0),0),"")</f>
        <v/>
      </c>
      <c r="G516" s="488" t="str">
        <f>IFERROR(INDEX(Supplier!G:G,MATCH($D516,Supplier!$C:$C,0),0),"")</f>
        <v/>
      </c>
      <c r="H516" s="524"/>
      <c r="I516" s="525"/>
      <c r="J516" s="533" t="str">
        <f>IF(C516&lt;&gt;"",-SUMIFS('Jurnal Utang'!J:J,'Jurnal Utang'!H:H,F516,'Jurnal Utang'!N:N,C516)+SUMIFS('Jurnal Kas'!K:K,'Jurnal Kas'!H:H,F516,'Jurnal Kas'!N:N,C516)+I516,"")</f>
        <v/>
      </c>
    </row>
    <row r="517" spans="2:10" x14ac:dyDescent="0.25">
      <c r="B517" s="502">
        <v>510</v>
      </c>
      <c r="C517" s="502"/>
      <c r="D517" s="490" t="str">
        <f>IFERROR(INDEX('Jurnal Utang'!O:O,MATCH(C517,'Jurnal Utang'!N:N,0),0),"")</f>
        <v/>
      </c>
      <c r="E517" s="488" t="str">
        <f>IFERROR(INDEX(Supplier!D:D,MATCH($D517,Supplier!$C:$C,0),0),"")</f>
        <v/>
      </c>
      <c r="F517" s="490" t="str">
        <f>IFERROR(INDEX(Supplier!F:F,MATCH($D517,Supplier!$C:$C,0),0),"")</f>
        <v/>
      </c>
      <c r="G517" s="488" t="str">
        <f>IFERROR(INDEX(Supplier!G:G,MATCH($D517,Supplier!$C:$C,0),0),"")</f>
        <v/>
      </c>
      <c r="H517" s="524"/>
      <c r="I517" s="525"/>
      <c r="J517" s="533" t="str">
        <f>IF(C517&lt;&gt;"",-SUMIFS('Jurnal Utang'!J:J,'Jurnal Utang'!H:H,F517,'Jurnal Utang'!N:N,C517)+SUMIFS('Jurnal Kas'!K:K,'Jurnal Kas'!H:H,F517,'Jurnal Kas'!N:N,C517)+I517,"")</f>
        <v/>
      </c>
    </row>
    <row r="518" spans="2:10" x14ac:dyDescent="0.25">
      <c r="B518" s="502">
        <v>511</v>
      </c>
      <c r="C518" s="502"/>
      <c r="D518" s="490" t="str">
        <f>IFERROR(INDEX('Jurnal Utang'!O:O,MATCH(C518,'Jurnal Utang'!N:N,0),0),"")</f>
        <v/>
      </c>
      <c r="E518" s="488" t="str">
        <f>IFERROR(INDEX(Supplier!D:D,MATCH($D518,Supplier!$C:$C,0),0),"")</f>
        <v/>
      </c>
      <c r="F518" s="490" t="str">
        <f>IFERROR(INDEX(Supplier!F:F,MATCH($D518,Supplier!$C:$C,0),0),"")</f>
        <v/>
      </c>
      <c r="G518" s="488" t="str">
        <f>IFERROR(INDEX(Supplier!G:G,MATCH($D518,Supplier!$C:$C,0),0),"")</f>
        <v/>
      </c>
      <c r="H518" s="524"/>
      <c r="I518" s="525"/>
      <c r="J518" s="533" t="str">
        <f>IF(C518&lt;&gt;"",-SUMIFS('Jurnal Utang'!J:J,'Jurnal Utang'!H:H,F518,'Jurnal Utang'!N:N,C518)+SUMIFS('Jurnal Kas'!K:K,'Jurnal Kas'!H:H,F518,'Jurnal Kas'!N:N,C518)+I518,"")</f>
        <v/>
      </c>
    </row>
    <row r="519" spans="2:10" x14ac:dyDescent="0.25">
      <c r="B519" s="502">
        <v>512</v>
      </c>
      <c r="C519" s="502"/>
      <c r="D519" s="490" t="str">
        <f>IFERROR(INDEX('Jurnal Utang'!O:O,MATCH(C519,'Jurnal Utang'!N:N,0),0),"")</f>
        <v/>
      </c>
      <c r="E519" s="488" t="str">
        <f>IFERROR(INDEX(Supplier!D:D,MATCH($D519,Supplier!$C:$C,0),0),"")</f>
        <v/>
      </c>
      <c r="F519" s="490" t="str">
        <f>IFERROR(INDEX(Supplier!F:F,MATCH($D519,Supplier!$C:$C,0),0),"")</f>
        <v/>
      </c>
      <c r="G519" s="488" t="str">
        <f>IFERROR(INDEX(Supplier!G:G,MATCH($D519,Supplier!$C:$C,0),0),"")</f>
        <v/>
      </c>
      <c r="H519" s="524"/>
      <c r="I519" s="525"/>
      <c r="J519" s="533" t="str">
        <f>IF(C519&lt;&gt;"",-SUMIFS('Jurnal Utang'!J:J,'Jurnal Utang'!H:H,F519,'Jurnal Utang'!N:N,C519)+SUMIFS('Jurnal Kas'!K:K,'Jurnal Kas'!H:H,F519,'Jurnal Kas'!N:N,C519)+I519,"")</f>
        <v/>
      </c>
    </row>
    <row r="520" spans="2:10" x14ac:dyDescent="0.25">
      <c r="B520" s="502">
        <v>513</v>
      </c>
      <c r="C520" s="502"/>
      <c r="D520" s="490" t="str">
        <f>IFERROR(INDEX('Jurnal Utang'!O:O,MATCH(C520,'Jurnal Utang'!N:N,0),0),"")</f>
        <v/>
      </c>
      <c r="E520" s="488" t="str">
        <f>IFERROR(INDEX(Supplier!D:D,MATCH($D520,Supplier!$C:$C,0),0),"")</f>
        <v/>
      </c>
      <c r="F520" s="490" t="str">
        <f>IFERROR(INDEX(Supplier!F:F,MATCH($D520,Supplier!$C:$C,0),0),"")</f>
        <v/>
      </c>
      <c r="G520" s="488" t="str">
        <f>IFERROR(INDEX(Supplier!G:G,MATCH($D520,Supplier!$C:$C,0),0),"")</f>
        <v/>
      </c>
      <c r="H520" s="524"/>
      <c r="I520" s="525"/>
      <c r="J520" s="533" t="str">
        <f>IF(C520&lt;&gt;"",-SUMIFS('Jurnal Utang'!J:J,'Jurnal Utang'!H:H,F520,'Jurnal Utang'!N:N,C520)+SUMIFS('Jurnal Kas'!K:K,'Jurnal Kas'!H:H,F520,'Jurnal Kas'!N:N,C520)+I520,"")</f>
        <v/>
      </c>
    </row>
    <row r="521" spans="2:10" x14ac:dyDescent="0.25">
      <c r="B521" s="502">
        <v>514</v>
      </c>
      <c r="C521" s="502"/>
      <c r="D521" s="490" t="str">
        <f>IFERROR(INDEX('Jurnal Utang'!O:O,MATCH(C521,'Jurnal Utang'!N:N,0),0),"")</f>
        <v/>
      </c>
      <c r="E521" s="488" t="str">
        <f>IFERROR(INDEX(Supplier!D:D,MATCH($D521,Supplier!$C:$C,0),0),"")</f>
        <v/>
      </c>
      <c r="F521" s="490" t="str">
        <f>IFERROR(INDEX(Supplier!F:F,MATCH($D521,Supplier!$C:$C,0),0),"")</f>
        <v/>
      </c>
      <c r="G521" s="488" t="str">
        <f>IFERROR(INDEX(Supplier!G:G,MATCH($D521,Supplier!$C:$C,0),0),"")</f>
        <v/>
      </c>
      <c r="H521" s="524"/>
      <c r="I521" s="525"/>
      <c r="J521" s="533" t="str">
        <f>IF(C521&lt;&gt;"",-SUMIFS('Jurnal Utang'!J:J,'Jurnal Utang'!H:H,F521,'Jurnal Utang'!N:N,C521)+SUMIFS('Jurnal Kas'!K:K,'Jurnal Kas'!H:H,F521,'Jurnal Kas'!N:N,C521)+I521,"")</f>
        <v/>
      </c>
    </row>
    <row r="522" spans="2:10" x14ac:dyDescent="0.25">
      <c r="B522" s="502">
        <v>515</v>
      </c>
      <c r="C522" s="502"/>
      <c r="D522" s="490" t="str">
        <f>IFERROR(INDEX('Jurnal Utang'!O:O,MATCH(C522,'Jurnal Utang'!N:N,0),0),"")</f>
        <v/>
      </c>
      <c r="E522" s="488" t="str">
        <f>IFERROR(INDEX(Supplier!D:D,MATCH($D522,Supplier!$C:$C,0),0),"")</f>
        <v/>
      </c>
      <c r="F522" s="490" t="str">
        <f>IFERROR(INDEX(Supplier!F:F,MATCH($D522,Supplier!$C:$C,0),0),"")</f>
        <v/>
      </c>
      <c r="G522" s="488" t="str">
        <f>IFERROR(INDEX(Supplier!G:G,MATCH($D522,Supplier!$C:$C,0),0),"")</f>
        <v/>
      </c>
      <c r="H522" s="524"/>
      <c r="I522" s="525"/>
      <c r="J522" s="533" t="str">
        <f>IF(C522&lt;&gt;"",-SUMIFS('Jurnal Utang'!J:J,'Jurnal Utang'!H:H,F522,'Jurnal Utang'!N:N,C522)+SUMIFS('Jurnal Kas'!K:K,'Jurnal Kas'!H:H,F522,'Jurnal Kas'!N:N,C522)+I522,"")</f>
        <v/>
      </c>
    </row>
    <row r="523" spans="2:10" x14ac:dyDescent="0.25">
      <c r="B523" s="502">
        <v>516</v>
      </c>
      <c r="C523" s="502"/>
      <c r="D523" s="490" t="str">
        <f>IFERROR(INDEX('Jurnal Utang'!O:O,MATCH(C523,'Jurnal Utang'!N:N,0),0),"")</f>
        <v/>
      </c>
      <c r="E523" s="488" t="str">
        <f>IFERROR(INDEX(Supplier!D:D,MATCH($D523,Supplier!$C:$C,0),0),"")</f>
        <v/>
      </c>
      <c r="F523" s="490" t="str">
        <f>IFERROR(INDEX(Supplier!F:F,MATCH($D523,Supplier!$C:$C,0),0),"")</f>
        <v/>
      </c>
      <c r="G523" s="488" t="str">
        <f>IFERROR(INDEX(Supplier!G:G,MATCH($D523,Supplier!$C:$C,0),0),"")</f>
        <v/>
      </c>
      <c r="H523" s="524"/>
      <c r="I523" s="525"/>
      <c r="J523" s="533" t="str">
        <f>IF(C523&lt;&gt;"",-SUMIFS('Jurnal Utang'!J:J,'Jurnal Utang'!H:H,F523,'Jurnal Utang'!N:N,C523)+SUMIFS('Jurnal Kas'!K:K,'Jurnal Kas'!H:H,F523,'Jurnal Kas'!N:N,C523)+I523,"")</f>
        <v/>
      </c>
    </row>
    <row r="524" spans="2:10" x14ac:dyDescent="0.25">
      <c r="B524" s="502">
        <v>517</v>
      </c>
      <c r="C524" s="502"/>
      <c r="D524" s="490" t="str">
        <f>IFERROR(INDEX('Jurnal Utang'!O:O,MATCH(C524,'Jurnal Utang'!N:N,0),0),"")</f>
        <v/>
      </c>
      <c r="E524" s="488" t="str">
        <f>IFERROR(INDEX(Supplier!D:D,MATCH($D524,Supplier!$C:$C,0),0),"")</f>
        <v/>
      </c>
      <c r="F524" s="490" t="str">
        <f>IFERROR(INDEX(Supplier!F:F,MATCH($D524,Supplier!$C:$C,0),0),"")</f>
        <v/>
      </c>
      <c r="G524" s="488" t="str">
        <f>IFERROR(INDEX(Supplier!G:G,MATCH($D524,Supplier!$C:$C,0),0),"")</f>
        <v/>
      </c>
      <c r="H524" s="524"/>
      <c r="I524" s="525"/>
      <c r="J524" s="533" t="str">
        <f>IF(C524&lt;&gt;"",-SUMIFS('Jurnal Utang'!J:J,'Jurnal Utang'!H:H,F524,'Jurnal Utang'!N:N,C524)+SUMIFS('Jurnal Kas'!K:K,'Jurnal Kas'!H:H,F524,'Jurnal Kas'!N:N,C524)+I524,"")</f>
        <v/>
      </c>
    </row>
    <row r="525" spans="2:10" x14ac:dyDescent="0.25">
      <c r="B525" s="502">
        <v>518</v>
      </c>
      <c r="C525" s="502"/>
      <c r="D525" s="490" t="str">
        <f>IFERROR(INDEX('Jurnal Utang'!O:O,MATCH(C525,'Jurnal Utang'!N:N,0),0),"")</f>
        <v/>
      </c>
      <c r="E525" s="488" t="str">
        <f>IFERROR(INDEX(Supplier!D:D,MATCH($D525,Supplier!$C:$C,0),0),"")</f>
        <v/>
      </c>
      <c r="F525" s="490" t="str">
        <f>IFERROR(INDEX(Supplier!F:F,MATCH($D525,Supplier!$C:$C,0),0),"")</f>
        <v/>
      </c>
      <c r="G525" s="488" t="str">
        <f>IFERROR(INDEX(Supplier!G:G,MATCH($D525,Supplier!$C:$C,0),0),"")</f>
        <v/>
      </c>
      <c r="H525" s="524"/>
      <c r="I525" s="525"/>
      <c r="J525" s="533" t="str">
        <f>IF(C525&lt;&gt;"",-SUMIFS('Jurnal Utang'!J:J,'Jurnal Utang'!H:H,F525,'Jurnal Utang'!N:N,C525)+SUMIFS('Jurnal Kas'!K:K,'Jurnal Kas'!H:H,F525,'Jurnal Kas'!N:N,C525)+I525,"")</f>
        <v/>
      </c>
    </row>
    <row r="526" spans="2:10" x14ac:dyDescent="0.25">
      <c r="B526" s="502">
        <v>519</v>
      </c>
      <c r="C526" s="502"/>
      <c r="D526" s="490" t="str">
        <f>IFERROR(INDEX('Jurnal Utang'!O:O,MATCH(C526,'Jurnal Utang'!N:N,0),0),"")</f>
        <v/>
      </c>
      <c r="E526" s="488" t="str">
        <f>IFERROR(INDEX(Supplier!D:D,MATCH($D526,Supplier!$C:$C,0),0),"")</f>
        <v/>
      </c>
      <c r="F526" s="490" t="str">
        <f>IFERROR(INDEX(Supplier!F:F,MATCH($D526,Supplier!$C:$C,0),0),"")</f>
        <v/>
      </c>
      <c r="G526" s="488" t="str">
        <f>IFERROR(INDEX(Supplier!G:G,MATCH($D526,Supplier!$C:$C,0),0),"")</f>
        <v/>
      </c>
      <c r="H526" s="524"/>
      <c r="I526" s="525"/>
      <c r="J526" s="533" t="str">
        <f>IF(C526&lt;&gt;"",-SUMIFS('Jurnal Utang'!J:J,'Jurnal Utang'!H:H,F526,'Jurnal Utang'!N:N,C526)+SUMIFS('Jurnal Kas'!K:K,'Jurnal Kas'!H:H,F526,'Jurnal Kas'!N:N,C526)+I526,"")</f>
        <v/>
      </c>
    </row>
    <row r="527" spans="2:10" x14ac:dyDescent="0.25">
      <c r="B527" s="502">
        <v>520</v>
      </c>
      <c r="C527" s="502"/>
      <c r="D527" s="490" t="str">
        <f>IFERROR(INDEX('Jurnal Utang'!O:O,MATCH(C527,'Jurnal Utang'!N:N,0),0),"")</f>
        <v/>
      </c>
      <c r="E527" s="488" t="str">
        <f>IFERROR(INDEX(Supplier!D:D,MATCH($D527,Supplier!$C:$C,0),0),"")</f>
        <v/>
      </c>
      <c r="F527" s="490" t="str">
        <f>IFERROR(INDEX(Supplier!F:F,MATCH($D527,Supplier!$C:$C,0),0),"")</f>
        <v/>
      </c>
      <c r="G527" s="488" t="str">
        <f>IFERROR(INDEX(Supplier!G:G,MATCH($D527,Supplier!$C:$C,0),0),"")</f>
        <v/>
      </c>
      <c r="H527" s="524"/>
      <c r="I527" s="525"/>
      <c r="J527" s="533" t="str">
        <f>IF(C527&lt;&gt;"",-SUMIFS('Jurnal Utang'!J:J,'Jurnal Utang'!H:H,F527,'Jurnal Utang'!N:N,C527)+SUMIFS('Jurnal Kas'!K:K,'Jurnal Kas'!H:H,F527,'Jurnal Kas'!N:N,C527)+I527,"")</f>
        <v/>
      </c>
    </row>
    <row r="528" spans="2:10" x14ac:dyDescent="0.25">
      <c r="B528" s="502">
        <v>521</v>
      </c>
      <c r="C528" s="502"/>
      <c r="D528" s="490" t="str">
        <f>IFERROR(INDEX('Jurnal Utang'!O:O,MATCH(C528,'Jurnal Utang'!N:N,0),0),"")</f>
        <v/>
      </c>
      <c r="E528" s="488" t="str">
        <f>IFERROR(INDEX(Supplier!D:D,MATCH($D528,Supplier!$C:$C,0),0),"")</f>
        <v/>
      </c>
      <c r="F528" s="490" t="str">
        <f>IFERROR(INDEX(Supplier!F:F,MATCH($D528,Supplier!$C:$C,0),0),"")</f>
        <v/>
      </c>
      <c r="G528" s="488" t="str">
        <f>IFERROR(INDEX(Supplier!G:G,MATCH($D528,Supplier!$C:$C,0),0),"")</f>
        <v/>
      </c>
      <c r="H528" s="524"/>
      <c r="I528" s="525"/>
      <c r="J528" s="533" t="str">
        <f>IF(C528&lt;&gt;"",-SUMIFS('Jurnal Utang'!J:J,'Jurnal Utang'!H:H,F528,'Jurnal Utang'!N:N,C528)+SUMIFS('Jurnal Kas'!K:K,'Jurnal Kas'!H:H,F528,'Jurnal Kas'!N:N,C528)+I528,"")</f>
        <v/>
      </c>
    </row>
    <row r="529" spans="2:10" x14ac:dyDescent="0.25">
      <c r="B529" s="502">
        <v>522</v>
      </c>
      <c r="C529" s="502"/>
      <c r="D529" s="490" t="str">
        <f>IFERROR(INDEX('Jurnal Utang'!O:O,MATCH(C529,'Jurnal Utang'!N:N,0),0),"")</f>
        <v/>
      </c>
      <c r="E529" s="488" t="str">
        <f>IFERROR(INDEX(Supplier!D:D,MATCH($D529,Supplier!$C:$C,0),0),"")</f>
        <v/>
      </c>
      <c r="F529" s="490" t="str">
        <f>IFERROR(INDEX(Supplier!F:F,MATCH($D529,Supplier!$C:$C,0),0),"")</f>
        <v/>
      </c>
      <c r="G529" s="488" t="str">
        <f>IFERROR(INDEX(Supplier!G:G,MATCH($D529,Supplier!$C:$C,0),0),"")</f>
        <v/>
      </c>
      <c r="H529" s="524"/>
      <c r="I529" s="525"/>
      <c r="J529" s="533" t="str">
        <f>IF(C529&lt;&gt;"",-SUMIFS('Jurnal Utang'!J:J,'Jurnal Utang'!H:H,F529,'Jurnal Utang'!N:N,C529)+SUMIFS('Jurnal Kas'!K:K,'Jurnal Kas'!H:H,F529,'Jurnal Kas'!N:N,C529)+I529,"")</f>
        <v/>
      </c>
    </row>
    <row r="530" spans="2:10" x14ac:dyDescent="0.25">
      <c r="B530" s="502">
        <v>523</v>
      </c>
      <c r="C530" s="502"/>
      <c r="D530" s="490" t="str">
        <f>IFERROR(INDEX('Jurnal Utang'!O:O,MATCH(C530,'Jurnal Utang'!N:N,0),0),"")</f>
        <v/>
      </c>
      <c r="E530" s="488" t="str">
        <f>IFERROR(INDEX(Supplier!D:D,MATCH($D530,Supplier!$C:$C,0),0),"")</f>
        <v/>
      </c>
      <c r="F530" s="490" t="str">
        <f>IFERROR(INDEX(Supplier!F:F,MATCH($D530,Supplier!$C:$C,0),0),"")</f>
        <v/>
      </c>
      <c r="G530" s="488" t="str">
        <f>IFERROR(INDEX(Supplier!G:G,MATCH($D530,Supplier!$C:$C,0),0),"")</f>
        <v/>
      </c>
      <c r="H530" s="524"/>
      <c r="I530" s="525"/>
      <c r="J530" s="533" t="str">
        <f>IF(C530&lt;&gt;"",-SUMIFS('Jurnal Utang'!J:J,'Jurnal Utang'!H:H,F530,'Jurnal Utang'!N:N,C530)+SUMIFS('Jurnal Kas'!K:K,'Jurnal Kas'!H:H,F530,'Jurnal Kas'!N:N,C530)+I530,"")</f>
        <v/>
      </c>
    </row>
    <row r="531" spans="2:10" x14ac:dyDescent="0.25">
      <c r="B531" s="502">
        <v>524</v>
      </c>
      <c r="C531" s="502"/>
      <c r="D531" s="490" t="str">
        <f>IFERROR(INDEX('Jurnal Utang'!O:O,MATCH(C531,'Jurnal Utang'!N:N,0),0),"")</f>
        <v/>
      </c>
      <c r="E531" s="488" t="str">
        <f>IFERROR(INDEX(Supplier!D:D,MATCH($D531,Supplier!$C:$C,0),0),"")</f>
        <v/>
      </c>
      <c r="F531" s="490" t="str">
        <f>IFERROR(INDEX(Supplier!F:F,MATCH($D531,Supplier!$C:$C,0),0),"")</f>
        <v/>
      </c>
      <c r="G531" s="488" t="str">
        <f>IFERROR(INDEX(Supplier!G:G,MATCH($D531,Supplier!$C:$C,0),0),"")</f>
        <v/>
      </c>
      <c r="H531" s="524"/>
      <c r="I531" s="525"/>
      <c r="J531" s="533" t="str">
        <f>IF(C531&lt;&gt;"",-SUMIFS('Jurnal Utang'!J:J,'Jurnal Utang'!H:H,F531,'Jurnal Utang'!N:N,C531)+SUMIFS('Jurnal Kas'!K:K,'Jurnal Kas'!H:H,F531,'Jurnal Kas'!N:N,C531)+I531,"")</f>
        <v/>
      </c>
    </row>
    <row r="532" spans="2:10" x14ac:dyDescent="0.25">
      <c r="B532" s="502">
        <v>525</v>
      </c>
      <c r="C532" s="502"/>
      <c r="D532" s="490" t="str">
        <f>IFERROR(INDEX('Jurnal Utang'!O:O,MATCH(C532,'Jurnal Utang'!N:N,0),0),"")</f>
        <v/>
      </c>
      <c r="E532" s="488" t="str">
        <f>IFERROR(INDEX(Supplier!D:D,MATCH($D532,Supplier!$C:$C,0),0),"")</f>
        <v/>
      </c>
      <c r="F532" s="490" t="str">
        <f>IFERROR(INDEX(Supplier!F:F,MATCH($D532,Supplier!$C:$C,0),0),"")</f>
        <v/>
      </c>
      <c r="G532" s="488" t="str">
        <f>IFERROR(INDEX(Supplier!G:G,MATCH($D532,Supplier!$C:$C,0),0),"")</f>
        <v/>
      </c>
      <c r="H532" s="524"/>
      <c r="I532" s="525"/>
      <c r="J532" s="533" t="str">
        <f>IF(C532&lt;&gt;"",-SUMIFS('Jurnal Utang'!J:J,'Jurnal Utang'!H:H,F532,'Jurnal Utang'!N:N,C532)+SUMIFS('Jurnal Kas'!K:K,'Jurnal Kas'!H:H,F532,'Jurnal Kas'!N:N,C532)+I532,"")</f>
        <v/>
      </c>
    </row>
    <row r="533" spans="2:10" x14ac:dyDescent="0.25">
      <c r="B533" s="502">
        <v>526</v>
      </c>
      <c r="C533" s="502"/>
      <c r="D533" s="490" t="str">
        <f>IFERROR(INDEX('Jurnal Utang'!O:O,MATCH(C533,'Jurnal Utang'!N:N,0),0),"")</f>
        <v/>
      </c>
      <c r="E533" s="488" t="str">
        <f>IFERROR(INDEX(Supplier!D:D,MATCH($D533,Supplier!$C:$C,0),0),"")</f>
        <v/>
      </c>
      <c r="F533" s="490" t="str">
        <f>IFERROR(INDEX(Supplier!F:F,MATCH($D533,Supplier!$C:$C,0),0),"")</f>
        <v/>
      </c>
      <c r="G533" s="488" t="str">
        <f>IFERROR(INDEX(Supplier!G:G,MATCH($D533,Supplier!$C:$C,0),0),"")</f>
        <v/>
      </c>
      <c r="H533" s="524"/>
      <c r="I533" s="525"/>
      <c r="J533" s="533" t="str">
        <f>IF(C533&lt;&gt;"",-SUMIFS('Jurnal Utang'!J:J,'Jurnal Utang'!H:H,F533,'Jurnal Utang'!N:N,C533)+SUMIFS('Jurnal Kas'!K:K,'Jurnal Kas'!H:H,F533,'Jurnal Kas'!N:N,C533)+I533,"")</f>
        <v/>
      </c>
    </row>
    <row r="534" spans="2:10" x14ac:dyDescent="0.25">
      <c r="B534" s="502">
        <v>527</v>
      </c>
      <c r="C534" s="502"/>
      <c r="D534" s="490" t="str">
        <f>IFERROR(INDEX('Jurnal Utang'!O:O,MATCH(C534,'Jurnal Utang'!N:N,0),0),"")</f>
        <v/>
      </c>
      <c r="E534" s="488" t="str">
        <f>IFERROR(INDEX(Supplier!D:D,MATCH($D534,Supplier!$C:$C,0),0),"")</f>
        <v/>
      </c>
      <c r="F534" s="490" t="str">
        <f>IFERROR(INDEX(Supplier!F:F,MATCH($D534,Supplier!$C:$C,0),0),"")</f>
        <v/>
      </c>
      <c r="G534" s="488" t="str">
        <f>IFERROR(INDEX(Supplier!G:G,MATCH($D534,Supplier!$C:$C,0),0),"")</f>
        <v/>
      </c>
      <c r="H534" s="524"/>
      <c r="I534" s="525"/>
      <c r="J534" s="533" t="str">
        <f>IF(C534&lt;&gt;"",-SUMIFS('Jurnal Utang'!J:J,'Jurnal Utang'!H:H,F534,'Jurnal Utang'!N:N,C534)+SUMIFS('Jurnal Kas'!K:K,'Jurnal Kas'!H:H,F534,'Jurnal Kas'!N:N,C534)+I534,"")</f>
        <v/>
      </c>
    </row>
    <row r="535" spans="2:10" x14ac:dyDescent="0.25">
      <c r="B535" s="502">
        <v>528</v>
      </c>
      <c r="C535" s="502"/>
      <c r="D535" s="490" t="str">
        <f>IFERROR(INDEX('Jurnal Utang'!O:O,MATCH(C535,'Jurnal Utang'!N:N,0),0),"")</f>
        <v/>
      </c>
      <c r="E535" s="488" t="str">
        <f>IFERROR(INDEX(Supplier!D:D,MATCH($D535,Supplier!$C:$C,0),0),"")</f>
        <v/>
      </c>
      <c r="F535" s="490" t="str">
        <f>IFERROR(INDEX(Supplier!F:F,MATCH($D535,Supplier!$C:$C,0),0),"")</f>
        <v/>
      </c>
      <c r="G535" s="488" t="str">
        <f>IFERROR(INDEX(Supplier!G:G,MATCH($D535,Supplier!$C:$C,0),0),"")</f>
        <v/>
      </c>
      <c r="H535" s="524"/>
      <c r="I535" s="525"/>
      <c r="J535" s="533" t="str">
        <f>IF(C535&lt;&gt;"",-SUMIFS('Jurnal Utang'!J:J,'Jurnal Utang'!H:H,F535,'Jurnal Utang'!N:N,C535)+SUMIFS('Jurnal Kas'!K:K,'Jurnal Kas'!H:H,F535,'Jurnal Kas'!N:N,C535)+I535,"")</f>
        <v/>
      </c>
    </row>
    <row r="536" spans="2:10" x14ac:dyDescent="0.25">
      <c r="B536" s="502">
        <v>529</v>
      </c>
      <c r="C536" s="502"/>
      <c r="D536" s="490" t="str">
        <f>IFERROR(INDEX('Jurnal Utang'!O:O,MATCH(C536,'Jurnal Utang'!N:N,0),0),"")</f>
        <v/>
      </c>
      <c r="E536" s="488" t="str">
        <f>IFERROR(INDEX(Supplier!D:D,MATCH($D536,Supplier!$C:$C,0),0),"")</f>
        <v/>
      </c>
      <c r="F536" s="490" t="str">
        <f>IFERROR(INDEX(Supplier!F:F,MATCH($D536,Supplier!$C:$C,0),0),"")</f>
        <v/>
      </c>
      <c r="G536" s="488" t="str">
        <f>IFERROR(INDEX(Supplier!G:G,MATCH($D536,Supplier!$C:$C,0),0),"")</f>
        <v/>
      </c>
      <c r="H536" s="524"/>
      <c r="I536" s="525"/>
      <c r="J536" s="533" t="str">
        <f>IF(C536&lt;&gt;"",-SUMIFS('Jurnal Utang'!J:J,'Jurnal Utang'!H:H,F536,'Jurnal Utang'!N:N,C536)+SUMIFS('Jurnal Kas'!K:K,'Jurnal Kas'!H:H,F536,'Jurnal Kas'!N:N,C536)+I536,"")</f>
        <v/>
      </c>
    </row>
    <row r="537" spans="2:10" x14ac:dyDescent="0.25">
      <c r="B537" s="502">
        <v>530</v>
      </c>
      <c r="C537" s="502"/>
      <c r="D537" s="490" t="str">
        <f>IFERROR(INDEX('Jurnal Utang'!O:O,MATCH(C537,'Jurnal Utang'!N:N,0),0),"")</f>
        <v/>
      </c>
      <c r="E537" s="488" t="str">
        <f>IFERROR(INDEX(Supplier!D:D,MATCH($D537,Supplier!$C:$C,0),0),"")</f>
        <v/>
      </c>
      <c r="F537" s="490" t="str">
        <f>IFERROR(INDEX(Supplier!F:F,MATCH($D537,Supplier!$C:$C,0),0),"")</f>
        <v/>
      </c>
      <c r="G537" s="488" t="str">
        <f>IFERROR(INDEX(Supplier!G:G,MATCH($D537,Supplier!$C:$C,0),0),"")</f>
        <v/>
      </c>
      <c r="H537" s="524"/>
      <c r="I537" s="525"/>
      <c r="J537" s="533" t="str">
        <f>IF(C537&lt;&gt;"",-SUMIFS('Jurnal Utang'!J:J,'Jurnal Utang'!H:H,F537,'Jurnal Utang'!N:N,C537)+SUMIFS('Jurnal Kas'!K:K,'Jurnal Kas'!H:H,F537,'Jurnal Kas'!N:N,C537)+I537,"")</f>
        <v/>
      </c>
    </row>
    <row r="538" spans="2:10" x14ac:dyDescent="0.25">
      <c r="B538" s="502">
        <v>531</v>
      </c>
      <c r="C538" s="502"/>
      <c r="D538" s="490" t="str">
        <f>IFERROR(INDEX('Jurnal Utang'!O:O,MATCH(C538,'Jurnal Utang'!N:N,0),0),"")</f>
        <v/>
      </c>
      <c r="E538" s="488" t="str">
        <f>IFERROR(INDEX(Supplier!D:D,MATCH($D538,Supplier!$C:$C,0),0),"")</f>
        <v/>
      </c>
      <c r="F538" s="490" t="str">
        <f>IFERROR(INDEX(Supplier!F:F,MATCH($D538,Supplier!$C:$C,0),0),"")</f>
        <v/>
      </c>
      <c r="G538" s="488" t="str">
        <f>IFERROR(INDEX(Supplier!G:G,MATCH($D538,Supplier!$C:$C,0),0),"")</f>
        <v/>
      </c>
      <c r="H538" s="524"/>
      <c r="I538" s="525"/>
      <c r="J538" s="533" t="str">
        <f>IF(C538&lt;&gt;"",-SUMIFS('Jurnal Utang'!J:J,'Jurnal Utang'!H:H,F538,'Jurnal Utang'!N:N,C538)+SUMIFS('Jurnal Kas'!K:K,'Jurnal Kas'!H:H,F538,'Jurnal Kas'!N:N,C538)+I538,"")</f>
        <v/>
      </c>
    </row>
    <row r="539" spans="2:10" x14ac:dyDescent="0.25">
      <c r="B539" s="502">
        <v>532</v>
      </c>
      <c r="C539" s="502"/>
      <c r="D539" s="490" t="str">
        <f>IFERROR(INDEX('Jurnal Utang'!O:O,MATCH(C539,'Jurnal Utang'!N:N,0),0),"")</f>
        <v/>
      </c>
      <c r="E539" s="488" t="str">
        <f>IFERROR(INDEX(Supplier!D:D,MATCH($D539,Supplier!$C:$C,0),0),"")</f>
        <v/>
      </c>
      <c r="F539" s="490" t="str">
        <f>IFERROR(INDEX(Supplier!F:F,MATCH($D539,Supplier!$C:$C,0),0),"")</f>
        <v/>
      </c>
      <c r="G539" s="488" t="str">
        <f>IFERROR(INDEX(Supplier!G:G,MATCH($D539,Supplier!$C:$C,0),0),"")</f>
        <v/>
      </c>
      <c r="H539" s="524"/>
      <c r="I539" s="525"/>
      <c r="J539" s="533" t="str">
        <f>IF(C539&lt;&gt;"",-SUMIFS('Jurnal Utang'!J:J,'Jurnal Utang'!H:H,F539,'Jurnal Utang'!N:N,C539)+SUMIFS('Jurnal Kas'!K:K,'Jurnal Kas'!H:H,F539,'Jurnal Kas'!N:N,C539)+I539,"")</f>
        <v/>
      </c>
    </row>
    <row r="540" spans="2:10" x14ac:dyDescent="0.25">
      <c r="B540" s="502">
        <v>533</v>
      </c>
      <c r="C540" s="502"/>
      <c r="D540" s="490" t="str">
        <f>IFERROR(INDEX('Jurnal Utang'!O:O,MATCH(C540,'Jurnal Utang'!N:N,0),0),"")</f>
        <v/>
      </c>
      <c r="E540" s="488" t="str">
        <f>IFERROR(INDEX(Supplier!D:D,MATCH($D540,Supplier!$C:$C,0),0),"")</f>
        <v/>
      </c>
      <c r="F540" s="490" t="str">
        <f>IFERROR(INDEX(Supplier!F:F,MATCH($D540,Supplier!$C:$C,0),0),"")</f>
        <v/>
      </c>
      <c r="G540" s="488" t="str">
        <f>IFERROR(INDEX(Supplier!G:G,MATCH($D540,Supplier!$C:$C,0),0),"")</f>
        <v/>
      </c>
      <c r="H540" s="524"/>
      <c r="I540" s="525"/>
      <c r="J540" s="533" t="str">
        <f>IF(C540&lt;&gt;"",-SUMIFS('Jurnal Utang'!J:J,'Jurnal Utang'!H:H,F540,'Jurnal Utang'!N:N,C540)+SUMIFS('Jurnal Kas'!K:K,'Jurnal Kas'!H:H,F540,'Jurnal Kas'!N:N,C540)+I540,"")</f>
        <v/>
      </c>
    </row>
    <row r="541" spans="2:10" x14ac:dyDescent="0.25">
      <c r="B541" s="502">
        <v>534</v>
      </c>
      <c r="C541" s="502"/>
      <c r="D541" s="490" t="str">
        <f>IFERROR(INDEX('Jurnal Utang'!O:O,MATCH(C541,'Jurnal Utang'!N:N,0),0),"")</f>
        <v/>
      </c>
      <c r="E541" s="488" t="str">
        <f>IFERROR(INDEX(Supplier!D:D,MATCH($D541,Supplier!$C:$C,0),0),"")</f>
        <v/>
      </c>
      <c r="F541" s="490" t="str">
        <f>IFERROR(INDEX(Supplier!F:F,MATCH($D541,Supplier!$C:$C,0),0),"")</f>
        <v/>
      </c>
      <c r="G541" s="488" t="str">
        <f>IFERROR(INDEX(Supplier!G:G,MATCH($D541,Supplier!$C:$C,0),0),"")</f>
        <v/>
      </c>
      <c r="H541" s="524"/>
      <c r="I541" s="525"/>
      <c r="J541" s="533" t="str">
        <f>IF(C541&lt;&gt;"",-SUMIFS('Jurnal Utang'!J:J,'Jurnal Utang'!H:H,F541,'Jurnal Utang'!N:N,C541)+SUMIFS('Jurnal Kas'!K:K,'Jurnal Kas'!H:H,F541,'Jurnal Kas'!N:N,C541)+I541,"")</f>
        <v/>
      </c>
    </row>
    <row r="542" spans="2:10" x14ac:dyDescent="0.25">
      <c r="B542" s="502">
        <v>535</v>
      </c>
      <c r="C542" s="502"/>
      <c r="D542" s="490" t="str">
        <f>IFERROR(INDEX('Jurnal Utang'!O:O,MATCH(C542,'Jurnal Utang'!N:N,0),0),"")</f>
        <v/>
      </c>
      <c r="E542" s="488" t="str">
        <f>IFERROR(INDEX(Supplier!D:D,MATCH($D542,Supplier!$C:$C,0),0),"")</f>
        <v/>
      </c>
      <c r="F542" s="490" t="str">
        <f>IFERROR(INDEX(Supplier!F:F,MATCH($D542,Supplier!$C:$C,0),0),"")</f>
        <v/>
      </c>
      <c r="G542" s="488" t="str">
        <f>IFERROR(INDEX(Supplier!G:G,MATCH($D542,Supplier!$C:$C,0),0),"")</f>
        <v/>
      </c>
      <c r="H542" s="524"/>
      <c r="I542" s="525"/>
      <c r="J542" s="533" t="str">
        <f>IF(C542&lt;&gt;"",-SUMIFS('Jurnal Utang'!J:J,'Jurnal Utang'!H:H,F542,'Jurnal Utang'!N:N,C542)+SUMIFS('Jurnal Kas'!K:K,'Jurnal Kas'!H:H,F542,'Jurnal Kas'!N:N,C542)+I542,"")</f>
        <v/>
      </c>
    </row>
    <row r="543" spans="2:10" x14ac:dyDescent="0.25">
      <c r="B543" s="502">
        <v>536</v>
      </c>
      <c r="C543" s="502"/>
      <c r="D543" s="490" t="str">
        <f>IFERROR(INDEX('Jurnal Utang'!O:O,MATCH(C543,'Jurnal Utang'!N:N,0),0),"")</f>
        <v/>
      </c>
      <c r="E543" s="488" t="str">
        <f>IFERROR(INDEX(Supplier!D:D,MATCH($D543,Supplier!$C:$C,0),0),"")</f>
        <v/>
      </c>
      <c r="F543" s="490" t="str">
        <f>IFERROR(INDEX(Supplier!F:F,MATCH($D543,Supplier!$C:$C,0),0),"")</f>
        <v/>
      </c>
      <c r="G543" s="488" t="str">
        <f>IFERROR(INDEX(Supplier!G:G,MATCH($D543,Supplier!$C:$C,0),0),"")</f>
        <v/>
      </c>
      <c r="H543" s="524"/>
      <c r="I543" s="525"/>
      <c r="J543" s="533" t="str">
        <f>IF(C543&lt;&gt;"",-SUMIFS('Jurnal Utang'!J:J,'Jurnal Utang'!H:H,F543,'Jurnal Utang'!N:N,C543)+SUMIFS('Jurnal Kas'!K:K,'Jurnal Kas'!H:H,F543,'Jurnal Kas'!N:N,C543)+I543,"")</f>
        <v/>
      </c>
    </row>
    <row r="544" spans="2:10" x14ac:dyDescent="0.25">
      <c r="B544" s="502">
        <v>537</v>
      </c>
      <c r="C544" s="502"/>
      <c r="D544" s="490" t="str">
        <f>IFERROR(INDEX('Jurnal Utang'!O:O,MATCH(C544,'Jurnal Utang'!N:N,0),0),"")</f>
        <v/>
      </c>
      <c r="E544" s="488" t="str">
        <f>IFERROR(INDEX(Supplier!D:D,MATCH($D544,Supplier!$C:$C,0),0),"")</f>
        <v/>
      </c>
      <c r="F544" s="490" t="str">
        <f>IFERROR(INDEX(Supplier!F:F,MATCH($D544,Supplier!$C:$C,0),0),"")</f>
        <v/>
      </c>
      <c r="G544" s="488" t="str">
        <f>IFERROR(INDEX(Supplier!G:G,MATCH($D544,Supplier!$C:$C,0),0),"")</f>
        <v/>
      </c>
      <c r="H544" s="524"/>
      <c r="I544" s="525"/>
      <c r="J544" s="533" t="str">
        <f>IF(C544&lt;&gt;"",-SUMIFS('Jurnal Utang'!J:J,'Jurnal Utang'!H:H,F544,'Jurnal Utang'!N:N,C544)+SUMIFS('Jurnal Kas'!K:K,'Jurnal Kas'!H:H,F544,'Jurnal Kas'!N:N,C544)+I544,"")</f>
        <v/>
      </c>
    </row>
    <row r="545" spans="2:10" x14ac:dyDescent="0.25">
      <c r="B545" s="502">
        <v>538</v>
      </c>
      <c r="C545" s="502"/>
      <c r="D545" s="490" t="str">
        <f>IFERROR(INDEX('Jurnal Utang'!O:O,MATCH(C545,'Jurnal Utang'!N:N,0),0),"")</f>
        <v/>
      </c>
      <c r="E545" s="488" t="str">
        <f>IFERROR(INDEX(Supplier!D:D,MATCH($D545,Supplier!$C:$C,0),0),"")</f>
        <v/>
      </c>
      <c r="F545" s="490" t="str">
        <f>IFERROR(INDEX(Supplier!F:F,MATCH($D545,Supplier!$C:$C,0),0),"")</f>
        <v/>
      </c>
      <c r="G545" s="488" t="str">
        <f>IFERROR(INDEX(Supplier!G:G,MATCH($D545,Supplier!$C:$C,0),0),"")</f>
        <v/>
      </c>
      <c r="H545" s="524"/>
      <c r="I545" s="525"/>
      <c r="J545" s="533" t="str">
        <f>IF(C545&lt;&gt;"",-SUMIFS('Jurnal Utang'!J:J,'Jurnal Utang'!H:H,F545,'Jurnal Utang'!N:N,C545)+SUMIFS('Jurnal Kas'!K:K,'Jurnal Kas'!H:H,F545,'Jurnal Kas'!N:N,C545)+I545,"")</f>
        <v/>
      </c>
    </row>
    <row r="546" spans="2:10" x14ac:dyDescent="0.25">
      <c r="B546" s="502">
        <v>539</v>
      </c>
      <c r="C546" s="502"/>
      <c r="D546" s="490" t="str">
        <f>IFERROR(INDEX('Jurnal Utang'!O:O,MATCH(C546,'Jurnal Utang'!N:N,0),0),"")</f>
        <v/>
      </c>
      <c r="E546" s="488" t="str">
        <f>IFERROR(INDEX(Supplier!D:D,MATCH($D546,Supplier!$C:$C,0),0),"")</f>
        <v/>
      </c>
      <c r="F546" s="490" t="str">
        <f>IFERROR(INDEX(Supplier!F:F,MATCH($D546,Supplier!$C:$C,0),0),"")</f>
        <v/>
      </c>
      <c r="G546" s="488" t="str">
        <f>IFERROR(INDEX(Supplier!G:G,MATCH($D546,Supplier!$C:$C,0),0),"")</f>
        <v/>
      </c>
      <c r="H546" s="524"/>
      <c r="I546" s="525"/>
      <c r="J546" s="533" t="str">
        <f>IF(C546&lt;&gt;"",-SUMIFS('Jurnal Utang'!J:J,'Jurnal Utang'!H:H,F546,'Jurnal Utang'!N:N,C546)+SUMIFS('Jurnal Kas'!K:K,'Jurnal Kas'!H:H,F546,'Jurnal Kas'!N:N,C546)+I546,"")</f>
        <v/>
      </c>
    </row>
    <row r="547" spans="2:10" x14ac:dyDescent="0.25">
      <c r="B547" s="502">
        <v>540</v>
      </c>
      <c r="C547" s="502"/>
      <c r="D547" s="490" t="str">
        <f>IFERROR(INDEX('Jurnal Utang'!O:O,MATCH(C547,'Jurnal Utang'!N:N,0),0),"")</f>
        <v/>
      </c>
      <c r="E547" s="488" t="str">
        <f>IFERROR(INDEX(Supplier!D:D,MATCH($D547,Supplier!$C:$C,0),0),"")</f>
        <v/>
      </c>
      <c r="F547" s="490" t="str">
        <f>IFERROR(INDEX(Supplier!F:F,MATCH($D547,Supplier!$C:$C,0),0),"")</f>
        <v/>
      </c>
      <c r="G547" s="488" t="str">
        <f>IFERROR(INDEX(Supplier!G:G,MATCH($D547,Supplier!$C:$C,0),0),"")</f>
        <v/>
      </c>
      <c r="H547" s="524"/>
      <c r="I547" s="525"/>
      <c r="J547" s="533" t="str">
        <f>IF(C547&lt;&gt;"",-SUMIFS('Jurnal Utang'!J:J,'Jurnal Utang'!H:H,F547,'Jurnal Utang'!N:N,C547)+SUMIFS('Jurnal Kas'!K:K,'Jurnal Kas'!H:H,F547,'Jurnal Kas'!N:N,C547)+I547,"")</f>
        <v/>
      </c>
    </row>
    <row r="548" spans="2:10" x14ac:dyDescent="0.25">
      <c r="B548" s="502">
        <v>541</v>
      </c>
      <c r="C548" s="502"/>
      <c r="D548" s="490" t="str">
        <f>IFERROR(INDEX('Jurnal Utang'!O:O,MATCH(C548,'Jurnal Utang'!N:N,0),0),"")</f>
        <v/>
      </c>
      <c r="E548" s="488" t="str">
        <f>IFERROR(INDEX(Supplier!D:D,MATCH($D548,Supplier!$C:$C,0),0),"")</f>
        <v/>
      </c>
      <c r="F548" s="490" t="str">
        <f>IFERROR(INDEX(Supplier!F:F,MATCH($D548,Supplier!$C:$C,0),0),"")</f>
        <v/>
      </c>
      <c r="G548" s="488" t="str">
        <f>IFERROR(INDEX(Supplier!G:G,MATCH($D548,Supplier!$C:$C,0),0),"")</f>
        <v/>
      </c>
      <c r="H548" s="524"/>
      <c r="I548" s="525"/>
      <c r="J548" s="533" t="str">
        <f>IF(C548&lt;&gt;"",-SUMIFS('Jurnal Utang'!J:J,'Jurnal Utang'!H:H,F548,'Jurnal Utang'!N:N,C548)+SUMIFS('Jurnal Kas'!K:K,'Jurnal Kas'!H:H,F548,'Jurnal Kas'!N:N,C548)+I548,"")</f>
        <v/>
      </c>
    </row>
    <row r="549" spans="2:10" x14ac:dyDescent="0.25">
      <c r="B549" s="502">
        <v>542</v>
      </c>
      <c r="C549" s="502"/>
      <c r="D549" s="490" t="str">
        <f>IFERROR(INDEX('Jurnal Utang'!O:O,MATCH(C549,'Jurnal Utang'!N:N,0),0),"")</f>
        <v/>
      </c>
      <c r="E549" s="488" t="str">
        <f>IFERROR(INDEX(Supplier!D:D,MATCH($D549,Supplier!$C:$C,0),0),"")</f>
        <v/>
      </c>
      <c r="F549" s="490" t="str">
        <f>IFERROR(INDEX(Supplier!F:F,MATCH($D549,Supplier!$C:$C,0),0),"")</f>
        <v/>
      </c>
      <c r="G549" s="488" t="str">
        <f>IFERROR(INDEX(Supplier!G:G,MATCH($D549,Supplier!$C:$C,0),0),"")</f>
        <v/>
      </c>
      <c r="H549" s="524"/>
      <c r="I549" s="525"/>
      <c r="J549" s="533" t="str">
        <f>IF(C549&lt;&gt;"",-SUMIFS('Jurnal Utang'!J:J,'Jurnal Utang'!H:H,F549,'Jurnal Utang'!N:N,C549)+SUMIFS('Jurnal Kas'!K:K,'Jurnal Kas'!H:H,F549,'Jurnal Kas'!N:N,C549)+I549,"")</f>
        <v/>
      </c>
    </row>
    <row r="550" spans="2:10" x14ac:dyDescent="0.25">
      <c r="B550" s="502">
        <v>543</v>
      </c>
      <c r="C550" s="502"/>
      <c r="D550" s="490" t="str">
        <f>IFERROR(INDEX('Jurnal Utang'!O:O,MATCH(C550,'Jurnal Utang'!N:N,0),0),"")</f>
        <v/>
      </c>
      <c r="E550" s="488" t="str">
        <f>IFERROR(INDEX(Supplier!D:D,MATCH($D550,Supplier!$C:$C,0),0),"")</f>
        <v/>
      </c>
      <c r="F550" s="490" t="str">
        <f>IFERROR(INDEX(Supplier!F:F,MATCH($D550,Supplier!$C:$C,0),0),"")</f>
        <v/>
      </c>
      <c r="G550" s="488" t="str">
        <f>IFERROR(INDEX(Supplier!G:G,MATCH($D550,Supplier!$C:$C,0),0),"")</f>
        <v/>
      </c>
      <c r="H550" s="524"/>
      <c r="I550" s="525"/>
      <c r="J550" s="533" t="str">
        <f>IF(C550&lt;&gt;"",-SUMIFS('Jurnal Utang'!J:J,'Jurnal Utang'!H:H,F550,'Jurnal Utang'!N:N,C550)+SUMIFS('Jurnal Kas'!K:K,'Jurnal Kas'!H:H,F550,'Jurnal Kas'!N:N,C550)+I550,"")</f>
        <v/>
      </c>
    </row>
    <row r="551" spans="2:10" x14ac:dyDescent="0.25">
      <c r="B551" s="502">
        <v>544</v>
      </c>
      <c r="C551" s="502"/>
      <c r="D551" s="490" t="str">
        <f>IFERROR(INDEX('Jurnal Utang'!O:O,MATCH(C551,'Jurnal Utang'!N:N,0),0),"")</f>
        <v/>
      </c>
      <c r="E551" s="488" t="str">
        <f>IFERROR(INDEX(Supplier!D:D,MATCH($D551,Supplier!$C:$C,0),0),"")</f>
        <v/>
      </c>
      <c r="F551" s="490" t="str">
        <f>IFERROR(INDEX(Supplier!F:F,MATCH($D551,Supplier!$C:$C,0),0),"")</f>
        <v/>
      </c>
      <c r="G551" s="488" t="str">
        <f>IFERROR(INDEX(Supplier!G:G,MATCH($D551,Supplier!$C:$C,0),0),"")</f>
        <v/>
      </c>
      <c r="H551" s="524"/>
      <c r="I551" s="525"/>
      <c r="J551" s="533" t="str">
        <f>IF(C551&lt;&gt;"",-SUMIFS('Jurnal Utang'!J:J,'Jurnal Utang'!H:H,F551,'Jurnal Utang'!N:N,C551)+SUMIFS('Jurnal Kas'!K:K,'Jurnal Kas'!H:H,F551,'Jurnal Kas'!N:N,C551)+I551,"")</f>
        <v/>
      </c>
    </row>
    <row r="552" spans="2:10" x14ac:dyDescent="0.25">
      <c r="B552" s="502">
        <v>545</v>
      </c>
      <c r="C552" s="502"/>
      <c r="D552" s="490" t="str">
        <f>IFERROR(INDEX('Jurnal Utang'!O:O,MATCH(C552,'Jurnal Utang'!N:N,0),0),"")</f>
        <v/>
      </c>
      <c r="E552" s="488" t="str">
        <f>IFERROR(INDEX(Supplier!D:D,MATCH($D552,Supplier!$C:$C,0),0),"")</f>
        <v/>
      </c>
      <c r="F552" s="490" t="str">
        <f>IFERROR(INDEX(Supplier!F:F,MATCH($D552,Supplier!$C:$C,0),0),"")</f>
        <v/>
      </c>
      <c r="G552" s="488" t="str">
        <f>IFERROR(INDEX(Supplier!G:G,MATCH($D552,Supplier!$C:$C,0),0),"")</f>
        <v/>
      </c>
      <c r="H552" s="524"/>
      <c r="I552" s="525"/>
      <c r="J552" s="533" t="str">
        <f>IF(C552&lt;&gt;"",-SUMIFS('Jurnal Utang'!J:J,'Jurnal Utang'!H:H,F552,'Jurnal Utang'!N:N,C552)+SUMIFS('Jurnal Kas'!K:K,'Jurnal Kas'!H:H,F552,'Jurnal Kas'!N:N,C552)+I552,"")</f>
        <v/>
      </c>
    </row>
    <row r="553" spans="2:10" x14ac:dyDescent="0.25">
      <c r="B553" s="502">
        <v>546</v>
      </c>
      <c r="C553" s="502"/>
      <c r="D553" s="490" t="str">
        <f>IFERROR(INDEX('Jurnal Utang'!O:O,MATCH(C553,'Jurnal Utang'!N:N,0),0),"")</f>
        <v/>
      </c>
      <c r="E553" s="488" t="str">
        <f>IFERROR(INDEX(Supplier!D:D,MATCH($D553,Supplier!$C:$C,0),0),"")</f>
        <v/>
      </c>
      <c r="F553" s="490" t="str">
        <f>IFERROR(INDEX(Supplier!F:F,MATCH($D553,Supplier!$C:$C,0),0),"")</f>
        <v/>
      </c>
      <c r="G553" s="488" t="str">
        <f>IFERROR(INDEX(Supplier!G:G,MATCH($D553,Supplier!$C:$C,0),0),"")</f>
        <v/>
      </c>
      <c r="H553" s="524"/>
      <c r="I553" s="525"/>
      <c r="J553" s="533" t="str">
        <f>IF(C553&lt;&gt;"",-SUMIFS('Jurnal Utang'!J:J,'Jurnal Utang'!H:H,F553,'Jurnal Utang'!N:N,C553)+SUMIFS('Jurnal Kas'!K:K,'Jurnal Kas'!H:H,F553,'Jurnal Kas'!N:N,C553)+I553,"")</f>
        <v/>
      </c>
    </row>
    <row r="554" spans="2:10" x14ac:dyDescent="0.25">
      <c r="B554" s="502">
        <v>547</v>
      </c>
      <c r="C554" s="502"/>
      <c r="D554" s="490" t="str">
        <f>IFERROR(INDEX('Jurnal Utang'!O:O,MATCH(C554,'Jurnal Utang'!N:N,0),0),"")</f>
        <v/>
      </c>
      <c r="E554" s="488" t="str">
        <f>IFERROR(INDEX(Supplier!D:D,MATCH($D554,Supplier!$C:$C,0),0),"")</f>
        <v/>
      </c>
      <c r="F554" s="490" t="str">
        <f>IFERROR(INDEX(Supplier!F:F,MATCH($D554,Supplier!$C:$C,0),0),"")</f>
        <v/>
      </c>
      <c r="G554" s="488" t="str">
        <f>IFERROR(INDEX(Supplier!G:G,MATCH($D554,Supplier!$C:$C,0),0),"")</f>
        <v/>
      </c>
      <c r="H554" s="524"/>
      <c r="I554" s="525"/>
      <c r="J554" s="533" t="str">
        <f>IF(C554&lt;&gt;"",-SUMIFS('Jurnal Utang'!J:J,'Jurnal Utang'!H:H,F554,'Jurnal Utang'!N:N,C554)+SUMIFS('Jurnal Kas'!K:K,'Jurnal Kas'!H:H,F554,'Jurnal Kas'!N:N,C554)+I554,"")</f>
        <v/>
      </c>
    </row>
    <row r="555" spans="2:10" x14ac:dyDescent="0.25">
      <c r="B555" s="502">
        <v>548</v>
      </c>
      <c r="C555" s="502"/>
      <c r="D555" s="490" t="str">
        <f>IFERROR(INDEX('Jurnal Utang'!O:O,MATCH(C555,'Jurnal Utang'!N:N,0),0),"")</f>
        <v/>
      </c>
      <c r="E555" s="488" t="str">
        <f>IFERROR(INDEX(Supplier!D:D,MATCH($D555,Supplier!$C:$C,0),0),"")</f>
        <v/>
      </c>
      <c r="F555" s="490" t="str">
        <f>IFERROR(INDEX(Supplier!F:F,MATCH($D555,Supplier!$C:$C,0),0),"")</f>
        <v/>
      </c>
      <c r="G555" s="488" t="str">
        <f>IFERROR(INDEX(Supplier!G:G,MATCH($D555,Supplier!$C:$C,0),0),"")</f>
        <v/>
      </c>
      <c r="H555" s="524"/>
      <c r="I555" s="525"/>
      <c r="J555" s="533" t="str">
        <f>IF(C555&lt;&gt;"",-SUMIFS('Jurnal Utang'!J:J,'Jurnal Utang'!H:H,F555,'Jurnal Utang'!N:N,C555)+SUMIFS('Jurnal Kas'!K:K,'Jurnal Kas'!H:H,F555,'Jurnal Kas'!N:N,C555)+I555,"")</f>
        <v/>
      </c>
    </row>
    <row r="556" spans="2:10" x14ac:dyDescent="0.25">
      <c r="B556" s="502">
        <v>549</v>
      </c>
      <c r="C556" s="502"/>
      <c r="D556" s="490" t="str">
        <f>IFERROR(INDEX('Jurnal Utang'!O:O,MATCH(C556,'Jurnal Utang'!N:N,0),0),"")</f>
        <v/>
      </c>
      <c r="E556" s="488" t="str">
        <f>IFERROR(INDEX(Supplier!D:D,MATCH($D556,Supplier!$C:$C,0),0),"")</f>
        <v/>
      </c>
      <c r="F556" s="490" t="str">
        <f>IFERROR(INDEX(Supplier!F:F,MATCH($D556,Supplier!$C:$C,0),0),"")</f>
        <v/>
      </c>
      <c r="G556" s="488" t="str">
        <f>IFERROR(INDEX(Supplier!G:G,MATCH($D556,Supplier!$C:$C,0),0),"")</f>
        <v/>
      </c>
      <c r="H556" s="524"/>
      <c r="I556" s="525"/>
      <c r="J556" s="533" t="str">
        <f>IF(C556&lt;&gt;"",-SUMIFS('Jurnal Utang'!J:J,'Jurnal Utang'!H:H,F556,'Jurnal Utang'!N:N,C556)+SUMIFS('Jurnal Kas'!K:K,'Jurnal Kas'!H:H,F556,'Jurnal Kas'!N:N,C556)+I556,"")</f>
        <v/>
      </c>
    </row>
    <row r="557" spans="2:10" x14ac:dyDescent="0.25">
      <c r="B557" s="502">
        <v>550</v>
      </c>
      <c r="C557" s="502"/>
      <c r="D557" s="490" t="str">
        <f>IFERROR(INDEX('Jurnal Utang'!O:O,MATCH(C557,'Jurnal Utang'!N:N,0),0),"")</f>
        <v/>
      </c>
      <c r="E557" s="488" t="str">
        <f>IFERROR(INDEX(Supplier!D:D,MATCH($D557,Supplier!$C:$C,0),0),"")</f>
        <v/>
      </c>
      <c r="F557" s="490" t="str">
        <f>IFERROR(INDEX(Supplier!F:F,MATCH($D557,Supplier!$C:$C,0),0),"")</f>
        <v/>
      </c>
      <c r="G557" s="488" t="str">
        <f>IFERROR(INDEX(Supplier!G:G,MATCH($D557,Supplier!$C:$C,0),0),"")</f>
        <v/>
      </c>
      <c r="H557" s="524"/>
      <c r="I557" s="525"/>
      <c r="J557" s="533" t="str">
        <f>IF(C557&lt;&gt;"",-SUMIFS('Jurnal Utang'!J:J,'Jurnal Utang'!H:H,F557,'Jurnal Utang'!N:N,C557)+SUMIFS('Jurnal Kas'!K:K,'Jurnal Kas'!H:H,F557,'Jurnal Kas'!N:N,C557)+I557,"")</f>
        <v/>
      </c>
    </row>
    <row r="558" spans="2:10" x14ac:dyDescent="0.25">
      <c r="B558" s="502">
        <v>551</v>
      </c>
      <c r="C558" s="502"/>
      <c r="D558" s="490" t="str">
        <f>IFERROR(INDEX('Jurnal Utang'!O:O,MATCH(C558,'Jurnal Utang'!N:N,0),0),"")</f>
        <v/>
      </c>
      <c r="E558" s="488" t="str">
        <f>IFERROR(INDEX(Supplier!D:D,MATCH($D558,Supplier!$C:$C,0),0),"")</f>
        <v/>
      </c>
      <c r="F558" s="490" t="str">
        <f>IFERROR(INDEX(Supplier!F:F,MATCH($D558,Supplier!$C:$C,0),0),"")</f>
        <v/>
      </c>
      <c r="G558" s="488" t="str">
        <f>IFERROR(INDEX(Supplier!G:G,MATCH($D558,Supplier!$C:$C,0),0),"")</f>
        <v/>
      </c>
      <c r="H558" s="524"/>
      <c r="I558" s="525"/>
      <c r="J558" s="533" t="str">
        <f>IF(C558&lt;&gt;"",-SUMIFS('Jurnal Utang'!J:J,'Jurnal Utang'!H:H,F558,'Jurnal Utang'!N:N,C558)+SUMIFS('Jurnal Kas'!K:K,'Jurnal Kas'!H:H,F558,'Jurnal Kas'!N:N,C558)+I558,"")</f>
        <v/>
      </c>
    </row>
    <row r="559" spans="2:10" x14ac:dyDescent="0.25">
      <c r="B559" s="502">
        <v>552</v>
      </c>
      <c r="C559" s="502"/>
      <c r="D559" s="490" t="str">
        <f>IFERROR(INDEX('Jurnal Utang'!O:O,MATCH(C559,'Jurnal Utang'!N:N,0),0),"")</f>
        <v/>
      </c>
      <c r="E559" s="488" t="str">
        <f>IFERROR(INDEX(Supplier!D:D,MATCH($D559,Supplier!$C:$C,0),0),"")</f>
        <v/>
      </c>
      <c r="F559" s="490" t="str">
        <f>IFERROR(INDEX(Supplier!F:F,MATCH($D559,Supplier!$C:$C,0),0),"")</f>
        <v/>
      </c>
      <c r="G559" s="488" t="str">
        <f>IFERROR(INDEX(Supplier!G:G,MATCH($D559,Supplier!$C:$C,0),0),"")</f>
        <v/>
      </c>
      <c r="H559" s="524"/>
      <c r="I559" s="525"/>
      <c r="J559" s="533" t="str">
        <f>IF(C559&lt;&gt;"",-SUMIFS('Jurnal Utang'!J:J,'Jurnal Utang'!H:H,F559,'Jurnal Utang'!N:N,C559)+SUMIFS('Jurnal Kas'!K:K,'Jurnal Kas'!H:H,F559,'Jurnal Kas'!N:N,C559)+I559,"")</f>
        <v/>
      </c>
    </row>
    <row r="560" spans="2:10" x14ac:dyDescent="0.25">
      <c r="B560" s="502">
        <v>553</v>
      </c>
      <c r="C560" s="502"/>
      <c r="D560" s="490" t="str">
        <f>IFERROR(INDEX('Jurnal Utang'!O:O,MATCH(C560,'Jurnal Utang'!N:N,0),0),"")</f>
        <v/>
      </c>
      <c r="E560" s="488" t="str">
        <f>IFERROR(INDEX(Supplier!D:D,MATCH($D560,Supplier!$C:$C,0),0),"")</f>
        <v/>
      </c>
      <c r="F560" s="490" t="str">
        <f>IFERROR(INDEX(Supplier!F:F,MATCH($D560,Supplier!$C:$C,0),0),"")</f>
        <v/>
      </c>
      <c r="G560" s="488" t="str">
        <f>IFERROR(INDEX(Supplier!G:G,MATCH($D560,Supplier!$C:$C,0),0),"")</f>
        <v/>
      </c>
      <c r="H560" s="524"/>
      <c r="I560" s="525"/>
      <c r="J560" s="533" t="str">
        <f>IF(C560&lt;&gt;"",-SUMIFS('Jurnal Utang'!J:J,'Jurnal Utang'!H:H,F560,'Jurnal Utang'!N:N,C560)+SUMIFS('Jurnal Kas'!K:K,'Jurnal Kas'!H:H,F560,'Jurnal Kas'!N:N,C560)+I560,"")</f>
        <v/>
      </c>
    </row>
    <row r="561" spans="2:10" x14ac:dyDescent="0.25">
      <c r="B561" s="502">
        <v>554</v>
      </c>
      <c r="C561" s="502"/>
      <c r="D561" s="490" t="str">
        <f>IFERROR(INDEX('Jurnal Utang'!O:O,MATCH(C561,'Jurnal Utang'!N:N,0),0),"")</f>
        <v/>
      </c>
      <c r="E561" s="488" t="str">
        <f>IFERROR(INDEX(Supplier!D:D,MATCH($D561,Supplier!$C:$C,0),0),"")</f>
        <v/>
      </c>
      <c r="F561" s="490" t="str">
        <f>IFERROR(INDEX(Supplier!F:F,MATCH($D561,Supplier!$C:$C,0),0),"")</f>
        <v/>
      </c>
      <c r="G561" s="488" t="str">
        <f>IFERROR(INDEX(Supplier!G:G,MATCH($D561,Supplier!$C:$C,0),0),"")</f>
        <v/>
      </c>
      <c r="H561" s="524"/>
      <c r="I561" s="525"/>
      <c r="J561" s="533" t="str">
        <f>IF(C561&lt;&gt;"",-SUMIFS('Jurnal Utang'!J:J,'Jurnal Utang'!H:H,F561,'Jurnal Utang'!N:N,C561)+SUMIFS('Jurnal Kas'!K:K,'Jurnal Kas'!H:H,F561,'Jurnal Kas'!N:N,C561)+I561,"")</f>
        <v/>
      </c>
    </row>
    <row r="562" spans="2:10" x14ac:dyDescent="0.25">
      <c r="B562" s="502">
        <v>555</v>
      </c>
      <c r="C562" s="502"/>
      <c r="D562" s="490" t="str">
        <f>IFERROR(INDEX('Jurnal Utang'!O:O,MATCH(C562,'Jurnal Utang'!N:N,0),0),"")</f>
        <v/>
      </c>
      <c r="E562" s="488" t="str">
        <f>IFERROR(INDEX(Supplier!D:D,MATCH($D562,Supplier!$C:$C,0),0),"")</f>
        <v/>
      </c>
      <c r="F562" s="490" t="str">
        <f>IFERROR(INDEX(Supplier!F:F,MATCH($D562,Supplier!$C:$C,0),0),"")</f>
        <v/>
      </c>
      <c r="G562" s="488" t="str">
        <f>IFERROR(INDEX(Supplier!G:G,MATCH($D562,Supplier!$C:$C,0),0),"")</f>
        <v/>
      </c>
      <c r="H562" s="524"/>
      <c r="I562" s="525"/>
      <c r="J562" s="533" t="str">
        <f>IF(C562&lt;&gt;"",-SUMIFS('Jurnal Utang'!J:J,'Jurnal Utang'!H:H,F562,'Jurnal Utang'!N:N,C562)+SUMIFS('Jurnal Kas'!K:K,'Jurnal Kas'!H:H,F562,'Jurnal Kas'!N:N,C562)+I562,"")</f>
        <v/>
      </c>
    </row>
    <row r="563" spans="2:10" x14ac:dyDescent="0.25">
      <c r="B563" s="502">
        <v>556</v>
      </c>
      <c r="C563" s="502"/>
      <c r="D563" s="490" t="str">
        <f>IFERROR(INDEX('Jurnal Utang'!O:O,MATCH(C563,'Jurnal Utang'!N:N,0),0),"")</f>
        <v/>
      </c>
      <c r="E563" s="488" t="str">
        <f>IFERROR(INDEX(Supplier!D:D,MATCH($D563,Supplier!$C:$C,0),0),"")</f>
        <v/>
      </c>
      <c r="F563" s="490" t="str">
        <f>IFERROR(INDEX(Supplier!F:F,MATCH($D563,Supplier!$C:$C,0),0),"")</f>
        <v/>
      </c>
      <c r="G563" s="488" t="str">
        <f>IFERROR(INDEX(Supplier!G:G,MATCH($D563,Supplier!$C:$C,0),0),"")</f>
        <v/>
      </c>
      <c r="H563" s="524"/>
      <c r="I563" s="525"/>
      <c r="J563" s="533" t="str">
        <f>IF(C563&lt;&gt;"",-SUMIFS('Jurnal Utang'!J:J,'Jurnal Utang'!H:H,F563,'Jurnal Utang'!N:N,C563)+SUMIFS('Jurnal Kas'!K:K,'Jurnal Kas'!H:H,F563,'Jurnal Kas'!N:N,C563)+I563,"")</f>
        <v/>
      </c>
    </row>
    <row r="564" spans="2:10" x14ac:dyDescent="0.25">
      <c r="B564" s="502">
        <v>557</v>
      </c>
      <c r="C564" s="502"/>
      <c r="D564" s="490" t="str">
        <f>IFERROR(INDEX('Jurnal Utang'!O:O,MATCH(C564,'Jurnal Utang'!N:N,0),0),"")</f>
        <v/>
      </c>
      <c r="E564" s="488" t="str">
        <f>IFERROR(INDEX(Supplier!D:D,MATCH($D564,Supplier!$C:$C,0),0),"")</f>
        <v/>
      </c>
      <c r="F564" s="490" t="str">
        <f>IFERROR(INDEX(Supplier!F:F,MATCH($D564,Supplier!$C:$C,0),0),"")</f>
        <v/>
      </c>
      <c r="G564" s="488" t="str">
        <f>IFERROR(INDEX(Supplier!G:G,MATCH($D564,Supplier!$C:$C,0),0),"")</f>
        <v/>
      </c>
      <c r="H564" s="524"/>
      <c r="I564" s="525"/>
      <c r="J564" s="533" t="str">
        <f>IF(C564&lt;&gt;"",-SUMIFS('Jurnal Utang'!J:J,'Jurnal Utang'!H:H,F564,'Jurnal Utang'!N:N,C564)+SUMIFS('Jurnal Kas'!K:K,'Jurnal Kas'!H:H,F564,'Jurnal Kas'!N:N,C564)+I564,"")</f>
        <v/>
      </c>
    </row>
    <row r="565" spans="2:10" x14ac:dyDescent="0.25">
      <c r="B565" s="502">
        <v>558</v>
      </c>
      <c r="C565" s="502"/>
      <c r="D565" s="490" t="str">
        <f>IFERROR(INDEX('Jurnal Utang'!O:O,MATCH(C565,'Jurnal Utang'!N:N,0),0),"")</f>
        <v/>
      </c>
      <c r="E565" s="488" t="str">
        <f>IFERROR(INDEX(Supplier!D:D,MATCH($D565,Supplier!$C:$C,0),0),"")</f>
        <v/>
      </c>
      <c r="F565" s="490" t="str">
        <f>IFERROR(INDEX(Supplier!F:F,MATCH($D565,Supplier!$C:$C,0),0),"")</f>
        <v/>
      </c>
      <c r="G565" s="488" t="str">
        <f>IFERROR(INDEX(Supplier!G:G,MATCH($D565,Supplier!$C:$C,0),0),"")</f>
        <v/>
      </c>
      <c r="H565" s="524"/>
      <c r="I565" s="525"/>
      <c r="J565" s="533" t="str">
        <f>IF(C565&lt;&gt;"",-SUMIFS('Jurnal Utang'!J:J,'Jurnal Utang'!H:H,F565,'Jurnal Utang'!N:N,C565)+SUMIFS('Jurnal Kas'!K:K,'Jurnal Kas'!H:H,F565,'Jurnal Kas'!N:N,C565)+I565,"")</f>
        <v/>
      </c>
    </row>
    <row r="566" spans="2:10" x14ac:dyDescent="0.25">
      <c r="B566" s="502">
        <v>559</v>
      </c>
      <c r="C566" s="502"/>
      <c r="D566" s="490" t="str">
        <f>IFERROR(INDEX('Jurnal Utang'!O:O,MATCH(C566,'Jurnal Utang'!N:N,0),0),"")</f>
        <v/>
      </c>
      <c r="E566" s="488" t="str">
        <f>IFERROR(INDEX(Supplier!D:D,MATCH($D566,Supplier!$C:$C,0),0),"")</f>
        <v/>
      </c>
      <c r="F566" s="490" t="str">
        <f>IFERROR(INDEX(Supplier!F:F,MATCH($D566,Supplier!$C:$C,0),0),"")</f>
        <v/>
      </c>
      <c r="G566" s="488" t="str">
        <f>IFERROR(INDEX(Supplier!G:G,MATCH($D566,Supplier!$C:$C,0),0),"")</f>
        <v/>
      </c>
      <c r="H566" s="524"/>
      <c r="I566" s="525"/>
      <c r="J566" s="533" t="str">
        <f>IF(C566&lt;&gt;"",-SUMIFS('Jurnal Utang'!J:J,'Jurnal Utang'!H:H,F566,'Jurnal Utang'!N:N,C566)+SUMIFS('Jurnal Kas'!K:K,'Jurnal Kas'!H:H,F566,'Jurnal Kas'!N:N,C566)+I566,"")</f>
        <v/>
      </c>
    </row>
    <row r="567" spans="2:10" x14ac:dyDescent="0.25">
      <c r="B567" s="502">
        <v>560</v>
      </c>
      <c r="C567" s="502"/>
      <c r="D567" s="490" t="str">
        <f>IFERROR(INDEX('Jurnal Utang'!O:O,MATCH(C567,'Jurnal Utang'!N:N,0),0),"")</f>
        <v/>
      </c>
      <c r="E567" s="488" t="str">
        <f>IFERROR(INDEX(Supplier!D:D,MATCH($D567,Supplier!$C:$C,0),0),"")</f>
        <v/>
      </c>
      <c r="F567" s="490" t="str">
        <f>IFERROR(INDEX(Supplier!F:F,MATCH($D567,Supplier!$C:$C,0),0),"")</f>
        <v/>
      </c>
      <c r="G567" s="488" t="str">
        <f>IFERROR(INDEX(Supplier!G:G,MATCH($D567,Supplier!$C:$C,0),0),"")</f>
        <v/>
      </c>
      <c r="H567" s="524"/>
      <c r="I567" s="525"/>
      <c r="J567" s="533" t="str">
        <f>IF(C567&lt;&gt;"",-SUMIFS('Jurnal Utang'!J:J,'Jurnal Utang'!H:H,F567,'Jurnal Utang'!N:N,C567)+SUMIFS('Jurnal Kas'!K:K,'Jurnal Kas'!H:H,F567,'Jurnal Kas'!N:N,C567)+I567,"")</f>
        <v/>
      </c>
    </row>
    <row r="568" spans="2:10" x14ac:dyDescent="0.25">
      <c r="B568" s="502">
        <v>561</v>
      </c>
      <c r="C568" s="502"/>
      <c r="D568" s="490" t="str">
        <f>IFERROR(INDEX('Jurnal Utang'!O:O,MATCH(C568,'Jurnal Utang'!N:N,0),0),"")</f>
        <v/>
      </c>
      <c r="E568" s="488" t="str">
        <f>IFERROR(INDEX(Supplier!D:D,MATCH($D568,Supplier!$C:$C,0),0),"")</f>
        <v/>
      </c>
      <c r="F568" s="490" t="str">
        <f>IFERROR(INDEX(Supplier!F:F,MATCH($D568,Supplier!$C:$C,0),0),"")</f>
        <v/>
      </c>
      <c r="G568" s="488" t="str">
        <f>IFERROR(INDEX(Supplier!G:G,MATCH($D568,Supplier!$C:$C,0),0),"")</f>
        <v/>
      </c>
      <c r="H568" s="524"/>
      <c r="I568" s="525"/>
      <c r="J568" s="533" t="str">
        <f>IF(C568&lt;&gt;"",-SUMIFS('Jurnal Utang'!J:J,'Jurnal Utang'!H:H,F568,'Jurnal Utang'!N:N,C568)+SUMIFS('Jurnal Kas'!K:K,'Jurnal Kas'!H:H,F568,'Jurnal Kas'!N:N,C568)+I568,"")</f>
        <v/>
      </c>
    </row>
    <row r="569" spans="2:10" x14ac:dyDescent="0.25">
      <c r="B569" s="502">
        <v>562</v>
      </c>
      <c r="C569" s="502"/>
      <c r="D569" s="490" t="str">
        <f>IFERROR(INDEX('Jurnal Utang'!O:O,MATCH(C569,'Jurnal Utang'!N:N,0),0),"")</f>
        <v/>
      </c>
      <c r="E569" s="488" t="str">
        <f>IFERROR(INDEX(Supplier!D:D,MATCH($D569,Supplier!$C:$C,0),0),"")</f>
        <v/>
      </c>
      <c r="F569" s="490" t="str">
        <f>IFERROR(INDEX(Supplier!F:F,MATCH($D569,Supplier!$C:$C,0),0),"")</f>
        <v/>
      </c>
      <c r="G569" s="488" t="str">
        <f>IFERROR(INDEX(Supplier!G:G,MATCH($D569,Supplier!$C:$C,0),0),"")</f>
        <v/>
      </c>
      <c r="H569" s="524"/>
      <c r="I569" s="525"/>
      <c r="J569" s="533" t="str">
        <f>IF(C569&lt;&gt;"",-SUMIFS('Jurnal Utang'!J:J,'Jurnal Utang'!H:H,F569,'Jurnal Utang'!N:N,C569)+SUMIFS('Jurnal Kas'!K:K,'Jurnal Kas'!H:H,F569,'Jurnal Kas'!N:N,C569)+I569,"")</f>
        <v/>
      </c>
    </row>
    <row r="570" spans="2:10" x14ac:dyDescent="0.25">
      <c r="B570" s="502">
        <v>563</v>
      </c>
      <c r="C570" s="502"/>
      <c r="D570" s="490" t="str">
        <f>IFERROR(INDEX('Jurnal Utang'!O:O,MATCH(C570,'Jurnal Utang'!N:N,0),0),"")</f>
        <v/>
      </c>
      <c r="E570" s="488" t="str">
        <f>IFERROR(INDEX(Supplier!D:D,MATCH($D570,Supplier!$C:$C,0),0),"")</f>
        <v/>
      </c>
      <c r="F570" s="490" t="str">
        <f>IFERROR(INDEX(Supplier!F:F,MATCH($D570,Supplier!$C:$C,0),0),"")</f>
        <v/>
      </c>
      <c r="G570" s="488" t="str">
        <f>IFERROR(INDEX(Supplier!G:G,MATCH($D570,Supplier!$C:$C,0),0),"")</f>
        <v/>
      </c>
      <c r="H570" s="524"/>
      <c r="I570" s="525"/>
      <c r="J570" s="533" t="str">
        <f>IF(C570&lt;&gt;"",-SUMIFS('Jurnal Utang'!J:J,'Jurnal Utang'!H:H,F570,'Jurnal Utang'!N:N,C570)+SUMIFS('Jurnal Kas'!K:K,'Jurnal Kas'!H:H,F570,'Jurnal Kas'!N:N,C570)+I570,"")</f>
        <v/>
      </c>
    </row>
    <row r="571" spans="2:10" x14ac:dyDescent="0.25">
      <c r="B571" s="502">
        <v>564</v>
      </c>
      <c r="C571" s="502"/>
      <c r="D571" s="490" t="str">
        <f>IFERROR(INDEX('Jurnal Utang'!O:O,MATCH(C571,'Jurnal Utang'!N:N,0),0),"")</f>
        <v/>
      </c>
      <c r="E571" s="488" t="str">
        <f>IFERROR(INDEX(Supplier!D:D,MATCH($D571,Supplier!$C:$C,0),0),"")</f>
        <v/>
      </c>
      <c r="F571" s="490" t="str">
        <f>IFERROR(INDEX(Supplier!F:F,MATCH($D571,Supplier!$C:$C,0),0),"")</f>
        <v/>
      </c>
      <c r="G571" s="488" t="str">
        <f>IFERROR(INDEX(Supplier!G:G,MATCH($D571,Supplier!$C:$C,0),0),"")</f>
        <v/>
      </c>
      <c r="H571" s="524"/>
      <c r="I571" s="525"/>
      <c r="J571" s="533" t="str">
        <f>IF(C571&lt;&gt;"",-SUMIFS('Jurnal Utang'!J:J,'Jurnal Utang'!H:H,F571,'Jurnal Utang'!N:N,C571)+SUMIFS('Jurnal Kas'!K:K,'Jurnal Kas'!H:H,F571,'Jurnal Kas'!N:N,C571)+I571,"")</f>
        <v/>
      </c>
    </row>
    <row r="572" spans="2:10" x14ac:dyDescent="0.25">
      <c r="B572" s="502">
        <v>565</v>
      </c>
      <c r="C572" s="502"/>
      <c r="D572" s="490" t="str">
        <f>IFERROR(INDEX('Jurnal Utang'!O:O,MATCH(C572,'Jurnal Utang'!N:N,0),0),"")</f>
        <v/>
      </c>
      <c r="E572" s="488" t="str">
        <f>IFERROR(INDEX(Supplier!D:D,MATCH($D572,Supplier!$C:$C,0),0),"")</f>
        <v/>
      </c>
      <c r="F572" s="490" t="str">
        <f>IFERROR(INDEX(Supplier!F:F,MATCH($D572,Supplier!$C:$C,0),0),"")</f>
        <v/>
      </c>
      <c r="G572" s="488" t="str">
        <f>IFERROR(INDEX(Supplier!G:G,MATCH($D572,Supplier!$C:$C,0),0),"")</f>
        <v/>
      </c>
      <c r="H572" s="524"/>
      <c r="I572" s="525"/>
      <c r="J572" s="533" t="str">
        <f>IF(C572&lt;&gt;"",-SUMIFS('Jurnal Utang'!J:J,'Jurnal Utang'!H:H,F572,'Jurnal Utang'!N:N,C572)+SUMIFS('Jurnal Kas'!K:K,'Jurnal Kas'!H:H,F572,'Jurnal Kas'!N:N,C572)+I572,"")</f>
        <v/>
      </c>
    </row>
    <row r="573" spans="2:10" x14ac:dyDescent="0.25">
      <c r="B573" s="502">
        <v>566</v>
      </c>
      <c r="C573" s="502"/>
      <c r="D573" s="490" t="str">
        <f>IFERROR(INDEX('Jurnal Utang'!O:O,MATCH(C573,'Jurnal Utang'!N:N,0),0),"")</f>
        <v/>
      </c>
      <c r="E573" s="488" t="str">
        <f>IFERROR(INDEX(Supplier!D:D,MATCH($D573,Supplier!$C:$C,0),0),"")</f>
        <v/>
      </c>
      <c r="F573" s="490" t="str">
        <f>IFERROR(INDEX(Supplier!F:F,MATCH($D573,Supplier!$C:$C,0),0),"")</f>
        <v/>
      </c>
      <c r="G573" s="488" t="str">
        <f>IFERROR(INDEX(Supplier!G:G,MATCH($D573,Supplier!$C:$C,0),0),"")</f>
        <v/>
      </c>
      <c r="H573" s="524"/>
      <c r="I573" s="525"/>
      <c r="J573" s="533" t="str">
        <f>IF(C573&lt;&gt;"",-SUMIFS('Jurnal Utang'!J:J,'Jurnal Utang'!H:H,F573,'Jurnal Utang'!N:N,C573)+SUMIFS('Jurnal Kas'!K:K,'Jurnal Kas'!H:H,F573,'Jurnal Kas'!N:N,C573)+I573,"")</f>
        <v/>
      </c>
    </row>
    <row r="574" spans="2:10" x14ac:dyDescent="0.25">
      <c r="B574" s="502">
        <v>567</v>
      </c>
      <c r="C574" s="502"/>
      <c r="D574" s="490" t="str">
        <f>IFERROR(INDEX('Jurnal Utang'!O:O,MATCH(C574,'Jurnal Utang'!N:N,0),0),"")</f>
        <v/>
      </c>
      <c r="E574" s="488" t="str">
        <f>IFERROR(INDEX(Supplier!D:D,MATCH($D574,Supplier!$C:$C,0),0),"")</f>
        <v/>
      </c>
      <c r="F574" s="490" t="str">
        <f>IFERROR(INDEX(Supplier!F:F,MATCH($D574,Supplier!$C:$C,0),0),"")</f>
        <v/>
      </c>
      <c r="G574" s="488" t="str">
        <f>IFERROR(INDEX(Supplier!G:G,MATCH($D574,Supplier!$C:$C,0),0),"")</f>
        <v/>
      </c>
      <c r="H574" s="524"/>
      <c r="I574" s="525"/>
      <c r="J574" s="533" t="str">
        <f>IF(C574&lt;&gt;"",-SUMIFS('Jurnal Utang'!J:J,'Jurnal Utang'!H:H,F574,'Jurnal Utang'!N:N,C574)+SUMIFS('Jurnal Kas'!K:K,'Jurnal Kas'!H:H,F574,'Jurnal Kas'!N:N,C574)+I574,"")</f>
        <v/>
      </c>
    </row>
    <row r="575" spans="2:10" x14ac:dyDescent="0.25">
      <c r="B575" s="502">
        <v>568</v>
      </c>
      <c r="C575" s="502"/>
      <c r="D575" s="490" t="str">
        <f>IFERROR(INDEX('Jurnal Utang'!O:O,MATCH(C575,'Jurnal Utang'!N:N,0),0),"")</f>
        <v/>
      </c>
      <c r="E575" s="488" t="str">
        <f>IFERROR(INDEX(Supplier!D:D,MATCH($D575,Supplier!$C:$C,0),0),"")</f>
        <v/>
      </c>
      <c r="F575" s="490" t="str">
        <f>IFERROR(INDEX(Supplier!F:F,MATCH($D575,Supplier!$C:$C,0),0),"")</f>
        <v/>
      </c>
      <c r="G575" s="488" t="str">
        <f>IFERROR(INDEX(Supplier!G:G,MATCH($D575,Supplier!$C:$C,0),0),"")</f>
        <v/>
      </c>
      <c r="H575" s="524"/>
      <c r="I575" s="525"/>
      <c r="J575" s="533" t="str">
        <f>IF(C575&lt;&gt;"",-SUMIFS('Jurnal Utang'!J:J,'Jurnal Utang'!H:H,F575,'Jurnal Utang'!N:N,C575)+SUMIFS('Jurnal Kas'!K:K,'Jurnal Kas'!H:H,F575,'Jurnal Kas'!N:N,C575)+I575,"")</f>
        <v/>
      </c>
    </row>
    <row r="576" spans="2:10" x14ac:dyDescent="0.25">
      <c r="B576" s="502">
        <v>569</v>
      </c>
      <c r="C576" s="502"/>
      <c r="D576" s="490" t="str">
        <f>IFERROR(INDEX('Jurnal Utang'!O:O,MATCH(C576,'Jurnal Utang'!N:N,0),0),"")</f>
        <v/>
      </c>
      <c r="E576" s="488" t="str">
        <f>IFERROR(INDEX(Supplier!D:D,MATCH($D576,Supplier!$C:$C,0),0),"")</f>
        <v/>
      </c>
      <c r="F576" s="490" t="str">
        <f>IFERROR(INDEX(Supplier!F:F,MATCH($D576,Supplier!$C:$C,0),0),"")</f>
        <v/>
      </c>
      <c r="G576" s="488" t="str">
        <f>IFERROR(INDEX(Supplier!G:G,MATCH($D576,Supplier!$C:$C,0),0),"")</f>
        <v/>
      </c>
      <c r="H576" s="524"/>
      <c r="I576" s="525"/>
      <c r="J576" s="533" t="str">
        <f>IF(C576&lt;&gt;"",-SUMIFS('Jurnal Utang'!J:J,'Jurnal Utang'!H:H,F576,'Jurnal Utang'!N:N,C576)+SUMIFS('Jurnal Kas'!K:K,'Jurnal Kas'!H:H,F576,'Jurnal Kas'!N:N,C576)+I576,"")</f>
        <v/>
      </c>
    </row>
    <row r="577" spans="2:10" x14ac:dyDescent="0.25">
      <c r="B577" s="502">
        <v>570</v>
      </c>
      <c r="C577" s="502"/>
      <c r="D577" s="490" t="str">
        <f>IFERROR(INDEX('Jurnal Utang'!O:O,MATCH(C577,'Jurnal Utang'!N:N,0),0),"")</f>
        <v/>
      </c>
      <c r="E577" s="488" t="str">
        <f>IFERROR(INDEX(Supplier!D:D,MATCH($D577,Supplier!$C:$C,0),0),"")</f>
        <v/>
      </c>
      <c r="F577" s="490" t="str">
        <f>IFERROR(INDEX(Supplier!F:F,MATCH($D577,Supplier!$C:$C,0),0),"")</f>
        <v/>
      </c>
      <c r="G577" s="488" t="str">
        <f>IFERROR(INDEX(Supplier!G:G,MATCH($D577,Supplier!$C:$C,0),0),"")</f>
        <v/>
      </c>
      <c r="H577" s="524"/>
      <c r="I577" s="525"/>
      <c r="J577" s="533" t="str">
        <f>IF(C577&lt;&gt;"",-SUMIFS('Jurnal Utang'!J:J,'Jurnal Utang'!H:H,F577,'Jurnal Utang'!N:N,C577)+SUMIFS('Jurnal Kas'!K:K,'Jurnal Kas'!H:H,F577,'Jurnal Kas'!N:N,C577)+I577,"")</f>
        <v/>
      </c>
    </row>
    <row r="578" spans="2:10" x14ac:dyDescent="0.25">
      <c r="B578" s="502">
        <v>571</v>
      </c>
      <c r="C578" s="502"/>
      <c r="D578" s="490" t="str">
        <f>IFERROR(INDEX('Jurnal Utang'!O:O,MATCH(C578,'Jurnal Utang'!N:N,0),0),"")</f>
        <v/>
      </c>
      <c r="E578" s="488" t="str">
        <f>IFERROR(INDEX(Supplier!D:D,MATCH($D578,Supplier!$C:$C,0),0),"")</f>
        <v/>
      </c>
      <c r="F578" s="490" t="str">
        <f>IFERROR(INDEX(Supplier!F:F,MATCH($D578,Supplier!$C:$C,0),0),"")</f>
        <v/>
      </c>
      <c r="G578" s="488" t="str">
        <f>IFERROR(INDEX(Supplier!G:G,MATCH($D578,Supplier!$C:$C,0),0),"")</f>
        <v/>
      </c>
      <c r="H578" s="524"/>
      <c r="I578" s="525"/>
      <c r="J578" s="533" t="str">
        <f>IF(C578&lt;&gt;"",-SUMIFS('Jurnal Utang'!J:J,'Jurnal Utang'!H:H,F578,'Jurnal Utang'!N:N,C578)+SUMIFS('Jurnal Kas'!K:K,'Jurnal Kas'!H:H,F578,'Jurnal Kas'!N:N,C578)+I578,"")</f>
        <v/>
      </c>
    </row>
    <row r="579" spans="2:10" x14ac:dyDescent="0.25">
      <c r="B579" s="502">
        <v>572</v>
      </c>
      <c r="C579" s="502"/>
      <c r="D579" s="490" t="str">
        <f>IFERROR(INDEX('Jurnal Utang'!O:O,MATCH(C579,'Jurnal Utang'!N:N,0),0),"")</f>
        <v/>
      </c>
      <c r="E579" s="488" t="str">
        <f>IFERROR(INDEX(Supplier!D:D,MATCH($D579,Supplier!$C:$C,0),0),"")</f>
        <v/>
      </c>
      <c r="F579" s="490" t="str">
        <f>IFERROR(INDEX(Supplier!F:F,MATCH($D579,Supplier!$C:$C,0),0),"")</f>
        <v/>
      </c>
      <c r="G579" s="488" t="str">
        <f>IFERROR(INDEX(Supplier!G:G,MATCH($D579,Supplier!$C:$C,0),0),"")</f>
        <v/>
      </c>
      <c r="H579" s="524"/>
      <c r="I579" s="525"/>
      <c r="J579" s="533" t="str">
        <f>IF(C579&lt;&gt;"",-SUMIFS('Jurnal Utang'!J:J,'Jurnal Utang'!H:H,F579,'Jurnal Utang'!N:N,C579)+SUMIFS('Jurnal Kas'!K:K,'Jurnal Kas'!H:H,F579,'Jurnal Kas'!N:N,C579)+I579,"")</f>
        <v/>
      </c>
    </row>
    <row r="580" spans="2:10" x14ac:dyDescent="0.25">
      <c r="B580" s="502">
        <v>573</v>
      </c>
      <c r="C580" s="502"/>
      <c r="D580" s="490" t="str">
        <f>IFERROR(INDEX('Jurnal Utang'!O:O,MATCH(C580,'Jurnal Utang'!N:N,0),0),"")</f>
        <v/>
      </c>
      <c r="E580" s="488" t="str">
        <f>IFERROR(INDEX(Supplier!D:D,MATCH($D580,Supplier!$C:$C,0),0),"")</f>
        <v/>
      </c>
      <c r="F580" s="490" t="str">
        <f>IFERROR(INDEX(Supplier!F:F,MATCH($D580,Supplier!$C:$C,0),0),"")</f>
        <v/>
      </c>
      <c r="G580" s="488" t="str">
        <f>IFERROR(INDEX(Supplier!G:G,MATCH($D580,Supplier!$C:$C,0),0),"")</f>
        <v/>
      </c>
      <c r="H580" s="524"/>
      <c r="I580" s="525"/>
      <c r="J580" s="533" t="str">
        <f>IF(C580&lt;&gt;"",-SUMIFS('Jurnal Utang'!J:J,'Jurnal Utang'!H:H,F580,'Jurnal Utang'!N:N,C580)+SUMIFS('Jurnal Kas'!K:K,'Jurnal Kas'!H:H,F580,'Jurnal Kas'!N:N,C580)+I580,"")</f>
        <v/>
      </c>
    </row>
    <row r="581" spans="2:10" x14ac:dyDescent="0.25">
      <c r="B581" s="502">
        <v>574</v>
      </c>
      <c r="C581" s="502"/>
      <c r="D581" s="490" t="str">
        <f>IFERROR(INDEX('Jurnal Utang'!O:O,MATCH(C581,'Jurnal Utang'!N:N,0),0),"")</f>
        <v/>
      </c>
      <c r="E581" s="488" t="str">
        <f>IFERROR(INDEX(Supplier!D:D,MATCH($D581,Supplier!$C:$C,0),0),"")</f>
        <v/>
      </c>
      <c r="F581" s="490" t="str">
        <f>IFERROR(INDEX(Supplier!F:F,MATCH($D581,Supplier!$C:$C,0),0),"")</f>
        <v/>
      </c>
      <c r="G581" s="488" t="str">
        <f>IFERROR(INDEX(Supplier!G:G,MATCH($D581,Supplier!$C:$C,0),0),"")</f>
        <v/>
      </c>
      <c r="H581" s="524"/>
      <c r="I581" s="525"/>
      <c r="J581" s="533" t="str">
        <f>IF(C581&lt;&gt;"",-SUMIFS('Jurnal Utang'!J:J,'Jurnal Utang'!H:H,F581,'Jurnal Utang'!N:N,C581)+SUMIFS('Jurnal Kas'!K:K,'Jurnal Kas'!H:H,F581,'Jurnal Kas'!N:N,C581)+I581,"")</f>
        <v/>
      </c>
    </row>
    <row r="582" spans="2:10" x14ac:dyDescent="0.25">
      <c r="B582" s="502">
        <v>575</v>
      </c>
      <c r="C582" s="502"/>
      <c r="D582" s="490" t="str">
        <f>IFERROR(INDEX('Jurnal Utang'!O:O,MATCH(C582,'Jurnal Utang'!N:N,0),0),"")</f>
        <v/>
      </c>
      <c r="E582" s="488" t="str">
        <f>IFERROR(INDEX(Supplier!D:D,MATCH($D582,Supplier!$C:$C,0),0),"")</f>
        <v/>
      </c>
      <c r="F582" s="490" t="str">
        <f>IFERROR(INDEX(Supplier!F:F,MATCH($D582,Supplier!$C:$C,0),0),"")</f>
        <v/>
      </c>
      <c r="G582" s="488" t="str">
        <f>IFERROR(INDEX(Supplier!G:G,MATCH($D582,Supplier!$C:$C,0),0),"")</f>
        <v/>
      </c>
      <c r="H582" s="524"/>
      <c r="I582" s="525"/>
      <c r="J582" s="533" t="str">
        <f>IF(C582&lt;&gt;"",-SUMIFS('Jurnal Utang'!J:J,'Jurnal Utang'!H:H,F582,'Jurnal Utang'!N:N,C582)+SUMIFS('Jurnal Kas'!K:K,'Jurnal Kas'!H:H,F582,'Jurnal Kas'!N:N,C582)+I582,"")</f>
        <v/>
      </c>
    </row>
    <row r="583" spans="2:10" x14ac:dyDescent="0.25">
      <c r="B583" s="502">
        <v>576</v>
      </c>
      <c r="C583" s="502"/>
      <c r="D583" s="490" t="str">
        <f>IFERROR(INDEX('Jurnal Utang'!O:O,MATCH(C583,'Jurnal Utang'!N:N,0),0),"")</f>
        <v/>
      </c>
      <c r="E583" s="488" t="str">
        <f>IFERROR(INDEX(Supplier!D:D,MATCH($D583,Supplier!$C:$C,0),0),"")</f>
        <v/>
      </c>
      <c r="F583" s="490" t="str">
        <f>IFERROR(INDEX(Supplier!F:F,MATCH($D583,Supplier!$C:$C,0),0),"")</f>
        <v/>
      </c>
      <c r="G583" s="488" t="str">
        <f>IFERROR(INDEX(Supplier!G:G,MATCH($D583,Supplier!$C:$C,0),0),"")</f>
        <v/>
      </c>
      <c r="H583" s="524"/>
      <c r="I583" s="525"/>
      <c r="J583" s="533" t="str">
        <f>IF(C583&lt;&gt;"",-SUMIFS('Jurnal Utang'!J:J,'Jurnal Utang'!H:H,F583,'Jurnal Utang'!N:N,C583)+SUMIFS('Jurnal Kas'!K:K,'Jurnal Kas'!H:H,F583,'Jurnal Kas'!N:N,C583)+I583,"")</f>
        <v/>
      </c>
    </row>
    <row r="584" spans="2:10" x14ac:dyDescent="0.25">
      <c r="B584" s="502">
        <v>577</v>
      </c>
      <c r="C584" s="502"/>
      <c r="D584" s="490" t="str">
        <f>IFERROR(INDEX('Jurnal Utang'!O:O,MATCH(C584,'Jurnal Utang'!N:N,0),0),"")</f>
        <v/>
      </c>
      <c r="E584" s="488" t="str">
        <f>IFERROR(INDEX(Supplier!D:D,MATCH($D584,Supplier!$C:$C,0),0),"")</f>
        <v/>
      </c>
      <c r="F584" s="490" t="str">
        <f>IFERROR(INDEX(Supplier!F:F,MATCH($D584,Supplier!$C:$C,0),0),"")</f>
        <v/>
      </c>
      <c r="G584" s="488" t="str">
        <f>IFERROR(INDEX(Supplier!G:G,MATCH($D584,Supplier!$C:$C,0),0),"")</f>
        <v/>
      </c>
      <c r="H584" s="524"/>
      <c r="I584" s="525"/>
      <c r="J584" s="533" t="str">
        <f>IF(C584&lt;&gt;"",-SUMIFS('Jurnal Utang'!J:J,'Jurnal Utang'!H:H,F584,'Jurnal Utang'!N:N,C584)+SUMIFS('Jurnal Kas'!K:K,'Jurnal Kas'!H:H,F584,'Jurnal Kas'!N:N,C584)+I584,"")</f>
        <v/>
      </c>
    </row>
    <row r="585" spans="2:10" x14ac:dyDescent="0.25">
      <c r="B585" s="502">
        <v>578</v>
      </c>
      <c r="C585" s="502"/>
      <c r="D585" s="490" t="str">
        <f>IFERROR(INDEX('Jurnal Utang'!O:O,MATCH(C585,'Jurnal Utang'!N:N,0),0),"")</f>
        <v/>
      </c>
      <c r="E585" s="488" t="str">
        <f>IFERROR(INDEX(Supplier!D:D,MATCH($D585,Supplier!$C:$C,0),0),"")</f>
        <v/>
      </c>
      <c r="F585" s="490" t="str">
        <f>IFERROR(INDEX(Supplier!F:F,MATCH($D585,Supplier!$C:$C,0),0),"")</f>
        <v/>
      </c>
      <c r="G585" s="488" t="str">
        <f>IFERROR(INDEX(Supplier!G:G,MATCH($D585,Supplier!$C:$C,0),0),"")</f>
        <v/>
      </c>
      <c r="H585" s="524"/>
      <c r="I585" s="525"/>
      <c r="J585" s="533" t="str">
        <f>IF(C585&lt;&gt;"",-SUMIFS('Jurnal Utang'!J:J,'Jurnal Utang'!H:H,F585,'Jurnal Utang'!N:N,C585)+SUMIFS('Jurnal Kas'!K:K,'Jurnal Kas'!H:H,F585,'Jurnal Kas'!N:N,C585)+I585,"")</f>
        <v/>
      </c>
    </row>
    <row r="586" spans="2:10" x14ac:dyDescent="0.25">
      <c r="B586" s="502">
        <v>579</v>
      </c>
      <c r="C586" s="502"/>
      <c r="D586" s="490" t="str">
        <f>IFERROR(INDEX('Jurnal Utang'!O:O,MATCH(C586,'Jurnal Utang'!N:N,0),0),"")</f>
        <v/>
      </c>
      <c r="E586" s="488" t="str">
        <f>IFERROR(INDEX(Supplier!D:D,MATCH($D586,Supplier!$C:$C,0),0),"")</f>
        <v/>
      </c>
      <c r="F586" s="490" t="str">
        <f>IFERROR(INDEX(Supplier!F:F,MATCH($D586,Supplier!$C:$C,0),0),"")</f>
        <v/>
      </c>
      <c r="G586" s="488" t="str">
        <f>IFERROR(INDEX(Supplier!G:G,MATCH($D586,Supplier!$C:$C,0),0),"")</f>
        <v/>
      </c>
      <c r="H586" s="524"/>
      <c r="I586" s="525"/>
      <c r="J586" s="533" t="str">
        <f>IF(C586&lt;&gt;"",-SUMIFS('Jurnal Utang'!J:J,'Jurnal Utang'!H:H,F586,'Jurnal Utang'!N:N,C586)+SUMIFS('Jurnal Kas'!K:K,'Jurnal Kas'!H:H,F586,'Jurnal Kas'!N:N,C586)+I586,"")</f>
        <v/>
      </c>
    </row>
    <row r="587" spans="2:10" x14ac:dyDescent="0.25">
      <c r="B587" s="502">
        <v>580</v>
      </c>
      <c r="C587" s="502"/>
      <c r="D587" s="490" t="str">
        <f>IFERROR(INDEX('Jurnal Utang'!O:O,MATCH(C587,'Jurnal Utang'!N:N,0),0),"")</f>
        <v/>
      </c>
      <c r="E587" s="488" t="str">
        <f>IFERROR(INDEX(Supplier!D:D,MATCH($D587,Supplier!$C:$C,0),0),"")</f>
        <v/>
      </c>
      <c r="F587" s="490" t="str">
        <f>IFERROR(INDEX(Supplier!F:F,MATCH($D587,Supplier!$C:$C,0),0),"")</f>
        <v/>
      </c>
      <c r="G587" s="488" t="str">
        <f>IFERROR(INDEX(Supplier!G:G,MATCH($D587,Supplier!$C:$C,0),0),"")</f>
        <v/>
      </c>
      <c r="H587" s="524"/>
      <c r="I587" s="525"/>
      <c r="J587" s="533" t="str">
        <f>IF(C587&lt;&gt;"",-SUMIFS('Jurnal Utang'!J:J,'Jurnal Utang'!H:H,F587,'Jurnal Utang'!N:N,C587)+SUMIFS('Jurnal Kas'!K:K,'Jurnal Kas'!H:H,F587,'Jurnal Kas'!N:N,C587)+I587,"")</f>
        <v/>
      </c>
    </row>
    <row r="588" spans="2:10" x14ac:dyDescent="0.25">
      <c r="B588" s="502">
        <v>581</v>
      </c>
      <c r="C588" s="502"/>
      <c r="D588" s="490" t="str">
        <f>IFERROR(INDEX('Jurnal Utang'!O:O,MATCH(C588,'Jurnal Utang'!N:N,0),0),"")</f>
        <v/>
      </c>
      <c r="E588" s="488" t="str">
        <f>IFERROR(INDEX(Supplier!D:D,MATCH($D588,Supplier!$C:$C,0),0),"")</f>
        <v/>
      </c>
      <c r="F588" s="490" t="str">
        <f>IFERROR(INDEX(Supplier!F:F,MATCH($D588,Supplier!$C:$C,0),0),"")</f>
        <v/>
      </c>
      <c r="G588" s="488" t="str">
        <f>IFERROR(INDEX(Supplier!G:G,MATCH($D588,Supplier!$C:$C,0),0),"")</f>
        <v/>
      </c>
      <c r="H588" s="524"/>
      <c r="I588" s="525"/>
      <c r="J588" s="533" t="str">
        <f>IF(C588&lt;&gt;"",-SUMIFS('Jurnal Utang'!J:J,'Jurnal Utang'!H:H,F588,'Jurnal Utang'!N:N,C588)+SUMIFS('Jurnal Kas'!K:K,'Jurnal Kas'!H:H,F588,'Jurnal Kas'!N:N,C588)+I588,"")</f>
        <v/>
      </c>
    </row>
    <row r="589" spans="2:10" x14ac:dyDescent="0.25">
      <c r="B589" s="502">
        <v>582</v>
      </c>
      <c r="C589" s="502"/>
      <c r="D589" s="490" t="str">
        <f>IFERROR(INDEX('Jurnal Utang'!O:O,MATCH(C589,'Jurnal Utang'!N:N,0),0),"")</f>
        <v/>
      </c>
      <c r="E589" s="488" t="str">
        <f>IFERROR(INDEX(Supplier!D:D,MATCH($D589,Supplier!$C:$C,0),0),"")</f>
        <v/>
      </c>
      <c r="F589" s="490" t="str">
        <f>IFERROR(INDEX(Supplier!F:F,MATCH($D589,Supplier!$C:$C,0),0),"")</f>
        <v/>
      </c>
      <c r="G589" s="488" t="str">
        <f>IFERROR(INDEX(Supplier!G:G,MATCH($D589,Supplier!$C:$C,0),0),"")</f>
        <v/>
      </c>
      <c r="H589" s="524"/>
      <c r="I589" s="525"/>
      <c r="J589" s="533" t="str">
        <f>IF(C589&lt;&gt;"",-SUMIFS('Jurnal Utang'!J:J,'Jurnal Utang'!H:H,F589,'Jurnal Utang'!N:N,C589)+SUMIFS('Jurnal Kas'!K:K,'Jurnal Kas'!H:H,F589,'Jurnal Kas'!N:N,C589)+I589,"")</f>
        <v/>
      </c>
    </row>
    <row r="590" spans="2:10" x14ac:dyDescent="0.25">
      <c r="B590" s="502">
        <v>583</v>
      </c>
      <c r="C590" s="502"/>
      <c r="D590" s="490" t="str">
        <f>IFERROR(INDEX('Jurnal Utang'!O:O,MATCH(C590,'Jurnal Utang'!N:N,0),0),"")</f>
        <v/>
      </c>
      <c r="E590" s="488" t="str">
        <f>IFERROR(INDEX(Supplier!D:D,MATCH($D590,Supplier!$C:$C,0),0),"")</f>
        <v/>
      </c>
      <c r="F590" s="490" t="str">
        <f>IFERROR(INDEX(Supplier!F:F,MATCH($D590,Supplier!$C:$C,0),0),"")</f>
        <v/>
      </c>
      <c r="G590" s="488" t="str">
        <f>IFERROR(INDEX(Supplier!G:G,MATCH($D590,Supplier!$C:$C,0),0),"")</f>
        <v/>
      </c>
      <c r="H590" s="524"/>
      <c r="I590" s="525"/>
      <c r="J590" s="533" t="str">
        <f>IF(C590&lt;&gt;"",-SUMIFS('Jurnal Utang'!J:J,'Jurnal Utang'!H:H,F590,'Jurnal Utang'!N:N,C590)+SUMIFS('Jurnal Kas'!K:K,'Jurnal Kas'!H:H,F590,'Jurnal Kas'!N:N,C590)+I590,"")</f>
        <v/>
      </c>
    </row>
    <row r="591" spans="2:10" x14ac:dyDescent="0.25">
      <c r="B591" s="502">
        <v>584</v>
      </c>
      <c r="C591" s="502"/>
      <c r="D591" s="490" t="str">
        <f>IFERROR(INDEX('Jurnal Utang'!O:O,MATCH(C591,'Jurnal Utang'!N:N,0),0),"")</f>
        <v/>
      </c>
      <c r="E591" s="488" t="str">
        <f>IFERROR(INDEX(Supplier!D:D,MATCH($D591,Supplier!$C:$C,0),0),"")</f>
        <v/>
      </c>
      <c r="F591" s="490" t="str">
        <f>IFERROR(INDEX(Supplier!F:F,MATCH($D591,Supplier!$C:$C,0),0),"")</f>
        <v/>
      </c>
      <c r="G591" s="488" t="str">
        <f>IFERROR(INDEX(Supplier!G:G,MATCH($D591,Supplier!$C:$C,0),0),"")</f>
        <v/>
      </c>
      <c r="H591" s="524"/>
      <c r="I591" s="525"/>
      <c r="J591" s="533" t="str">
        <f>IF(C591&lt;&gt;"",-SUMIFS('Jurnal Utang'!J:J,'Jurnal Utang'!H:H,F591,'Jurnal Utang'!N:N,C591)+SUMIFS('Jurnal Kas'!K:K,'Jurnal Kas'!H:H,F591,'Jurnal Kas'!N:N,C591)+I591,"")</f>
        <v/>
      </c>
    </row>
    <row r="592" spans="2:10" x14ac:dyDescent="0.25">
      <c r="B592" s="502">
        <v>585</v>
      </c>
      <c r="C592" s="502"/>
      <c r="D592" s="490" t="str">
        <f>IFERROR(INDEX('Jurnal Utang'!O:O,MATCH(C592,'Jurnal Utang'!N:N,0),0),"")</f>
        <v/>
      </c>
      <c r="E592" s="488" t="str">
        <f>IFERROR(INDEX(Supplier!D:D,MATCH($D592,Supplier!$C:$C,0),0),"")</f>
        <v/>
      </c>
      <c r="F592" s="490" t="str">
        <f>IFERROR(INDEX(Supplier!F:F,MATCH($D592,Supplier!$C:$C,0),0),"")</f>
        <v/>
      </c>
      <c r="G592" s="488" t="str">
        <f>IFERROR(INDEX(Supplier!G:G,MATCH($D592,Supplier!$C:$C,0),0),"")</f>
        <v/>
      </c>
      <c r="H592" s="524"/>
      <c r="I592" s="525"/>
      <c r="J592" s="533" t="str">
        <f>IF(C592&lt;&gt;"",-SUMIFS('Jurnal Utang'!J:J,'Jurnal Utang'!H:H,F592,'Jurnal Utang'!N:N,C592)+SUMIFS('Jurnal Kas'!K:K,'Jurnal Kas'!H:H,F592,'Jurnal Kas'!N:N,C592)+I592,"")</f>
        <v/>
      </c>
    </row>
    <row r="593" spans="2:10" x14ac:dyDescent="0.25">
      <c r="B593" s="502">
        <v>586</v>
      </c>
      <c r="C593" s="502"/>
      <c r="D593" s="490" t="str">
        <f>IFERROR(INDEX('Jurnal Utang'!O:O,MATCH(C593,'Jurnal Utang'!N:N,0),0),"")</f>
        <v/>
      </c>
      <c r="E593" s="488" t="str">
        <f>IFERROR(INDEX(Supplier!D:D,MATCH($D593,Supplier!$C:$C,0),0),"")</f>
        <v/>
      </c>
      <c r="F593" s="490" t="str">
        <f>IFERROR(INDEX(Supplier!F:F,MATCH($D593,Supplier!$C:$C,0),0),"")</f>
        <v/>
      </c>
      <c r="G593" s="488" t="str">
        <f>IFERROR(INDEX(Supplier!G:G,MATCH($D593,Supplier!$C:$C,0),0),"")</f>
        <v/>
      </c>
      <c r="H593" s="524"/>
      <c r="I593" s="525"/>
      <c r="J593" s="533" t="str">
        <f>IF(C593&lt;&gt;"",-SUMIFS('Jurnal Utang'!J:J,'Jurnal Utang'!H:H,F593,'Jurnal Utang'!N:N,C593)+SUMIFS('Jurnal Kas'!K:K,'Jurnal Kas'!H:H,F593,'Jurnal Kas'!N:N,C593)+I593,"")</f>
        <v/>
      </c>
    </row>
    <row r="594" spans="2:10" x14ac:dyDescent="0.25">
      <c r="B594" s="502">
        <v>587</v>
      </c>
      <c r="C594" s="502"/>
      <c r="D594" s="490" t="str">
        <f>IFERROR(INDEX('Jurnal Utang'!O:O,MATCH(C594,'Jurnal Utang'!N:N,0),0),"")</f>
        <v/>
      </c>
      <c r="E594" s="488" t="str">
        <f>IFERROR(INDEX(Supplier!D:D,MATCH($D594,Supplier!$C:$C,0),0),"")</f>
        <v/>
      </c>
      <c r="F594" s="490" t="str">
        <f>IFERROR(INDEX(Supplier!F:F,MATCH($D594,Supplier!$C:$C,0),0),"")</f>
        <v/>
      </c>
      <c r="G594" s="488" t="str">
        <f>IFERROR(INDEX(Supplier!G:G,MATCH($D594,Supplier!$C:$C,0),0),"")</f>
        <v/>
      </c>
      <c r="H594" s="524"/>
      <c r="I594" s="525"/>
      <c r="J594" s="533" t="str">
        <f>IF(C594&lt;&gt;"",-SUMIFS('Jurnal Utang'!J:J,'Jurnal Utang'!H:H,F594,'Jurnal Utang'!N:N,C594)+SUMIFS('Jurnal Kas'!K:K,'Jurnal Kas'!H:H,F594,'Jurnal Kas'!N:N,C594)+I594,"")</f>
        <v/>
      </c>
    </row>
    <row r="595" spans="2:10" x14ac:dyDescent="0.25">
      <c r="B595" s="502">
        <v>588</v>
      </c>
      <c r="C595" s="502"/>
      <c r="D595" s="490" t="str">
        <f>IFERROR(INDEX('Jurnal Utang'!O:O,MATCH(C595,'Jurnal Utang'!N:N,0),0),"")</f>
        <v/>
      </c>
      <c r="E595" s="488" t="str">
        <f>IFERROR(INDEX(Supplier!D:D,MATCH($D595,Supplier!$C:$C,0),0),"")</f>
        <v/>
      </c>
      <c r="F595" s="490" t="str">
        <f>IFERROR(INDEX(Supplier!F:F,MATCH($D595,Supplier!$C:$C,0),0),"")</f>
        <v/>
      </c>
      <c r="G595" s="488" t="str">
        <f>IFERROR(INDEX(Supplier!G:G,MATCH($D595,Supplier!$C:$C,0),0),"")</f>
        <v/>
      </c>
      <c r="H595" s="524"/>
      <c r="I595" s="525"/>
      <c r="J595" s="533" t="str">
        <f>IF(C595&lt;&gt;"",-SUMIFS('Jurnal Utang'!J:J,'Jurnal Utang'!H:H,F595,'Jurnal Utang'!N:N,C595)+SUMIFS('Jurnal Kas'!K:K,'Jurnal Kas'!H:H,F595,'Jurnal Kas'!N:N,C595)+I595,"")</f>
        <v/>
      </c>
    </row>
    <row r="596" spans="2:10" x14ac:dyDescent="0.25">
      <c r="B596" s="502">
        <v>589</v>
      </c>
      <c r="C596" s="502"/>
      <c r="D596" s="490" t="str">
        <f>IFERROR(INDEX('Jurnal Utang'!O:O,MATCH(C596,'Jurnal Utang'!N:N,0),0),"")</f>
        <v/>
      </c>
      <c r="E596" s="488" t="str">
        <f>IFERROR(INDEX(Supplier!D:D,MATCH($D596,Supplier!$C:$C,0),0),"")</f>
        <v/>
      </c>
      <c r="F596" s="490" t="str">
        <f>IFERROR(INDEX(Supplier!F:F,MATCH($D596,Supplier!$C:$C,0),0),"")</f>
        <v/>
      </c>
      <c r="G596" s="488" t="str">
        <f>IFERROR(INDEX(Supplier!G:G,MATCH($D596,Supplier!$C:$C,0),0),"")</f>
        <v/>
      </c>
      <c r="H596" s="524"/>
      <c r="I596" s="525"/>
      <c r="J596" s="533" t="str">
        <f>IF(C596&lt;&gt;"",-SUMIFS('Jurnal Utang'!J:J,'Jurnal Utang'!H:H,F596,'Jurnal Utang'!N:N,C596)+SUMIFS('Jurnal Kas'!K:K,'Jurnal Kas'!H:H,F596,'Jurnal Kas'!N:N,C596)+I596,"")</f>
        <v/>
      </c>
    </row>
    <row r="597" spans="2:10" x14ac:dyDescent="0.25">
      <c r="B597" s="502">
        <v>590</v>
      </c>
      <c r="C597" s="502"/>
      <c r="D597" s="490" t="str">
        <f>IFERROR(INDEX('Jurnal Utang'!O:O,MATCH(C597,'Jurnal Utang'!N:N,0),0),"")</f>
        <v/>
      </c>
      <c r="E597" s="488" t="str">
        <f>IFERROR(INDEX(Supplier!D:D,MATCH($D597,Supplier!$C:$C,0),0),"")</f>
        <v/>
      </c>
      <c r="F597" s="490" t="str">
        <f>IFERROR(INDEX(Supplier!F:F,MATCH($D597,Supplier!$C:$C,0),0),"")</f>
        <v/>
      </c>
      <c r="G597" s="488" t="str">
        <f>IFERROR(INDEX(Supplier!G:G,MATCH($D597,Supplier!$C:$C,0),0),"")</f>
        <v/>
      </c>
      <c r="H597" s="524"/>
      <c r="I597" s="525"/>
      <c r="J597" s="533" t="str">
        <f>IF(C597&lt;&gt;"",-SUMIFS('Jurnal Utang'!J:J,'Jurnal Utang'!H:H,F597,'Jurnal Utang'!N:N,C597)+SUMIFS('Jurnal Kas'!K:K,'Jurnal Kas'!H:H,F597,'Jurnal Kas'!N:N,C597)+I597,"")</f>
        <v/>
      </c>
    </row>
    <row r="598" spans="2:10" x14ac:dyDescent="0.25">
      <c r="B598" s="502">
        <v>591</v>
      </c>
      <c r="C598" s="502"/>
      <c r="D598" s="490" t="str">
        <f>IFERROR(INDEX('Jurnal Utang'!O:O,MATCH(C598,'Jurnal Utang'!N:N,0),0),"")</f>
        <v/>
      </c>
      <c r="E598" s="488" t="str">
        <f>IFERROR(INDEX(Supplier!D:D,MATCH($D598,Supplier!$C:$C,0),0),"")</f>
        <v/>
      </c>
      <c r="F598" s="490" t="str">
        <f>IFERROR(INDEX(Supplier!F:F,MATCH($D598,Supplier!$C:$C,0),0),"")</f>
        <v/>
      </c>
      <c r="G598" s="488" t="str">
        <f>IFERROR(INDEX(Supplier!G:G,MATCH($D598,Supplier!$C:$C,0),0),"")</f>
        <v/>
      </c>
      <c r="H598" s="524"/>
      <c r="I598" s="525"/>
      <c r="J598" s="533" t="str">
        <f>IF(C598&lt;&gt;"",-SUMIFS('Jurnal Utang'!J:J,'Jurnal Utang'!H:H,F598,'Jurnal Utang'!N:N,C598)+SUMIFS('Jurnal Kas'!K:K,'Jurnal Kas'!H:H,F598,'Jurnal Kas'!N:N,C598)+I598,"")</f>
        <v/>
      </c>
    </row>
    <row r="599" spans="2:10" x14ac:dyDescent="0.25">
      <c r="B599" s="502">
        <v>592</v>
      </c>
      <c r="C599" s="502"/>
      <c r="D599" s="490" t="str">
        <f>IFERROR(INDEX('Jurnal Utang'!O:O,MATCH(C599,'Jurnal Utang'!N:N,0),0),"")</f>
        <v/>
      </c>
      <c r="E599" s="488" t="str">
        <f>IFERROR(INDEX(Supplier!D:D,MATCH($D599,Supplier!$C:$C,0),0),"")</f>
        <v/>
      </c>
      <c r="F599" s="490" t="str">
        <f>IFERROR(INDEX(Supplier!F:F,MATCH($D599,Supplier!$C:$C,0),0),"")</f>
        <v/>
      </c>
      <c r="G599" s="488" t="str">
        <f>IFERROR(INDEX(Supplier!G:G,MATCH($D599,Supplier!$C:$C,0),0),"")</f>
        <v/>
      </c>
      <c r="H599" s="524"/>
      <c r="I599" s="525"/>
      <c r="J599" s="533" t="str">
        <f>IF(C599&lt;&gt;"",-SUMIFS('Jurnal Utang'!J:J,'Jurnal Utang'!H:H,F599,'Jurnal Utang'!N:N,C599)+SUMIFS('Jurnal Kas'!K:K,'Jurnal Kas'!H:H,F599,'Jurnal Kas'!N:N,C599)+I599,"")</f>
        <v/>
      </c>
    </row>
    <row r="600" spans="2:10" x14ac:dyDescent="0.25">
      <c r="B600" s="502">
        <v>593</v>
      </c>
      <c r="C600" s="502"/>
      <c r="D600" s="490" t="str">
        <f>IFERROR(INDEX('Jurnal Utang'!O:O,MATCH(C600,'Jurnal Utang'!N:N,0),0),"")</f>
        <v/>
      </c>
      <c r="E600" s="488" t="str">
        <f>IFERROR(INDEX(Supplier!D:D,MATCH($D600,Supplier!$C:$C,0),0),"")</f>
        <v/>
      </c>
      <c r="F600" s="490" t="str">
        <f>IFERROR(INDEX(Supplier!F:F,MATCH($D600,Supplier!$C:$C,0),0),"")</f>
        <v/>
      </c>
      <c r="G600" s="488" t="str">
        <f>IFERROR(INDEX(Supplier!G:G,MATCH($D600,Supplier!$C:$C,0),0),"")</f>
        <v/>
      </c>
      <c r="H600" s="524"/>
      <c r="I600" s="525"/>
      <c r="J600" s="533" t="str">
        <f>IF(C600&lt;&gt;"",-SUMIFS('Jurnal Utang'!J:J,'Jurnal Utang'!H:H,F600,'Jurnal Utang'!N:N,C600)+SUMIFS('Jurnal Kas'!K:K,'Jurnal Kas'!H:H,F600,'Jurnal Kas'!N:N,C600)+I600,"")</f>
        <v/>
      </c>
    </row>
    <row r="601" spans="2:10" x14ac:dyDescent="0.25">
      <c r="B601" s="502">
        <v>594</v>
      </c>
      <c r="C601" s="502"/>
      <c r="D601" s="490" t="str">
        <f>IFERROR(INDEX('Jurnal Utang'!O:O,MATCH(C601,'Jurnal Utang'!N:N,0),0),"")</f>
        <v/>
      </c>
      <c r="E601" s="488" t="str">
        <f>IFERROR(INDEX(Supplier!D:D,MATCH($D601,Supplier!$C:$C,0),0),"")</f>
        <v/>
      </c>
      <c r="F601" s="490" t="str">
        <f>IFERROR(INDEX(Supplier!F:F,MATCH($D601,Supplier!$C:$C,0),0),"")</f>
        <v/>
      </c>
      <c r="G601" s="488" t="str">
        <f>IFERROR(INDEX(Supplier!G:G,MATCH($D601,Supplier!$C:$C,0),0),"")</f>
        <v/>
      </c>
      <c r="H601" s="524"/>
      <c r="I601" s="525"/>
      <c r="J601" s="533" t="str">
        <f>IF(C601&lt;&gt;"",-SUMIFS('Jurnal Utang'!J:J,'Jurnal Utang'!H:H,F601,'Jurnal Utang'!N:N,C601)+SUMIFS('Jurnal Kas'!K:K,'Jurnal Kas'!H:H,F601,'Jurnal Kas'!N:N,C601)+I601,"")</f>
        <v/>
      </c>
    </row>
    <row r="602" spans="2:10" x14ac:dyDescent="0.25">
      <c r="B602" s="502">
        <v>595</v>
      </c>
      <c r="C602" s="502"/>
      <c r="D602" s="490" t="str">
        <f>IFERROR(INDEX('Jurnal Utang'!O:O,MATCH(C602,'Jurnal Utang'!N:N,0),0),"")</f>
        <v/>
      </c>
      <c r="E602" s="488" t="str">
        <f>IFERROR(INDEX(Supplier!D:D,MATCH($D602,Supplier!$C:$C,0),0),"")</f>
        <v/>
      </c>
      <c r="F602" s="490" t="str">
        <f>IFERROR(INDEX(Supplier!F:F,MATCH($D602,Supplier!$C:$C,0),0),"")</f>
        <v/>
      </c>
      <c r="G602" s="488" t="str">
        <f>IFERROR(INDEX(Supplier!G:G,MATCH($D602,Supplier!$C:$C,0),0),"")</f>
        <v/>
      </c>
      <c r="H602" s="524"/>
      <c r="I602" s="525"/>
      <c r="J602" s="533" t="str">
        <f>IF(C602&lt;&gt;"",-SUMIFS('Jurnal Utang'!J:J,'Jurnal Utang'!H:H,F602,'Jurnal Utang'!N:N,C602)+SUMIFS('Jurnal Kas'!K:K,'Jurnal Kas'!H:H,F602,'Jurnal Kas'!N:N,C602)+I602,"")</f>
        <v/>
      </c>
    </row>
    <row r="603" spans="2:10" x14ac:dyDescent="0.25">
      <c r="B603" s="502">
        <v>596</v>
      </c>
      <c r="C603" s="502"/>
      <c r="D603" s="490" t="str">
        <f>IFERROR(INDEX('Jurnal Utang'!O:O,MATCH(C603,'Jurnal Utang'!N:N,0),0),"")</f>
        <v/>
      </c>
      <c r="E603" s="488" t="str">
        <f>IFERROR(INDEX(Supplier!D:D,MATCH($D603,Supplier!$C:$C,0),0),"")</f>
        <v/>
      </c>
      <c r="F603" s="490" t="str">
        <f>IFERROR(INDEX(Supplier!F:F,MATCH($D603,Supplier!$C:$C,0),0),"")</f>
        <v/>
      </c>
      <c r="G603" s="488" t="str">
        <f>IFERROR(INDEX(Supplier!G:G,MATCH($D603,Supplier!$C:$C,0),0),"")</f>
        <v/>
      </c>
      <c r="H603" s="524"/>
      <c r="I603" s="525"/>
      <c r="J603" s="533" t="str">
        <f>IF(C603&lt;&gt;"",-SUMIFS('Jurnal Utang'!J:J,'Jurnal Utang'!H:H,F603,'Jurnal Utang'!N:N,C603)+SUMIFS('Jurnal Kas'!K:K,'Jurnal Kas'!H:H,F603,'Jurnal Kas'!N:N,C603)+I603,"")</f>
        <v/>
      </c>
    </row>
    <row r="604" spans="2:10" x14ac:dyDescent="0.25">
      <c r="B604" s="502">
        <v>597</v>
      </c>
      <c r="C604" s="502"/>
      <c r="D604" s="490" t="str">
        <f>IFERROR(INDEX('Jurnal Utang'!O:O,MATCH(C604,'Jurnal Utang'!N:N,0),0),"")</f>
        <v/>
      </c>
      <c r="E604" s="488" t="str">
        <f>IFERROR(INDEX(Supplier!D:D,MATCH($D604,Supplier!$C:$C,0),0),"")</f>
        <v/>
      </c>
      <c r="F604" s="490" t="str">
        <f>IFERROR(INDEX(Supplier!F:F,MATCH($D604,Supplier!$C:$C,0),0),"")</f>
        <v/>
      </c>
      <c r="G604" s="488" t="str">
        <f>IFERROR(INDEX(Supplier!G:G,MATCH($D604,Supplier!$C:$C,0),0),"")</f>
        <v/>
      </c>
      <c r="H604" s="524"/>
      <c r="I604" s="525"/>
      <c r="J604" s="533" t="str">
        <f>IF(C604&lt;&gt;"",-SUMIFS('Jurnal Utang'!J:J,'Jurnal Utang'!H:H,F604,'Jurnal Utang'!N:N,C604)+SUMIFS('Jurnal Kas'!K:K,'Jurnal Kas'!H:H,F604,'Jurnal Kas'!N:N,C604)+I604,"")</f>
        <v/>
      </c>
    </row>
    <row r="605" spans="2:10" x14ac:dyDescent="0.25">
      <c r="B605" s="502">
        <v>598</v>
      </c>
      <c r="C605" s="502"/>
      <c r="D605" s="490" t="str">
        <f>IFERROR(INDEX('Jurnal Utang'!O:O,MATCH(C605,'Jurnal Utang'!N:N,0),0),"")</f>
        <v/>
      </c>
      <c r="E605" s="488" t="str">
        <f>IFERROR(INDEX(Supplier!D:D,MATCH($D605,Supplier!$C:$C,0),0),"")</f>
        <v/>
      </c>
      <c r="F605" s="490" t="str">
        <f>IFERROR(INDEX(Supplier!F:F,MATCH($D605,Supplier!$C:$C,0),0),"")</f>
        <v/>
      </c>
      <c r="G605" s="488" t="str">
        <f>IFERROR(INDEX(Supplier!G:G,MATCH($D605,Supplier!$C:$C,0),0),"")</f>
        <v/>
      </c>
      <c r="H605" s="524"/>
      <c r="I605" s="525"/>
      <c r="J605" s="533" t="str">
        <f>IF(C605&lt;&gt;"",-SUMIFS('Jurnal Utang'!J:J,'Jurnal Utang'!H:H,F605,'Jurnal Utang'!N:N,C605)+SUMIFS('Jurnal Kas'!K:K,'Jurnal Kas'!H:H,F605,'Jurnal Kas'!N:N,C605)+I605,"")</f>
        <v/>
      </c>
    </row>
    <row r="606" spans="2:10" x14ac:dyDescent="0.25">
      <c r="B606" s="502">
        <v>599</v>
      </c>
      <c r="C606" s="502"/>
      <c r="D606" s="490" t="str">
        <f>IFERROR(INDEX('Jurnal Utang'!O:O,MATCH(C606,'Jurnal Utang'!N:N,0),0),"")</f>
        <v/>
      </c>
      <c r="E606" s="488" t="str">
        <f>IFERROR(INDEX(Supplier!D:D,MATCH($D606,Supplier!$C:$C,0),0),"")</f>
        <v/>
      </c>
      <c r="F606" s="490" t="str">
        <f>IFERROR(INDEX(Supplier!F:F,MATCH($D606,Supplier!$C:$C,0),0),"")</f>
        <v/>
      </c>
      <c r="G606" s="488" t="str">
        <f>IFERROR(INDEX(Supplier!G:G,MATCH($D606,Supplier!$C:$C,0),0),"")</f>
        <v/>
      </c>
      <c r="H606" s="524"/>
      <c r="I606" s="525"/>
      <c r="J606" s="533" t="str">
        <f>IF(C606&lt;&gt;"",-SUMIFS('Jurnal Utang'!J:J,'Jurnal Utang'!H:H,F606,'Jurnal Utang'!N:N,C606)+SUMIFS('Jurnal Kas'!K:K,'Jurnal Kas'!H:H,F606,'Jurnal Kas'!N:N,C606)+I606,"")</f>
        <v/>
      </c>
    </row>
    <row r="607" spans="2:10" x14ac:dyDescent="0.25">
      <c r="B607" s="502">
        <v>600</v>
      </c>
      <c r="C607" s="502"/>
      <c r="D607" s="490" t="str">
        <f>IFERROR(INDEX('Jurnal Utang'!O:O,MATCH(C607,'Jurnal Utang'!N:N,0),0),"")</f>
        <v/>
      </c>
      <c r="E607" s="488" t="str">
        <f>IFERROR(INDEX(Supplier!D:D,MATCH($D607,Supplier!$C:$C,0),0),"")</f>
        <v/>
      </c>
      <c r="F607" s="490" t="str">
        <f>IFERROR(INDEX(Supplier!F:F,MATCH($D607,Supplier!$C:$C,0),0),"")</f>
        <v/>
      </c>
      <c r="G607" s="488" t="str">
        <f>IFERROR(INDEX(Supplier!G:G,MATCH($D607,Supplier!$C:$C,0),0),"")</f>
        <v/>
      </c>
      <c r="H607" s="524"/>
      <c r="I607" s="525"/>
      <c r="J607" s="533" t="str">
        <f>IF(C607&lt;&gt;"",-SUMIFS('Jurnal Utang'!J:J,'Jurnal Utang'!H:H,F607,'Jurnal Utang'!N:N,C607)+SUMIFS('Jurnal Kas'!K:K,'Jurnal Kas'!H:H,F607,'Jurnal Kas'!N:N,C607)+I607,"")</f>
        <v/>
      </c>
    </row>
    <row r="608" spans="2:10" x14ac:dyDescent="0.25">
      <c r="B608" s="502">
        <v>601</v>
      </c>
      <c r="C608" s="502"/>
      <c r="D608" s="490" t="str">
        <f>IFERROR(INDEX('Jurnal Utang'!O:O,MATCH(C608,'Jurnal Utang'!N:N,0),0),"")</f>
        <v/>
      </c>
      <c r="E608" s="488" t="str">
        <f>IFERROR(INDEX(Supplier!D:D,MATCH($D608,Supplier!$C:$C,0),0),"")</f>
        <v/>
      </c>
      <c r="F608" s="490" t="str">
        <f>IFERROR(INDEX(Supplier!F:F,MATCH($D608,Supplier!$C:$C,0),0),"")</f>
        <v/>
      </c>
      <c r="G608" s="488" t="str">
        <f>IFERROR(INDEX(Supplier!G:G,MATCH($D608,Supplier!$C:$C,0),0),"")</f>
        <v/>
      </c>
      <c r="H608" s="524"/>
      <c r="I608" s="525"/>
      <c r="J608" s="533" t="str">
        <f>IF(C608&lt;&gt;"",-SUMIFS('Jurnal Utang'!J:J,'Jurnal Utang'!H:H,F608,'Jurnal Utang'!N:N,C608)+SUMIFS('Jurnal Kas'!K:K,'Jurnal Kas'!H:H,F608,'Jurnal Kas'!N:N,C608)+I608,"")</f>
        <v/>
      </c>
    </row>
    <row r="609" spans="2:10" x14ac:dyDescent="0.25">
      <c r="B609" s="502">
        <v>602</v>
      </c>
      <c r="C609" s="502"/>
      <c r="D609" s="490" t="str">
        <f>IFERROR(INDEX('Jurnal Utang'!O:O,MATCH(C609,'Jurnal Utang'!N:N,0),0),"")</f>
        <v/>
      </c>
      <c r="E609" s="488" t="str">
        <f>IFERROR(INDEX(Supplier!D:D,MATCH($D609,Supplier!$C:$C,0),0),"")</f>
        <v/>
      </c>
      <c r="F609" s="490" t="str">
        <f>IFERROR(INDEX(Supplier!F:F,MATCH($D609,Supplier!$C:$C,0),0),"")</f>
        <v/>
      </c>
      <c r="G609" s="488" t="str">
        <f>IFERROR(INDEX(Supplier!G:G,MATCH($D609,Supplier!$C:$C,0),0),"")</f>
        <v/>
      </c>
      <c r="H609" s="524"/>
      <c r="I609" s="525"/>
      <c r="J609" s="533" t="str">
        <f>IF(C609&lt;&gt;"",-SUMIFS('Jurnal Utang'!J:J,'Jurnal Utang'!H:H,F609,'Jurnal Utang'!N:N,C609)+SUMIFS('Jurnal Kas'!K:K,'Jurnal Kas'!H:H,F609,'Jurnal Kas'!N:N,C609)+I609,"")</f>
        <v/>
      </c>
    </row>
    <row r="610" spans="2:10" x14ac:dyDescent="0.25">
      <c r="B610" s="502">
        <v>603</v>
      </c>
      <c r="C610" s="502"/>
      <c r="D610" s="490" t="str">
        <f>IFERROR(INDEX('Jurnal Utang'!O:O,MATCH(C610,'Jurnal Utang'!N:N,0),0),"")</f>
        <v/>
      </c>
      <c r="E610" s="488" t="str">
        <f>IFERROR(INDEX(Supplier!D:D,MATCH($D610,Supplier!$C:$C,0),0),"")</f>
        <v/>
      </c>
      <c r="F610" s="490" t="str">
        <f>IFERROR(INDEX(Supplier!F:F,MATCH($D610,Supplier!$C:$C,0),0),"")</f>
        <v/>
      </c>
      <c r="G610" s="488" t="str">
        <f>IFERROR(INDEX(Supplier!G:G,MATCH($D610,Supplier!$C:$C,0),0),"")</f>
        <v/>
      </c>
      <c r="H610" s="524"/>
      <c r="I610" s="525"/>
      <c r="J610" s="533" t="str">
        <f>IF(C610&lt;&gt;"",-SUMIFS('Jurnal Utang'!J:J,'Jurnal Utang'!H:H,F610,'Jurnal Utang'!N:N,C610)+SUMIFS('Jurnal Kas'!K:K,'Jurnal Kas'!H:H,F610,'Jurnal Kas'!N:N,C610)+I610,"")</f>
        <v/>
      </c>
    </row>
    <row r="611" spans="2:10" x14ac:dyDescent="0.25">
      <c r="B611" s="502">
        <v>604</v>
      </c>
      <c r="C611" s="502"/>
      <c r="D611" s="490" t="str">
        <f>IFERROR(INDEX('Jurnal Utang'!O:O,MATCH(C611,'Jurnal Utang'!N:N,0),0),"")</f>
        <v/>
      </c>
      <c r="E611" s="488" t="str">
        <f>IFERROR(INDEX(Supplier!D:D,MATCH($D611,Supplier!$C:$C,0),0),"")</f>
        <v/>
      </c>
      <c r="F611" s="490" t="str">
        <f>IFERROR(INDEX(Supplier!F:F,MATCH($D611,Supplier!$C:$C,0),0),"")</f>
        <v/>
      </c>
      <c r="G611" s="488" t="str">
        <f>IFERROR(INDEX(Supplier!G:G,MATCH($D611,Supplier!$C:$C,0),0),"")</f>
        <v/>
      </c>
      <c r="H611" s="524"/>
      <c r="I611" s="525"/>
      <c r="J611" s="533" t="str">
        <f>IF(C611&lt;&gt;"",-SUMIFS('Jurnal Utang'!J:J,'Jurnal Utang'!H:H,F611,'Jurnal Utang'!N:N,C611)+SUMIFS('Jurnal Kas'!K:K,'Jurnal Kas'!H:H,F611,'Jurnal Kas'!N:N,C611)+I611,"")</f>
        <v/>
      </c>
    </row>
    <row r="612" spans="2:10" x14ac:dyDescent="0.25">
      <c r="B612" s="502">
        <v>605</v>
      </c>
      <c r="C612" s="502"/>
      <c r="D612" s="490" t="str">
        <f>IFERROR(INDEX('Jurnal Utang'!O:O,MATCH(C612,'Jurnal Utang'!N:N,0),0),"")</f>
        <v/>
      </c>
      <c r="E612" s="488" t="str">
        <f>IFERROR(INDEX(Supplier!D:D,MATCH($D612,Supplier!$C:$C,0),0),"")</f>
        <v/>
      </c>
      <c r="F612" s="490" t="str">
        <f>IFERROR(INDEX(Supplier!F:F,MATCH($D612,Supplier!$C:$C,0),0),"")</f>
        <v/>
      </c>
      <c r="G612" s="488" t="str">
        <f>IFERROR(INDEX(Supplier!G:G,MATCH($D612,Supplier!$C:$C,0),0),"")</f>
        <v/>
      </c>
      <c r="H612" s="524"/>
      <c r="I612" s="525"/>
      <c r="J612" s="533" t="str">
        <f>IF(C612&lt;&gt;"",-SUMIFS('Jurnal Utang'!J:J,'Jurnal Utang'!H:H,F612,'Jurnal Utang'!N:N,C612)+SUMIFS('Jurnal Kas'!K:K,'Jurnal Kas'!H:H,F612,'Jurnal Kas'!N:N,C612)+I612,"")</f>
        <v/>
      </c>
    </row>
    <row r="613" spans="2:10" x14ac:dyDescent="0.25">
      <c r="B613" s="502">
        <v>606</v>
      </c>
      <c r="C613" s="502"/>
      <c r="D613" s="490" t="str">
        <f>IFERROR(INDEX('Jurnal Utang'!O:O,MATCH(C613,'Jurnal Utang'!N:N,0),0),"")</f>
        <v/>
      </c>
      <c r="E613" s="488" t="str">
        <f>IFERROR(INDEX(Supplier!D:D,MATCH($D613,Supplier!$C:$C,0),0),"")</f>
        <v/>
      </c>
      <c r="F613" s="490" t="str">
        <f>IFERROR(INDEX(Supplier!F:F,MATCH($D613,Supplier!$C:$C,0),0),"")</f>
        <v/>
      </c>
      <c r="G613" s="488" t="str">
        <f>IFERROR(INDEX(Supplier!G:G,MATCH($D613,Supplier!$C:$C,0),0),"")</f>
        <v/>
      </c>
      <c r="H613" s="524"/>
      <c r="I613" s="525"/>
      <c r="J613" s="533" t="str">
        <f>IF(C613&lt;&gt;"",-SUMIFS('Jurnal Utang'!J:J,'Jurnal Utang'!H:H,F613,'Jurnal Utang'!N:N,C613)+SUMIFS('Jurnal Kas'!K:K,'Jurnal Kas'!H:H,F613,'Jurnal Kas'!N:N,C613)+I613,"")</f>
        <v/>
      </c>
    </row>
    <row r="614" spans="2:10" x14ac:dyDescent="0.25">
      <c r="B614" s="502">
        <v>607</v>
      </c>
      <c r="C614" s="502"/>
      <c r="D614" s="490" t="str">
        <f>IFERROR(INDEX('Jurnal Utang'!O:O,MATCH(C614,'Jurnal Utang'!N:N,0),0),"")</f>
        <v/>
      </c>
      <c r="E614" s="488" t="str">
        <f>IFERROR(INDEX(Supplier!D:D,MATCH($D614,Supplier!$C:$C,0),0),"")</f>
        <v/>
      </c>
      <c r="F614" s="490" t="str">
        <f>IFERROR(INDEX(Supplier!F:F,MATCH($D614,Supplier!$C:$C,0),0),"")</f>
        <v/>
      </c>
      <c r="G614" s="488" t="str">
        <f>IFERROR(INDEX(Supplier!G:G,MATCH($D614,Supplier!$C:$C,0),0),"")</f>
        <v/>
      </c>
      <c r="H614" s="524"/>
      <c r="I614" s="525"/>
      <c r="J614" s="533" t="str">
        <f>IF(C614&lt;&gt;"",-SUMIFS('Jurnal Utang'!J:J,'Jurnal Utang'!H:H,F614,'Jurnal Utang'!N:N,C614)+SUMIFS('Jurnal Kas'!K:K,'Jurnal Kas'!H:H,F614,'Jurnal Kas'!N:N,C614)+I614,"")</f>
        <v/>
      </c>
    </row>
    <row r="615" spans="2:10" x14ac:dyDescent="0.25">
      <c r="B615" s="502">
        <v>608</v>
      </c>
      <c r="C615" s="502"/>
      <c r="D615" s="490" t="str">
        <f>IFERROR(INDEX('Jurnal Utang'!O:O,MATCH(C615,'Jurnal Utang'!N:N,0),0),"")</f>
        <v/>
      </c>
      <c r="E615" s="488" t="str">
        <f>IFERROR(INDEX(Supplier!D:D,MATCH($D615,Supplier!$C:$C,0),0),"")</f>
        <v/>
      </c>
      <c r="F615" s="490" t="str">
        <f>IFERROR(INDEX(Supplier!F:F,MATCH($D615,Supplier!$C:$C,0),0),"")</f>
        <v/>
      </c>
      <c r="G615" s="488" t="str">
        <f>IFERROR(INDEX(Supplier!G:G,MATCH($D615,Supplier!$C:$C,0),0),"")</f>
        <v/>
      </c>
      <c r="H615" s="524"/>
      <c r="I615" s="525"/>
      <c r="J615" s="533" t="str">
        <f>IF(C615&lt;&gt;"",-SUMIFS('Jurnal Utang'!J:J,'Jurnal Utang'!H:H,F615,'Jurnal Utang'!N:N,C615)+SUMIFS('Jurnal Kas'!K:K,'Jurnal Kas'!H:H,F615,'Jurnal Kas'!N:N,C615)+I615,"")</f>
        <v/>
      </c>
    </row>
    <row r="616" spans="2:10" x14ac:dyDescent="0.25">
      <c r="B616" s="502">
        <v>609</v>
      </c>
      <c r="C616" s="502"/>
      <c r="D616" s="490" t="str">
        <f>IFERROR(INDEX('Jurnal Utang'!O:O,MATCH(C616,'Jurnal Utang'!N:N,0),0),"")</f>
        <v/>
      </c>
      <c r="E616" s="488" t="str">
        <f>IFERROR(INDEX(Supplier!D:D,MATCH($D616,Supplier!$C:$C,0),0),"")</f>
        <v/>
      </c>
      <c r="F616" s="490" t="str">
        <f>IFERROR(INDEX(Supplier!F:F,MATCH($D616,Supplier!$C:$C,0),0),"")</f>
        <v/>
      </c>
      <c r="G616" s="488" t="str">
        <f>IFERROR(INDEX(Supplier!G:G,MATCH($D616,Supplier!$C:$C,0),0),"")</f>
        <v/>
      </c>
      <c r="H616" s="524"/>
      <c r="I616" s="525"/>
      <c r="J616" s="533" t="str">
        <f>IF(C616&lt;&gt;"",-SUMIFS('Jurnal Utang'!J:J,'Jurnal Utang'!H:H,F616,'Jurnal Utang'!N:N,C616)+SUMIFS('Jurnal Kas'!K:K,'Jurnal Kas'!H:H,F616,'Jurnal Kas'!N:N,C616)+I616,"")</f>
        <v/>
      </c>
    </row>
    <row r="617" spans="2:10" x14ac:dyDescent="0.25">
      <c r="B617" s="502">
        <v>610</v>
      </c>
      <c r="C617" s="502"/>
      <c r="D617" s="490" t="str">
        <f>IFERROR(INDEX('Jurnal Utang'!O:O,MATCH(C617,'Jurnal Utang'!N:N,0),0),"")</f>
        <v/>
      </c>
      <c r="E617" s="488" t="str">
        <f>IFERROR(INDEX(Supplier!D:D,MATCH($D617,Supplier!$C:$C,0),0),"")</f>
        <v/>
      </c>
      <c r="F617" s="490" t="str">
        <f>IFERROR(INDEX(Supplier!F:F,MATCH($D617,Supplier!$C:$C,0),0),"")</f>
        <v/>
      </c>
      <c r="G617" s="488" t="str">
        <f>IFERROR(INDEX(Supplier!G:G,MATCH($D617,Supplier!$C:$C,0),0),"")</f>
        <v/>
      </c>
      <c r="H617" s="524"/>
      <c r="I617" s="525"/>
      <c r="J617" s="533" t="str">
        <f>IF(C617&lt;&gt;"",-SUMIFS('Jurnal Utang'!J:J,'Jurnal Utang'!H:H,F617,'Jurnal Utang'!N:N,C617)+SUMIFS('Jurnal Kas'!K:K,'Jurnal Kas'!H:H,F617,'Jurnal Kas'!N:N,C617)+I617,"")</f>
        <v/>
      </c>
    </row>
    <row r="618" spans="2:10" x14ac:dyDescent="0.25">
      <c r="B618" s="502">
        <v>611</v>
      </c>
      <c r="C618" s="502"/>
      <c r="D618" s="490" t="str">
        <f>IFERROR(INDEX('Jurnal Utang'!O:O,MATCH(C618,'Jurnal Utang'!N:N,0),0),"")</f>
        <v/>
      </c>
      <c r="E618" s="488" t="str">
        <f>IFERROR(INDEX(Supplier!D:D,MATCH($D618,Supplier!$C:$C,0),0),"")</f>
        <v/>
      </c>
      <c r="F618" s="490" t="str">
        <f>IFERROR(INDEX(Supplier!F:F,MATCH($D618,Supplier!$C:$C,0),0),"")</f>
        <v/>
      </c>
      <c r="G618" s="488" t="str">
        <f>IFERROR(INDEX(Supplier!G:G,MATCH($D618,Supplier!$C:$C,0),0),"")</f>
        <v/>
      </c>
      <c r="H618" s="524"/>
      <c r="I618" s="525"/>
      <c r="J618" s="533" t="str">
        <f>IF(C618&lt;&gt;"",-SUMIFS('Jurnal Utang'!J:J,'Jurnal Utang'!H:H,F618,'Jurnal Utang'!N:N,C618)+SUMIFS('Jurnal Kas'!K:K,'Jurnal Kas'!H:H,F618,'Jurnal Kas'!N:N,C618)+I618,"")</f>
        <v/>
      </c>
    </row>
    <row r="619" spans="2:10" x14ac:dyDescent="0.25">
      <c r="B619" s="502">
        <v>612</v>
      </c>
      <c r="C619" s="502"/>
      <c r="D619" s="490" t="str">
        <f>IFERROR(INDEX('Jurnal Utang'!O:O,MATCH(C619,'Jurnal Utang'!N:N,0),0),"")</f>
        <v/>
      </c>
      <c r="E619" s="488" t="str">
        <f>IFERROR(INDEX(Supplier!D:D,MATCH($D619,Supplier!$C:$C,0),0),"")</f>
        <v/>
      </c>
      <c r="F619" s="490" t="str">
        <f>IFERROR(INDEX(Supplier!F:F,MATCH($D619,Supplier!$C:$C,0),0),"")</f>
        <v/>
      </c>
      <c r="G619" s="488" t="str">
        <f>IFERROR(INDEX(Supplier!G:G,MATCH($D619,Supplier!$C:$C,0),0),"")</f>
        <v/>
      </c>
      <c r="H619" s="524"/>
      <c r="I619" s="525"/>
      <c r="J619" s="533" t="str">
        <f>IF(C619&lt;&gt;"",-SUMIFS('Jurnal Utang'!J:J,'Jurnal Utang'!H:H,F619,'Jurnal Utang'!N:N,C619)+SUMIFS('Jurnal Kas'!K:K,'Jurnal Kas'!H:H,F619,'Jurnal Kas'!N:N,C619)+I619,"")</f>
        <v/>
      </c>
    </row>
    <row r="620" spans="2:10" x14ac:dyDescent="0.25">
      <c r="B620" s="502">
        <v>613</v>
      </c>
      <c r="C620" s="502"/>
      <c r="D620" s="490" t="str">
        <f>IFERROR(INDEX('Jurnal Utang'!O:O,MATCH(C620,'Jurnal Utang'!N:N,0),0),"")</f>
        <v/>
      </c>
      <c r="E620" s="488" t="str">
        <f>IFERROR(INDEX(Supplier!D:D,MATCH($D620,Supplier!$C:$C,0),0),"")</f>
        <v/>
      </c>
      <c r="F620" s="490" t="str">
        <f>IFERROR(INDEX(Supplier!F:F,MATCH($D620,Supplier!$C:$C,0),0),"")</f>
        <v/>
      </c>
      <c r="G620" s="488" t="str">
        <f>IFERROR(INDEX(Supplier!G:G,MATCH($D620,Supplier!$C:$C,0),0),"")</f>
        <v/>
      </c>
      <c r="H620" s="524"/>
      <c r="I620" s="525"/>
      <c r="J620" s="533" t="str">
        <f>IF(C620&lt;&gt;"",-SUMIFS('Jurnal Utang'!J:J,'Jurnal Utang'!H:H,F620,'Jurnal Utang'!N:N,C620)+SUMIFS('Jurnal Kas'!K:K,'Jurnal Kas'!H:H,F620,'Jurnal Kas'!N:N,C620)+I620,"")</f>
        <v/>
      </c>
    </row>
    <row r="621" spans="2:10" x14ac:dyDescent="0.25">
      <c r="B621" s="502">
        <v>614</v>
      </c>
      <c r="C621" s="502"/>
      <c r="D621" s="490" t="str">
        <f>IFERROR(INDEX('Jurnal Utang'!O:O,MATCH(C621,'Jurnal Utang'!N:N,0),0),"")</f>
        <v/>
      </c>
      <c r="E621" s="488" t="str">
        <f>IFERROR(INDEX(Supplier!D:D,MATCH($D621,Supplier!$C:$C,0),0),"")</f>
        <v/>
      </c>
      <c r="F621" s="490" t="str">
        <f>IFERROR(INDEX(Supplier!F:F,MATCH($D621,Supplier!$C:$C,0),0),"")</f>
        <v/>
      </c>
      <c r="G621" s="488" t="str">
        <f>IFERROR(INDEX(Supplier!G:G,MATCH($D621,Supplier!$C:$C,0),0),"")</f>
        <v/>
      </c>
      <c r="H621" s="524"/>
      <c r="I621" s="525"/>
      <c r="J621" s="533" t="str">
        <f>IF(C621&lt;&gt;"",-SUMIFS('Jurnal Utang'!J:J,'Jurnal Utang'!H:H,F621,'Jurnal Utang'!N:N,C621)+SUMIFS('Jurnal Kas'!K:K,'Jurnal Kas'!H:H,F621,'Jurnal Kas'!N:N,C621)+I621,"")</f>
        <v/>
      </c>
    </row>
    <row r="622" spans="2:10" x14ac:dyDescent="0.25">
      <c r="B622" s="502">
        <v>615</v>
      </c>
      <c r="C622" s="502"/>
      <c r="D622" s="490" t="str">
        <f>IFERROR(INDEX('Jurnal Utang'!O:O,MATCH(C622,'Jurnal Utang'!N:N,0),0),"")</f>
        <v/>
      </c>
      <c r="E622" s="488" t="str">
        <f>IFERROR(INDEX(Supplier!D:D,MATCH($D622,Supplier!$C:$C,0),0),"")</f>
        <v/>
      </c>
      <c r="F622" s="490" t="str">
        <f>IFERROR(INDEX(Supplier!F:F,MATCH($D622,Supplier!$C:$C,0),0),"")</f>
        <v/>
      </c>
      <c r="G622" s="488" t="str">
        <f>IFERROR(INDEX(Supplier!G:G,MATCH($D622,Supplier!$C:$C,0),0),"")</f>
        <v/>
      </c>
      <c r="H622" s="524"/>
      <c r="I622" s="525"/>
      <c r="J622" s="533" t="str">
        <f>IF(C622&lt;&gt;"",-SUMIFS('Jurnal Utang'!J:J,'Jurnal Utang'!H:H,F622,'Jurnal Utang'!N:N,C622)+SUMIFS('Jurnal Kas'!K:K,'Jurnal Kas'!H:H,F622,'Jurnal Kas'!N:N,C622)+I622,"")</f>
        <v/>
      </c>
    </row>
    <row r="623" spans="2:10" x14ac:dyDescent="0.25">
      <c r="B623" s="502">
        <v>616</v>
      </c>
      <c r="C623" s="502"/>
      <c r="D623" s="490" t="str">
        <f>IFERROR(INDEX('Jurnal Utang'!O:O,MATCH(C623,'Jurnal Utang'!N:N,0),0),"")</f>
        <v/>
      </c>
      <c r="E623" s="488" t="str">
        <f>IFERROR(INDEX(Supplier!D:D,MATCH($D623,Supplier!$C:$C,0),0),"")</f>
        <v/>
      </c>
      <c r="F623" s="490" t="str">
        <f>IFERROR(INDEX(Supplier!F:F,MATCH($D623,Supplier!$C:$C,0),0),"")</f>
        <v/>
      </c>
      <c r="G623" s="488" t="str">
        <f>IFERROR(INDEX(Supplier!G:G,MATCH($D623,Supplier!$C:$C,0),0),"")</f>
        <v/>
      </c>
      <c r="H623" s="524"/>
      <c r="I623" s="525"/>
      <c r="J623" s="533" t="str">
        <f>IF(C623&lt;&gt;"",-SUMIFS('Jurnal Utang'!J:J,'Jurnal Utang'!H:H,F623,'Jurnal Utang'!N:N,C623)+SUMIFS('Jurnal Kas'!K:K,'Jurnal Kas'!H:H,F623,'Jurnal Kas'!N:N,C623)+I623,"")</f>
        <v/>
      </c>
    </row>
    <row r="624" spans="2:10" x14ac:dyDescent="0.25">
      <c r="B624" s="502">
        <v>617</v>
      </c>
      <c r="C624" s="502"/>
      <c r="D624" s="490" t="str">
        <f>IFERROR(INDEX('Jurnal Utang'!O:O,MATCH(C624,'Jurnal Utang'!N:N,0),0),"")</f>
        <v/>
      </c>
      <c r="E624" s="488" t="str">
        <f>IFERROR(INDEX(Supplier!D:D,MATCH($D624,Supplier!$C:$C,0),0),"")</f>
        <v/>
      </c>
      <c r="F624" s="490" t="str">
        <f>IFERROR(INDEX(Supplier!F:F,MATCH($D624,Supplier!$C:$C,0),0),"")</f>
        <v/>
      </c>
      <c r="G624" s="488" t="str">
        <f>IFERROR(INDEX(Supplier!G:G,MATCH($D624,Supplier!$C:$C,0),0),"")</f>
        <v/>
      </c>
      <c r="H624" s="524"/>
      <c r="I624" s="525"/>
      <c r="J624" s="533" t="str">
        <f>IF(C624&lt;&gt;"",-SUMIFS('Jurnal Utang'!J:J,'Jurnal Utang'!H:H,F624,'Jurnal Utang'!N:N,C624)+SUMIFS('Jurnal Kas'!K:K,'Jurnal Kas'!H:H,F624,'Jurnal Kas'!N:N,C624)+I624,"")</f>
        <v/>
      </c>
    </row>
    <row r="625" spans="2:10" x14ac:dyDescent="0.25">
      <c r="B625" s="502">
        <v>618</v>
      </c>
      <c r="C625" s="502"/>
      <c r="D625" s="490" t="str">
        <f>IFERROR(INDEX('Jurnal Utang'!O:O,MATCH(C625,'Jurnal Utang'!N:N,0),0),"")</f>
        <v/>
      </c>
      <c r="E625" s="488" t="str">
        <f>IFERROR(INDEX(Supplier!D:D,MATCH($D625,Supplier!$C:$C,0),0),"")</f>
        <v/>
      </c>
      <c r="F625" s="490" t="str">
        <f>IFERROR(INDEX(Supplier!F:F,MATCH($D625,Supplier!$C:$C,0),0),"")</f>
        <v/>
      </c>
      <c r="G625" s="488" t="str">
        <f>IFERROR(INDEX(Supplier!G:G,MATCH($D625,Supplier!$C:$C,0),0),"")</f>
        <v/>
      </c>
      <c r="H625" s="524"/>
      <c r="I625" s="525"/>
      <c r="J625" s="533" t="str">
        <f>IF(C625&lt;&gt;"",-SUMIFS('Jurnal Utang'!J:J,'Jurnal Utang'!H:H,F625,'Jurnal Utang'!N:N,C625)+SUMIFS('Jurnal Kas'!K:K,'Jurnal Kas'!H:H,F625,'Jurnal Kas'!N:N,C625)+I625,"")</f>
        <v/>
      </c>
    </row>
    <row r="626" spans="2:10" x14ac:dyDescent="0.25">
      <c r="B626" s="502">
        <v>619</v>
      </c>
      <c r="C626" s="502"/>
      <c r="D626" s="490" t="str">
        <f>IFERROR(INDEX('Jurnal Utang'!O:O,MATCH(C626,'Jurnal Utang'!N:N,0),0),"")</f>
        <v/>
      </c>
      <c r="E626" s="488" t="str">
        <f>IFERROR(INDEX(Supplier!D:D,MATCH($D626,Supplier!$C:$C,0),0),"")</f>
        <v/>
      </c>
      <c r="F626" s="490" t="str">
        <f>IFERROR(INDEX(Supplier!F:F,MATCH($D626,Supplier!$C:$C,0),0),"")</f>
        <v/>
      </c>
      <c r="G626" s="488" t="str">
        <f>IFERROR(INDEX(Supplier!G:G,MATCH($D626,Supplier!$C:$C,0),0),"")</f>
        <v/>
      </c>
      <c r="H626" s="524"/>
      <c r="I626" s="525"/>
      <c r="J626" s="533" t="str">
        <f>IF(C626&lt;&gt;"",-SUMIFS('Jurnal Utang'!J:J,'Jurnal Utang'!H:H,F626,'Jurnal Utang'!N:N,C626)+SUMIFS('Jurnal Kas'!K:K,'Jurnal Kas'!H:H,F626,'Jurnal Kas'!N:N,C626)+I626,"")</f>
        <v/>
      </c>
    </row>
    <row r="627" spans="2:10" x14ac:dyDescent="0.25">
      <c r="B627" s="502">
        <v>620</v>
      </c>
      <c r="C627" s="502"/>
      <c r="D627" s="490" t="str">
        <f>IFERROR(INDEX('Jurnal Utang'!O:O,MATCH(C627,'Jurnal Utang'!N:N,0),0),"")</f>
        <v/>
      </c>
      <c r="E627" s="488" t="str">
        <f>IFERROR(INDEX(Supplier!D:D,MATCH($D627,Supplier!$C:$C,0),0),"")</f>
        <v/>
      </c>
      <c r="F627" s="490" t="str">
        <f>IFERROR(INDEX(Supplier!F:F,MATCH($D627,Supplier!$C:$C,0),0),"")</f>
        <v/>
      </c>
      <c r="G627" s="488" t="str">
        <f>IFERROR(INDEX(Supplier!G:G,MATCH($D627,Supplier!$C:$C,0),0),"")</f>
        <v/>
      </c>
      <c r="H627" s="524"/>
      <c r="I627" s="525"/>
      <c r="J627" s="533" t="str">
        <f>IF(C627&lt;&gt;"",-SUMIFS('Jurnal Utang'!J:J,'Jurnal Utang'!H:H,F627,'Jurnal Utang'!N:N,C627)+SUMIFS('Jurnal Kas'!K:K,'Jurnal Kas'!H:H,F627,'Jurnal Kas'!N:N,C627)+I627,"")</f>
        <v/>
      </c>
    </row>
    <row r="628" spans="2:10" x14ac:dyDescent="0.25">
      <c r="B628" s="502">
        <v>621</v>
      </c>
      <c r="C628" s="502"/>
      <c r="D628" s="490" t="str">
        <f>IFERROR(INDEX('Jurnal Utang'!O:O,MATCH(C628,'Jurnal Utang'!N:N,0),0),"")</f>
        <v/>
      </c>
      <c r="E628" s="488" t="str">
        <f>IFERROR(INDEX(Supplier!D:D,MATCH($D628,Supplier!$C:$C,0),0),"")</f>
        <v/>
      </c>
      <c r="F628" s="490" t="str">
        <f>IFERROR(INDEX(Supplier!F:F,MATCH($D628,Supplier!$C:$C,0),0),"")</f>
        <v/>
      </c>
      <c r="G628" s="488" t="str">
        <f>IFERROR(INDEX(Supplier!G:G,MATCH($D628,Supplier!$C:$C,0),0),"")</f>
        <v/>
      </c>
      <c r="H628" s="524"/>
      <c r="I628" s="525"/>
      <c r="J628" s="533" t="str">
        <f>IF(C628&lt;&gt;"",-SUMIFS('Jurnal Utang'!J:J,'Jurnal Utang'!H:H,F628,'Jurnal Utang'!N:N,C628)+SUMIFS('Jurnal Kas'!K:K,'Jurnal Kas'!H:H,F628,'Jurnal Kas'!N:N,C628)+I628,"")</f>
        <v/>
      </c>
    </row>
    <row r="629" spans="2:10" x14ac:dyDescent="0.25">
      <c r="B629" s="502">
        <v>622</v>
      </c>
      <c r="C629" s="502"/>
      <c r="D629" s="490" t="str">
        <f>IFERROR(INDEX('Jurnal Utang'!O:O,MATCH(C629,'Jurnal Utang'!N:N,0),0),"")</f>
        <v/>
      </c>
      <c r="E629" s="488" t="str">
        <f>IFERROR(INDEX(Supplier!D:D,MATCH($D629,Supplier!$C:$C,0),0),"")</f>
        <v/>
      </c>
      <c r="F629" s="490" t="str">
        <f>IFERROR(INDEX(Supplier!F:F,MATCH($D629,Supplier!$C:$C,0),0),"")</f>
        <v/>
      </c>
      <c r="G629" s="488" t="str">
        <f>IFERROR(INDEX(Supplier!G:G,MATCH($D629,Supplier!$C:$C,0),0),"")</f>
        <v/>
      </c>
      <c r="H629" s="524"/>
      <c r="I629" s="525"/>
      <c r="J629" s="533" t="str">
        <f>IF(C629&lt;&gt;"",-SUMIFS('Jurnal Utang'!J:J,'Jurnal Utang'!H:H,F629,'Jurnal Utang'!N:N,C629)+SUMIFS('Jurnal Kas'!K:K,'Jurnal Kas'!H:H,F629,'Jurnal Kas'!N:N,C629)+I629,"")</f>
        <v/>
      </c>
    </row>
    <row r="630" spans="2:10" x14ac:dyDescent="0.25">
      <c r="B630" s="502">
        <v>623</v>
      </c>
      <c r="C630" s="502"/>
      <c r="D630" s="490" t="str">
        <f>IFERROR(INDEX('Jurnal Utang'!O:O,MATCH(C630,'Jurnal Utang'!N:N,0),0),"")</f>
        <v/>
      </c>
      <c r="E630" s="488" t="str">
        <f>IFERROR(INDEX(Supplier!D:D,MATCH($D630,Supplier!$C:$C,0),0),"")</f>
        <v/>
      </c>
      <c r="F630" s="490" t="str">
        <f>IFERROR(INDEX(Supplier!F:F,MATCH($D630,Supplier!$C:$C,0),0),"")</f>
        <v/>
      </c>
      <c r="G630" s="488" t="str">
        <f>IFERROR(INDEX(Supplier!G:G,MATCH($D630,Supplier!$C:$C,0),0),"")</f>
        <v/>
      </c>
      <c r="H630" s="524"/>
      <c r="I630" s="525"/>
      <c r="J630" s="533" t="str">
        <f>IF(C630&lt;&gt;"",-SUMIFS('Jurnal Utang'!J:J,'Jurnal Utang'!H:H,F630,'Jurnal Utang'!N:N,C630)+SUMIFS('Jurnal Kas'!K:K,'Jurnal Kas'!H:H,F630,'Jurnal Kas'!N:N,C630)+I630,"")</f>
        <v/>
      </c>
    </row>
    <row r="631" spans="2:10" x14ac:dyDescent="0.25">
      <c r="B631" s="502">
        <v>624</v>
      </c>
      <c r="C631" s="502"/>
      <c r="D631" s="490" t="str">
        <f>IFERROR(INDEX('Jurnal Utang'!O:O,MATCH(C631,'Jurnal Utang'!N:N,0),0),"")</f>
        <v/>
      </c>
      <c r="E631" s="488" t="str">
        <f>IFERROR(INDEX(Supplier!D:D,MATCH($D631,Supplier!$C:$C,0),0),"")</f>
        <v/>
      </c>
      <c r="F631" s="490" t="str">
        <f>IFERROR(INDEX(Supplier!F:F,MATCH($D631,Supplier!$C:$C,0),0),"")</f>
        <v/>
      </c>
      <c r="G631" s="488" t="str">
        <f>IFERROR(INDEX(Supplier!G:G,MATCH($D631,Supplier!$C:$C,0),0),"")</f>
        <v/>
      </c>
      <c r="H631" s="524"/>
      <c r="I631" s="525"/>
      <c r="J631" s="533" t="str">
        <f>IF(C631&lt;&gt;"",-SUMIFS('Jurnal Utang'!J:J,'Jurnal Utang'!H:H,F631,'Jurnal Utang'!N:N,C631)+SUMIFS('Jurnal Kas'!K:K,'Jurnal Kas'!H:H,F631,'Jurnal Kas'!N:N,C631)+I631,"")</f>
        <v/>
      </c>
    </row>
    <row r="632" spans="2:10" x14ac:dyDescent="0.25">
      <c r="B632" s="502">
        <v>625</v>
      </c>
      <c r="C632" s="502"/>
      <c r="D632" s="490" t="str">
        <f>IFERROR(INDEX('Jurnal Utang'!O:O,MATCH(C632,'Jurnal Utang'!N:N,0),0),"")</f>
        <v/>
      </c>
      <c r="E632" s="488" t="str">
        <f>IFERROR(INDEX(Supplier!D:D,MATCH($D632,Supplier!$C:$C,0),0),"")</f>
        <v/>
      </c>
      <c r="F632" s="490" t="str">
        <f>IFERROR(INDEX(Supplier!F:F,MATCH($D632,Supplier!$C:$C,0),0),"")</f>
        <v/>
      </c>
      <c r="G632" s="488" t="str">
        <f>IFERROR(INDEX(Supplier!G:G,MATCH($D632,Supplier!$C:$C,0),0),"")</f>
        <v/>
      </c>
      <c r="H632" s="524"/>
      <c r="I632" s="525"/>
      <c r="J632" s="533" t="str">
        <f>IF(C632&lt;&gt;"",-SUMIFS('Jurnal Utang'!J:J,'Jurnal Utang'!H:H,F632,'Jurnal Utang'!N:N,C632)+SUMIFS('Jurnal Kas'!K:K,'Jurnal Kas'!H:H,F632,'Jurnal Kas'!N:N,C632)+I632,"")</f>
        <v/>
      </c>
    </row>
    <row r="633" spans="2:10" x14ac:dyDescent="0.25">
      <c r="B633" s="502">
        <v>626</v>
      </c>
      <c r="C633" s="502"/>
      <c r="D633" s="490" t="str">
        <f>IFERROR(INDEX('Jurnal Utang'!O:O,MATCH(C633,'Jurnal Utang'!N:N,0),0),"")</f>
        <v/>
      </c>
      <c r="E633" s="488" t="str">
        <f>IFERROR(INDEX(Supplier!D:D,MATCH($D633,Supplier!$C:$C,0),0),"")</f>
        <v/>
      </c>
      <c r="F633" s="490" t="str">
        <f>IFERROR(INDEX(Supplier!F:F,MATCH($D633,Supplier!$C:$C,0),0),"")</f>
        <v/>
      </c>
      <c r="G633" s="488" t="str">
        <f>IFERROR(INDEX(Supplier!G:G,MATCH($D633,Supplier!$C:$C,0),0),"")</f>
        <v/>
      </c>
      <c r="H633" s="524"/>
      <c r="I633" s="525"/>
      <c r="J633" s="533" t="str">
        <f>IF(C633&lt;&gt;"",-SUMIFS('Jurnal Utang'!J:J,'Jurnal Utang'!H:H,F633,'Jurnal Utang'!N:N,C633)+SUMIFS('Jurnal Kas'!K:K,'Jurnal Kas'!H:H,F633,'Jurnal Kas'!N:N,C633)+I633,"")</f>
        <v/>
      </c>
    </row>
    <row r="634" spans="2:10" x14ac:dyDescent="0.25">
      <c r="B634" s="502">
        <v>627</v>
      </c>
      <c r="C634" s="502"/>
      <c r="D634" s="490" t="str">
        <f>IFERROR(INDEX('Jurnal Utang'!O:O,MATCH(C634,'Jurnal Utang'!N:N,0),0),"")</f>
        <v/>
      </c>
      <c r="E634" s="488" t="str">
        <f>IFERROR(INDEX(Supplier!D:D,MATCH($D634,Supplier!$C:$C,0),0),"")</f>
        <v/>
      </c>
      <c r="F634" s="490" t="str">
        <f>IFERROR(INDEX(Supplier!F:F,MATCH($D634,Supplier!$C:$C,0),0),"")</f>
        <v/>
      </c>
      <c r="G634" s="488" t="str">
        <f>IFERROR(INDEX(Supplier!G:G,MATCH($D634,Supplier!$C:$C,0),0),"")</f>
        <v/>
      </c>
      <c r="H634" s="524"/>
      <c r="I634" s="525"/>
      <c r="J634" s="533" t="str">
        <f>IF(C634&lt;&gt;"",-SUMIFS('Jurnal Utang'!J:J,'Jurnal Utang'!H:H,F634,'Jurnal Utang'!N:N,C634)+SUMIFS('Jurnal Kas'!K:K,'Jurnal Kas'!H:H,F634,'Jurnal Kas'!N:N,C634)+I634,"")</f>
        <v/>
      </c>
    </row>
    <row r="635" spans="2:10" x14ac:dyDescent="0.25">
      <c r="B635" s="502">
        <v>628</v>
      </c>
      <c r="C635" s="502"/>
      <c r="D635" s="490" t="str">
        <f>IFERROR(INDEX('Jurnal Utang'!O:O,MATCH(C635,'Jurnal Utang'!N:N,0),0),"")</f>
        <v/>
      </c>
      <c r="E635" s="488" t="str">
        <f>IFERROR(INDEX(Supplier!D:D,MATCH($D635,Supplier!$C:$C,0),0),"")</f>
        <v/>
      </c>
      <c r="F635" s="490" t="str">
        <f>IFERROR(INDEX(Supplier!F:F,MATCH($D635,Supplier!$C:$C,0),0),"")</f>
        <v/>
      </c>
      <c r="G635" s="488" t="str">
        <f>IFERROR(INDEX(Supplier!G:G,MATCH($D635,Supplier!$C:$C,0),0),"")</f>
        <v/>
      </c>
      <c r="H635" s="524"/>
      <c r="I635" s="525"/>
      <c r="J635" s="533" t="str">
        <f>IF(C635&lt;&gt;"",-SUMIFS('Jurnal Utang'!J:J,'Jurnal Utang'!H:H,F635,'Jurnal Utang'!N:N,C635)+SUMIFS('Jurnal Kas'!K:K,'Jurnal Kas'!H:H,F635,'Jurnal Kas'!N:N,C635)+I635,"")</f>
        <v/>
      </c>
    </row>
    <row r="636" spans="2:10" x14ac:dyDescent="0.25">
      <c r="B636" s="502">
        <v>629</v>
      </c>
      <c r="C636" s="502"/>
      <c r="D636" s="490" t="str">
        <f>IFERROR(INDEX('Jurnal Utang'!O:O,MATCH(C636,'Jurnal Utang'!N:N,0),0),"")</f>
        <v/>
      </c>
      <c r="E636" s="488" t="str">
        <f>IFERROR(INDEX(Supplier!D:D,MATCH($D636,Supplier!$C:$C,0),0),"")</f>
        <v/>
      </c>
      <c r="F636" s="490" t="str">
        <f>IFERROR(INDEX(Supplier!F:F,MATCH($D636,Supplier!$C:$C,0),0),"")</f>
        <v/>
      </c>
      <c r="G636" s="488" t="str">
        <f>IFERROR(INDEX(Supplier!G:G,MATCH($D636,Supplier!$C:$C,0),0),"")</f>
        <v/>
      </c>
      <c r="H636" s="524"/>
      <c r="I636" s="525"/>
      <c r="J636" s="533" t="str">
        <f>IF(C636&lt;&gt;"",-SUMIFS('Jurnal Utang'!J:J,'Jurnal Utang'!H:H,F636,'Jurnal Utang'!N:N,C636)+SUMIFS('Jurnal Kas'!K:K,'Jurnal Kas'!H:H,F636,'Jurnal Kas'!N:N,C636)+I636,"")</f>
        <v/>
      </c>
    </row>
    <row r="637" spans="2:10" x14ac:dyDescent="0.25">
      <c r="B637" s="502">
        <v>630</v>
      </c>
      <c r="C637" s="502"/>
      <c r="D637" s="490" t="str">
        <f>IFERROR(INDEX('Jurnal Utang'!O:O,MATCH(C637,'Jurnal Utang'!N:N,0),0),"")</f>
        <v/>
      </c>
      <c r="E637" s="488" t="str">
        <f>IFERROR(INDEX(Supplier!D:D,MATCH($D637,Supplier!$C:$C,0),0),"")</f>
        <v/>
      </c>
      <c r="F637" s="490" t="str">
        <f>IFERROR(INDEX(Supplier!F:F,MATCH($D637,Supplier!$C:$C,0),0),"")</f>
        <v/>
      </c>
      <c r="G637" s="488" t="str">
        <f>IFERROR(INDEX(Supplier!G:G,MATCH($D637,Supplier!$C:$C,0),0),"")</f>
        <v/>
      </c>
      <c r="H637" s="524"/>
      <c r="I637" s="525"/>
      <c r="J637" s="533" t="str">
        <f>IF(C637&lt;&gt;"",-SUMIFS('Jurnal Utang'!J:J,'Jurnal Utang'!H:H,F637,'Jurnal Utang'!N:N,C637)+SUMIFS('Jurnal Kas'!K:K,'Jurnal Kas'!H:H,F637,'Jurnal Kas'!N:N,C637)+I637,"")</f>
        <v/>
      </c>
    </row>
    <row r="638" spans="2:10" x14ac:dyDescent="0.25">
      <c r="B638" s="502">
        <v>631</v>
      </c>
      <c r="C638" s="502"/>
      <c r="D638" s="490" t="str">
        <f>IFERROR(INDEX('Jurnal Utang'!O:O,MATCH(C638,'Jurnal Utang'!N:N,0),0),"")</f>
        <v/>
      </c>
      <c r="E638" s="488" t="str">
        <f>IFERROR(INDEX(Supplier!D:D,MATCH($D638,Supplier!$C:$C,0),0),"")</f>
        <v/>
      </c>
      <c r="F638" s="490" t="str">
        <f>IFERROR(INDEX(Supplier!F:F,MATCH($D638,Supplier!$C:$C,0),0),"")</f>
        <v/>
      </c>
      <c r="G638" s="488" t="str">
        <f>IFERROR(INDEX(Supplier!G:G,MATCH($D638,Supplier!$C:$C,0),0),"")</f>
        <v/>
      </c>
      <c r="H638" s="524"/>
      <c r="I638" s="525"/>
      <c r="J638" s="533" t="str">
        <f>IF(C638&lt;&gt;"",-SUMIFS('Jurnal Utang'!J:J,'Jurnal Utang'!H:H,F638,'Jurnal Utang'!N:N,C638)+SUMIFS('Jurnal Kas'!K:K,'Jurnal Kas'!H:H,F638,'Jurnal Kas'!N:N,C638)+I638,"")</f>
        <v/>
      </c>
    </row>
    <row r="639" spans="2:10" x14ac:dyDescent="0.25">
      <c r="B639" s="502">
        <v>632</v>
      </c>
      <c r="C639" s="502"/>
      <c r="D639" s="490" t="str">
        <f>IFERROR(INDEX('Jurnal Utang'!O:O,MATCH(C639,'Jurnal Utang'!N:N,0),0),"")</f>
        <v/>
      </c>
      <c r="E639" s="488" t="str">
        <f>IFERROR(INDEX(Supplier!D:D,MATCH($D639,Supplier!$C:$C,0),0),"")</f>
        <v/>
      </c>
      <c r="F639" s="490" t="str">
        <f>IFERROR(INDEX(Supplier!F:F,MATCH($D639,Supplier!$C:$C,0),0),"")</f>
        <v/>
      </c>
      <c r="G639" s="488" t="str">
        <f>IFERROR(INDEX(Supplier!G:G,MATCH($D639,Supplier!$C:$C,0),0),"")</f>
        <v/>
      </c>
      <c r="H639" s="524"/>
      <c r="I639" s="525"/>
      <c r="J639" s="533" t="str">
        <f>IF(C639&lt;&gt;"",-SUMIFS('Jurnal Utang'!J:J,'Jurnal Utang'!H:H,F639,'Jurnal Utang'!N:N,C639)+SUMIFS('Jurnal Kas'!K:K,'Jurnal Kas'!H:H,F639,'Jurnal Kas'!N:N,C639)+I639,"")</f>
        <v/>
      </c>
    </row>
    <row r="640" spans="2:10" x14ac:dyDescent="0.25">
      <c r="B640" s="502">
        <v>633</v>
      </c>
      <c r="C640" s="502"/>
      <c r="D640" s="490" t="str">
        <f>IFERROR(INDEX('Jurnal Utang'!O:O,MATCH(C640,'Jurnal Utang'!N:N,0),0),"")</f>
        <v/>
      </c>
      <c r="E640" s="488" t="str">
        <f>IFERROR(INDEX(Supplier!D:D,MATCH($D640,Supplier!$C:$C,0),0),"")</f>
        <v/>
      </c>
      <c r="F640" s="490" t="str">
        <f>IFERROR(INDEX(Supplier!F:F,MATCH($D640,Supplier!$C:$C,0),0),"")</f>
        <v/>
      </c>
      <c r="G640" s="488" t="str">
        <f>IFERROR(INDEX(Supplier!G:G,MATCH($D640,Supplier!$C:$C,0),0),"")</f>
        <v/>
      </c>
      <c r="H640" s="524"/>
      <c r="I640" s="525"/>
      <c r="J640" s="533" t="str">
        <f>IF(C640&lt;&gt;"",-SUMIFS('Jurnal Utang'!J:J,'Jurnal Utang'!H:H,F640,'Jurnal Utang'!N:N,C640)+SUMIFS('Jurnal Kas'!K:K,'Jurnal Kas'!H:H,F640,'Jurnal Kas'!N:N,C640)+I640,"")</f>
        <v/>
      </c>
    </row>
    <row r="641" spans="2:10" x14ac:dyDescent="0.25">
      <c r="B641" s="502">
        <v>634</v>
      </c>
      <c r="C641" s="502"/>
      <c r="D641" s="490" t="str">
        <f>IFERROR(INDEX('Jurnal Utang'!O:O,MATCH(C641,'Jurnal Utang'!N:N,0),0),"")</f>
        <v/>
      </c>
      <c r="E641" s="488" t="str">
        <f>IFERROR(INDEX(Supplier!D:D,MATCH($D641,Supplier!$C:$C,0),0),"")</f>
        <v/>
      </c>
      <c r="F641" s="490" t="str">
        <f>IFERROR(INDEX(Supplier!F:F,MATCH($D641,Supplier!$C:$C,0),0),"")</f>
        <v/>
      </c>
      <c r="G641" s="488" t="str">
        <f>IFERROR(INDEX(Supplier!G:G,MATCH($D641,Supplier!$C:$C,0),0),"")</f>
        <v/>
      </c>
      <c r="H641" s="524"/>
      <c r="I641" s="525"/>
      <c r="J641" s="533" t="str">
        <f>IF(C641&lt;&gt;"",-SUMIFS('Jurnal Utang'!J:J,'Jurnal Utang'!H:H,F641,'Jurnal Utang'!N:N,C641)+SUMIFS('Jurnal Kas'!K:K,'Jurnal Kas'!H:H,F641,'Jurnal Kas'!N:N,C641)+I641,"")</f>
        <v/>
      </c>
    </row>
    <row r="642" spans="2:10" x14ac:dyDescent="0.25">
      <c r="B642" s="502">
        <v>635</v>
      </c>
      <c r="C642" s="502"/>
      <c r="D642" s="490" t="str">
        <f>IFERROR(INDEX('Jurnal Utang'!O:O,MATCH(C642,'Jurnal Utang'!N:N,0),0),"")</f>
        <v/>
      </c>
      <c r="E642" s="488" t="str">
        <f>IFERROR(INDEX(Supplier!D:D,MATCH($D642,Supplier!$C:$C,0),0),"")</f>
        <v/>
      </c>
      <c r="F642" s="490" t="str">
        <f>IFERROR(INDEX(Supplier!F:F,MATCH($D642,Supplier!$C:$C,0),0),"")</f>
        <v/>
      </c>
      <c r="G642" s="488" t="str">
        <f>IFERROR(INDEX(Supplier!G:G,MATCH($D642,Supplier!$C:$C,0),0),"")</f>
        <v/>
      </c>
      <c r="H642" s="524"/>
      <c r="I642" s="525"/>
      <c r="J642" s="533" t="str">
        <f>IF(C642&lt;&gt;"",-SUMIFS('Jurnal Utang'!J:J,'Jurnal Utang'!H:H,F642,'Jurnal Utang'!N:N,C642)+SUMIFS('Jurnal Kas'!K:K,'Jurnal Kas'!H:H,F642,'Jurnal Kas'!N:N,C642)+I642,"")</f>
        <v/>
      </c>
    </row>
    <row r="643" spans="2:10" x14ac:dyDescent="0.25">
      <c r="B643" s="502">
        <v>636</v>
      </c>
      <c r="C643" s="502"/>
      <c r="D643" s="490" t="str">
        <f>IFERROR(INDEX('Jurnal Utang'!O:O,MATCH(C643,'Jurnal Utang'!N:N,0),0),"")</f>
        <v/>
      </c>
      <c r="E643" s="488" t="str">
        <f>IFERROR(INDEX(Supplier!D:D,MATCH($D643,Supplier!$C:$C,0),0),"")</f>
        <v/>
      </c>
      <c r="F643" s="490" t="str">
        <f>IFERROR(INDEX(Supplier!F:F,MATCH($D643,Supplier!$C:$C,0),0),"")</f>
        <v/>
      </c>
      <c r="G643" s="488" t="str">
        <f>IFERROR(INDEX(Supplier!G:G,MATCH($D643,Supplier!$C:$C,0),0),"")</f>
        <v/>
      </c>
      <c r="H643" s="524"/>
      <c r="I643" s="525"/>
      <c r="J643" s="533" t="str">
        <f>IF(C643&lt;&gt;"",-SUMIFS('Jurnal Utang'!J:J,'Jurnal Utang'!H:H,F643,'Jurnal Utang'!N:N,C643)+SUMIFS('Jurnal Kas'!K:K,'Jurnal Kas'!H:H,F643,'Jurnal Kas'!N:N,C643)+I643,"")</f>
        <v/>
      </c>
    </row>
    <row r="644" spans="2:10" x14ac:dyDescent="0.25">
      <c r="B644" s="502">
        <v>637</v>
      </c>
      <c r="C644" s="502"/>
      <c r="D644" s="490" t="str">
        <f>IFERROR(INDEX('Jurnal Utang'!O:O,MATCH(C644,'Jurnal Utang'!N:N,0),0),"")</f>
        <v/>
      </c>
      <c r="E644" s="488" t="str">
        <f>IFERROR(INDEX(Supplier!D:D,MATCH($D644,Supplier!$C:$C,0),0),"")</f>
        <v/>
      </c>
      <c r="F644" s="490" t="str">
        <f>IFERROR(INDEX(Supplier!F:F,MATCH($D644,Supplier!$C:$C,0),0),"")</f>
        <v/>
      </c>
      <c r="G644" s="488" t="str">
        <f>IFERROR(INDEX(Supplier!G:G,MATCH($D644,Supplier!$C:$C,0),0),"")</f>
        <v/>
      </c>
      <c r="H644" s="524"/>
      <c r="I644" s="525"/>
      <c r="J644" s="533" t="str">
        <f>IF(C644&lt;&gt;"",-SUMIFS('Jurnal Utang'!J:J,'Jurnal Utang'!H:H,F644,'Jurnal Utang'!N:N,C644)+SUMIFS('Jurnal Kas'!K:K,'Jurnal Kas'!H:H,F644,'Jurnal Kas'!N:N,C644)+I644,"")</f>
        <v/>
      </c>
    </row>
    <row r="645" spans="2:10" x14ac:dyDescent="0.25">
      <c r="B645" s="502">
        <v>638</v>
      </c>
      <c r="C645" s="502"/>
      <c r="D645" s="490" t="str">
        <f>IFERROR(INDEX('Jurnal Utang'!O:O,MATCH(C645,'Jurnal Utang'!N:N,0),0),"")</f>
        <v/>
      </c>
      <c r="E645" s="488" t="str">
        <f>IFERROR(INDEX(Supplier!D:D,MATCH($D645,Supplier!$C:$C,0),0),"")</f>
        <v/>
      </c>
      <c r="F645" s="490" t="str">
        <f>IFERROR(INDEX(Supplier!F:F,MATCH($D645,Supplier!$C:$C,0),0),"")</f>
        <v/>
      </c>
      <c r="G645" s="488" t="str">
        <f>IFERROR(INDEX(Supplier!G:G,MATCH($D645,Supplier!$C:$C,0),0),"")</f>
        <v/>
      </c>
      <c r="H645" s="524"/>
      <c r="I645" s="525"/>
      <c r="J645" s="533" t="str">
        <f>IF(C645&lt;&gt;"",-SUMIFS('Jurnal Utang'!J:J,'Jurnal Utang'!H:H,F645,'Jurnal Utang'!N:N,C645)+SUMIFS('Jurnal Kas'!K:K,'Jurnal Kas'!H:H,F645,'Jurnal Kas'!N:N,C645)+I645,"")</f>
        <v/>
      </c>
    </row>
    <row r="646" spans="2:10" x14ac:dyDescent="0.25">
      <c r="B646" s="502">
        <v>639</v>
      </c>
      <c r="C646" s="502"/>
      <c r="D646" s="490" t="str">
        <f>IFERROR(INDEX('Jurnal Utang'!O:O,MATCH(C646,'Jurnal Utang'!N:N,0),0),"")</f>
        <v/>
      </c>
      <c r="E646" s="488" t="str">
        <f>IFERROR(INDEX(Supplier!D:D,MATCH($D646,Supplier!$C:$C,0),0),"")</f>
        <v/>
      </c>
      <c r="F646" s="490" t="str">
        <f>IFERROR(INDEX(Supplier!F:F,MATCH($D646,Supplier!$C:$C,0),0),"")</f>
        <v/>
      </c>
      <c r="G646" s="488" t="str">
        <f>IFERROR(INDEX(Supplier!G:G,MATCH($D646,Supplier!$C:$C,0),0),"")</f>
        <v/>
      </c>
      <c r="H646" s="524"/>
      <c r="I646" s="525"/>
      <c r="J646" s="533" t="str">
        <f>IF(C646&lt;&gt;"",-SUMIFS('Jurnal Utang'!J:J,'Jurnal Utang'!H:H,F646,'Jurnal Utang'!N:N,C646)+SUMIFS('Jurnal Kas'!K:K,'Jurnal Kas'!H:H,F646,'Jurnal Kas'!N:N,C646)+I646,"")</f>
        <v/>
      </c>
    </row>
    <row r="647" spans="2:10" x14ac:dyDescent="0.25">
      <c r="B647" s="502">
        <v>640</v>
      </c>
      <c r="C647" s="502"/>
      <c r="D647" s="490" t="str">
        <f>IFERROR(INDEX('Jurnal Utang'!O:O,MATCH(C647,'Jurnal Utang'!N:N,0),0),"")</f>
        <v/>
      </c>
      <c r="E647" s="488" t="str">
        <f>IFERROR(INDEX(Supplier!D:D,MATCH($D647,Supplier!$C:$C,0),0),"")</f>
        <v/>
      </c>
      <c r="F647" s="490" t="str">
        <f>IFERROR(INDEX(Supplier!F:F,MATCH($D647,Supplier!$C:$C,0),0),"")</f>
        <v/>
      </c>
      <c r="G647" s="488" t="str">
        <f>IFERROR(INDEX(Supplier!G:G,MATCH($D647,Supplier!$C:$C,0),0),"")</f>
        <v/>
      </c>
      <c r="H647" s="524"/>
      <c r="I647" s="525"/>
      <c r="J647" s="533" t="str">
        <f>IF(C647&lt;&gt;"",-SUMIFS('Jurnal Utang'!J:J,'Jurnal Utang'!H:H,F647,'Jurnal Utang'!N:N,C647)+SUMIFS('Jurnal Kas'!K:K,'Jurnal Kas'!H:H,F647,'Jurnal Kas'!N:N,C647)+I647,"")</f>
        <v/>
      </c>
    </row>
    <row r="648" spans="2:10" x14ac:dyDescent="0.25">
      <c r="B648" s="502">
        <v>641</v>
      </c>
      <c r="C648" s="502"/>
      <c r="D648" s="490" t="str">
        <f>IFERROR(INDEX('Jurnal Utang'!O:O,MATCH(C648,'Jurnal Utang'!N:N,0),0),"")</f>
        <v/>
      </c>
      <c r="E648" s="488" t="str">
        <f>IFERROR(INDEX(Supplier!D:D,MATCH($D648,Supplier!$C:$C,0),0),"")</f>
        <v/>
      </c>
      <c r="F648" s="490" t="str">
        <f>IFERROR(INDEX(Supplier!F:F,MATCH($D648,Supplier!$C:$C,0),0),"")</f>
        <v/>
      </c>
      <c r="G648" s="488" t="str">
        <f>IFERROR(INDEX(Supplier!G:G,MATCH($D648,Supplier!$C:$C,0),0),"")</f>
        <v/>
      </c>
      <c r="H648" s="524"/>
      <c r="I648" s="525"/>
      <c r="J648" s="533" t="str">
        <f>IF(C648&lt;&gt;"",-SUMIFS('Jurnal Utang'!J:J,'Jurnal Utang'!H:H,F648,'Jurnal Utang'!N:N,C648)+SUMIFS('Jurnal Kas'!K:K,'Jurnal Kas'!H:H,F648,'Jurnal Kas'!N:N,C648)+I648,"")</f>
        <v/>
      </c>
    </row>
    <row r="649" spans="2:10" x14ac:dyDescent="0.25">
      <c r="B649" s="502">
        <v>642</v>
      </c>
      <c r="C649" s="502"/>
      <c r="D649" s="490" t="str">
        <f>IFERROR(INDEX('Jurnal Utang'!O:O,MATCH(C649,'Jurnal Utang'!N:N,0),0),"")</f>
        <v/>
      </c>
      <c r="E649" s="488" t="str">
        <f>IFERROR(INDEX(Supplier!D:D,MATCH($D649,Supplier!$C:$C,0),0),"")</f>
        <v/>
      </c>
      <c r="F649" s="490" t="str">
        <f>IFERROR(INDEX(Supplier!F:F,MATCH($D649,Supplier!$C:$C,0),0),"")</f>
        <v/>
      </c>
      <c r="G649" s="488" t="str">
        <f>IFERROR(INDEX(Supplier!G:G,MATCH($D649,Supplier!$C:$C,0),0),"")</f>
        <v/>
      </c>
      <c r="H649" s="524"/>
      <c r="I649" s="525"/>
      <c r="J649" s="533" t="str">
        <f>IF(C649&lt;&gt;"",-SUMIFS('Jurnal Utang'!J:J,'Jurnal Utang'!H:H,F649,'Jurnal Utang'!N:N,C649)+SUMIFS('Jurnal Kas'!K:K,'Jurnal Kas'!H:H,F649,'Jurnal Kas'!N:N,C649)+I649,"")</f>
        <v/>
      </c>
    </row>
    <row r="650" spans="2:10" x14ac:dyDescent="0.25">
      <c r="B650" s="502">
        <v>643</v>
      </c>
      <c r="C650" s="502"/>
      <c r="D650" s="490" t="str">
        <f>IFERROR(INDEX('Jurnal Utang'!O:O,MATCH(C650,'Jurnal Utang'!N:N,0),0),"")</f>
        <v/>
      </c>
      <c r="E650" s="488" t="str">
        <f>IFERROR(INDEX(Supplier!D:D,MATCH($D650,Supplier!$C:$C,0),0),"")</f>
        <v/>
      </c>
      <c r="F650" s="490" t="str">
        <f>IFERROR(INDEX(Supplier!F:F,MATCH($D650,Supplier!$C:$C,0),0),"")</f>
        <v/>
      </c>
      <c r="G650" s="488" t="str">
        <f>IFERROR(INDEX(Supplier!G:G,MATCH($D650,Supplier!$C:$C,0),0),"")</f>
        <v/>
      </c>
      <c r="H650" s="524"/>
      <c r="I650" s="525"/>
      <c r="J650" s="533" t="str">
        <f>IF(C650&lt;&gt;"",-SUMIFS('Jurnal Utang'!J:J,'Jurnal Utang'!H:H,F650,'Jurnal Utang'!N:N,C650)+SUMIFS('Jurnal Kas'!K:K,'Jurnal Kas'!H:H,F650,'Jurnal Kas'!N:N,C650)+I650,"")</f>
        <v/>
      </c>
    </row>
    <row r="651" spans="2:10" x14ac:dyDescent="0.25">
      <c r="B651" s="502">
        <v>644</v>
      </c>
      <c r="C651" s="502"/>
      <c r="D651" s="490" t="str">
        <f>IFERROR(INDEX('Jurnal Utang'!O:O,MATCH(C651,'Jurnal Utang'!N:N,0),0),"")</f>
        <v/>
      </c>
      <c r="E651" s="488" t="str">
        <f>IFERROR(INDEX(Supplier!D:D,MATCH($D651,Supplier!$C:$C,0),0),"")</f>
        <v/>
      </c>
      <c r="F651" s="490" t="str">
        <f>IFERROR(INDEX(Supplier!F:F,MATCH($D651,Supplier!$C:$C,0),0),"")</f>
        <v/>
      </c>
      <c r="G651" s="488" t="str">
        <f>IFERROR(INDEX(Supplier!G:G,MATCH($D651,Supplier!$C:$C,0),0),"")</f>
        <v/>
      </c>
      <c r="H651" s="524"/>
      <c r="I651" s="525"/>
      <c r="J651" s="533" t="str">
        <f>IF(C651&lt;&gt;"",-SUMIFS('Jurnal Utang'!J:J,'Jurnal Utang'!H:H,F651,'Jurnal Utang'!N:N,C651)+SUMIFS('Jurnal Kas'!K:K,'Jurnal Kas'!H:H,F651,'Jurnal Kas'!N:N,C651)+I651,"")</f>
        <v/>
      </c>
    </row>
    <row r="652" spans="2:10" x14ac:dyDescent="0.25">
      <c r="B652" s="502">
        <v>645</v>
      </c>
      <c r="C652" s="502"/>
      <c r="D652" s="490" t="str">
        <f>IFERROR(INDEX('Jurnal Utang'!O:O,MATCH(C652,'Jurnal Utang'!N:N,0),0),"")</f>
        <v/>
      </c>
      <c r="E652" s="488" t="str">
        <f>IFERROR(INDEX(Supplier!D:D,MATCH($D652,Supplier!$C:$C,0),0),"")</f>
        <v/>
      </c>
      <c r="F652" s="490" t="str">
        <f>IFERROR(INDEX(Supplier!F:F,MATCH($D652,Supplier!$C:$C,0),0),"")</f>
        <v/>
      </c>
      <c r="G652" s="488" t="str">
        <f>IFERROR(INDEX(Supplier!G:G,MATCH($D652,Supplier!$C:$C,0),0),"")</f>
        <v/>
      </c>
      <c r="H652" s="524"/>
      <c r="I652" s="525"/>
      <c r="J652" s="533" t="str">
        <f>IF(C652&lt;&gt;"",-SUMIFS('Jurnal Utang'!J:J,'Jurnal Utang'!H:H,F652,'Jurnal Utang'!N:N,C652)+SUMIFS('Jurnal Kas'!K:K,'Jurnal Kas'!H:H,F652,'Jurnal Kas'!N:N,C652)+I652,"")</f>
        <v/>
      </c>
    </row>
    <row r="653" spans="2:10" x14ac:dyDescent="0.25">
      <c r="B653" s="502">
        <v>646</v>
      </c>
      <c r="C653" s="502"/>
      <c r="D653" s="490" t="str">
        <f>IFERROR(INDEX('Jurnal Utang'!O:O,MATCH(C653,'Jurnal Utang'!N:N,0),0),"")</f>
        <v/>
      </c>
      <c r="E653" s="488" t="str">
        <f>IFERROR(INDEX(Supplier!D:D,MATCH($D653,Supplier!$C:$C,0),0),"")</f>
        <v/>
      </c>
      <c r="F653" s="490" t="str">
        <f>IFERROR(INDEX(Supplier!F:F,MATCH($D653,Supplier!$C:$C,0),0),"")</f>
        <v/>
      </c>
      <c r="G653" s="488" t="str">
        <f>IFERROR(INDEX(Supplier!G:G,MATCH($D653,Supplier!$C:$C,0),0),"")</f>
        <v/>
      </c>
      <c r="H653" s="524"/>
      <c r="I653" s="525"/>
      <c r="J653" s="533" t="str">
        <f>IF(C653&lt;&gt;"",-SUMIFS('Jurnal Utang'!J:J,'Jurnal Utang'!H:H,F653,'Jurnal Utang'!N:N,C653)+SUMIFS('Jurnal Kas'!K:K,'Jurnal Kas'!H:H,F653,'Jurnal Kas'!N:N,C653)+I653,"")</f>
        <v/>
      </c>
    </row>
    <row r="654" spans="2:10" x14ac:dyDescent="0.25">
      <c r="B654" s="502">
        <v>647</v>
      </c>
      <c r="C654" s="502"/>
      <c r="D654" s="490" t="str">
        <f>IFERROR(INDEX('Jurnal Utang'!O:O,MATCH(C654,'Jurnal Utang'!N:N,0),0),"")</f>
        <v/>
      </c>
      <c r="E654" s="488" t="str">
        <f>IFERROR(INDEX(Supplier!D:D,MATCH($D654,Supplier!$C:$C,0),0),"")</f>
        <v/>
      </c>
      <c r="F654" s="490" t="str">
        <f>IFERROR(INDEX(Supplier!F:F,MATCH($D654,Supplier!$C:$C,0),0),"")</f>
        <v/>
      </c>
      <c r="G654" s="488" t="str">
        <f>IFERROR(INDEX(Supplier!G:G,MATCH($D654,Supplier!$C:$C,0),0),"")</f>
        <v/>
      </c>
      <c r="H654" s="524"/>
      <c r="I654" s="525"/>
      <c r="J654" s="533" t="str">
        <f>IF(C654&lt;&gt;"",-SUMIFS('Jurnal Utang'!J:J,'Jurnal Utang'!H:H,F654,'Jurnal Utang'!N:N,C654)+SUMIFS('Jurnal Kas'!K:K,'Jurnal Kas'!H:H,F654,'Jurnal Kas'!N:N,C654)+I654,"")</f>
        <v/>
      </c>
    </row>
    <row r="655" spans="2:10" x14ac:dyDescent="0.25">
      <c r="B655" s="502">
        <v>648</v>
      </c>
      <c r="C655" s="502"/>
      <c r="D655" s="490" t="str">
        <f>IFERROR(INDEX('Jurnal Utang'!O:O,MATCH(C655,'Jurnal Utang'!N:N,0),0),"")</f>
        <v/>
      </c>
      <c r="E655" s="488" t="str">
        <f>IFERROR(INDEX(Supplier!D:D,MATCH($D655,Supplier!$C:$C,0),0),"")</f>
        <v/>
      </c>
      <c r="F655" s="490" t="str">
        <f>IFERROR(INDEX(Supplier!F:F,MATCH($D655,Supplier!$C:$C,0),0),"")</f>
        <v/>
      </c>
      <c r="G655" s="488" t="str">
        <f>IFERROR(INDEX(Supplier!G:G,MATCH($D655,Supplier!$C:$C,0),0),"")</f>
        <v/>
      </c>
      <c r="H655" s="524"/>
      <c r="I655" s="525"/>
      <c r="J655" s="533" t="str">
        <f>IF(C655&lt;&gt;"",-SUMIFS('Jurnal Utang'!J:J,'Jurnal Utang'!H:H,F655,'Jurnal Utang'!N:N,C655)+SUMIFS('Jurnal Kas'!K:K,'Jurnal Kas'!H:H,F655,'Jurnal Kas'!N:N,C655)+I655,"")</f>
        <v/>
      </c>
    </row>
    <row r="656" spans="2:10" x14ac:dyDescent="0.25">
      <c r="B656" s="502">
        <v>649</v>
      </c>
      <c r="C656" s="502"/>
      <c r="D656" s="490" t="str">
        <f>IFERROR(INDEX('Jurnal Utang'!O:O,MATCH(C656,'Jurnal Utang'!N:N,0),0),"")</f>
        <v/>
      </c>
      <c r="E656" s="488" t="str">
        <f>IFERROR(INDEX(Supplier!D:D,MATCH($D656,Supplier!$C:$C,0),0),"")</f>
        <v/>
      </c>
      <c r="F656" s="490" t="str">
        <f>IFERROR(INDEX(Supplier!F:F,MATCH($D656,Supplier!$C:$C,0),0),"")</f>
        <v/>
      </c>
      <c r="G656" s="488" t="str">
        <f>IFERROR(INDEX(Supplier!G:G,MATCH($D656,Supplier!$C:$C,0),0),"")</f>
        <v/>
      </c>
      <c r="H656" s="524"/>
      <c r="I656" s="525"/>
      <c r="J656" s="533" t="str">
        <f>IF(C656&lt;&gt;"",-SUMIFS('Jurnal Utang'!J:J,'Jurnal Utang'!H:H,F656,'Jurnal Utang'!N:N,C656)+SUMIFS('Jurnal Kas'!K:K,'Jurnal Kas'!H:H,F656,'Jurnal Kas'!N:N,C656)+I656,"")</f>
        <v/>
      </c>
    </row>
    <row r="657" spans="2:10" x14ac:dyDescent="0.25">
      <c r="B657" s="502">
        <v>650</v>
      </c>
      <c r="C657" s="502"/>
      <c r="D657" s="490" t="str">
        <f>IFERROR(INDEX('Jurnal Utang'!O:O,MATCH(C657,'Jurnal Utang'!N:N,0),0),"")</f>
        <v/>
      </c>
      <c r="E657" s="488" t="str">
        <f>IFERROR(INDEX(Supplier!D:D,MATCH($D657,Supplier!$C:$C,0),0),"")</f>
        <v/>
      </c>
      <c r="F657" s="490" t="str">
        <f>IFERROR(INDEX(Supplier!F:F,MATCH($D657,Supplier!$C:$C,0),0),"")</f>
        <v/>
      </c>
      <c r="G657" s="488" t="str">
        <f>IFERROR(INDEX(Supplier!G:G,MATCH($D657,Supplier!$C:$C,0),0),"")</f>
        <v/>
      </c>
      <c r="H657" s="524"/>
      <c r="I657" s="525"/>
      <c r="J657" s="533" t="str">
        <f>IF(C657&lt;&gt;"",-SUMIFS('Jurnal Utang'!J:J,'Jurnal Utang'!H:H,F657,'Jurnal Utang'!N:N,C657)+SUMIFS('Jurnal Kas'!K:K,'Jurnal Kas'!H:H,F657,'Jurnal Kas'!N:N,C657)+I657,"")</f>
        <v/>
      </c>
    </row>
    <row r="658" spans="2:10" x14ac:dyDescent="0.25">
      <c r="B658" s="502">
        <v>651</v>
      </c>
      <c r="C658" s="502"/>
      <c r="D658" s="490" t="str">
        <f>IFERROR(INDEX('Jurnal Utang'!O:O,MATCH(C658,'Jurnal Utang'!N:N,0),0),"")</f>
        <v/>
      </c>
      <c r="E658" s="488" t="str">
        <f>IFERROR(INDEX(Supplier!D:D,MATCH($D658,Supplier!$C:$C,0),0),"")</f>
        <v/>
      </c>
      <c r="F658" s="490" t="str">
        <f>IFERROR(INDEX(Supplier!F:F,MATCH($D658,Supplier!$C:$C,0),0),"")</f>
        <v/>
      </c>
      <c r="G658" s="488" t="str">
        <f>IFERROR(INDEX(Supplier!G:G,MATCH($D658,Supplier!$C:$C,0),0),"")</f>
        <v/>
      </c>
      <c r="H658" s="524"/>
      <c r="I658" s="525"/>
      <c r="J658" s="533" t="str">
        <f>IF(C658&lt;&gt;"",-SUMIFS('Jurnal Utang'!J:J,'Jurnal Utang'!H:H,F658,'Jurnal Utang'!N:N,C658)+SUMIFS('Jurnal Kas'!K:K,'Jurnal Kas'!H:H,F658,'Jurnal Kas'!N:N,C658)+I658,"")</f>
        <v/>
      </c>
    </row>
    <row r="659" spans="2:10" x14ac:dyDescent="0.25">
      <c r="B659" s="502">
        <v>652</v>
      </c>
      <c r="C659" s="502"/>
      <c r="D659" s="490" t="str">
        <f>IFERROR(INDEX('Jurnal Utang'!O:O,MATCH(C659,'Jurnal Utang'!N:N,0),0),"")</f>
        <v/>
      </c>
      <c r="E659" s="488" t="str">
        <f>IFERROR(INDEX(Supplier!D:D,MATCH($D659,Supplier!$C:$C,0),0),"")</f>
        <v/>
      </c>
      <c r="F659" s="490" t="str">
        <f>IFERROR(INDEX(Supplier!F:F,MATCH($D659,Supplier!$C:$C,0),0),"")</f>
        <v/>
      </c>
      <c r="G659" s="488" t="str">
        <f>IFERROR(INDEX(Supplier!G:G,MATCH($D659,Supplier!$C:$C,0),0),"")</f>
        <v/>
      </c>
      <c r="H659" s="524"/>
      <c r="I659" s="525"/>
      <c r="J659" s="533" t="str">
        <f>IF(C659&lt;&gt;"",-SUMIFS('Jurnal Utang'!J:J,'Jurnal Utang'!H:H,F659,'Jurnal Utang'!N:N,C659)+SUMIFS('Jurnal Kas'!K:K,'Jurnal Kas'!H:H,F659,'Jurnal Kas'!N:N,C659)+I659,"")</f>
        <v/>
      </c>
    </row>
    <row r="660" spans="2:10" x14ac:dyDescent="0.25">
      <c r="B660" s="502">
        <v>653</v>
      </c>
      <c r="C660" s="502"/>
      <c r="D660" s="490" t="str">
        <f>IFERROR(INDEX('Jurnal Utang'!O:O,MATCH(C660,'Jurnal Utang'!N:N,0),0),"")</f>
        <v/>
      </c>
      <c r="E660" s="488" t="str">
        <f>IFERROR(INDEX(Supplier!D:D,MATCH($D660,Supplier!$C:$C,0),0),"")</f>
        <v/>
      </c>
      <c r="F660" s="490" t="str">
        <f>IFERROR(INDEX(Supplier!F:F,MATCH($D660,Supplier!$C:$C,0),0),"")</f>
        <v/>
      </c>
      <c r="G660" s="488" t="str">
        <f>IFERROR(INDEX(Supplier!G:G,MATCH($D660,Supplier!$C:$C,0),0),"")</f>
        <v/>
      </c>
      <c r="H660" s="524"/>
      <c r="I660" s="525"/>
      <c r="J660" s="533" t="str">
        <f>IF(C660&lt;&gt;"",-SUMIFS('Jurnal Utang'!J:J,'Jurnal Utang'!H:H,F660,'Jurnal Utang'!N:N,C660)+SUMIFS('Jurnal Kas'!K:K,'Jurnal Kas'!H:H,F660,'Jurnal Kas'!N:N,C660)+I660,"")</f>
        <v/>
      </c>
    </row>
    <row r="661" spans="2:10" x14ac:dyDescent="0.25">
      <c r="B661" s="502">
        <v>654</v>
      </c>
      <c r="C661" s="502"/>
      <c r="D661" s="490" t="str">
        <f>IFERROR(INDEX('Jurnal Utang'!O:O,MATCH(C661,'Jurnal Utang'!N:N,0),0),"")</f>
        <v/>
      </c>
      <c r="E661" s="488" t="str">
        <f>IFERROR(INDEX(Supplier!D:D,MATCH($D661,Supplier!$C:$C,0),0),"")</f>
        <v/>
      </c>
      <c r="F661" s="490" t="str">
        <f>IFERROR(INDEX(Supplier!F:F,MATCH($D661,Supplier!$C:$C,0),0),"")</f>
        <v/>
      </c>
      <c r="G661" s="488" t="str">
        <f>IFERROR(INDEX(Supplier!G:G,MATCH($D661,Supplier!$C:$C,0),0),"")</f>
        <v/>
      </c>
      <c r="H661" s="524"/>
      <c r="I661" s="525"/>
      <c r="J661" s="533" t="str">
        <f>IF(C661&lt;&gt;"",-SUMIFS('Jurnal Utang'!J:J,'Jurnal Utang'!H:H,F661,'Jurnal Utang'!N:N,C661)+SUMIFS('Jurnal Kas'!K:K,'Jurnal Kas'!H:H,F661,'Jurnal Kas'!N:N,C661)+I661,"")</f>
        <v/>
      </c>
    </row>
    <row r="662" spans="2:10" x14ac:dyDescent="0.25">
      <c r="B662" s="502">
        <v>655</v>
      </c>
      <c r="C662" s="502"/>
      <c r="D662" s="490" t="str">
        <f>IFERROR(INDEX('Jurnal Utang'!O:O,MATCH(C662,'Jurnal Utang'!N:N,0),0),"")</f>
        <v/>
      </c>
      <c r="E662" s="488" t="str">
        <f>IFERROR(INDEX(Supplier!D:D,MATCH($D662,Supplier!$C:$C,0),0),"")</f>
        <v/>
      </c>
      <c r="F662" s="490" t="str">
        <f>IFERROR(INDEX(Supplier!F:F,MATCH($D662,Supplier!$C:$C,0),0),"")</f>
        <v/>
      </c>
      <c r="G662" s="488" t="str">
        <f>IFERROR(INDEX(Supplier!G:G,MATCH($D662,Supplier!$C:$C,0),0),"")</f>
        <v/>
      </c>
      <c r="H662" s="524"/>
      <c r="I662" s="525"/>
      <c r="J662" s="533" t="str">
        <f>IF(C662&lt;&gt;"",-SUMIFS('Jurnal Utang'!J:J,'Jurnal Utang'!H:H,F662,'Jurnal Utang'!N:N,C662)+SUMIFS('Jurnal Kas'!K:K,'Jurnal Kas'!H:H,F662,'Jurnal Kas'!N:N,C662)+I662,"")</f>
        <v/>
      </c>
    </row>
    <row r="663" spans="2:10" x14ac:dyDescent="0.25">
      <c r="B663" s="502">
        <v>656</v>
      </c>
      <c r="C663" s="502"/>
      <c r="D663" s="490" t="str">
        <f>IFERROR(INDEX('Jurnal Utang'!O:O,MATCH(C663,'Jurnal Utang'!N:N,0),0),"")</f>
        <v/>
      </c>
      <c r="E663" s="488" t="str">
        <f>IFERROR(INDEX(Supplier!D:D,MATCH($D663,Supplier!$C:$C,0),0),"")</f>
        <v/>
      </c>
      <c r="F663" s="490" t="str">
        <f>IFERROR(INDEX(Supplier!F:F,MATCH($D663,Supplier!$C:$C,0),0),"")</f>
        <v/>
      </c>
      <c r="G663" s="488" t="str">
        <f>IFERROR(INDEX(Supplier!G:G,MATCH($D663,Supplier!$C:$C,0),0),"")</f>
        <v/>
      </c>
      <c r="H663" s="524"/>
      <c r="I663" s="525"/>
      <c r="J663" s="533" t="str">
        <f>IF(C663&lt;&gt;"",-SUMIFS('Jurnal Utang'!J:J,'Jurnal Utang'!H:H,F663,'Jurnal Utang'!N:N,C663)+SUMIFS('Jurnal Kas'!K:K,'Jurnal Kas'!H:H,F663,'Jurnal Kas'!N:N,C663)+I663,"")</f>
        <v/>
      </c>
    </row>
    <row r="664" spans="2:10" x14ac:dyDescent="0.25">
      <c r="B664" s="502">
        <v>657</v>
      </c>
      <c r="C664" s="502"/>
      <c r="D664" s="490" t="str">
        <f>IFERROR(INDEX('Jurnal Utang'!O:O,MATCH(C664,'Jurnal Utang'!N:N,0),0),"")</f>
        <v/>
      </c>
      <c r="E664" s="488" t="str">
        <f>IFERROR(INDEX(Supplier!D:D,MATCH($D664,Supplier!$C:$C,0),0),"")</f>
        <v/>
      </c>
      <c r="F664" s="490" t="str">
        <f>IFERROR(INDEX(Supplier!F:F,MATCH($D664,Supplier!$C:$C,0),0),"")</f>
        <v/>
      </c>
      <c r="G664" s="488" t="str">
        <f>IFERROR(INDEX(Supplier!G:G,MATCH($D664,Supplier!$C:$C,0),0),"")</f>
        <v/>
      </c>
      <c r="H664" s="524"/>
      <c r="I664" s="525"/>
      <c r="J664" s="533" t="str">
        <f>IF(C664&lt;&gt;"",-SUMIFS('Jurnal Utang'!J:J,'Jurnal Utang'!H:H,F664,'Jurnal Utang'!N:N,C664)+SUMIFS('Jurnal Kas'!K:K,'Jurnal Kas'!H:H,F664,'Jurnal Kas'!N:N,C664)+I664,"")</f>
        <v/>
      </c>
    </row>
    <row r="665" spans="2:10" x14ac:dyDescent="0.25">
      <c r="B665" s="502">
        <v>658</v>
      </c>
      <c r="C665" s="502"/>
      <c r="D665" s="490" t="str">
        <f>IFERROR(INDEX('Jurnal Utang'!O:O,MATCH(C665,'Jurnal Utang'!N:N,0),0),"")</f>
        <v/>
      </c>
      <c r="E665" s="488" t="str">
        <f>IFERROR(INDEX(Supplier!D:D,MATCH($D665,Supplier!$C:$C,0),0),"")</f>
        <v/>
      </c>
      <c r="F665" s="490" t="str">
        <f>IFERROR(INDEX(Supplier!F:F,MATCH($D665,Supplier!$C:$C,0),0),"")</f>
        <v/>
      </c>
      <c r="G665" s="488" t="str">
        <f>IFERROR(INDEX(Supplier!G:G,MATCH($D665,Supplier!$C:$C,0),0),"")</f>
        <v/>
      </c>
      <c r="H665" s="524"/>
      <c r="I665" s="525"/>
      <c r="J665" s="533" t="str">
        <f>IF(C665&lt;&gt;"",-SUMIFS('Jurnal Utang'!J:J,'Jurnal Utang'!H:H,F665,'Jurnal Utang'!N:N,C665)+SUMIFS('Jurnal Kas'!K:K,'Jurnal Kas'!H:H,F665,'Jurnal Kas'!N:N,C665)+I665,"")</f>
        <v/>
      </c>
    </row>
    <row r="666" spans="2:10" x14ac:dyDescent="0.25">
      <c r="B666" s="502">
        <v>659</v>
      </c>
      <c r="C666" s="502"/>
      <c r="D666" s="490" t="str">
        <f>IFERROR(INDEX('Jurnal Utang'!O:O,MATCH(C666,'Jurnal Utang'!N:N,0),0),"")</f>
        <v/>
      </c>
      <c r="E666" s="488" t="str">
        <f>IFERROR(INDEX(Supplier!D:D,MATCH($D666,Supplier!$C:$C,0),0),"")</f>
        <v/>
      </c>
      <c r="F666" s="490" t="str">
        <f>IFERROR(INDEX(Supplier!F:F,MATCH($D666,Supplier!$C:$C,0),0),"")</f>
        <v/>
      </c>
      <c r="G666" s="488" t="str">
        <f>IFERROR(INDEX(Supplier!G:G,MATCH($D666,Supplier!$C:$C,0),0),"")</f>
        <v/>
      </c>
      <c r="H666" s="524"/>
      <c r="I666" s="525"/>
      <c r="J666" s="533" t="str">
        <f>IF(C666&lt;&gt;"",-SUMIFS('Jurnal Utang'!J:J,'Jurnal Utang'!H:H,F666,'Jurnal Utang'!N:N,C666)+SUMIFS('Jurnal Kas'!K:K,'Jurnal Kas'!H:H,F666,'Jurnal Kas'!N:N,C666)+I666,"")</f>
        <v/>
      </c>
    </row>
    <row r="667" spans="2:10" x14ac:dyDescent="0.25">
      <c r="B667" s="502">
        <v>660</v>
      </c>
      <c r="C667" s="502"/>
      <c r="D667" s="490" t="str">
        <f>IFERROR(INDEX('Jurnal Utang'!O:O,MATCH(C667,'Jurnal Utang'!N:N,0),0),"")</f>
        <v/>
      </c>
      <c r="E667" s="488" t="str">
        <f>IFERROR(INDEX(Supplier!D:D,MATCH($D667,Supplier!$C:$C,0),0),"")</f>
        <v/>
      </c>
      <c r="F667" s="490" t="str">
        <f>IFERROR(INDEX(Supplier!F:F,MATCH($D667,Supplier!$C:$C,0),0),"")</f>
        <v/>
      </c>
      <c r="G667" s="488" t="str">
        <f>IFERROR(INDEX(Supplier!G:G,MATCH($D667,Supplier!$C:$C,0),0),"")</f>
        <v/>
      </c>
      <c r="H667" s="524"/>
      <c r="I667" s="525"/>
      <c r="J667" s="533" t="str">
        <f>IF(C667&lt;&gt;"",-SUMIFS('Jurnal Utang'!J:J,'Jurnal Utang'!H:H,F667,'Jurnal Utang'!N:N,C667)+SUMIFS('Jurnal Kas'!K:K,'Jurnal Kas'!H:H,F667,'Jurnal Kas'!N:N,C667)+I667,"")</f>
        <v/>
      </c>
    </row>
    <row r="668" spans="2:10" x14ac:dyDescent="0.25">
      <c r="B668" s="502">
        <v>661</v>
      </c>
      <c r="C668" s="502"/>
      <c r="D668" s="490" t="str">
        <f>IFERROR(INDEX('Jurnal Utang'!O:O,MATCH(C668,'Jurnal Utang'!N:N,0),0),"")</f>
        <v/>
      </c>
      <c r="E668" s="488" t="str">
        <f>IFERROR(INDEX(Supplier!D:D,MATCH($D668,Supplier!$C:$C,0),0),"")</f>
        <v/>
      </c>
      <c r="F668" s="490" t="str">
        <f>IFERROR(INDEX(Supplier!F:F,MATCH($D668,Supplier!$C:$C,0),0),"")</f>
        <v/>
      </c>
      <c r="G668" s="488" t="str">
        <f>IFERROR(INDEX(Supplier!G:G,MATCH($D668,Supplier!$C:$C,0),0),"")</f>
        <v/>
      </c>
      <c r="H668" s="524"/>
      <c r="I668" s="525"/>
      <c r="J668" s="533" t="str">
        <f>IF(C668&lt;&gt;"",-SUMIFS('Jurnal Utang'!J:J,'Jurnal Utang'!H:H,F668,'Jurnal Utang'!N:N,C668)+SUMIFS('Jurnal Kas'!K:K,'Jurnal Kas'!H:H,F668,'Jurnal Kas'!N:N,C668)+I668,"")</f>
        <v/>
      </c>
    </row>
    <row r="669" spans="2:10" x14ac:dyDescent="0.25">
      <c r="B669" s="502">
        <v>662</v>
      </c>
      <c r="C669" s="502"/>
      <c r="D669" s="490" t="str">
        <f>IFERROR(INDEX('Jurnal Utang'!O:O,MATCH(C669,'Jurnal Utang'!N:N,0),0),"")</f>
        <v/>
      </c>
      <c r="E669" s="488" t="str">
        <f>IFERROR(INDEX(Supplier!D:D,MATCH($D669,Supplier!$C:$C,0),0),"")</f>
        <v/>
      </c>
      <c r="F669" s="490" t="str">
        <f>IFERROR(INDEX(Supplier!F:F,MATCH($D669,Supplier!$C:$C,0),0),"")</f>
        <v/>
      </c>
      <c r="G669" s="488" t="str">
        <f>IFERROR(INDEX(Supplier!G:G,MATCH($D669,Supplier!$C:$C,0),0),"")</f>
        <v/>
      </c>
      <c r="H669" s="524"/>
      <c r="I669" s="525"/>
      <c r="J669" s="533" t="str">
        <f>IF(C669&lt;&gt;"",-SUMIFS('Jurnal Utang'!J:J,'Jurnal Utang'!H:H,F669,'Jurnal Utang'!N:N,C669)+SUMIFS('Jurnal Kas'!K:K,'Jurnal Kas'!H:H,F669,'Jurnal Kas'!N:N,C669)+I669,"")</f>
        <v/>
      </c>
    </row>
    <row r="670" spans="2:10" x14ac:dyDescent="0.25">
      <c r="B670" s="502">
        <v>663</v>
      </c>
      <c r="C670" s="502"/>
      <c r="D670" s="490" t="str">
        <f>IFERROR(INDEX('Jurnal Utang'!O:O,MATCH(C670,'Jurnal Utang'!N:N,0),0),"")</f>
        <v/>
      </c>
      <c r="E670" s="488" t="str">
        <f>IFERROR(INDEX(Supplier!D:D,MATCH($D670,Supplier!$C:$C,0),0),"")</f>
        <v/>
      </c>
      <c r="F670" s="490" t="str">
        <f>IFERROR(INDEX(Supplier!F:F,MATCH($D670,Supplier!$C:$C,0),0),"")</f>
        <v/>
      </c>
      <c r="G670" s="488" t="str">
        <f>IFERROR(INDEX(Supplier!G:G,MATCH($D670,Supplier!$C:$C,0),0),"")</f>
        <v/>
      </c>
      <c r="H670" s="524"/>
      <c r="I670" s="525"/>
      <c r="J670" s="533" t="str">
        <f>IF(C670&lt;&gt;"",-SUMIFS('Jurnal Utang'!J:J,'Jurnal Utang'!H:H,F670,'Jurnal Utang'!N:N,C670)+SUMIFS('Jurnal Kas'!K:K,'Jurnal Kas'!H:H,F670,'Jurnal Kas'!N:N,C670)+I670,"")</f>
        <v/>
      </c>
    </row>
    <row r="671" spans="2:10" x14ac:dyDescent="0.25">
      <c r="B671" s="502">
        <v>664</v>
      </c>
      <c r="C671" s="502"/>
      <c r="D671" s="490" t="str">
        <f>IFERROR(INDEX('Jurnal Utang'!O:O,MATCH(C671,'Jurnal Utang'!N:N,0),0),"")</f>
        <v/>
      </c>
      <c r="E671" s="488" t="str">
        <f>IFERROR(INDEX(Supplier!D:D,MATCH($D671,Supplier!$C:$C,0),0),"")</f>
        <v/>
      </c>
      <c r="F671" s="490" t="str">
        <f>IFERROR(INDEX(Supplier!F:F,MATCH($D671,Supplier!$C:$C,0),0),"")</f>
        <v/>
      </c>
      <c r="G671" s="488" t="str">
        <f>IFERROR(INDEX(Supplier!G:G,MATCH($D671,Supplier!$C:$C,0),0),"")</f>
        <v/>
      </c>
      <c r="H671" s="524"/>
      <c r="I671" s="525"/>
      <c r="J671" s="533" t="str">
        <f>IF(C671&lt;&gt;"",-SUMIFS('Jurnal Utang'!J:J,'Jurnal Utang'!H:H,F671,'Jurnal Utang'!N:N,C671)+SUMIFS('Jurnal Kas'!K:K,'Jurnal Kas'!H:H,F671,'Jurnal Kas'!N:N,C671)+I671,"")</f>
        <v/>
      </c>
    </row>
    <row r="672" spans="2:10" x14ac:dyDescent="0.25">
      <c r="B672" s="502">
        <v>665</v>
      </c>
      <c r="C672" s="502"/>
      <c r="D672" s="490" t="str">
        <f>IFERROR(INDEX('Jurnal Utang'!O:O,MATCH(C672,'Jurnal Utang'!N:N,0),0),"")</f>
        <v/>
      </c>
      <c r="E672" s="488" t="str">
        <f>IFERROR(INDEX(Supplier!D:D,MATCH($D672,Supplier!$C:$C,0),0),"")</f>
        <v/>
      </c>
      <c r="F672" s="490" t="str">
        <f>IFERROR(INDEX(Supplier!F:F,MATCH($D672,Supplier!$C:$C,0),0),"")</f>
        <v/>
      </c>
      <c r="G672" s="488" t="str">
        <f>IFERROR(INDEX(Supplier!G:G,MATCH($D672,Supplier!$C:$C,0),0),"")</f>
        <v/>
      </c>
      <c r="H672" s="524"/>
      <c r="I672" s="525"/>
      <c r="J672" s="533" t="str">
        <f>IF(C672&lt;&gt;"",-SUMIFS('Jurnal Utang'!J:J,'Jurnal Utang'!H:H,F672,'Jurnal Utang'!N:N,C672)+SUMIFS('Jurnal Kas'!K:K,'Jurnal Kas'!H:H,F672,'Jurnal Kas'!N:N,C672)+I672,"")</f>
        <v/>
      </c>
    </row>
    <row r="673" spans="2:10" x14ac:dyDescent="0.25">
      <c r="B673" s="502">
        <v>666</v>
      </c>
      <c r="C673" s="502"/>
      <c r="D673" s="490" t="str">
        <f>IFERROR(INDEX('Jurnal Utang'!O:O,MATCH(C673,'Jurnal Utang'!N:N,0),0),"")</f>
        <v/>
      </c>
      <c r="E673" s="488" t="str">
        <f>IFERROR(INDEX(Supplier!D:D,MATCH($D673,Supplier!$C:$C,0),0),"")</f>
        <v/>
      </c>
      <c r="F673" s="490" t="str">
        <f>IFERROR(INDEX(Supplier!F:F,MATCH($D673,Supplier!$C:$C,0),0),"")</f>
        <v/>
      </c>
      <c r="G673" s="488" t="str">
        <f>IFERROR(INDEX(Supplier!G:G,MATCH($D673,Supplier!$C:$C,0),0),"")</f>
        <v/>
      </c>
      <c r="H673" s="524"/>
      <c r="I673" s="525"/>
      <c r="J673" s="533" t="str">
        <f>IF(C673&lt;&gt;"",-SUMIFS('Jurnal Utang'!J:J,'Jurnal Utang'!H:H,F673,'Jurnal Utang'!N:N,C673)+SUMIFS('Jurnal Kas'!K:K,'Jurnal Kas'!H:H,F673,'Jurnal Kas'!N:N,C673)+I673,"")</f>
        <v/>
      </c>
    </row>
    <row r="674" spans="2:10" x14ac:dyDescent="0.25">
      <c r="B674" s="502">
        <v>667</v>
      </c>
      <c r="C674" s="502"/>
      <c r="D674" s="490" t="str">
        <f>IFERROR(INDEX('Jurnal Utang'!O:O,MATCH(C674,'Jurnal Utang'!N:N,0),0),"")</f>
        <v/>
      </c>
      <c r="E674" s="488" t="str">
        <f>IFERROR(INDEX(Supplier!D:D,MATCH($D674,Supplier!$C:$C,0),0),"")</f>
        <v/>
      </c>
      <c r="F674" s="490" t="str">
        <f>IFERROR(INDEX(Supplier!F:F,MATCH($D674,Supplier!$C:$C,0),0),"")</f>
        <v/>
      </c>
      <c r="G674" s="488" t="str">
        <f>IFERROR(INDEX(Supplier!G:G,MATCH($D674,Supplier!$C:$C,0),0),"")</f>
        <v/>
      </c>
      <c r="H674" s="524"/>
      <c r="I674" s="525"/>
      <c r="J674" s="533" t="str">
        <f>IF(C674&lt;&gt;"",-SUMIFS('Jurnal Utang'!J:J,'Jurnal Utang'!H:H,F674,'Jurnal Utang'!N:N,C674)+SUMIFS('Jurnal Kas'!K:K,'Jurnal Kas'!H:H,F674,'Jurnal Kas'!N:N,C674)+I674,"")</f>
        <v/>
      </c>
    </row>
    <row r="675" spans="2:10" x14ac:dyDescent="0.25">
      <c r="B675" s="502">
        <v>668</v>
      </c>
      <c r="C675" s="502"/>
      <c r="D675" s="490" t="str">
        <f>IFERROR(INDEX('Jurnal Utang'!O:O,MATCH(C675,'Jurnal Utang'!N:N,0),0),"")</f>
        <v/>
      </c>
      <c r="E675" s="488" t="str">
        <f>IFERROR(INDEX(Supplier!D:D,MATCH($D675,Supplier!$C:$C,0),0),"")</f>
        <v/>
      </c>
      <c r="F675" s="490" t="str">
        <f>IFERROR(INDEX(Supplier!F:F,MATCH($D675,Supplier!$C:$C,0),0),"")</f>
        <v/>
      </c>
      <c r="G675" s="488" t="str">
        <f>IFERROR(INDEX(Supplier!G:G,MATCH($D675,Supplier!$C:$C,0),0),"")</f>
        <v/>
      </c>
      <c r="H675" s="524"/>
      <c r="I675" s="525"/>
      <c r="J675" s="533" t="str">
        <f>IF(C675&lt;&gt;"",-SUMIFS('Jurnal Utang'!J:J,'Jurnal Utang'!H:H,F675,'Jurnal Utang'!N:N,C675)+SUMIFS('Jurnal Kas'!K:K,'Jurnal Kas'!H:H,F675,'Jurnal Kas'!N:N,C675)+I675,"")</f>
        <v/>
      </c>
    </row>
    <row r="676" spans="2:10" x14ac:dyDescent="0.25">
      <c r="B676" s="502">
        <v>669</v>
      </c>
      <c r="C676" s="502"/>
      <c r="D676" s="490" t="str">
        <f>IFERROR(INDEX('Jurnal Utang'!O:O,MATCH(C676,'Jurnal Utang'!N:N,0),0),"")</f>
        <v/>
      </c>
      <c r="E676" s="488" t="str">
        <f>IFERROR(INDEX(Supplier!D:D,MATCH($D676,Supplier!$C:$C,0),0),"")</f>
        <v/>
      </c>
      <c r="F676" s="490" t="str">
        <f>IFERROR(INDEX(Supplier!F:F,MATCH($D676,Supplier!$C:$C,0),0),"")</f>
        <v/>
      </c>
      <c r="G676" s="488" t="str">
        <f>IFERROR(INDEX(Supplier!G:G,MATCH($D676,Supplier!$C:$C,0),0),"")</f>
        <v/>
      </c>
      <c r="H676" s="524"/>
      <c r="I676" s="525"/>
      <c r="J676" s="533" t="str">
        <f>IF(C676&lt;&gt;"",-SUMIFS('Jurnal Utang'!J:J,'Jurnal Utang'!H:H,F676,'Jurnal Utang'!N:N,C676)+SUMIFS('Jurnal Kas'!K:K,'Jurnal Kas'!H:H,F676,'Jurnal Kas'!N:N,C676)+I676,"")</f>
        <v/>
      </c>
    </row>
    <row r="677" spans="2:10" x14ac:dyDescent="0.25">
      <c r="B677" s="502">
        <v>670</v>
      </c>
      <c r="C677" s="502"/>
      <c r="D677" s="490" t="str">
        <f>IFERROR(INDEX('Jurnal Utang'!O:O,MATCH(C677,'Jurnal Utang'!N:N,0),0),"")</f>
        <v/>
      </c>
      <c r="E677" s="488" t="str">
        <f>IFERROR(INDEX(Supplier!D:D,MATCH($D677,Supplier!$C:$C,0),0),"")</f>
        <v/>
      </c>
      <c r="F677" s="490" t="str">
        <f>IFERROR(INDEX(Supplier!F:F,MATCH($D677,Supplier!$C:$C,0),0),"")</f>
        <v/>
      </c>
      <c r="G677" s="488" t="str">
        <f>IFERROR(INDEX(Supplier!G:G,MATCH($D677,Supplier!$C:$C,0),0),"")</f>
        <v/>
      </c>
      <c r="H677" s="524"/>
      <c r="I677" s="525"/>
      <c r="J677" s="533" t="str">
        <f>IF(C677&lt;&gt;"",-SUMIFS('Jurnal Utang'!J:J,'Jurnal Utang'!H:H,F677,'Jurnal Utang'!N:N,C677)+SUMIFS('Jurnal Kas'!K:K,'Jurnal Kas'!H:H,F677,'Jurnal Kas'!N:N,C677)+I677,"")</f>
        <v/>
      </c>
    </row>
    <row r="678" spans="2:10" x14ac:dyDescent="0.25">
      <c r="B678" s="502">
        <v>671</v>
      </c>
      <c r="C678" s="502"/>
      <c r="D678" s="490" t="str">
        <f>IFERROR(INDEX('Jurnal Utang'!O:O,MATCH(C678,'Jurnal Utang'!N:N,0),0),"")</f>
        <v/>
      </c>
      <c r="E678" s="488" t="str">
        <f>IFERROR(INDEX(Supplier!D:D,MATCH($D678,Supplier!$C:$C,0),0),"")</f>
        <v/>
      </c>
      <c r="F678" s="490" t="str">
        <f>IFERROR(INDEX(Supplier!F:F,MATCH($D678,Supplier!$C:$C,0),0),"")</f>
        <v/>
      </c>
      <c r="G678" s="488" t="str">
        <f>IFERROR(INDEX(Supplier!G:G,MATCH($D678,Supplier!$C:$C,0),0),"")</f>
        <v/>
      </c>
      <c r="H678" s="524"/>
      <c r="I678" s="525"/>
      <c r="J678" s="533" t="str">
        <f>IF(C678&lt;&gt;"",-SUMIFS('Jurnal Utang'!J:J,'Jurnal Utang'!H:H,F678,'Jurnal Utang'!N:N,C678)+SUMIFS('Jurnal Kas'!K:K,'Jurnal Kas'!H:H,F678,'Jurnal Kas'!N:N,C678)+I678,"")</f>
        <v/>
      </c>
    </row>
    <row r="679" spans="2:10" x14ac:dyDescent="0.25">
      <c r="B679" s="502">
        <v>672</v>
      </c>
      <c r="C679" s="502"/>
      <c r="D679" s="490" t="str">
        <f>IFERROR(INDEX('Jurnal Utang'!O:O,MATCH(C679,'Jurnal Utang'!N:N,0),0),"")</f>
        <v/>
      </c>
      <c r="E679" s="488" t="str">
        <f>IFERROR(INDEX(Supplier!D:D,MATCH($D679,Supplier!$C:$C,0),0),"")</f>
        <v/>
      </c>
      <c r="F679" s="490" t="str">
        <f>IFERROR(INDEX(Supplier!F:F,MATCH($D679,Supplier!$C:$C,0),0),"")</f>
        <v/>
      </c>
      <c r="G679" s="488" t="str">
        <f>IFERROR(INDEX(Supplier!G:G,MATCH($D679,Supplier!$C:$C,0),0),"")</f>
        <v/>
      </c>
      <c r="H679" s="524"/>
      <c r="I679" s="525"/>
      <c r="J679" s="533" t="str">
        <f>IF(C679&lt;&gt;"",-SUMIFS('Jurnal Utang'!J:J,'Jurnal Utang'!H:H,F679,'Jurnal Utang'!N:N,C679)+SUMIFS('Jurnal Kas'!K:K,'Jurnal Kas'!H:H,F679,'Jurnal Kas'!N:N,C679)+I679,"")</f>
        <v/>
      </c>
    </row>
    <row r="680" spans="2:10" x14ac:dyDescent="0.25">
      <c r="B680" s="502">
        <v>673</v>
      </c>
      <c r="C680" s="502"/>
      <c r="D680" s="490" t="str">
        <f>IFERROR(INDEX('Jurnal Utang'!O:O,MATCH(C680,'Jurnal Utang'!N:N,0),0),"")</f>
        <v/>
      </c>
      <c r="E680" s="488" t="str">
        <f>IFERROR(INDEX(Supplier!D:D,MATCH($D680,Supplier!$C:$C,0),0),"")</f>
        <v/>
      </c>
      <c r="F680" s="490" t="str">
        <f>IFERROR(INDEX(Supplier!F:F,MATCH($D680,Supplier!$C:$C,0),0),"")</f>
        <v/>
      </c>
      <c r="G680" s="488" t="str">
        <f>IFERROR(INDEX(Supplier!G:G,MATCH($D680,Supplier!$C:$C,0),0),"")</f>
        <v/>
      </c>
      <c r="H680" s="524"/>
      <c r="I680" s="525"/>
      <c r="J680" s="533" t="str">
        <f>IF(C680&lt;&gt;"",-SUMIFS('Jurnal Utang'!J:J,'Jurnal Utang'!H:H,F680,'Jurnal Utang'!N:N,C680)+SUMIFS('Jurnal Kas'!K:K,'Jurnal Kas'!H:H,F680,'Jurnal Kas'!N:N,C680)+I680,"")</f>
        <v/>
      </c>
    </row>
    <row r="681" spans="2:10" x14ac:dyDescent="0.25">
      <c r="B681" s="502">
        <v>674</v>
      </c>
      <c r="C681" s="502"/>
      <c r="D681" s="490" t="str">
        <f>IFERROR(INDEX('Jurnal Utang'!O:O,MATCH(C681,'Jurnal Utang'!N:N,0),0),"")</f>
        <v/>
      </c>
      <c r="E681" s="488" t="str">
        <f>IFERROR(INDEX(Supplier!D:D,MATCH($D681,Supplier!$C:$C,0),0),"")</f>
        <v/>
      </c>
      <c r="F681" s="490" t="str">
        <f>IFERROR(INDEX(Supplier!F:F,MATCH($D681,Supplier!$C:$C,0),0),"")</f>
        <v/>
      </c>
      <c r="G681" s="488" t="str">
        <f>IFERROR(INDEX(Supplier!G:G,MATCH($D681,Supplier!$C:$C,0),0),"")</f>
        <v/>
      </c>
      <c r="H681" s="524"/>
      <c r="I681" s="525"/>
      <c r="J681" s="533" t="str">
        <f>IF(C681&lt;&gt;"",-SUMIFS('Jurnal Utang'!J:J,'Jurnal Utang'!H:H,F681,'Jurnal Utang'!N:N,C681)+SUMIFS('Jurnal Kas'!K:K,'Jurnal Kas'!H:H,F681,'Jurnal Kas'!N:N,C681)+I681,"")</f>
        <v/>
      </c>
    </row>
    <row r="682" spans="2:10" x14ac:dyDescent="0.25">
      <c r="B682" s="502">
        <v>675</v>
      </c>
      <c r="C682" s="502"/>
      <c r="D682" s="490" t="str">
        <f>IFERROR(INDEX('Jurnal Utang'!O:O,MATCH(C682,'Jurnal Utang'!N:N,0),0),"")</f>
        <v/>
      </c>
      <c r="E682" s="488" t="str">
        <f>IFERROR(INDEX(Supplier!D:D,MATCH($D682,Supplier!$C:$C,0),0),"")</f>
        <v/>
      </c>
      <c r="F682" s="490" t="str">
        <f>IFERROR(INDEX(Supplier!F:F,MATCH($D682,Supplier!$C:$C,0),0),"")</f>
        <v/>
      </c>
      <c r="G682" s="488" t="str">
        <f>IFERROR(INDEX(Supplier!G:G,MATCH($D682,Supplier!$C:$C,0),0),"")</f>
        <v/>
      </c>
      <c r="H682" s="524"/>
      <c r="I682" s="525"/>
      <c r="J682" s="533" t="str">
        <f>IF(C682&lt;&gt;"",-SUMIFS('Jurnal Utang'!J:J,'Jurnal Utang'!H:H,F682,'Jurnal Utang'!N:N,C682)+SUMIFS('Jurnal Kas'!K:K,'Jurnal Kas'!H:H,F682,'Jurnal Kas'!N:N,C682)+I682,"")</f>
        <v/>
      </c>
    </row>
    <row r="683" spans="2:10" x14ac:dyDescent="0.25">
      <c r="B683" s="502">
        <v>676</v>
      </c>
      <c r="C683" s="502"/>
      <c r="D683" s="490" t="str">
        <f>IFERROR(INDEX('Jurnal Utang'!O:O,MATCH(C683,'Jurnal Utang'!N:N,0),0),"")</f>
        <v/>
      </c>
      <c r="E683" s="488" t="str">
        <f>IFERROR(INDEX(Supplier!D:D,MATCH($D683,Supplier!$C:$C,0),0),"")</f>
        <v/>
      </c>
      <c r="F683" s="490" t="str">
        <f>IFERROR(INDEX(Supplier!F:F,MATCH($D683,Supplier!$C:$C,0),0),"")</f>
        <v/>
      </c>
      <c r="G683" s="488" t="str">
        <f>IFERROR(INDEX(Supplier!G:G,MATCH($D683,Supplier!$C:$C,0),0),"")</f>
        <v/>
      </c>
      <c r="H683" s="524"/>
      <c r="I683" s="525"/>
      <c r="J683" s="533" t="str">
        <f>IF(C683&lt;&gt;"",-SUMIFS('Jurnal Utang'!J:J,'Jurnal Utang'!H:H,F683,'Jurnal Utang'!N:N,C683)+SUMIFS('Jurnal Kas'!K:K,'Jurnal Kas'!H:H,F683,'Jurnal Kas'!N:N,C683)+I683,"")</f>
        <v/>
      </c>
    </row>
    <row r="684" spans="2:10" x14ac:dyDescent="0.25">
      <c r="B684" s="502">
        <v>677</v>
      </c>
      <c r="C684" s="502"/>
      <c r="D684" s="490" t="str">
        <f>IFERROR(INDEX('Jurnal Utang'!O:O,MATCH(C684,'Jurnal Utang'!N:N,0),0),"")</f>
        <v/>
      </c>
      <c r="E684" s="488" t="str">
        <f>IFERROR(INDEX(Supplier!D:D,MATCH($D684,Supplier!$C:$C,0),0),"")</f>
        <v/>
      </c>
      <c r="F684" s="490" t="str">
        <f>IFERROR(INDEX(Supplier!F:F,MATCH($D684,Supplier!$C:$C,0),0),"")</f>
        <v/>
      </c>
      <c r="G684" s="488" t="str">
        <f>IFERROR(INDEX(Supplier!G:G,MATCH($D684,Supplier!$C:$C,0),0),"")</f>
        <v/>
      </c>
      <c r="H684" s="524"/>
      <c r="I684" s="525"/>
      <c r="J684" s="533" t="str">
        <f>IF(C684&lt;&gt;"",-SUMIFS('Jurnal Utang'!J:J,'Jurnal Utang'!H:H,F684,'Jurnal Utang'!N:N,C684)+SUMIFS('Jurnal Kas'!K:K,'Jurnal Kas'!H:H,F684,'Jurnal Kas'!N:N,C684)+I684,"")</f>
        <v/>
      </c>
    </row>
    <row r="685" spans="2:10" x14ac:dyDescent="0.25">
      <c r="B685" s="502">
        <v>678</v>
      </c>
      <c r="C685" s="502"/>
      <c r="D685" s="490" t="str">
        <f>IFERROR(INDEX('Jurnal Utang'!O:O,MATCH(C685,'Jurnal Utang'!N:N,0),0),"")</f>
        <v/>
      </c>
      <c r="E685" s="488" t="str">
        <f>IFERROR(INDEX(Supplier!D:D,MATCH($D685,Supplier!$C:$C,0),0),"")</f>
        <v/>
      </c>
      <c r="F685" s="490" t="str">
        <f>IFERROR(INDEX(Supplier!F:F,MATCH($D685,Supplier!$C:$C,0),0),"")</f>
        <v/>
      </c>
      <c r="G685" s="488" t="str">
        <f>IFERROR(INDEX(Supplier!G:G,MATCH($D685,Supplier!$C:$C,0),0),"")</f>
        <v/>
      </c>
      <c r="H685" s="524"/>
      <c r="I685" s="525"/>
      <c r="J685" s="533" t="str">
        <f>IF(C685&lt;&gt;"",-SUMIFS('Jurnal Utang'!J:J,'Jurnal Utang'!H:H,F685,'Jurnal Utang'!N:N,C685)+SUMIFS('Jurnal Kas'!K:K,'Jurnal Kas'!H:H,F685,'Jurnal Kas'!N:N,C685)+I685,"")</f>
        <v/>
      </c>
    </row>
    <row r="686" spans="2:10" x14ac:dyDescent="0.25">
      <c r="B686" s="502">
        <v>679</v>
      </c>
      <c r="C686" s="502"/>
      <c r="D686" s="490" t="str">
        <f>IFERROR(INDEX('Jurnal Utang'!O:O,MATCH(C686,'Jurnal Utang'!N:N,0),0),"")</f>
        <v/>
      </c>
      <c r="E686" s="488" t="str">
        <f>IFERROR(INDEX(Supplier!D:D,MATCH($D686,Supplier!$C:$C,0),0),"")</f>
        <v/>
      </c>
      <c r="F686" s="490" t="str">
        <f>IFERROR(INDEX(Supplier!F:F,MATCH($D686,Supplier!$C:$C,0),0),"")</f>
        <v/>
      </c>
      <c r="G686" s="488" t="str">
        <f>IFERROR(INDEX(Supplier!G:G,MATCH($D686,Supplier!$C:$C,0),0),"")</f>
        <v/>
      </c>
      <c r="H686" s="524"/>
      <c r="I686" s="525"/>
      <c r="J686" s="533" t="str">
        <f>IF(C686&lt;&gt;"",-SUMIFS('Jurnal Utang'!J:J,'Jurnal Utang'!H:H,F686,'Jurnal Utang'!N:N,C686)+SUMIFS('Jurnal Kas'!K:K,'Jurnal Kas'!H:H,F686,'Jurnal Kas'!N:N,C686)+I686,"")</f>
        <v/>
      </c>
    </row>
    <row r="687" spans="2:10" x14ac:dyDescent="0.25">
      <c r="B687" s="502">
        <v>680</v>
      </c>
      <c r="C687" s="502"/>
      <c r="D687" s="490" t="str">
        <f>IFERROR(INDEX('Jurnal Utang'!O:O,MATCH(C687,'Jurnal Utang'!N:N,0),0),"")</f>
        <v/>
      </c>
      <c r="E687" s="488" t="str">
        <f>IFERROR(INDEX(Supplier!D:D,MATCH($D687,Supplier!$C:$C,0),0),"")</f>
        <v/>
      </c>
      <c r="F687" s="490" t="str">
        <f>IFERROR(INDEX(Supplier!F:F,MATCH($D687,Supplier!$C:$C,0),0),"")</f>
        <v/>
      </c>
      <c r="G687" s="488" t="str">
        <f>IFERROR(INDEX(Supplier!G:G,MATCH($D687,Supplier!$C:$C,0),0),"")</f>
        <v/>
      </c>
      <c r="H687" s="524"/>
      <c r="I687" s="525"/>
      <c r="J687" s="533" t="str">
        <f>IF(C687&lt;&gt;"",-SUMIFS('Jurnal Utang'!J:J,'Jurnal Utang'!H:H,F687,'Jurnal Utang'!N:N,C687)+SUMIFS('Jurnal Kas'!K:K,'Jurnal Kas'!H:H,F687,'Jurnal Kas'!N:N,C687)+I687,"")</f>
        <v/>
      </c>
    </row>
    <row r="688" spans="2:10" x14ac:dyDescent="0.25">
      <c r="B688" s="502">
        <v>681</v>
      </c>
      <c r="C688" s="502"/>
      <c r="D688" s="490" t="str">
        <f>IFERROR(INDEX('Jurnal Utang'!O:O,MATCH(C688,'Jurnal Utang'!N:N,0),0),"")</f>
        <v/>
      </c>
      <c r="E688" s="488" t="str">
        <f>IFERROR(INDEX(Supplier!D:D,MATCH($D688,Supplier!$C:$C,0),0),"")</f>
        <v/>
      </c>
      <c r="F688" s="490" t="str">
        <f>IFERROR(INDEX(Supplier!F:F,MATCH($D688,Supplier!$C:$C,0),0),"")</f>
        <v/>
      </c>
      <c r="G688" s="488" t="str">
        <f>IFERROR(INDEX(Supplier!G:G,MATCH($D688,Supplier!$C:$C,0),0),"")</f>
        <v/>
      </c>
      <c r="H688" s="524"/>
      <c r="I688" s="525"/>
      <c r="J688" s="533" t="str">
        <f>IF(C688&lt;&gt;"",-SUMIFS('Jurnal Utang'!J:J,'Jurnal Utang'!H:H,F688,'Jurnal Utang'!N:N,C688)+SUMIFS('Jurnal Kas'!K:K,'Jurnal Kas'!H:H,F688,'Jurnal Kas'!N:N,C688)+I688,"")</f>
        <v/>
      </c>
    </row>
    <row r="689" spans="2:10" x14ac:dyDescent="0.25">
      <c r="B689" s="502">
        <v>682</v>
      </c>
      <c r="C689" s="502"/>
      <c r="D689" s="490" t="str">
        <f>IFERROR(INDEX('Jurnal Utang'!O:O,MATCH(C689,'Jurnal Utang'!N:N,0),0),"")</f>
        <v/>
      </c>
      <c r="E689" s="488" t="str">
        <f>IFERROR(INDEX(Supplier!D:D,MATCH($D689,Supplier!$C:$C,0),0),"")</f>
        <v/>
      </c>
      <c r="F689" s="490" t="str">
        <f>IFERROR(INDEX(Supplier!F:F,MATCH($D689,Supplier!$C:$C,0),0),"")</f>
        <v/>
      </c>
      <c r="G689" s="488" t="str">
        <f>IFERROR(INDEX(Supplier!G:G,MATCH($D689,Supplier!$C:$C,0),0),"")</f>
        <v/>
      </c>
      <c r="H689" s="524"/>
      <c r="I689" s="525"/>
      <c r="J689" s="533" t="str">
        <f>IF(C689&lt;&gt;"",-SUMIFS('Jurnal Utang'!J:J,'Jurnal Utang'!H:H,F689,'Jurnal Utang'!N:N,C689)+SUMIFS('Jurnal Kas'!K:K,'Jurnal Kas'!H:H,F689,'Jurnal Kas'!N:N,C689)+I689,"")</f>
        <v/>
      </c>
    </row>
    <row r="690" spans="2:10" x14ac:dyDescent="0.25">
      <c r="B690" s="502">
        <v>683</v>
      </c>
      <c r="C690" s="502"/>
      <c r="D690" s="490" t="str">
        <f>IFERROR(INDEX('Jurnal Utang'!O:O,MATCH(C690,'Jurnal Utang'!N:N,0),0),"")</f>
        <v/>
      </c>
      <c r="E690" s="488" t="str">
        <f>IFERROR(INDEX(Supplier!D:D,MATCH($D690,Supplier!$C:$C,0),0),"")</f>
        <v/>
      </c>
      <c r="F690" s="490" t="str">
        <f>IFERROR(INDEX(Supplier!F:F,MATCH($D690,Supplier!$C:$C,0),0),"")</f>
        <v/>
      </c>
      <c r="G690" s="488" t="str">
        <f>IFERROR(INDEX(Supplier!G:G,MATCH($D690,Supplier!$C:$C,0),0),"")</f>
        <v/>
      </c>
      <c r="H690" s="524"/>
      <c r="I690" s="525"/>
      <c r="J690" s="533" t="str">
        <f>IF(C690&lt;&gt;"",-SUMIFS('Jurnal Utang'!J:J,'Jurnal Utang'!H:H,F690,'Jurnal Utang'!N:N,C690)+SUMIFS('Jurnal Kas'!K:K,'Jurnal Kas'!H:H,F690,'Jurnal Kas'!N:N,C690)+I690,"")</f>
        <v/>
      </c>
    </row>
    <row r="691" spans="2:10" x14ac:dyDescent="0.25">
      <c r="B691" s="502">
        <v>684</v>
      </c>
      <c r="C691" s="502"/>
      <c r="D691" s="490" t="str">
        <f>IFERROR(INDEX('Jurnal Utang'!O:O,MATCH(C691,'Jurnal Utang'!N:N,0),0),"")</f>
        <v/>
      </c>
      <c r="E691" s="488" t="str">
        <f>IFERROR(INDEX(Supplier!D:D,MATCH($D691,Supplier!$C:$C,0),0),"")</f>
        <v/>
      </c>
      <c r="F691" s="490" t="str">
        <f>IFERROR(INDEX(Supplier!F:F,MATCH($D691,Supplier!$C:$C,0),0),"")</f>
        <v/>
      </c>
      <c r="G691" s="488" t="str">
        <f>IFERROR(INDEX(Supplier!G:G,MATCH($D691,Supplier!$C:$C,0),0),"")</f>
        <v/>
      </c>
      <c r="H691" s="524"/>
      <c r="I691" s="525"/>
      <c r="J691" s="533" t="str">
        <f>IF(C691&lt;&gt;"",-SUMIFS('Jurnal Utang'!J:J,'Jurnal Utang'!H:H,F691,'Jurnal Utang'!N:N,C691)+SUMIFS('Jurnal Kas'!K:K,'Jurnal Kas'!H:H,F691,'Jurnal Kas'!N:N,C691)+I691,"")</f>
        <v/>
      </c>
    </row>
    <row r="692" spans="2:10" x14ac:dyDescent="0.25">
      <c r="B692" s="502">
        <v>685</v>
      </c>
      <c r="C692" s="502"/>
      <c r="D692" s="490" t="str">
        <f>IFERROR(INDEX('Jurnal Utang'!O:O,MATCH(C692,'Jurnal Utang'!N:N,0),0),"")</f>
        <v/>
      </c>
      <c r="E692" s="488" t="str">
        <f>IFERROR(INDEX(Supplier!D:D,MATCH($D692,Supplier!$C:$C,0),0),"")</f>
        <v/>
      </c>
      <c r="F692" s="490" t="str">
        <f>IFERROR(INDEX(Supplier!F:F,MATCH($D692,Supplier!$C:$C,0),0),"")</f>
        <v/>
      </c>
      <c r="G692" s="488" t="str">
        <f>IFERROR(INDEX(Supplier!G:G,MATCH($D692,Supplier!$C:$C,0),0),"")</f>
        <v/>
      </c>
      <c r="H692" s="524"/>
      <c r="I692" s="525"/>
      <c r="J692" s="533" t="str">
        <f>IF(C692&lt;&gt;"",-SUMIFS('Jurnal Utang'!J:J,'Jurnal Utang'!H:H,F692,'Jurnal Utang'!N:N,C692)+SUMIFS('Jurnal Kas'!K:K,'Jurnal Kas'!H:H,F692,'Jurnal Kas'!N:N,C692)+I692,"")</f>
        <v/>
      </c>
    </row>
    <row r="693" spans="2:10" x14ac:dyDescent="0.25">
      <c r="B693" s="502">
        <v>686</v>
      </c>
      <c r="C693" s="502"/>
      <c r="D693" s="490" t="str">
        <f>IFERROR(INDEX('Jurnal Utang'!O:O,MATCH(C693,'Jurnal Utang'!N:N,0),0),"")</f>
        <v/>
      </c>
      <c r="E693" s="488" t="str">
        <f>IFERROR(INDEX(Supplier!D:D,MATCH($D693,Supplier!$C:$C,0),0),"")</f>
        <v/>
      </c>
      <c r="F693" s="490" t="str">
        <f>IFERROR(INDEX(Supplier!F:F,MATCH($D693,Supplier!$C:$C,0),0),"")</f>
        <v/>
      </c>
      <c r="G693" s="488" t="str">
        <f>IFERROR(INDEX(Supplier!G:G,MATCH($D693,Supplier!$C:$C,0),0),"")</f>
        <v/>
      </c>
      <c r="H693" s="524"/>
      <c r="I693" s="525"/>
      <c r="J693" s="533" t="str">
        <f>IF(C693&lt;&gt;"",-SUMIFS('Jurnal Utang'!J:J,'Jurnal Utang'!H:H,F693,'Jurnal Utang'!N:N,C693)+SUMIFS('Jurnal Kas'!K:K,'Jurnal Kas'!H:H,F693,'Jurnal Kas'!N:N,C693)+I693,"")</f>
        <v/>
      </c>
    </row>
    <row r="694" spans="2:10" x14ac:dyDescent="0.25">
      <c r="B694" s="502">
        <v>687</v>
      </c>
      <c r="C694" s="502"/>
      <c r="D694" s="490" t="str">
        <f>IFERROR(INDEX('Jurnal Utang'!O:O,MATCH(C694,'Jurnal Utang'!N:N,0),0),"")</f>
        <v/>
      </c>
      <c r="E694" s="488" t="str">
        <f>IFERROR(INDEX(Supplier!D:D,MATCH($D694,Supplier!$C:$C,0),0),"")</f>
        <v/>
      </c>
      <c r="F694" s="490" t="str">
        <f>IFERROR(INDEX(Supplier!F:F,MATCH($D694,Supplier!$C:$C,0),0),"")</f>
        <v/>
      </c>
      <c r="G694" s="488" t="str">
        <f>IFERROR(INDEX(Supplier!G:G,MATCH($D694,Supplier!$C:$C,0),0),"")</f>
        <v/>
      </c>
      <c r="H694" s="524"/>
      <c r="I694" s="525"/>
      <c r="J694" s="533" t="str">
        <f>IF(C694&lt;&gt;"",-SUMIFS('Jurnal Utang'!J:J,'Jurnal Utang'!H:H,F694,'Jurnal Utang'!N:N,C694)+SUMIFS('Jurnal Kas'!K:K,'Jurnal Kas'!H:H,F694,'Jurnal Kas'!N:N,C694)+I694,"")</f>
        <v/>
      </c>
    </row>
    <row r="695" spans="2:10" x14ac:dyDescent="0.25">
      <c r="B695" s="502">
        <v>688</v>
      </c>
      <c r="C695" s="502"/>
      <c r="D695" s="490" t="str">
        <f>IFERROR(INDEX('Jurnal Utang'!O:O,MATCH(C695,'Jurnal Utang'!N:N,0),0),"")</f>
        <v/>
      </c>
      <c r="E695" s="488" t="str">
        <f>IFERROR(INDEX(Supplier!D:D,MATCH($D695,Supplier!$C:$C,0),0),"")</f>
        <v/>
      </c>
      <c r="F695" s="490" t="str">
        <f>IFERROR(INDEX(Supplier!F:F,MATCH($D695,Supplier!$C:$C,0),0),"")</f>
        <v/>
      </c>
      <c r="G695" s="488" t="str">
        <f>IFERROR(INDEX(Supplier!G:G,MATCH($D695,Supplier!$C:$C,0),0),"")</f>
        <v/>
      </c>
      <c r="H695" s="524"/>
      <c r="I695" s="525"/>
      <c r="J695" s="533" t="str">
        <f>IF(C695&lt;&gt;"",-SUMIFS('Jurnal Utang'!J:J,'Jurnal Utang'!H:H,F695,'Jurnal Utang'!N:N,C695)+SUMIFS('Jurnal Kas'!K:K,'Jurnal Kas'!H:H,F695,'Jurnal Kas'!N:N,C695)+I695,"")</f>
        <v/>
      </c>
    </row>
    <row r="696" spans="2:10" x14ac:dyDescent="0.25">
      <c r="B696" s="502">
        <v>689</v>
      </c>
      <c r="C696" s="502"/>
      <c r="D696" s="490" t="str">
        <f>IFERROR(INDEX('Jurnal Utang'!O:O,MATCH(C696,'Jurnal Utang'!N:N,0),0),"")</f>
        <v/>
      </c>
      <c r="E696" s="488" t="str">
        <f>IFERROR(INDEX(Supplier!D:D,MATCH($D696,Supplier!$C:$C,0),0),"")</f>
        <v/>
      </c>
      <c r="F696" s="490" t="str">
        <f>IFERROR(INDEX(Supplier!F:F,MATCH($D696,Supplier!$C:$C,0),0),"")</f>
        <v/>
      </c>
      <c r="G696" s="488" t="str">
        <f>IFERROR(INDEX(Supplier!G:G,MATCH($D696,Supplier!$C:$C,0),0),"")</f>
        <v/>
      </c>
      <c r="H696" s="524"/>
      <c r="I696" s="525"/>
      <c r="J696" s="533" t="str">
        <f>IF(C696&lt;&gt;"",-SUMIFS('Jurnal Utang'!J:J,'Jurnal Utang'!H:H,F696,'Jurnal Utang'!N:N,C696)+SUMIFS('Jurnal Kas'!K:K,'Jurnal Kas'!H:H,F696,'Jurnal Kas'!N:N,C696)+I696,"")</f>
        <v/>
      </c>
    </row>
    <row r="697" spans="2:10" x14ac:dyDescent="0.25">
      <c r="B697" s="502">
        <v>690</v>
      </c>
      <c r="C697" s="502"/>
      <c r="D697" s="490" t="str">
        <f>IFERROR(INDEX('Jurnal Utang'!O:O,MATCH(C697,'Jurnal Utang'!N:N,0),0),"")</f>
        <v/>
      </c>
      <c r="E697" s="488" t="str">
        <f>IFERROR(INDEX(Supplier!D:D,MATCH($D697,Supplier!$C:$C,0),0),"")</f>
        <v/>
      </c>
      <c r="F697" s="490" t="str">
        <f>IFERROR(INDEX(Supplier!F:F,MATCH($D697,Supplier!$C:$C,0),0),"")</f>
        <v/>
      </c>
      <c r="G697" s="488" t="str">
        <f>IFERROR(INDEX(Supplier!G:G,MATCH($D697,Supplier!$C:$C,0),0),"")</f>
        <v/>
      </c>
      <c r="H697" s="524"/>
      <c r="I697" s="525"/>
      <c r="J697" s="533" t="str">
        <f>IF(C697&lt;&gt;"",-SUMIFS('Jurnal Utang'!J:J,'Jurnal Utang'!H:H,F697,'Jurnal Utang'!N:N,C697)+SUMIFS('Jurnal Kas'!K:K,'Jurnal Kas'!H:H,F697,'Jurnal Kas'!N:N,C697)+I697,"")</f>
        <v/>
      </c>
    </row>
    <row r="698" spans="2:10" x14ac:dyDescent="0.25">
      <c r="B698" s="502">
        <v>691</v>
      </c>
      <c r="C698" s="502"/>
      <c r="D698" s="490" t="str">
        <f>IFERROR(INDEX('Jurnal Utang'!O:O,MATCH(C698,'Jurnal Utang'!N:N,0),0),"")</f>
        <v/>
      </c>
      <c r="E698" s="488" t="str">
        <f>IFERROR(INDEX(Supplier!D:D,MATCH($D698,Supplier!$C:$C,0),0),"")</f>
        <v/>
      </c>
      <c r="F698" s="490" t="str">
        <f>IFERROR(INDEX(Supplier!F:F,MATCH($D698,Supplier!$C:$C,0),0),"")</f>
        <v/>
      </c>
      <c r="G698" s="488" t="str">
        <f>IFERROR(INDEX(Supplier!G:G,MATCH($D698,Supplier!$C:$C,0),0),"")</f>
        <v/>
      </c>
      <c r="H698" s="524"/>
      <c r="I698" s="525"/>
      <c r="J698" s="533" t="str">
        <f>IF(C698&lt;&gt;"",-SUMIFS('Jurnal Utang'!J:J,'Jurnal Utang'!H:H,F698,'Jurnal Utang'!N:N,C698)+SUMIFS('Jurnal Kas'!K:K,'Jurnal Kas'!H:H,F698,'Jurnal Kas'!N:N,C698)+I698,"")</f>
        <v/>
      </c>
    </row>
    <row r="699" spans="2:10" x14ac:dyDescent="0.25">
      <c r="B699" s="502">
        <v>692</v>
      </c>
      <c r="C699" s="502"/>
      <c r="D699" s="490" t="str">
        <f>IFERROR(INDEX('Jurnal Utang'!O:O,MATCH(C699,'Jurnal Utang'!N:N,0),0),"")</f>
        <v/>
      </c>
      <c r="E699" s="488" t="str">
        <f>IFERROR(INDEX(Supplier!D:D,MATCH($D699,Supplier!$C:$C,0),0),"")</f>
        <v/>
      </c>
      <c r="F699" s="490" t="str">
        <f>IFERROR(INDEX(Supplier!F:F,MATCH($D699,Supplier!$C:$C,0),0),"")</f>
        <v/>
      </c>
      <c r="G699" s="488" t="str">
        <f>IFERROR(INDEX(Supplier!G:G,MATCH($D699,Supplier!$C:$C,0),0),"")</f>
        <v/>
      </c>
      <c r="H699" s="524"/>
      <c r="I699" s="525"/>
      <c r="J699" s="533" t="str">
        <f>IF(C699&lt;&gt;"",-SUMIFS('Jurnal Utang'!J:J,'Jurnal Utang'!H:H,F699,'Jurnal Utang'!N:N,C699)+SUMIFS('Jurnal Kas'!K:K,'Jurnal Kas'!H:H,F699,'Jurnal Kas'!N:N,C699)+I699,"")</f>
        <v/>
      </c>
    </row>
    <row r="700" spans="2:10" x14ac:dyDescent="0.25">
      <c r="B700" s="502">
        <v>693</v>
      </c>
      <c r="C700" s="502"/>
      <c r="D700" s="490" t="str">
        <f>IFERROR(INDEX('Jurnal Utang'!O:O,MATCH(C700,'Jurnal Utang'!N:N,0),0),"")</f>
        <v/>
      </c>
      <c r="E700" s="488" t="str">
        <f>IFERROR(INDEX(Supplier!D:D,MATCH($D700,Supplier!$C:$C,0),0),"")</f>
        <v/>
      </c>
      <c r="F700" s="490" t="str">
        <f>IFERROR(INDEX(Supplier!F:F,MATCH($D700,Supplier!$C:$C,0),0),"")</f>
        <v/>
      </c>
      <c r="G700" s="488" t="str">
        <f>IFERROR(INDEX(Supplier!G:G,MATCH($D700,Supplier!$C:$C,0),0),"")</f>
        <v/>
      </c>
      <c r="H700" s="524"/>
      <c r="I700" s="525"/>
      <c r="J700" s="533" t="str">
        <f>IF(C700&lt;&gt;"",-SUMIFS('Jurnal Utang'!J:J,'Jurnal Utang'!H:H,F700,'Jurnal Utang'!N:N,C700)+SUMIFS('Jurnal Kas'!K:K,'Jurnal Kas'!H:H,F700,'Jurnal Kas'!N:N,C700)+I700,"")</f>
        <v/>
      </c>
    </row>
    <row r="701" spans="2:10" x14ac:dyDescent="0.25">
      <c r="B701" s="502">
        <v>694</v>
      </c>
      <c r="C701" s="502"/>
      <c r="D701" s="490" t="str">
        <f>IFERROR(INDEX('Jurnal Utang'!O:O,MATCH(C701,'Jurnal Utang'!N:N,0),0),"")</f>
        <v/>
      </c>
      <c r="E701" s="488" t="str">
        <f>IFERROR(INDEX(Supplier!D:D,MATCH($D701,Supplier!$C:$C,0),0),"")</f>
        <v/>
      </c>
      <c r="F701" s="490" t="str">
        <f>IFERROR(INDEX(Supplier!F:F,MATCH($D701,Supplier!$C:$C,0),0),"")</f>
        <v/>
      </c>
      <c r="G701" s="488" t="str">
        <f>IFERROR(INDEX(Supplier!G:G,MATCH($D701,Supplier!$C:$C,0),0),"")</f>
        <v/>
      </c>
      <c r="H701" s="524"/>
      <c r="I701" s="525"/>
      <c r="J701" s="533" t="str">
        <f>IF(C701&lt;&gt;"",-SUMIFS('Jurnal Utang'!J:J,'Jurnal Utang'!H:H,F701,'Jurnal Utang'!N:N,C701)+SUMIFS('Jurnal Kas'!K:K,'Jurnal Kas'!H:H,F701,'Jurnal Kas'!N:N,C701)+I701,"")</f>
        <v/>
      </c>
    </row>
    <row r="702" spans="2:10" x14ac:dyDescent="0.25">
      <c r="B702" s="502">
        <v>695</v>
      </c>
      <c r="C702" s="502"/>
      <c r="D702" s="490" t="str">
        <f>IFERROR(INDEX('Jurnal Utang'!O:O,MATCH(C702,'Jurnal Utang'!N:N,0),0),"")</f>
        <v/>
      </c>
      <c r="E702" s="488" t="str">
        <f>IFERROR(INDEX(Supplier!D:D,MATCH($D702,Supplier!$C:$C,0),0),"")</f>
        <v/>
      </c>
      <c r="F702" s="490" t="str">
        <f>IFERROR(INDEX(Supplier!F:F,MATCH($D702,Supplier!$C:$C,0),0),"")</f>
        <v/>
      </c>
      <c r="G702" s="488" t="str">
        <f>IFERROR(INDEX(Supplier!G:G,MATCH($D702,Supplier!$C:$C,0),0),"")</f>
        <v/>
      </c>
      <c r="H702" s="524"/>
      <c r="I702" s="525"/>
      <c r="J702" s="533" t="str">
        <f>IF(C702&lt;&gt;"",-SUMIFS('Jurnal Utang'!J:J,'Jurnal Utang'!H:H,F702,'Jurnal Utang'!N:N,C702)+SUMIFS('Jurnal Kas'!K:K,'Jurnal Kas'!H:H,F702,'Jurnal Kas'!N:N,C702)+I702,"")</f>
        <v/>
      </c>
    </row>
    <row r="703" spans="2:10" x14ac:dyDescent="0.25">
      <c r="B703" s="502">
        <v>696</v>
      </c>
      <c r="C703" s="502"/>
      <c r="D703" s="490" t="str">
        <f>IFERROR(INDEX('Jurnal Utang'!O:O,MATCH(C703,'Jurnal Utang'!N:N,0),0),"")</f>
        <v/>
      </c>
      <c r="E703" s="488" t="str">
        <f>IFERROR(INDEX(Supplier!D:D,MATCH($D703,Supplier!$C:$C,0),0),"")</f>
        <v/>
      </c>
      <c r="F703" s="490" t="str">
        <f>IFERROR(INDEX(Supplier!F:F,MATCH($D703,Supplier!$C:$C,0),0),"")</f>
        <v/>
      </c>
      <c r="G703" s="488" t="str">
        <f>IFERROR(INDEX(Supplier!G:G,MATCH($D703,Supplier!$C:$C,0),0),"")</f>
        <v/>
      </c>
      <c r="H703" s="524"/>
      <c r="I703" s="525"/>
      <c r="J703" s="533" t="str">
        <f>IF(C703&lt;&gt;"",-SUMIFS('Jurnal Utang'!J:J,'Jurnal Utang'!H:H,F703,'Jurnal Utang'!N:N,C703)+SUMIFS('Jurnal Kas'!K:K,'Jurnal Kas'!H:H,F703,'Jurnal Kas'!N:N,C703)+I703,"")</f>
        <v/>
      </c>
    </row>
    <row r="704" spans="2:10" x14ac:dyDescent="0.25">
      <c r="B704" s="502">
        <v>697</v>
      </c>
      <c r="C704" s="502"/>
      <c r="D704" s="490" t="str">
        <f>IFERROR(INDEX('Jurnal Utang'!O:O,MATCH(C704,'Jurnal Utang'!N:N,0),0),"")</f>
        <v/>
      </c>
      <c r="E704" s="488" t="str">
        <f>IFERROR(INDEX(Supplier!D:D,MATCH($D704,Supplier!$C:$C,0),0),"")</f>
        <v/>
      </c>
      <c r="F704" s="490" t="str">
        <f>IFERROR(INDEX(Supplier!F:F,MATCH($D704,Supplier!$C:$C,0),0),"")</f>
        <v/>
      </c>
      <c r="G704" s="488" t="str">
        <f>IFERROR(INDEX(Supplier!G:G,MATCH($D704,Supplier!$C:$C,0),0),"")</f>
        <v/>
      </c>
      <c r="H704" s="524"/>
      <c r="I704" s="525"/>
      <c r="J704" s="533" t="str">
        <f>IF(C704&lt;&gt;"",-SUMIFS('Jurnal Utang'!J:J,'Jurnal Utang'!H:H,F704,'Jurnal Utang'!N:N,C704)+SUMIFS('Jurnal Kas'!K:K,'Jurnal Kas'!H:H,F704,'Jurnal Kas'!N:N,C704)+I704,"")</f>
        <v/>
      </c>
    </row>
    <row r="705" spans="2:10" x14ac:dyDescent="0.25">
      <c r="B705" s="502">
        <v>698</v>
      </c>
      <c r="C705" s="502"/>
      <c r="D705" s="490" t="str">
        <f>IFERROR(INDEX('Jurnal Utang'!O:O,MATCH(C705,'Jurnal Utang'!N:N,0),0),"")</f>
        <v/>
      </c>
      <c r="E705" s="488" t="str">
        <f>IFERROR(INDEX(Supplier!D:D,MATCH($D705,Supplier!$C:$C,0),0),"")</f>
        <v/>
      </c>
      <c r="F705" s="490" t="str">
        <f>IFERROR(INDEX(Supplier!F:F,MATCH($D705,Supplier!$C:$C,0),0),"")</f>
        <v/>
      </c>
      <c r="G705" s="488" t="str">
        <f>IFERROR(INDEX(Supplier!G:G,MATCH($D705,Supplier!$C:$C,0),0),"")</f>
        <v/>
      </c>
      <c r="H705" s="524"/>
      <c r="I705" s="525"/>
      <c r="J705" s="533" t="str">
        <f>IF(C705&lt;&gt;"",-SUMIFS('Jurnal Utang'!J:J,'Jurnal Utang'!H:H,F705,'Jurnal Utang'!N:N,C705)+SUMIFS('Jurnal Kas'!K:K,'Jurnal Kas'!H:H,F705,'Jurnal Kas'!N:N,C705)+I705,"")</f>
        <v/>
      </c>
    </row>
    <row r="706" spans="2:10" x14ac:dyDescent="0.25">
      <c r="B706" s="502">
        <v>699</v>
      </c>
      <c r="C706" s="502"/>
      <c r="D706" s="490" t="str">
        <f>IFERROR(INDEX('Jurnal Utang'!O:O,MATCH(C706,'Jurnal Utang'!N:N,0),0),"")</f>
        <v/>
      </c>
      <c r="E706" s="488" t="str">
        <f>IFERROR(INDEX(Supplier!D:D,MATCH($D706,Supplier!$C:$C,0),0),"")</f>
        <v/>
      </c>
      <c r="F706" s="490" t="str">
        <f>IFERROR(INDEX(Supplier!F:F,MATCH($D706,Supplier!$C:$C,0),0),"")</f>
        <v/>
      </c>
      <c r="G706" s="488" t="str">
        <f>IFERROR(INDEX(Supplier!G:G,MATCH($D706,Supplier!$C:$C,0),0),"")</f>
        <v/>
      </c>
      <c r="H706" s="524"/>
      <c r="I706" s="525"/>
      <c r="J706" s="533" t="str">
        <f>IF(C706&lt;&gt;"",-SUMIFS('Jurnal Utang'!J:J,'Jurnal Utang'!H:H,F706,'Jurnal Utang'!N:N,C706)+SUMIFS('Jurnal Kas'!K:K,'Jurnal Kas'!H:H,F706,'Jurnal Kas'!N:N,C706)+I706,"")</f>
        <v/>
      </c>
    </row>
    <row r="707" spans="2:10" x14ac:dyDescent="0.25">
      <c r="B707" s="502">
        <v>700</v>
      </c>
      <c r="C707" s="502"/>
      <c r="D707" s="490" t="str">
        <f>IFERROR(INDEX('Jurnal Utang'!O:O,MATCH(C707,'Jurnal Utang'!N:N,0),0),"")</f>
        <v/>
      </c>
      <c r="E707" s="488" t="str">
        <f>IFERROR(INDEX(Supplier!D:D,MATCH($D707,Supplier!$C:$C,0),0),"")</f>
        <v/>
      </c>
      <c r="F707" s="490" t="str">
        <f>IFERROR(INDEX(Supplier!F:F,MATCH($D707,Supplier!$C:$C,0),0),"")</f>
        <v/>
      </c>
      <c r="G707" s="488" t="str">
        <f>IFERROR(INDEX(Supplier!G:G,MATCH($D707,Supplier!$C:$C,0),0),"")</f>
        <v/>
      </c>
      <c r="H707" s="524"/>
      <c r="I707" s="525"/>
      <c r="J707" s="533" t="str">
        <f>IF(C707&lt;&gt;"",-SUMIFS('Jurnal Utang'!J:J,'Jurnal Utang'!H:H,F707,'Jurnal Utang'!N:N,C707)+SUMIFS('Jurnal Kas'!K:K,'Jurnal Kas'!H:H,F707,'Jurnal Kas'!N:N,C707)+I707,"")</f>
        <v/>
      </c>
    </row>
    <row r="708" spans="2:10" x14ac:dyDescent="0.25">
      <c r="B708" s="502">
        <v>701</v>
      </c>
      <c r="C708" s="502"/>
      <c r="D708" s="490" t="str">
        <f>IFERROR(INDEX('Jurnal Utang'!O:O,MATCH(C708,'Jurnal Utang'!N:N,0),0),"")</f>
        <v/>
      </c>
      <c r="E708" s="488" t="str">
        <f>IFERROR(INDEX(Supplier!D:D,MATCH($D708,Supplier!$C:$C,0),0),"")</f>
        <v/>
      </c>
      <c r="F708" s="490" t="str">
        <f>IFERROR(INDEX(Supplier!F:F,MATCH($D708,Supplier!$C:$C,0),0),"")</f>
        <v/>
      </c>
      <c r="G708" s="488" t="str">
        <f>IFERROR(INDEX(Supplier!G:G,MATCH($D708,Supplier!$C:$C,0),0),"")</f>
        <v/>
      </c>
      <c r="H708" s="524"/>
      <c r="I708" s="525"/>
      <c r="J708" s="533" t="str">
        <f>IF(C708&lt;&gt;"",-SUMIFS('Jurnal Utang'!J:J,'Jurnal Utang'!H:H,F708,'Jurnal Utang'!N:N,C708)+SUMIFS('Jurnal Kas'!K:K,'Jurnal Kas'!H:H,F708,'Jurnal Kas'!N:N,C708)+I708,"")</f>
        <v/>
      </c>
    </row>
    <row r="709" spans="2:10" x14ac:dyDescent="0.25">
      <c r="B709" s="502">
        <v>702</v>
      </c>
      <c r="C709" s="502"/>
      <c r="D709" s="490" t="str">
        <f>IFERROR(INDEX('Jurnal Utang'!O:O,MATCH(C709,'Jurnal Utang'!N:N,0),0),"")</f>
        <v/>
      </c>
      <c r="E709" s="488" t="str">
        <f>IFERROR(INDEX(Supplier!D:D,MATCH($D709,Supplier!$C:$C,0),0),"")</f>
        <v/>
      </c>
      <c r="F709" s="490" t="str">
        <f>IFERROR(INDEX(Supplier!F:F,MATCH($D709,Supplier!$C:$C,0),0),"")</f>
        <v/>
      </c>
      <c r="G709" s="488" t="str">
        <f>IFERROR(INDEX(Supplier!G:G,MATCH($D709,Supplier!$C:$C,0),0),"")</f>
        <v/>
      </c>
      <c r="H709" s="524"/>
      <c r="I709" s="525"/>
      <c r="J709" s="533" t="str">
        <f>IF(C709&lt;&gt;"",-SUMIFS('Jurnal Utang'!J:J,'Jurnal Utang'!H:H,F709,'Jurnal Utang'!N:N,C709)+SUMIFS('Jurnal Kas'!K:K,'Jurnal Kas'!H:H,F709,'Jurnal Kas'!N:N,C709)+I709,"")</f>
        <v/>
      </c>
    </row>
    <row r="710" spans="2:10" x14ac:dyDescent="0.25">
      <c r="B710" s="502">
        <v>703</v>
      </c>
      <c r="C710" s="502"/>
      <c r="D710" s="490" t="str">
        <f>IFERROR(INDEX('Jurnal Utang'!O:O,MATCH(C710,'Jurnal Utang'!N:N,0),0),"")</f>
        <v/>
      </c>
      <c r="E710" s="488" t="str">
        <f>IFERROR(INDEX(Supplier!D:D,MATCH($D710,Supplier!$C:$C,0),0),"")</f>
        <v/>
      </c>
      <c r="F710" s="490" t="str">
        <f>IFERROR(INDEX(Supplier!F:F,MATCH($D710,Supplier!$C:$C,0),0),"")</f>
        <v/>
      </c>
      <c r="G710" s="488" t="str">
        <f>IFERROR(INDEX(Supplier!G:G,MATCH($D710,Supplier!$C:$C,0),0),"")</f>
        <v/>
      </c>
      <c r="H710" s="524"/>
      <c r="I710" s="525"/>
      <c r="J710" s="533" t="str">
        <f>IF(C710&lt;&gt;"",-SUMIFS('Jurnal Utang'!J:J,'Jurnal Utang'!H:H,F710,'Jurnal Utang'!N:N,C710)+SUMIFS('Jurnal Kas'!K:K,'Jurnal Kas'!H:H,F710,'Jurnal Kas'!N:N,C710)+I710,"")</f>
        <v/>
      </c>
    </row>
    <row r="711" spans="2:10" x14ac:dyDescent="0.25">
      <c r="B711" s="502">
        <v>704</v>
      </c>
      <c r="C711" s="502"/>
      <c r="D711" s="490" t="str">
        <f>IFERROR(INDEX('Jurnal Utang'!O:O,MATCH(C711,'Jurnal Utang'!N:N,0),0),"")</f>
        <v/>
      </c>
      <c r="E711" s="488" t="str">
        <f>IFERROR(INDEX(Supplier!D:D,MATCH($D711,Supplier!$C:$C,0),0),"")</f>
        <v/>
      </c>
      <c r="F711" s="490" t="str">
        <f>IFERROR(INDEX(Supplier!F:F,MATCH($D711,Supplier!$C:$C,0),0),"")</f>
        <v/>
      </c>
      <c r="G711" s="488" t="str">
        <f>IFERROR(INDEX(Supplier!G:G,MATCH($D711,Supplier!$C:$C,0),0),"")</f>
        <v/>
      </c>
      <c r="H711" s="524"/>
      <c r="I711" s="525"/>
      <c r="J711" s="533" t="str">
        <f>IF(C711&lt;&gt;"",-SUMIFS('Jurnal Utang'!J:J,'Jurnal Utang'!H:H,F711,'Jurnal Utang'!N:N,C711)+SUMIFS('Jurnal Kas'!K:K,'Jurnal Kas'!H:H,F711,'Jurnal Kas'!N:N,C711)+I711,"")</f>
        <v/>
      </c>
    </row>
    <row r="712" spans="2:10" x14ac:dyDescent="0.25">
      <c r="B712" s="502">
        <v>705</v>
      </c>
      <c r="C712" s="502"/>
      <c r="D712" s="490" t="str">
        <f>IFERROR(INDEX('Jurnal Utang'!O:O,MATCH(C712,'Jurnal Utang'!N:N,0),0),"")</f>
        <v/>
      </c>
      <c r="E712" s="488" t="str">
        <f>IFERROR(INDEX(Supplier!D:D,MATCH($D712,Supplier!$C:$C,0),0),"")</f>
        <v/>
      </c>
      <c r="F712" s="490" t="str">
        <f>IFERROR(INDEX(Supplier!F:F,MATCH($D712,Supplier!$C:$C,0),0),"")</f>
        <v/>
      </c>
      <c r="G712" s="488" t="str">
        <f>IFERROR(INDEX(Supplier!G:G,MATCH($D712,Supplier!$C:$C,0),0),"")</f>
        <v/>
      </c>
      <c r="H712" s="524"/>
      <c r="I712" s="525"/>
      <c r="J712" s="533" t="str">
        <f>IF(C712&lt;&gt;"",-SUMIFS('Jurnal Utang'!J:J,'Jurnal Utang'!H:H,F712,'Jurnal Utang'!N:N,C712)+SUMIFS('Jurnal Kas'!K:K,'Jurnal Kas'!H:H,F712,'Jurnal Kas'!N:N,C712)+I712,"")</f>
        <v/>
      </c>
    </row>
    <row r="713" spans="2:10" x14ac:dyDescent="0.25">
      <c r="B713" s="502">
        <v>706</v>
      </c>
      <c r="C713" s="502"/>
      <c r="D713" s="490" t="str">
        <f>IFERROR(INDEX('Jurnal Utang'!O:O,MATCH(C713,'Jurnal Utang'!N:N,0),0),"")</f>
        <v/>
      </c>
      <c r="E713" s="488" t="str">
        <f>IFERROR(INDEX(Supplier!D:D,MATCH($D713,Supplier!$C:$C,0),0),"")</f>
        <v/>
      </c>
      <c r="F713" s="490" t="str">
        <f>IFERROR(INDEX(Supplier!F:F,MATCH($D713,Supplier!$C:$C,0),0),"")</f>
        <v/>
      </c>
      <c r="G713" s="488" t="str">
        <f>IFERROR(INDEX(Supplier!G:G,MATCH($D713,Supplier!$C:$C,0),0),"")</f>
        <v/>
      </c>
      <c r="H713" s="524"/>
      <c r="I713" s="525"/>
      <c r="J713" s="533" t="str">
        <f>IF(C713&lt;&gt;"",-SUMIFS('Jurnal Utang'!J:J,'Jurnal Utang'!H:H,F713,'Jurnal Utang'!N:N,C713)+SUMIFS('Jurnal Kas'!K:K,'Jurnal Kas'!H:H,F713,'Jurnal Kas'!N:N,C713)+I713,"")</f>
        <v/>
      </c>
    </row>
    <row r="714" spans="2:10" x14ac:dyDescent="0.25">
      <c r="B714" s="502">
        <v>707</v>
      </c>
      <c r="C714" s="502"/>
      <c r="D714" s="490" t="str">
        <f>IFERROR(INDEX('Jurnal Utang'!O:O,MATCH(C714,'Jurnal Utang'!N:N,0),0),"")</f>
        <v/>
      </c>
      <c r="E714" s="488" t="str">
        <f>IFERROR(INDEX(Supplier!D:D,MATCH($D714,Supplier!$C:$C,0),0),"")</f>
        <v/>
      </c>
      <c r="F714" s="490" t="str">
        <f>IFERROR(INDEX(Supplier!F:F,MATCH($D714,Supplier!$C:$C,0),0),"")</f>
        <v/>
      </c>
      <c r="G714" s="488" t="str">
        <f>IFERROR(INDEX(Supplier!G:G,MATCH($D714,Supplier!$C:$C,0),0),"")</f>
        <v/>
      </c>
      <c r="H714" s="524"/>
      <c r="I714" s="525"/>
      <c r="J714" s="533" t="str">
        <f>IF(C714&lt;&gt;"",-SUMIFS('Jurnal Utang'!J:J,'Jurnal Utang'!H:H,F714,'Jurnal Utang'!N:N,C714)+SUMIFS('Jurnal Kas'!K:K,'Jurnal Kas'!H:H,F714,'Jurnal Kas'!N:N,C714)+I714,"")</f>
        <v/>
      </c>
    </row>
    <row r="715" spans="2:10" x14ac:dyDescent="0.25">
      <c r="B715" s="502">
        <v>708</v>
      </c>
      <c r="C715" s="502"/>
      <c r="D715" s="490" t="str">
        <f>IFERROR(INDEX('Jurnal Utang'!O:O,MATCH(C715,'Jurnal Utang'!N:N,0),0),"")</f>
        <v/>
      </c>
      <c r="E715" s="488" t="str">
        <f>IFERROR(INDEX(Supplier!D:D,MATCH($D715,Supplier!$C:$C,0),0),"")</f>
        <v/>
      </c>
      <c r="F715" s="490" t="str">
        <f>IFERROR(INDEX(Supplier!F:F,MATCH($D715,Supplier!$C:$C,0),0),"")</f>
        <v/>
      </c>
      <c r="G715" s="488" t="str">
        <f>IFERROR(INDEX(Supplier!G:G,MATCH($D715,Supplier!$C:$C,0),0),"")</f>
        <v/>
      </c>
      <c r="H715" s="524"/>
      <c r="I715" s="525"/>
      <c r="J715" s="533" t="str">
        <f>IF(C715&lt;&gt;"",-SUMIFS('Jurnal Utang'!J:J,'Jurnal Utang'!H:H,F715,'Jurnal Utang'!N:N,C715)+SUMIFS('Jurnal Kas'!K:K,'Jurnal Kas'!H:H,F715,'Jurnal Kas'!N:N,C715)+I715,"")</f>
        <v/>
      </c>
    </row>
    <row r="716" spans="2:10" x14ac:dyDescent="0.25">
      <c r="B716" s="502">
        <v>709</v>
      </c>
      <c r="C716" s="502"/>
      <c r="D716" s="490" t="str">
        <f>IFERROR(INDEX('Jurnal Utang'!O:O,MATCH(C716,'Jurnal Utang'!N:N,0),0),"")</f>
        <v/>
      </c>
      <c r="E716" s="488" t="str">
        <f>IFERROR(INDEX(Supplier!D:D,MATCH($D716,Supplier!$C:$C,0),0),"")</f>
        <v/>
      </c>
      <c r="F716" s="490" t="str">
        <f>IFERROR(INDEX(Supplier!F:F,MATCH($D716,Supplier!$C:$C,0),0),"")</f>
        <v/>
      </c>
      <c r="G716" s="488" t="str">
        <f>IFERROR(INDEX(Supplier!G:G,MATCH($D716,Supplier!$C:$C,0),0),"")</f>
        <v/>
      </c>
      <c r="H716" s="524"/>
      <c r="I716" s="525"/>
      <c r="J716" s="533" t="str">
        <f>IF(C716&lt;&gt;"",-SUMIFS('Jurnal Utang'!J:J,'Jurnal Utang'!H:H,F716,'Jurnal Utang'!N:N,C716)+SUMIFS('Jurnal Kas'!K:K,'Jurnal Kas'!H:H,F716,'Jurnal Kas'!N:N,C716)+I716,"")</f>
        <v/>
      </c>
    </row>
    <row r="717" spans="2:10" x14ac:dyDescent="0.25">
      <c r="B717" s="502">
        <v>710</v>
      </c>
      <c r="C717" s="502"/>
      <c r="D717" s="490" t="str">
        <f>IFERROR(INDEX('Jurnal Utang'!O:O,MATCH(C717,'Jurnal Utang'!N:N,0),0),"")</f>
        <v/>
      </c>
      <c r="E717" s="488" t="str">
        <f>IFERROR(INDEX(Supplier!D:D,MATCH($D717,Supplier!$C:$C,0),0),"")</f>
        <v/>
      </c>
      <c r="F717" s="490" t="str">
        <f>IFERROR(INDEX(Supplier!F:F,MATCH($D717,Supplier!$C:$C,0),0),"")</f>
        <v/>
      </c>
      <c r="G717" s="488" t="str">
        <f>IFERROR(INDEX(Supplier!G:G,MATCH($D717,Supplier!$C:$C,0),0),"")</f>
        <v/>
      </c>
      <c r="H717" s="524"/>
      <c r="I717" s="525"/>
      <c r="J717" s="533" t="str">
        <f>IF(C717&lt;&gt;"",-SUMIFS('Jurnal Utang'!J:J,'Jurnal Utang'!H:H,F717,'Jurnal Utang'!N:N,C717)+SUMIFS('Jurnal Kas'!K:K,'Jurnal Kas'!H:H,F717,'Jurnal Kas'!N:N,C717)+I717,"")</f>
        <v/>
      </c>
    </row>
    <row r="718" spans="2:10" x14ac:dyDescent="0.25">
      <c r="B718" s="502">
        <v>711</v>
      </c>
      <c r="C718" s="502"/>
      <c r="D718" s="490" t="str">
        <f>IFERROR(INDEX('Jurnal Utang'!O:O,MATCH(C718,'Jurnal Utang'!N:N,0),0),"")</f>
        <v/>
      </c>
      <c r="E718" s="488" t="str">
        <f>IFERROR(INDEX(Supplier!D:D,MATCH($D718,Supplier!$C:$C,0),0),"")</f>
        <v/>
      </c>
      <c r="F718" s="490" t="str">
        <f>IFERROR(INDEX(Supplier!F:F,MATCH($D718,Supplier!$C:$C,0),0),"")</f>
        <v/>
      </c>
      <c r="G718" s="488" t="str">
        <f>IFERROR(INDEX(Supplier!G:G,MATCH($D718,Supplier!$C:$C,0),0),"")</f>
        <v/>
      </c>
      <c r="H718" s="524"/>
      <c r="I718" s="525"/>
      <c r="J718" s="533" t="str">
        <f>IF(C718&lt;&gt;"",-SUMIFS('Jurnal Utang'!J:J,'Jurnal Utang'!H:H,F718,'Jurnal Utang'!N:N,C718)+SUMIFS('Jurnal Kas'!K:K,'Jurnal Kas'!H:H,F718,'Jurnal Kas'!N:N,C718)+I718,"")</f>
        <v/>
      </c>
    </row>
    <row r="719" spans="2:10" x14ac:dyDescent="0.25">
      <c r="B719" s="502">
        <v>712</v>
      </c>
      <c r="C719" s="502"/>
      <c r="D719" s="490" t="str">
        <f>IFERROR(INDEX('Jurnal Utang'!O:O,MATCH(C719,'Jurnal Utang'!N:N,0),0),"")</f>
        <v/>
      </c>
      <c r="E719" s="488" t="str">
        <f>IFERROR(INDEX(Supplier!D:D,MATCH($D719,Supplier!$C:$C,0),0),"")</f>
        <v/>
      </c>
      <c r="F719" s="490" t="str">
        <f>IFERROR(INDEX(Supplier!F:F,MATCH($D719,Supplier!$C:$C,0),0),"")</f>
        <v/>
      </c>
      <c r="G719" s="488" t="str">
        <f>IFERROR(INDEX(Supplier!G:G,MATCH($D719,Supplier!$C:$C,0),0),"")</f>
        <v/>
      </c>
      <c r="H719" s="524"/>
      <c r="I719" s="525"/>
      <c r="J719" s="533" t="str">
        <f>IF(C719&lt;&gt;"",-SUMIFS('Jurnal Utang'!J:J,'Jurnal Utang'!H:H,F719,'Jurnal Utang'!N:N,C719)+SUMIFS('Jurnal Kas'!K:K,'Jurnal Kas'!H:H,F719,'Jurnal Kas'!N:N,C719)+I719,"")</f>
        <v/>
      </c>
    </row>
    <row r="720" spans="2:10" x14ac:dyDescent="0.25">
      <c r="B720" s="502">
        <v>713</v>
      </c>
      <c r="C720" s="502"/>
      <c r="D720" s="490" t="str">
        <f>IFERROR(INDEX('Jurnal Utang'!O:O,MATCH(C720,'Jurnal Utang'!N:N,0),0),"")</f>
        <v/>
      </c>
      <c r="E720" s="488" t="str">
        <f>IFERROR(INDEX(Supplier!D:D,MATCH($D720,Supplier!$C:$C,0),0),"")</f>
        <v/>
      </c>
      <c r="F720" s="490" t="str">
        <f>IFERROR(INDEX(Supplier!F:F,MATCH($D720,Supplier!$C:$C,0),0),"")</f>
        <v/>
      </c>
      <c r="G720" s="488" t="str">
        <f>IFERROR(INDEX(Supplier!G:G,MATCH($D720,Supplier!$C:$C,0),0),"")</f>
        <v/>
      </c>
      <c r="H720" s="524"/>
      <c r="I720" s="525"/>
      <c r="J720" s="533" t="str">
        <f>IF(C720&lt;&gt;"",-SUMIFS('Jurnal Utang'!J:J,'Jurnal Utang'!H:H,F720,'Jurnal Utang'!N:N,C720)+SUMIFS('Jurnal Kas'!K:K,'Jurnal Kas'!H:H,F720,'Jurnal Kas'!N:N,C720)+I720,"")</f>
        <v/>
      </c>
    </row>
    <row r="721" spans="2:10" x14ac:dyDescent="0.25">
      <c r="B721" s="502">
        <v>714</v>
      </c>
      <c r="C721" s="502"/>
      <c r="D721" s="490" t="str">
        <f>IFERROR(INDEX('Jurnal Utang'!O:O,MATCH(C721,'Jurnal Utang'!N:N,0),0),"")</f>
        <v/>
      </c>
      <c r="E721" s="488" t="str">
        <f>IFERROR(INDEX(Supplier!D:D,MATCH($D721,Supplier!$C:$C,0),0),"")</f>
        <v/>
      </c>
      <c r="F721" s="490" t="str">
        <f>IFERROR(INDEX(Supplier!F:F,MATCH($D721,Supplier!$C:$C,0),0),"")</f>
        <v/>
      </c>
      <c r="G721" s="488" t="str">
        <f>IFERROR(INDEX(Supplier!G:G,MATCH($D721,Supplier!$C:$C,0),0),"")</f>
        <v/>
      </c>
      <c r="H721" s="524"/>
      <c r="I721" s="525"/>
      <c r="J721" s="533" t="str">
        <f>IF(C721&lt;&gt;"",-SUMIFS('Jurnal Utang'!J:J,'Jurnal Utang'!H:H,F721,'Jurnal Utang'!N:N,C721)+SUMIFS('Jurnal Kas'!K:K,'Jurnal Kas'!H:H,F721,'Jurnal Kas'!N:N,C721)+I721,"")</f>
        <v/>
      </c>
    </row>
    <row r="722" spans="2:10" x14ac:dyDescent="0.25">
      <c r="B722" s="502">
        <v>715</v>
      </c>
      <c r="C722" s="502"/>
      <c r="D722" s="490" t="str">
        <f>IFERROR(INDEX('Jurnal Utang'!O:O,MATCH(C722,'Jurnal Utang'!N:N,0),0),"")</f>
        <v/>
      </c>
      <c r="E722" s="488" t="str">
        <f>IFERROR(INDEX(Supplier!D:D,MATCH($D722,Supplier!$C:$C,0),0),"")</f>
        <v/>
      </c>
      <c r="F722" s="490" t="str">
        <f>IFERROR(INDEX(Supplier!F:F,MATCH($D722,Supplier!$C:$C,0),0),"")</f>
        <v/>
      </c>
      <c r="G722" s="488" t="str">
        <f>IFERROR(INDEX(Supplier!G:G,MATCH($D722,Supplier!$C:$C,0),0),"")</f>
        <v/>
      </c>
      <c r="H722" s="524"/>
      <c r="I722" s="525"/>
      <c r="J722" s="533" t="str">
        <f>IF(C722&lt;&gt;"",-SUMIFS('Jurnal Utang'!J:J,'Jurnal Utang'!H:H,F722,'Jurnal Utang'!N:N,C722)+SUMIFS('Jurnal Kas'!K:K,'Jurnal Kas'!H:H,F722,'Jurnal Kas'!N:N,C722)+I722,"")</f>
        <v/>
      </c>
    </row>
    <row r="723" spans="2:10" x14ac:dyDescent="0.25">
      <c r="B723" s="502">
        <v>716</v>
      </c>
      <c r="C723" s="502"/>
      <c r="D723" s="490" t="str">
        <f>IFERROR(INDEX('Jurnal Utang'!O:O,MATCH(C723,'Jurnal Utang'!N:N,0),0),"")</f>
        <v/>
      </c>
      <c r="E723" s="488" t="str">
        <f>IFERROR(INDEX(Supplier!D:D,MATCH($D723,Supplier!$C:$C,0),0),"")</f>
        <v/>
      </c>
      <c r="F723" s="490" t="str">
        <f>IFERROR(INDEX(Supplier!F:F,MATCH($D723,Supplier!$C:$C,0),0),"")</f>
        <v/>
      </c>
      <c r="G723" s="488" t="str">
        <f>IFERROR(INDEX(Supplier!G:G,MATCH($D723,Supplier!$C:$C,0),0),"")</f>
        <v/>
      </c>
      <c r="H723" s="524"/>
      <c r="I723" s="525"/>
      <c r="J723" s="533" t="str">
        <f>IF(C723&lt;&gt;"",-SUMIFS('Jurnal Utang'!J:J,'Jurnal Utang'!H:H,F723,'Jurnal Utang'!N:N,C723)+SUMIFS('Jurnal Kas'!K:K,'Jurnal Kas'!H:H,F723,'Jurnal Kas'!N:N,C723)+I723,"")</f>
        <v/>
      </c>
    </row>
    <row r="724" spans="2:10" x14ac:dyDescent="0.25">
      <c r="B724" s="502">
        <v>717</v>
      </c>
      <c r="C724" s="502"/>
      <c r="D724" s="490" t="str">
        <f>IFERROR(INDEX('Jurnal Utang'!O:O,MATCH(C724,'Jurnal Utang'!N:N,0),0),"")</f>
        <v/>
      </c>
      <c r="E724" s="488" t="str">
        <f>IFERROR(INDEX(Supplier!D:D,MATCH($D724,Supplier!$C:$C,0),0),"")</f>
        <v/>
      </c>
      <c r="F724" s="490" t="str">
        <f>IFERROR(INDEX(Supplier!F:F,MATCH($D724,Supplier!$C:$C,0),0),"")</f>
        <v/>
      </c>
      <c r="G724" s="488" t="str">
        <f>IFERROR(INDEX(Supplier!G:G,MATCH($D724,Supplier!$C:$C,0),0),"")</f>
        <v/>
      </c>
      <c r="H724" s="524"/>
      <c r="I724" s="525"/>
      <c r="J724" s="533" t="str">
        <f>IF(C724&lt;&gt;"",-SUMIFS('Jurnal Utang'!J:J,'Jurnal Utang'!H:H,F724,'Jurnal Utang'!N:N,C724)+SUMIFS('Jurnal Kas'!K:K,'Jurnal Kas'!H:H,F724,'Jurnal Kas'!N:N,C724)+I724,"")</f>
        <v/>
      </c>
    </row>
    <row r="725" spans="2:10" x14ac:dyDescent="0.25">
      <c r="B725" s="502">
        <v>718</v>
      </c>
      <c r="C725" s="502"/>
      <c r="D725" s="490" t="str">
        <f>IFERROR(INDEX('Jurnal Utang'!O:O,MATCH(C725,'Jurnal Utang'!N:N,0),0),"")</f>
        <v/>
      </c>
      <c r="E725" s="488" t="str">
        <f>IFERROR(INDEX(Supplier!D:D,MATCH($D725,Supplier!$C:$C,0),0),"")</f>
        <v/>
      </c>
      <c r="F725" s="490" t="str">
        <f>IFERROR(INDEX(Supplier!F:F,MATCH($D725,Supplier!$C:$C,0),0),"")</f>
        <v/>
      </c>
      <c r="G725" s="488" t="str">
        <f>IFERROR(INDEX(Supplier!G:G,MATCH($D725,Supplier!$C:$C,0),0),"")</f>
        <v/>
      </c>
      <c r="H725" s="524"/>
      <c r="I725" s="525"/>
      <c r="J725" s="533" t="str">
        <f>IF(C725&lt;&gt;"",-SUMIFS('Jurnal Utang'!J:J,'Jurnal Utang'!H:H,F725,'Jurnal Utang'!N:N,C725)+SUMIFS('Jurnal Kas'!K:K,'Jurnal Kas'!H:H,F725,'Jurnal Kas'!N:N,C725)+I725,"")</f>
        <v/>
      </c>
    </row>
    <row r="726" spans="2:10" x14ac:dyDescent="0.25">
      <c r="B726" s="502">
        <v>719</v>
      </c>
      <c r="C726" s="502"/>
      <c r="D726" s="490" t="str">
        <f>IFERROR(INDEX('Jurnal Utang'!O:O,MATCH(C726,'Jurnal Utang'!N:N,0),0),"")</f>
        <v/>
      </c>
      <c r="E726" s="488" t="str">
        <f>IFERROR(INDEX(Supplier!D:D,MATCH($D726,Supplier!$C:$C,0),0),"")</f>
        <v/>
      </c>
      <c r="F726" s="490" t="str">
        <f>IFERROR(INDEX(Supplier!F:F,MATCH($D726,Supplier!$C:$C,0),0),"")</f>
        <v/>
      </c>
      <c r="G726" s="488" t="str">
        <f>IFERROR(INDEX(Supplier!G:G,MATCH($D726,Supplier!$C:$C,0),0),"")</f>
        <v/>
      </c>
      <c r="H726" s="524"/>
      <c r="I726" s="525"/>
      <c r="J726" s="533" t="str">
        <f>IF(C726&lt;&gt;"",-SUMIFS('Jurnal Utang'!J:J,'Jurnal Utang'!H:H,F726,'Jurnal Utang'!N:N,C726)+SUMIFS('Jurnal Kas'!K:K,'Jurnal Kas'!H:H,F726,'Jurnal Kas'!N:N,C726)+I726,"")</f>
        <v/>
      </c>
    </row>
    <row r="727" spans="2:10" x14ac:dyDescent="0.25">
      <c r="B727" s="502">
        <v>720</v>
      </c>
      <c r="C727" s="502"/>
      <c r="D727" s="490" t="str">
        <f>IFERROR(INDEX('Jurnal Utang'!O:O,MATCH(C727,'Jurnal Utang'!N:N,0),0),"")</f>
        <v/>
      </c>
      <c r="E727" s="488" t="str">
        <f>IFERROR(INDEX(Supplier!D:D,MATCH($D727,Supplier!$C:$C,0),0),"")</f>
        <v/>
      </c>
      <c r="F727" s="490" t="str">
        <f>IFERROR(INDEX(Supplier!F:F,MATCH($D727,Supplier!$C:$C,0),0),"")</f>
        <v/>
      </c>
      <c r="G727" s="488" t="str">
        <f>IFERROR(INDEX(Supplier!G:G,MATCH($D727,Supplier!$C:$C,0),0),"")</f>
        <v/>
      </c>
      <c r="H727" s="524"/>
      <c r="I727" s="525"/>
      <c r="J727" s="533" t="str">
        <f>IF(C727&lt;&gt;"",-SUMIFS('Jurnal Utang'!J:J,'Jurnal Utang'!H:H,F727,'Jurnal Utang'!N:N,C727)+SUMIFS('Jurnal Kas'!K:K,'Jurnal Kas'!H:H,F727,'Jurnal Kas'!N:N,C727)+I727,"")</f>
        <v/>
      </c>
    </row>
    <row r="728" spans="2:10" x14ac:dyDescent="0.25">
      <c r="B728" s="502">
        <v>721</v>
      </c>
      <c r="C728" s="502"/>
      <c r="D728" s="490" t="str">
        <f>IFERROR(INDEX('Jurnal Utang'!O:O,MATCH(C728,'Jurnal Utang'!N:N,0),0),"")</f>
        <v/>
      </c>
      <c r="E728" s="488" t="str">
        <f>IFERROR(INDEX(Supplier!D:D,MATCH($D728,Supplier!$C:$C,0),0),"")</f>
        <v/>
      </c>
      <c r="F728" s="490" t="str">
        <f>IFERROR(INDEX(Supplier!F:F,MATCH($D728,Supplier!$C:$C,0),0),"")</f>
        <v/>
      </c>
      <c r="G728" s="488" t="str">
        <f>IFERROR(INDEX(Supplier!G:G,MATCH($D728,Supplier!$C:$C,0),0),"")</f>
        <v/>
      </c>
      <c r="H728" s="524"/>
      <c r="I728" s="525"/>
      <c r="J728" s="533" t="str">
        <f>IF(C728&lt;&gt;"",-SUMIFS('Jurnal Utang'!J:J,'Jurnal Utang'!H:H,F728,'Jurnal Utang'!N:N,C728)+SUMIFS('Jurnal Kas'!K:K,'Jurnal Kas'!H:H,F728,'Jurnal Kas'!N:N,C728)+I728,"")</f>
        <v/>
      </c>
    </row>
    <row r="729" spans="2:10" x14ac:dyDescent="0.25">
      <c r="B729" s="502">
        <v>722</v>
      </c>
      <c r="C729" s="502"/>
      <c r="D729" s="490" t="str">
        <f>IFERROR(INDEX('Jurnal Utang'!O:O,MATCH(C729,'Jurnal Utang'!N:N,0),0),"")</f>
        <v/>
      </c>
      <c r="E729" s="488" t="str">
        <f>IFERROR(INDEX(Supplier!D:D,MATCH($D729,Supplier!$C:$C,0),0),"")</f>
        <v/>
      </c>
      <c r="F729" s="490" t="str">
        <f>IFERROR(INDEX(Supplier!F:F,MATCH($D729,Supplier!$C:$C,0),0),"")</f>
        <v/>
      </c>
      <c r="G729" s="488" t="str">
        <f>IFERROR(INDEX(Supplier!G:G,MATCH($D729,Supplier!$C:$C,0),0),"")</f>
        <v/>
      </c>
      <c r="H729" s="524"/>
      <c r="I729" s="525"/>
      <c r="J729" s="533" t="str">
        <f>IF(C729&lt;&gt;"",-SUMIFS('Jurnal Utang'!J:J,'Jurnal Utang'!H:H,F729,'Jurnal Utang'!N:N,C729)+SUMIFS('Jurnal Kas'!K:K,'Jurnal Kas'!H:H,F729,'Jurnal Kas'!N:N,C729)+I729,"")</f>
        <v/>
      </c>
    </row>
    <row r="730" spans="2:10" x14ac:dyDescent="0.25">
      <c r="B730" s="502">
        <v>723</v>
      </c>
      <c r="C730" s="502"/>
      <c r="D730" s="490" t="str">
        <f>IFERROR(INDEX('Jurnal Utang'!O:O,MATCH(C730,'Jurnal Utang'!N:N,0),0),"")</f>
        <v/>
      </c>
      <c r="E730" s="488" t="str">
        <f>IFERROR(INDEX(Supplier!D:D,MATCH($D730,Supplier!$C:$C,0),0),"")</f>
        <v/>
      </c>
      <c r="F730" s="490" t="str">
        <f>IFERROR(INDEX(Supplier!F:F,MATCH($D730,Supplier!$C:$C,0),0),"")</f>
        <v/>
      </c>
      <c r="G730" s="488" t="str">
        <f>IFERROR(INDEX(Supplier!G:G,MATCH($D730,Supplier!$C:$C,0),0),"")</f>
        <v/>
      </c>
      <c r="H730" s="524"/>
      <c r="I730" s="525"/>
      <c r="J730" s="533" t="str">
        <f>IF(C730&lt;&gt;"",-SUMIFS('Jurnal Utang'!J:J,'Jurnal Utang'!H:H,F730,'Jurnal Utang'!N:N,C730)+SUMIFS('Jurnal Kas'!K:K,'Jurnal Kas'!H:H,F730,'Jurnal Kas'!N:N,C730)+I730,"")</f>
        <v/>
      </c>
    </row>
    <row r="731" spans="2:10" x14ac:dyDescent="0.25">
      <c r="B731" s="502">
        <v>724</v>
      </c>
      <c r="C731" s="502"/>
      <c r="D731" s="490" t="str">
        <f>IFERROR(INDEX('Jurnal Utang'!O:O,MATCH(C731,'Jurnal Utang'!N:N,0),0),"")</f>
        <v/>
      </c>
      <c r="E731" s="488" t="str">
        <f>IFERROR(INDEX(Supplier!D:D,MATCH($D731,Supplier!$C:$C,0),0),"")</f>
        <v/>
      </c>
      <c r="F731" s="490" t="str">
        <f>IFERROR(INDEX(Supplier!F:F,MATCH($D731,Supplier!$C:$C,0),0),"")</f>
        <v/>
      </c>
      <c r="G731" s="488" t="str">
        <f>IFERROR(INDEX(Supplier!G:G,MATCH($D731,Supplier!$C:$C,0),0),"")</f>
        <v/>
      </c>
      <c r="H731" s="524"/>
      <c r="I731" s="525"/>
      <c r="J731" s="533" t="str">
        <f>IF(C731&lt;&gt;"",-SUMIFS('Jurnal Utang'!J:J,'Jurnal Utang'!H:H,F731,'Jurnal Utang'!N:N,C731)+SUMIFS('Jurnal Kas'!K:K,'Jurnal Kas'!H:H,F731,'Jurnal Kas'!N:N,C731)+I731,"")</f>
        <v/>
      </c>
    </row>
    <row r="732" spans="2:10" x14ac:dyDescent="0.25">
      <c r="B732" s="502">
        <v>725</v>
      </c>
      <c r="C732" s="502"/>
      <c r="D732" s="490" t="str">
        <f>IFERROR(INDEX('Jurnal Utang'!O:O,MATCH(C732,'Jurnal Utang'!N:N,0),0),"")</f>
        <v/>
      </c>
      <c r="E732" s="488" t="str">
        <f>IFERROR(INDEX(Supplier!D:D,MATCH($D732,Supplier!$C:$C,0),0),"")</f>
        <v/>
      </c>
      <c r="F732" s="490" t="str">
        <f>IFERROR(INDEX(Supplier!F:F,MATCH($D732,Supplier!$C:$C,0),0),"")</f>
        <v/>
      </c>
      <c r="G732" s="488" t="str">
        <f>IFERROR(INDEX(Supplier!G:G,MATCH($D732,Supplier!$C:$C,0),0),"")</f>
        <v/>
      </c>
      <c r="H732" s="524"/>
      <c r="I732" s="525"/>
      <c r="J732" s="533" t="str">
        <f>IF(C732&lt;&gt;"",-SUMIFS('Jurnal Utang'!J:J,'Jurnal Utang'!H:H,F732,'Jurnal Utang'!N:N,C732)+SUMIFS('Jurnal Kas'!K:K,'Jurnal Kas'!H:H,F732,'Jurnal Kas'!N:N,C732)+I732,"")</f>
        <v/>
      </c>
    </row>
    <row r="733" spans="2:10" x14ac:dyDescent="0.25">
      <c r="B733" s="502">
        <v>726</v>
      </c>
      <c r="C733" s="502"/>
      <c r="D733" s="490" t="str">
        <f>IFERROR(INDEX('Jurnal Utang'!O:O,MATCH(C733,'Jurnal Utang'!N:N,0),0),"")</f>
        <v/>
      </c>
      <c r="E733" s="488" t="str">
        <f>IFERROR(INDEX(Supplier!D:D,MATCH($D733,Supplier!$C:$C,0),0),"")</f>
        <v/>
      </c>
      <c r="F733" s="490" t="str">
        <f>IFERROR(INDEX(Supplier!F:F,MATCH($D733,Supplier!$C:$C,0),0),"")</f>
        <v/>
      </c>
      <c r="G733" s="488" t="str">
        <f>IFERROR(INDEX(Supplier!G:G,MATCH($D733,Supplier!$C:$C,0),0),"")</f>
        <v/>
      </c>
      <c r="H733" s="524"/>
      <c r="I733" s="525"/>
      <c r="J733" s="533" t="str">
        <f>IF(C733&lt;&gt;"",-SUMIFS('Jurnal Utang'!J:J,'Jurnal Utang'!H:H,F733,'Jurnal Utang'!N:N,C733)+SUMIFS('Jurnal Kas'!K:K,'Jurnal Kas'!H:H,F733,'Jurnal Kas'!N:N,C733)+I733,"")</f>
        <v/>
      </c>
    </row>
    <row r="734" spans="2:10" x14ac:dyDescent="0.25">
      <c r="B734" s="502">
        <v>727</v>
      </c>
      <c r="C734" s="502"/>
      <c r="D734" s="490" t="str">
        <f>IFERROR(INDEX('Jurnal Utang'!O:O,MATCH(C734,'Jurnal Utang'!N:N,0),0),"")</f>
        <v/>
      </c>
      <c r="E734" s="488" t="str">
        <f>IFERROR(INDEX(Supplier!D:D,MATCH($D734,Supplier!$C:$C,0),0),"")</f>
        <v/>
      </c>
      <c r="F734" s="490" t="str">
        <f>IFERROR(INDEX(Supplier!F:F,MATCH($D734,Supplier!$C:$C,0),0),"")</f>
        <v/>
      </c>
      <c r="G734" s="488" t="str">
        <f>IFERROR(INDEX(Supplier!G:G,MATCH($D734,Supplier!$C:$C,0),0),"")</f>
        <v/>
      </c>
      <c r="H734" s="524"/>
      <c r="I734" s="525"/>
      <c r="J734" s="533" t="str">
        <f>IF(C734&lt;&gt;"",-SUMIFS('Jurnal Utang'!J:J,'Jurnal Utang'!H:H,F734,'Jurnal Utang'!N:N,C734)+SUMIFS('Jurnal Kas'!K:K,'Jurnal Kas'!H:H,F734,'Jurnal Kas'!N:N,C734)+I734,"")</f>
        <v/>
      </c>
    </row>
    <row r="735" spans="2:10" x14ac:dyDescent="0.25">
      <c r="B735" s="502">
        <v>728</v>
      </c>
      <c r="C735" s="502"/>
      <c r="D735" s="490" t="str">
        <f>IFERROR(INDEX('Jurnal Utang'!O:O,MATCH(C735,'Jurnal Utang'!N:N,0),0),"")</f>
        <v/>
      </c>
      <c r="E735" s="488" t="str">
        <f>IFERROR(INDEX(Supplier!D:D,MATCH($D735,Supplier!$C:$C,0),0),"")</f>
        <v/>
      </c>
      <c r="F735" s="490" t="str">
        <f>IFERROR(INDEX(Supplier!F:F,MATCH($D735,Supplier!$C:$C,0),0),"")</f>
        <v/>
      </c>
      <c r="G735" s="488" t="str">
        <f>IFERROR(INDEX(Supplier!G:G,MATCH($D735,Supplier!$C:$C,0),0),"")</f>
        <v/>
      </c>
      <c r="H735" s="524"/>
      <c r="I735" s="525"/>
      <c r="J735" s="533" t="str">
        <f>IF(C735&lt;&gt;"",-SUMIFS('Jurnal Utang'!J:J,'Jurnal Utang'!H:H,F735,'Jurnal Utang'!N:N,C735)+SUMIFS('Jurnal Kas'!K:K,'Jurnal Kas'!H:H,F735,'Jurnal Kas'!N:N,C735)+I735,"")</f>
        <v/>
      </c>
    </row>
    <row r="736" spans="2:10" x14ac:dyDescent="0.25">
      <c r="B736" s="502">
        <v>729</v>
      </c>
      <c r="C736" s="502"/>
      <c r="D736" s="490" t="str">
        <f>IFERROR(INDEX('Jurnal Utang'!O:O,MATCH(C736,'Jurnal Utang'!N:N,0),0),"")</f>
        <v/>
      </c>
      <c r="E736" s="488" t="str">
        <f>IFERROR(INDEX(Supplier!D:D,MATCH($D736,Supplier!$C:$C,0),0),"")</f>
        <v/>
      </c>
      <c r="F736" s="490" t="str">
        <f>IFERROR(INDEX(Supplier!F:F,MATCH($D736,Supplier!$C:$C,0),0),"")</f>
        <v/>
      </c>
      <c r="G736" s="488" t="str">
        <f>IFERROR(INDEX(Supplier!G:G,MATCH($D736,Supplier!$C:$C,0),0),"")</f>
        <v/>
      </c>
      <c r="H736" s="524"/>
      <c r="I736" s="525"/>
      <c r="J736" s="533" t="str">
        <f>IF(C736&lt;&gt;"",-SUMIFS('Jurnal Utang'!J:J,'Jurnal Utang'!H:H,F736,'Jurnal Utang'!N:N,C736)+SUMIFS('Jurnal Kas'!K:K,'Jurnal Kas'!H:H,F736,'Jurnal Kas'!N:N,C736)+I736,"")</f>
        <v/>
      </c>
    </row>
    <row r="737" spans="2:10" x14ac:dyDescent="0.25">
      <c r="B737" s="502">
        <v>730</v>
      </c>
      <c r="C737" s="502"/>
      <c r="D737" s="490" t="str">
        <f>IFERROR(INDEX('Jurnal Utang'!O:O,MATCH(C737,'Jurnal Utang'!N:N,0),0),"")</f>
        <v/>
      </c>
      <c r="E737" s="488" t="str">
        <f>IFERROR(INDEX(Supplier!D:D,MATCH($D737,Supplier!$C:$C,0),0),"")</f>
        <v/>
      </c>
      <c r="F737" s="490" t="str">
        <f>IFERROR(INDEX(Supplier!F:F,MATCH($D737,Supplier!$C:$C,0),0),"")</f>
        <v/>
      </c>
      <c r="G737" s="488" t="str">
        <f>IFERROR(INDEX(Supplier!G:G,MATCH($D737,Supplier!$C:$C,0),0),"")</f>
        <v/>
      </c>
      <c r="H737" s="524"/>
      <c r="I737" s="525"/>
      <c r="J737" s="533" t="str">
        <f>IF(C737&lt;&gt;"",-SUMIFS('Jurnal Utang'!J:J,'Jurnal Utang'!H:H,F737,'Jurnal Utang'!N:N,C737)+SUMIFS('Jurnal Kas'!K:K,'Jurnal Kas'!H:H,F737,'Jurnal Kas'!N:N,C737)+I737,"")</f>
        <v/>
      </c>
    </row>
    <row r="738" spans="2:10" x14ac:dyDescent="0.25">
      <c r="B738" s="502">
        <v>731</v>
      </c>
      <c r="C738" s="502"/>
      <c r="D738" s="490" t="str">
        <f>IFERROR(INDEX('Jurnal Utang'!O:O,MATCH(C738,'Jurnal Utang'!N:N,0),0),"")</f>
        <v/>
      </c>
      <c r="E738" s="488" t="str">
        <f>IFERROR(INDEX(Supplier!D:D,MATCH($D738,Supplier!$C:$C,0),0),"")</f>
        <v/>
      </c>
      <c r="F738" s="490" t="str">
        <f>IFERROR(INDEX(Supplier!F:F,MATCH($D738,Supplier!$C:$C,0),0),"")</f>
        <v/>
      </c>
      <c r="G738" s="488" t="str">
        <f>IFERROR(INDEX(Supplier!G:G,MATCH($D738,Supplier!$C:$C,0),0),"")</f>
        <v/>
      </c>
      <c r="H738" s="524"/>
      <c r="I738" s="525"/>
      <c r="J738" s="533" t="str">
        <f>IF(C738&lt;&gt;"",-SUMIFS('Jurnal Utang'!J:J,'Jurnal Utang'!H:H,F738,'Jurnal Utang'!N:N,C738)+SUMIFS('Jurnal Kas'!K:K,'Jurnal Kas'!H:H,F738,'Jurnal Kas'!N:N,C738)+I738,"")</f>
        <v/>
      </c>
    </row>
    <row r="739" spans="2:10" x14ac:dyDescent="0.25">
      <c r="B739" s="502">
        <v>732</v>
      </c>
      <c r="C739" s="502"/>
      <c r="D739" s="490" t="str">
        <f>IFERROR(INDEX('Jurnal Utang'!O:O,MATCH(C739,'Jurnal Utang'!N:N,0),0),"")</f>
        <v/>
      </c>
      <c r="E739" s="488" t="str">
        <f>IFERROR(INDEX(Supplier!D:D,MATCH($D739,Supplier!$C:$C,0),0),"")</f>
        <v/>
      </c>
      <c r="F739" s="490" t="str">
        <f>IFERROR(INDEX(Supplier!F:F,MATCH($D739,Supplier!$C:$C,0),0),"")</f>
        <v/>
      </c>
      <c r="G739" s="488" t="str">
        <f>IFERROR(INDEX(Supplier!G:G,MATCH($D739,Supplier!$C:$C,0),0),"")</f>
        <v/>
      </c>
      <c r="H739" s="524"/>
      <c r="I739" s="525"/>
      <c r="J739" s="533" t="str">
        <f>IF(C739&lt;&gt;"",-SUMIFS('Jurnal Utang'!J:J,'Jurnal Utang'!H:H,F739,'Jurnal Utang'!N:N,C739)+SUMIFS('Jurnal Kas'!K:K,'Jurnal Kas'!H:H,F739,'Jurnal Kas'!N:N,C739)+I739,"")</f>
        <v/>
      </c>
    </row>
    <row r="740" spans="2:10" x14ac:dyDescent="0.25">
      <c r="B740" s="502">
        <v>733</v>
      </c>
      <c r="C740" s="502"/>
      <c r="D740" s="490" t="str">
        <f>IFERROR(INDEX('Jurnal Utang'!O:O,MATCH(C740,'Jurnal Utang'!N:N,0),0),"")</f>
        <v/>
      </c>
      <c r="E740" s="488" t="str">
        <f>IFERROR(INDEX(Supplier!D:D,MATCH($D740,Supplier!$C:$C,0),0),"")</f>
        <v/>
      </c>
      <c r="F740" s="490" t="str">
        <f>IFERROR(INDEX(Supplier!F:F,MATCH($D740,Supplier!$C:$C,0),0),"")</f>
        <v/>
      </c>
      <c r="G740" s="488" t="str">
        <f>IFERROR(INDEX(Supplier!G:G,MATCH($D740,Supplier!$C:$C,0),0),"")</f>
        <v/>
      </c>
      <c r="H740" s="524"/>
      <c r="I740" s="525"/>
      <c r="J740" s="533" t="str">
        <f>IF(C740&lt;&gt;"",-SUMIFS('Jurnal Utang'!J:J,'Jurnal Utang'!H:H,F740,'Jurnal Utang'!N:N,C740)+SUMIFS('Jurnal Kas'!K:K,'Jurnal Kas'!H:H,F740,'Jurnal Kas'!N:N,C740)+I740,"")</f>
        <v/>
      </c>
    </row>
    <row r="741" spans="2:10" x14ac:dyDescent="0.25">
      <c r="B741" s="502">
        <v>734</v>
      </c>
      <c r="C741" s="502"/>
      <c r="D741" s="490" t="str">
        <f>IFERROR(INDEX('Jurnal Utang'!O:O,MATCH(C741,'Jurnal Utang'!N:N,0),0),"")</f>
        <v/>
      </c>
      <c r="E741" s="488" t="str">
        <f>IFERROR(INDEX(Supplier!D:D,MATCH($D741,Supplier!$C:$C,0),0),"")</f>
        <v/>
      </c>
      <c r="F741" s="490" t="str">
        <f>IFERROR(INDEX(Supplier!F:F,MATCH($D741,Supplier!$C:$C,0),0),"")</f>
        <v/>
      </c>
      <c r="G741" s="488" t="str">
        <f>IFERROR(INDEX(Supplier!G:G,MATCH($D741,Supplier!$C:$C,0),0),"")</f>
        <v/>
      </c>
      <c r="H741" s="524"/>
      <c r="I741" s="525"/>
      <c r="J741" s="533" t="str">
        <f>IF(C741&lt;&gt;"",-SUMIFS('Jurnal Utang'!J:J,'Jurnal Utang'!H:H,F741,'Jurnal Utang'!N:N,C741)+SUMIFS('Jurnal Kas'!K:K,'Jurnal Kas'!H:H,F741,'Jurnal Kas'!N:N,C741)+I741,"")</f>
        <v/>
      </c>
    </row>
    <row r="742" spans="2:10" x14ac:dyDescent="0.25">
      <c r="B742" s="502">
        <v>735</v>
      </c>
      <c r="C742" s="502"/>
      <c r="D742" s="490" t="str">
        <f>IFERROR(INDEX('Jurnal Utang'!O:O,MATCH(C742,'Jurnal Utang'!N:N,0),0),"")</f>
        <v/>
      </c>
      <c r="E742" s="488" t="str">
        <f>IFERROR(INDEX(Supplier!D:D,MATCH($D742,Supplier!$C:$C,0),0),"")</f>
        <v/>
      </c>
      <c r="F742" s="490" t="str">
        <f>IFERROR(INDEX(Supplier!F:F,MATCH($D742,Supplier!$C:$C,0),0),"")</f>
        <v/>
      </c>
      <c r="G742" s="488" t="str">
        <f>IFERROR(INDEX(Supplier!G:G,MATCH($D742,Supplier!$C:$C,0),0),"")</f>
        <v/>
      </c>
      <c r="H742" s="524"/>
      <c r="I742" s="525"/>
      <c r="J742" s="533" t="str">
        <f>IF(C742&lt;&gt;"",-SUMIFS('Jurnal Utang'!J:J,'Jurnal Utang'!H:H,F742,'Jurnal Utang'!N:N,C742)+SUMIFS('Jurnal Kas'!K:K,'Jurnal Kas'!H:H,F742,'Jurnal Kas'!N:N,C742)+I742,"")</f>
        <v/>
      </c>
    </row>
    <row r="743" spans="2:10" x14ac:dyDescent="0.25">
      <c r="B743" s="502">
        <v>736</v>
      </c>
      <c r="C743" s="502"/>
      <c r="D743" s="490" t="str">
        <f>IFERROR(INDEX('Jurnal Utang'!O:O,MATCH(C743,'Jurnal Utang'!N:N,0),0),"")</f>
        <v/>
      </c>
      <c r="E743" s="488" t="str">
        <f>IFERROR(INDEX(Supplier!D:D,MATCH($D743,Supplier!$C:$C,0),0),"")</f>
        <v/>
      </c>
      <c r="F743" s="490" t="str">
        <f>IFERROR(INDEX(Supplier!F:F,MATCH($D743,Supplier!$C:$C,0),0),"")</f>
        <v/>
      </c>
      <c r="G743" s="488" t="str">
        <f>IFERROR(INDEX(Supplier!G:G,MATCH($D743,Supplier!$C:$C,0),0),"")</f>
        <v/>
      </c>
      <c r="H743" s="524"/>
      <c r="I743" s="525"/>
      <c r="J743" s="533" t="str">
        <f>IF(C743&lt;&gt;"",-SUMIFS('Jurnal Utang'!J:J,'Jurnal Utang'!H:H,F743,'Jurnal Utang'!N:N,C743)+SUMIFS('Jurnal Kas'!K:K,'Jurnal Kas'!H:H,F743,'Jurnal Kas'!N:N,C743)+I743,"")</f>
        <v/>
      </c>
    </row>
    <row r="744" spans="2:10" x14ac:dyDescent="0.25">
      <c r="B744" s="502">
        <v>737</v>
      </c>
      <c r="C744" s="502"/>
      <c r="D744" s="490" t="str">
        <f>IFERROR(INDEX('Jurnal Utang'!O:O,MATCH(C744,'Jurnal Utang'!N:N,0),0),"")</f>
        <v/>
      </c>
      <c r="E744" s="488" t="str">
        <f>IFERROR(INDEX(Supplier!D:D,MATCH($D744,Supplier!$C:$C,0),0),"")</f>
        <v/>
      </c>
      <c r="F744" s="490" t="str">
        <f>IFERROR(INDEX(Supplier!F:F,MATCH($D744,Supplier!$C:$C,0),0),"")</f>
        <v/>
      </c>
      <c r="G744" s="488" t="str">
        <f>IFERROR(INDEX(Supplier!G:G,MATCH($D744,Supplier!$C:$C,0),0),"")</f>
        <v/>
      </c>
      <c r="H744" s="524"/>
      <c r="I744" s="525"/>
      <c r="J744" s="533" t="str">
        <f>IF(C744&lt;&gt;"",-SUMIFS('Jurnal Utang'!J:J,'Jurnal Utang'!H:H,F744,'Jurnal Utang'!N:N,C744)+SUMIFS('Jurnal Kas'!K:K,'Jurnal Kas'!H:H,F744,'Jurnal Kas'!N:N,C744)+I744,"")</f>
        <v/>
      </c>
    </row>
    <row r="745" spans="2:10" x14ac:dyDescent="0.25">
      <c r="B745" s="502">
        <v>738</v>
      </c>
      <c r="C745" s="502"/>
      <c r="D745" s="490" t="str">
        <f>IFERROR(INDEX('Jurnal Utang'!O:O,MATCH(C745,'Jurnal Utang'!N:N,0),0),"")</f>
        <v/>
      </c>
      <c r="E745" s="488" t="str">
        <f>IFERROR(INDEX(Supplier!D:D,MATCH($D745,Supplier!$C:$C,0),0),"")</f>
        <v/>
      </c>
      <c r="F745" s="490" t="str">
        <f>IFERROR(INDEX(Supplier!F:F,MATCH($D745,Supplier!$C:$C,0),0),"")</f>
        <v/>
      </c>
      <c r="G745" s="488" t="str">
        <f>IFERROR(INDEX(Supplier!G:G,MATCH($D745,Supplier!$C:$C,0),0),"")</f>
        <v/>
      </c>
      <c r="H745" s="524"/>
      <c r="I745" s="525"/>
      <c r="J745" s="533" t="str">
        <f>IF(C745&lt;&gt;"",-SUMIFS('Jurnal Utang'!J:J,'Jurnal Utang'!H:H,F745,'Jurnal Utang'!N:N,C745)+SUMIFS('Jurnal Kas'!K:K,'Jurnal Kas'!H:H,F745,'Jurnal Kas'!N:N,C745)+I745,"")</f>
        <v/>
      </c>
    </row>
    <row r="746" spans="2:10" x14ac:dyDescent="0.25">
      <c r="B746" s="502">
        <v>739</v>
      </c>
      <c r="C746" s="502"/>
      <c r="D746" s="490" t="str">
        <f>IFERROR(INDEX('Jurnal Utang'!O:O,MATCH(C746,'Jurnal Utang'!N:N,0),0),"")</f>
        <v/>
      </c>
      <c r="E746" s="488" t="str">
        <f>IFERROR(INDEX(Supplier!D:D,MATCH($D746,Supplier!$C:$C,0),0),"")</f>
        <v/>
      </c>
      <c r="F746" s="490" t="str">
        <f>IFERROR(INDEX(Supplier!F:F,MATCH($D746,Supplier!$C:$C,0),0),"")</f>
        <v/>
      </c>
      <c r="G746" s="488" t="str">
        <f>IFERROR(INDEX(Supplier!G:G,MATCH($D746,Supplier!$C:$C,0),0),"")</f>
        <v/>
      </c>
      <c r="H746" s="524"/>
      <c r="I746" s="525"/>
      <c r="J746" s="533" t="str">
        <f>IF(C746&lt;&gt;"",-SUMIFS('Jurnal Utang'!J:J,'Jurnal Utang'!H:H,F746,'Jurnal Utang'!N:N,C746)+SUMIFS('Jurnal Kas'!K:K,'Jurnal Kas'!H:H,F746,'Jurnal Kas'!N:N,C746)+I746,"")</f>
        <v/>
      </c>
    </row>
    <row r="747" spans="2:10" x14ac:dyDescent="0.25">
      <c r="B747" s="502">
        <v>740</v>
      </c>
      <c r="C747" s="502"/>
      <c r="D747" s="490" t="str">
        <f>IFERROR(INDEX('Jurnal Utang'!O:O,MATCH(C747,'Jurnal Utang'!N:N,0),0),"")</f>
        <v/>
      </c>
      <c r="E747" s="488" t="str">
        <f>IFERROR(INDEX(Supplier!D:D,MATCH($D747,Supplier!$C:$C,0),0),"")</f>
        <v/>
      </c>
      <c r="F747" s="490" t="str">
        <f>IFERROR(INDEX(Supplier!F:F,MATCH($D747,Supplier!$C:$C,0),0),"")</f>
        <v/>
      </c>
      <c r="G747" s="488" t="str">
        <f>IFERROR(INDEX(Supplier!G:G,MATCH($D747,Supplier!$C:$C,0),0),"")</f>
        <v/>
      </c>
      <c r="H747" s="524"/>
      <c r="I747" s="525"/>
      <c r="J747" s="533" t="str">
        <f>IF(C747&lt;&gt;"",-SUMIFS('Jurnal Utang'!J:J,'Jurnal Utang'!H:H,F747,'Jurnal Utang'!N:N,C747)+SUMIFS('Jurnal Kas'!K:K,'Jurnal Kas'!H:H,F747,'Jurnal Kas'!N:N,C747)+I747,"")</f>
        <v/>
      </c>
    </row>
    <row r="748" spans="2:10" x14ac:dyDescent="0.25">
      <c r="B748" s="502">
        <v>741</v>
      </c>
      <c r="C748" s="502"/>
      <c r="D748" s="490" t="str">
        <f>IFERROR(INDEX('Jurnal Utang'!O:O,MATCH(C748,'Jurnal Utang'!N:N,0),0),"")</f>
        <v/>
      </c>
      <c r="E748" s="488" t="str">
        <f>IFERROR(INDEX(Supplier!D:D,MATCH($D748,Supplier!$C:$C,0),0),"")</f>
        <v/>
      </c>
      <c r="F748" s="490" t="str">
        <f>IFERROR(INDEX(Supplier!F:F,MATCH($D748,Supplier!$C:$C,0),0),"")</f>
        <v/>
      </c>
      <c r="G748" s="488" t="str">
        <f>IFERROR(INDEX(Supplier!G:G,MATCH($D748,Supplier!$C:$C,0),0),"")</f>
        <v/>
      </c>
      <c r="H748" s="524"/>
      <c r="I748" s="525"/>
      <c r="J748" s="533" t="str">
        <f>IF(C748&lt;&gt;"",-SUMIFS('Jurnal Utang'!J:J,'Jurnal Utang'!H:H,F748,'Jurnal Utang'!N:N,C748)+SUMIFS('Jurnal Kas'!K:K,'Jurnal Kas'!H:H,F748,'Jurnal Kas'!N:N,C748)+I748,"")</f>
        <v/>
      </c>
    </row>
    <row r="749" spans="2:10" x14ac:dyDescent="0.25">
      <c r="B749" s="502">
        <v>742</v>
      </c>
      <c r="C749" s="502"/>
      <c r="D749" s="490" t="str">
        <f>IFERROR(INDEX('Jurnal Utang'!O:O,MATCH(C749,'Jurnal Utang'!N:N,0),0),"")</f>
        <v/>
      </c>
      <c r="E749" s="488" t="str">
        <f>IFERROR(INDEX(Supplier!D:D,MATCH($D749,Supplier!$C:$C,0),0),"")</f>
        <v/>
      </c>
      <c r="F749" s="490" t="str">
        <f>IFERROR(INDEX(Supplier!F:F,MATCH($D749,Supplier!$C:$C,0),0),"")</f>
        <v/>
      </c>
      <c r="G749" s="488" t="str">
        <f>IFERROR(INDEX(Supplier!G:G,MATCH($D749,Supplier!$C:$C,0),0),"")</f>
        <v/>
      </c>
      <c r="H749" s="524"/>
      <c r="I749" s="525"/>
      <c r="J749" s="533" t="str">
        <f>IF(C749&lt;&gt;"",-SUMIFS('Jurnal Utang'!J:J,'Jurnal Utang'!H:H,F749,'Jurnal Utang'!N:N,C749)+SUMIFS('Jurnal Kas'!K:K,'Jurnal Kas'!H:H,F749,'Jurnal Kas'!N:N,C749)+I749,"")</f>
        <v/>
      </c>
    </row>
    <row r="750" spans="2:10" x14ac:dyDescent="0.25">
      <c r="B750" s="502">
        <v>743</v>
      </c>
      <c r="C750" s="502"/>
      <c r="D750" s="490" t="str">
        <f>IFERROR(INDEX('Jurnal Utang'!O:O,MATCH(C750,'Jurnal Utang'!N:N,0),0),"")</f>
        <v/>
      </c>
      <c r="E750" s="488" t="str">
        <f>IFERROR(INDEX(Supplier!D:D,MATCH($D750,Supplier!$C:$C,0),0),"")</f>
        <v/>
      </c>
      <c r="F750" s="490" t="str">
        <f>IFERROR(INDEX(Supplier!F:F,MATCH($D750,Supplier!$C:$C,0),0),"")</f>
        <v/>
      </c>
      <c r="G750" s="488" t="str">
        <f>IFERROR(INDEX(Supplier!G:G,MATCH($D750,Supplier!$C:$C,0),0),"")</f>
        <v/>
      </c>
      <c r="H750" s="524"/>
      <c r="I750" s="525"/>
      <c r="J750" s="533" t="str">
        <f>IF(C750&lt;&gt;"",-SUMIFS('Jurnal Utang'!J:J,'Jurnal Utang'!H:H,F750,'Jurnal Utang'!N:N,C750)+SUMIFS('Jurnal Kas'!K:K,'Jurnal Kas'!H:H,F750,'Jurnal Kas'!N:N,C750)+I750,"")</f>
        <v/>
      </c>
    </row>
    <row r="751" spans="2:10" x14ac:dyDescent="0.25">
      <c r="B751" s="502">
        <v>744</v>
      </c>
      <c r="C751" s="502"/>
      <c r="D751" s="490" t="str">
        <f>IFERROR(INDEX('Jurnal Utang'!O:O,MATCH(C751,'Jurnal Utang'!N:N,0),0),"")</f>
        <v/>
      </c>
      <c r="E751" s="488" t="str">
        <f>IFERROR(INDEX(Supplier!D:D,MATCH($D751,Supplier!$C:$C,0),0),"")</f>
        <v/>
      </c>
      <c r="F751" s="490" t="str">
        <f>IFERROR(INDEX(Supplier!F:F,MATCH($D751,Supplier!$C:$C,0),0),"")</f>
        <v/>
      </c>
      <c r="G751" s="488" t="str">
        <f>IFERROR(INDEX(Supplier!G:G,MATCH($D751,Supplier!$C:$C,0),0),"")</f>
        <v/>
      </c>
      <c r="H751" s="524"/>
      <c r="I751" s="525"/>
      <c r="J751" s="533" t="str">
        <f>IF(C751&lt;&gt;"",-SUMIFS('Jurnal Utang'!J:J,'Jurnal Utang'!H:H,F751,'Jurnal Utang'!N:N,C751)+SUMIFS('Jurnal Kas'!K:K,'Jurnal Kas'!H:H,F751,'Jurnal Kas'!N:N,C751)+I751,"")</f>
        <v/>
      </c>
    </row>
    <row r="752" spans="2:10" x14ac:dyDescent="0.25">
      <c r="B752" s="502">
        <v>745</v>
      </c>
      <c r="C752" s="502"/>
      <c r="D752" s="490" t="str">
        <f>IFERROR(INDEX('Jurnal Utang'!O:O,MATCH(C752,'Jurnal Utang'!N:N,0),0),"")</f>
        <v/>
      </c>
      <c r="E752" s="488" t="str">
        <f>IFERROR(INDEX(Supplier!D:D,MATCH($D752,Supplier!$C:$C,0),0),"")</f>
        <v/>
      </c>
      <c r="F752" s="490" t="str">
        <f>IFERROR(INDEX(Supplier!F:F,MATCH($D752,Supplier!$C:$C,0),0),"")</f>
        <v/>
      </c>
      <c r="G752" s="488" t="str">
        <f>IFERROR(INDEX(Supplier!G:G,MATCH($D752,Supplier!$C:$C,0),0),"")</f>
        <v/>
      </c>
      <c r="H752" s="524"/>
      <c r="I752" s="525"/>
      <c r="J752" s="533" t="str">
        <f>IF(C752&lt;&gt;"",-SUMIFS('Jurnal Utang'!J:J,'Jurnal Utang'!H:H,F752,'Jurnal Utang'!N:N,C752)+SUMIFS('Jurnal Kas'!K:K,'Jurnal Kas'!H:H,F752,'Jurnal Kas'!N:N,C752)+I752,"")</f>
        <v/>
      </c>
    </row>
    <row r="753" spans="2:10" x14ac:dyDescent="0.25">
      <c r="B753" s="502">
        <v>746</v>
      </c>
      <c r="C753" s="502"/>
      <c r="D753" s="490" t="str">
        <f>IFERROR(INDEX('Jurnal Utang'!O:O,MATCH(C753,'Jurnal Utang'!N:N,0),0),"")</f>
        <v/>
      </c>
      <c r="E753" s="488" t="str">
        <f>IFERROR(INDEX(Supplier!D:D,MATCH($D753,Supplier!$C:$C,0),0),"")</f>
        <v/>
      </c>
      <c r="F753" s="490" t="str">
        <f>IFERROR(INDEX(Supplier!F:F,MATCH($D753,Supplier!$C:$C,0),0),"")</f>
        <v/>
      </c>
      <c r="G753" s="488" t="str">
        <f>IFERROR(INDEX(Supplier!G:G,MATCH($D753,Supplier!$C:$C,0),0),"")</f>
        <v/>
      </c>
      <c r="H753" s="524"/>
      <c r="I753" s="525"/>
      <c r="J753" s="533" t="str">
        <f>IF(C753&lt;&gt;"",-SUMIFS('Jurnal Utang'!J:J,'Jurnal Utang'!H:H,F753,'Jurnal Utang'!N:N,C753)+SUMIFS('Jurnal Kas'!K:K,'Jurnal Kas'!H:H,F753,'Jurnal Kas'!N:N,C753)+I753,"")</f>
        <v/>
      </c>
    </row>
    <row r="754" spans="2:10" x14ac:dyDescent="0.25">
      <c r="B754" s="502">
        <v>747</v>
      </c>
      <c r="C754" s="502"/>
      <c r="D754" s="490" t="str">
        <f>IFERROR(INDEX('Jurnal Utang'!O:O,MATCH(C754,'Jurnal Utang'!N:N,0),0),"")</f>
        <v/>
      </c>
      <c r="E754" s="488" t="str">
        <f>IFERROR(INDEX(Supplier!D:D,MATCH($D754,Supplier!$C:$C,0),0),"")</f>
        <v/>
      </c>
      <c r="F754" s="490" t="str">
        <f>IFERROR(INDEX(Supplier!F:F,MATCH($D754,Supplier!$C:$C,0),0),"")</f>
        <v/>
      </c>
      <c r="G754" s="488" t="str">
        <f>IFERROR(INDEX(Supplier!G:G,MATCH($D754,Supplier!$C:$C,0),0),"")</f>
        <v/>
      </c>
      <c r="H754" s="524"/>
      <c r="I754" s="525"/>
      <c r="J754" s="533" t="str">
        <f>IF(C754&lt;&gt;"",-SUMIFS('Jurnal Utang'!J:J,'Jurnal Utang'!H:H,F754,'Jurnal Utang'!N:N,C754)+SUMIFS('Jurnal Kas'!K:K,'Jurnal Kas'!H:H,F754,'Jurnal Kas'!N:N,C754)+I754,"")</f>
        <v/>
      </c>
    </row>
    <row r="755" spans="2:10" x14ac:dyDescent="0.25">
      <c r="B755" s="502">
        <v>748</v>
      </c>
      <c r="C755" s="502"/>
      <c r="D755" s="490" t="str">
        <f>IFERROR(INDEX('Jurnal Utang'!O:O,MATCH(C755,'Jurnal Utang'!N:N,0),0),"")</f>
        <v/>
      </c>
      <c r="E755" s="488" t="str">
        <f>IFERROR(INDEX(Supplier!D:D,MATCH($D755,Supplier!$C:$C,0),0),"")</f>
        <v/>
      </c>
      <c r="F755" s="490" t="str">
        <f>IFERROR(INDEX(Supplier!F:F,MATCH($D755,Supplier!$C:$C,0),0),"")</f>
        <v/>
      </c>
      <c r="G755" s="488" t="str">
        <f>IFERROR(INDEX(Supplier!G:G,MATCH($D755,Supplier!$C:$C,0),0),"")</f>
        <v/>
      </c>
      <c r="H755" s="524"/>
      <c r="I755" s="525"/>
      <c r="J755" s="533" t="str">
        <f>IF(C755&lt;&gt;"",-SUMIFS('Jurnal Utang'!J:J,'Jurnal Utang'!H:H,F755,'Jurnal Utang'!N:N,C755)+SUMIFS('Jurnal Kas'!K:K,'Jurnal Kas'!H:H,F755,'Jurnal Kas'!N:N,C755)+I755,"")</f>
        <v/>
      </c>
    </row>
    <row r="756" spans="2:10" x14ac:dyDescent="0.25">
      <c r="B756" s="502">
        <v>749</v>
      </c>
      <c r="C756" s="502"/>
      <c r="D756" s="490" t="str">
        <f>IFERROR(INDEX('Jurnal Utang'!O:O,MATCH(C756,'Jurnal Utang'!N:N,0),0),"")</f>
        <v/>
      </c>
      <c r="E756" s="488" t="str">
        <f>IFERROR(INDEX(Supplier!D:D,MATCH($D756,Supplier!$C:$C,0),0),"")</f>
        <v/>
      </c>
      <c r="F756" s="490" t="str">
        <f>IFERROR(INDEX(Supplier!F:F,MATCH($D756,Supplier!$C:$C,0),0),"")</f>
        <v/>
      </c>
      <c r="G756" s="488" t="str">
        <f>IFERROR(INDEX(Supplier!G:G,MATCH($D756,Supplier!$C:$C,0),0),"")</f>
        <v/>
      </c>
      <c r="H756" s="524"/>
      <c r="I756" s="525"/>
      <c r="J756" s="533" t="str">
        <f>IF(C756&lt;&gt;"",-SUMIFS('Jurnal Utang'!J:J,'Jurnal Utang'!H:H,F756,'Jurnal Utang'!N:N,C756)+SUMIFS('Jurnal Kas'!K:K,'Jurnal Kas'!H:H,F756,'Jurnal Kas'!N:N,C756)+I756,"")</f>
        <v/>
      </c>
    </row>
    <row r="757" spans="2:10" x14ac:dyDescent="0.25">
      <c r="B757" s="502">
        <v>750</v>
      </c>
      <c r="C757" s="502"/>
      <c r="D757" s="490" t="str">
        <f>IFERROR(INDEX('Jurnal Utang'!O:O,MATCH(C757,'Jurnal Utang'!N:N,0),0),"")</f>
        <v/>
      </c>
      <c r="E757" s="488" t="str">
        <f>IFERROR(INDEX(Supplier!D:D,MATCH($D757,Supplier!$C:$C,0),0),"")</f>
        <v/>
      </c>
      <c r="F757" s="490" t="str">
        <f>IFERROR(INDEX(Supplier!F:F,MATCH($D757,Supplier!$C:$C,0),0),"")</f>
        <v/>
      </c>
      <c r="G757" s="488" t="str">
        <f>IFERROR(INDEX(Supplier!G:G,MATCH($D757,Supplier!$C:$C,0),0),"")</f>
        <v/>
      </c>
      <c r="H757" s="524"/>
      <c r="I757" s="525"/>
      <c r="J757" s="533" t="str">
        <f>IF(C757&lt;&gt;"",-SUMIFS('Jurnal Utang'!J:J,'Jurnal Utang'!H:H,F757,'Jurnal Utang'!N:N,C757)+SUMIFS('Jurnal Kas'!K:K,'Jurnal Kas'!H:H,F757,'Jurnal Kas'!N:N,C757)+I757,"")</f>
        <v/>
      </c>
    </row>
    <row r="758" spans="2:10" x14ac:dyDescent="0.25">
      <c r="B758" s="502">
        <v>751</v>
      </c>
      <c r="C758" s="502"/>
      <c r="D758" s="490" t="str">
        <f>IFERROR(INDEX('Jurnal Utang'!O:O,MATCH(C758,'Jurnal Utang'!N:N,0),0),"")</f>
        <v/>
      </c>
      <c r="E758" s="488" t="str">
        <f>IFERROR(INDEX(Supplier!D:D,MATCH($D758,Supplier!$C:$C,0),0),"")</f>
        <v/>
      </c>
      <c r="F758" s="490" t="str">
        <f>IFERROR(INDEX(Supplier!F:F,MATCH($D758,Supplier!$C:$C,0),0),"")</f>
        <v/>
      </c>
      <c r="G758" s="488" t="str">
        <f>IFERROR(INDEX(Supplier!G:G,MATCH($D758,Supplier!$C:$C,0),0),"")</f>
        <v/>
      </c>
      <c r="H758" s="524"/>
      <c r="I758" s="525"/>
      <c r="J758" s="533" t="str">
        <f>IF(C758&lt;&gt;"",-SUMIFS('Jurnal Utang'!J:J,'Jurnal Utang'!H:H,F758,'Jurnal Utang'!N:N,C758)+SUMIFS('Jurnal Kas'!K:K,'Jurnal Kas'!H:H,F758,'Jurnal Kas'!N:N,C758)+I758,"")</f>
        <v/>
      </c>
    </row>
    <row r="759" spans="2:10" x14ac:dyDescent="0.25">
      <c r="B759" s="502">
        <v>752</v>
      </c>
      <c r="C759" s="502"/>
      <c r="D759" s="490" t="str">
        <f>IFERROR(INDEX('Jurnal Utang'!O:O,MATCH(C759,'Jurnal Utang'!N:N,0),0),"")</f>
        <v/>
      </c>
      <c r="E759" s="488" t="str">
        <f>IFERROR(INDEX(Supplier!D:D,MATCH($D759,Supplier!$C:$C,0),0),"")</f>
        <v/>
      </c>
      <c r="F759" s="490" t="str">
        <f>IFERROR(INDEX(Supplier!F:F,MATCH($D759,Supplier!$C:$C,0),0),"")</f>
        <v/>
      </c>
      <c r="G759" s="488" t="str">
        <f>IFERROR(INDEX(Supplier!G:G,MATCH($D759,Supplier!$C:$C,0),0),"")</f>
        <v/>
      </c>
      <c r="H759" s="524"/>
      <c r="I759" s="525"/>
      <c r="J759" s="533" t="str">
        <f>IF(C759&lt;&gt;"",-SUMIFS('Jurnal Utang'!J:J,'Jurnal Utang'!H:H,F759,'Jurnal Utang'!N:N,C759)+SUMIFS('Jurnal Kas'!K:K,'Jurnal Kas'!H:H,F759,'Jurnal Kas'!N:N,C759)+I759,"")</f>
        <v/>
      </c>
    </row>
    <row r="760" spans="2:10" x14ac:dyDescent="0.25">
      <c r="B760" s="502">
        <v>753</v>
      </c>
      <c r="C760" s="502"/>
      <c r="D760" s="490" t="str">
        <f>IFERROR(INDEX('Jurnal Utang'!O:O,MATCH(C760,'Jurnal Utang'!N:N,0),0),"")</f>
        <v/>
      </c>
      <c r="E760" s="488" t="str">
        <f>IFERROR(INDEX(Supplier!D:D,MATCH($D760,Supplier!$C:$C,0),0),"")</f>
        <v/>
      </c>
      <c r="F760" s="490" t="str">
        <f>IFERROR(INDEX(Supplier!F:F,MATCH($D760,Supplier!$C:$C,0),0),"")</f>
        <v/>
      </c>
      <c r="G760" s="488" t="str">
        <f>IFERROR(INDEX(Supplier!G:G,MATCH($D760,Supplier!$C:$C,0),0),"")</f>
        <v/>
      </c>
      <c r="H760" s="524"/>
      <c r="I760" s="525"/>
      <c r="J760" s="533" t="str">
        <f>IF(C760&lt;&gt;"",-SUMIFS('Jurnal Utang'!J:J,'Jurnal Utang'!H:H,F760,'Jurnal Utang'!N:N,C760)+SUMIFS('Jurnal Kas'!K:K,'Jurnal Kas'!H:H,F760,'Jurnal Kas'!N:N,C760)+I760,"")</f>
        <v/>
      </c>
    </row>
    <row r="761" spans="2:10" x14ac:dyDescent="0.25">
      <c r="B761" s="502">
        <v>754</v>
      </c>
      <c r="C761" s="502"/>
      <c r="D761" s="490" t="str">
        <f>IFERROR(INDEX('Jurnal Utang'!O:O,MATCH(C761,'Jurnal Utang'!N:N,0),0),"")</f>
        <v/>
      </c>
      <c r="E761" s="488" t="str">
        <f>IFERROR(INDEX(Supplier!D:D,MATCH($D761,Supplier!$C:$C,0),0),"")</f>
        <v/>
      </c>
      <c r="F761" s="490" t="str">
        <f>IFERROR(INDEX(Supplier!F:F,MATCH($D761,Supplier!$C:$C,0),0),"")</f>
        <v/>
      </c>
      <c r="G761" s="488" t="str">
        <f>IFERROR(INDEX(Supplier!G:G,MATCH($D761,Supplier!$C:$C,0),0),"")</f>
        <v/>
      </c>
      <c r="H761" s="524"/>
      <c r="I761" s="525"/>
      <c r="J761" s="533" t="str">
        <f>IF(C761&lt;&gt;"",-SUMIFS('Jurnal Utang'!J:J,'Jurnal Utang'!H:H,F761,'Jurnal Utang'!N:N,C761)+SUMIFS('Jurnal Kas'!K:K,'Jurnal Kas'!H:H,F761,'Jurnal Kas'!N:N,C761)+I761,"")</f>
        <v/>
      </c>
    </row>
    <row r="762" spans="2:10" x14ac:dyDescent="0.25">
      <c r="B762" s="502">
        <v>755</v>
      </c>
      <c r="C762" s="502"/>
      <c r="D762" s="490" t="str">
        <f>IFERROR(INDEX('Jurnal Utang'!O:O,MATCH(C762,'Jurnal Utang'!N:N,0),0),"")</f>
        <v/>
      </c>
      <c r="E762" s="488" t="str">
        <f>IFERROR(INDEX(Supplier!D:D,MATCH($D762,Supplier!$C:$C,0),0),"")</f>
        <v/>
      </c>
      <c r="F762" s="490" t="str">
        <f>IFERROR(INDEX(Supplier!F:F,MATCH($D762,Supplier!$C:$C,0),0),"")</f>
        <v/>
      </c>
      <c r="G762" s="488" t="str">
        <f>IFERROR(INDEX(Supplier!G:G,MATCH($D762,Supplier!$C:$C,0),0),"")</f>
        <v/>
      </c>
      <c r="H762" s="524"/>
      <c r="I762" s="525"/>
      <c r="J762" s="533" t="str">
        <f>IF(C762&lt;&gt;"",-SUMIFS('Jurnal Utang'!J:J,'Jurnal Utang'!H:H,F762,'Jurnal Utang'!N:N,C762)+SUMIFS('Jurnal Kas'!K:K,'Jurnal Kas'!H:H,F762,'Jurnal Kas'!N:N,C762)+I762,"")</f>
        <v/>
      </c>
    </row>
    <row r="763" spans="2:10" x14ac:dyDescent="0.25">
      <c r="B763" s="502">
        <v>756</v>
      </c>
      <c r="C763" s="502"/>
      <c r="D763" s="490" t="str">
        <f>IFERROR(INDEX('Jurnal Utang'!O:O,MATCH(C763,'Jurnal Utang'!N:N,0),0),"")</f>
        <v/>
      </c>
      <c r="E763" s="488" t="str">
        <f>IFERROR(INDEX(Supplier!D:D,MATCH($D763,Supplier!$C:$C,0),0),"")</f>
        <v/>
      </c>
      <c r="F763" s="490" t="str">
        <f>IFERROR(INDEX(Supplier!F:F,MATCH($D763,Supplier!$C:$C,0),0),"")</f>
        <v/>
      </c>
      <c r="G763" s="488" t="str">
        <f>IFERROR(INDEX(Supplier!G:G,MATCH($D763,Supplier!$C:$C,0),0),"")</f>
        <v/>
      </c>
      <c r="H763" s="524"/>
      <c r="I763" s="525"/>
      <c r="J763" s="533" t="str">
        <f>IF(C763&lt;&gt;"",-SUMIFS('Jurnal Utang'!J:J,'Jurnal Utang'!H:H,F763,'Jurnal Utang'!N:N,C763)+SUMIFS('Jurnal Kas'!K:K,'Jurnal Kas'!H:H,F763,'Jurnal Kas'!N:N,C763)+I763,"")</f>
        <v/>
      </c>
    </row>
    <row r="764" spans="2:10" x14ac:dyDescent="0.25">
      <c r="B764" s="502">
        <v>757</v>
      </c>
      <c r="C764" s="502"/>
      <c r="D764" s="490" t="str">
        <f>IFERROR(INDEX('Jurnal Utang'!O:O,MATCH(C764,'Jurnal Utang'!N:N,0),0),"")</f>
        <v/>
      </c>
      <c r="E764" s="488" t="str">
        <f>IFERROR(INDEX(Supplier!D:D,MATCH($D764,Supplier!$C:$C,0),0),"")</f>
        <v/>
      </c>
      <c r="F764" s="490" t="str">
        <f>IFERROR(INDEX(Supplier!F:F,MATCH($D764,Supplier!$C:$C,0),0),"")</f>
        <v/>
      </c>
      <c r="G764" s="488" t="str">
        <f>IFERROR(INDEX(Supplier!G:G,MATCH($D764,Supplier!$C:$C,0),0),"")</f>
        <v/>
      </c>
      <c r="H764" s="524"/>
      <c r="I764" s="525"/>
      <c r="J764" s="533" t="str">
        <f>IF(C764&lt;&gt;"",-SUMIFS('Jurnal Utang'!J:J,'Jurnal Utang'!H:H,F764,'Jurnal Utang'!N:N,C764)+SUMIFS('Jurnal Kas'!K:K,'Jurnal Kas'!H:H,F764,'Jurnal Kas'!N:N,C764)+I764,"")</f>
        <v/>
      </c>
    </row>
    <row r="765" spans="2:10" x14ac:dyDescent="0.25">
      <c r="B765" s="502">
        <v>758</v>
      </c>
      <c r="C765" s="502"/>
      <c r="D765" s="490" t="str">
        <f>IFERROR(INDEX('Jurnal Utang'!O:O,MATCH(C765,'Jurnal Utang'!N:N,0),0),"")</f>
        <v/>
      </c>
      <c r="E765" s="488" t="str">
        <f>IFERROR(INDEX(Supplier!D:D,MATCH($D765,Supplier!$C:$C,0),0),"")</f>
        <v/>
      </c>
      <c r="F765" s="490" t="str">
        <f>IFERROR(INDEX(Supplier!F:F,MATCH($D765,Supplier!$C:$C,0),0),"")</f>
        <v/>
      </c>
      <c r="G765" s="488" t="str">
        <f>IFERROR(INDEX(Supplier!G:G,MATCH($D765,Supplier!$C:$C,0),0),"")</f>
        <v/>
      </c>
      <c r="H765" s="524"/>
      <c r="I765" s="525"/>
      <c r="J765" s="533" t="str">
        <f>IF(C765&lt;&gt;"",-SUMIFS('Jurnal Utang'!J:J,'Jurnal Utang'!H:H,F765,'Jurnal Utang'!N:N,C765)+SUMIFS('Jurnal Kas'!K:K,'Jurnal Kas'!H:H,F765,'Jurnal Kas'!N:N,C765)+I765,"")</f>
        <v/>
      </c>
    </row>
    <row r="766" spans="2:10" x14ac:dyDescent="0.25">
      <c r="B766" s="502">
        <v>759</v>
      </c>
      <c r="C766" s="502"/>
      <c r="D766" s="490" t="str">
        <f>IFERROR(INDEX('Jurnal Utang'!O:O,MATCH(C766,'Jurnal Utang'!N:N,0),0),"")</f>
        <v/>
      </c>
      <c r="E766" s="488" t="str">
        <f>IFERROR(INDEX(Supplier!D:D,MATCH($D766,Supplier!$C:$C,0),0),"")</f>
        <v/>
      </c>
      <c r="F766" s="490" t="str">
        <f>IFERROR(INDEX(Supplier!F:F,MATCH($D766,Supplier!$C:$C,0),0),"")</f>
        <v/>
      </c>
      <c r="G766" s="488" t="str">
        <f>IFERROR(INDEX(Supplier!G:G,MATCH($D766,Supplier!$C:$C,0),0),"")</f>
        <v/>
      </c>
      <c r="H766" s="524"/>
      <c r="I766" s="525"/>
      <c r="J766" s="533" t="str">
        <f>IF(C766&lt;&gt;"",-SUMIFS('Jurnal Utang'!J:J,'Jurnal Utang'!H:H,F766,'Jurnal Utang'!N:N,C766)+SUMIFS('Jurnal Kas'!K:K,'Jurnal Kas'!H:H,F766,'Jurnal Kas'!N:N,C766)+I766,"")</f>
        <v/>
      </c>
    </row>
    <row r="767" spans="2:10" x14ac:dyDescent="0.25">
      <c r="B767" s="502">
        <v>760</v>
      </c>
      <c r="C767" s="502"/>
      <c r="D767" s="490" t="str">
        <f>IFERROR(INDEX('Jurnal Utang'!O:O,MATCH(C767,'Jurnal Utang'!N:N,0),0),"")</f>
        <v/>
      </c>
      <c r="E767" s="488" t="str">
        <f>IFERROR(INDEX(Supplier!D:D,MATCH($D767,Supplier!$C:$C,0),0),"")</f>
        <v/>
      </c>
      <c r="F767" s="490" t="str">
        <f>IFERROR(INDEX(Supplier!F:F,MATCH($D767,Supplier!$C:$C,0),0),"")</f>
        <v/>
      </c>
      <c r="G767" s="488" t="str">
        <f>IFERROR(INDEX(Supplier!G:G,MATCH($D767,Supplier!$C:$C,0),0),"")</f>
        <v/>
      </c>
      <c r="H767" s="524"/>
      <c r="I767" s="525"/>
      <c r="J767" s="533" t="str">
        <f>IF(C767&lt;&gt;"",-SUMIFS('Jurnal Utang'!J:J,'Jurnal Utang'!H:H,F767,'Jurnal Utang'!N:N,C767)+SUMIFS('Jurnal Kas'!K:K,'Jurnal Kas'!H:H,F767,'Jurnal Kas'!N:N,C767)+I767,"")</f>
        <v/>
      </c>
    </row>
    <row r="768" spans="2:10" x14ac:dyDescent="0.25">
      <c r="B768" s="502">
        <v>761</v>
      </c>
      <c r="C768" s="502"/>
      <c r="D768" s="490" t="str">
        <f>IFERROR(INDEX('Jurnal Utang'!O:O,MATCH(C768,'Jurnal Utang'!N:N,0),0),"")</f>
        <v/>
      </c>
      <c r="E768" s="488" t="str">
        <f>IFERROR(INDEX(Supplier!D:D,MATCH($D768,Supplier!$C:$C,0),0),"")</f>
        <v/>
      </c>
      <c r="F768" s="490" t="str">
        <f>IFERROR(INDEX(Supplier!F:F,MATCH($D768,Supplier!$C:$C,0),0),"")</f>
        <v/>
      </c>
      <c r="G768" s="488" t="str">
        <f>IFERROR(INDEX(Supplier!G:G,MATCH($D768,Supplier!$C:$C,0),0),"")</f>
        <v/>
      </c>
      <c r="H768" s="524"/>
      <c r="I768" s="525"/>
      <c r="J768" s="533" t="str">
        <f>IF(C768&lt;&gt;"",-SUMIFS('Jurnal Utang'!J:J,'Jurnal Utang'!H:H,F768,'Jurnal Utang'!N:N,C768)+SUMIFS('Jurnal Kas'!K:K,'Jurnal Kas'!H:H,F768,'Jurnal Kas'!N:N,C768)+I768,"")</f>
        <v/>
      </c>
    </row>
    <row r="769" spans="2:10" x14ac:dyDescent="0.25">
      <c r="B769" s="502">
        <v>762</v>
      </c>
      <c r="C769" s="502"/>
      <c r="D769" s="490" t="str">
        <f>IFERROR(INDEX('Jurnal Utang'!O:O,MATCH(C769,'Jurnal Utang'!N:N,0),0),"")</f>
        <v/>
      </c>
      <c r="E769" s="488" t="str">
        <f>IFERROR(INDEX(Supplier!D:D,MATCH($D769,Supplier!$C:$C,0),0),"")</f>
        <v/>
      </c>
      <c r="F769" s="490" t="str">
        <f>IFERROR(INDEX(Supplier!F:F,MATCH($D769,Supplier!$C:$C,0),0),"")</f>
        <v/>
      </c>
      <c r="G769" s="488" t="str">
        <f>IFERROR(INDEX(Supplier!G:G,MATCH($D769,Supplier!$C:$C,0),0),"")</f>
        <v/>
      </c>
      <c r="H769" s="524"/>
      <c r="I769" s="525"/>
      <c r="J769" s="533" t="str">
        <f>IF(C769&lt;&gt;"",-SUMIFS('Jurnal Utang'!J:J,'Jurnal Utang'!H:H,F769,'Jurnal Utang'!N:N,C769)+SUMIFS('Jurnal Kas'!K:K,'Jurnal Kas'!H:H,F769,'Jurnal Kas'!N:N,C769)+I769,"")</f>
        <v/>
      </c>
    </row>
    <row r="770" spans="2:10" x14ac:dyDescent="0.25">
      <c r="B770" s="502">
        <v>763</v>
      </c>
      <c r="C770" s="502"/>
      <c r="D770" s="490" t="str">
        <f>IFERROR(INDEX('Jurnal Utang'!O:O,MATCH(C770,'Jurnal Utang'!N:N,0),0),"")</f>
        <v/>
      </c>
      <c r="E770" s="488" t="str">
        <f>IFERROR(INDEX(Supplier!D:D,MATCH($D770,Supplier!$C:$C,0),0),"")</f>
        <v/>
      </c>
      <c r="F770" s="490" t="str">
        <f>IFERROR(INDEX(Supplier!F:F,MATCH($D770,Supplier!$C:$C,0),0),"")</f>
        <v/>
      </c>
      <c r="G770" s="488" t="str">
        <f>IFERROR(INDEX(Supplier!G:G,MATCH($D770,Supplier!$C:$C,0),0),"")</f>
        <v/>
      </c>
      <c r="H770" s="524"/>
      <c r="I770" s="525"/>
      <c r="J770" s="533" t="str">
        <f>IF(C770&lt;&gt;"",-SUMIFS('Jurnal Utang'!J:J,'Jurnal Utang'!H:H,F770,'Jurnal Utang'!N:N,C770)+SUMIFS('Jurnal Kas'!K:K,'Jurnal Kas'!H:H,F770,'Jurnal Kas'!N:N,C770)+I770,"")</f>
        <v/>
      </c>
    </row>
    <row r="771" spans="2:10" x14ac:dyDescent="0.25">
      <c r="B771" s="502">
        <v>764</v>
      </c>
      <c r="C771" s="502"/>
      <c r="D771" s="490" t="str">
        <f>IFERROR(INDEX('Jurnal Utang'!O:O,MATCH(C771,'Jurnal Utang'!N:N,0),0),"")</f>
        <v/>
      </c>
      <c r="E771" s="488" t="str">
        <f>IFERROR(INDEX(Supplier!D:D,MATCH($D771,Supplier!$C:$C,0),0),"")</f>
        <v/>
      </c>
      <c r="F771" s="490" t="str">
        <f>IFERROR(INDEX(Supplier!F:F,MATCH($D771,Supplier!$C:$C,0),0),"")</f>
        <v/>
      </c>
      <c r="G771" s="488" t="str">
        <f>IFERROR(INDEX(Supplier!G:G,MATCH($D771,Supplier!$C:$C,0),0),"")</f>
        <v/>
      </c>
      <c r="H771" s="524"/>
      <c r="I771" s="525"/>
      <c r="J771" s="533" t="str">
        <f>IF(C771&lt;&gt;"",-SUMIFS('Jurnal Utang'!J:J,'Jurnal Utang'!H:H,F771,'Jurnal Utang'!N:N,C771)+SUMIFS('Jurnal Kas'!K:K,'Jurnal Kas'!H:H,F771,'Jurnal Kas'!N:N,C771)+I771,"")</f>
        <v/>
      </c>
    </row>
    <row r="772" spans="2:10" x14ac:dyDescent="0.25">
      <c r="B772" s="502">
        <v>765</v>
      </c>
      <c r="C772" s="502"/>
      <c r="D772" s="490" t="str">
        <f>IFERROR(INDEX('Jurnal Utang'!O:O,MATCH(C772,'Jurnal Utang'!N:N,0),0),"")</f>
        <v/>
      </c>
      <c r="E772" s="488" t="str">
        <f>IFERROR(INDEX(Supplier!D:D,MATCH($D772,Supplier!$C:$C,0),0),"")</f>
        <v/>
      </c>
      <c r="F772" s="490" t="str">
        <f>IFERROR(INDEX(Supplier!F:F,MATCH($D772,Supplier!$C:$C,0),0),"")</f>
        <v/>
      </c>
      <c r="G772" s="488" t="str">
        <f>IFERROR(INDEX(Supplier!G:G,MATCH($D772,Supplier!$C:$C,0),0),"")</f>
        <v/>
      </c>
      <c r="H772" s="524"/>
      <c r="I772" s="525"/>
      <c r="J772" s="533" t="str">
        <f>IF(C772&lt;&gt;"",-SUMIFS('Jurnal Utang'!J:J,'Jurnal Utang'!H:H,F772,'Jurnal Utang'!N:N,C772)+SUMIFS('Jurnal Kas'!K:K,'Jurnal Kas'!H:H,F772,'Jurnal Kas'!N:N,C772)+I772,"")</f>
        <v/>
      </c>
    </row>
    <row r="773" spans="2:10" x14ac:dyDescent="0.25">
      <c r="B773" s="502">
        <v>766</v>
      </c>
      <c r="C773" s="502"/>
      <c r="D773" s="490" t="str">
        <f>IFERROR(INDEX('Jurnal Utang'!O:O,MATCH(C773,'Jurnal Utang'!N:N,0),0),"")</f>
        <v/>
      </c>
      <c r="E773" s="488" t="str">
        <f>IFERROR(INDEX(Supplier!D:D,MATCH($D773,Supplier!$C:$C,0),0),"")</f>
        <v/>
      </c>
      <c r="F773" s="490" t="str">
        <f>IFERROR(INDEX(Supplier!F:F,MATCH($D773,Supplier!$C:$C,0),0),"")</f>
        <v/>
      </c>
      <c r="G773" s="488" t="str">
        <f>IFERROR(INDEX(Supplier!G:G,MATCH($D773,Supplier!$C:$C,0),0),"")</f>
        <v/>
      </c>
      <c r="H773" s="524"/>
      <c r="I773" s="525"/>
      <c r="J773" s="533" t="str">
        <f>IF(C773&lt;&gt;"",-SUMIFS('Jurnal Utang'!J:J,'Jurnal Utang'!H:H,F773,'Jurnal Utang'!N:N,C773)+SUMIFS('Jurnal Kas'!K:K,'Jurnal Kas'!H:H,F773,'Jurnal Kas'!N:N,C773)+I773,"")</f>
        <v/>
      </c>
    </row>
    <row r="774" spans="2:10" x14ac:dyDescent="0.25">
      <c r="B774" s="502">
        <v>767</v>
      </c>
      <c r="C774" s="502"/>
      <c r="D774" s="490" t="str">
        <f>IFERROR(INDEX('Jurnal Utang'!O:O,MATCH(C774,'Jurnal Utang'!N:N,0),0),"")</f>
        <v/>
      </c>
      <c r="E774" s="488" t="str">
        <f>IFERROR(INDEX(Supplier!D:D,MATCH($D774,Supplier!$C:$C,0),0),"")</f>
        <v/>
      </c>
      <c r="F774" s="490" t="str">
        <f>IFERROR(INDEX(Supplier!F:F,MATCH($D774,Supplier!$C:$C,0),0),"")</f>
        <v/>
      </c>
      <c r="G774" s="488" t="str">
        <f>IFERROR(INDEX(Supplier!G:G,MATCH($D774,Supplier!$C:$C,0),0),"")</f>
        <v/>
      </c>
      <c r="H774" s="524"/>
      <c r="I774" s="525"/>
      <c r="J774" s="533" t="str">
        <f>IF(C774&lt;&gt;"",-SUMIFS('Jurnal Utang'!J:J,'Jurnal Utang'!H:H,F774,'Jurnal Utang'!N:N,C774)+SUMIFS('Jurnal Kas'!K:K,'Jurnal Kas'!H:H,F774,'Jurnal Kas'!N:N,C774)+I774,"")</f>
        <v/>
      </c>
    </row>
    <row r="775" spans="2:10" x14ac:dyDescent="0.25">
      <c r="B775" s="502">
        <v>768</v>
      </c>
      <c r="C775" s="502"/>
      <c r="D775" s="490" t="str">
        <f>IFERROR(INDEX('Jurnal Utang'!O:O,MATCH(C775,'Jurnal Utang'!N:N,0),0),"")</f>
        <v/>
      </c>
      <c r="E775" s="488" t="str">
        <f>IFERROR(INDEX(Supplier!D:D,MATCH($D775,Supplier!$C:$C,0),0),"")</f>
        <v/>
      </c>
      <c r="F775" s="490" t="str">
        <f>IFERROR(INDEX(Supplier!F:F,MATCH($D775,Supplier!$C:$C,0),0),"")</f>
        <v/>
      </c>
      <c r="G775" s="488" t="str">
        <f>IFERROR(INDEX(Supplier!G:G,MATCH($D775,Supplier!$C:$C,0),0),"")</f>
        <v/>
      </c>
      <c r="H775" s="524"/>
      <c r="I775" s="525"/>
      <c r="J775" s="533" t="str">
        <f>IF(C775&lt;&gt;"",-SUMIFS('Jurnal Utang'!J:J,'Jurnal Utang'!H:H,F775,'Jurnal Utang'!N:N,C775)+SUMIFS('Jurnal Kas'!K:K,'Jurnal Kas'!H:H,F775,'Jurnal Kas'!N:N,C775)+I775,"")</f>
        <v/>
      </c>
    </row>
    <row r="776" spans="2:10" x14ac:dyDescent="0.25">
      <c r="B776" s="502">
        <v>769</v>
      </c>
      <c r="C776" s="502"/>
      <c r="D776" s="490" t="str">
        <f>IFERROR(INDEX('Jurnal Utang'!O:O,MATCH(C776,'Jurnal Utang'!N:N,0),0),"")</f>
        <v/>
      </c>
      <c r="E776" s="488" t="str">
        <f>IFERROR(INDEX(Supplier!D:D,MATCH($D776,Supplier!$C:$C,0),0),"")</f>
        <v/>
      </c>
      <c r="F776" s="490" t="str">
        <f>IFERROR(INDEX(Supplier!F:F,MATCH($D776,Supplier!$C:$C,0),0),"")</f>
        <v/>
      </c>
      <c r="G776" s="488" t="str">
        <f>IFERROR(INDEX(Supplier!G:G,MATCH($D776,Supplier!$C:$C,0),0),"")</f>
        <v/>
      </c>
      <c r="H776" s="524"/>
      <c r="I776" s="525"/>
      <c r="J776" s="533" t="str">
        <f>IF(C776&lt;&gt;"",-SUMIFS('Jurnal Utang'!J:J,'Jurnal Utang'!H:H,F776,'Jurnal Utang'!N:N,C776)+SUMIFS('Jurnal Kas'!K:K,'Jurnal Kas'!H:H,F776,'Jurnal Kas'!N:N,C776)+I776,"")</f>
        <v/>
      </c>
    </row>
    <row r="777" spans="2:10" x14ac:dyDescent="0.25">
      <c r="B777" s="502">
        <v>770</v>
      </c>
      <c r="C777" s="502"/>
      <c r="D777" s="490" t="str">
        <f>IFERROR(INDEX('Jurnal Utang'!O:O,MATCH(C777,'Jurnal Utang'!N:N,0),0),"")</f>
        <v/>
      </c>
      <c r="E777" s="488" t="str">
        <f>IFERROR(INDEX(Supplier!D:D,MATCH($D777,Supplier!$C:$C,0),0),"")</f>
        <v/>
      </c>
      <c r="F777" s="490" t="str">
        <f>IFERROR(INDEX(Supplier!F:F,MATCH($D777,Supplier!$C:$C,0),0),"")</f>
        <v/>
      </c>
      <c r="G777" s="488" t="str">
        <f>IFERROR(INDEX(Supplier!G:G,MATCH($D777,Supplier!$C:$C,0),0),"")</f>
        <v/>
      </c>
      <c r="H777" s="524"/>
      <c r="I777" s="525"/>
      <c r="J777" s="533" t="str">
        <f>IF(C777&lt;&gt;"",-SUMIFS('Jurnal Utang'!J:J,'Jurnal Utang'!H:H,F777,'Jurnal Utang'!N:N,C777)+SUMIFS('Jurnal Kas'!K:K,'Jurnal Kas'!H:H,F777,'Jurnal Kas'!N:N,C777)+I777,"")</f>
        <v/>
      </c>
    </row>
    <row r="778" spans="2:10" x14ac:dyDescent="0.25">
      <c r="B778" s="502">
        <v>771</v>
      </c>
      <c r="C778" s="502"/>
      <c r="D778" s="490" t="str">
        <f>IFERROR(INDEX('Jurnal Utang'!O:O,MATCH(C778,'Jurnal Utang'!N:N,0),0),"")</f>
        <v/>
      </c>
      <c r="E778" s="488" t="str">
        <f>IFERROR(INDEX(Supplier!D:D,MATCH($D778,Supplier!$C:$C,0),0),"")</f>
        <v/>
      </c>
      <c r="F778" s="490" t="str">
        <f>IFERROR(INDEX(Supplier!F:F,MATCH($D778,Supplier!$C:$C,0),0),"")</f>
        <v/>
      </c>
      <c r="G778" s="488" t="str">
        <f>IFERROR(INDEX(Supplier!G:G,MATCH($D778,Supplier!$C:$C,0),0),"")</f>
        <v/>
      </c>
      <c r="H778" s="524"/>
      <c r="I778" s="525"/>
      <c r="J778" s="533" t="str">
        <f>IF(C778&lt;&gt;"",-SUMIFS('Jurnal Utang'!J:J,'Jurnal Utang'!H:H,F778,'Jurnal Utang'!N:N,C778)+SUMIFS('Jurnal Kas'!K:K,'Jurnal Kas'!H:H,F778,'Jurnal Kas'!N:N,C778)+I778,"")</f>
        <v/>
      </c>
    </row>
    <row r="779" spans="2:10" x14ac:dyDescent="0.25">
      <c r="B779" s="502">
        <v>772</v>
      </c>
      <c r="C779" s="502"/>
      <c r="D779" s="490" t="str">
        <f>IFERROR(INDEX('Jurnal Utang'!O:O,MATCH(C779,'Jurnal Utang'!N:N,0),0),"")</f>
        <v/>
      </c>
      <c r="E779" s="488" t="str">
        <f>IFERROR(INDEX(Supplier!D:D,MATCH($D779,Supplier!$C:$C,0),0),"")</f>
        <v/>
      </c>
      <c r="F779" s="490" t="str">
        <f>IFERROR(INDEX(Supplier!F:F,MATCH($D779,Supplier!$C:$C,0),0),"")</f>
        <v/>
      </c>
      <c r="G779" s="488" t="str">
        <f>IFERROR(INDEX(Supplier!G:G,MATCH($D779,Supplier!$C:$C,0),0),"")</f>
        <v/>
      </c>
      <c r="H779" s="524"/>
      <c r="I779" s="525"/>
      <c r="J779" s="533" t="str">
        <f>IF(C779&lt;&gt;"",-SUMIFS('Jurnal Utang'!J:J,'Jurnal Utang'!H:H,F779,'Jurnal Utang'!N:N,C779)+SUMIFS('Jurnal Kas'!K:K,'Jurnal Kas'!H:H,F779,'Jurnal Kas'!N:N,C779)+I779,"")</f>
        <v/>
      </c>
    </row>
    <row r="780" spans="2:10" x14ac:dyDescent="0.25">
      <c r="B780" s="502">
        <v>773</v>
      </c>
      <c r="C780" s="502"/>
      <c r="D780" s="490" t="str">
        <f>IFERROR(INDEX('Jurnal Utang'!O:O,MATCH(C780,'Jurnal Utang'!N:N,0),0),"")</f>
        <v/>
      </c>
      <c r="E780" s="488" t="str">
        <f>IFERROR(INDEX(Supplier!D:D,MATCH($D780,Supplier!$C:$C,0),0),"")</f>
        <v/>
      </c>
      <c r="F780" s="490" t="str">
        <f>IFERROR(INDEX(Supplier!F:F,MATCH($D780,Supplier!$C:$C,0),0),"")</f>
        <v/>
      </c>
      <c r="G780" s="488" t="str">
        <f>IFERROR(INDEX(Supplier!G:G,MATCH($D780,Supplier!$C:$C,0),0),"")</f>
        <v/>
      </c>
      <c r="H780" s="524"/>
      <c r="I780" s="525"/>
      <c r="J780" s="533" t="str">
        <f>IF(C780&lt;&gt;"",-SUMIFS('Jurnal Utang'!J:J,'Jurnal Utang'!H:H,F780,'Jurnal Utang'!N:N,C780)+SUMIFS('Jurnal Kas'!K:K,'Jurnal Kas'!H:H,F780,'Jurnal Kas'!N:N,C780)+I780,"")</f>
        <v/>
      </c>
    </row>
    <row r="781" spans="2:10" x14ac:dyDescent="0.25">
      <c r="B781" s="502">
        <v>774</v>
      </c>
      <c r="C781" s="502"/>
      <c r="D781" s="490" t="str">
        <f>IFERROR(INDEX('Jurnal Utang'!O:O,MATCH(C781,'Jurnal Utang'!N:N,0),0),"")</f>
        <v/>
      </c>
      <c r="E781" s="488" t="str">
        <f>IFERROR(INDEX(Supplier!D:D,MATCH($D781,Supplier!$C:$C,0),0),"")</f>
        <v/>
      </c>
      <c r="F781" s="490" t="str">
        <f>IFERROR(INDEX(Supplier!F:F,MATCH($D781,Supplier!$C:$C,0),0),"")</f>
        <v/>
      </c>
      <c r="G781" s="488" t="str">
        <f>IFERROR(INDEX(Supplier!G:G,MATCH($D781,Supplier!$C:$C,0),0),"")</f>
        <v/>
      </c>
      <c r="H781" s="524"/>
      <c r="I781" s="525"/>
      <c r="J781" s="533" t="str">
        <f>IF(C781&lt;&gt;"",-SUMIFS('Jurnal Utang'!J:J,'Jurnal Utang'!H:H,F781,'Jurnal Utang'!N:N,C781)+SUMIFS('Jurnal Kas'!K:K,'Jurnal Kas'!H:H,F781,'Jurnal Kas'!N:N,C781)+I781,"")</f>
        <v/>
      </c>
    </row>
    <row r="782" spans="2:10" x14ac:dyDescent="0.25">
      <c r="B782" s="502">
        <v>775</v>
      </c>
      <c r="C782" s="502"/>
      <c r="D782" s="490" t="str">
        <f>IFERROR(INDEX('Jurnal Utang'!O:O,MATCH(C782,'Jurnal Utang'!N:N,0),0),"")</f>
        <v/>
      </c>
      <c r="E782" s="488" t="str">
        <f>IFERROR(INDEX(Supplier!D:D,MATCH($D782,Supplier!$C:$C,0),0),"")</f>
        <v/>
      </c>
      <c r="F782" s="490" t="str">
        <f>IFERROR(INDEX(Supplier!F:F,MATCH($D782,Supplier!$C:$C,0),0),"")</f>
        <v/>
      </c>
      <c r="G782" s="488" t="str">
        <f>IFERROR(INDEX(Supplier!G:G,MATCH($D782,Supplier!$C:$C,0),0),"")</f>
        <v/>
      </c>
      <c r="H782" s="524"/>
      <c r="I782" s="525"/>
      <c r="J782" s="533" t="str">
        <f>IF(C782&lt;&gt;"",-SUMIFS('Jurnal Utang'!J:J,'Jurnal Utang'!H:H,F782,'Jurnal Utang'!N:N,C782)+SUMIFS('Jurnal Kas'!K:K,'Jurnal Kas'!H:H,F782,'Jurnal Kas'!N:N,C782)+I782,"")</f>
        <v/>
      </c>
    </row>
    <row r="783" spans="2:10" x14ac:dyDescent="0.25">
      <c r="B783" s="502">
        <v>776</v>
      </c>
      <c r="C783" s="502"/>
      <c r="D783" s="490" t="str">
        <f>IFERROR(INDEX('Jurnal Utang'!O:O,MATCH(C783,'Jurnal Utang'!N:N,0),0),"")</f>
        <v/>
      </c>
      <c r="E783" s="488" t="str">
        <f>IFERROR(INDEX(Supplier!D:D,MATCH($D783,Supplier!$C:$C,0),0),"")</f>
        <v/>
      </c>
      <c r="F783" s="490" t="str">
        <f>IFERROR(INDEX(Supplier!F:F,MATCH($D783,Supplier!$C:$C,0),0),"")</f>
        <v/>
      </c>
      <c r="G783" s="488" t="str">
        <f>IFERROR(INDEX(Supplier!G:G,MATCH($D783,Supplier!$C:$C,0),0),"")</f>
        <v/>
      </c>
      <c r="H783" s="524"/>
      <c r="I783" s="525"/>
      <c r="J783" s="533" t="str">
        <f>IF(C783&lt;&gt;"",-SUMIFS('Jurnal Utang'!J:J,'Jurnal Utang'!H:H,F783,'Jurnal Utang'!N:N,C783)+SUMIFS('Jurnal Kas'!K:K,'Jurnal Kas'!H:H,F783,'Jurnal Kas'!N:N,C783)+I783,"")</f>
        <v/>
      </c>
    </row>
    <row r="784" spans="2:10" x14ac:dyDescent="0.25">
      <c r="B784" s="502">
        <v>777</v>
      </c>
      <c r="C784" s="502"/>
      <c r="D784" s="490" t="str">
        <f>IFERROR(INDEX('Jurnal Utang'!O:O,MATCH(C784,'Jurnal Utang'!N:N,0),0),"")</f>
        <v/>
      </c>
      <c r="E784" s="488" t="str">
        <f>IFERROR(INDEX(Supplier!D:D,MATCH($D784,Supplier!$C:$C,0),0),"")</f>
        <v/>
      </c>
      <c r="F784" s="490" t="str">
        <f>IFERROR(INDEX(Supplier!F:F,MATCH($D784,Supplier!$C:$C,0),0),"")</f>
        <v/>
      </c>
      <c r="G784" s="488" t="str">
        <f>IFERROR(INDEX(Supplier!G:G,MATCH($D784,Supplier!$C:$C,0),0),"")</f>
        <v/>
      </c>
      <c r="H784" s="524"/>
      <c r="I784" s="525"/>
      <c r="J784" s="533" t="str">
        <f>IF(C784&lt;&gt;"",-SUMIFS('Jurnal Utang'!J:J,'Jurnal Utang'!H:H,F784,'Jurnal Utang'!N:N,C784)+SUMIFS('Jurnal Kas'!K:K,'Jurnal Kas'!H:H,F784,'Jurnal Kas'!N:N,C784)+I784,"")</f>
        <v/>
      </c>
    </row>
    <row r="785" spans="2:10" x14ac:dyDescent="0.25">
      <c r="B785" s="502">
        <v>778</v>
      </c>
      <c r="C785" s="502"/>
      <c r="D785" s="490" t="str">
        <f>IFERROR(INDEX('Jurnal Utang'!O:O,MATCH(C785,'Jurnal Utang'!N:N,0),0),"")</f>
        <v/>
      </c>
      <c r="E785" s="488" t="str">
        <f>IFERROR(INDEX(Supplier!D:D,MATCH($D785,Supplier!$C:$C,0),0),"")</f>
        <v/>
      </c>
      <c r="F785" s="490" t="str">
        <f>IFERROR(INDEX(Supplier!F:F,MATCH($D785,Supplier!$C:$C,0),0),"")</f>
        <v/>
      </c>
      <c r="G785" s="488" t="str">
        <f>IFERROR(INDEX(Supplier!G:G,MATCH($D785,Supplier!$C:$C,0),0),"")</f>
        <v/>
      </c>
      <c r="H785" s="524"/>
      <c r="I785" s="525"/>
      <c r="J785" s="533" t="str">
        <f>IF(C785&lt;&gt;"",-SUMIFS('Jurnal Utang'!J:J,'Jurnal Utang'!H:H,F785,'Jurnal Utang'!N:N,C785)+SUMIFS('Jurnal Kas'!K:K,'Jurnal Kas'!H:H,F785,'Jurnal Kas'!N:N,C785)+I785,"")</f>
        <v/>
      </c>
    </row>
    <row r="786" spans="2:10" x14ac:dyDescent="0.25">
      <c r="B786" s="502">
        <v>779</v>
      </c>
      <c r="C786" s="502"/>
      <c r="D786" s="490" t="str">
        <f>IFERROR(INDEX('Jurnal Utang'!O:O,MATCH(C786,'Jurnal Utang'!N:N,0),0),"")</f>
        <v/>
      </c>
      <c r="E786" s="488" t="str">
        <f>IFERROR(INDEX(Supplier!D:D,MATCH($D786,Supplier!$C:$C,0),0),"")</f>
        <v/>
      </c>
      <c r="F786" s="490" t="str">
        <f>IFERROR(INDEX(Supplier!F:F,MATCH($D786,Supplier!$C:$C,0),0),"")</f>
        <v/>
      </c>
      <c r="G786" s="488" t="str">
        <f>IFERROR(INDEX(Supplier!G:G,MATCH($D786,Supplier!$C:$C,0),0),"")</f>
        <v/>
      </c>
      <c r="H786" s="524"/>
      <c r="I786" s="525"/>
      <c r="J786" s="533" t="str">
        <f>IF(C786&lt;&gt;"",-SUMIFS('Jurnal Utang'!J:J,'Jurnal Utang'!H:H,F786,'Jurnal Utang'!N:N,C786)+SUMIFS('Jurnal Kas'!K:K,'Jurnal Kas'!H:H,F786,'Jurnal Kas'!N:N,C786)+I786,"")</f>
        <v/>
      </c>
    </row>
    <row r="787" spans="2:10" x14ac:dyDescent="0.25">
      <c r="B787" s="502">
        <v>780</v>
      </c>
      <c r="C787" s="502"/>
      <c r="D787" s="490" t="str">
        <f>IFERROR(INDEX('Jurnal Utang'!O:O,MATCH(C787,'Jurnal Utang'!N:N,0),0),"")</f>
        <v/>
      </c>
      <c r="E787" s="488" t="str">
        <f>IFERROR(INDEX(Supplier!D:D,MATCH($D787,Supplier!$C:$C,0),0),"")</f>
        <v/>
      </c>
      <c r="F787" s="490" t="str">
        <f>IFERROR(INDEX(Supplier!F:F,MATCH($D787,Supplier!$C:$C,0),0),"")</f>
        <v/>
      </c>
      <c r="G787" s="488" t="str">
        <f>IFERROR(INDEX(Supplier!G:G,MATCH($D787,Supplier!$C:$C,0),0),"")</f>
        <v/>
      </c>
      <c r="H787" s="524"/>
      <c r="I787" s="525"/>
      <c r="J787" s="533" t="str">
        <f>IF(C787&lt;&gt;"",-SUMIFS('Jurnal Utang'!J:J,'Jurnal Utang'!H:H,F787,'Jurnal Utang'!N:N,C787)+SUMIFS('Jurnal Kas'!K:K,'Jurnal Kas'!H:H,F787,'Jurnal Kas'!N:N,C787)+I787,"")</f>
        <v/>
      </c>
    </row>
    <row r="788" spans="2:10" x14ac:dyDescent="0.25">
      <c r="B788" s="502">
        <v>781</v>
      </c>
      <c r="C788" s="502"/>
      <c r="D788" s="490" t="str">
        <f>IFERROR(INDEX('Jurnal Utang'!O:O,MATCH(C788,'Jurnal Utang'!N:N,0),0),"")</f>
        <v/>
      </c>
      <c r="E788" s="488" t="str">
        <f>IFERROR(INDEX(Supplier!D:D,MATCH($D788,Supplier!$C:$C,0),0),"")</f>
        <v/>
      </c>
      <c r="F788" s="490" t="str">
        <f>IFERROR(INDEX(Supplier!F:F,MATCH($D788,Supplier!$C:$C,0),0),"")</f>
        <v/>
      </c>
      <c r="G788" s="488" t="str">
        <f>IFERROR(INDEX(Supplier!G:G,MATCH($D788,Supplier!$C:$C,0),0),"")</f>
        <v/>
      </c>
      <c r="H788" s="524"/>
      <c r="I788" s="525"/>
      <c r="J788" s="533" t="str">
        <f>IF(C788&lt;&gt;"",-SUMIFS('Jurnal Utang'!J:J,'Jurnal Utang'!H:H,F788,'Jurnal Utang'!N:N,C788)+SUMIFS('Jurnal Kas'!K:K,'Jurnal Kas'!H:H,F788,'Jurnal Kas'!N:N,C788)+I788,"")</f>
        <v/>
      </c>
    </row>
    <row r="789" spans="2:10" x14ac:dyDescent="0.25">
      <c r="B789" s="502">
        <v>782</v>
      </c>
      <c r="C789" s="502"/>
      <c r="D789" s="490" t="str">
        <f>IFERROR(INDEX('Jurnal Utang'!O:O,MATCH(C789,'Jurnal Utang'!N:N,0),0),"")</f>
        <v/>
      </c>
      <c r="E789" s="488" t="str">
        <f>IFERROR(INDEX(Supplier!D:D,MATCH($D789,Supplier!$C:$C,0),0),"")</f>
        <v/>
      </c>
      <c r="F789" s="490" t="str">
        <f>IFERROR(INDEX(Supplier!F:F,MATCH($D789,Supplier!$C:$C,0),0),"")</f>
        <v/>
      </c>
      <c r="G789" s="488" t="str">
        <f>IFERROR(INDEX(Supplier!G:G,MATCH($D789,Supplier!$C:$C,0),0),"")</f>
        <v/>
      </c>
      <c r="H789" s="524"/>
      <c r="I789" s="525"/>
      <c r="J789" s="533" t="str">
        <f>IF(C789&lt;&gt;"",-SUMIFS('Jurnal Utang'!J:J,'Jurnal Utang'!H:H,F789,'Jurnal Utang'!N:N,C789)+SUMIFS('Jurnal Kas'!K:K,'Jurnal Kas'!H:H,F789,'Jurnal Kas'!N:N,C789)+I789,"")</f>
        <v/>
      </c>
    </row>
    <row r="790" spans="2:10" x14ac:dyDescent="0.25">
      <c r="B790" s="502">
        <v>783</v>
      </c>
      <c r="C790" s="502"/>
      <c r="D790" s="490" t="str">
        <f>IFERROR(INDEX('Jurnal Utang'!O:O,MATCH(C790,'Jurnal Utang'!N:N,0),0),"")</f>
        <v/>
      </c>
      <c r="E790" s="488" t="str">
        <f>IFERROR(INDEX(Supplier!D:D,MATCH($D790,Supplier!$C:$C,0),0),"")</f>
        <v/>
      </c>
      <c r="F790" s="490" t="str">
        <f>IFERROR(INDEX(Supplier!F:F,MATCH($D790,Supplier!$C:$C,0),0),"")</f>
        <v/>
      </c>
      <c r="G790" s="488" t="str">
        <f>IFERROR(INDEX(Supplier!G:G,MATCH($D790,Supplier!$C:$C,0),0),"")</f>
        <v/>
      </c>
      <c r="H790" s="524"/>
      <c r="I790" s="525"/>
      <c r="J790" s="533" t="str">
        <f>IF(C790&lt;&gt;"",-SUMIFS('Jurnal Utang'!J:J,'Jurnal Utang'!H:H,F790,'Jurnal Utang'!N:N,C790)+SUMIFS('Jurnal Kas'!K:K,'Jurnal Kas'!H:H,F790,'Jurnal Kas'!N:N,C790)+I790,"")</f>
        <v/>
      </c>
    </row>
    <row r="791" spans="2:10" x14ac:dyDescent="0.25">
      <c r="B791" s="502">
        <v>784</v>
      </c>
      <c r="C791" s="502"/>
      <c r="D791" s="490" t="str">
        <f>IFERROR(INDEX('Jurnal Utang'!O:O,MATCH(C791,'Jurnal Utang'!N:N,0),0),"")</f>
        <v/>
      </c>
      <c r="E791" s="488" t="str">
        <f>IFERROR(INDEX(Supplier!D:D,MATCH($D791,Supplier!$C:$C,0),0),"")</f>
        <v/>
      </c>
      <c r="F791" s="490" t="str">
        <f>IFERROR(INDEX(Supplier!F:F,MATCH($D791,Supplier!$C:$C,0),0),"")</f>
        <v/>
      </c>
      <c r="G791" s="488" t="str">
        <f>IFERROR(INDEX(Supplier!G:G,MATCH($D791,Supplier!$C:$C,0),0),"")</f>
        <v/>
      </c>
      <c r="H791" s="524"/>
      <c r="I791" s="525"/>
      <c r="J791" s="533" t="str">
        <f>IF(C791&lt;&gt;"",-SUMIFS('Jurnal Utang'!J:J,'Jurnal Utang'!H:H,F791,'Jurnal Utang'!N:N,C791)+SUMIFS('Jurnal Kas'!K:K,'Jurnal Kas'!H:H,F791,'Jurnal Kas'!N:N,C791)+I791,"")</f>
        <v/>
      </c>
    </row>
    <row r="792" spans="2:10" x14ac:dyDescent="0.25">
      <c r="B792" s="502">
        <v>785</v>
      </c>
      <c r="C792" s="502"/>
      <c r="D792" s="490" t="str">
        <f>IFERROR(INDEX('Jurnal Utang'!O:O,MATCH(C792,'Jurnal Utang'!N:N,0),0),"")</f>
        <v/>
      </c>
      <c r="E792" s="488" t="str">
        <f>IFERROR(INDEX(Supplier!D:D,MATCH($D792,Supplier!$C:$C,0),0),"")</f>
        <v/>
      </c>
      <c r="F792" s="490" t="str">
        <f>IFERROR(INDEX(Supplier!F:F,MATCH($D792,Supplier!$C:$C,0),0),"")</f>
        <v/>
      </c>
      <c r="G792" s="488" t="str">
        <f>IFERROR(INDEX(Supplier!G:G,MATCH($D792,Supplier!$C:$C,0),0),"")</f>
        <v/>
      </c>
      <c r="H792" s="524"/>
      <c r="I792" s="525"/>
      <c r="J792" s="533" t="str">
        <f>IF(C792&lt;&gt;"",-SUMIFS('Jurnal Utang'!J:J,'Jurnal Utang'!H:H,F792,'Jurnal Utang'!N:N,C792)+SUMIFS('Jurnal Kas'!K:K,'Jurnal Kas'!H:H,F792,'Jurnal Kas'!N:N,C792)+I792,"")</f>
        <v/>
      </c>
    </row>
    <row r="793" spans="2:10" x14ac:dyDescent="0.25">
      <c r="B793" s="502">
        <v>786</v>
      </c>
      <c r="C793" s="502"/>
      <c r="D793" s="490" t="str">
        <f>IFERROR(INDEX('Jurnal Utang'!O:O,MATCH(C793,'Jurnal Utang'!N:N,0),0),"")</f>
        <v/>
      </c>
      <c r="E793" s="488" t="str">
        <f>IFERROR(INDEX(Supplier!D:D,MATCH($D793,Supplier!$C:$C,0),0),"")</f>
        <v/>
      </c>
      <c r="F793" s="490" t="str">
        <f>IFERROR(INDEX(Supplier!F:F,MATCH($D793,Supplier!$C:$C,0),0),"")</f>
        <v/>
      </c>
      <c r="G793" s="488" t="str">
        <f>IFERROR(INDEX(Supplier!G:G,MATCH($D793,Supplier!$C:$C,0),0),"")</f>
        <v/>
      </c>
      <c r="H793" s="524"/>
      <c r="I793" s="525"/>
      <c r="J793" s="533" t="str">
        <f>IF(C793&lt;&gt;"",-SUMIFS('Jurnal Utang'!J:J,'Jurnal Utang'!H:H,F793,'Jurnal Utang'!N:N,C793)+SUMIFS('Jurnal Kas'!K:K,'Jurnal Kas'!H:H,F793,'Jurnal Kas'!N:N,C793)+I793,"")</f>
        <v/>
      </c>
    </row>
    <row r="794" spans="2:10" x14ac:dyDescent="0.25">
      <c r="B794" s="502">
        <v>787</v>
      </c>
      <c r="C794" s="502"/>
      <c r="D794" s="490" t="str">
        <f>IFERROR(INDEX('Jurnal Utang'!O:O,MATCH(C794,'Jurnal Utang'!N:N,0),0),"")</f>
        <v/>
      </c>
      <c r="E794" s="488" t="str">
        <f>IFERROR(INDEX(Supplier!D:D,MATCH($D794,Supplier!$C:$C,0),0),"")</f>
        <v/>
      </c>
      <c r="F794" s="490" t="str">
        <f>IFERROR(INDEX(Supplier!F:F,MATCH($D794,Supplier!$C:$C,0),0),"")</f>
        <v/>
      </c>
      <c r="G794" s="488" t="str">
        <f>IFERROR(INDEX(Supplier!G:G,MATCH($D794,Supplier!$C:$C,0),0),"")</f>
        <v/>
      </c>
      <c r="H794" s="524"/>
      <c r="I794" s="525"/>
      <c r="J794" s="533" t="str">
        <f>IF(C794&lt;&gt;"",-SUMIFS('Jurnal Utang'!J:J,'Jurnal Utang'!H:H,F794,'Jurnal Utang'!N:N,C794)+SUMIFS('Jurnal Kas'!K:K,'Jurnal Kas'!H:H,F794,'Jurnal Kas'!N:N,C794)+I794,"")</f>
        <v/>
      </c>
    </row>
    <row r="795" spans="2:10" x14ac:dyDescent="0.25">
      <c r="B795" s="502">
        <v>788</v>
      </c>
      <c r="C795" s="502"/>
      <c r="D795" s="490" t="str">
        <f>IFERROR(INDEX('Jurnal Utang'!O:O,MATCH(C795,'Jurnal Utang'!N:N,0),0),"")</f>
        <v/>
      </c>
      <c r="E795" s="488" t="str">
        <f>IFERROR(INDEX(Supplier!D:D,MATCH($D795,Supplier!$C:$C,0),0),"")</f>
        <v/>
      </c>
      <c r="F795" s="490" t="str">
        <f>IFERROR(INDEX(Supplier!F:F,MATCH($D795,Supplier!$C:$C,0),0),"")</f>
        <v/>
      </c>
      <c r="G795" s="488" t="str">
        <f>IFERROR(INDEX(Supplier!G:G,MATCH($D795,Supplier!$C:$C,0),0),"")</f>
        <v/>
      </c>
      <c r="H795" s="524"/>
      <c r="I795" s="525"/>
      <c r="J795" s="533" t="str">
        <f>IF(C795&lt;&gt;"",-SUMIFS('Jurnal Utang'!J:J,'Jurnal Utang'!H:H,F795,'Jurnal Utang'!N:N,C795)+SUMIFS('Jurnal Kas'!K:K,'Jurnal Kas'!H:H,F795,'Jurnal Kas'!N:N,C795)+I795,"")</f>
        <v/>
      </c>
    </row>
    <row r="796" spans="2:10" x14ac:dyDescent="0.25">
      <c r="B796" s="502">
        <v>789</v>
      </c>
      <c r="C796" s="502"/>
      <c r="D796" s="490" t="str">
        <f>IFERROR(INDEX('Jurnal Utang'!O:O,MATCH(C796,'Jurnal Utang'!N:N,0),0),"")</f>
        <v/>
      </c>
      <c r="E796" s="488" t="str">
        <f>IFERROR(INDEX(Supplier!D:D,MATCH($D796,Supplier!$C:$C,0),0),"")</f>
        <v/>
      </c>
      <c r="F796" s="490" t="str">
        <f>IFERROR(INDEX(Supplier!F:F,MATCH($D796,Supplier!$C:$C,0),0),"")</f>
        <v/>
      </c>
      <c r="G796" s="488" t="str">
        <f>IFERROR(INDEX(Supplier!G:G,MATCH($D796,Supplier!$C:$C,0),0),"")</f>
        <v/>
      </c>
      <c r="H796" s="524"/>
      <c r="I796" s="525"/>
      <c r="J796" s="533" t="str">
        <f>IF(C796&lt;&gt;"",-SUMIFS('Jurnal Utang'!J:J,'Jurnal Utang'!H:H,F796,'Jurnal Utang'!N:N,C796)+SUMIFS('Jurnal Kas'!K:K,'Jurnal Kas'!H:H,F796,'Jurnal Kas'!N:N,C796)+I796,"")</f>
        <v/>
      </c>
    </row>
    <row r="797" spans="2:10" x14ac:dyDescent="0.25">
      <c r="B797" s="502">
        <v>790</v>
      </c>
      <c r="C797" s="502"/>
      <c r="D797" s="490" t="str">
        <f>IFERROR(INDEX('Jurnal Utang'!O:O,MATCH(C797,'Jurnal Utang'!N:N,0),0),"")</f>
        <v/>
      </c>
      <c r="E797" s="488" t="str">
        <f>IFERROR(INDEX(Supplier!D:D,MATCH($D797,Supplier!$C:$C,0),0),"")</f>
        <v/>
      </c>
      <c r="F797" s="490" t="str">
        <f>IFERROR(INDEX(Supplier!F:F,MATCH($D797,Supplier!$C:$C,0),0),"")</f>
        <v/>
      </c>
      <c r="G797" s="488" t="str">
        <f>IFERROR(INDEX(Supplier!G:G,MATCH($D797,Supplier!$C:$C,0),0),"")</f>
        <v/>
      </c>
      <c r="H797" s="524"/>
      <c r="I797" s="525"/>
      <c r="J797" s="533" t="str">
        <f>IF(C797&lt;&gt;"",-SUMIFS('Jurnal Utang'!J:J,'Jurnal Utang'!H:H,F797,'Jurnal Utang'!N:N,C797)+SUMIFS('Jurnal Kas'!K:K,'Jurnal Kas'!H:H,F797,'Jurnal Kas'!N:N,C797)+I797,"")</f>
        <v/>
      </c>
    </row>
    <row r="798" spans="2:10" x14ac:dyDescent="0.25">
      <c r="B798" s="502">
        <v>791</v>
      </c>
      <c r="C798" s="502"/>
      <c r="D798" s="490" t="str">
        <f>IFERROR(INDEX('Jurnal Utang'!O:O,MATCH(C798,'Jurnal Utang'!N:N,0),0),"")</f>
        <v/>
      </c>
      <c r="E798" s="488" t="str">
        <f>IFERROR(INDEX(Supplier!D:D,MATCH($D798,Supplier!$C:$C,0),0),"")</f>
        <v/>
      </c>
      <c r="F798" s="490" t="str">
        <f>IFERROR(INDEX(Supplier!F:F,MATCH($D798,Supplier!$C:$C,0),0),"")</f>
        <v/>
      </c>
      <c r="G798" s="488" t="str">
        <f>IFERROR(INDEX(Supplier!G:G,MATCH($D798,Supplier!$C:$C,0),0),"")</f>
        <v/>
      </c>
      <c r="H798" s="524"/>
      <c r="I798" s="525"/>
      <c r="J798" s="533" t="str">
        <f>IF(C798&lt;&gt;"",-SUMIFS('Jurnal Utang'!J:J,'Jurnal Utang'!H:H,F798,'Jurnal Utang'!N:N,C798)+SUMIFS('Jurnal Kas'!K:K,'Jurnal Kas'!H:H,F798,'Jurnal Kas'!N:N,C798)+I798,"")</f>
        <v/>
      </c>
    </row>
    <row r="799" spans="2:10" x14ac:dyDescent="0.25">
      <c r="B799" s="502">
        <v>792</v>
      </c>
      <c r="C799" s="502"/>
      <c r="D799" s="490" t="str">
        <f>IFERROR(INDEX('Jurnal Utang'!O:O,MATCH(C799,'Jurnal Utang'!N:N,0),0),"")</f>
        <v/>
      </c>
      <c r="E799" s="488" t="str">
        <f>IFERROR(INDEX(Supplier!D:D,MATCH($D799,Supplier!$C:$C,0),0),"")</f>
        <v/>
      </c>
      <c r="F799" s="490" t="str">
        <f>IFERROR(INDEX(Supplier!F:F,MATCH($D799,Supplier!$C:$C,0),0),"")</f>
        <v/>
      </c>
      <c r="G799" s="488" t="str">
        <f>IFERROR(INDEX(Supplier!G:G,MATCH($D799,Supplier!$C:$C,0),0),"")</f>
        <v/>
      </c>
      <c r="H799" s="524"/>
      <c r="I799" s="525"/>
      <c r="J799" s="533" t="str">
        <f>IF(C799&lt;&gt;"",-SUMIFS('Jurnal Utang'!J:J,'Jurnal Utang'!H:H,F799,'Jurnal Utang'!N:N,C799)+SUMIFS('Jurnal Kas'!K:K,'Jurnal Kas'!H:H,F799,'Jurnal Kas'!N:N,C799)+I799,"")</f>
        <v/>
      </c>
    </row>
    <row r="800" spans="2:10" x14ac:dyDescent="0.25">
      <c r="B800" s="502">
        <v>793</v>
      </c>
      <c r="C800" s="502"/>
      <c r="D800" s="490" t="str">
        <f>IFERROR(INDEX('Jurnal Utang'!O:O,MATCH(C800,'Jurnal Utang'!N:N,0),0),"")</f>
        <v/>
      </c>
      <c r="E800" s="488" t="str">
        <f>IFERROR(INDEX(Supplier!D:D,MATCH($D800,Supplier!$C:$C,0),0),"")</f>
        <v/>
      </c>
      <c r="F800" s="490" t="str">
        <f>IFERROR(INDEX(Supplier!F:F,MATCH($D800,Supplier!$C:$C,0),0),"")</f>
        <v/>
      </c>
      <c r="G800" s="488" t="str">
        <f>IFERROR(INDEX(Supplier!G:G,MATCH($D800,Supplier!$C:$C,0),0),"")</f>
        <v/>
      </c>
      <c r="H800" s="524"/>
      <c r="I800" s="525"/>
      <c r="J800" s="533" t="str">
        <f>IF(C800&lt;&gt;"",-SUMIFS('Jurnal Utang'!J:J,'Jurnal Utang'!H:H,F800,'Jurnal Utang'!N:N,C800)+SUMIFS('Jurnal Kas'!K:K,'Jurnal Kas'!H:H,F800,'Jurnal Kas'!N:N,C800)+I800,"")</f>
        <v/>
      </c>
    </row>
    <row r="801" spans="2:10" x14ac:dyDescent="0.25">
      <c r="B801" s="502">
        <v>794</v>
      </c>
      <c r="C801" s="502"/>
      <c r="D801" s="490" t="str">
        <f>IFERROR(INDEX('Jurnal Utang'!O:O,MATCH(C801,'Jurnal Utang'!N:N,0),0),"")</f>
        <v/>
      </c>
      <c r="E801" s="488" t="str">
        <f>IFERROR(INDEX(Supplier!D:D,MATCH($D801,Supplier!$C:$C,0),0),"")</f>
        <v/>
      </c>
      <c r="F801" s="490" t="str">
        <f>IFERROR(INDEX(Supplier!F:F,MATCH($D801,Supplier!$C:$C,0),0),"")</f>
        <v/>
      </c>
      <c r="G801" s="488" t="str">
        <f>IFERROR(INDEX(Supplier!G:G,MATCH($D801,Supplier!$C:$C,0),0),"")</f>
        <v/>
      </c>
      <c r="H801" s="524"/>
      <c r="I801" s="525"/>
      <c r="J801" s="533" t="str">
        <f>IF(C801&lt;&gt;"",-SUMIFS('Jurnal Utang'!J:J,'Jurnal Utang'!H:H,F801,'Jurnal Utang'!N:N,C801)+SUMIFS('Jurnal Kas'!K:K,'Jurnal Kas'!H:H,F801,'Jurnal Kas'!N:N,C801)+I801,"")</f>
        <v/>
      </c>
    </row>
    <row r="802" spans="2:10" x14ac:dyDescent="0.25">
      <c r="B802" s="502">
        <v>795</v>
      </c>
      <c r="C802" s="502"/>
      <c r="D802" s="490" t="str">
        <f>IFERROR(INDEX('Jurnal Utang'!O:O,MATCH(C802,'Jurnal Utang'!N:N,0),0),"")</f>
        <v/>
      </c>
      <c r="E802" s="488" t="str">
        <f>IFERROR(INDEX(Supplier!D:D,MATCH($D802,Supplier!$C:$C,0),0),"")</f>
        <v/>
      </c>
      <c r="F802" s="490" t="str">
        <f>IFERROR(INDEX(Supplier!F:F,MATCH($D802,Supplier!$C:$C,0),0),"")</f>
        <v/>
      </c>
      <c r="G802" s="488" t="str">
        <f>IFERROR(INDEX(Supplier!G:G,MATCH($D802,Supplier!$C:$C,0),0),"")</f>
        <v/>
      </c>
      <c r="H802" s="524"/>
      <c r="I802" s="525"/>
      <c r="J802" s="533" t="str">
        <f>IF(C802&lt;&gt;"",-SUMIFS('Jurnal Utang'!J:J,'Jurnal Utang'!H:H,F802,'Jurnal Utang'!N:N,C802)+SUMIFS('Jurnal Kas'!K:K,'Jurnal Kas'!H:H,F802,'Jurnal Kas'!N:N,C802)+I802,"")</f>
        <v/>
      </c>
    </row>
    <row r="803" spans="2:10" x14ac:dyDescent="0.25">
      <c r="B803" s="502">
        <v>796</v>
      </c>
      <c r="C803" s="502"/>
      <c r="D803" s="490" t="str">
        <f>IFERROR(INDEX('Jurnal Utang'!O:O,MATCH(C803,'Jurnal Utang'!N:N,0),0),"")</f>
        <v/>
      </c>
      <c r="E803" s="488" t="str">
        <f>IFERROR(INDEX(Supplier!D:D,MATCH($D803,Supplier!$C:$C,0),0),"")</f>
        <v/>
      </c>
      <c r="F803" s="490" t="str">
        <f>IFERROR(INDEX(Supplier!F:F,MATCH($D803,Supplier!$C:$C,0),0),"")</f>
        <v/>
      </c>
      <c r="G803" s="488" t="str">
        <f>IFERROR(INDEX(Supplier!G:G,MATCH($D803,Supplier!$C:$C,0),0),"")</f>
        <v/>
      </c>
      <c r="H803" s="524"/>
      <c r="I803" s="525"/>
      <c r="J803" s="533" t="str">
        <f>IF(C803&lt;&gt;"",-SUMIFS('Jurnal Utang'!J:J,'Jurnal Utang'!H:H,F803,'Jurnal Utang'!N:N,C803)+SUMIFS('Jurnal Kas'!K:K,'Jurnal Kas'!H:H,F803,'Jurnal Kas'!N:N,C803)+I803,"")</f>
        <v/>
      </c>
    </row>
    <row r="804" spans="2:10" x14ac:dyDescent="0.25">
      <c r="B804" s="502">
        <v>797</v>
      </c>
      <c r="C804" s="502"/>
      <c r="D804" s="490" t="str">
        <f>IFERROR(INDEX('Jurnal Utang'!O:O,MATCH(C804,'Jurnal Utang'!N:N,0),0),"")</f>
        <v/>
      </c>
      <c r="E804" s="488" t="str">
        <f>IFERROR(INDEX(Supplier!D:D,MATCH($D804,Supplier!$C:$C,0),0),"")</f>
        <v/>
      </c>
      <c r="F804" s="490" t="str">
        <f>IFERROR(INDEX(Supplier!F:F,MATCH($D804,Supplier!$C:$C,0),0),"")</f>
        <v/>
      </c>
      <c r="G804" s="488" t="str">
        <f>IFERROR(INDEX(Supplier!G:G,MATCH($D804,Supplier!$C:$C,0),0),"")</f>
        <v/>
      </c>
      <c r="H804" s="524"/>
      <c r="I804" s="525"/>
      <c r="J804" s="533" t="str">
        <f>IF(C804&lt;&gt;"",-SUMIFS('Jurnal Utang'!J:J,'Jurnal Utang'!H:H,F804,'Jurnal Utang'!N:N,C804)+SUMIFS('Jurnal Kas'!K:K,'Jurnal Kas'!H:H,F804,'Jurnal Kas'!N:N,C804)+I804,"")</f>
        <v/>
      </c>
    </row>
    <row r="805" spans="2:10" x14ac:dyDescent="0.25">
      <c r="B805" s="502">
        <v>798</v>
      </c>
      <c r="C805" s="502"/>
      <c r="D805" s="490" t="str">
        <f>IFERROR(INDEX('Jurnal Utang'!O:O,MATCH(C805,'Jurnal Utang'!N:N,0),0),"")</f>
        <v/>
      </c>
      <c r="E805" s="488" t="str">
        <f>IFERROR(INDEX(Supplier!D:D,MATCH($D805,Supplier!$C:$C,0),0),"")</f>
        <v/>
      </c>
      <c r="F805" s="490" t="str">
        <f>IFERROR(INDEX(Supplier!F:F,MATCH($D805,Supplier!$C:$C,0),0),"")</f>
        <v/>
      </c>
      <c r="G805" s="488" t="str">
        <f>IFERROR(INDEX(Supplier!G:G,MATCH($D805,Supplier!$C:$C,0),0),"")</f>
        <v/>
      </c>
      <c r="H805" s="524"/>
      <c r="I805" s="525"/>
      <c r="J805" s="533" t="str">
        <f>IF(C805&lt;&gt;"",-SUMIFS('Jurnal Utang'!J:J,'Jurnal Utang'!H:H,F805,'Jurnal Utang'!N:N,C805)+SUMIFS('Jurnal Kas'!K:K,'Jurnal Kas'!H:H,F805,'Jurnal Kas'!N:N,C805)+I805,"")</f>
        <v/>
      </c>
    </row>
    <row r="806" spans="2:10" x14ac:dyDescent="0.25">
      <c r="B806" s="502">
        <v>799</v>
      </c>
      <c r="C806" s="502"/>
      <c r="D806" s="490" t="str">
        <f>IFERROR(INDEX('Jurnal Utang'!O:O,MATCH(C806,'Jurnal Utang'!N:N,0),0),"")</f>
        <v/>
      </c>
      <c r="E806" s="488" t="str">
        <f>IFERROR(INDEX(Supplier!D:D,MATCH($D806,Supplier!$C:$C,0),0),"")</f>
        <v/>
      </c>
      <c r="F806" s="490" t="str">
        <f>IFERROR(INDEX(Supplier!F:F,MATCH($D806,Supplier!$C:$C,0),0),"")</f>
        <v/>
      </c>
      <c r="G806" s="488" t="str">
        <f>IFERROR(INDEX(Supplier!G:G,MATCH($D806,Supplier!$C:$C,0),0),"")</f>
        <v/>
      </c>
      <c r="H806" s="524"/>
      <c r="I806" s="525"/>
      <c r="J806" s="533" t="str">
        <f>IF(C806&lt;&gt;"",-SUMIFS('Jurnal Utang'!J:J,'Jurnal Utang'!H:H,F806,'Jurnal Utang'!N:N,C806)+SUMIFS('Jurnal Kas'!K:K,'Jurnal Kas'!H:H,F806,'Jurnal Kas'!N:N,C806)+I806,"")</f>
        <v/>
      </c>
    </row>
    <row r="807" spans="2:10" x14ac:dyDescent="0.25">
      <c r="B807" s="502">
        <v>800</v>
      </c>
      <c r="C807" s="502"/>
      <c r="D807" s="490" t="str">
        <f>IFERROR(INDEX('Jurnal Utang'!O:O,MATCH(C807,'Jurnal Utang'!N:N,0),0),"")</f>
        <v/>
      </c>
      <c r="E807" s="488" t="str">
        <f>IFERROR(INDEX(Supplier!D:D,MATCH($D807,Supplier!$C:$C,0),0),"")</f>
        <v/>
      </c>
      <c r="F807" s="490" t="str">
        <f>IFERROR(INDEX(Supplier!F:F,MATCH($D807,Supplier!$C:$C,0),0),"")</f>
        <v/>
      </c>
      <c r="G807" s="488" t="str">
        <f>IFERROR(INDEX(Supplier!G:G,MATCH($D807,Supplier!$C:$C,0),0),"")</f>
        <v/>
      </c>
      <c r="H807" s="524"/>
      <c r="I807" s="525"/>
      <c r="J807" s="533" t="str">
        <f>IF(C807&lt;&gt;"",-SUMIFS('Jurnal Utang'!J:J,'Jurnal Utang'!H:H,F807,'Jurnal Utang'!N:N,C807)+SUMIFS('Jurnal Kas'!K:K,'Jurnal Kas'!H:H,F807,'Jurnal Kas'!N:N,C807)+I807,"")</f>
        <v/>
      </c>
    </row>
    <row r="808" spans="2:10" x14ac:dyDescent="0.25">
      <c r="B808" s="502">
        <v>801</v>
      </c>
      <c r="C808" s="502"/>
      <c r="D808" s="490" t="str">
        <f>IFERROR(INDEX('Jurnal Utang'!O:O,MATCH(C808,'Jurnal Utang'!N:N,0),0),"")</f>
        <v/>
      </c>
      <c r="E808" s="488" t="str">
        <f>IFERROR(INDEX(Supplier!D:D,MATCH($D808,Supplier!$C:$C,0),0),"")</f>
        <v/>
      </c>
      <c r="F808" s="490" t="str">
        <f>IFERROR(INDEX(Supplier!F:F,MATCH($D808,Supplier!$C:$C,0),0),"")</f>
        <v/>
      </c>
      <c r="G808" s="488" t="str">
        <f>IFERROR(INDEX(Supplier!G:G,MATCH($D808,Supplier!$C:$C,0),0),"")</f>
        <v/>
      </c>
      <c r="H808" s="524"/>
      <c r="I808" s="525"/>
      <c r="J808" s="533" t="str">
        <f>IF(C808&lt;&gt;"",-SUMIFS('Jurnal Utang'!J:J,'Jurnal Utang'!H:H,F808,'Jurnal Utang'!N:N,C808)+SUMIFS('Jurnal Kas'!K:K,'Jurnal Kas'!H:H,F808,'Jurnal Kas'!N:N,C808)+I808,"")</f>
        <v/>
      </c>
    </row>
    <row r="809" spans="2:10" x14ac:dyDescent="0.25">
      <c r="B809" s="502">
        <v>802</v>
      </c>
      <c r="C809" s="502"/>
      <c r="D809" s="490" t="str">
        <f>IFERROR(INDEX('Jurnal Utang'!O:O,MATCH(C809,'Jurnal Utang'!N:N,0),0),"")</f>
        <v/>
      </c>
      <c r="E809" s="488" t="str">
        <f>IFERROR(INDEX(Supplier!D:D,MATCH($D809,Supplier!$C:$C,0),0),"")</f>
        <v/>
      </c>
      <c r="F809" s="490" t="str">
        <f>IFERROR(INDEX(Supplier!F:F,MATCH($D809,Supplier!$C:$C,0),0),"")</f>
        <v/>
      </c>
      <c r="G809" s="488" t="str">
        <f>IFERROR(INDEX(Supplier!G:G,MATCH($D809,Supplier!$C:$C,0),0),"")</f>
        <v/>
      </c>
      <c r="H809" s="524"/>
      <c r="I809" s="525"/>
      <c r="J809" s="533" t="str">
        <f>IF(C809&lt;&gt;"",-SUMIFS('Jurnal Utang'!J:J,'Jurnal Utang'!H:H,F809,'Jurnal Utang'!N:N,C809)+SUMIFS('Jurnal Kas'!K:K,'Jurnal Kas'!H:H,F809,'Jurnal Kas'!N:N,C809)+I809,"")</f>
        <v/>
      </c>
    </row>
    <row r="810" spans="2:10" x14ac:dyDescent="0.25">
      <c r="B810" s="502">
        <v>803</v>
      </c>
      <c r="C810" s="502"/>
      <c r="D810" s="490" t="str">
        <f>IFERROR(INDEX('Jurnal Utang'!O:O,MATCH(C810,'Jurnal Utang'!N:N,0),0),"")</f>
        <v/>
      </c>
      <c r="E810" s="488" t="str">
        <f>IFERROR(INDEX(Supplier!D:D,MATCH($D810,Supplier!$C:$C,0),0),"")</f>
        <v/>
      </c>
      <c r="F810" s="490" t="str">
        <f>IFERROR(INDEX(Supplier!F:F,MATCH($D810,Supplier!$C:$C,0),0),"")</f>
        <v/>
      </c>
      <c r="G810" s="488" t="str">
        <f>IFERROR(INDEX(Supplier!G:G,MATCH($D810,Supplier!$C:$C,0),0),"")</f>
        <v/>
      </c>
      <c r="H810" s="524"/>
      <c r="I810" s="525"/>
      <c r="J810" s="533" t="str">
        <f>IF(C810&lt;&gt;"",-SUMIFS('Jurnal Utang'!J:J,'Jurnal Utang'!H:H,F810,'Jurnal Utang'!N:N,C810)+SUMIFS('Jurnal Kas'!K:K,'Jurnal Kas'!H:H,F810,'Jurnal Kas'!N:N,C810)+I810,"")</f>
        <v/>
      </c>
    </row>
    <row r="811" spans="2:10" x14ac:dyDescent="0.25">
      <c r="B811" s="502">
        <v>804</v>
      </c>
      <c r="C811" s="502"/>
      <c r="D811" s="490" t="str">
        <f>IFERROR(INDEX('Jurnal Utang'!O:O,MATCH(C811,'Jurnal Utang'!N:N,0),0),"")</f>
        <v/>
      </c>
      <c r="E811" s="488" t="str">
        <f>IFERROR(INDEX(Supplier!D:D,MATCH($D811,Supplier!$C:$C,0),0),"")</f>
        <v/>
      </c>
      <c r="F811" s="490" t="str">
        <f>IFERROR(INDEX(Supplier!F:F,MATCH($D811,Supplier!$C:$C,0),0),"")</f>
        <v/>
      </c>
      <c r="G811" s="488" t="str">
        <f>IFERROR(INDEX(Supplier!G:G,MATCH($D811,Supplier!$C:$C,0),0),"")</f>
        <v/>
      </c>
      <c r="H811" s="524"/>
      <c r="I811" s="525"/>
      <c r="J811" s="533" t="str">
        <f>IF(C811&lt;&gt;"",-SUMIFS('Jurnal Utang'!J:J,'Jurnal Utang'!H:H,F811,'Jurnal Utang'!N:N,C811)+SUMIFS('Jurnal Kas'!K:K,'Jurnal Kas'!H:H,F811,'Jurnal Kas'!N:N,C811)+I811,"")</f>
        <v/>
      </c>
    </row>
    <row r="812" spans="2:10" x14ac:dyDescent="0.25">
      <c r="B812" s="502">
        <v>805</v>
      </c>
      <c r="C812" s="502"/>
      <c r="D812" s="490" t="str">
        <f>IFERROR(INDEX('Jurnal Utang'!O:O,MATCH(C812,'Jurnal Utang'!N:N,0),0),"")</f>
        <v/>
      </c>
      <c r="E812" s="488" t="str">
        <f>IFERROR(INDEX(Supplier!D:D,MATCH($D812,Supplier!$C:$C,0),0),"")</f>
        <v/>
      </c>
      <c r="F812" s="490" t="str">
        <f>IFERROR(INDEX(Supplier!F:F,MATCH($D812,Supplier!$C:$C,0),0),"")</f>
        <v/>
      </c>
      <c r="G812" s="488" t="str">
        <f>IFERROR(INDEX(Supplier!G:G,MATCH($D812,Supplier!$C:$C,0),0),"")</f>
        <v/>
      </c>
      <c r="H812" s="524"/>
      <c r="I812" s="525"/>
      <c r="J812" s="533" t="str">
        <f>IF(C812&lt;&gt;"",-SUMIFS('Jurnal Utang'!J:J,'Jurnal Utang'!H:H,F812,'Jurnal Utang'!N:N,C812)+SUMIFS('Jurnal Kas'!K:K,'Jurnal Kas'!H:H,F812,'Jurnal Kas'!N:N,C812)+I812,"")</f>
        <v/>
      </c>
    </row>
    <row r="813" spans="2:10" x14ac:dyDescent="0.25">
      <c r="B813" s="502">
        <v>806</v>
      </c>
      <c r="C813" s="502"/>
      <c r="D813" s="490" t="str">
        <f>IFERROR(INDEX('Jurnal Utang'!O:O,MATCH(C813,'Jurnal Utang'!N:N,0),0),"")</f>
        <v/>
      </c>
      <c r="E813" s="488" t="str">
        <f>IFERROR(INDEX(Supplier!D:D,MATCH($D813,Supplier!$C:$C,0),0),"")</f>
        <v/>
      </c>
      <c r="F813" s="490" t="str">
        <f>IFERROR(INDEX(Supplier!F:F,MATCH($D813,Supplier!$C:$C,0),0),"")</f>
        <v/>
      </c>
      <c r="G813" s="488" t="str">
        <f>IFERROR(INDEX(Supplier!G:G,MATCH($D813,Supplier!$C:$C,0),0),"")</f>
        <v/>
      </c>
      <c r="H813" s="524"/>
      <c r="I813" s="525"/>
      <c r="J813" s="533" t="str">
        <f>IF(C813&lt;&gt;"",-SUMIFS('Jurnal Utang'!J:J,'Jurnal Utang'!H:H,F813,'Jurnal Utang'!N:N,C813)+SUMIFS('Jurnal Kas'!K:K,'Jurnal Kas'!H:H,F813,'Jurnal Kas'!N:N,C813)+I813,"")</f>
        <v/>
      </c>
    </row>
    <row r="814" spans="2:10" x14ac:dyDescent="0.25">
      <c r="B814" s="502">
        <v>807</v>
      </c>
      <c r="C814" s="502"/>
      <c r="D814" s="490" t="str">
        <f>IFERROR(INDEX('Jurnal Utang'!O:O,MATCH(C814,'Jurnal Utang'!N:N,0),0),"")</f>
        <v/>
      </c>
      <c r="E814" s="488" t="str">
        <f>IFERROR(INDEX(Supplier!D:D,MATCH($D814,Supplier!$C:$C,0),0),"")</f>
        <v/>
      </c>
      <c r="F814" s="490" t="str">
        <f>IFERROR(INDEX(Supplier!F:F,MATCH($D814,Supplier!$C:$C,0),0),"")</f>
        <v/>
      </c>
      <c r="G814" s="488" t="str">
        <f>IFERROR(INDEX(Supplier!G:G,MATCH($D814,Supplier!$C:$C,0),0),"")</f>
        <v/>
      </c>
      <c r="H814" s="524"/>
      <c r="I814" s="525"/>
      <c r="J814" s="533" t="str">
        <f>IF(C814&lt;&gt;"",-SUMIFS('Jurnal Utang'!J:J,'Jurnal Utang'!H:H,F814,'Jurnal Utang'!N:N,C814)+SUMIFS('Jurnal Kas'!K:K,'Jurnal Kas'!H:H,F814,'Jurnal Kas'!N:N,C814)+I814,"")</f>
        <v/>
      </c>
    </row>
    <row r="815" spans="2:10" x14ac:dyDescent="0.25">
      <c r="B815" s="502">
        <v>808</v>
      </c>
      <c r="C815" s="502"/>
      <c r="D815" s="490" t="str">
        <f>IFERROR(INDEX('Jurnal Utang'!O:O,MATCH(C815,'Jurnal Utang'!N:N,0),0),"")</f>
        <v/>
      </c>
      <c r="E815" s="488" t="str">
        <f>IFERROR(INDEX(Supplier!D:D,MATCH($D815,Supplier!$C:$C,0),0),"")</f>
        <v/>
      </c>
      <c r="F815" s="490" t="str">
        <f>IFERROR(INDEX(Supplier!F:F,MATCH($D815,Supplier!$C:$C,0),0),"")</f>
        <v/>
      </c>
      <c r="G815" s="488" t="str">
        <f>IFERROR(INDEX(Supplier!G:G,MATCH($D815,Supplier!$C:$C,0),0),"")</f>
        <v/>
      </c>
      <c r="H815" s="524"/>
      <c r="I815" s="525"/>
      <c r="J815" s="533" t="str">
        <f>IF(C815&lt;&gt;"",-SUMIFS('Jurnal Utang'!J:J,'Jurnal Utang'!H:H,F815,'Jurnal Utang'!N:N,C815)+SUMIFS('Jurnal Kas'!K:K,'Jurnal Kas'!H:H,F815,'Jurnal Kas'!N:N,C815)+I815,"")</f>
        <v/>
      </c>
    </row>
    <row r="816" spans="2:10" x14ac:dyDescent="0.25">
      <c r="B816" s="502">
        <v>809</v>
      </c>
      <c r="C816" s="502"/>
      <c r="D816" s="490" t="str">
        <f>IFERROR(INDEX('Jurnal Utang'!O:O,MATCH(C816,'Jurnal Utang'!N:N,0),0),"")</f>
        <v/>
      </c>
      <c r="E816" s="488" t="str">
        <f>IFERROR(INDEX(Supplier!D:D,MATCH($D816,Supplier!$C:$C,0),0),"")</f>
        <v/>
      </c>
      <c r="F816" s="490" t="str">
        <f>IFERROR(INDEX(Supplier!F:F,MATCH($D816,Supplier!$C:$C,0),0),"")</f>
        <v/>
      </c>
      <c r="G816" s="488" t="str">
        <f>IFERROR(INDEX(Supplier!G:G,MATCH($D816,Supplier!$C:$C,0),0),"")</f>
        <v/>
      </c>
      <c r="H816" s="524"/>
      <c r="I816" s="525"/>
      <c r="J816" s="533" t="str">
        <f>IF(C816&lt;&gt;"",-SUMIFS('Jurnal Utang'!J:J,'Jurnal Utang'!H:H,F816,'Jurnal Utang'!N:N,C816)+SUMIFS('Jurnal Kas'!K:K,'Jurnal Kas'!H:H,F816,'Jurnal Kas'!N:N,C816)+I816,"")</f>
        <v/>
      </c>
    </row>
    <row r="817" spans="2:10" x14ac:dyDescent="0.25">
      <c r="B817" s="502">
        <v>810</v>
      </c>
      <c r="C817" s="502"/>
      <c r="D817" s="490" t="str">
        <f>IFERROR(INDEX('Jurnal Utang'!O:O,MATCH(C817,'Jurnal Utang'!N:N,0),0),"")</f>
        <v/>
      </c>
      <c r="E817" s="488" t="str">
        <f>IFERROR(INDEX(Supplier!D:D,MATCH($D817,Supplier!$C:$C,0),0),"")</f>
        <v/>
      </c>
      <c r="F817" s="490" t="str">
        <f>IFERROR(INDEX(Supplier!F:F,MATCH($D817,Supplier!$C:$C,0),0),"")</f>
        <v/>
      </c>
      <c r="G817" s="488" t="str">
        <f>IFERROR(INDEX(Supplier!G:G,MATCH($D817,Supplier!$C:$C,0),0),"")</f>
        <v/>
      </c>
      <c r="H817" s="524"/>
      <c r="I817" s="525"/>
      <c r="J817" s="533" t="str">
        <f>IF(C817&lt;&gt;"",-SUMIFS('Jurnal Utang'!J:J,'Jurnal Utang'!H:H,F817,'Jurnal Utang'!N:N,C817)+SUMIFS('Jurnal Kas'!K:K,'Jurnal Kas'!H:H,F817,'Jurnal Kas'!N:N,C817)+I817,"")</f>
        <v/>
      </c>
    </row>
    <row r="818" spans="2:10" x14ac:dyDescent="0.25">
      <c r="B818" s="502">
        <v>811</v>
      </c>
      <c r="C818" s="502"/>
      <c r="D818" s="490" t="str">
        <f>IFERROR(INDEX('Jurnal Utang'!O:O,MATCH(C818,'Jurnal Utang'!N:N,0),0),"")</f>
        <v/>
      </c>
      <c r="E818" s="488" t="str">
        <f>IFERROR(INDEX(Supplier!D:D,MATCH($D818,Supplier!$C:$C,0),0),"")</f>
        <v/>
      </c>
      <c r="F818" s="490" t="str">
        <f>IFERROR(INDEX(Supplier!F:F,MATCH($D818,Supplier!$C:$C,0),0),"")</f>
        <v/>
      </c>
      <c r="G818" s="488" t="str">
        <f>IFERROR(INDEX(Supplier!G:G,MATCH($D818,Supplier!$C:$C,0),0),"")</f>
        <v/>
      </c>
      <c r="H818" s="524"/>
      <c r="I818" s="525"/>
      <c r="J818" s="533" t="str">
        <f>IF(C818&lt;&gt;"",-SUMIFS('Jurnal Utang'!J:J,'Jurnal Utang'!H:H,F818,'Jurnal Utang'!N:N,C818)+SUMIFS('Jurnal Kas'!K:K,'Jurnal Kas'!H:H,F818,'Jurnal Kas'!N:N,C818)+I818,"")</f>
        <v/>
      </c>
    </row>
    <row r="819" spans="2:10" x14ac:dyDescent="0.25">
      <c r="B819" s="502">
        <v>812</v>
      </c>
      <c r="C819" s="502"/>
      <c r="D819" s="490" t="str">
        <f>IFERROR(INDEX('Jurnal Utang'!O:O,MATCH(C819,'Jurnal Utang'!N:N,0),0),"")</f>
        <v/>
      </c>
      <c r="E819" s="488" t="str">
        <f>IFERROR(INDEX(Supplier!D:D,MATCH($D819,Supplier!$C:$C,0),0),"")</f>
        <v/>
      </c>
      <c r="F819" s="490" t="str">
        <f>IFERROR(INDEX(Supplier!F:F,MATCH($D819,Supplier!$C:$C,0),0),"")</f>
        <v/>
      </c>
      <c r="G819" s="488" t="str">
        <f>IFERROR(INDEX(Supplier!G:G,MATCH($D819,Supplier!$C:$C,0),0),"")</f>
        <v/>
      </c>
      <c r="H819" s="524"/>
      <c r="I819" s="525"/>
      <c r="J819" s="533" t="str">
        <f>IF(C819&lt;&gt;"",-SUMIFS('Jurnal Utang'!J:J,'Jurnal Utang'!H:H,F819,'Jurnal Utang'!N:N,C819)+SUMIFS('Jurnal Kas'!K:K,'Jurnal Kas'!H:H,F819,'Jurnal Kas'!N:N,C819)+I819,"")</f>
        <v/>
      </c>
    </row>
    <row r="820" spans="2:10" x14ac:dyDescent="0.25">
      <c r="B820" s="502">
        <v>813</v>
      </c>
      <c r="C820" s="502"/>
      <c r="D820" s="490" t="str">
        <f>IFERROR(INDEX('Jurnal Utang'!O:O,MATCH(C820,'Jurnal Utang'!N:N,0),0),"")</f>
        <v/>
      </c>
      <c r="E820" s="488" t="str">
        <f>IFERROR(INDEX(Supplier!D:D,MATCH($D820,Supplier!$C:$C,0),0),"")</f>
        <v/>
      </c>
      <c r="F820" s="490" t="str">
        <f>IFERROR(INDEX(Supplier!F:F,MATCH($D820,Supplier!$C:$C,0),0),"")</f>
        <v/>
      </c>
      <c r="G820" s="488" t="str">
        <f>IFERROR(INDEX(Supplier!G:G,MATCH($D820,Supplier!$C:$C,0),0),"")</f>
        <v/>
      </c>
      <c r="H820" s="524"/>
      <c r="I820" s="525"/>
      <c r="J820" s="533" t="str">
        <f>IF(C820&lt;&gt;"",-SUMIFS('Jurnal Utang'!J:J,'Jurnal Utang'!H:H,F820,'Jurnal Utang'!N:N,C820)+SUMIFS('Jurnal Kas'!K:K,'Jurnal Kas'!H:H,F820,'Jurnal Kas'!N:N,C820)+I820,"")</f>
        <v/>
      </c>
    </row>
    <row r="821" spans="2:10" x14ac:dyDescent="0.25">
      <c r="B821" s="502">
        <v>814</v>
      </c>
      <c r="C821" s="502"/>
      <c r="D821" s="490" t="str">
        <f>IFERROR(INDEX('Jurnal Utang'!O:O,MATCH(C821,'Jurnal Utang'!N:N,0),0),"")</f>
        <v/>
      </c>
      <c r="E821" s="488" t="str">
        <f>IFERROR(INDEX(Supplier!D:D,MATCH($D821,Supplier!$C:$C,0),0),"")</f>
        <v/>
      </c>
      <c r="F821" s="490" t="str">
        <f>IFERROR(INDEX(Supplier!F:F,MATCH($D821,Supplier!$C:$C,0),0),"")</f>
        <v/>
      </c>
      <c r="G821" s="488" t="str">
        <f>IFERROR(INDEX(Supplier!G:G,MATCH($D821,Supplier!$C:$C,0),0),"")</f>
        <v/>
      </c>
      <c r="H821" s="524"/>
      <c r="I821" s="525"/>
      <c r="J821" s="533" t="str">
        <f>IF(C821&lt;&gt;"",-SUMIFS('Jurnal Utang'!J:J,'Jurnal Utang'!H:H,F821,'Jurnal Utang'!N:N,C821)+SUMIFS('Jurnal Kas'!K:K,'Jurnal Kas'!H:H,F821,'Jurnal Kas'!N:N,C821)+I821,"")</f>
        <v/>
      </c>
    </row>
    <row r="822" spans="2:10" x14ac:dyDescent="0.25">
      <c r="B822" s="502">
        <v>815</v>
      </c>
      <c r="C822" s="502"/>
      <c r="D822" s="490" t="str">
        <f>IFERROR(INDEX('Jurnal Utang'!O:O,MATCH(C822,'Jurnal Utang'!N:N,0),0),"")</f>
        <v/>
      </c>
      <c r="E822" s="488" t="str">
        <f>IFERROR(INDEX(Supplier!D:D,MATCH($D822,Supplier!$C:$C,0),0),"")</f>
        <v/>
      </c>
      <c r="F822" s="490" t="str">
        <f>IFERROR(INDEX(Supplier!F:F,MATCH($D822,Supplier!$C:$C,0),0),"")</f>
        <v/>
      </c>
      <c r="G822" s="488" t="str">
        <f>IFERROR(INDEX(Supplier!G:G,MATCH($D822,Supplier!$C:$C,0),0),"")</f>
        <v/>
      </c>
      <c r="H822" s="524"/>
      <c r="I822" s="525"/>
      <c r="J822" s="533" t="str">
        <f>IF(C822&lt;&gt;"",-SUMIFS('Jurnal Utang'!J:J,'Jurnal Utang'!H:H,F822,'Jurnal Utang'!N:N,C822)+SUMIFS('Jurnal Kas'!K:K,'Jurnal Kas'!H:H,F822,'Jurnal Kas'!N:N,C822)+I822,"")</f>
        <v/>
      </c>
    </row>
    <row r="823" spans="2:10" x14ac:dyDescent="0.25">
      <c r="B823" s="502">
        <v>816</v>
      </c>
      <c r="C823" s="502"/>
      <c r="D823" s="490" t="str">
        <f>IFERROR(INDEX('Jurnal Utang'!O:O,MATCH(C823,'Jurnal Utang'!N:N,0),0),"")</f>
        <v/>
      </c>
      <c r="E823" s="488" t="str">
        <f>IFERROR(INDEX(Supplier!D:D,MATCH($D823,Supplier!$C:$C,0),0),"")</f>
        <v/>
      </c>
      <c r="F823" s="490" t="str">
        <f>IFERROR(INDEX(Supplier!F:F,MATCH($D823,Supplier!$C:$C,0),0),"")</f>
        <v/>
      </c>
      <c r="G823" s="488" t="str">
        <f>IFERROR(INDEX(Supplier!G:G,MATCH($D823,Supplier!$C:$C,0),0),"")</f>
        <v/>
      </c>
      <c r="H823" s="524"/>
      <c r="I823" s="525"/>
      <c r="J823" s="533" t="str">
        <f>IF(C823&lt;&gt;"",-SUMIFS('Jurnal Utang'!J:J,'Jurnal Utang'!H:H,F823,'Jurnal Utang'!N:N,C823)+SUMIFS('Jurnal Kas'!K:K,'Jurnal Kas'!H:H,F823,'Jurnal Kas'!N:N,C823)+I823,"")</f>
        <v/>
      </c>
    </row>
    <row r="824" spans="2:10" x14ac:dyDescent="0.25">
      <c r="B824" s="502">
        <v>817</v>
      </c>
      <c r="C824" s="502"/>
      <c r="D824" s="490" t="str">
        <f>IFERROR(INDEX('Jurnal Utang'!O:O,MATCH(C824,'Jurnal Utang'!N:N,0),0),"")</f>
        <v/>
      </c>
      <c r="E824" s="488" t="str">
        <f>IFERROR(INDEX(Supplier!D:D,MATCH($D824,Supplier!$C:$C,0),0),"")</f>
        <v/>
      </c>
      <c r="F824" s="490" t="str">
        <f>IFERROR(INDEX(Supplier!F:F,MATCH($D824,Supplier!$C:$C,0),0),"")</f>
        <v/>
      </c>
      <c r="G824" s="488" t="str">
        <f>IFERROR(INDEX(Supplier!G:G,MATCH($D824,Supplier!$C:$C,0),0),"")</f>
        <v/>
      </c>
      <c r="H824" s="524"/>
      <c r="I824" s="525"/>
      <c r="J824" s="533" t="str">
        <f>IF(C824&lt;&gt;"",-SUMIFS('Jurnal Utang'!J:J,'Jurnal Utang'!H:H,F824,'Jurnal Utang'!N:N,C824)+SUMIFS('Jurnal Kas'!K:K,'Jurnal Kas'!H:H,F824,'Jurnal Kas'!N:N,C824)+I824,"")</f>
        <v/>
      </c>
    </row>
    <row r="825" spans="2:10" x14ac:dyDescent="0.25">
      <c r="B825" s="502">
        <v>818</v>
      </c>
      <c r="C825" s="502"/>
      <c r="D825" s="490" t="str">
        <f>IFERROR(INDEX('Jurnal Utang'!O:O,MATCH(C825,'Jurnal Utang'!N:N,0),0),"")</f>
        <v/>
      </c>
      <c r="E825" s="488" t="str">
        <f>IFERROR(INDEX(Supplier!D:D,MATCH($D825,Supplier!$C:$C,0),0),"")</f>
        <v/>
      </c>
      <c r="F825" s="490" t="str">
        <f>IFERROR(INDEX(Supplier!F:F,MATCH($D825,Supplier!$C:$C,0),0),"")</f>
        <v/>
      </c>
      <c r="G825" s="488" t="str">
        <f>IFERROR(INDEX(Supplier!G:G,MATCH($D825,Supplier!$C:$C,0),0),"")</f>
        <v/>
      </c>
      <c r="H825" s="524"/>
      <c r="I825" s="525"/>
      <c r="J825" s="533" t="str">
        <f>IF(C825&lt;&gt;"",-SUMIFS('Jurnal Utang'!J:J,'Jurnal Utang'!H:H,F825,'Jurnal Utang'!N:N,C825)+SUMIFS('Jurnal Kas'!K:K,'Jurnal Kas'!H:H,F825,'Jurnal Kas'!N:N,C825)+I825,"")</f>
        <v/>
      </c>
    </row>
    <row r="826" spans="2:10" x14ac:dyDescent="0.25">
      <c r="B826" s="502">
        <v>819</v>
      </c>
      <c r="C826" s="502"/>
      <c r="D826" s="490" t="str">
        <f>IFERROR(INDEX('Jurnal Utang'!O:O,MATCH(C826,'Jurnal Utang'!N:N,0),0),"")</f>
        <v/>
      </c>
      <c r="E826" s="488" t="str">
        <f>IFERROR(INDEX(Supplier!D:D,MATCH($D826,Supplier!$C:$C,0),0),"")</f>
        <v/>
      </c>
      <c r="F826" s="490" t="str">
        <f>IFERROR(INDEX(Supplier!F:F,MATCH($D826,Supplier!$C:$C,0),0),"")</f>
        <v/>
      </c>
      <c r="G826" s="488" t="str">
        <f>IFERROR(INDEX(Supplier!G:G,MATCH($D826,Supplier!$C:$C,0),0),"")</f>
        <v/>
      </c>
      <c r="H826" s="524"/>
      <c r="I826" s="525"/>
      <c r="J826" s="533" t="str">
        <f>IF(C826&lt;&gt;"",-SUMIFS('Jurnal Utang'!J:J,'Jurnal Utang'!H:H,F826,'Jurnal Utang'!N:N,C826)+SUMIFS('Jurnal Kas'!K:K,'Jurnal Kas'!H:H,F826,'Jurnal Kas'!N:N,C826)+I826,"")</f>
        <v/>
      </c>
    </row>
    <row r="827" spans="2:10" x14ac:dyDescent="0.25">
      <c r="B827" s="502">
        <v>820</v>
      </c>
      <c r="C827" s="502"/>
      <c r="D827" s="490" t="str">
        <f>IFERROR(INDEX('Jurnal Utang'!O:O,MATCH(C827,'Jurnal Utang'!N:N,0),0),"")</f>
        <v/>
      </c>
      <c r="E827" s="488" t="str">
        <f>IFERROR(INDEX(Supplier!D:D,MATCH($D827,Supplier!$C:$C,0),0),"")</f>
        <v/>
      </c>
      <c r="F827" s="490" t="str">
        <f>IFERROR(INDEX(Supplier!F:F,MATCH($D827,Supplier!$C:$C,0),0),"")</f>
        <v/>
      </c>
      <c r="G827" s="488" t="str">
        <f>IFERROR(INDEX(Supplier!G:G,MATCH($D827,Supplier!$C:$C,0),0),"")</f>
        <v/>
      </c>
      <c r="H827" s="524"/>
      <c r="I827" s="525"/>
      <c r="J827" s="533" t="str">
        <f>IF(C827&lt;&gt;"",-SUMIFS('Jurnal Utang'!J:J,'Jurnal Utang'!H:H,F827,'Jurnal Utang'!N:N,C827)+SUMIFS('Jurnal Kas'!K:K,'Jurnal Kas'!H:H,F827,'Jurnal Kas'!N:N,C827)+I827,"")</f>
        <v/>
      </c>
    </row>
    <row r="828" spans="2:10" x14ac:dyDescent="0.25">
      <c r="B828" s="502">
        <v>821</v>
      </c>
      <c r="C828" s="502"/>
      <c r="D828" s="490" t="str">
        <f>IFERROR(INDEX('Jurnal Utang'!O:O,MATCH(C828,'Jurnal Utang'!N:N,0),0),"")</f>
        <v/>
      </c>
      <c r="E828" s="488" t="str">
        <f>IFERROR(INDEX(Supplier!D:D,MATCH($D828,Supplier!$C:$C,0),0),"")</f>
        <v/>
      </c>
      <c r="F828" s="490" t="str">
        <f>IFERROR(INDEX(Supplier!F:F,MATCH($D828,Supplier!$C:$C,0),0),"")</f>
        <v/>
      </c>
      <c r="G828" s="488" t="str">
        <f>IFERROR(INDEX(Supplier!G:G,MATCH($D828,Supplier!$C:$C,0),0),"")</f>
        <v/>
      </c>
      <c r="H828" s="524"/>
      <c r="I828" s="525"/>
      <c r="J828" s="533" t="str">
        <f>IF(C828&lt;&gt;"",-SUMIFS('Jurnal Utang'!J:J,'Jurnal Utang'!H:H,F828,'Jurnal Utang'!N:N,C828)+SUMIFS('Jurnal Kas'!K:K,'Jurnal Kas'!H:H,F828,'Jurnal Kas'!N:N,C828)+I828,"")</f>
        <v/>
      </c>
    </row>
    <row r="829" spans="2:10" x14ac:dyDescent="0.25">
      <c r="B829" s="502">
        <v>822</v>
      </c>
      <c r="C829" s="502"/>
      <c r="D829" s="490" t="str">
        <f>IFERROR(INDEX('Jurnal Utang'!O:O,MATCH(C829,'Jurnal Utang'!N:N,0),0),"")</f>
        <v/>
      </c>
      <c r="E829" s="488" t="str">
        <f>IFERROR(INDEX(Supplier!D:D,MATCH($D829,Supplier!$C:$C,0),0),"")</f>
        <v/>
      </c>
      <c r="F829" s="490" t="str">
        <f>IFERROR(INDEX(Supplier!F:F,MATCH($D829,Supplier!$C:$C,0),0),"")</f>
        <v/>
      </c>
      <c r="G829" s="488" t="str">
        <f>IFERROR(INDEX(Supplier!G:G,MATCH($D829,Supplier!$C:$C,0),0),"")</f>
        <v/>
      </c>
      <c r="H829" s="524"/>
      <c r="I829" s="525"/>
      <c r="J829" s="533" t="str">
        <f>IF(C829&lt;&gt;"",-SUMIFS('Jurnal Utang'!J:J,'Jurnal Utang'!H:H,F829,'Jurnal Utang'!N:N,C829)+SUMIFS('Jurnal Kas'!K:K,'Jurnal Kas'!H:H,F829,'Jurnal Kas'!N:N,C829)+I829,"")</f>
        <v/>
      </c>
    </row>
    <row r="830" spans="2:10" x14ac:dyDescent="0.25">
      <c r="B830" s="502">
        <v>823</v>
      </c>
      <c r="C830" s="502"/>
      <c r="D830" s="490" t="str">
        <f>IFERROR(INDEX('Jurnal Utang'!O:O,MATCH(C830,'Jurnal Utang'!N:N,0),0),"")</f>
        <v/>
      </c>
      <c r="E830" s="488" t="str">
        <f>IFERROR(INDEX(Supplier!D:D,MATCH($D830,Supplier!$C:$C,0),0),"")</f>
        <v/>
      </c>
      <c r="F830" s="490" t="str">
        <f>IFERROR(INDEX(Supplier!F:F,MATCH($D830,Supplier!$C:$C,0),0),"")</f>
        <v/>
      </c>
      <c r="G830" s="488" t="str">
        <f>IFERROR(INDEX(Supplier!G:G,MATCH($D830,Supplier!$C:$C,0),0),"")</f>
        <v/>
      </c>
      <c r="H830" s="524"/>
      <c r="I830" s="525"/>
      <c r="J830" s="533" t="str">
        <f>IF(C830&lt;&gt;"",-SUMIFS('Jurnal Utang'!J:J,'Jurnal Utang'!H:H,F830,'Jurnal Utang'!N:N,C830)+SUMIFS('Jurnal Kas'!K:K,'Jurnal Kas'!H:H,F830,'Jurnal Kas'!N:N,C830)+I830,"")</f>
        <v/>
      </c>
    </row>
    <row r="831" spans="2:10" x14ac:dyDescent="0.25">
      <c r="B831" s="502">
        <v>824</v>
      </c>
      <c r="C831" s="502"/>
      <c r="D831" s="490" t="str">
        <f>IFERROR(INDEX('Jurnal Utang'!O:O,MATCH(C831,'Jurnal Utang'!N:N,0),0),"")</f>
        <v/>
      </c>
      <c r="E831" s="488" t="str">
        <f>IFERROR(INDEX(Supplier!D:D,MATCH($D831,Supplier!$C:$C,0),0),"")</f>
        <v/>
      </c>
      <c r="F831" s="490" t="str">
        <f>IFERROR(INDEX(Supplier!F:F,MATCH($D831,Supplier!$C:$C,0),0),"")</f>
        <v/>
      </c>
      <c r="G831" s="488" t="str">
        <f>IFERROR(INDEX(Supplier!G:G,MATCH($D831,Supplier!$C:$C,0),0),"")</f>
        <v/>
      </c>
      <c r="H831" s="524"/>
      <c r="I831" s="525"/>
      <c r="J831" s="533" t="str">
        <f>IF(C831&lt;&gt;"",-SUMIFS('Jurnal Utang'!J:J,'Jurnal Utang'!H:H,F831,'Jurnal Utang'!N:N,C831)+SUMIFS('Jurnal Kas'!K:K,'Jurnal Kas'!H:H,F831,'Jurnal Kas'!N:N,C831)+I831,"")</f>
        <v/>
      </c>
    </row>
    <row r="832" spans="2:10" x14ac:dyDescent="0.25">
      <c r="B832" s="502">
        <v>825</v>
      </c>
      <c r="C832" s="502"/>
      <c r="D832" s="490" t="str">
        <f>IFERROR(INDEX('Jurnal Utang'!O:O,MATCH(C832,'Jurnal Utang'!N:N,0),0),"")</f>
        <v/>
      </c>
      <c r="E832" s="488" t="str">
        <f>IFERROR(INDEX(Supplier!D:D,MATCH($D832,Supplier!$C:$C,0),0),"")</f>
        <v/>
      </c>
      <c r="F832" s="490" t="str">
        <f>IFERROR(INDEX(Supplier!F:F,MATCH($D832,Supplier!$C:$C,0),0),"")</f>
        <v/>
      </c>
      <c r="G832" s="488" t="str">
        <f>IFERROR(INDEX(Supplier!G:G,MATCH($D832,Supplier!$C:$C,0),0),"")</f>
        <v/>
      </c>
      <c r="H832" s="524"/>
      <c r="I832" s="525"/>
      <c r="J832" s="533" t="str">
        <f>IF(C832&lt;&gt;"",-SUMIFS('Jurnal Utang'!J:J,'Jurnal Utang'!H:H,F832,'Jurnal Utang'!N:N,C832)+SUMIFS('Jurnal Kas'!K:K,'Jurnal Kas'!H:H,F832,'Jurnal Kas'!N:N,C832)+I832,"")</f>
        <v/>
      </c>
    </row>
    <row r="833" spans="2:10" x14ac:dyDescent="0.25">
      <c r="B833" s="502">
        <v>826</v>
      </c>
      <c r="C833" s="502"/>
      <c r="D833" s="490" t="str">
        <f>IFERROR(INDEX('Jurnal Utang'!O:O,MATCH(C833,'Jurnal Utang'!N:N,0),0),"")</f>
        <v/>
      </c>
      <c r="E833" s="488" t="str">
        <f>IFERROR(INDEX(Supplier!D:D,MATCH($D833,Supplier!$C:$C,0),0),"")</f>
        <v/>
      </c>
      <c r="F833" s="490" t="str">
        <f>IFERROR(INDEX(Supplier!F:F,MATCH($D833,Supplier!$C:$C,0),0),"")</f>
        <v/>
      </c>
      <c r="G833" s="488" t="str">
        <f>IFERROR(INDEX(Supplier!G:G,MATCH($D833,Supplier!$C:$C,0),0),"")</f>
        <v/>
      </c>
      <c r="H833" s="524"/>
      <c r="I833" s="525"/>
      <c r="J833" s="533" t="str">
        <f>IF(C833&lt;&gt;"",-SUMIFS('Jurnal Utang'!J:J,'Jurnal Utang'!H:H,F833,'Jurnal Utang'!N:N,C833)+SUMIFS('Jurnal Kas'!K:K,'Jurnal Kas'!H:H,F833,'Jurnal Kas'!N:N,C833)+I833,"")</f>
        <v/>
      </c>
    </row>
    <row r="834" spans="2:10" x14ac:dyDescent="0.25">
      <c r="B834" s="502">
        <v>827</v>
      </c>
      <c r="C834" s="502"/>
      <c r="D834" s="490" t="str">
        <f>IFERROR(INDEX('Jurnal Utang'!O:O,MATCH(C834,'Jurnal Utang'!N:N,0),0),"")</f>
        <v/>
      </c>
      <c r="E834" s="488" t="str">
        <f>IFERROR(INDEX(Supplier!D:D,MATCH($D834,Supplier!$C:$C,0),0),"")</f>
        <v/>
      </c>
      <c r="F834" s="490" t="str">
        <f>IFERROR(INDEX(Supplier!F:F,MATCH($D834,Supplier!$C:$C,0),0),"")</f>
        <v/>
      </c>
      <c r="G834" s="488" t="str">
        <f>IFERROR(INDEX(Supplier!G:G,MATCH($D834,Supplier!$C:$C,0),0),"")</f>
        <v/>
      </c>
      <c r="H834" s="524"/>
      <c r="I834" s="525"/>
      <c r="J834" s="533" t="str">
        <f>IF(C834&lt;&gt;"",-SUMIFS('Jurnal Utang'!J:J,'Jurnal Utang'!H:H,F834,'Jurnal Utang'!N:N,C834)+SUMIFS('Jurnal Kas'!K:K,'Jurnal Kas'!H:H,F834,'Jurnal Kas'!N:N,C834)+I834,"")</f>
        <v/>
      </c>
    </row>
    <row r="835" spans="2:10" x14ac:dyDescent="0.25">
      <c r="B835" s="502">
        <v>828</v>
      </c>
      <c r="C835" s="502"/>
      <c r="D835" s="490" t="str">
        <f>IFERROR(INDEX('Jurnal Utang'!O:O,MATCH(C835,'Jurnal Utang'!N:N,0),0),"")</f>
        <v/>
      </c>
      <c r="E835" s="488" t="str">
        <f>IFERROR(INDEX(Supplier!D:D,MATCH($D835,Supplier!$C:$C,0),0),"")</f>
        <v/>
      </c>
      <c r="F835" s="490" t="str">
        <f>IFERROR(INDEX(Supplier!F:F,MATCH($D835,Supplier!$C:$C,0),0),"")</f>
        <v/>
      </c>
      <c r="G835" s="488" t="str">
        <f>IFERROR(INDEX(Supplier!G:G,MATCH($D835,Supplier!$C:$C,0),0),"")</f>
        <v/>
      </c>
      <c r="H835" s="524"/>
      <c r="I835" s="525"/>
      <c r="J835" s="533" t="str">
        <f>IF(C835&lt;&gt;"",-SUMIFS('Jurnal Utang'!J:J,'Jurnal Utang'!H:H,F835,'Jurnal Utang'!N:N,C835)+SUMIFS('Jurnal Kas'!K:K,'Jurnal Kas'!H:H,F835,'Jurnal Kas'!N:N,C835)+I835,"")</f>
        <v/>
      </c>
    </row>
    <row r="836" spans="2:10" x14ac:dyDescent="0.25">
      <c r="B836" s="502">
        <v>829</v>
      </c>
      <c r="C836" s="502"/>
      <c r="D836" s="490" t="str">
        <f>IFERROR(INDEX('Jurnal Utang'!O:O,MATCH(C836,'Jurnal Utang'!N:N,0),0),"")</f>
        <v/>
      </c>
      <c r="E836" s="488" t="str">
        <f>IFERROR(INDEX(Supplier!D:D,MATCH($D836,Supplier!$C:$C,0),0),"")</f>
        <v/>
      </c>
      <c r="F836" s="490" t="str">
        <f>IFERROR(INDEX(Supplier!F:F,MATCH($D836,Supplier!$C:$C,0),0),"")</f>
        <v/>
      </c>
      <c r="G836" s="488" t="str">
        <f>IFERROR(INDEX(Supplier!G:G,MATCH($D836,Supplier!$C:$C,0),0),"")</f>
        <v/>
      </c>
      <c r="H836" s="524"/>
      <c r="I836" s="525"/>
      <c r="J836" s="533" t="str">
        <f>IF(C836&lt;&gt;"",-SUMIFS('Jurnal Utang'!J:J,'Jurnal Utang'!H:H,F836,'Jurnal Utang'!N:N,C836)+SUMIFS('Jurnal Kas'!K:K,'Jurnal Kas'!H:H,F836,'Jurnal Kas'!N:N,C836)+I836,"")</f>
        <v/>
      </c>
    </row>
    <row r="837" spans="2:10" x14ac:dyDescent="0.25">
      <c r="B837" s="502">
        <v>830</v>
      </c>
      <c r="C837" s="502"/>
      <c r="D837" s="490" t="str">
        <f>IFERROR(INDEX('Jurnal Utang'!O:O,MATCH(C837,'Jurnal Utang'!N:N,0),0),"")</f>
        <v/>
      </c>
      <c r="E837" s="488" t="str">
        <f>IFERROR(INDEX(Supplier!D:D,MATCH($D837,Supplier!$C:$C,0),0),"")</f>
        <v/>
      </c>
      <c r="F837" s="490" t="str">
        <f>IFERROR(INDEX(Supplier!F:F,MATCH($D837,Supplier!$C:$C,0),0),"")</f>
        <v/>
      </c>
      <c r="G837" s="488" t="str">
        <f>IFERROR(INDEX(Supplier!G:G,MATCH($D837,Supplier!$C:$C,0),0),"")</f>
        <v/>
      </c>
      <c r="H837" s="524"/>
      <c r="I837" s="525"/>
      <c r="J837" s="533" t="str">
        <f>IF(C837&lt;&gt;"",-SUMIFS('Jurnal Utang'!J:J,'Jurnal Utang'!H:H,F837,'Jurnal Utang'!N:N,C837)+SUMIFS('Jurnal Kas'!K:K,'Jurnal Kas'!H:H,F837,'Jurnal Kas'!N:N,C837)+I837,"")</f>
        <v/>
      </c>
    </row>
    <row r="838" spans="2:10" x14ac:dyDescent="0.25">
      <c r="B838" s="502">
        <v>831</v>
      </c>
      <c r="C838" s="502"/>
      <c r="D838" s="490" t="str">
        <f>IFERROR(INDEX('Jurnal Utang'!O:O,MATCH(C838,'Jurnal Utang'!N:N,0),0),"")</f>
        <v/>
      </c>
      <c r="E838" s="488" t="str">
        <f>IFERROR(INDEX(Supplier!D:D,MATCH($D838,Supplier!$C:$C,0),0),"")</f>
        <v/>
      </c>
      <c r="F838" s="490" t="str">
        <f>IFERROR(INDEX(Supplier!F:F,MATCH($D838,Supplier!$C:$C,0),0),"")</f>
        <v/>
      </c>
      <c r="G838" s="488" t="str">
        <f>IFERROR(INDEX(Supplier!G:G,MATCH($D838,Supplier!$C:$C,0),0),"")</f>
        <v/>
      </c>
      <c r="H838" s="524"/>
      <c r="I838" s="525"/>
      <c r="J838" s="533" t="str">
        <f>IF(C838&lt;&gt;"",-SUMIFS('Jurnal Utang'!J:J,'Jurnal Utang'!H:H,F838,'Jurnal Utang'!N:N,C838)+SUMIFS('Jurnal Kas'!K:K,'Jurnal Kas'!H:H,F838,'Jurnal Kas'!N:N,C838)+I838,"")</f>
        <v/>
      </c>
    </row>
    <row r="839" spans="2:10" x14ac:dyDescent="0.25">
      <c r="B839" s="502">
        <v>832</v>
      </c>
      <c r="C839" s="502"/>
      <c r="D839" s="490" t="str">
        <f>IFERROR(INDEX('Jurnal Utang'!O:O,MATCH(C839,'Jurnal Utang'!N:N,0),0),"")</f>
        <v/>
      </c>
      <c r="E839" s="488" t="str">
        <f>IFERROR(INDEX(Supplier!D:D,MATCH($D839,Supplier!$C:$C,0),0),"")</f>
        <v/>
      </c>
      <c r="F839" s="490" t="str">
        <f>IFERROR(INDEX(Supplier!F:F,MATCH($D839,Supplier!$C:$C,0),0),"")</f>
        <v/>
      </c>
      <c r="G839" s="488" t="str">
        <f>IFERROR(INDEX(Supplier!G:G,MATCH($D839,Supplier!$C:$C,0),0),"")</f>
        <v/>
      </c>
      <c r="H839" s="524"/>
      <c r="I839" s="525"/>
      <c r="J839" s="533" t="str">
        <f>IF(C839&lt;&gt;"",-SUMIFS('Jurnal Utang'!J:J,'Jurnal Utang'!H:H,F839,'Jurnal Utang'!N:N,C839)+SUMIFS('Jurnal Kas'!K:K,'Jurnal Kas'!H:H,F839,'Jurnal Kas'!N:N,C839)+I839,"")</f>
        <v/>
      </c>
    </row>
    <row r="840" spans="2:10" x14ac:dyDescent="0.25">
      <c r="B840" s="502">
        <v>833</v>
      </c>
      <c r="C840" s="502"/>
      <c r="D840" s="490" t="str">
        <f>IFERROR(INDEX('Jurnal Utang'!O:O,MATCH(C840,'Jurnal Utang'!N:N,0),0),"")</f>
        <v/>
      </c>
      <c r="E840" s="488" t="str">
        <f>IFERROR(INDEX(Supplier!D:D,MATCH($D840,Supplier!$C:$C,0),0),"")</f>
        <v/>
      </c>
      <c r="F840" s="490" t="str">
        <f>IFERROR(INDEX(Supplier!F:F,MATCH($D840,Supplier!$C:$C,0),0),"")</f>
        <v/>
      </c>
      <c r="G840" s="488" t="str">
        <f>IFERROR(INDEX(Supplier!G:G,MATCH($D840,Supplier!$C:$C,0),0),"")</f>
        <v/>
      </c>
      <c r="H840" s="524"/>
      <c r="I840" s="525"/>
      <c r="J840" s="533" t="str">
        <f>IF(C840&lt;&gt;"",-SUMIFS('Jurnal Utang'!J:J,'Jurnal Utang'!H:H,F840,'Jurnal Utang'!N:N,C840)+SUMIFS('Jurnal Kas'!K:K,'Jurnal Kas'!H:H,F840,'Jurnal Kas'!N:N,C840)+I840,"")</f>
        <v/>
      </c>
    </row>
    <row r="841" spans="2:10" x14ac:dyDescent="0.25">
      <c r="B841" s="502">
        <v>834</v>
      </c>
      <c r="C841" s="502"/>
      <c r="D841" s="490" t="str">
        <f>IFERROR(INDEX('Jurnal Utang'!O:O,MATCH(C841,'Jurnal Utang'!N:N,0),0),"")</f>
        <v/>
      </c>
      <c r="E841" s="488" t="str">
        <f>IFERROR(INDEX(Supplier!D:D,MATCH($D841,Supplier!$C:$C,0),0),"")</f>
        <v/>
      </c>
      <c r="F841" s="490" t="str">
        <f>IFERROR(INDEX(Supplier!F:F,MATCH($D841,Supplier!$C:$C,0),0),"")</f>
        <v/>
      </c>
      <c r="G841" s="488" t="str">
        <f>IFERROR(INDEX(Supplier!G:G,MATCH($D841,Supplier!$C:$C,0),0),"")</f>
        <v/>
      </c>
      <c r="H841" s="524"/>
      <c r="I841" s="525"/>
      <c r="J841" s="533" t="str">
        <f>IF(C841&lt;&gt;"",-SUMIFS('Jurnal Utang'!J:J,'Jurnal Utang'!H:H,F841,'Jurnal Utang'!N:N,C841)+SUMIFS('Jurnal Kas'!K:K,'Jurnal Kas'!H:H,F841,'Jurnal Kas'!N:N,C841)+I841,"")</f>
        <v/>
      </c>
    </row>
    <row r="842" spans="2:10" x14ac:dyDescent="0.25">
      <c r="B842" s="502">
        <v>835</v>
      </c>
      <c r="C842" s="502"/>
      <c r="D842" s="490" t="str">
        <f>IFERROR(INDEX('Jurnal Utang'!O:O,MATCH(C842,'Jurnal Utang'!N:N,0),0),"")</f>
        <v/>
      </c>
      <c r="E842" s="488" t="str">
        <f>IFERROR(INDEX(Supplier!D:D,MATCH($D842,Supplier!$C:$C,0),0),"")</f>
        <v/>
      </c>
      <c r="F842" s="490" t="str">
        <f>IFERROR(INDEX(Supplier!F:F,MATCH($D842,Supplier!$C:$C,0),0),"")</f>
        <v/>
      </c>
      <c r="G842" s="488" t="str">
        <f>IFERROR(INDEX(Supplier!G:G,MATCH($D842,Supplier!$C:$C,0),0),"")</f>
        <v/>
      </c>
      <c r="H842" s="524"/>
      <c r="I842" s="525"/>
      <c r="J842" s="533" t="str">
        <f>IF(C842&lt;&gt;"",-SUMIFS('Jurnal Utang'!J:J,'Jurnal Utang'!H:H,F842,'Jurnal Utang'!N:N,C842)+SUMIFS('Jurnal Kas'!K:K,'Jurnal Kas'!H:H,F842,'Jurnal Kas'!N:N,C842)+I842,"")</f>
        <v/>
      </c>
    </row>
    <row r="843" spans="2:10" x14ac:dyDescent="0.25">
      <c r="B843" s="502">
        <v>836</v>
      </c>
      <c r="C843" s="502"/>
      <c r="D843" s="490" t="str">
        <f>IFERROR(INDEX('Jurnal Utang'!O:O,MATCH(C843,'Jurnal Utang'!N:N,0),0),"")</f>
        <v/>
      </c>
      <c r="E843" s="488" t="str">
        <f>IFERROR(INDEX(Supplier!D:D,MATCH($D843,Supplier!$C:$C,0),0),"")</f>
        <v/>
      </c>
      <c r="F843" s="490" t="str">
        <f>IFERROR(INDEX(Supplier!F:F,MATCH($D843,Supplier!$C:$C,0),0),"")</f>
        <v/>
      </c>
      <c r="G843" s="488" t="str">
        <f>IFERROR(INDEX(Supplier!G:G,MATCH($D843,Supplier!$C:$C,0),0),"")</f>
        <v/>
      </c>
      <c r="H843" s="524"/>
      <c r="I843" s="525"/>
      <c r="J843" s="533" t="str">
        <f>IF(C843&lt;&gt;"",-SUMIFS('Jurnal Utang'!J:J,'Jurnal Utang'!H:H,F843,'Jurnal Utang'!N:N,C843)+SUMIFS('Jurnal Kas'!K:K,'Jurnal Kas'!H:H,F843,'Jurnal Kas'!N:N,C843)+I843,"")</f>
        <v/>
      </c>
    </row>
    <row r="844" spans="2:10" x14ac:dyDescent="0.25">
      <c r="B844" s="502">
        <v>837</v>
      </c>
      <c r="C844" s="502"/>
      <c r="D844" s="490" t="str">
        <f>IFERROR(INDEX('Jurnal Utang'!O:O,MATCH(C844,'Jurnal Utang'!N:N,0),0),"")</f>
        <v/>
      </c>
      <c r="E844" s="488" t="str">
        <f>IFERROR(INDEX(Supplier!D:D,MATCH($D844,Supplier!$C:$C,0),0),"")</f>
        <v/>
      </c>
      <c r="F844" s="490" t="str">
        <f>IFERROR(INDEX(Supplier!F:F,MATCH($D844,Supplier!$C:$C,0),0),"")</f>
        <v/>
      </c>
      <c r="G844" s="488" t="str">
        <f>IFERROR(INDEX(Supplier!G:G,MATCH($D844,Supplier!$C:$C,0),0),"")</f>
        <v/>
      </c>
      <c r="H844" s="524"/>
      <c r="I844" s="525"/>
      <c r="J844" s="533" t="str">
        <f>IF(C844&lt;&gt;"",-SUMIFS('Jurnal Utang'!J:J,'Jurnal Utang'!H:H,F844,'Jurnal Utang'!N:N,C844)+SUMIFS('Jurnal Kas'!K:K,'Jurnal Kas'!H:H,F844,'Jurnal Kas'!N:N,C844)+I844,"")</f>
        <v/>
      </c>
    </row>
    <row r="845" spans="2:10" x14ac:dyDescent="0.25">
      <c r="B845" s="502">
        <v>838</v>
      </c>
      <c r="C845" s="502"/>
      <c r="D845" s="490" t="str">
        <f>IFERROR(INDEX('Jurnal Utang'!O:O,MATCH(C845,'Jurnal Utang'!N:N,0),0),"")</f>
        <v/>
      </c>
      <c r="E845" s="488" t="str">
        <f>IFERROR(INDEX(Supplier!D:D,MATCH($D845,Supplier!$C:$C,0),0),"")</f>
        <v/>
      </c>
      <c r="F845" s="490" t="str">
        <f>IFERROR(INDEX(Supplier!F:F,MATCH($D845,Supplier!$C:$C,0),0),"")</f>
        <v/>
      </c>
      <c r="G845" s="488" t="str">
        <f>IFERROR(INDEX(Supplier!G:G,MATCH($D845,Supplier!$C:$C,0),0),"")</f>
        <v/>
      </c>
      <c r="H845" s="524"/>
      <c r="I845" s="525"/>
      <c r="J845" s="533" t="str">
        <f>IF(C845&lt;&gt;"",-SUMIFS('Jurnal Utang'!J:J,'Jurnal Utang'!H:H,F845,'Jurnal Utang'!N:N,C845)+SUMIFS('Jurnal Kas'!K:K,'Jurnal Kas'!H:H,F845,'Jurnal Kas'!N:N,C845)+I845,"")</f>
        <v/>
      </c>
    </row>
    <row r="846" spans="2:10" x14ac:dyDescent="0.25">
      <c r="B846" s="502">
        <v>839</v>
      </c>
      <c r="C846" s="502"/>
      <c r="D846" s="490" t="str">
        <f>IFERROR(INDEX('Jurnal Utang'!O:O,MATCH(C846,'Jurnal Utang'!N:N,0),0),"")</f>
        <v/>
      </c>
      <c r="E846" s="488" t="str">
        <f>IFERROR(INDEX(Supplier!D:D,MATCH($D846,Supplier!$C:$C,0),0),"")</f>
        <v/>
      </c>
      <c r="F846" s="490" t="str">
        <f>IFERROR(INDEX(Supplier!F:F,MATCH($D846,Supplier!$C:$C,0),0),"")</f>
        <v/>
      </c>
      <c r="G846" s="488" t="str">
        <f>IFERROR(INDEX(Supplier!G:G,MATCH($D846,Supplier!$C:$C,0),0),"")</f>
        <v/>
      </c>
      <c r="H846" s="524"/>
      <c r="I846" s="525"/>
      <c r="J846" s="533" t="str">
        <f>IF(C846&lt;&gt;"",-SUMIFS('Jurnal Utang'!J:J,'Jurnal Utang'!H:H,F846,'Jurnal Utang'!N:N,C846)+SUMIFS('Jurnal Kas'!K:K,'Jurnal Kas'!H:H,F846,'Jurnal Kas'!N:N,C846)+I846,"")</f>
        <v/>
      </c>
    </row>
    <row r="847" spans="2:10" x14ac:dyDescent="0.25">
      <c r="B847" s="502">
        <v>840</v>
      </c>
      <c r="C847" s="502"/>
      <c r="D847" s="490" t="str">
        <f>IFERROR(INDEX('Jurnal Utang'!O:O,MATCH(C847,'Jurnal Utang'!N:N,0),0),"")</f>
        <v/>
      </c>
      <c r="E847" s="488" t="str">
        <f>IFERROR(INDEX(Supplier!D:D,MATCH($D847,Supplier!$C:$C,0),0),"")</f>
        <v/>
      </c>
      <c r="F847" s="490" t="str">
        <f>IFERROR(INDEX(Supplier!F:F,MATCH($D847,Supplier!$C:$C,0),0),"")</f>
        <v/>
      </c>
      <c r="G847" s="488" t="str">
        <f>IFERROR(INDEX(Supplier!G:G,MATCH($D847,Supplier!$C:$C,0),0),"")</f>
        <v/>
      </c>
      <c r="H847" s="524"/>
      <c r="I847" s="525"/>
      <c r="J847" s="533" t="str">
        <f>IF(C847&lt;&gt;"",-SUMIFS('Jurnal Utang'!J:J,'Jurnal Utang'!H:H,F847,'Jurnal Utang'!N:N,C847)+SUMIFS('Jurnal Kas'!K:K,'Jurnal Kas'!H:H,F847,'Jurnal Kas'!N:N,C847)+I847,"")</f>
        <v/>
      </c>
    </row>
    <row r="848" spans="2:10" x14ac:dyDescent="0.25">
      <c r="B848" s="502">
        <v>841</v>
      </c>
      <c r="C848" s="502"/>
      <c r="D848" s="490" t="str">
        <f>IFERROR(INDEX('Jurnal Utang'!O:O,MATCH(C848,'Jurnal Utang'!N:N,0),0),"")</f>
        <v/>
      </c>
      <c r="E848" s="488" t="str">
        <f>IFERROR(INDEX(Supplier!D:D,MATCH($D848,Supplier!$C:$C,0),0),"")</f>
        <v/>
      </c>
      <c r="F848" s="490" t="str">
        <f>IFERROR(INDEX(Supplier!F:F,MATCH($D848,Supplier!$C:$C,0),0),"")</f>
        <v/>
      </c>
      <c r="G848" s="488" t="str">
        <f>IFERROR(INDEX(Supplier!G:G,MATCH($D848,Supplier!$C:$C,0),0),"")</f>
        <v/>
      </c>
      <c r="H848" s="524"/>
      <c r="I848" s="525"/>
      <c r="J848" s="533" t="str">
        <f>IF(C848&lt;&gt;"",-SUMIFS('Jurnal Utang'!J:J,'Jurnal Utang'!H:H,F848,'Jurnal Utang'!N:N,C848)+SUMIFS('Jurnal Kas'!K:K,'Jurnal Kas'!H:H,F848,'Jurnal Kas'!N:N,C848)+I848,"")</f>
        <v/>
      </c>
    </row>
    <row r="849" spans="2:10" x14ac:dyDescent="0.25">
      <c r="B849" s="502">
        <v>842</v>
      </c>
      <c r="C849" s="502"/>
      <c r="D849" s="490" t="str">
        <f>IFERROR(INDEX('Jurnal Utang'!O:O,MATCH(C849,'Jurnal Utang'!N:N,0),0),"")</f>
        <v/>
      </c>
      <c r="E849" s="488" t="str">
        <f>IFERROR(INDEX(Supplier!D:D,MATCH($D849,Supplier!$C:$C,0),0),"")</f>
        <v/>
      </c>
      <c r="F849" s="490" t="str">
        <f>IFERROR(INDEX(Supplier!F:F,MATCH($D849,Supplier!$C:$C,0),0),"")</f>
        <v/>
      </c>
      <c r="G849" s="488" t="str">
        <f>IFERROR(INDEX(Supplier!G:G,MATCH($D849,Supplier!$C:$C,0),0),"")</f>
        <v/>
      </c>
      <c r="H849" s="524"/>
      <c r="I849" s="525"/>
      <c r="J849" s="533" t="str">
        <f>IF(C849&lt;&gt;"",-SUMIFS('Jurnal Utang'!J:J,'Jurnal Utang'!H:H,F849,'Jurnal Utang'!N:N,C849)+SUMIFS('Jurnal Kas'!K:K,'Jurnal Kas'!H:H,F849,'Jurnal Kas'!N:N,C849)+I849,"")</f>
        <v/>
      </c>
    </row>
    <row r="850" spans="2:10" x14ac:dyDescent="0.25">
      <c r="B850" s="502">
        <v>843</v>
      </c>
      <c r="C850" s="502"/>
      <c r="D850" s="490" t="str">
        <f>IFERROR(INDEX('Jurnal Utang'!O:O,MATCH(C850,'Jurnal Utang'!N:N,0),0),"")</f>
        <v/>
      </c>
      <c r="E850" s="488" t="str">
        <f>IFERROR(INDEX(Supplier!D:D,MATCH($D850,Supplier!$C:$C,0),0),"")</f>
        <v/>
      </c>
      <c r="F850" s="490" t="str">
        <f>IFERROR(INDEX(Supplier!F:F,MATCH($D850,Supplier!$C:$C,0),0),"")</f>
        <v/>
      </c>
      <c r="G850" s="488" t="str">
        <f>IFERROR(INDEX(Supplier!G:G,MATCH($D850,Supplier!$C:$C,0),0),"")</f>
        <v/>
      </c>
      <c r="H850" s="524"/>
      <c r="I850" s="525"/>
      <c r="J850" s="533" t="str">
        <f>IF(C850&lt;&gt;"",-SUMIFS('Jurnal Utang'!J:J,'Jurnal Utang'!H:H,F850,'Jurnal Utang'!N:N,C850)+SUMIFS('Jurnal Kas'!K:K,'Jurnal Kas'!H:H,F850,'Jurnal Kas'!N:N,C850)+I850,"")</f>
        <v/>
      </c>
    </row>
    <row r="851" spans="2:10" x14ac:dyDescent="0.25">
      <c r="B851" s="502">
        <v>844</v>
      </c>
      <c r="C851" s="502"/>
      <c r="D851" s="490" t="str">
        <f>IFERROR(INDEX('Jurnal Utang'!O:O,MATCH(C851,'Jurnal Utang'!N:N,0),0),"")</f>
        <v/>
      </c>
      <c r="E851" s="488" t="str">
        <f>IFERROR(INDEX(Supplier!D:D,MATCH($D851,Supplier!$C:$C,0),0),"")</f>
        <v/>
      </c>
      <c r="F851" s="490" t="str">
        <f>IFERROR(INDEX(Supplier!F:F,MATCH($D851,Supplier!$C:$C,0),0),"")</f>
        <v/>
      </c>
      <c r="G851" s="488" t="str">
        <f>IFERROR(INDEX(Supplier!G:G,MATCH($D851,Supplier!$C:$C,0),0),"")</f>
        <v/>
      </c>
      <c r="H851" s="524"/>
      <c r="I851" s="525"/>
      <c r="J851" s="533" t="str">
        <f>IF(C851&lt;&gt;"",-SUMIFS('Jurnal Utang'!J:J,'Jurnal Utang'!H:H,F851,'Jurnal Utang'!N:N,C851)+SUMIFS('Jurnal Kas'!K:K,'Jurnal Kas'!H:H,F851,'Jurnal Kas'!N:N,C851)+I851,"")</f>
        <v/>
      </c>
    </row>
    <row r="852" spans="2:10" x14ac:dyDescent="0.25">
      <c r="B852" s="502">
        <v>845</v>
      </c>
      <c r="C852" s="502"/>
      <c r="D852" s="490" t="str">
        <f>IFERROR(INDEX('Jurnal Utang'!O:O,MATCH(C852,'Jurnal Utang'!N:N,0),0),"")</f>
        <v/>
      </c>
      <c r="E852" s="488" t="str">
        <f>IFERROR(INDEX(Supplier!D:D,MATCH($D852,Supplier!$C:$C,0),0),"")</f>
        <v/>
      </c>
      <c r="F852" s="490" t="str">
        <f>IFERROR(INDEX(Supplier!F:F,MATCH($D852,Supplier!$C:$C,0),0),"")</f>
        <v/>
      </c>
      <c r="G852" s="488" t="str">
        <f>IFERROR(INDEX(Supplier!G:G,MATCH($D852,Supplier!$C:$C,0),0),"")</f>
        <v/>
      </c>
      <c r="H852" s="524"/>
      <c r="I852" s="525"/>
      <c r="J852" s="533" t="str">
        <f>IF(C852&lt;&gt;"",-SUMIFS('Jurnal Utang'!J:J,'Jurnal Utang'!H:H,F852,'Jurnal Utang'!N:N,C852)+SUMIFS('Jurnal Kas'!K:K,'Jurnal Kas'!H:H,F852,'Jurnal Kas'!N:N,C852)+I852,"")</f>
        <v/>
      </c>
    </row>
    <row r="853" spans="2:10" x14ac:dyDescent="0.25">
      <c r="B853" s="502">
        <v>846</v>
      </c>
      <c r="C853" s="502"/>
      <c r="D853" s="490" t="str">
        <f>IFERROR(INDEX('Jurnal Utang'!O:O,MATCH(C853,'Jurnal Utang'!N:N,0),0),"")</f>
        <v/>
      </c>
      <c r="E853" s="488" t="str">
        <f>IFERROR(INDEX(Supplier!D:D,MATCH($D853,Supplier!$C:$C,0),0),"")</f>
        <v/>
      </c>
      <c r="F853" s="490" t="str">
        <f>IFERROR(INDEX(Supplier!F:F,MATCH($D853,Supplier!$C:$C,0),0),"")</f>
        <v/>
      </c>
      <c r="G853" s="488" t="str">
        <f>IFERROR(INDEX(Supplier!G:G,MATCH($D853,Supplier!$C:$C,0),0),"")</f>
        <v/>
      </c>
      <c r="H853" s="524"/>
      <c r="I853" s="525"/>
      <c r="J853" s="533" t="str">
        <f>IF(C853&lt;&gt;"",-SUMIFS('Jurnal Utang'!J:J,'Jurnal Utang'!H:H,F853,'Jurnal Utang'!N:N,C853)+SUMIFS('Jurnal Kas'!K:K,'Jurnal Kas'!H:H,F853,'Jurnal Kas'!N:N,C853)+I853,"")</f>
        <v/>
      </c>
    </row>
    <row r="854" spans="2:10" x14ac:dyDescent="0.25">
      <c r="B854" s="502">
        <v>847</v>
      </c>
      <c r="C854" s="502"/>
      <c r="D854" s="490" t="str">
        <f>IFERROR(INDEX('Jurnal Utang'!O:O,MATCH(C854,'Jurnal Utang'!N:N,0),0),"")</f>
        <v/>
      </c>
      <c r="E854" s="488" t="str">
        <f>IFERROR(INDEX(Supplier!D:D,MATCH($D854,Supplier!$C:$C,0),0),"")</f>
        <v/>
      </c>
      <c r="F854" s="490" t="str">
        <f>IFERROR(INDEX(Supplier!F:F,MATCH($D854,Supplier!$C:$C,0),0),"")</f>
        <v/>
      </c>
      <c r="G854" s="488" t="str">
        <f>IFERROR(INDEX(Supplier!G:G,MATCH($D854,Supplier!$C:$C,0),0),"")</f>
        <v/>
      </c>
      <c r="H854" s="524"/>
      <c r="I854" s="525"/>
      <c r="J854" s="533" t="str">
        <f>IF(C854&lt;&gt;"",-SUMIFS('Jurnal Utang'!J:J,'Jurnal Utang'!H:H,F854,'Jurnal Utang'!N:N,C854)+SUMIFS('Jurnal Kas'!K:K,'Jurnal Kas'!H:H,F854,'Jurnal Kas'!N:N,C854)+I854,"")</f>
        <v/>
      </c>
    </row>
    <row r="855" spans="2:10" x14ac:dyDescent="0.25">
      <c r="B855" s="502">
        <v>848</v>
      </c>
      <c r="C855" s="502"/>
      <c r="D855" s="490" t="str">
        <f>IFERROR(INDEX('Jurnal Utang'!O:O,MATCH(C855,'Jurnal Utang'!N:N,0),0),"")</f>
        <v/>
      </c>
      <c r="E855" s="488" t="str">
        <f>IFERROR(INDEX(Supplier!D:D,MATCH($D855,Supplier!$C:$C,0),0),"")</f>
        <v/>
      </c>
      <c r="F855" s="490" t="str">
        <f>IFERROR(INDEX(Supplier!F:F,MATCH($D855,Supplier!$C:$C,0),0),"")</f>
        <v/>
      </c>
      <c r="G855" s="488" t="str">
        <f>IFERROR(INDEX(Supplier!G:G,MATCH($D855,Supplier!$C:$C,0),0),"")</f>
        <v/>
      </c>
      <c r="H855" s="524"/>
      <c r="I855" s="525"/>
      <c r="J855" s="533" t="str">
        <f>IF(C855&lt;&gt;"",-SUMIFS('Jurnal Utang'!J:J,'Jurnal Utang'!H:H,F855,'Jurnal Utang'!N:N,C855)+SUMIFS('Jurnal Kas'!K:K,'Jurnal Kas'!H:H,F855,'Jurnal Kas'!N:N,C855)+I855,"")</f>
        <v/>
      </c>
    </row>
    <row r="856" spans="2:10" x14ac:dyDescent="0.25">
      <c r="B856" s="502">
        <v>849</v>
      </c>
      <c r="C856" s="502"/>
      <c r="D856" s="490" t="str">
        <f>IFERROR(INDEX('Jurnal Utang'!O:O,MATCH(C856,'Jurnal Utang'!N:N,0),0),"")</f>
        <v/>
      </c>
      <c r="E856" s="488" t="str">
        <f>IFERROR(INDEX(Supplier!D:D,MATCH($D856,Supplier!$C:$C,0),0),"")</f>
        <v/>
      </c>
      <c r="F856" s="490" t="str">
        <f>IFERROR(INDEX(Supplier!F:F,MATCH($D856,Supplier!$C:$C,0),0),"")</f>
        <v/>
      </c>
      <c r="G856" s="488" t="str">
        <f>IFERROR(INDEX(Supplier!G:G,MATCH($D856,Supplier!$C:$C,0),0),"")</f>
        <v/>
      </c>
      <c r="H856" s="524"/>
      <c r="I856" s="525"/>
      <c r="J856" s="533" t="str">
        <f>IF(C856&lt;&gt;"",-SUMIFS('Jurnal Utang'!J:J,'Jurnal Utang'!H:H,F856,'Jurnal Utang'!N:N,C856)+SUMIFS('Jurnal Kas'!K:K,'Jurnal Kas'!H:H,F856,'Jurnal Kas'!N:N,C856)+I856,"")</f>
        <v/>
      </c>
    </row>
    <row r="857" spans="2:10" x14ac:dyDescent="0.25">
      <c r="B857" s="502">
        <v>850</v>
      </c>
      <c r="C857" s="502"/>
      <c r="D857" s="490" t="str">
        <f>IFERROR(INDEX('Jurnal Utang'!O:O,MATCH(C857,'Jurnal Utang'!N:N,0),0),"")</f>
        <v/>
      </c>
      <c r="E857" s="488" t="str">
        <f>IFERROR(INDEX(Supplier!D:D,MATCH($D857,Supplier!$C:$C,0),0),"")</f>
        <v/>
      </c>
      <c r="F857" s="490" t="str">
        <f>IFERROR(INDEX(Supplier!F:F,MATCH($D857,Supplier!$C:$C,0),0),"")</f>
        <v/>
      </c>
      <c r="G857" s="488" t="str">
        <f>IFERROR(INDEX(Supplier!G:G,MATCH($D857,Supplier!$C:$C,0),0),"")</f>
        <v/>
      </c>
      <c r="H857" s="524"/>
      <c r="I857" s="525"/>
      <c r="J857" s="533" t="str">
        <f>IF(C857&lt;&gt;"",-SUMIFS('Jurnal Utang'!J:J,'Jurnal Utang'!H:H,F857,'Jurnal Utang'!N:N,C857)+SUMIFS('Jurnal Kas'!K:K,'Jurnal Kas'!H:H,F857,'Jurnal Kas'!N:N,C857)+I857,"")</f>
        <v/>
      </c>
    </row>
    <row r="858" spans="2:10" x14ac:dyDescent="0.25">
      <c r="B858" s="502">
        <v>851</v>
      </c>
      <c r="C858" s="502"/>
      <c r="D858" s="490" t="str">
        <f>IFERROR(INDEX('Jurnal Utang'!O:O,MATCH(C858,'Jurnal Utang'!N:N,0),0),"")</f>
        <v/>
      </c>
      <c r="E858" s="488" t="str">
        <f>IFERROR(INDEX(Supplier!D:D,MATCH($D858,Supplier!$C:$C,0),0),"")</f>
        <v/>
      </c>
      <c r="F858" s="490" t="str">
        <f>IFERROR(INDEX(Supplier!F:F,MATCH($D858,Supplier!$C:$C,0),0),"")</f>
        <v/>
      </c>
      <c r="G858" s="488" t="str">
        <f>IFERROR(INDEX(Supplier!G:G,MATCH($D858,Supplier!$C:$C,0),0),"")</f>
        <v/>
      </c>
      <c r="H858" s="524"/>
      <c r="I858" s="525"/>
      <c r="J858" s="533" t="str">
        <f>IF(C858&lt;&gt;"",-SUMIFS('Jurnal Utang'!J:J,'Jurnal Utang'!H:H,F858,'Jurnal Utang'!N:N,C858)+SUMIFS('Jurnal Kas'!K:K,'Jurnal Kas'!H:H,F858,'Jurnal Kas'!N:N,C858)+I858,"")</f>
        <v/>
      </c>
    </row>
    <row r="859" spans="2:10" x14ac:dyDescent="0.25">
      <c r="B859" s="502">
        <v>852</v>
      </c>
      <c r="C859" s="502"/>
      <c r="D859" s="490" t="str">
        <f>IFERROR(INDEX('Jurnal Utang'!O:O,MATCH(C859,'Jurnal Utang'!N:N,0),0),"")</f>
        <v/>
      </c>
      <c r="E859" s="488" t="str">
        <f>IFERROR(INDEX(Supplier!D:D,MATCH($D859,Supplier!$C:$C,0),0),"")</f>
        <v/>
      </c>
      <c r="F859" s="490" t="str">
        <f>IFERROR(INDEX(Supplier!F:F,MATCH($D859,Supplier!$C:$C,0),0),"")</f>
        <v/>
      </c>
      <c r="G859" s="488" t="str">
        <f>IFERROR(INDEX(Supplier!G:G,MATCH($D859,Supplier!$C:$C,0),0),"")</f>
        <v/>
      </c>
      <c r="H859" s="524"/>
      <c r="I859" s="525"/>
      <c r="J859" s="533" t="str">
        <f>IF(C859&lt;&gt;"",-SUMIFS('Jurnal Utang'!J:J,'Jurnal Utang'!H:H,F859,'Jurnal Utang'!N:N,C859)+SUMIFS('Jurnal Kas'!K:K,'Jurnal Kas'!H:H,F859,'Jurnal Kas'!N:N,C859)+I859,"")</f>
        <v/>
      </c>
    </row>
    <row r="860" spans="2:10" x14ac:dyDescent="0.25">
      <c r="B860" s="502">
        <v>853</v>
      </c>
      <c r="C860" s="502"/>
      <c r="D860" s="490" t="str">
        <f>IFERROR(INDEX('Jurnal Utang'!O:O,MATCH(C860,'Jurnal Utang'!N:N,0),0),"")</f>
        <v/>
      </c>
      <c r="E860" s="488" t="str">
        <f>IFERROR(INDEX(Supplier!D:D,MATCH($D860,Supplier!$C:$C,0),0),"")</f>
        <v/>
      </c>
      <c r="F860" s="490" t="str">
        <f>IFERROR(INDEX(Supplier!F:F,MATCH($D860,Supplier!$C:$C,0),0),"")</f>
        <v/>
      </c>
      <c r="G860" s="488" t="str">
        <f>IFERROR(INDEX(Supplier!G:G,MATCH($D860,Supplier!$C:$C,0),0),"")</f>
        <v/>
      </c>
      <c r="H860" s="524"/>
      <c r="I860" s="525"/>
      <c r="J860" s="533" t="str">
        <f>IF(C860&lt;&gt;"",-SUMIFS('Jurnal Utang'!J:J,'Jurnal Utang'!H:H,F860,'Jurnal Utang'!N:N,C860)+SUMIFS('Jurnal Kas'!K:K,'Jurnal Kas'!H:H,F860,'Jurnal Kas'!N:N,C860)+I860,"")</f>
        <v/>
      </c>
    </row>
    <row r="861" spans="2:10" x14ac:dyDescent="0.25">
      <c r="B861" s="502">
        <v>854</v>
      </c>
      <c r="C861" s="502"/>
      <c r="D861" s="490" t="str">
        <f>IFERROR(INDEX('Jurnal Utang'!O:O,MATCH(C861,'Jurnal Utang'!N:N,0),0),"")</f>
        <v/>
      </c>
      <c r="E861" s="488" t="str">
        <f>IFERROR(INDEX(Supplier!D:D,MATCH($D861,Supplier!$C:$C,0),0),"")</f>
        <v/>
      </c>
      <c r="F861" s="490" t="str">
        <f>IFERROR(INDEX(Supplier!F:F,MATCH($D861,Supplier!$C:$C,0),0),"")</f>
        <v/>
      </c>
      <c r="G861" s="488" t="str">
        <f>IFERROR(INDEX(Supplier!G:G,MATCH($D861,Supplier!$C:$C,0),0),"")</f>
        <v/>
      </c>
      <c r="H861" s="524"/>
      <c r="I861" s="525"/>
      <c r="J861" s="533" t="str">
        <f>IF(C861&lt;&gt;"",-SUMIFS('Jurnal Utang'!J:J,'Jurnal Utang'!H:H,F861,'Jurnal Utang'!N:N,C861)+SUMIFS('Jurnal Kas'!K:K,'Jurnal Kas'!H:H,F861,'Jurnal Kas'!N:N,C861)+I861,"")</f>
        <v/>
      </c>
    </row>
    <row r="862" spans="2:10" x14ac:dyDescent="0.25">
      <c r="B862" s="502">
        <v>855</v>
      </c>
      <c r="C862" s="502"/>
      <c r="D862" s="490" t="str">
        <f>IFERROR(INDEX('Jurnal Utang'!O:O,MATCH(C862,'Jurnal Utang'!N:N,0),0),"")</f>
        <v/>
      </c>
      <c r="E862" s="488" t="str">
        <f>IFERROR(INDEX(Supplier!D:D,MATCH($D862,Supplier!$C:$C,0),0),"")</f>
        <v/>
      </c>
      <c r="F862" s="490" t="str">
        <f>IFERROR(INDEX(Supplier!F:F,MATCH($D862,Supplier!$C:$C,0),0),"")</f>
        <v/>
      </c>
      <c r="G862" s="488" t="str">
        <f>IFERROR(INDEX(Supplier!G:G,MATCH($D862,Supplier!$C:$C,0),0),"")</f>
        <v/>
      </c>
      <c r="H862" s="524"/>
      <c r="I862" s="525"/>
      <c r="J862" s="533" t="str">
        <f>IF(C862&lt;&gt;"",-SUMIFS('Jurnal Utang'!J:J,'Jurnal Utang'!H:H,F862,'Jurnal Utang'!N:N,C862)+SUMIFS('Jurnal Kas'!K:K,'Jurnal Kas'!H:H,F862,'Jurnal Kas'!N:N,C862)+I862,"")</f>
        <v/>
      </c>
    </row>
    <row r="863" spans="2:10" x14ac:dyDescent="0.25">
      <c r="B863" s="502">
        <v>856</v>
      </c>
      <c r="C863" s="502"/>
      <c r="D863" s="490" t="str">
        <f>IFERROR(INDEX('Jurnal Utang'!O:O,MATCH(C863,'Jurnal Utang'!N:N,0),0),"")</f>
        <v/>
      </c>
      <c r="E863" s="488" t="str">
        <f>IFERROR(INDEX(Supplier!D:D,MATCH($D863,Supplier!$C:$C,0),0),"")</f>
        <v/>
      </c>
      <c r="F863" s="490" t="str">
        <f>IFERROR(INDEX(Supplier!F:F,MATCH($D863,Supplier!$C:$C,0),0),"")</f>
        <v/>
      </c>
      <c r="G863" s="488" t="str">
        <f>IFERROR(INDEX(Supplier!G:G,MATCH($D863,Supplier!$C:$C,0),0),"")</f>
        <v/>
      </c>
      <c r="H863" s="524"/>
      <c r="I863" s="525"/>
      <c r="J863" s="533" t="str">
        <f>IF(C863&lt;&gt;"",-SUMIFS('Jurnal Utang'!J:J,'Jurnal Utang'!H:H,F863,'Jurnal Utang'!N:N,C863)+SUMIFS('Jurnal Kas'!K:K,'Jurnal Kas'!H:H,F863,'Jurnal Kas'!N:N,C863)+I863,"")</f>
        <v/>
      </c>
    </row>
    <row r="864" spans="2:10" x14ac:dyDescent="0.25">
      <c r="B864" s="502">
        <v>857</v>
      </c>
      <c r="C864" s="502"/>
      <c r="D864" s="490" t="str">
        <f>IFERROR(INDEX('Jurnal Utang'!O:O,MATCH(C864,'Jurnal Utang'!N:N,0),0),"")</f>
        <v/>
      </c>
      <c r="E864" s="488" t="str">
        <f>IFERROR(INDEX(Supplier!D:D,MATCH($D864,Supplier!$C:$C,0),0),"")</f>
        <v/>
      </c>
      <c r="F864" s="490" t="str">
        <f>IFERROR(INDEX(Supplier!F:F,MATCH($D864,Supplier!$C:$C,0),0),"")</f>
        <v/>
      </c>
      <c r="G864" s="488" t="str">
        <f>IFERROR(INDEX(Supplier!G:G,MATCH($D864,Supplier!$C:$C,0),0),"")</f>
        <v/>
      </c>
      <c r="H864" s="524"/>
      <c r="I864" s="525"/>
      <c r="J864" s="533" t="str">
        <f>IF(C864&lt;&gt;"",-SUMIFS('Jurnal Utang'!J:J,'Jurnal Utang'!H:H,F864,'Jurnal Utang'!N:N,C864)+SUMIFS('Jurnal Kas'!K:K,'Jurnal Kas'!H:H,F864,'Jurnal Kas'!N:N,C864)+I864,"")</f>
        <v/>
      </c>
    </row>
    <row r="865" spans="2:10" x14ac:dyDescent="0.25">
      <c r="B865" s="502">
        <v>858</v>
      </c>
      <c r="C865" s="502"/>
      <c r="D865" s="490" t="str">
        <f>IFERROR(INDEX('Jurnal Utang'!O:O,MATCH(C865,'Jurnal Utang'!N:N,0),0),"")</f>
        <v/>
      </c>
      <c r="E865" s="488" t="str">
        <f>IFERROR(INDEX(Supplier!D:D,MATCH($D865,Supplier!$C:$C,0),0),"")</f>
        <v/>
      </c>
      <c r="F865" s="490" t="str">
        <f>IFERROR(INDEX(Supplier!F:F,MATCH($D865,Supplier!$C:$C,0),0),"")</f>
        <v/>
      </c>
      <c r="G865" s="488" t="str">
        <f>IFERROR(INDEX(Supplier!G:G,MATCH($D865,Supplier!$C:$C,0),0),"")</f>
        <v/>
      </c>
      <c r="H865" s="524"/>
      <c r="I865" s="525"/>
      <c r="J865" s="533" t="str">
        <f>IF(C865&lt;&gt;"",-SUMIFS('Jurnal Utang'!J:J,'Jurnal Utang'!H:H,F865,'Jurnal Utang'!N:N,C865)+SUMIFS('Jurnal Kas'!K:K,'Jurnal Kas'!H:H,F865,'Jurnal Kas'!N:N,C865)+I865,"")</f>
        <v/>
      </c>
    </row>
    <row r="866" spans="2:10" x14ac:dyDescent="0.25">
      <c r="B866" s="502">
        <v>859</v>
      </c>
      <c r="C866" s="502"/>
      <c r="D866" s="490" t="str">
        <f>IFERROR(INDEX('Jurnal Utang'!O:O,MATCH(C866,'Jurnal Utang'!N:N,0),0),"")</f>
        <v/>
      </c>
      <c r="E866" s="488" t="str">
        <f>IFERROR(INDEX(Supplier!D:D,MATCH($D866,Supplier!$C:$C,0),0),"")</f>
        <v/>
      </c>
      <c r="F866" s="490" t="str">
        <f>IFERROR(INDEX(Supplier!F:F,MATCH($D866,Supplier!$C:$C,0),0),"")</f>
        <v/>
      </c>
      <c r="G866" s="488" t="str">
        <f>IFERROR(INDEX(Supplier!G:G,MATCH($D866,Supplier!$C:$C,0),0),"")</f>
        <v/>
      </c>
      <c r="H866" s="524"/>
      <c r="I866" s="525"/>
      <c r="J866" s="533" t="str">
        <f>IF(C866&lt;&gt;"",-SUMIFS('Jurnal Utang'!J:J,'Jurnal Utang'!H:H,F866,'Jurnal Utang'!N:N,C866)+SUMIFS('Jurnal Kas'!K:K,'Jurnal Kas'!H:H,F866,'Jurnal Kas'!N:N,C866)+I866,"")</f>
        <v/>
      </c>
    </row>
    <row r="867" spans="2:10" x14ac:dyDescent="0.25">
      <c r="B867" s="502">
        <v>860</v>
      </c>
      <c r="C867" s="502"/>
      <c r="D867" s="490" t="str">
        <f>IFERROR(INDEX('Jurnal Utang'!O:O,MATCH(C867,'Jurnal Utang'!N:N,0),0),"")</f>
        <v/>
      </c>
      <c r="E867" s="488" t="str">
        <f>IFERROR(INDEX(Supplier!D:D,MATCH($D867,Supplier!$C:$C,0),0),"")</f>
        <v/>
      </c>
      <c r="F867" s="490" t="str">
        <f>IFERROR(INDEX(Supplier!F:F,MATCH($D867,Supplier!$C:$C,0),0),"")</f>
        <v/>
      </c>
      <c r="G867" s="488" t="str">
        <f>IFERROR(INDEX(Supplier!G:G,MATCH($D867,Supplier!$C:$C,0),0),"")</f>
        <v/>
      </c>
      <c r="H867" s="524"/>
      <c r="I867" s="525"/>
      <c r="J867" s="533" t="str">
        <f>IF(C867&lt;&gt;"",-SUMIFS('Jurnal Utang'!J:J,'Jurnal Utang'!H:H,F867,'Jurnal Utang'!N:N,C867)+SUMIFS('Jurnal Kas'!K:K,'Jurnal Kas'!H:H,F867,'Jurnal Kas'!N:N,C867)+I867,"")</f>
        <v/>
      </c>
    </row>
    <row r="868" spans="2:10" x14ac:dyDescent="0.25">
      <c r="B868" s="502">
        <v>861</v>
      </c>
      <c r="C868" s="502"/>
      <c r="D868" s="490" t="str">
        <f>IFERROR(INDEX('Jurnal Utang'!O:O,MATCH(C868,'Jurnal Utang'!N:N,0),0),"")</f>
        <v/>
      </c>
      <c r="E868" s="488" t="str">
        <f>IFERROR(INDEX(Supplier!D:D,MATCH($D868,Supplier!$C:$C,0),0),"")</f>
        <v/>
      </c>
      <c r="F868" s="490" t="str">
        <f>IFERROR(INDEX(Supplier!F:F,MATCH($D868,Supplier!$C:$C,0),0),"")</f>
        <v/>
      </c>
      <c r="G868" s="488" t="str">
        <f>IFERROR(INDEX(Supplier!G:G,MATCH($D868,Supplier!$C:$C,0),0),"")</f>
        <v/>
      </c>
      <c r="H868" s="524"/>
      <c r="I868" s="525"/>
      <c r="J868" s="533" t="str">
        <f>IF(C868&lt;&gt;"",-SUMIFS('Jurnal Utang'!J:J,'Jurnal Utang'!H:H,F868,'Jurnal Utang'!N:N,C868)+SUMIFS('Jurnal Kas'!K:K,'Jurnal Kas'!H:H,F868,'Jurnal Kas'!N:N,C868)+I868,"")</f>
        <v/>
      </c>
    </row>
    <row r="869" spans="2:10" x14ac:dyDescent="0.25">
      <c r="B869" s="502">
        <v>862</v>
      </c>
      <c r="C869" s="502"/>
      <c r="D869" s="490" t="str">
        <f>IFERROR(INDEX('Jurnal Utang'!O:O,MATCH(C869,'Jurnal Utang'!N:N,0),0),"")</f>
        <v/>
      </c>
      <c r="E869" s="488" t="str">
        <f>IFERROR(INDEX(Supplier!D:D,MATCH($D869,Supplier!$C:$C,0),0),"")</f>
        <v/>
      </c>
      <c r="F869" s="490" t="str">
        <f>IFERROR(INDEX(Supplier!F:F,MATCH($D869,Supplier!$C:$C,0),0),"")</f>
        <v/>
      </c>
      <c r="G869" s="488" t="str">
        <f>IFERROR(INDEX(Supplier!G:G,MATCH($D869,Supplier!$C:$C,0),0),"")</f>
        <v/>
      </c>
      <c r="H869" s="524"/>
      <c r="I869" s="525"/>
      <c r="J869" s="533" t="str">
        <f>IF(C869&lt;&gt;"",-SUMIFS('Jurnal Utang'!J:J,'Jurnal Utang'!H:H,F869,'Jurnal Utang'!N:N,C869)+SUMIFS('Jurnal Kas'!K:K,'Jurnal Kas'!H:H,F869,'Jurnal Kas'!N:N,C869)+I869,"")</f>
        <v/>
      </c>
    </row>
    <row r="870" spans="2:10" x14ac:dyDescent="0.25">
      <c r="B870" s="502">
        <v>863</v>
      </c>
      <c r="C870" s="502"/>
      <c r="D870" s="490" t="str">
        <f>IFERROR(INDEX('Jurnal Utang'!O:O,MATCH(C870,'Jurnal Utang'!N:N,0),0),"")</f>
        <v/>
      </c>
      <c r="E870" s="488" t="str">
        <f>IFERROR(INDEX(Supplier!D:D,MATCH($D870,Supplier!$C:$C,0),0),"")</f>
        <v/>
      </c>
      <c r="F870" s="490" t="str">
        <f>IFERROR(INDEX(Supplier!F:F,MATCH($D870,Supplier!$C:$C,0),0),"")</f>
        <v/>
      </c>
      <c r="G870" s="488" t="str">
        <f>IFERROR(INDEX(Supplier!G:G,MATCH($D870,Supplier!$C:$C,0),0),"")</f>
        <v/>
      </c>
      <c r="H870" s="524"/>
      <c r="I870" s="525"/>
      <c r="J870" s="533" t="str">
        <f>IF(C870&lt;&gt;"",-SUMIFS('Jurnal Utang'!J:J,'Jurnal Utang'!H:H,F870,'Jurnal Utang'!N:N,C870)+SUMIFS('Jurnal Kas'!K:K,'Jurnal Kas'!H:H,F870,'Jurnal Kas'!N:N,C870)+I870,"")</f>
        <v/>
      </c>
    </row>
    <row r="871" spans="2:10" x14ac:dyDescent="0.25">
      <c r="B871" s="502">
        <v>864</v>
      </c>
      <c r="C871" s="502"/>
      <c r="D871" s="490" t="str">
        <f>IFERROR(INDEX('Jurnal Utang'!O:O,MATCH(C871,'Jurnal Utang'!N:N,0),0),"")</f>
        <v/>
      </c>
      <c r="E871" s="488" t="str">
        <f>IFERROR(INDEX(Supplier!D:D,MATCH($D871,Supplier!$C:$C,0),0),"")</f>
        <v/>
      </c>
      <c r="F871" s="490" t="str">
        <f>IFERROR(INDEX(Supplier!F:F,MATCH($D871,Supplier!$C:$C,0),0),"")</f>
        <v/>
      </c>
      <c r="G871" s="488" t="str">
        <f>IFERROR(INDEX(Supplier!G:G,MATCH($D871,Supplier!$C:$C,0),0),"")</f>
        <v/>
      </c>
      <c r="H871" s="524"/>
      <c r="I871" s="525"/>
      <c r="J871" s="533" t="str">
        <f>IF(C871&lt;&gt;"",-SUMIFS('Jurnal Utang'!J:J,'Jurnal Utang'!H:H,F871,'Jurnal Utang'!N:N,C871)+SUMIFS('Jurnal Kas'!K:K,'Jurnal Kas'!H:H,F871,'Jurnal Kas'!N:N,C871)+I871,"")</f>
        <v/>
      </c>
    </row>
    <row r="872" spans="2:10" x14ac:dyDescent="0.25">
      <c r="B872" s="502">
        <v>865</v>
      </c>
      <c r="C872" s="502"/>
      <c r="D872" s="490" t="str">
        <f>IFERROR(INDEX('Jurnal Utang'!O:O,MATCH(C872,'Jurnal Utang'!N:N,0),0),"")</f>
        <v/>
      </c>
      <c r="E872" s="488" t="str">
        <f>IFERROR(INDEX(Supplier!D:D,MATCH($D872,Supplier!$C:$C,0),0),"")</f>
        <v/>
      </c>
      <c r="F872" s="490" t="str">
        <f>IFERROR(INDEX(Supplier!F:F,MATCH($D872,Supplier!$C:$C,0),0),"")</f>
        <v/>
      </c>
      <c r="G872" s="488" t="str">
        <f>IFERROR(INDEX(Supplier!G:G,MATCH($D872,Supplier!$C:$C,0),0),"")</f>
        <v/>
      </c>
      <c r="H872" s="524"/>
      <c r="I872" s="525"/>
      <c r="J872" s="533" t="str">
        <f>IF(C872&lt;&gt;"",-SUMIFS('Jurnal Utang'!J:J,'Jurnal Utang'!H:H,F872,'Jurnal Utang'!N:N,C872)+SUMIFS('Jurnal Kas'!K:K,'Jurnal Kas'!H:H,F872,'Jurnal Kas'!N:N,C872)+I872,"")</f>
        <v/>
      </c>
    </row>
    <row r="873" spans="2:10" x14ac:dyDescent="0.25">
      <c r="B873" s="502">
        <v>866</v>
      </c>
      <c r="C873" s="502"/>
      <c r="D873" s="490" t="str">
        <f>IFERROR(INDEX('Jurnal Utang'!O:O,MATCH(C873,'Jurnal Utang'!N:N,0),0),"")</f>
        <v/>
      </c>
      <c r="E873" s="488" t="str">
        <f>IFERROR(INDEX(Supplier!D:D,MATCH($D873,Supplier!$C:$C,0),0),"")</f>
        <v/>
      </c>
      <c r="F873" s="490" t="str">
        <f>IFERROR(INDEX(Supplier!F:F,MATCH($D873,Supplier!$C:$C,0),0),"")</f>
        <v/>
      </c>
      <c r="G873" s="488" t="str">
        <f>IFERROR(INDEX(Supplier!G:G,MATCH($D873,Supplier!$C:$C,0),0),"")</f>
        <v/>
      </c>
      <c r="H873" s="524"/>
      <c r="I873" s="525"/>
      <c r="J873" s="533" t="str">
        <f>IF(C873&lt;&gt;"",-SUMIFS('Jurnal Utang'!J:J,'Jurnal Utang'!H:H,F873,'Jurnal Utang'!N:N,C873)+SUMIFS('Jurnal Kas'!K:K,'Jurnal Kas'!H:H,F873,'Jurnal Kas'!N:N,C873)+I873,"")</f>
        <v/>
      </c>
    </row>
    <row r="874" spans="2:10" x14ac:dyDescent="0.25">
      <c r="B874" s="502">
        <v>867</v>
      </c>
      <c r="C874" s="502"/>
      <c r="D874" s="490" t="str">
        <f>IFERROR(INDEX('Jurnal Utang'!O:O,MATCH(C874,'Jurnal Utang'!N:N,0),0),"")</f>
        <v/>
      </c>
      <c r="E874" s="488" t="str">
        <f>IFERROR(INDEX(Supplier!D:D,MATCH($D874,Supplier!$C:$C,0),0),"")</f>
        <v/>
      </c>
      <c r="F874" s="490" t="str">
        <f>IFERROR(INDEX(Supplier!F:F,MATCH($D874,Supplier!$C:$C,0),0),"")</f>
        <v/>
      </c>
      <c r="G874" s="488" t="str">
        <f>IFERROR(INDEX(Supplier!G:G,MATCH($D874,Supplier!$C:$C,0),0),"")</f>
        <v/>
      </c>
      <c r="H874" s="524"/>
      <c r="I874" s="525"/>
      <c r="J874" s="533" t="str">
        <f>IF(C874&lt;&gt;"",-SUMIFS('Jurnal Utang'!J:J,'Jurnal Utang'!H:H,F874,'Jurnal Utang'!N:N,C874)+SUMIFS('Jurnal Kas'!K:K,'Jurnal Kas'!H:H,F874,'Jurnal Kas'!N:N,C874)+I874,"")</f>
        <v/>
      </c>
    </row>
    <row r="875" spans="2:10" x14ac:dyDescent="0.25">
      <c r="B875" s="502">
        <v>868</v>
      </c>
      <c r="C875" s="502"/>
      <c r="D875" s="490" t="str">
        <f>IFERROR(INDEX('Jurnal Utang'!O:O,MATCH(C875,'Jurnal Utang'!N:N,0),0),"")</f>
        <v/>
      </c>
      <c r="E875" s="488" t="str">
        <f>IFERROR(INDEX(Supplier!D:D,MATCH($D875,Supplier!$C:$C,0),0),"")</f>
        <v/>
      </c>
      <c r="F875" s="490" t="str">
        <f>IFERROR(INDEX(Supplier!F:F,MATCH($D875,Supplier!$C:$C,0),0),"")</f>
        <v/>
      </c>
      <c r="G875" s="488" t="str">
        <f>IFERROR(INDEX(Supplier!G:G,MATCH($D875,Supplier!$C:$C,0),0),"")</f>
        <v/>
      </c>
      <c r="H875" s="524"/>
      <c r="I875" s="525"/>
      <c r="J875" s="533" t="str">
        <f>IF(C875&lt;&gt;"",-SUMIFS('Jurnal Utang'!J:J,'Jurnal Utang'!H:H,F875,'Jurnal Utang'!N:N,C875)+SUMIFS('Jurnal Kas'!K:K,'Jurnal Kas'!H:H,F875,'Jurnal Kas'!N:N,C875)+I875,"")</f>
        <v/>
      </c>
    </row>
    <row r="876" spans="2:10" x14ac:dyDescent="0.25">
      <c r="B876" s="502">
        <v>869</v>
      </c>
      <c r="C876" s="502"/>
      <c r="D876" s="490" t="str">
        <f>IFERROR(INDEX('Jurnal Utang'!O:O,MATCH(C876,'Jurnal Utang'!N:N,0),0),"")</f>
        <v/>
      </c>
      <c r="E876" s="488" t="str">
        <f>IFERROR(INDEX(Supplier!D:D,MATCH($D876,Supplier!$C:$C,0),0),"")</f>
        <v/>
      </c>
      <c r="F876" s="490" t="str">
        <f>IFERROR(INDEX(Supplier!F:F,MATCH($D876,Supplier!$C:$C,0),0),"")</f>
        <v/>
      </c>
      <c r="G876" s="488" t="str">
        <f>IFERROR(INDEX(Supplier!G:G,MATCH($D876,Supplier!$C:$C,0),0),"")</f>
        <v/>
      </c>
      <c r="H876" s="524"/>
      <c r="I876" s="525"/>
      <c r="J876" s="533" t="str">
        <f>IF(C876&lt;&gt;"",-SUMIFS('Jurnal Utang'!J:J,'Jurnal Utang'!H:H,F876,'Jurnal Utang'!N:N,C876)+SUMIFS('Jurnal Kas'!K:K,'Jurnal Kas'!H:H,F876,'Jurnal Kas'!N:N,C876)+I876,"")</f>
        <v/>
      </c>
    </row>
    <row r="877" spans="2:10" x14ac:dyDescent="0.25">
      <c r="B877" s="502">
        <v>870</v>
      </c>
      <c r="C877" s="502"/>
      <c r="D877" s="490" t="str">
        <f>IFERROR(INDEX('Jurnal Utang'!O:O,MATCH(C877,'Jurnal Utang'!N:N,0),0),"")</f>
        <v/>
      </c>
      <c r="E877" s="488" t="str">
        <f>IFERROR(INDEX(Supplier!D:D,MATCH($D877,Supplier!$C:$C,0),0),"")</f>
        <v/>
      </c>
      <c r="F877" s="490" t="str">
        <f>IFERROR(INDEX(Supplier!F:F,MATCH($D877,Supplier!$C:$C,0),0),"")</f>
        <v/>
      </c>
      <c r="G877" s="488" t="str">
        <f>IFERROR(INDEX(Supplier!G:G,MATCH($D877,Supplier!$C:$C,0),0),"")</f>
        <v/>
      </c>
      <c r="H877" s="524"/>
      <c r="I877" s="525"/>
      <c r="J877" s="533" t="str">
        <f>IF(C877&lt;&gt;"",-SUMIFS('Jurnal Utang'!J:J,'Jurnal Utang'!H:H,F877,'Jurnal Utang'!N:N,C877)+SUMIFS('Jurnal Kas'!K:K,'Jurnal Kas'!H:H,F877,'Jurnal Kas'!N:N,C877)+I877,"")</f>
        <v/>
      </c>
    </row>
    <row r="878" spans="2:10" x14ac:dyDescent="0.25">
      <c r="B878" s="502">
        <v>871</v>
      </c>
      <c r="C878" s="502"/>
      <c r="D878" s="490" t="str">
        <f>IFERROR(INDEX('Jurnal Utang'!O:O,MATCH(C878,'Jurnal Utang'!N:N,0),0),"")</f>
        <v/>
      </c>
      <c r="E878" s="488" t="str">
        <f>IFERROR(INDEX(Supplier!D:D,MATCH($D878,Supplier!$C:$C,0),0),"")</f>
        <v/>
      </c>
      <c r="F878" s="490" t="str">
        <f>IFERROR(INDEX(Supplier!F:F,MATCH($D878,Supplier!$C:$C,0),0),"")</f>
        <v/>
      </c>
      <c r="G878" s="488" t="str">
        <f>IFERROR(INDEX(Supplier!G:G,MATCH($D878,Supplier!$C:$C,0),0),"")</f>
        <v/>
      </c>
      <c r="H878" s="524"/>
      <c r="I878" s="525"/>
      <c r="J878" s="533" t="str">
        <f>IF(C878&lt;&gt;"",-SUMIFS('Jurnal Utang'!J:J,'Jurnal Utang'!H:H,F878,'Jurnal Utang'!N:N,C878)+SUMIFS('Jurnal Kas'!K:K,'Jurnal Kas'!H:H,F878,'Jurnal Kas'!N:N,C878)+I878,"")</f>
        <v/>
      </c>
    </row>
    <row r="879" spans="2:10" x14ac:dyDescent="0.25">
      <c r="B879" s="502">
        <v>872</v>
      </c>
      <c r="C879" s="502"/>
      <c r="D879" s="490" t="str">
        <f>IFERROR(INDEX('Jurnal Utang'!O:O,MATCH(C879,'Jurnal Utang'!N:N,0),0),"")</f>
        <v/>
      </c>
      <c r="E879" s="488" t="str">
        <f>IFERROR(INDEX(Supplier!D:D,MATCH($D879,Supplier!$C:$C,0),0),"")</f>
        <v/>
      </c>
      <c r="F879" s="490" t="str">
        <f>IFERROR(INDEX(Supplier!F:F,MATCH($D879,Supplier!$C:$C,0),0),"")</f>
        <v/>
      </c>
      <c r="G879" s="488" t="str">
        <f>IFERROR(INDEX(Supplier!G:G,MATCH($D879,Supplier!$C:$C,0),0),"")</f>
        <v/>
      </c>
      <c r="H879" s="524"/>
      <c r="I879" s="525"/>
      <c r="J879" s="533" t="str">
        <f>IF(C879&lt;&gt;"",-SUMIFS('Jurnal Utang'!J:J,'Jurnal Utang'!H:H,F879,'Jurnal Utang'!N:N,C879)+SUMIFS('Jurnal Kas'!K:K,'Jurnal Kas'!H:H,F879,'Jurnal Kas'!N:N,C879)+I879,"")</f>
        <v/>
      </c>
    </row>
    <row r="880" spans="2:10" x14ac:dyDescent="0.25">
      <c r="B880" s="502">
        <v>873</v>
      </c>
      <c r="C880" s="502"/>
      <c r="D880" s="490" t="str">
        <f>IFERROR(INDEX('Jurnal Utang'!O:O,MATCH(C880,'Jurnal Utang'!N:N,0),0),"")</f>
        <v/>
      </c>
      <c r="E880" s="488" t="str">
        <f>IFERROR(INDEX(Supplier!D:D,MATCH($D880,Supplier!$C:$C,0),0),"")</f>
        <v/>
      </c>
      <c r="F880" s="490" t="str">
        <f>IFERROR(INDEX(Supplier!F:F,MATCH($D880,Supplier!$C:$C,0),0),"")</f>
        <v/>
      </c>
      <c r="G880" s="488" t="str">
        <f>IFERROR(INDEX(Supplier!G:G,MATCH($D880,Supplier!$C:$C,0),0),"")</f>
        <v/>
      </c>
      <c r="H880" s="524"/>
      <c r="I880" s="525"/>
      <c r="J880" s="533" t="str">
        <f>IF(C880&lt;&gt;"",-SUMIFS('Jurnal Utang'!J:J,'Jurnal Utang'!H:H,F880,'Jurnal Utang'!N:N,C880)+SUMIFS('Jurnal Kas'!K:K,'Jurnal Kas'!H:H,F880,'Jurnal Kas'!N:N,C880)+I880,"")</f>
        <v/>
      </c>
    </row>
    <row r="881" spans="2:10" x14ac:dyDescent="0.25">
      <c r="B881" s="502">
        <v>874</v>
      </c>
      <c r="C881" s="502"/>
      <c r="D881" s="490" t="str">
        <f>IFERROR(INDEX('Jurnal Utang'!O:O,MATCH(C881,'Jurnal Utang'!N:N,0),0),"")</f>
        <v/>
      </c>
      <c r="E881" s="488" t="str">
        <f>IFERROR(INDEX(Supplier!D:D,MATCH($D881,Supplier!$C:$C,0),0),"")</f>
        <v/>
      </c>
      <c r="F881" s="490" t="str">
        <f>IFERROR(INDEX(Supplier!F:F,MATCH($D881,Supplier!$C:$C,0),0),"")</f>
        <v/>
      </c>
      <c r="G881" s="488" t="str">
        <f>IFERROR(INDEX(Supplier!G:G,MATCH($D881,Supplier!$C:$C,0),0),"")</f>
        <v/>
      </c>
      <c r="H881" s="524"/>
      <c r="I881" s="525"/>
      <c r="J881" s="533" t="str">
        <f>IF(C881&lt;&gt;"",-SUMIFS('Jurnal Utang'!J:J,'Jurnal Utang'!H:H,F881,'Jurnal Utang'!N:N,C881)+SUMIFS('Jurnal Kas'!K:K,'Jurnal Kas'!H:H,F881,'Jurnal Kas'!N:N,C881)+I881,"")</f>
        <v/>
      </c>
    </row>
    <row r="882" spans="2:10" x14ac:dyDescent="0.25">
      <c r="B882" s="502">
        <v>875</v>
      </c>
      <c r="C882" s="502"/>
      <c r="D882" s="490" t="str">
        <f>IFERROR(INDEX('Jurnal Utang'!O:O,MATCH(C882,'Jurnal Utang'!N:N,0),0),"")</f>
        <v/>
      </c>
      <c r="E882" s="488" t="str">
        <f>IFERROR(INDEX(Supplier!D:D,MATCH($D882,Supplier!$C:$C,0),0),"")</f>
        <v/>
      </c>
      <c r="F882" s="490" t="str">
        <f>IFERROR(INDEX(Supplier!F:F,MATCH($D882,Supplier!$C:$C,0),0),"")</f>
        <v/>
      </c>
      <c r="G882" s="488" t="str">
        <f>IFERROR(INDEX(Supplier!G:G,MATCH($D882,Supplier!$C:$C,0),0),"")</f>
        <v/>
      </c>
      <c r="H882" s="524"/>
      <c r="I882" s="525"/>
      <c r="J882" s="533" t="str">
        <f>IF(C882&lt;&gt;"",-SUMIFS('Jurnal Utang'!J:J,'Jurnal Utang'!H:H,F882,'Jurnal Utang'!N:N,C882)+SUMIFS('Jurnal Kas'!K:K,'Jurnal Kas'!H:H,F882,'Jurnal Kas'!N:N,C882)+I882,"")</f>
        <v/>
      </c>
    </row>
    <row r="883" spans="2:10" x14ac:dyDescent="0.25">
      <c r="B883" s="502">
        <v>876</v>
      </c>
      <c r="C883" s="502"/>
      <c r="D883" s="490" t="str">
        <f>IFERROR(INDEX('Jurnal Utang'!O:O,MATCH(C883,'Jurnal Utang'!N:N,0),0),"")</f>
        <v/>
      </c>
      <c r="E883" s="488" t="str">
        <f>IFERROR(INDEX(Supplier!D:D,MATCH($D883,Supplier!$C:$C,0),0),"")</f>
        <v/>
      </c>
      <c r="F883" s="490" t="str">
        <f>IFERROR(INDEX(Supplier!F:F,MATCH($D883,Supplier!$C:$C,0),0),"")</f>
        <v/>
      </c>
      <c r="G883" s="488" t="str">
        <f>IFERROR(INDEX(Supplier!G:G,MATCH($D883,Supplier!$C:$C,0),0),"")</f>
        <v/>
      </c>
      <c r="H883" s="524"/>
      <c r="I883" s="525"/>
      <c r="J883" s="533" t="str">
        <f>IF(C883&lt;&gt;"",-SUMIFS('Jurnal Utang'!J:J,'Jurnal Utang'!H:H,F883,'Jurnal Utang'!N:N,C883)+SUMIFS('Jurnal Kas'!K:K,'Jurnal Kas'!H:H,F883,'Jurnal Kas'!N:N,C883)+I883,"")</f>
        <v/>
      </c>
    </row>
    <row r="884" spans="2:10" x14ac:dyDescent="0.25">
      <c r="B884" s="502">
        <v>877</v>
      </c>
      <c r="C884" s="502"/>
      <c r="D884" s="490" t="str">
        <f>IFERROR(INDEX('Jurnal Utang'!O:O,MATCH(C884,'Jurnal Utang'!N:N,0),0),"")</f>
        <v/>
      </c>
      <c r="E884" s="488" t="str">
        <f>IFERROR(INDEX(Supplier!D:D,MATCH($D884,Supplier!$C:$C,0),0),"")</f>
        <v/>
      </c>
      <c r="F884" s="490" t="str">
        <f>IFERROR(INDEX(Supplier!F:F,MATCH($D884,Supplier!$C:$C,0),0),"")</f>
        <v/>
      </c>
      <c r="G884" s="488" t="str">
        <f>IFERROR(INDEX(Supplier!G:G,MATCH($D884,Supplier!$C:$C,0),0),"")</f>
        <v/>
      </c>
      <c r="H884" s="524"/>
      <c r="I884" s="525"/>
      <c r="J884" s="533" t="str">
        <f>IF(C884&lt;&gt;"",-SUMIFS('Jurnal Utang'!J:J,'Jurnal Utang'!H:H,F884,'Jurnal Utang'!N:N,C884)+SUMIFS('Jurnal Kas'!K:K,'Jurnal Kas'!H:H,F884,'Jurnal Kas'!N:N,C884)+I884,"")</f>
        <v/>
      </c>
    </row>
    <row r="885" spans="2:10" x14ac:dyDescent="0.25">
      <c r="B885" s="502">
        <v>878</v>
      </c>
      <c r="C885" s="502"/>
      <c r="D885" s="490" t="str">
        <f>IFERROR(INDEX('Jurnal Utang'!O:O,MATCH(C885,'Jurnal Utang'!N:N,0),0),"")</f>
        <v/>
      </c>
      <c r="E885" s="488" t="str">
        <f>IFERROR(INDEX(Supplier!D:D,MATCH($D885,Supplier!$C:$C,0),0),"")</f>
        <v/>
      </c>
      <c r="F885" s="490" t="str">
        <f>IFERROR(INDEX(Supplier!F:F,MATCH($D885,Supplier!$C:$C,0),0),"")</f>
        <v/>
      </c>
      <c r="G885" s="488" t="str">
        <f>IFERROR(INDEX(Supplier!G:G,MATCH($D885,Supplier!$C:$C,0),0),"")</f>
        <v/>
      </c>
      <c r="H885" s="524"/>
      <c r="I885" s="525"/>
      <c r="J885" s="533" t="str">
        <f>IF(C885&lt;&gt;"",-SUMIFS('Jurnal Utang'!J:J,'Jurnal Utang'!H:H,F885,'Jurnal Utang'!N:N,C885)+SUMIFS('Jurnal Kas'!K:K,'Jurnal Kas'!H:H,F885,'Jurnal Kas'!N:N,C885)+I885,"")</f>
        <v/>
      </c>
    </row>
    <row r="886" spans="2:10" x14ac:dyDescent="0.25">
      <c r="B886" s="502">
        <v>879</v>
      </c>
      <c r="C886" s="502"/>
      <c r="D886" s="490" t="str">
        <f>IFERROR(INDEX('Jurnal Utang'!O:O,MATCH(C886,'Jurnal Utang'!N:N,0),0),"")</f>
        <v/>
      </c>
      <c r="E886" s="488" t="str">
        <f>IFERROR(INDEX(Supplier!D:D,MATCH($D886,Supplier!$C:$C,0),0),"")</f>
        <v/>
      </c>
      <c r="F886" s="490" t="str">
        <f>IFERROR(INDEX(Supplier!F:F,MATCH($D886,Supplier!$C:$C,0),0),"")</f>
        <v/>
      </c>
      <c r="G886" s="488" t="str">
        <f>IFERROR(INDEX(Supplier!G:G,MATCH($D886,Supplier!$C:$C,0),0),"")</f>
        <v/>
      </c>
      <c r="H886" s="524"/>
      <c r="I886" s="525"/>
      <c r="J886" s="533" t="str">
        <f>IF(C886&lt;&gt;"",-SUMIFS('Jurnal Utang'!J:J,'Jurnal Utang'!H:H,F886,'Jurnal Utang'!N:N,C886)+SUMIFS('Jurnal Kas'!K:K,'Jurnal Kas'!H:H,F886,'Jurnal Kas'!N:N,C886)+I886,"")</f>
        <v/>
      </c>
    </row>
    <row r="887" spans="2:10" x14ac:dyDescent="0.25">
      <c r="B887" s="502">
        <v>880</v>
      </c>
      <c r="C887" s="502"/>
      <c r="D887" s="490" t="str">
        <f>IFERROR(INDEX('Jurnal Utang'!O:O,MATCH(C887,'Jurnal Utang'!N:N,0),0),"")</f>
        <v/>
      </c>
      <c r="E887" s="488" t="str">
        <f>IFERROR(INDEX(Supplier!D:D,MATCH($D887,Supplier!$C:$C,0),0),"")</f>
        <v/>
      </c>
      <c r="F887" s="490" t="str">
        <f>IFERROR(INDEX(Supplier!F:F,MATCH($D887,Supplier!$C:$C,0),0),"")</f>
        <v/>
      </c>
      <c r="G887" s="488" t="str">
        <f>IFERROR(INDEX(Supplier!G:G,MATCH($D887,Supplier!$C:$C,0),0),"")</f>
        <v/>
      </c>
      <c r="H887" s="524"/>
      <c r="I887" s="525"/>
      <c r="J887" s="533" t="str">
        <f>IF(C887&lt;&gt;"",-SUMIFS('Jurnal Utang'!J:J,'Jurnal Utang'!H:H,F887,'Jurnal Utang'!N:N,C887)+SUMIFS('Jurnal Kas'!K:K,'Jurnal Kas'!H:H,F887,'Jurnal Kas'!N:N,C887)+I887,"")</f>
        <v/>
      </c>
    </row>
    <row r="888" spans="2:10" x14ac:dyDescent="0.25">
      <c r="B888" s="502">
        <v>881</v>
      </c>
      <c r="C888" s="502"/>
      <c r="D888" s="490" t="str">
        <f>IFERROR(INDEX('Jurnal Utang'!O:O,MATCH(C888,'Jurnal Utang'!N:N,0),0),"")</f>
        <v/>
      </c>
      <c r="E888" s="488" t="str">
        <f>IFERROR(INDEX(Supplier!D:D,MATCH($D888,Supplier!$C:$C,0),0),"")</f>
        <v/>
      </c>
      <c r="F888" s="490" t="str">
        <f>IFERROR(INDEX(Supplier!F:F,MATCH($D888,Supplier!$C:$C,0),0),"")</f>
        <v/>
      </c>
      <c r="G888" s="488" t="str">
        <f>IFERROR(INDEX(Supplier!G:G,MATCH($D888,Supplier!$C:$C,0),0),"")</f>
        <v/>
      </c>
      <c r="H888" s="524"/>
      <c r="I888" s="525"/>
      <c r="J888" s="533" t="str">
        <f>IF(C888&lt;&gt;"",-SUMIFS('Jurnal Utang'!J:J,'Jurnal Utang'!H:H,F888,'Jurnal Utang'!N:N,C888)+SUMIFS('Jurnal Kas'!K:K,'Jurnal Kas'!H:H,F888,'Jurnal Kas'!N:N,C888)+I888,"")</f>
        <v/>
      </c>
    </row>
    <row r="889" spans="2:10" x14ac:dyDescent="0.25">
      <c r="B889" s="502">
        <v>882</v>
      </c>
      <c r="C889" s="502"/>
      <c r="D889" s="490" t="str">
        <f>IFERROR(INDEX('Jurnal Utang'!O:O,MATCH(C889,'Jurnal Utang'!N:N,0),0),"")</f>
        <v/>
      </c>
      <c r="E889" s="488" t="str">
        <f>IFERROR(INDEX(Supplier!D:D,MATCH($D889,Supplier!$C:$C,0),0),"")</f>
        <v/>
      </c>
      <c r="F889" s="490" t="str">
        <f>IFERROR(INDEX(Supplier!F:F,MATCH($D889,Supplier!$C:$C,0),0),"")</f>
        <v/>
      </c>
      <c r="G889" s="488" t="str">
        <f>IFERROR(INDEX(Supplier!G:G,MATCH($D889,Supplier!$C:$C,0),0),"")</f>
        <v/>
      </c>
      <c r="H889" s="524"/>
      <c r="I889" s="525"/>
      <c r="J889" s="533" t="str">
        <f>IF(C889&lt;&gt;"",-SUMIFS('Jurnal Utang'!J:J,'Jurnal Utang'!H:H,F889,'Jurnal Utang'!N:N,C889)+SUMIFS('Jurnal Kas'!K:K,'Jurnal Kas'!H:H,F889,'Jurnal Kas'!N:N,C889)+I889,"")</f>
        <v/>
      </c>
    </row>
    <row r="890" spans="2:10" x14ac:dyDescent="0.25">
      <c r="B890" s="502">
        <v>883</v>
      </c>
      <c r="C890" s="502"/>
      <c r="D890" s="490" t="str">
        <f>IFERROR(INDEX('Jurnal Utang'!O:O,MATCH(C890,'Jurnal Utang'!N:N,0),0),"")</f>
        <v/>
      </c>
      <c r="E890" s="488" t="str">
        <f>IFERROR(INDEX(Supplier!D:D,MATCH($D890,Supplier!$C:$C,0),0),"")</f>
        <v/>
      </c>
      <c r="F890" s="490" t="str">
        <f>IFERROR(INDEX(Supplier!F:F,MATCH($D890,Supplier!$C:$C,0),0),"")</f>
        <v/>
      </c>
      <c r="G890" s="488" t="str">
        <f>IFERROR(INDEX(Supplier!G:G,MATCH($D890,Supplier!$C:$C,0),0),"")</f>
        <v/>
      </c>
      <c r="H890" s="524"/>
      <c r="I890" s="525"/>
      <c r="J890" s="533" t="str">
        <f>IF(C890&lt;&gt;"",-SUMIFS('Jurnal Utang'!J:J,'Jurnal Utang'!H:H,F890,'Jurnal Utang'!N:N,C890)+SUMIFS('Jurnal Kas'!K:K,'Jurnal Kas'!H:H,F890,'Jurnal Kas'!N:N,C890)+I890,"")</f>
        <v/>
      </c>
    </row>
    <row r="891" spans="2:10" x14ac:dyDescent="0.25">
      <c r="B891" s="502">
        <v>884</v>
      </c>
      <c r="C891" s="502"/>
      <c r="D891" s="490" t="str">
        <f>IFERROR(INDEX('Jurnal Utang'!O:O,MATCH(C891,'Jurnal Utang'!N:N,0),0),"")</f>
        <v/>
      </c>
      <c r="E891" s="488" t="str">
        <f>IFERROR(INDEX(Supplier!D:D,MATCH($D891,Supplier!$C:$C,0),0),"")</f>
        <v/>
      </c>
      <c r="F891" s="490" t="str">
        <f>IFERROR(INDEX(Supplier!F:F,MATCH($D891,Supplier!$C:$C,0),0),"")</f>
        <v/>
      </c>
      <c r="G891" s="488" t="str">
        <f>IFERROR(INDEX(Supplier!G:G,MATCH($D891,Supplier!$C:$C,0),0),"")</f>
        <v/>
      </c>
      <c r="H891" s="524"/>
      <c r="I891" s="525"/>
      <c r="J891" s="533" t="str">
        <f>IF(C891&lt;&gt;"",-SUMIFS('Jurnal Utang'!J:J,'Jurnal Utang'!H:H,F891,'Jurnal Utang'!N:N,C891)+SUMIFS('Jurnal Kas'!K:K,'Jurnal Kas'!H:H,F891,'Jurnal Kas'!N:N,C891)+I891,"")</f>
        <v/>
      </c>
    </row>
    <row r="892" spans="2:10" x14ac:dyDescent="0.25">
      <c r="B892" s="502">
        <v>885</v>
      </c>
      <c r="C892" s="502"/>
      <c r="D892" s="490" t="str">
        <f>IFERROR(INDEX('Jurnal Utang'!O:O,MATCH(C892,'Jurnal Utang'!N:N,0),0),"")</f>
        <v/>
      </c>
      <c r="E892" s="488" t="str">
        <f>IFERROR(INDEX(Supplier!D:D,MATCH($D892,Supplier!$C:$C,0),0),"")</f>
        <v/>
      </c>
      <c r="F892" s="490" t="str">
        <f>IFERROR(INDEX(Supplier!F:F,MATCH($D892,Supplier!$C:$C,0),0),"")</f>
        <v/>
      </c>
      <c r="G892" s="488" t="str">
        <f>IFERROR(INDEX(Supplier!G:G,MATCH($D892,Supplier!$C:$C,0),0),"")</f>
        <v/>
      </c>
      <c r="H892" s="524"/>
      <c r="I892" s="525"/>
      <c r="J892" s="533" t="str">
        <f>IF(C892&lt;&gt;"",-SUMIFS('Jurnal Utang'!J:J,'Jurnal Utang'!H:H,F892,'Jurnal Utang'!N:N,C892)+SUMIFS('Jurnal Kas'!K:K,'Jurnal Kas'!H:H,F892,'Jurnal Kas'!N:N,C892)+I892,"")</f>
        <v/>
      </c>
    </row>
    <row r="893" spans="2:10" x14ac:dyDescent="0.25">
      <c r="B893" s="502">
        <v>886</v>
      </c>
      <c r="C893" s="502"/>
      <c r="D893" s="490" t="str">
        <f>IFERROR(INDEX('Jurnal Utang'!O:O,MATCH(C893,'Jurnal Utang'!N:N,0),0),"")</f>
        <v/>
      </c>
      <c r="E893" s="488" t="str">
        <f>IFERROR(INDEX(Supplier!D:D,MATCH($D893,Supplier!$C:$C,0),0),"")</f>
        <v/>
      </c>
      <c r="F893" s="490" t="str">
        <f>IFERROR(INDEX(Supplier!F:F,MATCH($D893,Supplier!$C:$C,0),0),"")</f>
        <v/>
      </c>
      <c r="G893" s="488" t="str">
        <f>IFERROR(INDEX(Supplier!G:G,MATCH($D893,Supplier!$C:$C,0),0),"")</f>
        <v/>
      </c>
      <c r="H893" s="524"/>
      <c r="I893" s="525"/>
      <c r="J893" s="533" t="str">
        <f>IF(C893&lt;&gt;"",-SUMIFS('Jurnal Utang'!J:J,'Jurnal Utang'!H:H,F893,'Jurnal Utang'!N:N,C893)+SUMIFS('Jurnal Kas'!K:K,'Jurnal Kas'!H:H,F893,'Jurnal Kas'!N:N,C893)+I893,"")</f>
        <v/>
      </c>
    </row>
    <row r="894" spans="2:10" x14ac:dyDescent="0.25">
      <c r="B894" s="502">
        <v>887</v>
      </c>
      <c r="C894" s="502"/>
      <c r="D894" s="490" t="str">
        <f>IFERROR(INDEX('Jurnal Utang'!O:O,MATCH(C894,'Jurnal Utang'!N:N,0),0),"")</f>
        <v/>
      </c>
      <c r="E894" s="488" t="str">
        <f>IFERROR(INDEX(Supplier!D:D,MATCH($D894,Supplier!$C:$C,0),0),"")</f>
        <v/>
      </c>
      <c r="F894" s="490" t="str">
        <f>IFERROR(INDEX(Supplier!F:F,MATCH($D894,Supplier!$C:$C,0),0),"")</f>
        <v/>
      </c>
      <c r="G894" s="488" t="str">
        <f>IFERROR(INDEX(Supplier!G:G,MATCH($D894,Supplier!$C:$C,0),0),"")</f>
        <v/>
      </c>
      <c r="H894" s="524"/>
      <c r="I894" s="525"/>
      <c r="J894" s="533" t="str">
        <f>IF(C894&lt;&gt;"",-SUMIFS('Jurnal Utang'!J:J,'Jurnal Utang'!H:H,F894,'Jurnal Utang'!N:N,C894)+SUMIFS('Jurnal Kas'!K:K,'Jurnal Kas'!H:H,F894,'Jurnal Kas'!N:N,C894)+I894,"")</f>
        <v/>
      </c>
    </row>
    <row r="895" spans="2:10" x14ac:dyDescent="0.25">
      <c r="B895" s="502">
        <v>888</v>
      </c>
      <c r="C895" s="502"/>
      <c r="D895" s="490" t="str">
        <f>IFERROR(INDEX('Jurnal Utang'!O:O,MATCH(C895,'Jurnal Utang'!N:N,0),0),"")</f>
        <v/>
      </c>
      <c r="E895" s="488" t="str">
        <f>IFERROR(INDEX(Supplier!D:D,MATCH($D895,Supplier!$C:$C,0),0),"")</f>
        <v/>
      </c>
      <c r="F895" s="490" t="str">
        <f>IFERROR(INDEX(Supplier!F:F,MATCH($D895,Supplier!$C:$C,0),0),"")</f>
        <v/>
      </c>
      <c r="G895" s="488" t="str">
        <f>IFERROR(INDEX(Supplier!G:G,MATCH($D895,Supplier!$C:$C,0),0),"")</f>
        <v/>
      </c>
      <c r="H895" s="524"/>
      <c r="I895" s="525"/>
      <c r="J895" s="533" t="str">
        <f>IF(C895&lt;&gt;"",-SUMIFS('Jurnal Utang'!J:J,'Jurnal Utang'!H:H,F895,'Jurnal Utang'!N:N,C895)+SUMIFS('Jurnal Kas'!K:K,'Jurnal Kas'!H:H,F895,'Jurnal Kas'!N:N,C895)+I895,"")</f>
        <v/>
      </c>
    </row>
    <row r="896" spans="2:10" x14ac:dyDescent="0.25">
      <c r="B896" s="502">
        <v>889</v>
      </c>
      <c r="C896" s="502"/>
      <c r="D896" s="490" t="str">
        <f>IFERROR(INDEX('Jurnal Utang'!O:O,MATCH(C896,'Jurnal Utang'!N:N,0),0),"")</f>
        <v/>
      </c>
      <c r="E896" s="488" t="str">
        <f>IFERROR(INDEX(Supplier!D:D,MATCH($D896,Supplier!$C:$C,0),0),"")</f>
        <v/>
      </c>
      <c r="F896" s="490" t="str">
        <f>IFERROR(INDEX(Supplier!F:F,MATCH($D896,Supplier!$C:$C,0),0),"")</f>
        <v/>
      </c>
      <c r="G896" s="488" t="str">
        <f>IFERROR(INDEX(Supplier!G:G,MATCH($D896,Supplier!$C:$C,0),0),"")</f>
        <v/>
      </c>
      <c r="H896" s="524"/>
      <c r="I896" s="525"/>
      <c r="J896" s="533" t="str">
        <f>IF(C896&lt;&gt;"",-SUMIFS('Jurnal Utang'!J:J,'Jurnal Utang'!H:H,F896,'Jurnal Utang'!N:N,C896)+SUMIFS('Jurnal Kas'!K:K,'Jurnal Kas'!H:H,F896,'Jurnal Kas'!N:N,C896)+I896,"")</f>
        <v/>
      </c>
    </row>
    <row r="897" spans="2:10" x14ac:dyDescent="0.25">
      <c r="B897" s="502">
        <v>890</v>
      </c>
      <c r="C897" s="502"/>
      <c r="D897" s="490" t="str">
        <f>IFERROR(INDEX('Jurnal Utang'!O:O,MATCH(C897,'Jurnal Utang'!N:N,0),0),"")</f>
        <v/>
      </c>
      <c r="E897" s="488" t="str">
        <f>IFERROR(INDEX(Supplier!D:D,MATCH($D897,Supplier!$C:$C,0),0),"")</f>
        <v/>
      </c>
      <c r="F897" s="490" t="str">
        <f>IFERROR(INDEX(Supplier!F:F,MATCH($D897,Supplier!$C:$C,0),0),"")</f>
        <v/>
      </c>
      <c r="G897" s="488" t="str">
        <f>IFERROR(INDEX(Supplier!G:G,MATCH($D897,Supplier!$C:$C,0),0),"")</f>
        <v/>
      </c>
      <c r="H897" s="524"/>
      <c r="I897" s="525"/>
      <c r="J897" s="533" t="str">
        <f>IF(C897&lt;&gt;"",-SUMIFS('Jurnal Utang'!J:J,'Jurnal Utang'!H:H,F897,'Jurnal Utang'!N:N,C897)+SUMIFS('Jurnal Kas'!K:K,'Jurnal Kas'!H:H,F897,'Jurnal Kas'!N:N,C897)+I897,"")</f>
        <v/>
      </c>
    </row>
    <row r="898" spans="2:10" x14ac:dyDescent="0.25">
      <c r="B898" s="502">
        <v>891</v>
      </c>
      <c r="C898" s="502"/>
      <c r="D898" s="490" t="str">
        <f>IFERROR(INDEX('Jurnal Utang'!O:O,MATCH(C898,'Jurnal Utang'!N:N,0),0),"")</f>
        <v/>
      </c>
      <c r="E898" s="488" t="str">
        <f>IFERROR(INDEX(Supplier!D:D,MATCH($D898,Supplier!$C:$C,0),0),"")</f>
        <v/>
      </c>
      <c r="F898" s="490" t="str">
        <f>IFERROR(INDEX(Supplier!F:F,MATCH($D898,Supplier!$C:$C,0),0),"")</f>
        <v/>
      </c>
      <c r="G898" s="488" t="str">
        <f>IFERROR(INDEX(Supplier!G:G,MATCH($D898,Supplier!$C:$C,0),0),"")</f>
        <v/>
      </c>
      <c r="H898" s="524"/>
      <c r="I898" s="525"/>
      <c r="J898" s="533" t="str">
        <f>IF(C898&lt;&gt;"",-SUMIFS('Jurnal Utang'!J:J,'Jurnal Utang'!H:H,F898,'Jurnal Utang'!N:N,C898)+SUMIFS('Jurnal Kas'!K:K,'Jurnal Kas'!H:H,F898,'Jurnal Kas'!N:N,C898)+I898,"")</f>
        <v/>
      </c>
    </row>
    <row r="899" spans="2:10" x14ac:dyDescent="0.25">
      <c r="B899" s="502">
        <v>892</v>
      </c>
      <c r="C899" s="502"/>
      <c r="D899" s="490" t="str">
        <f>IFERROR(INDEX('Jurnal Utang'!O:O,MATCH(C899,'Jurnal Utang'!N:N,0),0),"")</f>
        <v/>
      </c>
      <c r="E899" s="488" t="str">
        <f>IFERROR(INDEX(Supplier!D:D,MATCH($D899,Supplier!$C:$C,0),0),"")</f>
        <v/>
      </c>
      <c r="F899" s="490" t="str">
        <f>IFERROR(INDEX(Supplier!F:F,MATCH($D899,Supplier!$C:$C,0),0),"")</f>
        <v/>
      </c>
      <c r="G899" s="488" t="str">
        <f>IFERROR(INDEX(Supplier!G:G,MATCH($D899,Supplier!$C:$C,0),0),"")</f>
        <v/>
      </c>
      <c r="H899" s="524"/>
      <c r="I899" s="525"/>
      <c r="J899" s="533" t="str">
        <f>IF(C899&lt;&gt;"",-SUMIFS('Jurnal Utang'!J:J,'Jurnal Utang'!H:H,F899,'Jurnal Utang'!N:N,C899)+SUMIFS('Jurnal Kas'!K:K,'Jurnal Kas'!H:H,F899,'Jurnal Kas'!N:N,C899)+I899,"")</f>
        <v/>
      </c>
    </row>
    <row r="900" spans="2:10" x14ac:dyDescent="0.25">
      <c r="B900" s="502">
        <v>893</v>
      </c>
      <c r="C900" s="502"/>
      <c r="D900" s="490" t="str">
        <f>IFERROR(INDEX('Jurnal Utang'!O:O,MATCH(C900,'Jurnal Utang'!N:N,0),0),"")</f>
        <v/>
      </c>
      <c r="E900" s="488" t="str">
        <f>IFERROR(INDEX(Supplier!D:D,MATCH($D900,Supplier!$C:$C,0),0),"")</f>
        <v/>
      </c>
      <c r="F900" s="490" t="str">
        <f>IFERROR(INDEX(Supplier!F:F,MATCH($D900,Supplier!$C:$C,0),0),"")</f>
        <v/>
      </c>
      <c r="G900" s="488" t="str">
        <f>IFERROR(INDEX(Supplier!G:G,MATCH($D900,Supplier!$C:$C,0),0),"")</f>
        <v/>
      </c>
      <c r="H900" s="524"/>
      <c r="I900" s="525"/>
      <c r="J900" s="533" t="str">
        <f>IF(C900&lt;&gt;"",-SUMIFS('Jurnal Utang'!J:J,'Jurnal Utang'!H:H,F900,'Jurnal Utang'!N:N,C900)+SUMIFS('Jurnal Kas'!K:K,'Jurnal Kas'!H:H,F900,'Jurnal Kas'!N:N,C900)+I900,"")</f>
        <v/>
      </c>
    </row>
    <row r="901" spans="2:10" x14ac:dyDescent="0.25">
      <c r="B901" s="502">
        <v>894</v>
      </c>
      <c r="C901" s="502"/>
      <c r="D901" s="490" t="str">
        <f>IFERROR(INDEX('Jurnal Utang'!O:O,MATCH(C901,'Jurnal Utang'!N:N,0),0),"")</f>
        <v/>
      </c>
      <c r="E901" s="488" t="str">
        <f>IFERROR(INDEX(Supplier!D:D,MATCH($D901,Supplier!$C:$C,0),0),"")</f>
        <v/>
      </c>
      <c r="F901" s="490" t="str">
        <f>IFERROR(INDEX(Supplier!F:F,MATCH($D901,Supplier!$C:$C,0),0),"")</f>
        <v/>
      </c>
      <c r="G901" s="488" t="str">
        <f>IFERROR(INDEX(Supplier!G:G,MATCH($D901,Supplier!$C:$C,0),0),"")</f>
        <v/>
      </c>
      <c r="H901" s="524"/>
      <c r="I901" s="525"/>
      <c r="J901" s="533" t="str">
        <f>IF(C901&lt;&gt;"",-SUMIFS('Jurnal Utang'!J:J,'Jurnal Utang'!H:H,F901,'Jurnal Utang'!N:N,C901)+SUMIFS('Jurnal Kas'!K:K,'Jurnal Kas'!H:H,F901,'Jurnal Kas'!N:N,C901)+I901,"")</f>
        <v/>
      </c>
    </row>
    <row r="902" spans="2:10" x14ac:dyDescent="0.25">
      <c r="B902" s="502">
        <v>895</v>
      </c>
      <c r="C902" s="502"/>
      <c r="D902" s="490" t="str">
        <f>IFERROR(INDEX('Jurnal Utang'!O:O,MATCH(C902,'Jurnal Utang'!N:N,0),0),"")</f>
        <v/>
      </c>
      <c r="E902" s="488" t="str">
        <f>IFERROR(INDEX(Supplier!D:D,MATCH($D902,Supplier!$C:$C,0),0),"")</f>
        <v/>
      </c>
      <c r="F902" s="490" t="str">
        <f>IFERROR(INDEX(Supplier!F:F,MATCH($D902,Supplier!$C:$C,0),0),"")</f>
        <v/>
      </c>
      <c r="G902" s="488" t="str">
        <f>IFERROR(INDEX(Supplier!G:G,MATCH($D902,Supplier!$C:$C,0),0),"")</f>
        <v/>
      </c>
      <c r="H902" s="524"/>
      <c r="I902" s="525"/>
      <c r="J902" s="533" t="str">
        <f>IF(C902&lt;&gt;"",-SUMIFS('Jurnal Utang'!J:J,'Jurnal Utang'!H:H,F902,'Jurnal Utang'!N:N,C902)+SUMIFS('Jurnal Kas'!K:K,'Jurnal Kas'!H:H,F902,'Jurnal Kas'!N:N,C902)+I902,"")</f>
        <v/>
      </c>
    </row>
    <row r="903" spans="2:10" x14ac:dyDescent="0.25">
      <c r="B903" s="502">
        <v>896</v>
      </c>
      <c r="C903" s="502"/>
      <c r="D903" s="490" t="str">
        <f>IFERROR(INDEX('Jurnal Utang'!O:O,MATCH(C903,'Jurnal Utang'!N:N,0),0),"")</f>
        <v/>
      </c>
      <c r="E903" s="488" t="str">
        <f>IFERROR(INDEX(Supplier!D:D,MATCH($D903,Supplier!$C:$C,0),0),"")</f>
        <v/>
      </c>
      <c r="F903" s="490" t="str">
        <f>IFERROR(INDEX(Supplier!F:F,MATCH($D903,Supplier!$C:$C,0),0),"")</f>
        <v/>
      </c>
      <c r="G903" s="488" t="str">
        <f>IFERROR(INDEX(Supplier!G:G,MATCH($D903,Supplier!$C:$C,0),0),"")</f>
        <v/>
      </c>
      <c r="H903" s="524"/>
      <c r="I903" s="525"/>
      <c r="J903" s="533" t="str">
        <f>IF(C903&lt;&gt;"",-SUMIFS('Jurnal Utang'!J:J,'Jurnal Utang'!H:H,F903,'Jurnal Utang'!N:N,C903)+SUMIFS('Jurnal Kas'!K:K,'Jurnal Kas'!H:H,F903,'Jurnal Kas'!N:N,C903)+I903,"")</f>
        <v/>
      </c>
    </row>
    <row r="904" spans="2:10" x14ac:dyDescent="0.25">
      <c r="B904" s="502">
        <v>897</v>
      </c>
      <c r="C904" s="502"/>
      <c r="D904" s="490" t="str">
        <f>IFERROR(INDEX('Jurnal Utang'!O:O,MATCH(C904,'Jurnal Utang'!N:N,0),0),"")</f>
        <v/>
      </c>
      <c r="E904" s="488" t="str">
        <f>IFERROR(INDEX(Supplier!D:D,MATCH($D904,Supplier!$C:$C,0),0),"")</f>
        <v/>
      </c>
      <c r="F904" s="490" t="str">
        <f>IFERROR(INDEX(Supplier!F:F,MATCH($D904,Supplier!$C:$C,0),0),"")</f>
        <v/>
      </c>
      <c r="G904" s="488" t="str">
        <f>IFERROR(INDEX(Supplier!G:G,MATCH($D904,Supplier!$C:$C,0),0),"")</f>
        <v/>
      </c>
      <c r="H904" s="524"/>
      <c r="I904" s="525"/>
      <c r="J904" s="533" t="str">
        <f>IF(C904&lt;&gt;"",-SUMIFS('Jurnal Utang'!J:J,'Jurnal Utang'!H:H,F904,'Jurnal Utang'!N:N,C904)+SUMIFS('Jurnal Kas'!K:K,'Jurnal Kas'!H:H,F904,'Jurnal Kas'!N:N,C904)+I904,"")</f>
        <v/>
      </c>
    </row>
    <row r="905" spans="2:10" x14ac:dyDescent="0.25">
      <c r="B905" s="502">
        <v>898</v>
      </c>
      <c r="C905" s="502"/>
      <c r="D905" s="490" t="str">
        <f>IFERROR(INDEX('Jurnal Utang'!O:O,MATCH(C905,'Jurnal Utang'!N:N,0),0),"")</f>
        <v/>
      </c>
      <c r="E905" s="488" t="str">
        <f>IFERROR(INDEX(Supplier!D:D,MATCH($D905,Supplier!$C:$C,0),0),"")</f>
        <v/>
      </c>
      <c r="F905" s="490" t="str">
        <f>IFERROR(INDEX(Supplier!F:F,MATCH($D905,Supplier!$C:$C,0),0),"")</f>
        <v/>
      </c>
      <c r="G905" s="488" t="str">
        <f>IFERROR(INDEX(Supplier!G:G,MATCH($D905,Supplier!$C:$C,0),0),"")</f>
        <v/>
      </c>
      <c r="H905" s="524"/>
      <c r="I905" s="525"/>
      <c r="J905" s="533" t="str">
        <f>IF(C905&lt;&gt;"",-SUMIFS('Jurnal Utang'!J:J,'Jurnal Utang'!H:H,F905,'Jurnal Utang'!N:N,C905)+SUMIFS('Jurnal Kas'!K:K,'Jurnal Kas'!H:H,F905,'Jurnal Kas'!N:N,C905)+I905,"")</f>
        <v/>
      </c>
    </row>
    <row r="906" spans="2:10" x14ac:dyDescent="0.25">
      <c r="B906" s="502">
        <v>899</v>
      </c>
      <c r="C906" s="502"/>
      <c r="D906" s="490" t="str">
        <f>IFERROR(INDEX('Jurnal Utang'!O:O,MATCH(C906,'Jurnal Utang'!N:N,0),0),"")</f>
        <v/>
      </c>
      <c r="E906" s="488" t="str">
        <f>IFERROR(INDEX(Supplier!D:D,MATCH($D906,Supplier!$C:$C,0),0),"")</f>
        <v/>
      </c>
      <c r="F906" s="490" t="str">
        <f>IFERROR(INDEX(Supplier!F:F,MATCH($D906,Supplier!$C:$C,0),0),"")</f>
        <v/>
      </c>
      <c r="G906" s="488" t="str">
        <f>IFERROR(INDEX(Supplier!G:G,MATCH($D906,Supplier!$C:$C,0),0),"")</f>
        <v/>
      </c>
      <c r="H906" s="524"/>
      <c r="I906" s="525"/>
      <c r="J906" s="533" t="str">
        <f>IF(C906&lt;&gt;"",-SUMIFS('Jurnal Utang'!J:J,'Jurnal Utang'!H:H,F906,'Jurnal Utang'!N:N,C906)+SUMIFS('Jurnal Kas'!K:K,'Jurnal Kas'!H:H,F906,'Jurnal Kas'!N:N,C906)+I906,"")</f>
        <v/>
      </c>
    </row>
    <row r="907" spans="2:10" x14ac:dyDescent="0.25">
      <c r="B907" s="502">
        <v>900</v>
      </c>
      <c r="C907" s="502"/>
      <c r="D907" s="490" t="str">
        <f>IFERROR(INDEX('Jurnal Utang'!O:O,MATCH(C907,'Jurnal Utang'!N:N,0),0),"")</f>
        <v/>
      </c>
      <c r="E907" s="488" t="str">
        <f>IFERROR(INDEX(Supplier!D:D,MATCH($D907,Supplier!$C:$C,0),0),"")</f>
        <v/>
      </c>
      <c r="F907" s="490" t="str">
        <f>IFERROR(INDEX(Supplier!F:F,MATCH($D907,Supplier!$C:$C,0),0),"")</f>
        <v/>
      </c>
      <c r="G907" s="488" t="str">
        <f>IFERROR(INDEX(Supplier!G:G,MATCH($D907,Supplier!$C:$C,0),0),"")</f>
        <v/>
      </c>
      <c r="H907" s="524"/>
      <c r="I907" s="525"/>
      <c r="J907" s="533" t="str">
        <f>IF(C907&lt;&gt;"",-SUMIFS('Jurnal Utang'!J:J,'Jurnal Utang'!H:H,F907,'Jurnal Utang'!N:N,C907)+SUMIFS('Jurnal Kas'!K:K,'Jurnal Kas'!H:H,F907,'Jurnal Kas'!N:N,C907)+I907,"")</f>
        <v/>
      </c>
    </row>
    <row r="908" spans="2:10" x14ac:dyDescent="0.25">
      <c r="B908" s="502">
        <v>901</v>
      </c>
      <c r="C908" s="502"/>
      <c r="D908" s="490" t="str">
        <f>IFERROR(INDEX('Jurnal Utang'!O:O,MATCH(C908,'Jurnal Utang'!N:N,0),0),"")</f>
        <v/>
      </c>
      <c r="E908" s="488" t="str">
        <f>IFERROR(INDEX(Supplier!D:D,MATCH($D908,Supplier!$C:$C,0),0),"")</f>
        <v/>
      </c>
      <c r="F908" s="490" t="str">
        <f>IFERROR(INDEX(Supplier!F:F,MATCH($D908,Supplier!$C:$C,0),0),"")</f>
        <v/>
      </c>
      <c r="G908" s="488" t="str">
        <f>IFERROR(INDEX(Supplier!G:G,MATCH($D908,Supplier!$C:$C,0),0),"")</f>
        <v/>
      </c>
      <c r="H908" s="524"/>
      <c r="I908" s="525"/>
      <c r="J908" s="533" t="str">
        <f>IF(C908&lt;&gt;"",-SUMIFS('Jurnal Utang'!J:J,'Jurnal Utang'!H:H,F908,'Jurnal Utang'!N:N,C908)+SUMIFS('Jurnal Kas'!K:K,'Jurnal Kas'!H:H,F908,'Jurnal Kas'!N:N,C908)+I908,"")</f>
        <v/>
      </c>
    </row>
    <row r="909" spans="2:10" x14ac:dyDescent="0.25">
      <c r="B909" s="502">
        <v>902</v>
      </c>
      <c r="C909" s="502"/>
      <c r="D909" s="490" t="str">
        <f>IFERROR(INDEX('Jurnal Utang'!O:O,MATCH(C909,'Jurnal Utang'!N:N,0),0),"")</f>
        <v/>
      </c>
      <c r="E909" s="488" t="str">
        <f>IFERROR(INDEX(Supplier!D:D,MATCH($D909,Supplier!$C:$C,0),0),"")</f>
        <v/>
      </c>
      <c r="F909" s="490" t="str">
        <f>IFERROR(INDEX(Supplier!F:F,MATCH($D909,Supplier!$C:$C,0),0),"")</f>
        <v/>
      </c>
      <c r="G909" s="488" t="str">
        <f>IFERROR(INDEX(Supplier!G:G,MATCH($D909,Supplier!$C:$C,0),0),"")</f>
        <v/>
      </c>
      <c r="H909" s="524"/>
      <c r="I909" s="525"/>
      <c r="J909" s="533" t="str">
        <f>IF(C909&lt;&gt;"",-SUMIFS('Jurnal Utang'!J:J,'Jurnal Utang'!H:H,F909,'Jurnal Utang'!N:N,C909)+SUMIFS('Jurnal Kas'!K:K,'Jurnal Kas'!H:H,F909,'Jurnal Kas'!N:N,C909)+I909,"")</f>
        <v/>
      </c>
    </row>
    <row r="910" spans="2:10" x14ac:dyDescent="0.25">
      <c r="B910" s="502">
        <v>903</v>
      </c>
      <c r="C910" s="502"/>
      <c r="D910" s="490" t="str">
        <f>IFERROR(INDEX('Jurnal Utang'!O:O,MATCH(C910,'Jurnal Utang'!N:N,0),0),"")</f>
        <v/>
      </c>
      <c r="E910" s="488" t="str">
        <f>IFERROR(INDEX(Supplier!D:D,MATCH($D910,Supplier!$C:$C,0),0),"")</f>
        <v/>
      </c>
      <c r="F910" s="490" t="str">
        <f>IFERROR(INDEX(Supplier!F:F,MATCH($D910,Supplier!$C:$C,0),0),"")</f>
        <v/>
      </c>
      <c r="G910" s="488" t="str">
        <f>IFERROR(INDEX(Supplier!G:G,MATCH($D910,Supplier!$C:$C,0),0),"")</f>
        <v/>
      </c>
      <c r="H910" s="524"/>
      <c r="I910" s="525"/>
      <c r="J910" s="533" t="str">
        <f>IF(C910&lt;&gt;"",-SUMIFS('Jurnal Utang'!J:J,'Jurnal Utang'!H:H,F910,'Jurnal Utang'!N:N,C910)+SUMIFS('Jurnal Kas'!K:K,'Jurnal Kas'!H:H,F910,'Jurnal Kas'!N:N,C910)+I910,"")</f>
        <v/>
      </c>
    </row>
    <row r="911" spans="2:10" x14ac:dyDescent="0.25">
      <c r="B911" s="502">
        <v>904</v>
      </c>
      <c r="C911" s="502"/>
      <c r="D911" s="490" t="str">
        <f>IFERROR(INDEX('Jurnal Utang'!O:O,MATCH(C911,'Jurnal Utang'!N:N,0),0),"")</f>
        <v/>
      </c>
      <c r="E911" s="488" t="str">
        <f>IFERROR(INDEX(Supplier!D:D,MATCH($D911,Supplier!$C:$C,0),0),"")</f>
        <v/>
      </c>
      <c r="F911" s="490" t="str">
        <f>IFERROR(INDEX(Supplier!F:F,MATCH($D911,Supplier!$C:$C,0),0),"")</f>
        <v/>
      </c>
      <c r="G911" s="488" t="str">
        <f>IFERROR(INDEX(Supplier!G:G,MATCH($D911,Supplier!$C:$C,0),0),"")</f>
        <v/>
      </c>
      <c r="H911" s="524"/>
      <c r="I911" s="525"/>
      <c r="J911" s="533" t="str">
        <f>IF(C911&lt;&gt;"",-SUMIFS('Jurnal Utang'!J:J,'Jurnal Utang'!H:H,F911,'Jurnal Utang'!N:N,C911)+SUMIFS('Jurnal Kas'!K:K,'Jurnal Kas'!H:H,F911,'Jurnal Kas'!N:N,C911)+I911,"")</f>
        <v/>
      </c>
    </row>
    <row r="912" spans="2:10" x14ac:dyDescent="0.25">
      <c r="B912" s="502">
        <v>905</v>
      </c>
      <c r="C912" s="502"/>
      <c r="D912" s="490" t="str">
        <f>IFERROR(INDEX('Jurnal Utang'!O:O,MATCH(C912,'Jurnal Utang'!N:N,0),0),"")</f>
        <v/>
      </c>
      <c r="E912" s="488" t="str">
        <f>IFERROR(INDEX(Supplier!D:D,MATCH($D912,Supplier!$C:$C,0),0),"")</f>
        <v/>
      </c>
      <c r="F912" s="490" t="str">
        <f>IFERROR(INDEX(Supplier!F:F,MATCH($D912,Supplier!$C:$C,0),0),"")</f>
        <v/>
      </c>
      <c r="G912" s="488" t="str">
        <f>IFERROR(INDEX(Supplier!G:G,MATCH($D912,Supplier!$C:$C,0),0),"")</f>
        <v/>
      </c>
      <c r="H912" s="524"/>
      <c r="I912" s="525"/>
      <c r="J912" s="533" t="str">
        <f>IF(C912&lt;&gt;"",-SUMIFS('Jurnal Utang'!J:J,'Jurnal Utang'!H:H,F912,'Jurnal Utang'!N:N,C912)+SUMIFS('Jurnal Kas'!K:K,'Jurnal Kas'!H:H,F912,'Jurnal Kas'!N:N,C912)+I912,"")</f>
        <v/>
      </c>
    </row>
    <row r="913" spans="2:10" x14ac:dyDescent="0.25">
      <c r="B913" s="502">
        <v>906</v>
      </c>
      <c r="C913" s="502"/>
      <c r="D913" s="490" t="str">
        <f>IFERROR(INDEX('Jurnal Utang'!O:O,MATCH(C913,'Jurnal Utang'!N:N,0),0),"")</f>
        <v/>
      </c>
      <c r="E913" s="488" t="str">
        <f>IFERROR(INDEX(Supplier!D:D,MATCH($D913,Supplier!$C:$C,0),0),"")</f>
        <v/>
      </c>
      <c r="F913" s="490" t="str">
        <f>IFERROR(INDEX(Supplier!F:F,MATCH($D913,Supplier!$C:$C,0),0),"")</f>
        <v/>
      </c>
      <c r="G913" s="488" t="str">
        <f>IFERROR(INDEX(Supplier!G:G,MATCH($D913,Supplier!$C:$C,0),0),"")</f>
        <v/>
      </c>
      <c r="H913" s="524"/>
      <c r="I913" s="525"/>
      <c r="J913" s="533" t="str">
        <f>IF(C913&lt;&gt;"",-SUMIFS('Jurnal Utang'!J:J,'Jurnal Utang'!H:H,F913,'Jurnal Utang'!N:N,C913)+SUMIFS('Jurnal Kas'!K:K,'Jurnal Kas'!H:H,F913,'Jurnal Kas'!N:N,C913)+I913,"")</f>
        <v/>
      </c>
    </row>
    <row r="914" spans="2:10" x14ac:dyDescent="0.25">
      <c r="B914" s="502">
        <v>907</v>
      </c>
      <c r="C914" s="502"/>
      <c r="D914" s="490" t="str">
        <f>IFERROR(INDEX('Jurnal Utang'!O:O,MATCH(C914,'Jurnal Utang'!N:N,0),0),"")</f>
        <v/>
      </c>
      <c r="E914" s="488" t="str">
        <f>IFERROR(INDEX(Supplier!D:D,MATCH($D914,Supplier!$C:$C,0),0),"")</f>
        <v/>
      </c>
      <c r="F914" s="490" t="str">
        <f>IFERROR(INDEX(Supplier!F:F,MATCH($D914,Supplier!$C:$C,0),0),"")</f>
        <v/>
      </c>
      <c r="G914" s="488" t="str">
        <f>IFERROR(INDEX(Supplier!G:G,MATCH($D914,Supplier!$C:$C,0),0),"")</f>
        <v/>
      </c>
      <c r="H914" s="524"/>
      <c r="I914" s="525"/>
      <c r="J914" s="533" t="str">
        <f>IF(C914&lt;&gt;"",-SUMIFS('Jurnal Utang'!J:J,'Jurnal Utang'!H:H,F914,'Jurnal Utang'!N:N,C914)+SUMIFS('Jurnal Kas'!K:K,'Jurnal Kas'!H:H,F914,'Jurnal Kas'!N:N,C914)+I914,"")</f>
        <v/>
      </c>
    </row>
    <row r="915" spans="2:10" x14ac:dyDescent="0.25">
      <c r="B915" s="502">
        <v>908</v>
      </c>
      <c r="C915" s="502"/>
      <c r="D915" s="490" t="str">
        <f>IFERROR(INDEX('Jurnal Utang'!O:O,MATCH(C915,'Jurnal Utang'!N:N,0),0),"")</f>
        <v/>
      </c>
      <c r="E915" s="488" t="str">
        <f>IFERROR(INDEX(Supplier!D:D,MATCH($D915,Supplier!$C:$C,0),0),"")</f>
        <v/>
      </c>
      <c r="F915" s="490" t="str">
        <f>IFERROR(INDEX(Supplier!F:F,MATCH($D915,Supplier!$C:$C,0),0),"")</f>
        <v/>
      </c>
      <c r="G915" s="488" t="str">
        <f>IFERROR(INDEX(Supplier!G:G,MATCH($D915,Supplier!$C:$C,0),0),"")</f>
        <v/>
      </c>
      <c r="H915" s="524"/>
      <c r="I915" s="525"/>
      <c r="J915" s="533" t="str">
        <f>IF(C915&lt;&gt;"",-SUMIFS('Jurnal Utang'!J:J,'Jurnal Utang'!H:H,F915,'Jurnal Utang'!N:N,C915)+SUMIFS('Jurnal Kas'!K:K,'Jurnal Kas'!H:H,F915,'Jurnal Kas'!N:N,C915)+I915,"")</f>
        <v/>
      </c>
    </row>
    <row r="916" spans="2:10" x14ac:dyDescent="0.25">
      <c r="B916" s="502">
        <v>909</v>
      </c>
      <c r="C916" s="502"/>
      <c r="D916" s="490" t="str">
        <f>IFERROR(INDEX('Jurnal Utang'!O:O,MATCH(C916,'Jurnal Utang'!N:N,0),0),"")</f>
        <v/>
      </c>
      <c r="E916" s="488" t="str">
        <f>IFERROR(INDEX(Supplier!D:D,MATCH($D916,Supplier!$C:$C,0),0),"")</f>
        <v/>
      </c>
      <c r="F916" s="490" t="str">
        <f>IFERROR(INDEX(Supplier!F:F,MATCH($D916,Supplier!$C:$C,0),0),"")</f>
        <v/>
      </c>
      <c r="G916" s="488" t="str">
        <f>IFERROR(INDEX(Supplier!G:G,MATCH($D916,Supplier!$C:$C,0),0),"")</f>
        <v/>
      </c>
      <c r="H916" s="524"/>
      <c r="I916" s="525"/>
      <c r="J916" s="533" t="str">
        <f>IF(C916&lt;&gt;"",-SUMIFS('Jurnal Utang'!J:J,'Jurnal Utang'!H:H,F916,'Jurnal Utang'!N:N,C916)+SUMIFS('Jurnal Kas'!K:K,'Jurnal Kas'!H:H,F916,'Jurnal Kas'!N:N,C916)+I916,"")</f>
        <v/>
      </c>
    </row>
    <row r="917" spans="2:10" x14ac:dyDescent="0.25">
      <c r="B917" s="502">
        <v>910</v>
      </c>
      <c r="C917" s="502"/>
      <c r="D917" s="490" t="str">
        <f>IFERROR(INDEX('Jurnal Utang'!O:O,MATCH(C917,'Jurnal Utang'!N:N,0),0),"")</f>
        <v/>
      </c>
      <c r="E917" s="488" t="str">
        <f>IFERROR(INDEX(Supplier!D:D,MATCH($D917,Supplier!$C:$C,0),0),"")</f>
        <v/>
      </c>
      <c r="F917" s="490" t="str">
        <f>IFERROR(INDEX(Supplier!F:F,MATCH($D917,Supplier!$C:$C,0),0),"")</f>
        <v/>
      </c>
      <c r="G917" s="488" t="str">
        <f>IFERROR(INDEX(Supplier!G:G,MATCH($D917,Supplier!$C:$C,0),0),"")</f>
        <v/>
      </c>
      <c r="H917" s="524"/>
      <c r="I917" s="525"/>
      <c r="J917" s="533" t="str">
        <f>IF(C917&lt;&gt;"",-SUMIFS('Jurnal Utang'!J:J,'Jurnal Utang'!H:H,F917,'Jurnal Utang'!N:N,C917)+SUMIFS('Jurnal Kas'!K:K,'Jurnal Kas'!H:H,F917,'Jurnal Kas'!N:N,C917)+I917,"")</f>
        <v/>
      </c>
    </row>
    <row r="918" spans="2:10" x14ac:dyDescent="0.25">
      <c r="B918" s="502">
        <v>911</v>
      </c>
      <c r="C918" s="502"/>
      <c r="D918" s="490" t="str">
        <f>IFERROR(INDEX('Jurnal Utang'!O:O,MATCH(C918,'Jurnal Utang'!N:N,0),0),"")</f>
        <v/>
      </c>
      <c r="E918" s="488" t="str">
        <f>IFERROR(INDEX(Supplier!D:D,MATCH($D918,Supplier!$C:$C,0),0),"")</f>
        <v/>
      </c>
      <c r="F918" s="490" t="str">
        <f>IFERROR(INDEX(Supplier!F:F,MATCH($D918,Supplier!$C:$C,0),0),"")</f>
        <v/>
      </c>
      <c r="G918" s="488" t="str">
        <f>IFERROR(INDEX(Supplier!G:G,MATCH($D918,Supplier!$C:$C,0),0),"")</f>
        <v/>
      </c>
      <c r="H918" s="524"/>
      <c r="I918" s="525"/>
      <c r="J918" s="533" t="str">
        <f>IF(C918&lt;&gt;"",-SUMIFS('Jurnal Utang'!J:J,'Jurnal Utang'!H:H,F918,'Jurnal Utang'!N:N,C918)+SUMIFS('Jurnal Kas'!K:K,'Jurnal Kas'!H:H,F918,'Jurnal Kas'!N:N,C918)+I918,"")</f>
        <v/>
      </c>
    </row>
    <row r="919" spans="2:10" x14ac:dyDescent="0.25">
      <c r="B919" s="502">
        <v>912</v>
      </c>
      <c r="C919" s="502"/>
      <c r="D919" s="490" t="str">
        <f>IFERROR(INDEX('Jurnal Utang'!O:O,MATCH(C919,'Jurnal Utang'!N:N,0),0),"")</f>
        <v/>
      </c>
      <c r="E919" s="488" t="str">
        <f>IFERROR(INDEX(Supplier!D:D,MATCH($D919,Supplier!$C:$C,0),0),"")</f>
        <v/>
      </c>
      <c r="F919" s="490" t="str">
        <f>IFERROR(INDEX(Supplier!F:F,MATCH($D919,Supplier!$C:$C,0),0),"")</f>
        <v/>
      </c>
      <c r="G919" s="488" t="str">
        <f>IFERROR(INDEX(Supplier!G:G,MATCH($D919,Supplier!$C:$C,0),0),"")</f>
        <v/>
      </c>
      <c r="H919" s="524"/>
      <c r="I919" s="525"/>
      <c r="J919" s="533" t="str">
        <f>IF(C919&lt;&gt;"",-SUMIFS('Jurnal Utang'!J:J,'Jurnal Utang'!H:H,F919,'Jurnal Utang'!N:N,C919)+SUMIFS('Jurnal Kas'!K:K,'Jurnal Kas'!H:H,F919,'Jurnal Kas'!N:N,C919)+I919,"")</f>
        <v/>
      </c>
    </row>
    <row r="920" spans="2:10" x14ac:dyDescent="0.25">
      <c r="B920" s="502">
        <v>913</v>
      </c>
      <c r="C920" s="502"/>
      <c r="D920" s="490" t="str">
        <f>IFERROR(INDEX('Jurnal Utang'!O:O,MATCH(C920,'Jurnal Utang'!N:N,0),0),"")</f>
        <v/>
      </c>
      <c r="E920" s="488" t="str">
        <f>IFERROR(INDEX(Supplier!D:D,MATCH($D920,Supplier!$C:$C,0),0),"")</f>
        <v/>
      </c>
      <c r="F920" s="490" t="str">
        <f>IFERROR(INDEX(Supplier!F:F,MATCH($D920,Supplier!$C:$C,0),0),"")</f>
        <v/>
      </c>
      <c r="G920" s="488" t="str">
        <f>IFERROR(INDEX(Supplier!G:G,MATCH($D920,Supplier!$C:$C,0),0),"")</f>
        <v/>
      </c>
      <c r="H920" s="524"/>
      <c r="I920" s="525"/>
      <c r="J920" s="533" t="str">
        <f>IF(C920&lt;&gt;"",-SUMIFS('Jurnal Utang'!J:J,'Jurnal Utang'!H:H,F920,'Jurnal Utang'!N:N,C920)+SUMIFS('Jurnal Kas'!K:K,'Jurnal Kas'!H:H,F920,'Jurnal Kas'!N:N,C920)+I920,"")</f>
        <v/>
      </c>
    </row>
    <row r="921" spans="2:10" x14ac:dyDescent="0.25">
      <c r="B921" s="502">
        <v>914</v>
      </c>
      <c r="C921" s="502"/>
      <c r="D921" s="490" t="str">
        <f>IFERROR(INDEX('Jurnal Utang'!O:O,MATCH(C921,'Jurnal Utang'!N:N,0),0),"")</f>
        <v/>
      </c>
      <c r="E921" s="488" t="str">
        <f>IFERROR(INDEX(Supplier!D:D,MATCH($D921,Supplier!$C:$C,0),0),"")</f>
        <v/>
      </c>
      <c r="F921" s="490" t="str">
        <f>IFERROR(INDEX(Supplier!F:F,MATCH($D921,Supplier!$C:$C,0),0),"")</f>
        <v/>
      </c>
      <c r="G921" s="488" t="str">
        <f>IFERROR(INDEX(Supplier!G:G,MATCH($D921,Supplier!$C:$C,0),0),"")</f>
        <v/>
      </c>
      <c r="H921" s="524"/>
      <c r="I921" s="525"/>
      <c r="J921" s="533" t="str">
        <f>IF(C921&lt;&gt;"",-SUMIFS('Jurnal Utang'!J:J,'Jurnal Utang'!H:H,F921,'Jurnal Utang'!N:N,C921)+SUMIFS('Jurnal Kas'!K:K,'Jurnal Kas'!H:H,F921,'Jurnal Kas'!N:N,C921)+I921,"")</f>
        <v/>
      </c>
    </row>
    <row r="922" spans="2:10" x14ac:dyDescent="0.25">
      <c r="B922" s="502">
        <v>915</v>
      </c>
      <c r="C922" s="502"/>
      <c r="D922" s="490" t="str">
        <f>IFERROR(INDEX('Jurnal Utang'!O:O,MATCH(C922,'Jurnal Utang'!N:N,0),0),"")</f>
        <v/>
      </c>
      <c r="E922" s="488" t="str">
        <f>IFERROR(INDEX(Supplier!D:D,MATCH($D922,Supplier!$C:$C,0),0),"")</f>
        <v/>
      </c>
      <c r="F922" s="490" t="str">
        <f>IFERROR(INDEX(Supplier!F:F,MATCH($D922,Supplier!$C:$C,0),0),"")</f>
        <v/>
      </c>
      <c r="G922" s="488" t="str">
        <f>IFERROR(INDEX(Supplier!G:G,MATCH($D922,Supplier!$C:$C,0),0),"")</f>
        <v/>
      </c>
      <c r="H922" s="524"/>
      <c r="I922" s="525"/>
      <c r="J922" s="533" t="str">
        <f>IF(C922&lt;&gt;"",-SUMIFS('Jurnal Utang'!J:J,'Jurnal Utang'!H:H,F922,'Jurnal Utang'!N:N,C922)+SUMIFS('Jurnal Kas'!K:K,'Jurnal Kas'!H:H,F922,'Jurnal Kas'!N:N,C922)+I922,"")</f>
        <v/>
      </c>
    </row>
    <row r="923" spans="2:10" x14ac:dyDescent="0.25">
      <c r="B923" s="502">
        <v>916</v>
      </c>
      <c r="C923" s="502"/>
      <c r="D923" s="490" t="str">
        <f>IFERROR(INDEX('Jurnal Utang'!O:O,MATCH(C923,'Jurnal Utang'!N:N,0),0),"")</f>
        <v/>
      </c>
      <c r="E923" s="488" t="str">
        <f>IFERROR(INDEX(Supplier!D:D,MATCH($D923,Supplier!$C:$C,0),0),"")</f>
        <v/>
      </c>
      <c r="F923" s="490" t="str">
        <f>IFERROR(INDEX(Supplier!F:F,MATCH($D923,Supplier!$C:$C,0),0),"")</f>
        <v/>
      </c>
      <c r="G923" s="488" t="str">
        <f>IFERROR(INDEX(Supplier!G:G,MATCH($D923,Supplier!$C:$C,0),0),"")</f>
        <v/>
      </c>
      <c r="H923" s="524"/>
      <c r="I923" s="525"/>
      <c r="J923" s="533" t="str">
        <f>IF(C923&lt;&gt;"",-SUMIFS('Jurnal Utang'!J:J,'Jurnal Utang'!H:H,F923,'Jurnal Utang'!N:N,C923)+SUMIFS('Jurnal Kas'!K:K,'Jurnal Kas'!H:H,F923,'Jurnal Kas'!N:N,C923)+I923,"")</f>
        <v/>
      </c>
    </row>
    <row r="924" spans="2:10" x14ac:dyDescent="0.25">
      <c r="B924" s="502">
        <v>917</v>
      </c>
      <c r="C924" s="502"/>
      <c r="D924" s="490" t="str">
        <f>IFERROR(INDEX('Jurnal Utang'!O:O,MATCH(C924,'Jurnal Utang'!N:N,0),0),"")</f>
        <v/>
      </c>
      <c r="E924" s="488" t="str">
        <f>IFERROR(INDEX(Supplier!D:D,MATCH($D924,Supplier!$C:$C,0),0),"")</f>
        <v/>
      </c>
      <c r="F924" s="490" t="str">
        <f>IFERROR(INDEX(Supplier!F:F,MATCH($D924,Supplier!$C:$C,0),0),"")</f>
        <v/>
      </c>
      <c r="G924" s="488" t="str">
        <f>IFERROR(INDEX(Supplier!G:G,MATCH($D924,Supplier!$C:$C,0),0),"")</f>
        <v/>
      </c>
      <c r="H924" s="524"/>
      <c r="I924" s="525"/>
      <c r="J924" s="533" t="str">
        <f>IF(C924&lt;&gt;"",-SUMIFS('Jurnal Utang'!J:J,'Jurnal Utang'!H:H,F924,'Jurnal Utang'!N:N,C924)+SUMIFS('Jurnal Kas'!K:K,'Jurnal Kas'!H:H,F924,'Jurnal Kas'!N:N,C924)+I924,"")</f>
        <v/>
      </c>
    </row>
    <row r="925" spans="2:10" x14ac:dyDescent="0.25">
      <c r="B925" s="502">
        <v>918</v>
      </c>
      <c r="C925" s="502"/>
      <c r="D925" s="490" t="str">
        <f>IFERROR(INDEX('Jurnal Utang'!O:O,MATCH(C925,'Jurnal Utang'!N:N,0),0),"")</f>
        <v/>
      </c>
      <c r="E925" s="488" t="str">
        <f>IFERROR(INDEX(Supplier!D:D,MATCH($D925,Supplier!$C:$C,0),0),"")</f>
        <v/>
      </c>
      <c r="F925" s="490" t="str">
        <f>IFERROR(INDEX(Supplier!F:F,MATCH($D925,Supplier!$C:$C,0),0),"")</f>
        <v/>
      </c>
      <c r="G925" s="488" t="str">
        <f>IFERROR(INDEX(Supplier!G:G,MATCH($D925,Supplier!$C:$C,0),0),"")</f>
        <v/>
      </c>
      <c r="H925" s="524"/>
      <c r="I925" s="525"/>
      <c r="J925" s="533" t="str">
        <f>IF(C925&lt;&gt;"",-SUMIFS('Jurnal Utang'!J:J,'Jurnal Utang'!H:H,F925,'Jurnal Utang'!N:N,C925)+SUMIFS('Jurnal Kas'!K:K,'Jurnal Kas'!H:H,F925,'Jurnal Kas'!N:N,C925)+I925,"")</f>
        <v/>
      </c>
    </row>
    <row r="926" spans="2:10" x14ac:dyDescent="0.25">
      <c r="B926" s="502">
        <v>919</v>
      </c>
      <c r="C926" s="502"/>
      <c r="D926" s="490" t="str">
        <f>IFERROR(INDEX('Jurnal Utang'!O:O,MATCH(C926,'Jurnal Utang'!N:N,0),0),"")</f>
        <v/>
      </c>
      <c r="E926" s="488" t="str">
        <f>IFERROR(INDEX(Supplier!D:D,MATCH($D926,Supplier!$C:$C,0),0),"")</f>
        <v/>
      </c>
      <c r="F926" s="490" t="str">
        <f>IFERROR(INDEX(Supplier!F:F,MATCH($D926,Supplier!$C:$C,0),0),"")</f>
        <v/>
      </c>
      <c r="G926" s="488" t="str">
        <f>IFERROR(INDEX(Supplier!G:G,MATCH($D926,Supplier!$C:$C,0),0),"")</f>
        <v/>
      </c>
      <c r="H926" s="524"/>
      <c r="I926" s="525"/>
      <c r="J926" s="533" t="str">
        <f>IF(C926&lt;&gt;"",-SUMIFS('Jurnal Utang'!J:J,'Jurnal Utang'!H:H,F926,'Jurnal Utang'!N:N,C926)+SUMIFS('Jurnal Kas'!K:K,'Jurnal Kas'!H:H,F926,'Jurnal Kas'!N:N,C926)+I926,"")</f>
        <v/>
      </c>
    </row>
    <row r="927" spans="2:10" x14ac:dyDescent="0.25">
      <c r="B927" s="502">
        <v>920</v>
      </c>
      <c r="C927" s="502"/>
      <c r="D927" s="490" t="str">
        <f>IFERROR(INDEX('Jurnal Utang'!O:O,MATCH(C927,'Jurnal Utang'!N:N,0),0),"")</f>
        <v/>
      </c>
      <c r="E927" s="488" t="str">
        <f>IFERROR(INDEX(Supplier!D:D,MATCH($D927,Supplier!$C:$C,0),0),"")</f>
        <v/>
      </c>
      <c r="F927" s="490" t="str">
        <f>IFERROR(INDEX(Supplier!F:F,MATCH($D927,Supplier!$C:$C,0),0),"")</f>
        <v/>
      </c>
      <c r="G927" s="488" t="str">
        <f>IFERROR(INDEX(Supplier!G:G,MATCH($D927,Supplier!$C:$C,0),0),"")</f>
        <v/>
      </c>
      <c r="H927" s="524"/>
      <c r="I927" s="525"/>
      <c r="J927" s="533" t="str">
        <f>IF(C927&lt;&gt;"",-SUMIFS('Jurnal Utang'!J:J,'Jurnal Utang'!H:H,F927,'Jurnal Utang'!N:N,C927)+SUMIFS('Jurnal Kas'!K:K,'Jurnal Kas'!H:H,F927,'Jurnal Kas'!N:N,C927)+I927,"")</f>
        <v/>
      </c>
    </row>
    <row r="928" spans="2:10" x14ac:dyDescent="0.25">
      <c r="B928" s="502">
        <v>921</v>
      </c>
      <c r="C928" s="502"/>
      <c r="D928" s="490" t="str">
        <f>IFERROR(INDEX('Jurnal Utang'!O:O,MATCH(C928,'Jurnal Utang'!N:N,0),0),"")</f>
        <v/>
      </c>
      <c r="E928" s="488" t="str">
        <f>IFERROR(INDEX(Supplier!D:D,MATCH($D928,Supplier!$C:$C,0),0),"")</f>
        <v/>
      </c>
      <c r="F928" s="490" t="str">
        <f>IFERROR(INDEX(Supplier!F:F,MATCH($D928,Supplier!$C:$C,0),0),"")</f>
        <v/>
      </c>
      <c r="G928" s="488" t="str">
        <f>IFERROR(INDEX(Supplier!G:G,MATCH($D928,Supplier!$C:$C,0),0),"")</f>
        <v/>
      </c>
      <c r="H928" s="524"/>
      <c r="I928" s="525"/>
      <c r="J928" s="533" t="str">
        <f>IF(C928&lt;&gt;"",-SUMIFS('Jurnal Utang'!J:J,'Jurnal Utang'!H:H,F928,'Jurnal Utang'!N:N,C928)+SUMIFS('Jurnal Kas'!K:K,'Jurnal Kas'!H:H,F928,'Jurnal Kas'!N:N,C928)+I928,"")</f>
        <v/>
      </c>
    </row>
    <row r="929" spans="2:10" x14ac:dyDescent="0.25">
      <c r="B929" s="502">
        <v>922</v>
      </c>
      <c r="C929" s="502"/>
      <c r="D929" s="490" t="str">
        <f>IFERROR(INDEX('Jurnal Utang'!O:O,MATCH(C929,'Jurnal Utang'!N:N,0),0),"")</f>
        <v/>
      </c>
      <c r="E929" s="488" t="str">
        <f>IFERROR(INDEX(Supplier!D:D,MATCH($D929,Supplier!$C:$C,0),0),"")</f>
        <v/>
      </c>
      <c r="F929" s="490" t="str">
        <f>IFERROR(INDEX(Supplier!F:F,MATCH($D929,Supplier!$C:$C,0),0),"")</f>
        <v/>
      </c>
      <c r="G929" s="488" t="str">
        <f>IFERROR(INDEX(Supplier!G:G,MATCH($D929,Supplier!$C:$C,0),0),"")</f>
        <v/>
      </c>
      <c r="H929" s="524"/>
      <c r="I929" s="525"/>
      <c r="J929" s="533" t="str">
        <f>IF(C929&lt;&gt;"",-SUMIFS('Jurnal Utang'!J:J,'Jurnal Utang'!H:H,F929,'Jurnal Utang'!N:N,C929)+SUMIFS('Jurnal Kas'!K:K,'Jurnal Kas'!H:H,F929,'Jurnal Kas'!N:N,C929)+I929,"")</f>
        <v/>
      </c>
    </row>
    <row r="930" spans="2:10" x14ac:dyDescent="0.25">
      <c r="B930" s="502">
        <v>923</v>
      </c>
      <c r="C930" s="502"/>
      <c r="D930" s="490" t="str">
        <f>IFERROR(INDEX('Jurnal Utang'!O:O,MATCH(C930,'Jurnal Utang'!N:N,0),0),"")</f>
        <v/>
      </c>
      <c r="E930" s="488" t="str">
        <f>IFERROR(INDEX(Supplier!D:D,MATCH($D930,Supplier!$C:$C,0),0),"")</f>
        <v/>
      </c>
      <c r="F930" s="490" t="str">
        <f>IFERROR(INDEX(Supplier!F:F,MATCH($D930,Supplier!$C:$C,0),0),"")</f>
        <v/>
      </c>
      <c r="G930" s="488" t="str">
        <f>IFERROR(INDEX(Supplier!G:G,MATCH($D930,Supplier!$C:$C,0),0),"")</f>
        <v/>
      </c>
      <c r="H930" s="524"/>
      <c r="I930" s="525"/>
      <c r="J930" s="533" t="str">
        <f>IF(C930&lt;&gt;"",-SUMIFS('Jurnal Utang'!J:J,'Jurnal Utang'!H:H,F930,'Jurnal Utang'!N:N,C930)+SUMIFS('Jurnal Kas'!K:K,'Jurnal Kas'!H:H,F930,'Jurnal Kas'!N:N,C930)+I930,"")</f>
        <v/>
      </c>
    </row>
    <row r="931" spans="2:10" x14ac:dyDescent="0.25">
      <c r="B931" s="502">
        <v>924</v>
      </c>
      <c r="C931" s="502"/>
      <c r="D931" s="490" t="str">
        <f>IFERROR(INDEX('Jurnal Utang'!O:O,MATCH(C931,'Jurnal Utang'!N:N,0),0),"")</f>
        <v/>
      </c>
      <c r="E931" s="488" t="str">
        <f>IFERROR(INDEX(Supplier!D:D,MATCH($D931,Supplier!$C:$C,0),0),"")</f>
        <v/>
      </c>
      <c r="F931" s="490" t="str">
        <f>IFERROR(INDEX(Supplier!F:F,MATCH($D931,Supplier!$C:$C,0),0),"")</f>
        <v/>
      </c>
      <c r="G931" s="488" t="str">
        <f>IFERROR(INDEX(Supplier!G:G,MATCH($D931,Supplier!$C:$C,0),0),"")</f>
        <v/>
      </c>
      <c r="H931" s="524"/>
      <c r="I931" s="525"/>
      <c r="J931" s="533" t="str">
        <f>IF(C931&lt;&gt;"",-SUMIFS('Jurnal Utang'!J:J,'Jurnal Utang'!H:H,F931,'Jurnal Utang'!N:N,C931)+SUMIFS('Jurnal Kas'!K:K,'Jurnal Kas'!H:H,F931,'Jurnal Kas'!N:N,C931)+I931,"")</f>
        <v/>
      </c>
    </row>
    <row r="932" spans="2:10" x14ac:dyDescent="0.25">
      <c r="B932" s="502">
        <v>925</v>
      </c>
      <c r="C932" s="502"/>
      <c r="D932" s="490" t="str">
        <f>IFERROR(INDEX('Jurnal Utang'!O:O,MATCH(C932,'Jurnal Utang'!N:N,0),0),"")</f>
        <v/>
      </c>
      <c r="E932" s="488" t="str">
        <f>IFERROR(INDEX(Supplier!D:D,MATCH($D932,Supplier!$C:$C,0),0),"")</f>
        <v/>
      </c>
      <c r="F932" s="490" t="str">
        <f>IFERROR(INDEX(Supplier!F:F,MATCH($D932,Supplier!$C:$C,0),0),"")</f>
        <v/>
      </c>
      <c r="G932" s="488" t="str">
        <f>IFERROR(INDEX(Supplier!G:G,MATCH($D932,Supplier!$C:$C,0),0),"")</f>
        <v/>
      </c>
      <c r="H932" s="524"/>
      <c r="I932" s="525"/>
      <c r="J932" s="533" t="str">
        <f>IF(C932&lt;&gt;"",-SUMIFS('Jurnal Utang'!J:J,'Jurnal Utang'!H:H,F932,'Jurnal Utang'!N:N,C932)+SUMIFS('Jurnal Kas'!K:K,'Jurnal Kas'!H:H,F932,'Jurnal Kas'!N:N,C932)+I932,"")</f>
        <v/>
      </c>
    </row>
    <row r="933" spans="2:10" x14ac:dyDescent="0.25">
      <c r="B933" s="502">
        <v>926</v>
      </c>
      <c r="C933" s="502"/>
      <c r="D933" s="490" t="str">
        <f>IFERROR(INDEX('Jurnal Utang'!O:O,MATCH(C933,'Jurnal Utang'!N:N,0),0),"")</f>
        <v/>
      </c>
      <c r="E933" s="488" t="str">
        <f>IFERROR(INDEX(Supplier!D:D,MATCH($D933,Supplier!$C:$C,0),0),"")</f>
        <v/>
      </c>
      <c r="F933" s="490" t="str">
        <f>IFERROR(INDEX(Supplier!F:F,MATCH($D933,Supplier!$C:$C,0),0),"")</f>
        <v/>
      </c>
      <c r="G933" s="488" t="str">
        <f>IFERROR(INDEX(Supplier!G:G,MATCH($D933,Supplier!$C:$C,0),0),"")</f>
        <v/>
      </c>
      <c r="H933" s="524"/>
      <c r="I933" s="525"/>
      <c r="J933" s="533" t="str">
        <f>IF(C933&lt;&gt;"",-SUMIFS('Jurnal Utang'!J:J,'Jurnal Utang'!H:H,F933,'Jurnal Utang'!N:N,C933)+SUMIFS('Jurnal Kas'!K:K,'Jurnal Kas'!H:H,F933,'Jurnal Kas'!N:N,C933)+I933,"")</f>
        <v/>
      </c>
    </row>
    <row r="934" spans="2:10" x14ac:dyDescent="0.25">
      <c r="B934" s="502">
        <v>927</v>
      </c>
      <c r="C934" s="502"/>
      <c r="D934" s="490" t="str">
        <f>IFERROR(INDEX('Jurnal Utang'!O:O,MATCH(C934,'Jurnal Utang'!N:N,0),0),"")</f>
        <v/>
      </c>
      <c r="E934" s="488" t="str">
        <f>IFERROR(INDEX(Supplier!D:D,MATCH($D934,Supplier!$C:$C,0),0),"")</f>
        <v/>
      </c>
      <c r="F934" s="490" t="str">
        <f>IFERROR(INDEX(Supplier!F:F,MATCH($D934,Supplier!$C:$C,0),0),"")</f>
        <v/>
      </c>
      <c r="G934" s="488" t="str">
        <f>IFERROR(INDEX(Supplier!G:G,MATCH($D934,Supplier!$C:$C,0),0),"")</f>
        <v/>
      </c>
      <c r="H934" s="524"/>
      <c r="I934" s="525"/>
      <c r="J934" s="533" t="str">
        <f>IF(C934&lt;&gt;"",-SUMIFS('Jurnal Utang'!J:J,'Jurnal Utang'!H:H,F934,'Jurnal Utang'!N:N,C934)+SUMIFS('Jurnal Kas'!K:K,'Jurnal Kas'!H:H,F934,'Jurnal Kas'!N:N,C934)+I934,"")</f>
        <v/>
      </c>
    </row>
    <row r="935" spans="2:10" x14ac:dyDescent="0.25">
      <c r="B935" s="502">
        <v>928</v>
      </c>
      <c r="C935" s="502"/>
      <c r="D935" s="490" t="str">
        <f>IFERROR(INDEX('Jurnal Utang'!O:O,MATCH(C935,'Jurnal Utang'!N:N,0),0),"")</f>
        <v/>
      </c>
      <c r="E935" s="488" t="str">
        <f>IFERROR(INDEX(Supplier!D:D,MATCH($D935,Supplier!$C:$C,0),0),"")</f>
        <v/>
      </c>
      <c r="F935" s="490" t="str">
        <f>IFERROR(INDEX(Supplier!F:F,MATCH($D935,Supplier!$C:$C,0),0),"")</f>
        <v/>
      </c>
      <c r="G935" s="488" t="str">
        <f>IFERROR(INDEX(Supplier!G:G,MATCH($D935,Supplier!$C:$C,0),0),"")</f>
        <v/>
      </c>
      <c r="H935" s="524"/>
      <c r="I935" s="525"/>
      <c r="J935" s="533" t="str">
        <f>IF(C935&lt;&gt;"",-SUMIFS('Jurnal Utang'!J:J,'Jurnal Utang'!H:H,F935,'Jurnal Utang'!N:N,C935)+SUMIFS('Jurnal Kas'!K:K,'Jurnal Kas'!H:H,F935,'Jurnal Kas'!N:N,C935)+I935,"")</f>
        <v/>
      </c>
    </row>
    <row r="936" spans="2:10" x14ac:dyDescent="0.25">
      <c r="B936" s="502">
        <v>929</v>
      </c>
      <c r="C936" s="502"/>
      <c r="D936" s="490" t="str">
        <f>IFERROR(INDEX('Jurnal Utang'!O:O,MATCH(C936,'Jurnal Utang'!N:N,0),0),"")</f>
        <v/>
      </c>
      <c r="E936" s="488" t="str">
        <f>IFERROR(INDEX(Supplier!D:D,MATCH($D936,Supplier!$C:$C,0),0),"")</f>
        <v/>
      </c>
      <c r="F936" s="490" t="str">
        <f>IFERROR(INDEX(Supplier!F:F,MATCH($D936,Supplier!$C:$C,0),0),"")</f>
        <v/>
      </c>
      <c r="G936" s="488" t="str">
        <f>IFERROR(INDEX(Supplier!G:G,MATCH($D936,Supplier!$C:$C,0),0),"")</f>
        <v/>
      </c>
      <c r="H936" s="524"/>
      <c r="I936" s="525"/>
      <c r="J936" s="533" t="str">
        <f>IF(C936&lt;&gt;"",-SUMIFS('Jurnal Utang'!J:J,'Jurnal Utang'!H:H,F936,'Jurnal Utang'!N:N,C936)+SUMIFS('Jurnal Kas'!K:K,'Jurnal Kas'!H:H,F936,'Jurnal Kas'!N:N,C936)+I936,"")</f>
        <v/>
      </c>
    </row>
    <row r="937" spans="2:10" x14ac:dyDescent="0.25">
      <c r="B937" s="502">
        <v>930</v>
      </c>
      <c r="C937" s="502"/>
      <c r="D937" s="490" t="str">
        <f>IFERROR(INDEX('Jurnal Utang'!O:O,MATCH(C937,'Jurnal Utang'!N:N,0),0),"")</f>
        <v/>
      </c>
      <c r="E937" s="488" t="str">
        <f>IFERROR(INDEX(Supplier!D:D,MATCH($D937,Supplier!$C:$C,0),0),"")</f>
        <v/>
      </c>
      <c r="F937" s="490" t="str">
        <f>IFERROR(INDEX(Supplier!F:F,MATCH($D937,Supplier!$C:$C,0),0),"")</f>
        <v/>
      </c>
      <c r="G937" s="488" t="str">
        <f>IFERROR(INDEX(Supplier!G:G,MATCH($D937,Supplier!$C:$C,0),0),"")</f>
        <v/>
      </c>
      <c r="H937" s="524"/>
      <c r="I937" s="525"/>
      <c r="J937" s="533" t="str">
        <f>IF(C937&lt;&gt;"",-SUMIFS('Jurnal Utang'!J:J,'Jurnal Utang'!H:H,F937,'Jurnal Utang'!N:N,C937)+SUMIFS('Jurnal Kas'!K:K,'Jurnal Kas'!H:H,F937,'Jurnal Kas'!N:N,C937)+I937,"")</f>
        <v/>
      </c>
    </row>
    <row r="938" spans="2:10" x14ac:dyDescent="0.25">
      <c r="B938" s="502">
        <v>931</v>
      </c>
      <c r="C938" s="502"/>
      <c r="D938" s="490" t="str">
        <f>IFERROR(INDEX('Jurnal Utang'!O:O,MATCH(C938,'Jurnal Utang'!N:N,0),0),"")</f>
        <v/>
      </c>
      <c r="E938" s="488" t="str">
        <f>IFERROR(INDEX(Supplier!D:D,MATCH($D938,Supplier!$C:$C,0),0),"")</f>
        <v/>
      </c>
      <c r="F938" s="490" t="str">
        <f>IFERROR(INDEX(Supplier!F:F,MATCH($D938,Supplier!$C:$C,0),0),"")</f>
        <v/>
      </c>
      <c r="G938" s="488" t="str">
        <f>IFERROR(INDEX(Supplier!G:G,MATCH($D938,Supplier!$C:$C,0),0),"")</f>
        <v/>
      </c>
      <c r="H938" s="524"/>
      <c r="I938" s="525"/>
      <c r="J938" s="533" t="str">
        <f>IF(C938&lt;&gt;"",-SUMIFS('Jurnal Utang'!J:J,'Jurnal Utang'!H:H,F938,'Jurnal Utang'!N:N,C938)+SUMIFS('Jurnal Kas'!K:K,'Jurnal Kas'!H:H,F938,'Jurnal Kas'!N:N,C938)+I938,"")</f>
        <v/>
      </c>
    </row>
    <row r="939" spans="2:10" x14ac:dyDescent="0.25">
      <c r="B939" s="502">
        <v>932</v>
      </c>
      <c r="C939" s="502"/>
      <c r="D939" s="490" t="str">
        <f>IFERROR(INDEX('Jurnal Utang'!O:O,MATCH(C939,'Jurnal Utang'!N:N,0),0),"")</f>
        <v/>
      </c>
      <c r="E939" s="488" t="str">
        <f>IFERROR(INDEX(Supplier!D:D,MATCH($D939,Supplier!$C:$C,0),0),"")</f>
        <v/>
      </c>
      <c r="F939" s="490" t="str">
        <f>IFERROR(INDEX(Supplier!F:F,MATCH($D939,Supplier!$C:$C,0),0),"")</f>
        <v/>
      </c>
      <c r="G939" s="488" t="str">
        <f>IFERROR(INDEX(Supplier!G:G,MATCH($D939,Supplier!$C:$C,0),0),"")</f>
        <v/>
      </c>
      <c r="H939" s="524"/>
      <c r="I939" s="525"/>
      <c r="J939" s="533" t="str">
        <f>IF(C939&lt;&gt;"",-SUMIFS('Jurnal Utang'!J:J,'Jurnal Utang'!H:H,F939,'Jurnal Utang'!N:N,C939)+SUMIFS('Jurnal Kas'!K:K,'Jurnal Kas'!H:H,F939,'Jurnal Kas'!N:N,C939)+I939,"")</f>
        <v/>
      </c>
    </row>
    <row r="940" spans="2:10" x14ac:dyDescent="0.25">
      <c r="B940" s="502">
        <v>933</v>
      </c>
      <c r="C940" s="502"/>
      <c r="D940" s="490" t="str">
        <f>IFERROR(INDEX('Jurnal Utang'!O:O,MATCH(C940,'Jurnal Utang'!N:N,0),0),"")</f>
        <v/>
      </c>
      <c r="E940" s="488" t="str">
        <f>IFERROR(INDEX(Supplier!D:D,MATCH($D940,Supplier!$C:$C,0),0),"")</f>
        <v/>
      </c>
      <c r="F940" s="490" t="str">
        <f>IFERROR(INDEX(Supplier!F:F,MATCH($D940,Supplier!$C:$C,0),0),"")</f>
        <v/>
      </c>
      <c r="G940" s="488" t="str">
        <f>IFERROR(INDEX(Supplier!G:G,MATCH($D940,Supplier!$C:$C,0),0),"")</f>
        <v/>
      </c>
      <c r="H940" s="524"/>
      <c r="I940" s="525"/>
      <c r="J940" s="533" t="str">
        <f>IF(C940&lt;&gt;"",-SUMIFS('Jurnal Utang'!J:J,'Jurnal Utang'!H:H,F940,'Jurnal Utang'!N:N,C940)+SUMIFS('Jurnal Kas'!K:K,'Jurnal Kas'!H:H,F940,'Jurnal Kas'!N:N,C940)+I940,"")</f>
        <v/>
      </c>
    </row>
    <row r="941" spans="2:10" x14ac:dyDescent="0.25">
      <c r="B941" s="502">
        <v>934</v>
      </c>
      <c r="C941" s="502"/>
      <c r="D941" s="490" t="str">
        <f>IFERROR(INDEX('Jurnal Utang'!O:O,MATCH(C941,'Jurnal Utang'!N:N,0),0),"")</f>
        <v/>
      </c>
      <c r="E941" s="488" t="str">
        <f>IFERROR(INDEX(Supplier!D:D,MATCH($D941,Supplier!$C:$C,0),0),"")</f>
        <v/>
      </c>
      <c r="F941" s="490" t="str">
        <f>IFERROR(INDEX(Supplier!F:F,MATCH($D941,Supplier!$C:$C,0),0),"")</f>
        <v/>
      </c>
      <c r="G941" s="488" t="str">
        <f>IFERROR(INDEX(Supplier!G:G,MATCH($D941,Supplier!$C:$C,0),0),"")</f>
        <v/>
      </c>
      <c r="H941" s="524"/>
      <c r="I941" s="525"/>
      <c r="J941" s="533" t="str">
        <f>IF(C941&lt;&gt;"",-SUMIFS('Jurnal Utang'!J:J,'Jurnal Utang'!H:H,F941,'Jurnal Utang'!N:N,C941)+SUMIFS('Jurnal Kas'!K:K,'Jurnal Kas'!H:H,F941,'Jurnal Kas'!N:N,C941)+I941,"")</f>
        <v/>
      </c>
    </row>
    <row r="942" spans="2:10" x14ac:dyDescent="0.25">
      <c r="B942" s="502">
        <v>935</v>
      </c>
      <c r="C942" s="502"/>
      <c r="D942" s="490" t="str">
        <f>IFERROR(INDEX('Jurnal Utang'!O:O,MATCH(C942,'Jurnal Utang'!N:N,0),0),"")</f>
        <v/>
      </c>
      <c r="E942" s="488" t="str">
        <f>IFERROR(INDEX(Supplier!D:D,MATCH($D942,Supplier!$C:$C,0),0),"")</f>
        <v/>
      </c>
      <c r="F942" s="490" t="str">
        <f>IFERROR(INDEX(Supplier!F:F,MATCH($D942,Supplier!$C:$C,0),0),"")</f>
        <v/>
      </c>
      <c r="G942" s="488" t="str">
        <f>IFERROR(INDEX(Supplier!G:G,MATCH($D942,Supplier!$C:$C,0),0),"")</f>
        <v/>
      </c>
      <c r="H942" s="524"/>
      <c r="I942" s="525"/>
      <c r="J942" s="533" t="str">
        <f>IF(C942&lt;&gt;"",-SUMIFS('Jurnal Utang'!J:J,'Jurnal Utang'!H:H,F942,'Jurnal Utang'!N:N,C942)+SUMIFS('Jurnal Kas'!K:K,'Jurnal Kas'!H:H,F942,'Jurnal Kas'!N:N,C942)+I942,"")</f>
        <v/>
      </c>
    </row>
    <row r="943" spans="2:10" x14ac:dyDescent="0.25">
      <c r="B943" s="502">
        <v>936</v>
      </c>
      <c r="C943" s="502"/>
      <c r="D943" s="490" t="str">
        <f>IFERROR(INDEX('Jurnal Utang'!O:O,MATCH(C943,'Jurnal Utang'!N:N,0),0),"")</f>
        <v/>
      </c>
      <c r="E943" s="488" t="str">
        <f>IFERROR(INDEX(Supplier!D:D,MATCH($D943,Supplier!$C:$C,0),0),"")</f>
        <v/>
      </c>
      <c r="F943" s="490" t="str">
        <f>IFERROR(INDEX(Supplier!F:F,MATCH($D943,Supplier!$C:$C,0),0),"")</f>
        <v/>
      </c>
      <c r="G943" s="488" t="str">
        <f>IFERROR(INDEX(Supplier!G:G,MATCH($D943,Supplier!$C:$C,0),0),"")</f>
        <v/>
      </c>
      <c r="H943" s="524"/>
      <c r="I943" s="525"/>
      <c r="J943" s="533" t="str">
        <f>IF(C943&lt;&gt;"",-SUMIFS('Jurnal Utang'!J:J,'Jurnal Utang'!H:H,F943,'Jurnal Utang'!N:N,C943)+SUMIFS('Jurnal Kas'!K:K,'Jurnal Kas'!H:H,F943,'Jurnal Kas'!N:N,C943)+I943,"")</f>
        <v/>
      </c>
    </row>
    <row r="944" spans="2:10" x14ac:dyDescent="0.25">
      <c r="B944" s="502">
        <v>937</v>
      </c>
      <c r="C944" s="502"/>
      <c r="D944" s="490" t="str">
        <f>IFERROR(INDEX('Jurnal Utang'!O:O,MATCH(C944,'Jurnal Utang'!N:N,0),0),"")</f>
        <v/>
      </c>
      <c r="E944" s="488" t="str">
        <f>IFERROR(INDEX(Supplier!D:D,MATCH($D944,Supplier!$C:$C,0),0),"")</f>
        <v/>
      </c>
      <c r="F944" s="490" t="str">
        <f>IFERROR(INDEX(Supplier!F:F,MATCH($D944,Supplier!$C:$C,0),0),"")</f>
        <v/>
      </c>
      <c r="G944" s="488" t="str">
        <f>IFERROR(INDEX(Supplier!G:G,MATCH($D944,Supplier!$C:$C,0),0),"")</f>
        <v/>
      </c>
      <c r="H944" s="524"/>
      <c r="I944" s="525"/>
      <c r="J944" s="533" t="str">
        <f>IF(C944&lt;&gt;"",-SUMIFS('Jurnal Utang'!J:J,'Jurnal Utang'!H:H,F944,'Jurnal Utang'!N:N,C944)+SUMIFS('Jurnal Kas'!K:K,'Jurnal Kas'!H:H,F944,'Jurnal Kas'!N:N,C944)+I944,"")</f>
        <v/>
      </c>
    </row>
    <row r="945" spans="2:10" x14ac:dyDescent="0.25">
      <c r="B945" s="502">
        <v>938</v>
      </c>
      <c r="C945" s="502"/>
      <c r="D945" s="490" t="str">
        <f>IFERROR(INDEX('Jurnal Utang'!O:O,MATCH(C945,'Jurnal Utang'!N:N,0),0),"")</f>
        <v/>
      </c>
      <c r="E945" s="488" t="str">
        <f>IFERROR(INDEX(Supplier!D:D,MATCH($D945,Supplier!$C:$C,0),0),"")</f>
        <v/>
      </c>
      <c r="F945" s="490" t="str">
        <f>IFERROR(INDEX(Supplier!F:F,MATCH($D945,Supplier!$C:$C,0),0),"")</f>
        <v/>
      </c>
      <c r="G945" s="488" t="str">
        <f>IFERROR(INDEX(Supplier!G:G,MATCH($D945,Supplier!$C:$C,0),0),"")</f>
        <v/>
      </c>
      <c r="H945" s="524"/>
      <c r="I945" s="525"/>
      <c r="J945" s="533" t="str">
        <f>IF(C945&lt;&gt;"",-SUMIFS('Jurnal Utang'!J:J,'Jurnal Utang'!H:H,F945,'Jurnal Utang'!N:N,C945)+SUMIFS('Jurnal Kas'!K:K,'Jurnal Kas'!H:H,F945,'Jurnal Kas'!N:N,C945)+I945,"")</f>
        <v/>
      </c>
    </row>
    <row r="946" spans="2:10" x14ac:dyDescent="0.25">
      <c r="B946" s="502">
        <v>939</v>
      </c>
      <c r="C946" s="502"/>
      <c r="D946" s="490" t="str">
        <f>IFERROR(INDEX('Jurnal Utang'!O:O,MATCH(C946,'Jurnal Utang'!N:N,0),0),"")</f>
        <v/>
      </c>
      <c r="E946" s="488" t="str">
        <f>IFERROR(INDEX(Supplier!D:D,MATCH($D946,Supplier!$C:$C,0),0),"")</f>
        <v/>
      </c>
      <c r="F946" s="490" t="str">
        <f>IFERROR(INDEX(Supplier!F:F,MATCH($D946,Supplier!$C:$C,0),0),"")</f>
        <v/>
      </c>
      <c r="G946" s="488" t="str">
        <f>IFERROR(INDEX(Supplier!G:G,MATCH($D946,Supplier!$C:$C,0),0),"")</f>
        <v/>
      </c>
      <c r="H946" s="524"/>
      <c r="I946" s="525"/>
      <c r="J946" s="533" t="str">
        <f>IF(C946&lt;&gt;"",-SUMIFS('Jurnal Utang'!J:J,'Jurnal Utang'!H:H,F946,'Jurnal Utang'!N:N,C946)+SUMIFS('Jurnal Kas'!K:K,'Jurnal Kas'!H:H,F946,'Jurnal Kas'!N:N,C946)+I946,"")</f>
        <v/>
      </c>
    </row>
    <row r="947" spans="2:10" x14ac:dyDescent="0.25">
      <c r="B947" s="502">
        <v>940</v>
      </c>
      <c r="C947" s="502"/>
      <c r="D947" s="490" t="str">
        <f>IFERROR(INDEX('Jurnal Utang'!O:O,MATCH(C947,'Jurnal Utang'!N:N,0),0),"")</f>
        <v/>
      </c>
      <c r="E947" s="488" t="str">
        <f>IFERROR(INDEX(Supplier!D:D,MATCH($D947,Supplier!$C:$C,0),0),"")</f>
        <v/>
      </c>
      <c r="F947" s="490" t="str">
        <f>IFERROR(INDEX(Supplier!F:F,MATCH($D947,Supplier!$C:$C,0),0),"")</f>
        <v/>
      </c>
      <c r="G947" s="488" t="str">
        <f>IFERROR(INDEX(Supplier!G:G,MATCH($D947,Supplier!$C:$C,0),0),"")</f>
        <v/>
      </c>
      <c r="H947" s="524"/>
      <c r="I947" s="525"/>
      <c r="J947" s="533" t="str">
        <f>IF(C947&lt;&gt;"",-SUMIFS('Jurnal Utang'!J:J,'Jurnal Utang'!H:H,F947,'Jurnal Utang'!N:N,C947)+SUMIFS('Jurnal Kas'!K:K,'Jurnal Kas'!H:H,F947,'Jurnal Kas'!N:N,C947)+I947,"")</f>
        <v/>
      </c>
    </row>
    <row r="948" spans="2:10" x14ac:dyDescent="0.25">
      <c r="B948" s="502">
        <v>941</v>
      </c>
      <c r="C948" s="502"/>
      <c r="D948" s="490" t="str">
        <f>IFERROR(INDEX('Jurnal Utang'!O:O,MATCH(C948,'Jurnal Utang'!N:N,0),0),"")</f>
        <v/>
      </c>
      <c r="E948" s="488" t="str">
        <f>IFERROR(INDEX(Supplier!D:D,MATCH($D948,Supplier!$C:$C,0),0),"")</f>
        <v/>
      </c>
      <c r="F948" s="490" t="str">
        <f>IFERROR(INDEX(Supplier!F:F,MATCH($D948,Supplier!$C:$C,0),0),"")</f>
        <v/>
      </c>
      <c r="G948" s="488" t="str">
        <f>IFERROR(INDEX(Supplier!G:G,MATCH($D948,Supplier!$C:$C,0),0),"")</f>
        <v/>
      </c>
      <c r="H948" s="524"/>
      <c r="I948" s="525"/>
      <c r="J948" s="533" t="str">
        <f>IF(C948&lt;&gt;"",-SUMIFS('Jurnal Utang'!J:J,'Jurnal Utang'!H:H,F948,'Jurnal Utang'!N:N,C948)+SUMIFS('Jurnal Kas'!K:K,'Jurnal Kas'!H:H,F948,'Jurnal Kas'!N:N,C948)+I948,"")</f>
        <v/>
      </c>
    </row>
    <row r="949" spans="2:10" x14ac:dyDescent="0.25">
      <c r="B949" s="502">
        <v>942</v>
      </c>
      <c r="C949" s="502"/>
      <c r="D949" s="490" t="str">
        <f>IFERROR(INDEX('Jurnal Utang'!O:O,MATCH(C949,'Jurnal Utang'!N:N,0),0),"")</f>
        <v/>
      </c>
      <c r="E949" s="488" t="str">
        <f>IFERROR(INDEX(Supplier!D:D,MATCH($D949,Supplier!$C:$C,0),0),"")</f>
        <v/>
      </c>
      <c r="F949" s="490" t="str">
        <f>IFERROR(INDEX(Supplier!F:F,MATCH($D949,Supplier!$C:$C,0),0),"")</f>
        <v/>
      </c>
      <c r="G949" s="488" t="str">
        <f>IFERROR(INDEX(Supplier!G:G,MATCH($D949,Supplier!$C:$C,0),0),"")</f>
        <v/>
      </c>
      <c r="H949" s="524"/>
      <c r="I949" s="525"/>
      <c r="J949" s="533" t="str">
        <f>IF(C949&lt;&gt;"",-SUMIFS('Jurnal Utang'!J:J,'Jurnal Utang'!H:H,F949,'Jurnal Utang'!N:N,C949)+SUMIFS('Jurnal Kas'!K:K,'Jurnal Kas'!H:H,F949,'Jurnal Kas'!N:N,C949)+I949,"")</f>
        <v/>
      </c>
    </row>
    <row r="950" spans="2:10" x14ac:dyDescent="0.25">
      <c r="B950" s="502">
        <v>943</v>
      </c>
      <c r="C950" s="502"/>
      <c r="D950" s="490" t="str">
        <f>IFERROR(INDEX('Jurnal Utang'!O:O,MATCH(C950,'Jurnal Utang'!N:N,0),0),"")</f>
        <v/>
      </c>
      <c r="E950" s="488" t="str">
        <f>IFERROR(INDEX(Supplier!D:D,MATCH($D950,Supplier!$C:$C,0),0),"")</f>
        <v/>
      </c>
      <c r="F950" s="490" t="str">
        <f>IFERROR(INDEX(Supplier!F:F,MATCH($D950,Supplier!$C:$C,0),0),"")</f>
        <v/>
      </c>
      <c r="G950" s="488" t="str">
        <f>IFERROR(INDEX(Supplier!G:G,MATCH($D950,Supplier!$C:$C,0),0),"")</f>
        <v/>
      </c>
      <c r="H950" s="524"/>
      <c r="I950" s="525"/>
      <c r="J950" s="533" t="str">
        <f>IF(C950&lt;&gt;"",-SUMIFS('Jurnal Utang'!J:J,'Jurnal Utang'!H:H,F950,'Jurnal Utang'!N:N,C950)+SUMIFS('Jurnal Kas'!K:K,'Jurnal Kas'!H:H,F950,'Jurnal Kas'!N:N,C950)+I950,"")</f>
        <v/>
      </c>
    </row>
    <row r="951" spans="2:10" x14ac:dyDescent="0.25">
      <c r="B951" s="502">
        <v>944</v>
      </c>
      <c r="C951" s="502"/>
      <c r="D951" s="490" t="str">
        <f>IFERROR(INDEX('Jurnal Utang'!O:O,MATCH(C951,'Jurnal Utang'!N:N,0),0),"")</f>
        <v/>
      </c>
      <c r="E951" s="488" t="str">
        <f>IFERROR(INDEX(Supplier!D:D,MATCH($D951,Supplier!$C:$C,0),0),"")</f>
        <v/>
      </c>
      <c r="F951" s="490" t="str">
        <f>IFERROR(INDEX(Supplier!F:F,MATCH($D951,Supplier!$C:$C,0),0),"")</f>
        <v/>
      </c>
      <c r="G951" s="488" t="str">
        <f>IFERROR(INDEX(Supplier!G:G,MATCH($D951,Supplier!$C:$C,0),0),"")</f>
        <v/>
      </c>
      <c r="H951" s="524"/>
      <c r="I951" s="525"/>
      <c r="J951" s="533" t="str">
        <f>IF(C951&lt;&gt;"",-SUMIFS('Jurnal Utang'!J:J,'Jurnal Utang'!H:H,F951,'Jurnal Utang'!N:N,C951)+SUMIFS('Jurnal Kas'!K:K,'Jurnal Kas'!H:H,F951,'Jurnal Kas'!N:N,C951)+I951,"")</f>
        <v/>
      </c>
    </row>
    <row r="952" spans="2:10" x14ac:dyDescent="0.25">
      <c r="B952" s="502">
        <v>945</v>
      </c>
      <c r="C952" s="502"/>
      <c r="D952" s="490" t="str">
        <f>IFERROR(INDEX('Jurnal Utang'!O:O,MATCH(C952,'Jurnal Utang'!N:N,0),0),"")</f>
        <v/>
      </c>
      <c r="E952" s="488" t="str">
        <f>IFERROR(INDEX(Supplier!D:D,MATCH($D952,Supplier!$C:$C,0),0),"")</f>
        <v/>
      </c>
      <c r="F952" s="490" t="str">
        <f>IFERROR(INDEX(Supplier!F:F,MATCH($D952,Supplier!$C:$C,0),0),"")</f>
        <v/>
      </c>
      <c r="G952" s="488" t="str">
        <f>IFERROR(INDEX(Supplier!G:G,MATCH($D952,Supplier!$C:$C,0),0),"")</f>
        <v/>
      </c>
      <c r="H952" s="524"/>
      <c r="I952" s="525"/>
      <c r="J952" s="533" t="str">
        <f>IF(C952&lt;&gt;"",-SUMIFS('Jurnal Utang'!J:J,'Jurnal Utang'!H:H,F952,'Jurnal Utang'!N:N,C952)+SUMIFS('Jurnal Kas'!K:K,'Jurnal Kas'!H:H,F952,'Jurnal Kas'!N:N,C952)+I952,"")</f>
        <v/>
      </c>
    </row>
    <row r="953" spans="2:10" x14ac:dyDescent="0.25">
      <c r="B953" s="502">
        <v>946</v>
      </c>
      <c r="C953" s="502"/>
      <c r="D953" s="490" t="str">
        <f>IFERROR(INDEX('Jurnal Utang'!O:O,MATCH(C953,'Jurnal Utang'!N:N,0),0),"")</f>
        <v/>
      </c>
      <c r="E953" s="488" t="str">
        <f>IFERROR(INDEX(Supplier!D:D,MATCH($D953,Supplier!$C:$C,0),0),"")</f>
        <v/>
      </c>
      <c r="F953" s="490" t="str">
        <f>IFERROR(INDEX(Supplier!F:F,MATCH($D953,Supplier!$C:$C,0),0),"")</f>
        <v/>
      </c>
      <c r="G953" s="488" t="str">
        <f>IFERROR(INDEX(Supplier!G:G,MATCH($D953,Supplier!$C:$C,0),0),"")</f>
        <v/>
      </c>
      <c r="H953" s="524"/>
      <c r="I953" s="525"/>
      <c r="J953" s="533" t="str">
        <f>IF(C953&lt;&gt;"",-SUMIFS('Jurnal Utang'!J:J,'Jurnal Utang'!H:H,F953,'Jurnal Utang'!N:N,C953)+SUMIFS('Jurnal Kas'!K:K,'Jurnal Kas'!H:H,F953,'Jurnal Kas'!N:N,C953)+I953,"")</f>
        <v/>
      </c>
    </row>
    <row r="954" spans="2:10" x14ac:dyDescent="0.25">
      <c r="B954" s="502">
        <v>947</v>
      </c>
      <c r="C954" s="502"/>
      <c r="D954" s="490" t="str">
        <f>IFERROR(INDEX('Jurnal Utang'!O:O,MATCH(C954,'Jurnal Utang'!N:N,0),0),"")</f>
        <v/>
      </c>
      <c r="E954" s="488" t="str">
        <f>IFERROR(INDEX(Supplier!D:D,MATCH($D954,Supplier!$C:$C,0),0),"")</f>
        <v/>
      </c>
      <c r="F954" s="490" t="str">
        <f>IFERROR(INDEX(Supplier!F:F,MATCH($D954,Supplier!$C:$C,0),0),"")</f>
        <v/>
      </c>
      <c r="G954" s="488" t="str">
        <f>IFERROR(INDEX(Supplier!G:G,MATCH($D954,Supplier!$C:$C,0),0),"")</f>
        <v/>
      </c>
      <c r="H954" s="524"/>
      <c r="I954" s="525"/>
      <c r="J954" s="533" t="str">
        <f>IF(C954&lt;&gt;"",-SUMIFS('Jurnal Utang'!J:J,'Jurnal Utang'!H:H,F954,'Jurnal Utang'!N:N,C954)+SUMIFS('Jurnal Kas'!K:K,'Jurnal Kas'!H:H,F954,'Jurnal Kas'!N:N,C954)+I954,"")</f>
        <v/>
      </c>
    </row>
    <row r="955" spans="2:10" x14ac:dyDescent="0.25">
      <c r="B955" s="502">
        <v>948</v>
      </c>
      <c r="C955" s="502"/>
      <c r="D955" s="490" t="str">
        <f>IFERROR(INDEX('Jurnal Utang'!O:O,MATCH(C955,'Jurnal Utang'!N:N,0),0),"")</f>
        <v/>
      </c>
      <c r="E955" s="488" t="str">
        <f>IFERROR(INDEX(Supplier!D:D,MATCH($D955,Supplier!$C:$C,0),0),"")</f>
        <v/>
      </c>
      <c r="F955" s="490" t="str">
        <f>IFERROR(INDEX(Supplier!F:F,MATCH($D955,Supplier!$C:$C,0),0),"")</f>
        <v/>
      </c>
      <c r="G955" s="488" t="str">
        <f>IFERROR(INDEX(Supplier!G:G,MATCH($D955,Supplier!$C:$C,0),0),"")</f>
        <v/>
      </c>
      <c r="H955" s="524"/>
      <c r="I955" s="525"/>
      <c r="J955" s="533" t="str">
        <f>IF(C955&lt;&gt;"",-SUMIFS('Jurnal Utang'!J:J,'Jurnal Utang'!H:H,F955,'Jurnal Utang'!N:N,C955)+SUMIFS('Jurnal Kas'!K:K,'Jurnal Kas'!H:H,F955,'Jurnal Kas'!N:N,C955)+I955,"")</f>
        <v/>
      </c>
    </row>
    <row r="956" spans="2:10" x14ac:dyDescent="0.25">
      <c r="B956" s="502">
        <v>949</v>
      </c>
      <c r="C956" s="502"/>
      <c r="D956" s="490" t="str">
        <f>IFERROR(INDEX('Jurnal Utang'!O:O,MATCH(C956,'Jurnal Utang'!N:N,0),0),"")</f>
        <v/>
      </c>
      <c r="E956" s="488" t="str">
        <f>IFERROR(INDEX(Supplier!D:D,MATCH($D956,Supplier!$C:$C,0),0),"")</f>
        <v/>
      </c>
      <c r="F956" s="490" t="str">
        <f>IFERROR(INDEX(Supplier!F:F,MATCH($D956,Supplier!$C:$C,0),0),"")</f>
        <v/>
      </c>
      <c r="G956" s="488" t="str">
        <f>IFERROR(INDEX(Supplier!G:G,MATCH($D956,Supplier!$C:$C,0),0),"")</f>
        <v/>
      </c>
      <c r="H956" s="524"/>
      <c r="I956" s="525"/>
      <c r="J956" s="533" t="str">
        <f>IF(C956&lt;&gt;"",-SUMIFS('Jurnal Utang'!J:J,'Jurnal Utang'!H:H,F956,'Jurnal Utang'!N:N,C956)+SUMIFS('Jurnal Kas'!K:K,'Jurnal Kas'!H:H,F956,'Jurnal Kas'!N:N,C956)+I956,"")</f>
        <v/>
      </c>
    </row>
    <row r="957" spans="2:10" x14ac:dyDescent="0.25">
      <c r="B957" s="502">
        <v>950</v>
      </c>
      <c r="C957" s="502"/>
      <c r="D957" s="490" t="str">
        <f>IFERROR(INDEX('Jurnal Utang'!O:O,MATCH(C957,'Jurnal Utang'!N:N,0),0),"")</f>
        <v/>
      </c>
      <c r="E957" s="488" t="str">
        <f>IFERROR(INDEX(Supplier!D:D,MATCH($D957,Supplier!$C:$C,0),0),"")</f>
        <v/>
      </c>
      <c r="F957" s="490" t="str">
        <f>IFERROR(INDEX(Supplier!F:F,MATCH($D957,Supplier!$C:$C,0),0),"")</f>
        <v/>
      </c>
      <c r="G957" s="488" t="str">
        <f>IFERROR(INDEX(Supplier!G:G,MATCH($D957,Supplier!$C:$C,0),0),"")</f>
        <v/>
      </c>
      <c r="H957" s="524"/>
      <c r="I957" s="525"/>
      <c r="J957" s="533" t="str">
        <f>IF(C957&lt;&gt;"",-SUMIFS('Jurnal Utang'!J:J,'Jurnal Utang'!H:H,F957,'Jurnal Utang'!N:N,C957)+SUMIFS('Jurnal Kas'!K:K,'Jurnal Kas'!H:H,F957,'Jurnal Kas'!N:N,C957)+I957,"")</f>
        <v/>
      </c>
    </row>
    <row r="958" spans="2:10" x14ac:dyDescent="0.25">
      <c r="B958" s="502">
        <v>951</v>
      </c>
      <c r="C958" s="502"/>
      <c r="D958" s="490" t="str">
        <f>IFERROR(INDEX('Jurnal Utang'!O:O,MATCH(C958,'Jurnal Utang'!N:N,0),0),"")</f>
        <v/>
      </c>
      <c r="E958" s="488" t="str">
        <f>IFERROR(INDEX(Supplier!D:D,MATCH($D958,Supplier!$C:$C,0),0),"")</f>
        <v/>
      </c>
      <c r="F958" s="490" t="str">
        <f>IFERROR(INDEX(Supplier!F:F,MATCH($D958,Supplier!$C:$C,0),0),"")</f>
        <v/>
      </c>
      <c r="G958" s="488" t="str">
        <f>IFERROR(INDEX(Supplier!G:G,MATCH($D958,Supplier!$C:$C,0),0),"")</f>
        <v/>
      </c>
      <c r="H958" s="524"/>
      <c r="I958" s="525"/>
      <c r="J958" s="533" t="str">
        <f>IF(C958&lt;&gt;"",-SUMIFS('Jurnal Utang'!J:J,'Jurnal Utang'!H:H,F958,'Jurnal Utang'!N:N,C958)+SUMIFS('Jurnal Kas'!K:K,'Jurnal Kas'!H:H,F958,'Jurnal Kas'!N:N,C958)+I958,"")</f>
        <v/>
      </c>
    </row>
    <row r="959" spans="2:10" x14ac:dyDescent="0.25">
      <c r="B959" s="502">
        <v>952</v>
      </c>
      <c r="C959" s="502"/>
      <c r="D959" s="490" t="str">
        <f>IFERROR(INDEX('Jurnal Utang'!O:O,MATCH(C959,'Jurnal Utang'!N:N,0),0),"")</f>
        <v/>
      </c>
      <c r="E959" s="488" t="str">
        <f>IFERROR(INDEX(Supplier!D:D,MATCH($D959,Supplier!$C:$C,0),0),"")</f>
        <v/>
      </c>
      <c r="F959" s="490" t="str">
        <f>IFERROR(INDEX(Supplier!F:F,MATCH($D959,Supplier!$C:$C,0),0),"")</f>
        <v/>
      </c>
      <c r="G959" s="488" t="str">
        <f>IFERROR(INDEX(Supplier!G:G,MATCH($D959,Supplier!$C:$C,0),0),"")</f>
        <v/>
      </c>
      <c r="H959" s="524"/>
      <c r="I959" s="525"/>
      <c r="J959" s="533" t="str">
        <f>IF(C959&lt;&gt;"",-SUMIFS('Jurnal Utang'!J:J,'Jurnal Utang'!H:H,F959,'Jurnal Utang'!N:N,C959)+SUMIFS('Jurnal Kas'!K:K,'Jurnal Kas'!H:H,F959,'Jurnal Kas'!N:N,C959)+I959,"")</f>
        <v/>
      </c>
    </row>
    <row r="960" spans="2:10" x14ac:dyDescent="0.25">
      <c r="B960" s="502">
        <v>953</v>
      </c>
      <c r="C960" s="502"/>
      <c r="D960" s="490" t="str">
        <f>IFERROR(INDEX('Jurnal Utang'!O:O,MATCH(C960,'Jurnal Utang'!N:N,0),0),"")</f>
        <v/>
      </c>
      <c r="E960" s="488" t="str">
        <f>IFERROR(INDEX(Supplier!D:D,MATCH($D960,Supplier!$C:$C,0),0),"")</f>
        <v/>
      </c>
      <c r="F960" s="490" t="str">
        <f>IFERROR(INDEX(Supplier!F:F,MATCH($D960,Supplier!$C:$C,0),0),"")</f>
        <v/>
      </c>
      <c r="G960" s="488" t="str">
        <f>IFERROR(INDEX(Supplier!G:G,MATCH($D960,Supplier!$C:$C,0),0),"")</f>
        <v/>
      </c>
      <c r="H960" s="524"/>
      <c r="I960" s="525"/>
      <c r="J960" s="533" t="str">
        <f>IF(C960&lt;&gt;"",-SUMIFS('Jurnal Utang'!J:J,'Jurnal Utang'!H:H,F960,'Jurnal Utang'!N:N,C960)+SUMIFS('Jurnal Kas'!K:K,'Jurnal Kas'!H:H,F960,'Jurnal Kas'!N:N,C960)+I960,"")</f>
        <v/>
      </c>
    </row>
    <row r="961" spans="2:10" x14ac:dyDescent="0.25">
      <c r="B961" s="502">
        <v>954</v>
      </c>
      <c r="C961" s="502"/>
      <c r="D961" s="490" t="str">
        <f>IFERROR(INDEX('Jurnal Utang'!O:O,MATCH(C961,'Jurnal Utang'!N:N,0),0),"")</f>
        <v/>
      </c>
      <c r="E961" s="488" t="str">
        <f>IFERROR(INDEX(Supplier!D:D,MATCH($D961,Supplier!$C:$C,0),0),"")</f>
        <v/>
      </c>
      <c r="F961" s="490" t="str">
        <f>IFERROR(INDEX(Supplier!F:F,MATCH($D961,Supplier!$C:$C,0),0),"")</f>
        <v/>
      </c>
      <c r="G961" s="488" t="str">
        <f>IFERROR(INDEX(Supplier!G:G,MATCH($D961,Supplier!$C:$C,0),0),"")</f>
        <v/>
      </c>
      <c r="H961" s="524"/>
      <c r="I961" s="525"/>
      <c r="J961" s="533" t="str">
        <f>IF(C961&lt;&gt;"",-SUMIFS('Jurnal Utang'!J:J,'Jurnal Utang'!H:H,F961,'Jurnal Utang'!N:N,C961)+SUMIFS('Jurnal Kas'!K:K,'Jurnal Kas'!H:H,F961,'Jurnal Kas'!N:N,C961)+I961,"")</f>
        <v/>
      </c>
    </row>
    <row r="962" spans="2:10" x14ac:dyDescent="0.25">
      <c r="B962" s="502">
        <v>955</v>
      </c>
      <c r="C962" s="502"/>
      <c r="D962" s="490" t="str">
        <f>IFERROR(INDEX('Jurnal Utang'!O:O,MATCH(C962,'Jurnal Utang'!N:N,0),0),"")</f>
        <v/>
      </c>
      <c r="E962" s="488" t="str">
        <f>IFERROR(INDEX(Supplier!D:D,MATCH($D962,Supplier!$C:$C,0),0),"")</f>
        <v/>
      </c>
      <c r="F962" s="490" t="str">
        <f>IFERROR(INDEX(Supplier!F:F,MATCH($D962,Supplier!$C:$C,0),0),"")</f>
        <v/>
      </c>
      <c r="G962" s="488" t="str">
        <f>IFERROR(INDEX(Supplier!G:G,MATCH($D962,Supplier!$C:$C,0),0),"")</f>
        <v/>
      </c>
      <c r="H962" s="524"/>
      <c r="I962" s="525"/>
      <c r="J962" s="533" t="str">
        <f>IF(C962&lt;&gt;"",-SUMIFS('Jurnal Utang'!J:J,'Jurnal Utang'!H:H,F962,'Jurnal Utang'!N:N,C962)+SUMIFS('Jurnal Kas'!K:K,'Jurnal Kas'!H:H,F962,'Jurnal Kas'!N:N,C962)+I962,"")</f>
        <v/>
      </c>
    </row>
    <row r="963" spans="2:10" x14ac:dyDescent="0.25">
      <c r="B963" s="502">
        <v>956</v>
      </c>
      <c r="C963" s="502"/>
      <c r="D963" s="490" t="str">
        <f>IFERROR(INDEX('Jurnal Utang'!O:O,MATCH(C963,'Jurnal Utang'!N:N,0),0),"")</f>
        <v/>
      </c>
      <c r="E963" s="488" t="str">
        <f>IFERROR(INDEX(Supplier!D:D,MATCH($D963,Supplier!$C:$C,0),0),"")</f>
        <v/>
      </c>
      <c r="F963" s="490" t="str">
        <f>IFERROR(INDEX(Supplier!F:F,MATCH($D963,Supplier!$C:$C,0),0),"")</f>
        <v/>
      </c>
      <c r="G963" s="488" t="str">
        <f>IFERROR(INDEX(Supplier!G:G,MATCH($D963,Supplier!$C:$C,0),0),"")</f>
        <v/>
      </c>
      <c r="H963" s="524"/>
      <c r="I963" s="525"/>
      <c r="J963" s="533" t="str">
        <f>IF(C963&lt;&gt;"",-SUMIFS('Jurnal Utang'!J:J,'Jurnal Utang'!H:H,F963,'Jurnal Utang'!N:N,C963)+SUMIFS('Jurnal Kas'!K:K,'Jurnal Kas'!H:H,F963,'Jurnal Kas'!N:N,C963)+I963,"")</f>
        <v/>
      </c>
    </row>
    <row r="964" spans="2:10" x14ac:dyDescent="0.25">
      <c r="B964" s="502">
        <v>957</v>
      </c>
      <c r="C964" s="502"/>
      <c r="D964" s="490" t="str">
        <f>IFERROR(INDEX('Jurnal Utang'!O:O,MATCH(C964,'Jurnal Utang'!N:N,0),0),"")</f>
        <v/>
      </c>
      <c r="E964" s="488" t="str">
        <f>IFERROR(INDEX(Supplier!D:D,MATCH($D964,Supplier!$C:$C,0),0),"")</f>
        <v/>
      </c>
      <c r="F964" s="490" t="str">
        <f>IFERROR(INDEX(Supplier!F:F,MATCH($D964,Supplier!$C:$C,0),0),"")</f>
        <v/>
      </c>
      <c r="G964" s="488" t="str">
        <f>IFERROR(INDEX(Supplier!G:G,MATCH($D964,Supplier!$C:$C,0),0),"")</f>
        <v/>
      </c>
      <c r="H964" s="524"/>
      <c r="I964" s="525"/>
      <c r="J964" s="533" t="str">
        <f>IF(C964&lt;&gt;"",-SUMIFS('Jurnal Utang'!J:J,'Jurnal Utang'!H:H,F964,'Jurnal Utang'!N:N,C964)+SUMIFS('Jurnal Kas'!K:K,'Jurnal Kas'!H:H,F964,'Jurnal Kas'!N:N,C964)+I964,"")</f>
        <v/>
      </c>
    </row>
    <row r="965" spans="2:10" x14ac:dyDescent="0.25">
      <c r="B965" s="502">
        <v>958</v>
      </c>
      <c r="C965" s="502"/>
      <c r="D965" s="490" t="str">
        <f>IFERROR(INDEX('Jurnal Utang'!O:O,MATCH(C965,'Jurnal Utang'!N:N,0),0),"")</f>
        <v/>
      </c>
      <c r="E965" s="488" t="str">
        <f>IFERROR(INDEX(Supplier!D:D,MATCH($D965,Supplier!$C:$C,0),0),"")</f>
        <v/>
      </c>
      <c r="F965" s="490" t="str">
        <f>IFERROR(INDEX(Supplier!F:F,MATCH($D965,Supplier!$C:$C,0),0),"")</f>
        <v/>
      </c>
      <c r="G965" s="488" t="str">
        <f>IFERROR(INDEX(Supplier!G:G,MATCH($D965,Supplier!$C:$C,0),0),"")</f>
        <v/>
      </c>
      <c r="H965" s="524"/>
      <c r="I965" s="525"/>
      <c r="J965" s="533" t="str">
        <f>IF(C965&lt;&gt;"",-SUMIFS('Jurnal Utang'!J:J,'Jurnal Utang'!H:H,F965,'Jurnal Utang'!N:N,C965)+SUMIFS('Jurnal Kas'!K:K,'Jurnal Kas'!H:H,F965,'Jurnal Kas'!N:N,C965)+I965,"")</f>
        <v/>
      </c>
    </row>
    <row r="966" spans="2:10" x14ac:dyDescent="0.25">
      <c r="B966" s="502">
        <v>959</v>
      </c>
      <c r="C966" s="502"/>
      <c r="D966" s="490" t="str">
        <f>IFERROR(INDEX('Jurnal Utang'!O:O,MATCH(C966,'Jurnal Utang'!N:N,0),0),"")</f>
        <v/>
      </c>
      <c r="E966" s="488" t="str">
        <f>IFERROR(INDEX(Supplier!D:D,MATCH($D966,Supplier!$C:$C,0),0),"")</f>
        <v/>
      </c>
      <c r="F966" s="490" t="str">
        <f>IFERROR(INDEX(Supplier!F:F,MATCH($D966,Supplier!$C:$C,0),0),"")</f>
        <v/>
      </c>
      <c r="G966" s="488" t="str">
        <f>IFERROR(INDEX(Supplier!G:G,MATCH($D966,Supplier!$C:$C,0),0),"")</f>
        <v/>
      </c>
      <c r="H966" s="524"/>
      <c r="I966" s="525"/>
      <c r="J966" s="533" t="str">
        <f>IF(C966&lt;&gt;"",-SUMIFS('Jurnal Utang'!J:J,'Jurnal Utang'!H:H,F966,'Jurnal Utang'!N:N,C966)+SUMIFS('Jurnal Kas'!K:K,'Jurnal Kas'!H:H,F966,'Jurnal Kas'!N:N,C966)+I966,"")</f>
        <v/>
      </c>
    </row>
    <row r="967" spans="2:10" x14ac:dyDescent="0.25">
      <c r="B967" s="502">
        <v>960</v>
      </c>
      <c r="C967" s="502"/>
      <c r="D967" s="490" t="str">
        <f>IFERROR(INDEX('Jurnal Utang'!O:O,MATCH(C967,'Jurnal Utang'!N:N,0),0),"")</f>
        <v/>
      </c>
      <c r="E967" s="488" t="str">
        <f>IFERROR(INDEX(Supplier!D:D,MATCH($D967,Supplier!$C:$C,0),0),"")</f>
        <v/>
      </c>
      <c r="F967" s="490" t="str">
        <f>IFERROR(INDEX(Supplier!F:F,MATCH($D967,Supplier!$C:$C,0),0),"")</f>
        <v/>
      </c>
      <c r="G967" s="488" t="str">
        <f>IFERROR(INDEX(Supplier!G:G,MATCH($D967,Supplier!$C:$C,0),0),"")</f>
        <v/>
      </c>
      <c r="H967" s="524"/>
      <c r="I967" s="525"/>
      <c r="J967" s="533" t="str">
        <f>IF(C967&lt;&gt;"",-SUMIFS('Jurnal Utang'!J:J,'Jurnal Utang'!H:H,F967,'Jurnal Utang'!N:N,C967)+SUMIFS('Jurnal Kas'!K:K,'Jurnal Kas'!H:H,F967,'Jurnal Kas'!N:N,C967)+I967,"")</f>
        <v/>
      </c>
    </row>
    <row r="968" spans="2:10" x14ac:dyDescent="0.25">
      <c r="B968" s="502">
        <v>961</v>
      </c>
      <c r="C968" s="502"/>
      <c r="D968" s="490" t="str">
        <f>IFERROR(INDEX('Jurnal Utang'!O:O,MATCH(C968,'Jurnal Utang'!N:N,0),0),"")</f>
        <v/>
      </c>
      <c r="E968" s="488" t="str">
        <f>IFERROR(INDEX(Supplier!D:D,MATCH($D968,Supplier!$C:$C,0),0),"")</f>
        <v/>
      </c>
      <c r="F968" s="490" t="str">
        <f>IFERROR(INDEX(Supplier!F:F,MATCH($D968,Supplier!$C:$C,0),0),"")</f>
        <v/>
      </c>
      <c r="G968" s="488" t="str">
        <f>IFERROR(INDEX(Supplier!G:G,MATCH($D968,Supplier!$C:$C,0),0),"")</f>
        <v/>
      </c>
      <c r="H968" s="524"/>
      <c r="I968" s="525"/>
      <c r="J968" s="533" t="str">
        <f>IF(C968&lt;&gt;"",-SUMIFS('Jurnal Utang'!J:J,'Jurnal Utang'!H:H,F968,'Jurnal Utang'!N:N,C968)+SUMIFS('Jurnal Kas'!K:K,'Jurnal Kas'!H:H,F968,'Jurnal Kas'!N:N,C968)+I968,"")</f>
        <v/>
      </c>
    </row>
    <row r="969" spans="2:10" x14ac:dyDescent="0.25">
      <c r="B969" s="502">
        <v>962</v>
      </c>
      <c r="C969" s="502"/>
      <c r="D969" s="490" t="str">
        <f>IFERROR(INDEX('Jurnal Utang'!O:O,MATCH(C969,'Jurnal Utang'!N:N,0),0),"")</f>
        <v/>
      </c>
      <c r="E969" s="488" t="str">
        <f>IFERROR(INDEX(Supplier!D:D,MATCH($D969,Supplier!$C:$C,0),0),"")</f>
        <v/>
      </c>
      <c r="F969" s="490" t="str">
        <f>IFERROR(INDEX(Supplier!F:F,MATCH($D969,Supplier!$C:$C,0),0),"")</f>
        <v/>
      </c>
      <c r="G969" s="488" t="str">
        <f>IFERROR(INDEX(Supplier!G:G,MATCH($D969,Supplier!$C:$C,0),0),"")</f>
        <v/>
      </c>
      <c r="H969" s="524"/>
      <c r="I969" s="525"/>
      <c r="J969" s="533" t="str">
        <f>IF(C969&lt;&gt;"",-SUMIFS('Jurnal Utang'!J:J,'Jurnal Utang'!H:H,F969,'Jurnal Utang'!N:N,C969)+SUMIFS('Jurnal Kas'!K:K,'Jurnal Kas'!H:H,F969,'Jurnal Kas'!N:N,C969)+I969,"")</f>
        <v/>
      </c>
    </row>
    <row r="970" spans="2:10" x14ac:dyDescent="0.25">
      <c r="B970" s="502">
        <v>963</v>
      </c>
      <c r="C970" s="502"/>
      <c r="D970" s="490" t="str">
        <f>IFERROR(INDEX('Jurnal Utang'!O:O,MATCH(C970,'Jurnal Utang'!N:N,0),0),"")</f>
        <v/>
      </c>
      <c r="E970" s="488" t="str">
        <f>IFERROR(INDEX(Supplier!D:D,MATCH($D970,Supplier!$C:$C,0),0),"")</f>
        <v/>
      </c>
      <c r="F970" s="490" t="str">
        <f>IFERROR(INDEX(Supplier!F:F,MATCH($D970,Supplier!$C:$C,0),0),"")</f>
        <v/>
      </c>
      <c r="G970" s="488" t="str">
        <f>IFERROR(INDEX(Supplier!G:G,MATCH($D970,Supplier!$C:$C,0),0),"")</f>
        <v/>
      </c>
      <c r="H970" s="524"/>
      <c r="I970" s="525"/>
      <c r="J970" s="533" t="str">
        <f>IF(C970&lt;&gt;"",-SUMIFS('Jurnal Utang'!J:J,'Jurnal Utang'!H:H,F970,'Jurnal Utang'!N:N,C970)+SUMIFS('Jurnal Kas'!K:K,'Jurnal Kas'!H:H,F970,'Jurnal Kas'!N:N,C970)+I970,"")</f>
        <v/>
      </c>
    </row>
    <row r="971" spans="2:10" x14ac:dyDescent="0.25">
      <c r="B971" s="502">
        <v>964</v>
      </c>
      <c r="C971" s="502"/>
      <c r="D971" s="490" t="str">
        <f>IFERROR(INDEX('Jurnal Utang'!O:O,MATCH(C971,'Jurnal Utang'!N:N,0),0),"")</f>
        <v/>
      </c>
      <c r="E971" s="488" t="str">
        <f>IFERROR(INDEX(Supplier!D:D,MATCH($D971,Supplier!$C:$C,0),0),"")</f>
        <v/>
      </c>
      <c r="F971" s="490" t="str">
        <f>IFERROR(INDEX(Supplier!F:F,MATCH($D971,Supplier!$C:$C,0),0),"")</f>
        <v/>
      </c>
      <c r="G971" s="488" t="str">
        <f>IFERROR(INDEX(Supplier!G:G,MATCH($D971,Supplier!$C:$C,0),0),"")</f>
        <v/>
      </c>
      <c r="H971" s="524"/>
      <c r="I971" s="525"/>
      <c r="J971" s="533" t="str">
        <f>IF(C971&lt;&gt;"",-SUMIFS('Jurnal Utang'!J:J,'Jurnal Utang'!H:H,F971,'Jurnal Utang'!N:N,C971)+SUMIFS('Jurnal Kas'!K:K,'Jurnal Kas'!H:H,F971,'Jurnal Kas'!N:N,C971)+I971,"")</f>
        <v/>
      </c>
    </row>
    <row r="972" spans="2:10" x14ac:dyDescent="0.25">
      <c r="B972" s="502">
        <v>965</v>
      </c>
      <c r="C972" s="502"/>
      <c r="D972" s="490" t="str">
        <f>IFERROR(INDEX('Jurnal Utang'!O:O,MATCH(C972,'Jurnal Utang'!N:N,0),0),"")</f>
        <v/>
      </c>
      <c r="E972" s="488" t="str">
        <f>IFERROR(INDEX(Supplier!D:D,MATCH($D972,Supplier!$C:$C,0),0),"")</f>
        <v/>
      </c>
      <c r="F972" s="490" t="str">
        <f>IFERROR(INDEX(Supplier!F:F,MATCH($D972,Supplier!$C:$C,0),0),"")</f>
        <v/>
      </c>
      <c r="G972" s="488" t="str">
        <f>IFERROR(INDEX(Supplier!G:G,MATCH($D972,Supplier!$C:$C,0),0),"")</f>
        <v/>
      </c>
      <c r="H972" s="524"/>
      <c r="I972" s="525"/>
      <c r="J972" s="533" t="str">
        <f>IF(C972&lt;&gt;"",-SUMIFS('Jurnal Utang'!J:J,'Jurnal Utang'!H:H,F972,'Jurnal Utang'!N:N,C972)+SUMIFS('Jurnal Kas'!K:K,'Jurnal Kas'!H:H,F972,'Jurnal Kas'!N:N,C972)+I972,"")</f>
        <v/>
      </c>
    </row>
    <row r="973" spans="2:10" x14ac:dyDescent="0.25">
      <c r="B973" s="502">
        <v>966</v>
      </c>
      <c r="C973" s="502"/>
      <c r="D973" s="490" t="str">
        <f>IFERROR(INDEX('Jurnal Utang'!O:O,MATCH(C973,'Jurnal Utang'!N:N,0),0),"")</f>
        <v/>
      </c>
      <c r="E973" s="488" t="str">
        <f>IFERROR(INDEX(Supplier!D:D,MATCH($D973,Supplier!$C:$C,0),0),"")</f>
        <v/>
      </c>
      <c r="F973" s="490" t="str">
        <f>IFERROR(INDEX(Supplier!F:F,MATCH($D973,Supplier!$C:$C,0),0),"")</f>
        <v/>
      </c>
      <c r="G973" s="488" t="str">
        <f>IFERROR(INDEX(Supplier!G:G,MATCH($D973,Supplier!$C:$C,0),0),"")</f>
        <v/>
      </c>
      <c r="H973" s="524"/>
      <c r="I973" s="525"/>
      <c r="J973" s="533" t="str">
        <f>IF(C973&lt;&gt;"",-SUMIFS('Jurnal Utang'!J:J,'Jurnal Utang'!H:H,F973,'Jurnal Utang'!N:N,C973)+SUMIFS('Jurnal Kas'!K:K,'Jurnal Kas'!H:H,F973,'Jurnal Kas'!N:N,C973)+I973,"")</f>
        <v/>
      </c>
    </row>
    <row r="974" spans="2:10" x14ac:dyDescent="0.25">
      <c r="B974" s="502">
        <v>967</v>
      </c>
      <c r="C974" s="502"/>
      <c r="D974" s="490" t="str">
        <f>IFERROR(INDEX('Jurnal Utang'!O:O,MATCH(C974,'Jurnal Utang'!N:N,0),0),"")</f>
        <v/>
      </c>
      <c r="E974" s="488" t="str">
        <f>IFERROR(INDEX(Supplier!D:D,MATCH($D974,Supplier!$C:$C,0),0),"")</f>
        <v/>
      </c>
      <c r="F974" s="490" t="str">
        <f>IFERROR(INDEX(Supplier!F:F,MATCH($D974,Supplier!$C:$C,0),0),"")</f>
        <v/>
      </c>
      <c r="G974" s="488" t="str">
        <f>IFERROR(INDEX(Supplier!G:G,MATCH($D974,Supplier!$C:$C,0),0),"")</f>
        <v/>
      </c>
      <c r="H974" s="524"/>
      <c r="I974" s="525"/>
      <c r="J974" s="533" t="str">
        <f>IF(C974&lt;&gt;"",-SUMIFS('Jurnal Utang'!J:J,'Jurnal Utang'!H:H,F974,'Jurnal Utang'!N:N,C974)+SUMIFS('Jurnal Kas'!K:K,'Jurnal Kas'!H:H,F974,'Jurnal Kas'!N:N,C974)+I974,"")</f>
        <v/>
      </c>
    </row>
    <row r="975" spans="2:10" x14ac:dyDescent="0.25">
      <c r="B975" s="502">
        <v>968</v>
      </c>
      <c r="C975" s="502"/>
      <c r="D975" s="490" t="str">
        <f>IFERROR(INDEX('Jurnal Utang'!O:O,MATCH(C975,'Jurnal Utang'!N:N,0),0),"")</f>
        <v/>
      </c>
      <c r="E975" s="488" t="str">
        <f>IFERROR(INDEX(Supplier!D:D,MATCH($D975,Supplier!$C:$C,0),0),"")</f>
        <v/>
      </c>
      <c r="F975" s="490" t="str">
        <f>IFERROR(INDEX(Supplier!F:F,MATCH($D975,Supplier!$C:$C,0),0),"")</f>
        <v/>
      </c>
      <c r="G975" s="488" t="str">
        <f>IFERROR(INDEX(Supplier!G:G,MATCH($D975,Supplier!$C:$C,0),0),"")</f>
        <v/>
      </c>
      <c r="H975" s="524"/>
      <c r="I975" s="525"/>
      <c r="J975" s="533" t="str">
        <f>IF(C975&lt;&gt;"",-SUMIFS('Jurnal Utang'!J:J,'Jurnal Utang'!H:H,F975,'Jurnal Utang'!N:N,C975)+SUMIFS('Jurnal Kas'!K:K,'Jurnal Kas'!H:H,F975,'Jurnal Kas'!N:N,C975)+I975,"")</f>
        <v/>
      </c>
    </row>
    <row r="976" spans="2:10" x14ac:dyDescent="0.25">
      <c r="B976" s="502">
        <v>969</v>
      </c>
      <c r="C976" s="502"/>
      <c r="D976" s="490" t="str">
        <f>IFERROR(INDEX('Jurnal Utang'!O:O,MATCH(C976,'Jurnal Utang'!N:N,0),0),"")</f>
        <v/>
      </c>
      <c r="E976" s="488" t="str">
        <f>IFERROR(INDEX(Supplier!D:D,MATCH($D976,Supplier!$C:$C,0),0),"")</f>
        <v/>
      </c>
      <c r="F976" s="490" t="str">
        <f>IFERROR(INDEX(Supplier!F:F,MATCH($D976,Supplier!$C:$C,0),0),"")</f>
        <v/>
      </c>
      <c r="G976" s="488" t="str">
        <f>IFERROR(INDEX(Supplier!G:G,MATCH($D976,Supplier!$C:$C,0),0),"")</f>
        <v/>
      </c>
      <c r="H976" s="524"/>
      <c r="I976" s="525"/>
      <c r="J976" s="533" t="str">
        <f>IF(C976&lt;&gt;"",-SUMIFS('Jurnal Utang'!J:J,'Jurnal Utang'!H:H,F976,'Jurnal Utang'!N:N,C976)+SUMIFS('Jurnal Kas'!K:K,'Jurnal Kas'!H:H,F976,'Jurnal Kas'!N:N,C976)+I976,"")</f>
        <v/>
      </c>
    </row>
    <row r="977" spans="2:10" x14ac:dyDescent="0.25">
      <c r="B977" s="502">
        <v>970</v>
      </c>
      <c r="C977" s="502"/>
      <c r="D977" s="490" t="str">
        <f>IFERROR(INDEX('Jurnal Utang'!O:O,MATCH(C977,'Jurnal Utang'!N:N,0),0),"")</f>
        <v/>
      </c>
      <c r="E977" s="488" t="str">
        <f>IFERROR(INDEX(Supplier!D:D,MATCH($D977,Supplier!$C:$C,0),0),"")</f>
        <v/>
      </c>
      <c r="F977" s="490" t="str">
        <f>IFERROR(INDEX(Supplier!F:F,MATCH($D977,Supplier!$C:$C,0),0),"")</f>
        <v/>
      </c>
      <c r="G977" s="488" t="str">
        <f>IFERROR(INDEX(Supplier!G:G,MATCH($D977,Supplier!$C:$C,0),0),"")</f>
        <v/>
      </c>
      <c r="H977" s="524"/>
      <c r="I977" s="525"/>
      <c r="J977" s="533" t="str">
        <f>IF(C977&lt;&gt;"",-SUMIFS('Jurnal Utang'!J:J,'Jurnal Utang'!H:H,F977,'Jurnal Utang'!N:N,C977)+SUMIFS('Jurnal Kas'!K:K,'Jurnal Kas'!H:H,F977,'Jurnal Kas'!N:N,C977)+I977,"")</f>
        <v/>
      </c>
    </row>
    <row r="978" spans="2:10" x14ac:dyDescent="0.25">
      <c r="B978" s="502">
        <v>971</v>
      </c>
      <c r="C978" s="502"/>
      <c r="D978" s="490" t="str">
        <f>IFERROR(INDEX('Jurnal Utang'!O:O,MATCH(C978,'Jurnal Utang'!N:N,0),0),"")</f>
        <v/>
      </c>
      <c r="E978" s="488" t="str">
        <f>IFERROR(INDEX(Supplier!D:D,MATCH($D978,Supplier!$C:$C,0),0),"")</f>
        <v/>
      </c>
      <c r="F978" s="490" t="str">
        <f>IFERROR(INDEX(Supplier!F:F,MATCH($D978,Supplier!$C:$C,0),0),"")</f>
        <v/>
      </c>
      <c r="G978" s="488" t="str">
        <f>IFERROR(INDEX(Supplier!G:G,MATCH($D978,Supplier!$C:$C,0),0),"")</f>
        <v/>
      </c>
      <c r="H978" s="524"/>
      <c r="I978" s="525"/>
      <c r="J978" s="533" t="str">
        <f>IF(C978&lt;&gt;"",-SUMIFS('Jurnal Utang'!J:J,'Jurnal Utang'!H:H,F978,'Jurnal Utang'!N:N,C978)+SUMIFS('Jurnal Kas'!K:K,'Jurnal Kas'!H:H,F978,'Jurnal Kas'!N:N,C978)+I978,"")</f>
        <v/>
      </c>
    </row>
    <row r="979" spans="2:10" x14ac:dyDescent="0.25">
      <c r="B979" s="502">
        <v>972</v>
      </c>
      <c r="C979" s="502"/>
      <c r="D979" s="490" t="str">
        <f>IFERROR(INDEX('Jurnal Utang'!O:O,MATCH(C979,'Jurnal Utang'!N:N,0),0),"")</f>
        <v/>
      </c>
      <c r="E979" s="488" t="str">
        <f>IFERROR(INDEX(Supplier!D:D,MATCH($D979,Supplier!$C:$C,0),0),"")</f>
        <v/>
      </c>
      <c r="F979" s="490" t="str">
        <f>IFERROR(INDEX(Supplier!F:F,MATCH($D979,Supplier!$C:$C,0),0),"")</f>
        <v/>
      </c>
      <c r="G979" s="488" t="str">
        <f>IFERROR(INDEX(Supplier!G:G,MATCH($D979,Supplier!$C:$C,0),0),"")</f>
        <v/>
      </c>
      <c r="H979" s="524"/>
      <c r="I979" s="525"/>
      <c r="J979" s="533" t="str">
        <f>IF(C979&lt;&gt;"",-SUMIFS('Jurnal Utang'!J:J,'Jurnal Utang'!H:H,F979,'Jurnal Utang'!N:N,C979)+SUMIFS('Jurnal Kas'!K:K,'Jurnal Kas'!H:H,F979,'Jurnal Kas'!N:N,C979)+I979,"")</f>
        <v/>
      </c>
    </row>
    <row r="980" spans="2:10" x14ac:dyDescent="0.25">
      <c r="B980" s="502">
        <v>973</v>
      </c>
      <c r="C980" s="502"/>
      <c r="D980" s="490" t="str">
        <f>IFERROR(INDEX('Jurnal Utang'!O:O,MATCH(C980,'Jurnal Utang'!N:N,0),0),"")</f>
        <v/>
      </c>
      <c r="E980" s="488" t="str">
        <f>IFERROR(INDEX(Supplier!D:D,MATCH($D980,Supplier!$C:$C,0),0),"")</f>
        <v/>
      </c>
      <c r="F980" s="490" t="str">
        <f>IFERROR(INDEX(Supplier!F:F,MATCH($D980,Supplier!$C:$C,0),0),"")</f>
        <v/>
      </c>
      <c r="G980" s="488" t="str">
        <f>IFERROR(INDEX(Supplier!G:G,MATCH($D980,Supplier!$C:$C,0),0),"")</f>
        <v/>
      </c>
      <c r="H980" s="524"/>
      <c r="I980" s="525"/>
      <c r="J980" s="533" t="str">
        <f>IF(C980&lt;&gt;"",-SUMIFS('Jurnal Utang'!J:J,'Jurnal Utang'!H:H,F980,'Jurnal Utang'!N:N,C980)+SUMIFS('Jurnal Kas'!K:K,'Jurnal Kas'!H:H,F980,'Jurnal Kas'!N:N,C980)+I980,"")</f>
        <v/>
      </c>
    </row>
    <row r="981" spans="2:10" x14ac:dyDescent="0.25">
      <c r="B981" s="502">
        <v>974</v>
      </c>
      <c r="C981" s="502"/>
      <c r="D981" s="490" t="str">
        <f>IFERROR(INDEX('Jurnal Utang'!O:O,MATCH(C981,'Jurnal Utang'!N:N,0),0),"")</f>
        <v/>
      </c>
      <c r="E981" s="488" t="str">
        <f>IFERROR(INDEX(Supplier!D:D,MATCH($D981,Supplier!$C:$C,0),0),"")</f>
        <v/>
      </c>
      <c r="F981" s="490" t="str">
        <f>IFERROR(INDEX(Supplier!F:F,MATCH($D981,Supplier!$C:$C,0),0),"")</f>
        <v/>
      </c>
      <c r="G981" s="488" t="str">
        <f>IFERROR(INDEX(Supplier!G:G,MATCH($D981,Supplier!$C:$C,0),0),"")</f>
        <v/>
      </c>
      <c r="H981" s="524"/>
      <c r="I981" s="525"/>
      <c r="J981" s="533" t="str">
        <f>IF(C981&lt;&gt;"",-SUMIFS('Jurnal Utang'!J:J,'Jurnal Utang'!H:H,F981,'Jurnal Utang'!N:N,C981)+SUMIFS('Jurnal Kas'!K:K,'Jurnal Kas'!H:H,F981,'Jurnal Kas'!N:N,C981)+I981,"")</f>
        <v/>
      </c>
    </row>
    <row r="982" spans="2:10" x14ac:dyDescent="0.25">
      <c r="B982" s="502">
        <v>975</v>
      </c>
      <c r="C982" s="502"/>
      <c r="D982" s="490" t="str">
        <f>IFERROR(INDEX('Jurnal Utang'!O:O,MATCH(C982,'Jurnal Utang'!N:N,0),0),"")</f>
        <v/>
      </c>
      <c r="E982" s="488" t="str">
        <f>IFERROR(INDEX(Supplier!D:D,MATCH($D982,Supplier!$C:$C,0),0),"")</f>
        <v/>
      </c>
      <c r="F982" s="490" t="str">
        <f>IFERROR(INDEX(Supplier!F:F,MATCH($D982,Supplier!$C:$C,0),0),"")</f>
        <v/>
      </c>
      <c r="G982" s="488" t="str">
        <f>IFERROR(INDEX(Supplier!G:G,MATCH($D982,Supplier!$C:$C,0),0),"")</f>
        <v/>
      </c>
      <c r="H982" s="524"/>
      <c r="I982" s="525"/>
      <c r="J982" s="533" t="str">
        <f>IF(C982&lt;&gt;"",-SUMIFS('Jurnal Utang'!J:J,'Jurnal Utang'!H:H,F982,'Jurnal Utang'!N:N,C982)+SUMIFS('Jurnal Kas'!K:K,'Jurnal Kas'!H:H,F982,'Jurnal Kas'!N:N,C982)+I982,"")</f>
        <v/>
      </c>
    </row>
    <row r="983" spans="2:10" x14ac:dyDescent="0.25">
      <c r="B983" s="502">
        <v>976</v>
      </c>
      <c r="C983" s="502"/>
      <c r="D983" s="490" t="str">
        <f>IFERROR(INDEX('Jurnal Utang'!O:O,MATCH(C983,'Jurnal Utang'!N:N,0),0),"")</f>
        <v/>
      </c>
      <c r="E983" s="488" t="str">
        <f>IFERROR(INDEX(Supplier!D:D,MATCH($D983,Supplier!$C:$C,0),0),"")</f>
        <v/>
      </c>
      <c r="F983" s="490" t="str">
        <f>IFERROR(INDEX(Supplier!F:F,MATCH($D983,Supplier!$C:$C,0),0),"")</f>
        <v/>
      </c>
      <c r="G983" s="488" t="str">
        <f>IFERROR(INDEX(Supplier!G:G,MATCH($D983,Supplier!$C:$C,0),0),"")</f>
        <v/>
      </c>
      <c r="H983" s="524"/>
      <c r="I983" s="525"/>
      <c r="J983" s="533" t="str">
        <f>IF(C983&lt;&gt;"",-SUMIFS('Jurnal Utang'!J:J,'Jurnal Utang'!H:H,F983,'Jurnal Utang'!N:N,C983)+SUMIFS('Jurnal Kas'!K:K,'Jurnal Kas'!H:H,F983,'Jurnal Kas'!N:N,C983)+I983,"")</f>
        <v/>
      </c>
    </row>
    <row r="984" spans="2:10" x14ac:dyDescent="0.25">
      <c r="B984" s="502" t="s">
        <v>1174</v>
      </c>
      <c r="C984" s="502"/>
      <c r="D984" s="490" t="str">
        <f>IFERROR(INDEX('Jurnal Utang'!O:O,MATCH(C984,'Jurnal Utang'!N:N,0),0),"")</f>
        <v/>
      </c>
      <c r="E984" s="488" t="str">
        <f>IFERROR(INDEX(Supplier!D:D,MATCH($D984,Supplier!$C:$C,0),0),"")</f>
        <v/>
      </c>
      <c r="F984" s="490" t="str">
        <f>IFERROR(INDEX(Supplier!F:F,MATCH($D984,Supplier!$C:$C,0),0),"")</f>
        <v/>
      </c>
      <c r="G984" s="488" t="str">
        <f>IFERROR(INDEX(Supplier!G:G,MATCH($D984,Supplier!$C:$C,0),0),"")</f>
        <v/>
      </c>
      <c r="H984" s="524"/>
      <c r="I984" s="525"/>
      <c r="J984" s="533" t="str">
        <f>IF(C984&lt;&gt;"",-SUMIFS('Jurnal Utang'!J:J,'Jurnal Utang'!H:H,F984,'Jurnal Utang'!N:N,C984)+SUMIFS('Jurnal Kas'!K:K,'Jurnal Kas'!H:H,F984,'Jurnal Kas'!N:N,C984)+I984,"")</f>
        <v/>
      </c>
    </row>
    <row r="985" spans="2:10" x14ac:dyDescent="0.25">
      <c r="B985" s="502">
        <v>978</v>
      </c>
      <c r="C985" s="502"/>
      <c r="D985" s="490" t="str">
        <f>IFERROR(INDEX('Jurnal Utang'!O:O,MATCH(C985,'Jurnal Utang'!N:N,0),0),"")</f>
        <v/>
      </c>
      <c r="E985" s="488" t="str">
        <f>IFERROR(INDEX(Supplier!D:D,MATCH($D985,Supplier!$C:$C,0),0),"")</f>
        <v/>
      </c>
      <c r="F985" s="490" t="str">
        <f>IFERROR(INDEX(Supplier!F:F,MATCH($D985,Supplier!$C:$C,0),0),"")</f>
        <v/>
      </c>
      <c r="G985" s="488" t="str">
        <f>IFERROR(INDEX(Supplier!G:G,MATCH($D985,Supplier!$C:$C,0),0),"")</f>
        <v/>
      </c>
      <c r="H985" s="524"/>
      <c r="I985" s="525"/>
      <c r="J985" s="533" t="str">
        <f>IF(C985&lt;&gt;"",-SUMIFS('Jurnal Utang'!J:J,'Jurnal Utang'!H:H,F985,'Jurnal Utang'!N:N,C985)+SUMIFS('Jurnal Kas'!K:K,'Jurnal Kas'!H:H,F985,'Jurnal Kas'!N:N,C985)+I985,"")</f>
        <v/>
      </c>
    </row>
    <row r="986" spans="2:10" x14ac:dyDescent="0.25">
      <c r="B986" s="502">
        <v>979</v>
      </c>
      <c r="C986" s="502"/>
      <c r="D986" s="490" t="str">
        <f>IFERROR(INDEX('Jurnal Utang'!O:O,MATCH(C986,'Jurnal Utang'!N:N,0),0),"")</f>
        <v/>
      </c>
      <c r="E986" s="488" t="str">
        <f>IFERROR(INDEX(Supplier!D:D,MATCH($D986,Supplier!$C:$C,0),0),"")</f>
        <v/>
      </c>
      <c r="F986" s="490" t="str">
        <f>IFERROR(INDEX(Supplier!F:F,MATCH($D986,Supplier!$C:$C,0),0),"")</f>
        <v/>
      </c>
      <c r="G986" s="488" t="str">
        <f>IFERROR(INDEX(Supplier!G:G,MATCH($D986,Supplier!$C:$C,0),0),"")</f>
        <v/>
      </c>
      <c r="H986" s="524"/>
      <c r="I986" s="525"/>
      <c r="J986" s="533" t="str">
        <f>IF(C986&lt;&gt;"",-SUMIFS('Jurnal Utang'!J:J,'Jurnal Utang'!H:H,F986,'Jurnal Utang'!N:N,C986)+SUMIFS('Jurnal Kas'!K:K,'Jurnal Kas'!H:H,F986,'Jurnal Kas'!N:N,C986)+I986,"")</f>
        <v/>
      </c>
    </row>
    <row r="987" spans="2:10" x14ac:dyDescent="0.25">
      <c r="B987" s="502">
        <v>980</v>
      </c>
      <c r="C987" s="502"/>
      <c r="D987" s="490" t="str">
        <f>IFERROR(INDEX('Jurnal Utang'!O:O,MATCH(C987,'Jurnal Utang'!N:N,0),0),"")</f>
        <v/>
      </c>
      <c r="E987" s="488" t="str">
        <f>IFERROR(INDEX(Supplier!D:D,MATCH($D987,Supplier!$C:$C,0),0),"")</f>
        <v/>
      </c>
      <c r="F987" s="490" t="str">
        <f>IFERROR(INDEX(Supplier!F:F,MATCH($D987,Supplier!$C:$C,0),0),"")</f>
        <v/>
      </c>
      <c r="G987" s="488" t="str">
        <f>IFERROR(INDEX(Supplier!G:G,MATCH($D987,Supplier!$C:$C,0),0),"")</f>
        <v/>
      </c>
      <c r="H987" s="524"/>
      <c r="I987" s="525"/>
      <c r="J987" s="533" t="str">
        <f>IF(C987&lt;&gt;"",-SUMIFS('Jurnal Utang'!J:J,'Jurnal Utang'!H:H,F987,'Jurnal Utang'!N:N,C987)+SUMIFS('Jurnal Kas'!K:K,'Jurnal Kas'!H:H,F987,'Jurnal Kas'!N:N,C987)+I987,"")</f>
        <v/>
      </c>
    </row>
    <row r="988" spans="2:10" x14ac:dyDescent="0.25">
      <c r="B988" s="502">
        <v>981</v>
      </c>
      <c r="C988" s="502"/>
      <c r="D988" s="490" t="str">
        <f>IFERROR(INDEX('Jurnal Utang'!O:O,MATCH(C988,'Jurnal Utang'!N:N,0),0),"")</f>
        <v/>
      </c>
      <c r="E988" s="488" t="str">
        <f>IFERROR(INDEX(Supplier!D:D,MATCH($D988,Supplier!$C:$C,0),0),"")</f>
        <v/>
      </c>
      <c r="F988" s="490" t="str">
        <f>IFERROR(INDEX(Supplier!F:F,MATCH($D988,Supplier!$C:$C,0),0),"")</f>
        <v/>
      </c>
      <c r="G988" s="488" t="str">
        <f>IFERROR(INDEX(Supplier!G:G,MATCH($D988,Supplier!$C:$C,0),0),"")</f>
        <v/>
      </c>
      <c r="H988" s="524"/>
      <c r="I988" s="525"/>
      <c r="J988" s="533" t="str">
        <f>IF(C988&lt;&gt;"",-SUMIFS('Jurnal Utang'!J:J,'Jurnal Utang'!H:H,F988,'Jurnal Utang'!N:N,C988)+SUMIFS('Jurnal Kas'!K:K,'Jurnal Kas'!H:H,F988,'Jurnal Kas'!N:N,C988)+I988,"")</f>
        <v/>
      </c>
    </row>
    <row r="989" spans="2:10" x14ac:dyDescent="0.25">
      <c r="B989" s="502">
        <v>982</v>
      </c>
      <c r="C989" s="502"/>
      <c r="D989" s="490" t="str">
        <f>IFERROR(INDEX('Jurnal Utang'!O:O,MATCH(C989,'Jurnal Utang'!N:N,0),0),"")</f>
        <v/>
      </c>
      <c r="E989" s="488" t="str">
        <f>IFERROR(INDEX(Supplier!D:D,MATCH($D989,Supplier!$C:$C,0),0),"")</f>
        <v/>
      </c>
      <c r="F989" s="490" t="str">
        <f>IFERROR(INDEX(Supplier!F:F,MATCH($D989,Supplier!$C:$C,0),0),"")</f>
        <v/>
      </c>
      <c r="G989" s="488" t="str">
        <f>IFERROR(INDEX(Supplier!G:G,MATCH($D989,Supplier!$C:$C,0),0),"")</f>
        <v/>
      </c>
      <c r="H989" s="524"/>
      <c r="I989" s="525"/>
      <c r="J989" s="533" t="str">
        <f>IF(C989&lt;&gt;"",-SUMIFS('Jurnal Utang'!J:J,'Jurnal Utang'!H:H,F989,'Jurnal Utang'!N:N,C989)+SUMIFS('Jurnal Kas'!K:K,'Jurnal Kas'!H:H,F989,'Jurnal Kas'!N:N,C989)+I989,"")</f>
        <v/>
      </c>
    </row>
    <row r="990" spans="2:10" x14ac:dyDescent="0.25">
      <c r="B990" s="502">
        <v>983</v>
      </c>
      <c r="C990" s="502"/>
      <c r="D990" s="490" t="str">
        <f>IFERROR(INDEX('Jurnal Utang'!O:O,MATCH(C990,'Jurnal Utang'!N:N,0),0),"")</f>
        <v/>
      </c>
      <c r="E990" s="488" t="str">
        <f>IFERROR(INDEX(Supplier!D:D,MATCH($D990,Supplier!$C:$C,0),0),"")</f>
        <v/>
      </c>
      <c r="F990" s="490" t="str">
        <f>IFERROR(INDEX(Supplier!F:F,MATCH($D990,Supplier!$C:$C,0),0),"")</f>
        <v/>
      </c>
      <c r="G990" s="488" t="str">
        <f>IFERROR(INDEX(Supplier!G:G,MATCH($D990,Supplier!$C:$C,0),0),"")</f>
        <v/>
      </c>
      <c r="H990" s="524"/>
      <c r="I990" s="525"/>
      <c r="J990" s="533" t="str">
        <f>IF(C990&lt;&gt;"",-SUMIFS('Jurnal Utang'!J:J,'Jurnal Utang'!H:H,F990,'Jurnal Utang'!N:N,C990)+SUMIFS('Jurnal Kas'!K:K,'Jurnal Kas'!H:H,F990,'Jurnal Kas'!N:N,C990)+I990,"")</f>
        <v/>
      </c>
    </row>
    <row r="991" spans="2:10" x14ac:dyDescent="0.25">
      <c r="B991" s="502">
        <v>984</v>
      </c>
      <c r="C991" s="502"/>
      <c r="D991" s="490" t="str">
        <f>IFERROR(INDEX('Jurnal Utang'!O:O,MATCH(C991,'Jurnal Utang'!N:N,0),0),"")</f>
        <v/>
      </c>
      <c r="E991" s="488" t="str">
        <f>IFERROR(INDEX(Supplier!D:D,MATCH($D991,Supplier!$C:$C,0),0),"")</f>
        <v/>
      </c>
      <c r="F991" s="490" t="str">
        <f>IFERROR(INDEX(Supplier!F:F,MATCH($D991,Supplier!$C:$C,0),0),"")</f>
        <v/>
      </c>
      <c r="G991" s="488" t="str">
        <f>IFERROR(INDEX(Supplier!G:G,MATCH($D991,Supplier!$C:$C,0),0),"")</f>
        <v/>
      </c>
      <c r="H991" s="524"/>
      <c r="I991" s="525"/>
      <c r="J991" s="533" t="str">
        <f>IF(C991&lt;&gt;"",-SUMIFS('Jurnal Utang'!J:J,'Jurnal Utang'!H:H,F991,'Jurnal Utang'!N:N,C991)+SUMIFS('Jurnal Kas'!K:K,'Jurnal Kas'!H:H,F991,'Jurnal Kas'!N:N,C991)+I991,"")</f>
        <v/>
      </c>
    </row>
    <row r="992" spans="2:10" x14ac:dyDescent="0.25">
      <c r="B992" s="502">
        <v>985</v>
      </c>
      <c r="C992" s="502"/>
      <c r="D992" s="490" t="str">
        <f>IFERROR(INDEX('Jurnal Utang'!O:O,MATCH(C992,'Jurnal Utang'!N:N,0),0),"")</f>
        <v/>
      </c>
      <c r="E992" s="488" t="str">
        <f>IFERROR(INDEX(Supplier!D:D,MATCH($D992,Supplier!$C:$C,0),0),"")</f>
        <v/>
      </c>
      <c r="F992" s="490" t="str">
        <f>IFERROR(INDEX(Supplier!F:F,MATCH($D992,Supplier!$C:$C,0),0),"")</f>
        <v/>
      </c>
      <c r="G992" s="488" t="str">
        <f>IFERROR(INDEX(Supplier!G:G,MATCH($D992,Supplier!$C:$C,0),0),"")</f>
        <v/>
      </c>
      <c r="H992" s="524"/>
      <c r="I992" s="525"/>
      <c r="J992" s="533" t="str">
        <f>IF(C992&lt;&gt;"",-SUMIFS('Jurnal Utang'!J:J,'Jurnal Utang'!H:H,F992,'Jurnal Utang'!N:N,C992)+SUMIFS('Jurnal Kas'!K:K,'Jurnal Kas'!H:H,F992,'Jurnal Kas'!N:N,C992)+I992,"")</f>
        <v/>
      </c>
    </row>
    <row r="993" spans="2:10" x14ac:dyDescent="0.25">
      <c r="B993" s="502">
        <v>986</v>
      </c>
      <c r="C993" s="502"/>
      <c r="D993" s="490" t="str">
        <f>IFERROR(INDEX('Jurnal Utang'!O:O,MATCH(C993,'Jurnal Utang'!N:N,0),0),"")</f>
        <v/>
      </c>
      <c r="E993" s="488" t="str">
        <f>IFERROR(INDEX(Supplier!D:D,MATCH($D993,Supplier!$C:$C,0),0),"")</f>
        <v/>
      </c>
      <c r="F993" s="490" t="str">
        <f>IFERROR(INDEX(Supplier!F:F,MATCH($D993,Supplier!$C:$C,0),0),"")</f>
        <v/>
      </c>
      <c r="G993" s="488" t="str">
        <f>IFERROR(INDEX(Supplier!G:G,MATCH($D993,Supplier!$C:$C,0),0),"")</f>
        <v/>
      </c>
      <c r="H993" s="524"/>
      <c r="I993" s="525"/>
      <c r="J993" s="533" t="str">
        <f>IF(C993&lt;&gt;"",-SUMIFS('Jurnal Utang'!J:J,'Jurnal Utang'!H:H,F993,'Jurnal Utang'!N:N,C993)+SUMIFS('Jurnal Kas'!K:K,'Jurnal Kas'!H:H,F993,'Jurnal Kas'!N:N,C993)+I993,"")</f>
        <v/>
      </c>
    </row>
    <row r="994" spans="2:10" x14ac:dyDescent="0.25">
      <c r="B994" s="502">
        <v>987</v>
      </c>
      <c r="C994" s="502"/>
      <c r="D994" s="490" t="str">
        <f>IFERROR(INDEX('Jurnal Utang'!O:O,MATCH(C994,'Jurnal Utang'!N:N,0),0),"")</f>
        <v/>
      </c>
      <c r="E994" s="488" t="str">
        <f>IFERROR(INDEX(Supplier!D:D,MATCH($D994,Supplier!$C:$C,0),0),"")</f>
        <v/>
      </c>
      <c r="F994" s="490" t="str">
        <f>IFERROR(INDEX(Supplier!F:F,MATCH($D994,Supplier!$C:$C,0),0),"")</f>
        <v/>
      </c>
      <c r="G994" s="488" t="str">
        <f>IFERROR(INDEX(Supplier!G:G,MATCH($D994,Supplier!$C:$C,0),0),"")</f>
        <v/>
      </c>
      <c r="H994" s="524"/>
      <c r="I994" s="525"/>
      <c r="J994" s="533" t="str">
        <f>IF(C994&lt;&gt;"",-SUMIFS('Jurnal Utang'!J:J,'Jurnal Utang'!H:H,F994,'Jurnal Utang'!N:N,C994)+SUMIFS('Jurnal Kas'!K:K,'Jurnal Kas'!H:H,F994,'Jurnal Kas'!N:N,C994)+I994,"")</f>
        <v/>
      </c>
    </row>
    <row r="995" spans="2:10" x14ac:dyDescent="0.25">
      <c r="B995" s="502">
        <v>988</v>
      </c>
      <c r="C995" s="502"/>
      <c r="D995" s="490" t="str">
        <f>IFERROR(INDEX('Jurnal Utang'!O:O,MATCH(C995,'Jurnal Utang'!N:N,0),0),"")</f>
        <v/>
      </c>
      <c r="E995" s="488" t="str">
        <f>IFERROR(INDEX(Supplier!D:D,MATCH($D995,Supplier!$C:$C,0),0),"")</f>
        <v/>
      </c>
      <c r="F995" s="490" t="str">
        <f>IFERROR(INDEX(Supplier!F:F,MATCH($D995,Supplier!$C:$C,0),0),"")</f>
        <v/>
      </c>
      <c r="G995" s="488" t="str">
        <f>IFERROR(INDEX(Supplier!G:G,MATCH($D995,Supplier!$C:$C,0),0),"")</f>
        <v/>
      </c>
      <c r="H995" s="524"/>
      <c r="I995" s="525"/>
      <c r="J995" s="533" t="str">
        <f>IF(C995&lt;&gt;"",-SUMIFS('Jurnal Utang'!J:J,'Jurnal Utang'!H:H,F995,'Jurnal Utang'!N:N,C995)+SUMIFS('Jurnal Kas'!K:K,'Jurnal Kas'!H:H,F995,'Jurnal Kas'!N:N,C995)+I995,"")</f>
        <v/>
      </c>
    </row>
    <row r="996" spans="2:10" x14ac:dyDescent="0.25">
      <c r="B996" s="502">
        <v>989</v>
      </c>
      <c r="C996" s="502"/>
      <c r="D996" s="490" t="str">
        <f>IFERROR(INDEX('Jurnal Utang'!O:O,MATCH(C996,'Jurnal Utang'!N:N,0),0),"")</f>
        <v/>
      </c>
      <c r="E996" s="488" t="str">
        <f>IFERROR(INDEX(Supplier!D:D,MATCH($D996,Supplier!$C:$C,0),0),"")</f>
        <v/>
      </c>
      <c r="F996" s="490" t="str">
        <f>IFERROR(INDEX(Supplier!F:F,MATCH($D996,Supplier!$C:$C,0),0),"")</f>
        <v/>
      </c>
      <c r="G996" s="488" t="str">
        <f>IFERROR(INDEX(Supplier!G:G,MATCH($D996,Supplier!$C:$C,0),0),"")</f>
        <v/>
      </c>
      <c r="H996" s="524"/>
      <c r="I996" s="525"/>
      <c r="J996" s="533" t="str">
        <f>IF(C996&lt;&gt;"",-SUMIFS('Jurnal Utang'!J:J,'Jurnal Utang'!H:H,F996,'Jurnal Utang'!N:N,C996)+SUMIFS('Jurnal Kas'!K:K,'Jurnal Kas'!H:H,F996,'Jurnal Kas'!N:N,C996)+I996,"")</f>
        <v/>
      </c>
    </row>
    <row r="997" spans="2:10" x14ac:dyDescent="0.25">
      <c r="B997" s="502">
        <v>990</v>
      </c>
      <c r="C997" s="502"/>
      <c r="D997" s="490" t="str">
        <f>IFERROR(INDEX('Jurnal Utang'!O:O,MATCH(C997,'Jurnal Utang'!N:N,0),0),"")</f>
        <v/>
      </c>
      <c r="E997" s="488" t="str">
        <f>IFERROR(INDEX(Supplier!D:D,MATCH($D997,Supplier!$C:$C,0),0),"")</f>
        <v/>
      </c>
      <c r="F997" s="490" t="str">
        <f>IFERROR(INDEX(Supplier!F:F,MATCH($D997,Supplier!$C:$C,0),0),"")</f>
        <v/>
      </c>
      <c r="G997" s="488" t="str">
        <f>IFERROR(INDEX(Supplier!G:G,MATCH($D997,Supplier!$C:$C,0),0),"")</f>
        <v/>
      </c>
      <c r="H997" s="524"/>
      <c r="I997" s="525"/>
      <c r="J997" s="533" t="str">
        <f>IF(C997&lt;&gt;"",-SUMIFS('Jurnal Utang'!J:J,'Jurnal Utang'!H:H,F997,'Jurnal Utang'!N:N,C997)+SUMIFS('Jurnal Kas'!K:K,'Jurnal Kas'!H:H,F997,'Jurnal Kas'!N:N,C997)+I997,"")</f>
        <v/>
      </c>
    </row>
    <row r="998" spans="2:10" x14ac:dyDescent="0.25">
      <c r="B998" s="502">
        <v>991</v>
      </c>
      <c r="C998" s="502"/>
      <c r="D998" s="490" t="str">
        <f>IFERROR(INDEX('Jurnal Utang'!O:O,MATCH(C998,'Jurnal Utang'!N:N,0),0),"")</f>
        <v/>
      </c>
      <c r="E998" s="488" t="str">
        <f>IFERROR(INDEX(Supplier!D:D,MATCH($D998,Supplier!$C:$C,0),0),"")</f>
        <v/>
      </c>
      <c r="F998" s="490" t="str">
        <f>IFERROR(INDEX(Supplier!F:F,MATCH($D998,Supplier!$C:$C,0),0),"")</f>
        <v/>
      </c>
      <c r="G998" s="488" t="str">
        <f>IFERROR(INDEX(Supplier!G:G,MATCH($D998,Supplier!$C:$C,0),0),"")</f>
        <v/>
      </c>
      <c r="H998" s="524"/>
      <c r="I998" s="525"/>
      <c r="J998" s="533" t="str">
        <f>IF(C998&lt;&gt;"",-SUMIFS('Jurnal Utang'!J:J,'Jurnal Utang'!H:H,F998,'Jurnal Utang'!N:N,C998)+SUMIFS('Jurnal Kas'!K:K,'Jurnal Kas'!H:H,F998,'Jurnal Kas'!N:N,C998)+I998,"")</f>
        <v/>
      </c>
    </row>
    <row r="999" spans="2:10" x14ac:dyDescent="0.25">
      <c r="B999" s="502">
        <v>992</v>
      </c>
      <c r="C999" s="502"/>
      <c r="D999" s="490" t="str">
        <f>IFERROR(INDEX('Jurnal Utang'!O:O,MATCH(C999,'Jurnal Utang'!N:N,0),0),"")</f>
        <v/>
      </c>
      <c r="E999" s="488" t="str">
        <f>IFERROR(INDEX(Supplier!D:D,MATCH($D999,Supplier!$C:$C,0),0),"")</f>
        <v/>
      </c>
      <c r="F999" s="490" t="str">
        <f>IFERROR(INDEX(Supplier!F:F,MATCH($D999,Supplier!$C:$C,0),0),"")</f>
        <v/>
      </c>
      <c r="G999" s="488" t="str">
        <f>IFERROR(INDEX(Supplier!G:G,MATCH($D999,Supplier!$C:$C,0),0),"")</f>
        <v/>
      </c>
      <c r="H999" s="524"/>
      <c r="I999" s="525"/>
      <c r="J999" s="533" t="str">
        <f>IF(C999&lt;&gt;"",-SUMIFS('Jurnal Utang'!J:J,'Jurnal Utang'!H:H,F999,'Jurnal Utang'!N:N,C999)+SUMIFS('Jurnal Kas'!K:K,'Jurnal Kas'!H:H,F999,'Jurnal Kas'!N:N,C999)+I999,"")</f>
        <v/>
      </c>
    </row>
    <row r="1000" spans="2:10" x14ac:dyDescent="0.25">
      <c r="B1000" s="502">
        <v>993</v>
      </c>
      <c r="C1000" s="502"/>
      <c r="D1000" s="490" t="str">
        <f>IFERROR(INDEX('Jurnal Utang'!O:O,MATCH(C1000,'Jurnal Utang'!N:N,0),0),"")</f>
        <v/>
      </c>
      <c r="E1000" s="488" t="str">
        <f>IFERROR(INDEX(Supplier!D:D,MATCH($D1000,Supplier!$C:$C,0),0),"")</f>
        <v/>
      </c>
      <c r="F1000" s="490" t="str">
        <f>IFERROR(INDEX(Supplier!F:F,MATCH($D1000,Supplier!$C:$C,0),0),"")</f>
        <v/>
      </c>
      <c r="G1000" s="488" t="str">
        <f>IFERROR(INDEX(Supplier!G:G,MATCH($D1000,Supplier!$C:$C,0),0),"")</f>
        <v/>
      </c>
      <c r="H1000" s="524"/>
      <c r="I1000" s="525"/>
      <c r="J1000" s="533" t="str">
        <f>IF(C1000&lt;&gt;"",-SUMIFS('Jurnal Utang'!J:J,'Jurnal Utang'!H:H,F1000,'Jurnal Utang'!N:N,C1000)+SUMIFS('Jurnal Kas'!K:K,'Jurnal Kas'!H:H,F1000,'Jurnal Kas'!N:N,C1000)+I1000,"")</f>
        <v/>
      </c>
    </row>
    <row r="1001" spans="2:10" x14ac:dyDescent="0.25">
      <c r="B1001" s="502">
        <v>994</v>
      </c>
      <c r="C1001" s="502"/>
      <c r="D1001" s="490" t="str">
        <f>IFERROR(INDEX('Jurnal Utang'!O:O,MATCH(C1001,'Jurnal Utang'!N:N,0),0),"")</f>
        <v/>
      </c>
      <c r="E1001" s="488" t="str">
        <f>IFERROR(INDEX(Supplier!D:D,MATCH($D1001,Supplier!$C:$C,0),0),"")</f>
        <v/>
      </c>
      <c r="F1001" s="490" t="str">
        <f>IFERROR(INDEX(Supplier!F:F,MATCH($D1001,Supplier!$C:$C,0),0),"")</f>
        <v/>
      </c>
      <c r="G1001" s="488" t="str">
        <f>IFERROR(INDEX(Supplier!G:G,MATCH($D1001,Supplier!$C:$C,0),0),"")</f>
        <v/>
      </c>
      <c r="H1001" s="524"/>
      <c r="I1001" s="525"/>
      <c r="J1001" s="533" t="str">
        <f>IF(C1001&lt;&gt;"",-SUMIFS('Jurnal Utang'!J:J,'Jurnal Utang'!H:H,F1001,'Jurnal Utang'!N:N,C1001)+SUMIFS('Jurnal Kas'!K:K,'Jurnal Kas'!H:H,F1001,'Jurnal Kas'!N:N,C1001)+I1001,"")</f>
        <v/>
      </c>
    </row>
    <row r="1002" spans="2:10" x14ac:dyDescent="0.25">
      <c r="B1002" s="502">
        <v>995</v>
      </c>
      <c r="C1002" s="502"/>
      <c r="D1002" s="490" t="str">
        <f>IFERROR(INDEX('Jurnal Utang'!O:O,MATCH(C1002,'Jurnal Utang'!N:N,0),0),"")</f>
        <v/>
      </c>
      <c r="E1002" s="488" t="str">
        <f>IFERROR(INDEX(Supplier!D:D,MATCH($D1002,Supplier!$C:$C,0),0),"")</f>
        <v/>
      </c>
      <c r="F1002" s="490" t="str">
        <f>IFERROR(INDEX(Supplier!F:F,MATCH($D1002,Supplier!$C:$C,0),0),"")</f>
        <v/>
      </c>
      <c r="G1002" s="488" t="str">
        <f>IFERROR(INDEX(Supplier!G:G,MATCH($D1002,Supplier!$C:$C,0),0),"")</f>
        <v/>
      </c>
      <c r="H1002" s="524"/>
      <c r="I1002" s="525"/>
      <c r="J1002" s="533" t="str">
        <f>IF(C1002&lt;&gt;"",-SUMIFS('Jurnal Utang'!J:J,'Jurnal Utang'!H:H,F1002,'Jurnal Utang'!N:N,C1002)+SUMIFS('Jurnal Kas'!K:K,'Jurnal Kas'!H:H,F1002,'Jurnal Kas'!N:N,C1002)+I1002,"")</f>
        <v/>
      </c>
    </row>
    <row r="1003" spans="2:10" x14ac:dyDescent="0.25">
      <c r="B1003" s="502">
        <v>996</v>
      </c>
      <c r="C1003" s="502"/>
      <c r="D1003" s="490" t="str">
        <f>IFERROR(INDEX('Jurnal Utang'!O:O,MATCH(C1003,'Jurnal Utang'!N:N,0),0),"")</f>
        <v/>
      </c>
      <c r="E1003" s="488" t="str">
        <f>IFERROR(INDEX(Supplier!D:D,MATCH($D1003,Supplier!$C:$C,0),0),"")</f>
        <v/>
      </c>
      <c r="F1003" s="490" t="str">
        <f>IFERROR(INDEX(Supplier!F:F,MATCH($D1003,Supplier!$C:$C,0),0),"")</f>
        <v/>
      </c>
      <c r="G1003" s="488" t="str">
        <f>IFERROR(INDEX(Supplier!G:G,MATCH($D1003,Supplier!$C:$C,0),0),"")</f>
        <v/>
      </c>
      <c r="H1003" s="524"/>
      <c r="I1003" s="525"/>
      <c r="J1003" s="533" t="str">
        <f>IF(C1003&lt;&gt;"",-SUMIFS('Jurnal Utang'!J:J,'Jurnal Utang'!H:H,F1003,'Jurnal Utang'!N:N,C1003)+SUMIFS('Jurnal Kas'!K:K,'Jurnal Kas'!H:H,F1003,'Jurnal Kas'!N:N,C1003)+I1003,"")</f>
        <v/>
      </c>
    </row>
    <row r="1004" spans="2:10" x14ac:dyDescent="0.25">
      <c r="B1004" s="502">
        <v>997</v>
      </c>
      <c r="C1004" s="502"/>
      <c r="D1004" s="490" t="str">
        <f>IFERROR(INDEX('Jurnal Utang'!O:O,MATCH(C1004,'Jurnal Utang'!N:N,0),0),"")</f>
        <v/>
      </c>
      <c r="E1004" s="488" t="str">
        <f>IFERROR(INDEX(Supplier!D:D,MATCH($D1004,Supplier!$C:$C,0),0),"")</f>
        <v/>
      </c>
      <c r="F1004" s="490" t="str">
        <f>IFERROR(INDEX(Supplier!F:F,MATCH($D1004,Supplier!$C:$C,0),0),"")</f>
        <v/>
      </c>
      <c r="G1004" s="488" t="str">
        <f>IFERROR(INDEX(Supplier!G:G,MATCH($D1004,Supplier!$C:$C,0),0),"")</f>
        <v/>
      </c>
      <c r="H1004" s="524"/>
      <c r="I1004" s="525"/>
      <c r="J1004" s="533" t="str">
        <f>IF(C1004&lt;&gt;"",-SUMIFS('Jurnal Utang'!J:J,'Jurnal Utang'!H:H,F1004,'Jurnal Utang'!N:N,C1004)+SUMIFS('Jurnal Kas'!K:K,'Jurnal Kas'!H:H,F1004,'Jurnal Kas'!N:N,C1004)+I1004,"")</f>
        <v/>
      </c>
    </row>
    <row r="1005" spans="2:10" x14ac:dyDescent="0.25">
      <c r="B1005" s="502">
        <v>998</v>
      </c>
      <c r="C1005" s="502"/>
      <c r="D1005" s="490" t="str">
        <f>IFERROR(INDEX('Jurnal Utang'!O:O,MATCH(C1005,'Jurnal Utang'!N:N,0),0),"")</f>
        <v/>
      </c>
      <c r="E1005" s="488" t="str">
        <f>IFERROR(INDEX(Supplier!D:D,MATCH($D1005,Supplier!$C:$C,0),0),"")</f>
        <v/>
      </c>
      <c r="F1005" s="490" t="str">
        <f>IFERROR(INDEX(Supplier!F:F,MATCH($D1005,Supplier!$C:$C,0),0),"")</f>
        <v/>
      </c>
      <c r="G1005" s="488" t="str">
        <f>IFERROR(INDEX(Supplier!G:G,MATCH($D1005,Supplier!$C:$C,0),0),"")</f>
        <v/>
      </c>
      <c r="H1005" s="524"/>
      <c r="I1005" s="525"/>
      <c r="J1005" s="533" t="str">
        <f>IF(C1005&lt;&gt;"",-SUMIFS('Jurnal Utang'!J:J,'Jurnal Utang'!H:H,F1005,'Jurnal Utang'!N:N,C1005)+SUMIFS('Jurnal Kas'!K:K,'Jurnal Kas'!H:H,F1005,'Jurnal Kas'!N:N,C1005)+I1005,"")</f>
        <v/>
      </c>
    </row>
    <row r="1006" spans="2:10" x14ac:dyDescent="0.25">
      <c r="B1006" s="502">
        <v>999</v>
      </c>
      <c r="C1006" s="502"/>
      <c r="D1006" s="490" t="str">
        <f>IFERROR(INDEX('Jurnal Utang'!O:O,MATCH(C1006,'Jurnal Utang'!N:N,0),0),"")</f>
        <v/>
      </c>
      <c r="E1006" s="488" t="str">
        <f>IFERROR(INDEX(Supplier!D:D,MATCH($D1006,Supplier!$C:$C,0),0),"")</f>
        <v/>
      </c>
      <c r="F1006" s="490" t="str">
        <f>IFERROR(INDEX(Supplier!F:F,MATCH($D1006,Supplier!$C:$C,0),0),"")</f>
        <v/>
      </c>
      <c r="G1006" s="488" t="str">
        <f>IFERROR(INDEX(Supplier!G:G,MATCH($D1006,Supplier!$C:$C,0),0),"")</f>
        <v/>
      </c>
      <c r="H1006" s="524"/>
      <c r="I1006" s="525"/>
      <c r="J1006" s="533" t="str">
        <f>IF(C1006&lt;&gt;"",-SUMIFS('Jurnal Utang'!J:J,'Jurnal Utang'!H:H,F1006,'Jurnal Utang'!N:N,C1006)+SUMIFS('Jurnal Kas'!K:K,'Jurnal Kas'!H:H,F1006,'Jurnal Kas'!N:N,C1006)+I1006,"")</f>
        <v/>
      </c>
    </row>
    <row r="1007" spans="2:10" x14ac:dyDescent="0.25">
      <c r="B1007" s="502">
        <v>1000</v>
      </c>
      <c r="C1007" s="502"/>
      <c r="D1007" s="490" t="str">
        <f>IFERROR(INDEX('Jurnal Utang'!O:O,MATCH(C1007,'Jurnal Utang'!N:N,0),0),"")</f>
        <v/>
      </c>
      <c r="E1007" s="488" t="str">
        <f>IFERROR(INDEX(Supplier!D:D,MATCH($D1007,Supplier!$C:$C,0),0),"")</f>
        <v/>
      </c>
      <c r="F1007" s="490" t="str">
        <f>IFERROR(INDEX(Supplier!F:F,MATCH($D1007,Supplier!$C:$C,0),0),"")</f>
        <v/>
      </c>
      <c r="G1007" s="488" t="str">
        <f>IFERROR(INDEX(Supplier!G:G,MATCH($D1007,Supplier!$C:$C,0),0),"")</f>
        <v/>
      </c>
      <c r="H1007" s="524"/>
      <c r="I1007" s="525"/>
      <c r="J1007" s="533" t="str">
        <f>IF(C1007&lt;&gt;"",-SUMIFS('Jurnal Utang'!J:J,'Jurnal Utang'!H:H,F1007,'Jurnal Utang'!N:N,C1007)+SUMIFS('Jurnal Kas'!K:K,'Jurnal Kas'!H:H,F1007,'Jurnal Kas'!N:N,C1007)+I1007,"")</f>
        <v/>
      </c>
    </row>
  </sheetData>
  <sheetProtection algorithmName="SHA-512" hashValue="FmxE10DXetnrbnJv7U7KdypOJoUerRW6J6223z/jnffHalKc+NJMhLreURxwYHnCt9DYbJkAcT05T0/6uU+dUA==" saltValue="tu37YcY6Y305z4ELqJ5aGw==" spinCount="100000" sheet="1" objects="1" scenarios="1"/>
  <conditionalFormatting sqref="B8:C1007">
    <cfRule type="expression" dxfId="33" priority="5">
      <formula>#REF!="Old"</formula>
    </cfRule>
  </conditionalFormatting>
  <conditionalFormatting sqref="H8:H1007">
    <cfRule type="expression" dxfId="32" priority="1">
      <formula>#REF!="Old"</formula>
    </cfRule>
  </conditionalFormatting>
  <conditionalFormatting sqref="I8:J1007">
    <cfRule type="expression" dxfId="31" priority="3">
      <formula>#REF!="Old"</formula>
    </cfRule>
  </conditionalFormatting>
  <hyperlinks>
    <hyperlink ref="A2" location="akoontan" display="🅜" xr:uid="{3B2638AF-1DA8-4E51-8AAC-ADC8B8C8688A}"/>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dimension ref="A1:W509"/>
  <sheetViews>
    <sheetView showGridLines="0" zoomScaleNormal="100" workbookViewId="0">
      <pane ySplit="9" topLeftCell="A10" activePane="bottomLeft" state="frozen"/>
      <selection activeCell="A12089" sqref="A510:XFD12089"/>
      <selection pane="bottomLeft"/>
    </sheetView>
  </sheetViews>
  <sheetFormatPr defaultColWidth="8.85546875" defaultRowHeight="16.5" x14ac:dyDescent="0.25"/>
  <cols>
    <col min="1" max="1" width="5.7109375" style="25" customWidth="1"/>
    <col min="2" max="2" width="10.42578125" style="25" hidden="1" customWidth="1"/>
    <col min="3" max="3" width="6.7109375" style="422" hidden="1" customWidth="1"/>
    <col min="4" max="4" width="5.5703125" style="10" customWidth="1"/>
    <col min="5" max="5" width="13.5703125" style="49" customWidth="1"/>
    <col min="6" max="6" width="10.5703125" style="2" customWidth="1"/>
    <col min="7" max="7" width="55.42578125" bestFit="1" customWidth="1"/>
    <col min="8" max="8" width="10.5703125" style="2" customWidth="1"/>
    <col min="9" max="9" width="35.5703125" customWidth="1"/>
    <col min="10" max="11" width="15.5703125" style="71" customWidth="1"/>
    <col min="12" max="12" width="20.5703125" style="8" customWidth="1"/>
    <col min="13" max="13" width="20.5703125" style="182" customWidth="1"/>
    <col min="14" max="15" width="10.5703125" style="9" customWidth="1"/>
    <col min="16" max="16" width="18.85546875" style="182" customWidth="1"/>
    <col min="17" max="18" width="10.5703125" style="9" customWidth="1"/>
    <col min="19" max="19" width="19.42578125" style="182" customWidth="1"/>
    <col min="20" max="20" width="11.7109375" style="9" customWidth="1"/>
    <col min="21" max="21" width="38.7109375" style="182" bestFit="1" customWidth="1"/>
    <col min="22" max="22" width="25.5703125" style="8" customWidth="1"/>
    <col min="23" max="23" width="4.7109375" style="8" customWidth="1"/>
    <col min="24" max="27" width="8.85546875" style="8" customWidth="1"/>
    <col min="28" max="16384" width="8.85546875" style="8"/>
  </cols>
  <sheetData>
    <row r="1" spans="1:23" s="100" customFormat="1" ht="5.0999999999999996" customHeight="1" x14ac:dyDescent="0.25">
      <c r="A1" s="94"/>
      <c r="B1" s="94"/>
      <c r="C1" s="418"/>
      <c r="D1" s="96"/>
      <c r="E1" s="101"/>
      <c r="F1" s="98"/>
      <c r="H1" s="98"/>
      <c r="J1" s="108"/>
      <c r="K1" s="108"/>
      <c r="M1" s="181"/>
      <c r="N1" s="98"/>
      <c r="O1" s="98"/>
      <c r="P1" s="181"/>
      <c r="Q1" s="98"/>
      <c r="R1" s="98"/>
      <c r="S1" s="181"/>
      <c r="T1" s="98"/>
      <c r="U1" s="181"/>
    </row>
    <row r="2" spans="1:23" s="259" customFormat="1" ht="24.95" customHeight="1" x14ac:dyDescent="0.25">
      <c r="A2" s="253" t="s">
        <v>258</v>
      </c>
      <c r="B2" s="419"/>
      <c r="C2" s="420"/>
      <c r="D2" s="254" t="s">
        <v>122</v>
      </c>
      <c r="E2" s="261"/>
      <c r="F2" s="297"/>
      <c r="G2" s="265"/>
      <c r="H2" s="265"/>
      <c r="I2" s="265"/>
      <c r="J2" s="291"/>
      <c r="K2" s="291"/>
      <c r="L2" s="265"/>
      <c r="M2" s="298"/>
      <c r="N2" s="297"/>
      <c r="O2" s="297"/>
      <c r="P2" s="299"/>
      <c r="Q2" s="297"/>
      <c r="R2" s="297"/>
      <c r="S2" s="298"/>
      <c r="T2" s="297"/>
      <c r="U2" s="298"/>
      <c r="V2" s="265"/>
      <c r="W2" s="265"/>
    </row>
    <row r="3" spans="1:23" s="259" customFormat="1" ht="5.0999999999999996" customHeight="1" x14ac:dyDescent="0.25">
      <c r="A3" s="277"/>
      <c r="B3" s="277"/>
      <c r="C3" s="421"/>
      <c r="D3" s="257"/>
      <c r="E3" s="262"/>
      <c r="F3" s="260"/>
      <c r="H3" s="260"/>
      <c r="J3" s="278"/>
      <c r="K3" s="278"/>
      <c r="M3" s="295"/>
      <c r="N3" s="260"/>
      <c r="O3" s="260"/>
      <c r="P3" s="295"/>
      <c r="Q3" s="260"/>
      <c r="R3" s="260"/>
      <c r="S3" s="295"/>
      <c r="T3" s="260"/>
      <c r="U3" s="295"/>
    </row>
    <row r="4" spans="1:23" s="80" customFormat="1" ht="5.0999999999999996" customHeight="1" x14ac:dyDescent="0.25">
      <c r="A4" s="94"/>
      <c r="B4" s="94"/>
      <c r="C4" s="418"/>
      <c r="D4" s="77"/>
      <c r="E4" s="82"/>
      <c r="F4" s="79"/>
      <c r="H4" s="79"/>
      <c r="J4" s="91"/>
      <c r="K4" s="91"/>
      <c r="M4" s="134"/>
      <c r="N4" s="79"/>
      <c r="O4" s="79"/>
      <c r="P4" s="134"/>
      <c r="Q4" s="79"/>
      <c r="R4" s="79"/>
      <c r="S4" s="134"/>
      <c r="T4" s="79"/>
      <c r="U4" s="134"/>
    </row>
    <row r="5" spans="1:23" ht="5.0999999999999996" customHeight="1" x14ac:dyDescent="0.25">
      <c r="E5" s="48"/>
      <c r="F5" s="9"/>
      <c r="G5" s="8"/>
      <c r="H5" s="9"/>
      <c r="I5" s="8"/>
      <c r="J5" s="70"/>
      <c r="K5" s="70"/>
    </row>
    <row r="6" spans="1:23" ht="15" customHeight="1" x14ac:dyDescent="0.25">
      <c r="C6" s="423"/>
      <c r="D6" s="385" t="s">
        <v>390</v>
      </c>
      <c r="E6" s="386"/>
      <c r="F6" s="387">
        <f>MAX(E10:E509)</f>
        <v>43801</v>
      </c>
      <c r="G6" s="8"/>
      <c r="H6" s="389" t="s">
        <v>165</v>
      </c>
      <c r="I6" s="390" t="s">
        <v>247</v>
      </c>
      <c r="J6" s="70"/>
      <c r="K6" s="70"/>
    </row>
    <row r="7" spans="1:23" ht="5.0999999999999996" customHeight="1" x14ac:dyDescent="0.25">
      <c r="A7" s="237"/>
      <c r="B7" s="237"/>
      <c r="C7" s="424"/>
      <c r="D7" s="21"/>
      <c r="E7" s="48"/>
      <c r="F7" s="9"/>
      <c r="G7" s="8"/>
      <c r="H7" s="9"/>
      <c r="I7" s="8"/>
      <c r="J7" s="70"/>
      <c r="K7" s="70"/>
    </row>
    <row r="8" spans="1:23" ht="15" customHeight="1" x14ac:dyDescent="0.25">
      <c r="A8" s="51" t="s">
        <v>1184</v>
      </c>
      <c r="B8" s="51" t="s">
        <v>1183</v>
      </c>
      <c r="C8" s="425" t="s">
        <v>401</v>
      </c>
      <c r="D8" s="701" t="s">
        <v>0</v>
      </c>
      <c r="E8" s="705" t="s">
        <v>92</v>
      </c>
      <c r="F8" s="701" t="s">
        <v>93</v>
      </c>
      <c r="G8" s="701" t="s">
        <v>94</v>
      </c>
      <c r="H8" s="701" t="s">
        <v>37</v>
      </c>
      <c r="I8" s="701" t="s">
        <v>38</v>
      </c>
      <c r="J8" s="384" t="s">
        <v>95</v>
      </c>
      <c r="K8" s="384" t="s">
        <v>96</v>
      </c>
      <c r="L8" s="701" t="s">
        <v>34</v>
      </c>
      <c r="M8" s="706" t="s">
        <v>1410</v>
      </c>
      <c r="N8" s="355" t="s">
        <v>349</v>
      </c>
      <c r="O8" s="355"/>
      <c r="P8" s="356"/>
      <c r="Q8" s="355" t="s">
        <v>267</v>
      </c>
      <c r="R8" s="355"/>
      <c r="S8" s="356"/>
      <c r="T8" s="194" t="s">
        <v>406</v>
      </c>
      <c r="U8" s="193"/>
      <c r="V8" s="702" t="s">
        <v>87</v>
      </c>
    </row>
    <row r="9" spans="1:23" ht="15" customHeight="1" x14ac:dyDescent="0.25">
      <c r="A9" s="51">
        <v>0</v>
      </c>
      <c r="B9" s="51">
        <v>0</v>
      </c>
      <c r="C9" s="426">
        <v>0</v>
      </c>
      <c r="D9" s="701"/>
      <c r="E9" s="705"/>
      <c r="F9" s="701"/>
      <c r="G9" s="701"/>
      <c r="H9" s="701"/>
      <c r="I9" s="701"/>
      <c r="J9" s="704" t="str">
        <f>IF(SUM(J10:J509)=SUM(K10:K509),"Seimbang","Tidak Seimbang")</f>
        <v>Seimbang</v>
      </c>
      <c r="K9" s="704"/>
      <c r="L9" s="701"/>
      <c r="M9" s="706"/>
      <c r="N9" s="355" t="s">
        <v>113</v>
      </c>
      <c r="O9" s="355" t="s">
        <v>89</v>
      </c>
      <c r="P9" s="356" t="s">
        <v>18</v>
      </c>
      <c r="Q9" s="355" t="s">
        <v>110</v>
      </c>
      <c r="R9" s="355" t="s">
        <v>350</v>
      </c>
      <c r="S9" s="356" t="s">
        <v>18</v>
      </c>
      <c r="T9" s="195" t="s">
        <v>407</v>
      </c>
      <c r="U9" s="193" t="s">
        <v>18</v>
      </c>
      <c r="V9" s="703"/>
    </row>
    <row r="10" spans="1:23" ht="15" customHeight="1" x14ac:dyDescent="0.25">
      <c r="A10" s="51">
        <f t="shared" ref="A10:A73" si="0">IF(AND(H10=arapcontrol,O10=arapledgercode),A9+1,A9)</f>
        <v>0</v>
      </c>
      <c r="B10" s="51">
        <f t="shared" ref="B10:B73" si="1">IF(AND(H10=AkunARKontrol,R10=AkunAR),B9+1,B9)</f>
        <v>0</v>
      </c>
      <c r="C10" s="237">
        <f t="shared" ref="C10:C73" si="2">IF(H10=AkunBukuBesar,C9+1,C9)</f>
        <v>0</v>
      </c>
      <c r="D10" s="477">
        <v>1</v>
      </c>
      <c r="E10" s="478">
        <v>43801</v>
      </c>
      <c r="F10" s="477" t="s">
        <v>1202</v>
      </c>
      <c r="G10" s="479" t="s">
        <v>499</v>
      </c>
      <c r="H10" s="477">
        <v>3110</v>
      </c>
      <c r="I10" s="480" t="str">
        <f>IF(H10&lt;&gt;"",INDEX('Kode Akun'!$D:$D,MATCH($H10,'Kode Akun'!$C:$C,0),0),"")</f>
        <v>Modal Pemilik 2</v>
      </c>
      <c r="J10" s="481"/>
      <c r="K10" s="481">
        <v>165000000</v>
      </c>
      <c r="L10" s="482" t="s">
        <v>357</v>
      </c>
      <c r="M10" s="483"/>
      <c r="N10" s="484"/>
      <c r="O10" s="484"/>
      <c r="P10" s="488" t="str">
        <f>IFERROR(INDEX(Supplier!D:D,MATCH(O10,Supplier!C:C,0),0),"")</f>
        <v/>
      </c>
      <c r="Q10" s="484"/>
      <c r="R10" s="484"/>
      <c r="S10" s="488" t="str">
        <f>IFERROR(INDEX(Customer!D:D,MATCH(R10,Customer!C:C,0),0),"")</f>
        <v/>
      </c>
      <c r="T10" s="490">
        <f>IFERROR(INDEX('Kode Akun'!N:N,MATCH(H10,'Kode Akun'!C:C,0),0),"")</f>
        <v>3010</v>
      </c>
      <c r="U10" s="488" t="str">
        <f>IFERROR(INDEX('Kode Akun'!O:O,MATCH(H10,'Kode Akun'!C:C,0),0),"")</f>
        <v>Owner's Capital</v>
      </c>
      <c r="V10" s="166"/>
    </row>
    <row r="11" spans="1:23" ht="15" customHeight="1" x14ac:dyDescent="0.25">
      <c r="A11" s="51">
        <f t="shared" si="0"/>
        <v>0</v>
      </c>
      <c r="B11" s="51">
        <f t="shared" si="1"/>
        <v>0</v>
      </c>
      <c r="C11" s="237">
        <f t="shared" si="2"/>
        <v>0</v>
      </c>
      <c r="D11" s="477">
        <v>2</v>
      </c>
      <c r="E11" s="478">
        <v>43801</v>
      </c>
      <c r="F11" s="477" t="s">
        <v>1202</v>
      </c>
      <c r="G11" s="479" t="s">
        <v>499</v>
      </c>
      <c r="H11" s="477">
        <v>1540</v>
      </c>
      <c r="I11" s="480" t="str">
        <f>IF(H11&lt;&gt;"",INDEX('Kode Akun'!$D:$D,MATCH($H11,'Kode Akun'!$C:$C,0),0),"")</f>
        <v>Inventaris Kendaraan Bermotor</v>
      </c>
      <c r="J11" s="481">
        <v>165000000</v>
      </c>
      <c r="K11" s="481"/>
      <c r="L11" s="482" t="s">
        <v>357</v>
      </c>
      <c r="M11" s="483"/>
      <c r="N11" s="484"/>
      <c r="O11" s="484"/>
      <c r="P11" s="488" t="str">
        <f>IFERROR(INDEX(Supplier!D:D,MATCH(O11,Supplier!C:C,0),0),"")</f>
        <v/>
      </c>
      <c r="Q11" s="484"/>
      <c r="R11" s="484"/>
      <c r="S11" s="488" t="str">
        <f>IFERROR(INDEX(Customer!D:D,MATCH(R11,Customer!C:C,0),0),"")</f>
        <v/>
      </c>
      <c r="T11" s="490">
        <f>IFERROR(INDEX('Kode Akun'!N:N,MATCH(H11,'Kode Akun'!C:C,0),0),"")</f>
        <v>1540</v>
      </c>
      <c r="U11" s="488" t="str">
        <f>IFERROR(INDEX('Kode Akun'!O:O,MATCH(H11,'Kode Akun'!C:C,0),0),"")</f>
        <v>PPE - Vehicles</v>
      </c>
      <c r="V11" s="166"/>
    </row>
    <row r="12" spans="1:23" ht="15" customHeight="1" x14ac:dyDescent="0.25">
      <c r="A12" s="51">
        <f t="shared" si="0"/>
        <v>0</v>
      </c>
      <c r="B12" s="51">
        <f t="shared" si="1"/>
        <v>0</v>
      </c>
      <c r="C12" s="237">
        <f t="shared" si="2"/>
        <v>0</v>
      </c>
      <c r="D12" s="477">
        <v>3</v>
      </c>
      <c r="E12" s="478"/>
      <c r="F12" s="477"/>
      <c r="G12" s="479"/>
      <c r="H12" s="477"/>
      <c r="I12" s="480" t="str">
        <f>IF(H12&lt;&gt;"",INDEX('Kode Akun'!$D:$D,MATCH($H12,'Kode Akun'!$C:$C,0),0),"")</f>
        <v/>
      </c>
      <c r="J12" s="481"/>
      <c r="K12" s="481"/>
      <c r="L12" s="482"/>
      <c r="M12" s="483"/>
      <c r="N12" s="484"/>
      <c r="O12" s="484"/>
      <c r="P12" s="488" t="str">
        <f>IFERROR(INDEX(Supplier!D:D,MATCH(O12,Supplier!C:C,0),0),"")</f>
        <v/>
      </c>
      <c r="Q12" s="484"/>
      <c r="R12" s="484"/>
      <c r="S12" s="488" t="str">
        <f>IFERROR(INDEX(Customer!D:D,MATCH(R12,Customer!C:C,0),0),"")</f>
        <v/>
      </c>
      <c r="T12" s="490" t="str">
        <f>IFERROR(INDEX('Kode Akun'!N:N,MATCH(H12,'Kode Akun'!C:C,0),0),"")</f>
        <v/>
      </c>
      <c r="U12" s="488" t="str">
        <f>IFERROR(INDEX('Kode Akun'!O:O,MATCH(H12,'Kode Akun'!C:C,0),0),"")</f>
        <v/>
      </c>
      <c r="V12" s="166"/>
    </row>
    <row r="13" spans="1:23" ht="15" customHeight="1" x14ac:dyDescent="0.25">
      <c r="A13" s="51">
        <f t="shared" si="0"/>
        <v>0</v>
      </c>
      <c r="B13" s="51">
        <f t="shared" si="1"/>
        <v>0</v>
      </c>
      <c r="C13" s="237">
        <f t="shared" si="2"/>
        <v>0</v>
      </c>
      <c r="D13" s="477">
        <v>4</v>
      </c>
      <c r="E13" s="478"/>
      <c r="F13" s="477"/>
      <c r="G13" s="479"/>
      <c r="H13" s="477"/>
      <c r="I13" s="480" t="str">
        <f>IF(H13&lt;&gt;"",INDEX('Kode Akun'!$D:$D,MATCH($H13,'Kode Akun'!$C:$C,0),0),"")</f>
        <v/>
      </c>
      <c r="J13" s="481"/>
      <c r="K13" s="481"/>
      <c r="L13" s="482"/>
      <c r="M13" s="483"/>
      <c r="N13" s="484"/>
      <c r="O13" s="484"/>
      <c r="P13" s="488" t="str">
        <f>IFERROR(INDEX(Supplier!D:D,MATCH(O13,Supplier!C:C,0),0),"")</f>
        <v/>
      </c>
      <c r="Q13" s="484"/>
      <c r="R13" s="484"/>
      <c r="S13" s="488" t="str">
        <f>IFERROR(INDEX(Customer!D:D,MATCH(R13,Customer!C:C,0),0),"")</f>
        <v/>
      </c>
      <c r="T13" s="490" t="str">
        <f>IFERROR(INDEX('Kode Akun'!N:N,MATCH(H13,'Kode Akun'!C:C,0),0),"")</f>
        <v/>
      </c>
      <c r="U13" s="488" t="str">
        <f>IFERROR(INDEX('Kode Akun'!O:O,MATCH(H13,'Kode Akun'!C:C,0),0),"")</f>
        <v/>
      </c>
      <c r="V13" s="166"/>
    </row>
    <row r="14" spans="1:23" ht="15" customHeight="1" x14ac:dyDescent="0.25">
      <c r="A14" s="51">
        <f t="shared" si="0"/>
        <v>0</v>
      </c>
      <c r="B14" s="51">
        <f t="shared" si="1"/>
        <v>0</v>
      </c>
      <c r="C14" s="237">
        <f t="shared" si="2"/>
        <v>0</v>
      </c>
      <c r="D14" s="477">
        <v>5</v>
      </c>
      <c r="E14" s="478"/>
      <c r="F14" s="477"/>
      <c r="G14" s="479"/>
      <c r="H14" s="477"/>
      <c r="I14" s="480" t="str">
        <f>IF(H14&lt;&gt;"",INDEX('Kode Akun'!$D:$D,MATCH($H14,'Kode Akun'!$C:$C,0),0),"")</f>
        <v/>
      </c>
      <c r="J14" s="481"/>
      <c r="K14" s="481"/>
      <c r="L14" s="482"/>
      <c r="M14" s="483"/>
      <c r="N14" s="484"/>
      <c r="O14" s="484"/>
      <c r="P14" s="488" t="str">
        <f>IFERROR(INDEX(Supplier!D:D,MATCH(O14,Supplier!C:C,0),0),"")</f>
        <v/>
      </c>
      <c r="Q14" s="484"/>
      <c r="R14" s="484"/>
      <c r="S14" s="488" t="str">
        <f>IFERROR(INDEX(Customer!D:D,MATCH(R14,Customer!C:C,0),0),"")</f>
        <v/>
      </c>
      <c r="T14" s="490" t="str">
        <f>IFERROR(INDEX('Kode Akun'!N:N,MATCH(H14,'Kode Akun'!C:C,0),0),"")</f>
        <v/>
      </c>
      <c r="U14" s="488" t="str">
        <f>IFERROR(INDEX('Kode Akun'!O:O,MATCH(H14,'Kode Akun'!C:C,0),0),"")</f>
        <v/>
      </c>
      <c r="V14" s="166"/>
    </row>
    <row r="15" spans="1:23" ht="15" customHeight="1" x14ac:dyDescent="0.25">
      <c r="A15" s="51">
        <f t="shared" si="0"/>
        <v>0</v>
      </c>
      <c r="B15" s="51">
        <f t="shared" si="1"/>
        <v>0</v>
      </c>
      <c r="C15" s="237">
        <f t="shared" si="2"/>
        <v>0</v>
      </c>
      <c r="D15" s="477">
        <v>6</v>
      </c>
      <c r="E15" s="478"/>
      <c r="F15" s="477"/>
      <c r="G15" s="479"/>
      <c r="H15" s="477"/>
      <c r="I15" s="480" t="str">
        <f>IF(H15&lt;&gt;"",INDEX('Kode Akun'!$D:$D,MATCH($H15,'Kode Akun'!$C:$C,0),0),"")</f>
        <v/>
      </c>
      <c r="J15" s="481"/>
      <c r="K15" s="481"/>
      <c r="L15" s="482"/>
      <c r="M15" s="483"/>
      <c r="N15" s="484"/>
      <c r="O15" s="484"/>
      <c r="P15" s="488" t="str">
        <f>IFERROR(INDEX(Supplier!D:D,MATCH(O15,Supplier!C:C,0),0),"")</f>
        <v/>
      </c>
      <c r="Q15" s="484"/>
      <c r="R15" s="484"/>
      <c r="S15" s="488" t="str">
        <f>IFERROR(INDEX(Customer!D:D,MATCH(R15,Customer!C:C,0),0),"")</f>
        <v/>
      </c>
      <c r="T15" s="490" t="str">
        <f>IFERROR(INDEX('Kode Akun'!N:N,MATCH(H15,'Kode Akun'!C:C,0),0),"")</f>
        <v/>
      </c>
      <c r="U15" s="488" t="str">
        <f>IFERROR(INDEX('Kode Akun'!O:O,MATCH(H15,'Kode Akun'!C:C,0),0),"")</f>
        <v/>
      </c>
      <c r="V15" s="166"/>
    </row>
    <row r="16" spans="1:23" ht="15" customHeight="1" x14ac:dyDescent="0.25">
      <c r="A16" s="51">
        <f t="shared" si="0"/>
        <v>0</v>
      </c>
      <c r="B16" s="51">
        <f t="shared" si="1"/>
        <v>0</v>
      </c>
      <c r="C16" s="237">
        <f t="shared" si="2"/>
        <v>0</v>
      </c>
      <c r="D16" s="477">
        <v>7</v>
      </c>
      <c r="E16" s="478"/>
      <c r="F16" s="477"/>
      <c r="G16" s="479"/>
      <c r="H16" s="477"/>
      <c r="I16" s="480" t="str">
        <f>IF(H16&lt;&gt;"",INDEX('Kode Akun'!$D:$D,MATCH($H16,'Kode Akun'!$C:$C,0),0),"")</f>
        <v/>
      </c>
      <c r="J16" s="481"/>
      <c r="K16" s="481"/>
      <c r="L16" s="482"/>
      <c r="M16" s="483"/>
      <c r="N16" s="484"/>
      <c r="O16" s="484"/>
      <c r="P16" s="488" t="str">
        <f>IFERROR(INDEX(Supplier!D:D,MATCH(O16,Supplier!C:C,0),0),"")</f>
        <v/>
      </c>
      <c r="Q16" s="484"/>
      <c r="R16" s="484"/>
      <c r="S16" s="488" t="str">
        <f>IFERROR(INDEX(Customer!D:D,MATCH(R16,Customer!C:C,0),0),"")</f>
        <v/>
      </c>
      <c r="T16" s="490" t="str">
        <f>IFERROR(INDEX('Kode Akun'!N:N,MATCH(H16,'Kode Akun'!C:C,0),0),"")</f>
        <v/>
      </c>
      <c r="U16" s="488" t="str">
        <f>IFERROR(INDEX('Kode Akun'!O:O,MATCH(H16,'Kode Akun'!C:C,0),0),"")</f>
        <v/>
      </c>
      <c r="V16" s="166"/>
    </row>
    <row r="17" spans="1:22" ht="15" customHeight="1" x14ac:dyDescent="0.25">
      <c r="A17" s="51">
        <f t="shared" si="0"/>
        <v>0</v>
      </c>
      <c r="B17" s="51">
        <f t="shared" si="1"/>
        <v>0</v>
      </c>
      <c r="C17" s="237">
        <f t="shared" si="2"/>
        <v>0</v>
      </c>
      <c r="D17" s="477">
        <v>8</v>
      </c>
      <c r="E17" s="478"/>
      <c r="F17" s="477"/>
      <c r="G17" s="479"/>
      <c r="H17" s="477"/>
      <c r="I17" s="480" t="str">
        <f>IF(H17&lt;&gt;"",INDEX('Kode Akun'!$D:$D,MATCH($H17,'Kode Akun'!$C:$C,0),0),"")</f>
        <v/>
      </c>
      <c r="J17" s="481"/>
      <c r="K17" s="481"/>
      <c r="L17" s="482"/>
      <c r="M17" s="483"/>
      <c r="N17" s="484"/>
      <c r="O17" s="484"/>
      <c r="P17" s="488" t="str">
        <f>IFERROR(INDEX(Supplier!D:D,MATCH(O17,Supplier!C:C,0),0),"")</f>
        <v/>
      </c>
      <c r="Q17" s="484"/>
      <c r="R17" s="484"/>
      <c r="S17" s="488" t="str">
        <f>IFERROR(INDEX(Customer!D:D,MATCH(R17,Customer!C:C,0),0),"")</f>
        <v/>
      </c>
      <c r="T17" s="490" t="str">
        <f>IFERROR(INDEX('Kode Akun'!N:N,MATCH(H17,'Kode Akun'!C:C,0),0),"")</f>
        <v/>
      </c>
      <c r="U17" s="488" t="str">
        <f>IFERROR(INDEX('Kode Akun'!O:O,MATCH(H17,'Kode Akun'!C:C,0),0),"")</f>
        <v/>
      </c>
      <c r="V17" s="166"/>
    </row>
    <row r="18" spans="1:22" ht="15" customHeight="1" x14ac:dyDescent="0.25">
      <c r="A18" s="51">
        <f t="shared" si="0"/>
        <v>0</v>
      </c>
      <c r="B18" s="51">
        <f t="shared" si="1"/>
        <v>0</v>
      </c>
      <c r="C18" s="237">
        <f t="shared" si="2"/>
        <v>0</v>
      </c>
      <c r="D18" s="477">
        <v>9</v>
      </c>
      <c r="E18" s="478"/>
      <c r="F18" s="477"/>
      <c r="G18" s="479"/>
      <c r="H18" s="477"/>
      <c r="I18" s="480" t="str">
        <f>IF(H18&lt;&gt;"",INDEX('Kode Akun'!$D:$D,MATCH($H18,'Kode Akun'!$C:$C,0),0),"")</f>
        <v/>
      </c>
      <c r="J18" s="481"/>
      <c r="K18" s="481"/>
      <c r="L18" s="482"/>
      <c r="M18" s="483"/>
      <c r="N18" s="484"/>
      <c r="O18" s="484"/>
      <c r="P18" s="488" t="str">
        <f>IFERROR(INDEX(Supplier!D:D,MATCH(O18,Supplier!C:C,0),0),"")</f>
        <v/>
      </c>
      <c r="Q18" s="484"/>
      <c r="R18" s="484"/>
      <c r="S18" s="488" t="str">
        <f>IFERROR(INDEX(Customer!D:D,MATCH(R18,Customer!C:C,0),0),"")</f>
        <v/>
      </c>
      <c r="T18" s="490" t="str">
        <f>IFERROR(INDEX('Kode Akun'!N:N,MATCH(H18,'Kode Akun'!C:C,0),0),"")</f>
        <v/>
      </c>
      <c r="U18" s="488" t="str">
        <f>IFERROR(INDEX('Kode Akun'!O:O,MATCH(H18,'Kode Akun'!C:C,0),0),"")</f>
        <v/>
      </c>
      <c r="V18" s="166"/>
    </row>
    <row r="19" spans="1:22" ht="15" customHeight="1" x14ac:dyDescent="0.25">
      <c r="A19" s="51">
        <f t="shared" si="0"/>
        <v>0</v>
      </c>
      <c r="B19" s="51">
        <f t="shared" si="1"/>
        <v>0</v>
      </c>
      <c r="C19" s="237">
        <f t="shared" si="2"/>
        <v>0</v>
      </c>
      <c r="D19" s="477">
        <v>10</v>
      </c>
      <c r="E19" s="478"/>
      <c r="F19" s="477"/>
      <c r="G19" s="479"/>
      <c r="H19" s="477"/>
      <c r="I19" s="480" t="str">
        <f>IF(H19&lt;&gt;"",INDEX('Kode Akun'!$D:$D,MATCH($H19,'Kode Akun'!$C:$C,0),0),"")</f>
        <v/>
      </c>
      <c r="J19" s="481"/>
      <c r="K19" s="481"/>
      <c r="L19" s="482"/>
      <c r="M19" s="483"/>
      <c r="N19" s="484"/>
      <c r="O19" s="484"/>
      <c r="P19" s="488" t="str">
        <f>IFERROR(INDEX(Supplier!D:D,MATCH(O19,Supplier!C:C,0),0),"")</f>
        <v/>
      </c>
      <c r="Q19" s="484"/>
      <c r="R19" s="484"/>
      <c r="S19" s="488" t="str">
        <f>IFERROR(INDEX(Customer!D:D,MATCH(R19,Customer!C:C,0),0),"")</f>
        <v/>
      </c>
      <c r="T19" s="490" t="str">
        <f>IFERROR(INDEX('Kode Akun'!N:N,MATCH(H19,'Kode Akun'!C:C,0),0),"")</f>
        <v/>
      </c>
      <c r="U19" s="488" t="str">
        <f>IFERROR(INDEX('Kode Akun'!O:O,MATCH(H19,'Kode Akun'!C:C,0),0),"")</f>
        <v/>
      </c>
      <c r="V19" s="166"/>
    </row>
    <row r="20" spans="1:22" ht="15" customHeight="1" x14ac:dyDescent="0.25">
      <c r="A20" s="51">
        <f t="shared" si="0"/>
        <v>0</v>
      </c>
      <c r="B20" s="51">
        <f t="shared" si="1"/>
        <v>0</v>
      </c>
      <c r="C20" s="237">
        <f t="shared" si="2"/>
        <v>0</v>
      </c>
      <c r="D20" s="477">
        <v>11</v>
      </c>
      <c r="E20" s="478"/>
      <c r="F20" s="477"/>
      <c r="G20" s="479"/>
      <c r="H20" s="477"/>
      <c r="I20" s="480" t="str">
        <f>IF(H20&lt;&gt;"",INDEX('Kode Akun'!$D:$D,MATCH($H20,'Kode Akun'!$C:$C,0),0),"")</f>
        <v/>
      </c>
      <c r="J20" s="481"/>
      <c r="K20" s="481"/>
      <c r="L20" s="482"/>
      <c r="M20" s="483"/>
      <c r="N20" s="484"/>
      <c r="O20" s="484"/>
      <c r="P20" s="488" t="str">
        <f>IFERROR(INDEX(Supplier!D:D,MATCH(O20,Supplier!C:C,0),0),"")</f>
        <v/>
      </c>
      <c r="Q20" s="484"/>
      <c r="R20" s="484"/>
      <c r="S20" s="488" t="str">
        <f>IFERROR(INDEX(Customer!D:D,MATCH(R20,Customer!C:C,0),0),"")</f>
        <v/>
      </c>
      <c r="T20" s="490" t="str">
        <f>IFERROR(INDEX('Kode Akun'!N:N,MATCH(H20,'Kode Akun'!C:C,0),0),"")</f>
        <v/>
      </c>
      <c r="U20" s="488" t="str">
        <f>IFERROR(INDEX('Kode Akun'!O:O,MATCH(H20,'Kode Akun'!C:C,0),0),"")</f>
        <v/>
      </c>
      <c r="V20" s="166"/>
    </row>
    <row r="21" spans="1:22" ht="15" customHeight="1" x14ac:dyDescent="0.25">
      <c r="A21" s="51">
        <f t="shared" si="0"/>
        <v>0</v>
      </c>
      <c r="B21" s="51">
        <f t="shared" si="1"/>
        <v>0</v>
      </c>
      <c r="C21" s="237">
        <f t="shared" si="2"/>
        <v>0</v>
      </c>
      <c r="D21" s="477">
        <v>12</v>
      </c>
      <c r="E21" s="478"/>
      <c r="F21" s="477"/>
      <c r="G21" s="479"/>
      <c r="H21" s="477"/>
      <c r="I21" s="480" t="str">
        <f>IF(H21&lt;&gt;"",INDEX('Kode Akun'!$D:$D,MATCH($H21,'Kode Akun'!$C:$C,0),0),"")</f>
        <v/>
      </c>
      <c r="J21" s="481"/>
      <c r="K21" s="481"/>
      <c r="L21" s="482"/>
      <c r="M21" s="483"/>
      <c r="N21" s="484"/>
      <c r="O21" s="484"/>
      <c r="P21" s="488" t="str">
        <f>IFERROR(INDEX(Supplier!D:D,MATCH(O21,Supplier!C:C,0),0),"")</f>
        <v/>
      </c>
      <c r="Q21" s="484"/>
      <c r="R21" s="484"/>
      <c r="S21" s="488" t="str">
        <f>IFERROR(INDEX(Customer!D:D,MATCH(R21,Customer!C:C,0),0),"")</f>
        <v/>
      </c>
      <c r="T21" s="490" t="str">
        <f>IFERROR(INDEX('Kode Akun'!N:N,MATCH(H21,'Kode Akun'!C:C,0),0),"")</f>
        <v/>
      </c>
      <c r="U21" s="488" t="str">
        <f>IFERROR(INDEX('Kode Akun'!O:O,MATCH(H21,'Kode Akun'!C:C,0),0),"")</f>
        <v/>
      </c>
      <c r="V21" s="166"/>
    </row>
    <row r="22" spans="1:22" ht="15" customHeight="1" x14ac:dyDescent="0.25">
      <c r="A22" s="51">
        <f t="shared" si="0"/>
        <v>0</v>
      </c>
      <c r="B22" s="51">
        <f t="shared" si="1"/>
        <v>0</v>
      </c>
      <c r="C22" s="237">
        <f t="shared" si="2"/>
        <v>0</v>
      </c>
      <c r="D22" s="477">
        <v>13</v>
      </c>
      <c r="E22" s="478"/>
      <c r="F22" s="477"/>
      <c r="G22" s="479"/>
      <c r="H22" s="477"/>
      <c r="I22" s="480" t="str">
        <f>IF(H22&lt;&gt;"",INDEX('Kode Akun'!$D:$D,MATCH($H22,'Kode Akun'!$C:$C,0),0),"")</f>
        <v/>
      </c>
      <c r="J22" s="481"/>
      <c r="K22" s="481"/>
      <c r="L22" s="482"/>
      <c r="M22" s="483"/>
      <c r="N22" s="484"/>
      <c r="O22" s="484"/>
      <c r="P22" s="488" t="str">
        <f>IFERROR(INDEX(Supplier!D:D,MATCH(O22,Supplier!C:C,0),0),"")</f>
        <v/>
      </c>
      <c r="Q22" s="484"/>
      <c r="R22" s="484"/>
      <c r="S22" s="488" t="str">
        <f>IFERROR(INDEX(Customer!D:D,MATCH(R22,Customer!C:C,0),0),"")</f>
        <v/>
      </c>
      <c r="T22" s="490" t="str">
        <f>IFERROR(INDEX('Kode Akun'!N:N,MATCH(H22,'Kode Akun'!C:C,0),0),"")</f>
        <v/>
      </c>
      <c r="U22" s="488" t="str">
        <f>IFERROR(INDEX('Kode Akun'!O:O,MATCH(H22,'Kode Akun'!C:C,0),0),"")</f>
        <v/>
      </c>
      <c r="V22" s="166"/>
    </row>
    <row r="23" spans="1:22" ht="15" customHeight="1" x14ac:dyDescent="0.25">
      <c r="A23" s="51">
        <f t="shared" si="0"/>
        <v>0</v>
      </c>
      <c r="B23" s="51">
        <f t="shared" si="1"/>
        <v>0</v>
      </c>
      <c r="C23" s="237">
        <f t="shared" si="2"/>
        <v>0</v>
      </c>
      <c r="D23" s="477">
        <v>14</v>
      </c>
      <c r="E23" s="478"/>
      <c r="F23" s="477"/>
      <c r="G23" s="479"/>
      <c r="H23" s="477"/>
      <c r="I23" s="480" t="str">
        <f>IF(H23&lt;&gt;"",INDEX('Kode Akun'!$D:$D,MATCH($H23,'Kode Akun'!$C:$C,0),0),"")</f>
        <v/>
      </c>
      <c r="J23" s="481"/>
      <c r="K23" s="481"/>
      <c r="L23" s="482"/>
      <c r="M23" s="483"/>
      <c r="N23" s="484"/>
      <c r="O23" s="484"/>
      <c r="P23" s="488" t="str">
        <f>IFERROR(INDEX(Supplier!D:D,MATCH(O23,Supplier!C:C,0),0),"")</f>
        <v/>
      </c>
      <c r="Q23" s="484"/>
      <c r="R23" s="484"/>
      <c r="S23" s="488" t="str">
        <f>IFERROR(INDEX(Customer!D:D,MATCH(R23,Customer!C:C,0),0),"")</f>
        <v/>
      </c>
      <c r="T23" s="490" t="str">
        <f>IFERROR(INDEX('Kode Akun'!N:N,MATCH(H23,'Kode Akun'!C:C,0),0),"")</f>
        <v/>
      </c>
      <c r="U23" s="488" t="str">
        <f>IFERROR(INDEX('Kode Akun'!O:O,MATCH(H23,'Kode Akun'!C:C,0),0),"")</f>
        <v/>
      </c>
      <c r="V23" s="166"/>
    </row>
    <row r="24" spans="1:22" ht="15" customHeight="1" x14ac:dyDescent="0.25">
      <c r="A24" s="51">
        <f t="shared" si="0"/>
        <v>0</v>
      </c>
      <c r="B24" s="51">
        <f t="shared" si="1"/>
        <v>0</v>
      </c>
      <c r="C24" s="237">
        <f t="shared" si="2"/>
        <v>0</v>
      </c>
      <c r="D24" s="477">
        <v>15</v>
      </c>
      <c r="E24" s="478"/>
      <c r="F24" s="477"/>
      <c r="G24" s="479"/>
      <c r="H24" s="477"/>
      <c r="I24" s="480" t="str">
        <f>IF(H24&lt;&gt;"",INDEX('Kode Akun'!$D:$D,MATCH($H24,'Kode Akun'!$C:$C,0),0),"")</f>
        <v/>
      </c>
      <c r="J24" s="481"/>
      <c r="K24" s="481"/>
      <c r="L24" s="482"/>
      <c r="M24" s="483"/>
      <c r="N24" s="484"/>
      <c r="O24" s="484"/>
      <c r="P24" s="488" t="str">
        <f>IFERROR(INDEX(Supplier!D:D,MATCH(O24,Supplier!C:C,0),0),"")</f>
        <v/>
      </c>
      <c r="Q24" s="484"/>
      <c r="R24" s="484"/>
      <c r="S24" s="488" t="str">
        <f>IFERROR(INDEX(Customer!D:D,MATCH(R24,Customer!C:C,0),0),"")</f>
        <v/>
      </c>
      <c r="T24" s="490" t="str">
        <f>IFERROR(INDEX('Kode Akun'!N:N,MATCH(H24,'Kode Akun'!C:C,0),0),"")</f>
        <v/>
      </c>
      <c r="U24" s="488" t="str">
        <f>IFERROR(INDEX('Kode Akun'!O:O,MATCH(H24,'Kode Akun'!C:C,0),0),"")</f>
        <v/>
      </c>
      <c r="V24" s="166"/>
    </row>
    <row r="25" spans="1:22" ht="15" customHeight="1" x14ac:dyDescent="0.25">
      <c r="A25" s="51">
        <f t="shared" si="0"/>
        <v>0</v>
      </c>
      <c r="B25" s="51">
        <f t="shared" si="1"/>
        <v>0</v>
      </c>
      <c r="C25" s="237">
        <f t="shared" si="2"/>
        <v>0</v>
      </c>
      <c r="D25" s="477">
        <v>16</v>
      </c>
      <c r="E25" s="478"/>
      <c r="F25" s="477"/>
      <c r="G25" s="479"/>
      <c r="H25" s="477"/>
      <c r="I25" s="480" t="str">
        <f>IF(H25&lt;&gt;"",INDEX('Kode Akun'!$D:$D,MATCH($H25,'Kode Akun'!$C:$C,0),0),"")</f>
        <v/>
      </c>
      <c r="J25" s="481"/>
      <c r="K25" s="481"/>
      <c r="L25" s="482"/>
      <c r="M25" s="483"/>
      <c r="N25" s="484"/>
      <c r="O25" s="484"/>
      <c r="P25" s="488" t="str">
        <f>IFERROR(INDEX(Supplier!D:D,MATCH(O25,Supplier!C:C,0),0),"")</f>
        <v/>
      </c>
      <c r="Q25" s="484"/>
      <c r="R25" s="484"/>
      <c r="S25" s="488" t="str">
        <f>IFERROR(INDEX(Customer!D:D,MATCH(R25,Customer!C:C,0),0),"")</f>
        <v/>
      </c>
      <c r="T25" s="490" t="str">
        <f>IFERROR(INDEX('Kode Akun'!N:N,MATCH(H25,'Kode Akun'!C:C,0),0),"")</f>
        <v/>
      </c>
      <c r="U25" s="488" t="str">
        <f>IFERROR(INDEX('Kode Akun'!O:O,MATCH(H25,'Kode Akun'!C:C,0),0),"")</f>
        <v/>
      </c>
      <c r="V25" s="166"/>
    </row>
    <row r="26" spans="1:22" ht="15" customHeight="1" x14ac:dyDescent="0.25">
      <c r="A26" s="51">
        <f t="shared" si="0"/>
        <v>0</v>
      </c>
      <c r="B26" s="51">
        <f t="shared" si="1"/>
        <v>0</v>
      </c>
      <c r="C26" s="237">
        <f t="shared" si="2"/>
        <v>0</v>
      </c>
      <c r="D26" s="477">
        <v>17</v>
      </c>
      <c r="E26" s="478"/>
      <c r="F26" s="477"/>
      <c r="G26" s="479"/>
      <c r="H26" s="477"/>
      <c r="I26" s="480" t="str">
        <f>IF(H26&lt;&gt;"",INDEX('Kode Akun'!$D:$D,MATCH($H26,'Kode Akun'!$C:$C,0),0),"")</f>
        <v/>
      </c>
      <c r="J26" s="481"/>
      <c r="K26" s="481"/>
      <c r="L26" s="482"/>
      <c r="M26" s="483"/>
      <c r="N26" s="484"/>
      <c r="O26" s="484"/>
      <c r="P26" s="488" t="str">
        <f>IFERROR(INDEX(Supplier!D:D,MATCH(O26,Supplier!C:C,0),0),"")</f>
        <v/>
      </c>
      <c r="Q26" s="484"/>
      <c r="R26" s="484"/>
      <c r="S26" s="488" t="str">
        <f>IFERROR(INDEX(Customer!D:D,MATCH(R26,Customer!C:C,0),0),"")</f>
        <v/>
      </c>
      <c r="T26" s="490" t="str">
        <f>IFERROR(INDEX('Kode Akun'!N:N,MATCH(H26,'Kode Akun'!C:C,0),0),"")</f>
        <v/>
      </c>
      <c r="U26" s="488" t="str">
        <f>IFERROR(INDEX('Kode Akun'!O:O,MATCH(H26,'Kode Akun'!C:C,0),0),"")</f>
        <v/>
      </c>
      <c r="V26" s="166"/>
    </row>
    <row r="27" spans="1:22" ht="15" customHeight="1" x14ac:dyDescent="0.25">
      <c r="A27" s="51">
        <f t="shared" si="0"/>
        <v>0</v>
      </c>
      <c r="B27" s="51">
        <f t="shared" si="1"/>
        <v>0</v>
      </c>
      <c r="C27" s="237">
        <f t="shared" si="2"/>
        <v>0</v>
      </c>
      <c r="D27" s="477">
        <v>18</v>
      </c>
      <c r="E27" s="478"/>
      <c r="F27" s="477"/>
      <c r="G27" s="479"/>
      <c r="H27" s="477"/>
      <c r="I27" s="480" t="str">
        <f>IF(H27&lt;&gt;"",INDEX('Kode Akun'!$D:$D,MATCH($H27,'Kode Akun'!$C:$C,0),0),"")</f>
        <v/>
      </c>
      <c r="J27" s="481"/>
      <c r="K27" s="481"/>
      <c r="L27" s="482"/>
      <c r="M27" s="483"/>
      <c r="N27" s="484"/>
      <c r="O27" s="484"/>
      <c r="P27" s="488" t="str">
        <f>IFERROR(INDEX(Supplier!D:D,MATCH(O27,Supplier!C:C,0),0),"")</f>
        <v/>
      </c>
      <c r="Q27" s="484"/>
      <c r="R27" s="484"/>
      <c r="S27" s="488" t="str">
        <f>IFERROR(INDEX(Customer!D:D,MATCH(R27,Customer!C:C,0),0),"")</f>
        <v/>
      </c>
      <c r="T27" s="490" t="str">
        <f>IFERROR(INDEX('Kode Akun'!N:N,MATCH(H27,'Kode Akun'!C:C,0),0),"")</f>
        <v/>
      </c>
      <c r="U27" s="488" t="str">
        <f>IFERROR(INDEX('Kode Akun'!O:O,MATCH(H27,'Kode Akun'!C:C,0),0),"")</f>
        <v/>
      </c>
      <c r="V27" s="166"/>
    </row>
    <row r="28" spans="1:22" ht="15" customHeight="1" x14ac:dyDescent="0.25">
      <c r="A28" s="51">
        <f t="shared" si="0"/>
        <v>0</v>
      </c>
      <c r="B28" s="51">
        <f t="shared" si="1"/>
        <v>0</v>
      </c>
      <c r="C28" s="237">
        <f t="shared" si="2"/>
        <v>0</v>
      </c>
      <c r="D28" s="477">
        <v>19</v>
      </c>
      <c r="E28" s="478"/>
      <c r="F28" s="477"/>
      <c r="G28" s="479"/>
      <c r="H28" s="477"/>
      <c r="I28" s="480" t="str">
        <f>IF(H28&lt;&gt;"",INDEX('Kode Akun'!$D:$D,MATCH($H28,'Kode Akun'!$C:$C,0),0),"")</f>
        <v/>
      </c>
      <c r="J28" s="481"/>
      <c r="K28" s="481"/>
      <c r="L28" s="482"/>
      <c r="M28" s="483"/>
      <c r="N28" s="484"/>
      <c r="O28" s="484"/>
      <c r="P28" s="488" t="str">
        <f>IFERROR(INDEX(Supplier!D:D,MATCH(O28,Supplier!C:C,0),0),"")</f>
        <v/>
      </c>
      <c r="Q28" s="484"/>
      <c r="R28" s="484"/>
      <c r="S28" s="488" t="str">
        <f>IFERROR(INDEX(Customer!D:D,MATCH(R28,Customer!C:C,0),0),"")</f>
        <v/>
      </c>
      <c r="T28" s="490" t="str">
        <f>IFERROR(INDEX('Kode Akun'!N:N,MATCH(H28,'Kode Akun'!C:C,0),0),"")</f>
        <v/>
      </c>
      <c r="U28" s="488" t="str">
        <f>IFERROR(INDEX('Kode Akun'!O:O,MATCH(H28,'Kode Akun'!C:C,0),0),"")</f>
        <v/>
      </c>
      <c r="V28" s="166"/>
    </row>
    <row r="29" spans="1:22" ht="15" customHeight="1" x14ac:dyDescent="0.25">
      <c r="A29" s="51">
        <f t="shared" si="0"/>
        <v>0</v>
      </c>
      <c r="B29" s="51">
        <f t="shared" si="1"/>
        <v>0</v>
      </c>
      <c r="C29" s="237">
        <f t="shared" si="2"/>
        <v>0</v>
      </c>
      <c r="D29" s="477">
        <v>20</v>
      </c>
      <c r="E29" s="478"/>
      <c r="F29" s="477"/>
      <c r="G29" s="479"/>
      <c r="H29" s="477"/>
      <c r="I29" s="480" t="str">
        <f>IF(H29&lt;&gt;"",INDEX('Kode Akun'!$D:$D,MATCH($H29,'Kode Akun'!$C:$C,0),0),"")</f>
        <v/>
      </c>
      <c r="J29" s="481"/>
      <c r="K29" s="481"/>
      <c r="L29" s="482"/>
      <c r="M29" s="483"/>
      <c r="N29" s="484"/>
      <c r="O29" s="484"/>
      <c r="P29" s="488" t="str">
        <f>IFERROR(INDEX(Supplier!D:D,MATCH(O29,Supplier!C:C,0),0),"")</f>
        <v/>
      </c>
      <c r="Q29" s="484"/>
      <c r="R29" s="484"/>
      <c r="S29" s="488" t="str">
        <f>IFERROR(INDEX(Customer!D:D,MATCH(R29,Customer!C:C,0),0),"")</f>
        <v/>
      </c>
      <c r="T29" s="490" t="str">
        <f>IFERROR(INDEX('Kode Akun'!N:N,MATCH(H29,'Kode Akun'!C:C,0),0),"")</f>
        <v/>
      </c>
      <c r="U29" s="488" t="str">
        <f>IFERROR(INDEX('Kode Akun'!O:O,MATCH(H29,'Kode Akun'!C:C,0),0),"")</f>
        <v/>
      </c>
      <c r="V29" s="166"/>
    </row>
    <row r="30" spans="1:22" ht="15" customHeight="1" x14ac:dyDescent="0.25">
      <c r="A30" s="51">
        <f t="shared" si="0"/>
        <v>0</v>
      </c>
      <c r="B30" s="51">
        <f t="shared" si="1"/>
        <v>0</v>
      </c>
      <c r="C30" s="237">
        <f t="shared" si="2"/>
        <v>0</v>
      </c>
      <c r="D30" s="477">
        <v>21</v>
      </c>
      <c r="E30" s="478"/>
      <c r="F30" s="477"/>
      <c r="G30" s="479"/>
      <c r="H30" s="477"/>
      <c r="I30" s="480" t="str">
        <f>IF(H30&lt;&gt;"",INDEX('Kode Akun'!$D:$D,MATCH($H30,'Kode Akun'!$C:$C,0),0),"")</f>
        <v/>
      </c>
      <c r="J30" s="481"/>
      <c r="K30" s="481"/>
      <c r="L30" s="482"/>
      <c r="M30" s="483"/>
      <c r="N30" s="484"/>
      <c r="O30" s="484"/>
      <c r="P30" s="488" t="str">
        <f>IFERROR(INDEX(Supplier!D:D,MATCH(O30,Supplier!C:C,0),0),"")</f>
        <v/>
      </c>
      <c r="Q30" s="484"/>
      <c r="R30" s="484"/>
      <c r="S30" s="488" t="str">
        <f>IFERROR(INDEX(Customer!D:D,MATCH(R30,Customer!C:C,0),0),"")</f>
        <v/>
      </c>
      <c r="T30" s="490" t="str">
        <f>IFERROR(INDEX('Kode Akun'!N:N,MATCH(H30,'Kode Akun'!C:C,0),0),"")</f>
        <v/>
      </c>
      <c r="U30" s="488" t="str">
        <f>IFERROR(INDEX('Kode Akun'!O:O,MATCH(H30,'Kode Akun'!C:C,0),0),"")</f>
        <v/>
      </c>
      <c r="V30" s="166"/>
    </row>
    <row r="31" spans="1:22" ht="15" customHeight="1" x14ac:dyDescent="0.25">
      <c r="A31" s="51">
        <f t="shared" si="0"/>
        <v>0</v>
      </c>
      <c r="B31" s="51">
        <f t="shared" si="1"/>
        <v>0</v>
      </c>
      <c r="C31" s="237">
        <f t="shared" si="2"/>
        <v>0</v>
      </c>
      <c r="D31" s="477">
        <v>22</v>
      </c>
      <c r="E31" s="478"/>
      <c r="F31" s="477"/>
      <c r="G31" s="479"/>
      <c r="H31" s="477"/>
      <c r="I31" s="480" t="str">
        <f>IF(H31&lt;&gt;"",INDEX('Kode Akun'!$D:$D,MATCH($H31,'Kode Akun'!$C:$C,0),0),"")</f>
        <v/>
      </c>
      <c r="J31" s="481"/>
      <c r="K31" s="481"/>
      <c r="L31" s="482"/>
      <c r="M31" s="483"/>
      <c r="N31" s="484"/>
      <c r="O31" s="484"/>
      <c r="P31" s="488" t="str">
        <f>IFERROR(INDEX(Supplier!D:D,MATCH(O31,Supplier!C:C,0),0),"")</f>
        <v/>
      </c>
      <c r="Q31" s="484"/>
      <c r="R31" s="484"/>
      <c r="S31" s="488" t="str">
        <f>IFERROR(INDEX(Customer!D:D,MATCH(R31,Customer!C:C,0),0),"")</f>
        <v/>
      </c>
      <c r="T31" s="490" t="str">
        <f>IFERROR(INDEX('Kode Akun'!N:N,MATCH(H31,'Kode Akun'!C:C,0),0),"")</f>
        <v/>
      </c>
      <c r="U31" s="488" t="str">
        <f>IFERROR(INDEX('Kode Akun'!O:O,MATCH(H31,'Kode Akun'!C:C,0),0),"")</f>
        <v/>
      </c>
      <c r="V31" s="166"/>
    </row>
    <row r="32" spans="1:22" ht="15" customHeight="1" x14ac:dyDescent="0.25">
      <c r="A32" s="51">
        <f t="shared" si="0"/>
        <v>0</v>
      </c>
      <c r="B32" s="51">
        <f t="shared" si="1"/>
        <v>0</v>
      </c>
      <c r="C32" s="237">
        <f t="shared" si="2"/>
        <v>0</v>
      </c>
      <c r="D32" s="477">
        <v>23</v>
      </c>
      <c r="E32" s="478"/>
      <c r="F32" s="477"/>
      <c r="G32" s="479"/>
      <c r="H32" s="477"/>
      <c r="I32" s="480" t="str">
        <f>IF(H32&lt;&gt;"",INDEX('Kode Akun'!$D:$D,MATCH($H32,'Kode Akun'!$C:$C,0),0),"")</f>
        <v/>
      </c>
      <c r="J32" s="481"/>
      <c r="K32" s="481"/>
      <c r="L32" s="482"/>
      <c r="M32" s="483"/>
      <c r="N32" s="484"/>
      <c r="O32" s="484"/>
      <c r="P32" s="488" t="str">
        <f>IFERROR(INDEX(Supplier!D:D,MATCH(O32,Supplier!C:C,0),0),"")</f>
        <v/>
      </c>
      <c r="Q32" s="484"/>
      <c r="R32" s="484"/>
      <c r="S32" s="488" t="str">
        <f>IFERROR(INDEX(Customer!D:D,MATCH(R32,Customer!C:C,0),0),"")</f>
        <v/>
      </c>
      <c r="T32" s="490" t="str">
        <f>IFERROR(INDEX('Kode Akun'!N:N,MATCH(H32,'Kode Akun'!C:C,0),0),"")</f>
        <v/>
      </c>
      <c r="U32" s="488" t="str">
        <f>IFERROR(INDEX('Kode Akun'!O:O,MATCH(H32,'Kode Akun'!C:C,0),0),"")</f>
        <v/>
      </c>
      <c r="V32" s="166"/>
    </row>
    <row r="33" spans="1:22" ht="15" customHeight="1" x14ac:dyDescent="0.25">
      <c r="A33" s="51">
        <f t="shared" si="0"/>
        <v>0</v>
      </c>
      <c r="B33" s="51">
        <f t="shared" si="1"/>
        <v>0</v>
      </c>
      <c r="C33" s="237">
        <f t="shared" si="2"/>
        <v>0</v>
      </c>
      <c r="D33" s="477">
        <v>24</v>
      </c>
      <c r="E33" s="478"/>
      <c r="F33" s="477"/>
      <c r="G33" s="479"/>
      <c r="H33" s="477"/>
      <c r="I33" s="480" t="str">
        <f>IF(H33&lt;&gt;"",INDEX('Kode Akun'!$D:$D,MATCH($H33,'Kode Akun'!$C:$C,0),0),"")</f>
        <v/>
      </c>
      <c r="J33" s="481"/>
      <c r="K33" s="481"/>
      <c r="L33" s="482"/>
      <c r="M33" s="483"/>
      <c r="N33" s="484"/>
      <c r="O33" s="484"/>
      <c r="P33" s="488" t="str">
        <f>IFERROR(INDEX(Supplier!D:D,MATCH(O33,Supplier!C:C,0),0),"")</f>
        <v/>
      </c>
      <c r="Q33" s="484"/>
      <c r="R33" s="484"/>
      <c r="S33" s="488" t="str">
        <f>IFERROR(INDEX(Customer!D:D,MATCH(R33,Customer!C:C,0),0),"")</f>
        <v/>
      </c>
      <c r="T33" s="490" t="str">
        <f>IFERROR(INDEX('Kode Akun'!N:N,MATCH(H33,'Kode Akun'!C:C,0),0),"")</f>
        <v/>
      </c>
      <c r="U33" s="488" t="str">
        <f>IFERROR(INDEX('Kode Akun'!O:O,MATCH(H33,'Kode Akun'!C:C,0),0),"")</f>
        <v/>
      </c>
      <c r="V33" s="166"/>
    </row>
    <row r="34" spans="1:22" ht="15" customHeight="1" x14ac:dyDescent="0.25">
      <c r="A34" s="51">
        <f t="shared" si="0"/>
        <v>0</v>
      </c>
      <c r="B34" s="51">
        <f t="shared" si="1"/>
        <v>0</v>
      </c>
      <c r="C34" s="237">
        <f t="shared" si="2"/>
        <v>0</v>
      </c>
      <c r="D34" s="477">
        <v>25</v>
      </c>
      <c r="E34" s="478"/>
      <c r="F34" s="477"/>
      <c r="G34" s="479"/>
      <c r="H34" s="477"/>
      <c r="I34" s="480" t="str">
        <f>IF(H34&lt;&gt;"",INDEX('Kode Akun'!$D:$D,MATCH($H34,'Kode Akun'!$C:$C,0),0),"")</f>
        <v/>
      </c>
      <c r="J34" s="481"/>
      <c r="K34" s="481"/>
      <c r="L34" s="482"/>
      <c r="M34" s="483"/>
      <c r="N34" s="484"/>
      <c r="O34" s="484"/>
      <c r="P34" s="488" t="str">
        <f>IFERROR(INDEX(Supplier!D:D,MATCH(O34,Supplier!C:C,0),0),"")</f>
        <v/>
      </c>
      <c r="Q34" s="484"/>
      <c r="R34" s="484"/>
      <c r="S34" s="488" t="str">
        <f>IFERROR(INDEX(Customer!D:D,MATCH(R34,Customer!C:C,0),0),"")</f>
        <v/>
      </c>
      <c r="T34" s="490" t="str">
        <f>IFERROR(INDEX('Kode Akun'!N:N,MATCH(H34,'Kode Akun'!C:C,0),0),"")</f>
        <v/>
      </c>
      <c r="U34" s="488" t="str">
        <f>IFERROR(INDEX('Kode Akun'!O:O,MATCH(H34,'Kode Akun'!C:C,0),0),"")</f>
        <v/>
      </c>
      <c r="V34" s="166"/>
    </row>
    <row r="35" spans="1:22" ht="15" customHeight="1" x14ac:dyDescent="0.25">
      <c r="A35" s="51">
        <f t="shared" si="0"/>
        <v>0</v>
      </c>
      <c r="B35" s="51">
        <f t="shared" si="1"/>
        <v>0</v>
      </c>
      <c r="C35" s="237">
        <f t="shared" si="2"/>
        <v>0</v>
      </c>
      <c r="D35" s="477">
        <v>26</v>
      </c>
      <c r="E35" s="478"/>
      <c r="F35" s="477"/>
      <c r="G35" s="479"/>
      <c r="H35" s="477"/>
      <c r="I35" s="480" t="str">
        <f>IF(H35&lt;&gt;"",INDEX('Kode Akun'!$D:$D,MATCH($H35,'Kode Akun'!$C:$C,0),0),"")</f>
        <v/>
      </c>
      <c r="J35" s="481"/>
      <c r="K35" s="481"/>
      <c r="L35" s="482"/>
      <c r="M35" s="483"/>
      <c r="N35" s="484"/>
      <c r="O35" s="484"/>
      <c r="P35" s="488" t="str">
        <f>IFERROR(INDEX(Supplier!D:D,MATCH(O35,Supplier!C:C,0),0),"")</f>
        <v/>
      </c>
      <c r="Q35" s="484"/>
      <c r="R35" s="484"/>
      <c r="S35" s="488" t="str">
        <f>IFERROR(INDEX(Customer!D:D,MATCH(R35,Customer!C:C,0),0),"")</f>
        <v/>
      </c>
      <c r="T35" s="490" t="str">
        <f>IFERROR(INDEX('Kode Akun'!N:N,MATCH(H35,'Kode Akun'!C:C,0),0),"")</f>
        <v/>
      </c>
      <c r="U35" s="488" t="str">
        <f>IFERROR(INDEX('Kode Akun'!O:O,MATCH(H35,'Kode Akun'!C:C,0),0),"")</f>
        <v/>
      </c>
      <c r="V35" s="166"/>
    </row>
    <row r="36" spans="1:22" ht="15" customHeight="1" x14ac:dyDescent="0.25">
      <c r="A36" s="51">
        <f t="shared" si="0"/>
        <v>0</v>
      </c>
      <c r="B36" s="51">
        <f t="shared" si="1"/>
        <v>0</v>
      </c>
      <c r="C36" s="237">
        <f t="shared" si="2"/>
        <v>0</v>
      </c>
      <c r="D36" s="477">
        <v>27</v>
      </c>
      <c r="E36" s="478"/>
      <c r="F36" s="477"/>
      <c r="G36" s="479"/>
      <c r="H36" s="477"/>
      <c r="I36" s="480" t="str">
        <f>IF(H36&lt;&gt;"",INDEX('Kode Akun'!$D:$D,MATCH($H36,'Kode Akun'!$C:$C,0),0),"")</f>
        <v/>
      </c>
      <c r="J36" s="481"/>
      <c r="K36" s="481"/>
      <c r="L36" s="482"/>
      <c r="M36" s="483"/>
      <c r="N36" s="484"/>
      <c r="O36" s="484"/>
      <c r="P36" s="488" t="str">
        <f>IFERROR(INDEX(Supplier!D:D,MATCH(O36,Supplier!C:C,0),0),"")</f>
        <v/>
      </c>
      <c r="Q36" s="484"/>
      <c r="R36" s="484"/>
      <c r="S36" s="488" t="str">
        <f>IFERROR(INDEX(Customer!D:D,MATCH(R36,Customer!C:C,0),0),"")</f>
        <v/>
      </c>
      <c r="T36" s="490" t="str">
        <f>IFERROR(INDEX('Kode Akun'!N:N,MATCH(H36,'Kode Akun'!C:C,0),0),"")</f>
        <v/>
      </c>
      <c r="U36" s="488" t="str">
        <f>IFERROR(INDEX('Kode Akun'!O:O,MATCH(H36,'Kode Akun'!C:C,0),0),"")</f>
        <v/>
      </c>
      <c r="V36" s="166"/>
    </row>
    <row r="37" spans="1:22" ht="15" customHeight="1" x14ac:dyDescent="0.25">
      <c r="A37" s="51">
        <f t="shared" si="0"/>
        <v>0</v>
      </c>
      <c r="B37" s="51">
        <f t="shared" si="1"/>
        <v>0</v>
      </c>
      <c r="C37" s="237">
        <f t="shared" si="2"/>
        <v>0</v>
      </c>
      <c r="D37" s="477">
        <v>28</v>
      </c>
      <c r="E37" s="478"/>
      <c r="F37" s="477"/>
      <c r="G37" s="479"/>
      <c r="H37" s="477"/>
      <c r="I37" s="480" t="str">
        <f>IF(H37&lt;&gt;"",INDEX('Kode Akun'!$D:$D,MATCH($H37,'Kode Akun'!$C:$C,0),0),"")</f>
        <v/>
      </c>
      <c r="J37" s="481"/>
      <c r="K37" s="481"/>
      <c r="L37" s="482"/>
      <c r="M37" s="483"/>
      <c r="N37" s="484"/>
      <c r="O37" s="484"/>
      <c r="P37" s="488" t="str">
        <f>IFERROR(INDEX(Supplier!D:D,MATCH(O37,Supplier!C:C,0),0),"")</f>
        <v/>
      </c>
      <c r="Q37" s="484"/>
      <c r="R37" s="484"/>
      <c r="S37" s="488" t="str">
        <f>IFERROR(INDEX(Customer!D:D,MATCH(R37,Customer!C:C,0),0),"")</f>
        <v/>
      </c>
      <c r="T37" s="490" t="str">
        <f>IFERROR(INDEX('Kode Akun'!N:N,MATCH(H37,'Kode Akun'!C:C,0),0),"")</f>
        <v/>
      </c>
      <c r="U37" s="488" t="str">
        <f>IFERROR(INDEX('Kode Akun'!O:O,MATCH(H37,'Kode Akun'!C:C,0),0),"")</f>
        <v/>
      </c>
      <c r="V37" s="166"/>
    </row>
    <row r="38" spans="1:22" ht="15" customHeight="1" x14ac:dyDescent="0.25">
      <c r="A38" s="51">
        <f t="shared" si="0"/>
        <v>0</v>
      </c>
      <c r="B38" s="51">
        <f t="shared" si="1"/>
        <v>0</v>
      </c>
      <c r="C38" s="237">
        <f t="shared" si="2"/>
        <v>0</v>
      </c>
      <c r="D38" s="477">
        <v>29</v>
      </c>
      <c r="E38" s="478"/>
      <c r="F38" s="477"/>
      <c r="G38" s="479"/>
      <c r="H38" s="477"/>
      <c r="I38" s="480" t="str">
        <f>IF(H38&lt;&gt;"",INDEX('Kode Akun'!$D:$D,MATCH($H38,'Kode Akun'!$C:$C,0),0),"")</f>
        <v/>
      </c>
      <c r="J38" s="481"/>
      <c r="K38" s="481"/>
      <c r="L38" s="482"/>
      <c r="M38" s="483"/>
      <c r="N38" s="484"/>
      <c r="O38" s="484"/>
      <c r="P38" s="488" t="str">
        <f>IFERROR(INDEX(Supplier!D:D,MATCH(O38,Supplier!C:C,0),0),"")</f>
        <v/>
      </c>
      <c r="Q38" s="484"/>
      <c r="R38" s="484"/>
      <c r="S38" s="488" t="str">
        <f>IFERROR(INDEX(Customer!D:D,MATCH(R38,Customer!C:C,0),0),"")</f>
        <v/>
      </c>
      <c r="T38" s="490" t="str">
        <f>IFERROR(INDEX('Kode Akun'!N:N,MATCH(H38,'Kode Akun'!C:C,0),0),"")</f>
        <v/>
      </c>
      <c r="U38" s="488" t="str">
        <f>IFERROR(INDEX('Kode Akun'!O:O,MATCH(H38,'Kode Akun'!C:C,0),0),"")</f>
        <v/>
      </c>
      <c r="V38" s="166"/>
    </row>
    <row r="39" spans="1:22" ht="15" customHeight="1" x14ac:dyDescent="0.25">
      <c r="A39" s="51">
        <f t="shared" si="0"/>
        <v>0</v>
      </c>
      <c r="B39" s="51">
        <f t="shared" si="1"/>
        <v>0</v>
      </c>
      <c r="C39" s="237">
        <f t="shared" si="2"/>
        <v>0</v>
      </c>
      <c r="D39" s="477">
        <v>30</v>
      </c>
      <c r="E39" s="478"/>
      <c r="F39" s="477"/>
      <c r="G39" s="479"/>
      <c r="H39" s="477"/>
      <c r="I39" s="480" t="str">
        <f>IF(H39&lt;&gt;"",INDEX('Kode Akun'!$D:$D,MATCH($H39,'Kode Akun'!$C:$C,0),0),"")</f>
        <v/>
      </c>
      <c r="J39" s="481"/>
      <c r="K39" s="481"/>
      <c r="L39" s="482"/>
      <c r="M39" s="483"/>
      <c r="N39" s="484"/>
      <c r="O39" s="484"/>
      <c r="P39" s="488" t="str">
        <f>IFERROR(INDEX(Supplier!D:D,MATCH(O39,Supplier!C:C,0),0),"")</f>
        <v/>
      </c>
      <c r="Q39" s="484"/>
      <c r="R39" s="484"/>
      <c r="S39" s="488" t="str">
        <f>IFERROR(INDEX(Customer!D:D,MATCH(R39,Customer!C:C,0),0),"")</f>
        <v/>
      </c>
      <c r="T39" s="490" t="str">
        <f>IFERROR(INDEX('Kode Akun'!N:N,MATCH(H39,'Kode Akun'!C:C,0),0),"")</f>
        <v/>
      </c>
      <c r="U39" s="488" t="str">
        <f>IFERROR(INDEX('Kode Akun'!O:O,MATCH(H39,'Kode Akun'!C:C,0),0),"")</f>
        <v/>
      </c>
      <c r="V39" s="166"/>
    </row>
    <row r="40" spans="1:22" ht="15" customHeight="1" x14ac:dyDescent="0.25">
      <c r="A40" s="51">
        <f t="shared" si="0"/>
        <v>0</v>
      </c>
      <c r="B40" s="51">
        <f t="shared" si="1"/>
        <v>0</v>
      </c>
      <c r="C40" s="237">
        <f t="shared" si="2"/>
        <v>0</v>
      </c>
      <c r="D40" s="477">
        <v>31</v>
      </c>
      <c r="E40" s="478"/>
      <c r="F40" s="477"/>
      <c r="G40" s="479"/>
      <c r="H40" s="477"/>
      <c r="I40" s="480" t="str">
        <f>IF(H40&lt;&gt;"",INDEX('Kode Akun'!$D:$D,MATCH($H40,'Kode Akun'!$C:$C,0),0),"")</f>
        <v/>
      </c>
      <c r="J40" s="481"/>
      <c r="K40" s="481"/>
      <c r="L40" s="482"/>
      <c r="M40" s="483"/>
      <c r="N40" s="484"/>
      <c r="O40" s="484"/>
      <c r="P40" s="488" t="str">
        <f>IFERROR(INDEX(Supplier!D:D,MATCH(O40,Supplier!C:C,0),0),"")</f>
        <v/>
      </c>
      <c r="Q40" s="484"/>
      <c r="R40" s="484"/>
      <c r="S40" s="488" t="str">
        <f>IFERROR(INDEX(Customer!D:D,MATCH(R40,Customer!C:C,0),0),"")</f>
        <v/>
      </c>
      <c r="T40" s="490" t="str">
        <f>IFERROR(INDEX('Kode Akun'!N:N,MATCH(H40,'Kode Akun'!C:C,0),0),"")</f>
        <v/>
      </c>
      <c r="U40" s="488" t="str">
        <f>IFERROR(INDEX('Kode Akun'!O:O,MATCH(H40,'Kode Akun'!C:C,0),0),"")</f>
        <v/>
      </c>
      <c r="V40" s="166"/>
    </row>
    <row r="41" spans="1:22" ht="15" customHeight="1" x14ac:dyDescent="0.25">
      <c r="A41" s="51">
        <f t="shared" si="0"/>
        <v>0</v>
      </c>
      <c r="B41" s="51">
        <f t="shared" si="1"/>
        <v>0</v>
      </c>
      <c r="C41" s="237">
        <f t="shared" si="2"/>
        <v>0</v>
      </c>
      <c r="D41" s="477">
        <v>32</v>
      </c>
      <c r="E41" s="478"/>
      <c r="F41" s="477"/>
      <c r="G41" s="479"/>
      <c r="H41" s="477"/>
      <c r="I41" s="480" t="str">
        <f>IF(H41&lt;&gt;"",INDEX('Kode Akun'!$D:$D,MATCH($H41,'Kode Akun'!$C:$C,0),0),"")</f>
        <v/>
      </c>
      <c r="J41" s="481"/>
      <c r="K41" s="481"/>
      <c r="L41" s="482"/>
      <c r="M41" s="483"/>
      <c r="N41" s="484"/>
      <c r="O41" s="484"/>
      <c r="P41" s="488" t="str">
        <f>IFERROR(INDEX(Supplier!D:D,MATCH(O41,Supplier!C:C,0),0),"")</f>
        <v/>
      </c>
      <c r="Q41" s="484"/>
      <c r="R41" s="484"/>
      <c r="S41" s="488" t="str">
        <f>IFERROR(INDEX(Customer!D:D,MATCH(R41,Customer!C:C,0),0),"")</f>
        <v/>
      </c>
      <c r="T41" s="490" t="str">
        <f>IFERROR(INDEX('Kode Akun'!N:N,MATCH(H41,'Kode Akun'!C:C,0),0),"")</f>
        <v/>
      </c>
      <c r="U41" s="488" t="str">
        <f>IFERROR(INDEX('Kode Akun'!O:O,MATCH(H41,'Kode Akun'!C:C,0),0),"")</f>
        <v/>
      </c>
      <c r="V41" s="166"/>
    </row>
    <row r="42" spans="1:22" ht="15" customHeight="1" x14ac:dyDescent="0.25">
      <c r="A42" s="51">
        <f t="shared" si="0"/>
        <v>0</v>
      </c>
      <c r="B42" s="51">
        <f t="shared" si="1"/>
        <v>0</v>
      </c>
      <c r="C42" s="237">
        <f t="shared" si="2"/>
        <v>0</v>
      </c>
      <c r="D42" s="477">
        <v>33</v>
      </c>
      <c r="E42" s="478"/>
      <c r="F42" s="477"/>
      <c r="G42" s="479"/>
      <c r="H42" s="477"/>
      <c r="I42" s="480" t="str">
        <f>IF(H42&lt;&gt;"",INDEX('Kode Akun'!$D:$D,MATCH($H42,'Kode Akun'!$C:$C,0),0),"")</f>
        <v/>
      </c>
      <c r="J42" s="481"/>
      <c r="K42" s="481"/>
      <c r="L42" s="482"/>
      <c r="M42" s="483"/>
      <c r="N42" s="484"/>
      <c r="O42" s="484"/>
      <c r="P42" s="488" t="str">
        <f>IFERROR(INDEX(Supplier!D:D,MATCH(O42,Supplier!C:C,0),0),"")</f>
        <v/>
      </c>
      <c r="Q42" s="484"/>
      <c r="R42" s="484"/>
      <c r="S42" s="488" t="str">
        <f>IFERROR(INDEX(Customer!D:D,MATCH(R42,Customer!C:C,0),0),"")</f>
        <v/>
      </c>
      <c r="T42" s="490" t="str">
        <f>IFERROR(INDEX('Kode Akun'!N:N,MATCH(H42,'Kode Akun'!C:C,0),0),"")</f>
        <v/>
      </c>
      <c r="U42" s="488" t="str">
        <f>IFERROR(INDEX('Kode Akun'!O:O,MATCH(H42,'Kode Akun'!C:C,0),0),"")</f>
        <v/>
      </c>
      <c r="V42" s="166"/>
    </row>
    <row r="43" spans="1:22" ht="15" customHeight="1" x14ac:dyDescent="0.25">
      <c r="A43" s="51">
        <f t="shared" si="0"/>
        <v>0</v>
      </c>
      <c r="B43" s="51">
        <f t="shared" si="1"/>
        <v>0</v>
      </c>
      <c r="C43" s="237">
        <f t="shared" si="2"/>
        <v>0</v>
      </c>
      <c r="D43" s="477">
        <v>34</v>
      </c>
      <c r="E43" s="478"/>
      <c r="F43" s="477"/>
      <c r="G43" s="479"/>
      <c r="H43" s="477"/>
      <c r="I43" s="480" t="str">
        <f>IF(H43&lt;&gt;"",INDEX('Kode Akun'!$D:$D,MATCH($H43,'Kode Akun'!$C:$C,0),0),"")</f>
        <v/>
      </c>
      <c r="J43" s="481"/>
      <c r="K43" s="481"/>
      <c r="L43" s="482"/>
      <c r="M43" s="483"/>
      <c r="N43" s="484"/>
      <c r="O43" s="484"/>
      <c r="P43" s="488" t="str">
        <f>IFERROR(INDEX(Supplier!D:D,MATCH(O43,Supplier!C:C,0),0),"")</f>
        <v/>
      </c>
      <c r="Q43" s="484"/>
      <c r="R43" s="484"/>
      <c r="S43" s="488" t="str">
        <f>IFERROR(INDEX(Customer!D:D,MATCH(R43,Customer!C:C,0),0),"")</f>
        <v/>
      </c>
      <c r="T43" s="490" t="str">
        <f>IFERROR(INDEX('Kode Akun'!N:N,MATCH(H43,'Kode Akun'!C:C,0),0),"")</f>
        <v/>
      </c>
      <c r="U43" s="488" t="str">
        <f>IFERROR(INDEX('Kode Akun'!O:O,MATCH(H43,'Kode Akun'!C:C,0),0),"")</f>
        <v/>
      </c>
      <c r="V43" s="166"/>
    </row>
    <row r="44" spans="1:22" ht="15" customHeight="1" x14ac:dyDescent="0.25">
      <c r="A44" s="51">
        <f t="shared" si="0"/>
        <v>0</v>
      </c>
      <c r="B44" s="51">
        <f t="shared" si="1"/>
        <v>0</v>
      </c>
      <c r="C44" s="237">
        <f t="shared" si="2"/>
        <v>0</v>
      </c>
      <c r="D44" s="477">
        <v>35</v>
      </c>
      <c r="E44" s="478"/>
      <c r="F44" s="477"/>
      <c r="G44" s="479"/>
      <c r="H44" s="477"/>
      <c r="I44" s="480" t="str">
        <f>IF(H44&lt;&gt;"",INDEX('Kode Akun'!$D:$D,MATCH($H44,'Kode Akun'!$C:$C,0),0),"")</f>
        <v/>
      </c>
      <c r="J44" s="481"/>
      <c r="K44" s="481"/>
      <c r="L44" s="482"/>
      <c r="M44" s="483"/>
      <c r="N44" s="484"/>
      <c r="O44" s="484"/>
      <c r="P44" s="488" t="str">
        <f>IFERROR(INDEX(Supplier!D:D,MATCH(O44,Supplier!C:C,0),0),"")</f>
        <v/>
      </c>
      <c r="Q44" s="484"/>
      <c r="R44" s="484"/>
      <c r="S44" s="488" t="str">
        <f>IFERROR(INDEX(Customer!D:D,MATCH(R44,Customer!C:C,0),0),"")</f>
        <v/>
      </c>
      <c r="T44" s="490" t="str">
        <f>IFERROR(INDEX('Kode Akun'!N:N,MATCH(H44,'Kode Akun'!C:C,0),0),"")</f>
        <v/>
      </c>
      <c r="U44" s="488" t="str">
        <f>IFERROR(INDEX('Kode Akun'!O:O,MATCH(H44,'Kode Akun'!C:C,0),0),"")</f>
        <v/>
      </c>
      <c r="V44" s="166"/>
    </row>
    <row r="45" spans="1:22" ht="15" customHeight="1" x14ac:dyDescent="0.25">
      <c r="A45" s="51">
        <f t="shared" si="0"/>
        <v>0</v>
      </c>
      <c r="B45" s="51">
        <f t="shared" si="1"/>
        <v>0</v>
      </c>
      <c r="C45" s="237">
        <f t="shared" si="2"/>
        <v>0</v>
      </c>
      <c r="D45" s="477">
        <v>36</v>
      </c>
      <c r="E45" s="478"/>
      <c r="F45" s="477"/>
      <c r="G45" s="479"/>
      <c r="H45" s="477"/>
      <c r="I45" s="480" t="str">
        <f>IF(H45&lt;&gt;"",INDEX('Kode Akun'!$D:$D,MATCH($H45,'Kode Akun'!$C:$C,0),0),"")</f>
        <v/>
      </c>
      <c r="J45" s="481"/>
      <c r="K45" s="481"/>
      <c r="L45" s="482"/>
      <c r="M45" s="483"/>
      <c r="N45" s="484"/>
      <c r="O45" s="484"/>
      <c r="P45" s="488" t="str">
        <f>IFERROR(INDEX(Supplier!D:D,MATCH(O45,Supplier!C:C,0),0),"")</f>
        <v/>
      </c>
      <c r="Q45" s="484"/>
      <c r="R45" s="484"/>
      <c r="S45" s="488" t="str">
        <f>IFERROR(INDEX(Customer!D:D,MATCH(R45,Customer!C:C,0),0),"")</f>
        <v/>
      </c>
      <c r="T45" s="490" t="str">
        <f>IFERROR(INDEX('Kode Akun'!N:N,MATCH(H45,'Kode Akun'!C:C,0),0),"")</f>
        <v/>
      </c>
      <c r="U45" s="488" t="str">
        <f>IFERROR(INDEX('Kode Akun'!O:O,MATCH(H45,'Kode Akun'!C:C,0),0),"")</f>
        <v/>
      </c>
      <c r="V45" s="166"/>
    </row>
    <row r="46" spans="1:22" ht="15" customHeight="1" x14ac:dyDescent="0.25">
      <c r="A46" s="51">
        <f t="shared" si="0"/>
        <v>0</v>
      </c>
      <c r="B46" s="51">
        <f t="shared" si="1"/>
        <v>0</v>
      </c>
      <c r="C46" s="237">
        <f t="shared" si="2"/>
        <v>0</v>
      </c>
      <c r="D46" s="477">
        <v>37</v>
      </c>
      <c r="E46" s="478"/>
      <c r="F46" s="477"/>
      <c r="G46" s="479"/>
      <c r="H46" s="477"/>
      <c r="I46" s="480" t="str">
        <f>IF(H46&lt;&gt;"",INDEX('Kode Akun'!$D:$D,MATCH($H46,'Kode Akun'!$C:$C,0),0),"")</f>
        <v/>
      </c>
      <c r="J46" s="481"/>
      <c r="K46" s="481"/>
      <c r="L46" s="482"/>
      <c r="M46" s="483"/>
      <c r="N46" s="484"/>
      <c r="O46" s="484"/>
      <c r="P46" s="488" t="str">
        <f>IFERROR(INDEX(Supplier!D:D,MATCH(O46,Supplier!C:C,0),0),"")</f>
        <v/>
      </c>
      <c r="Q46" s="484"/>
      <c r="R46" s="484"/>
      <c r="S46" s="488" t="str">
        <f>IFERROR(INDEX(Customer!D:D,MATCH(R46,Customer!C:C,0),0),"")</f>
        <v/>
      </c>
      <c r="T46" s="490" t="str">
        <f>IFERROR(INDEX('Kode Akun'!N:N,MATCH(H46,'Kode Akun'!C:C,0),0),"")</f>
        <v/>
      </c>
      <c r="U46" s="488" t="str">
        <f>IFERROR(INDEX('Kode Akun'!O:O,MATCH(H46,'Kode Akun'!C:C,0),0),"")</f>
        <v/>
      </c>
      <c r="V46" s="166"/>
    </row>
    <row r="47" spans="1:22" ht="15" customHeight="1" x14ac:dyDescent="0.25">
      <c r="A47" s="51">
        <f t="shared" si="0"/>
        <v>0</v>
      </c>
      <c r="B47" s="51">
        <f t="shared" si="1"/>
        <v>0</v>
      </c>
      <c r="C47" s="237">
        <f t="shared" si="2"/>
        <v>0</v>
      </c>
      <c r="D47" s="477">
        <v>38</v>
      </c>
      <c r="E47" s="478"/>
      <c r="F47" s="477"/>
      <c r="G47" s="479"/>
      <c r="H47" s="477"/>
      <c r="I47" s="480" t="str">
        <f>IF(H47&lt;&gt;"",INDEX('Kode Akun'!$D:$D,MATCH($H47,'Kode Akun'!$C:$C,0),0),"")</f>
        <v/>
      </c>
      <c r="J47" s="481"/>
      <c r="K47" s="481"/>
      <c r="L47" s="482"/>
      <c r="M47" s="483"/>
      <c r="N47" s="484"/>
      <c r="O47" s="484"/>
      <c r="P47" s="488" t="str">
        <f>IFERROR(INDEX(Supplier!D:D,MATCH(O47,Supplier!C:C,0),0),"")</f>
        <v/>
      </c>
      <c r="Q47" s="484"/>
      <c r="R47" s="484"/>
      <c r="S47" s="488" t="str">
        <f>IFERROR(INDEX(Customer!D:D,MATCH(R47,Customer!C:C,0),0),"")</f>
        <v/>
      </c>
      <c r="T47" s="490" t="str">
        <f>IFERROR(INDEX('Kode Akun'!N:N,MATCH(H47,'Kode Akun'!C:C,0),0),"")</f>
        <v/>
      </c>
      <c r="U47" s="488" t="str">
        <f>IFERROR(INDEX('Kode Akun'!O:O,MATCH(H47,'Kode Akun'!C:C,0),0),"")</f>
        <v/>
      </c>
      <c r="V47" s="166"/>
    </row>
    <row r="48" spans="1:22" ht="15" customHeight="1" x14ac:dyDescent="0.25">
      <c r="A48" s="51">
        <f t="shared" si="0"/>
        <v>0</v>
      </c>
      <c r="B48" s="51">
        <f t="shared" si="1"/>
        <v>0</v>
      </c>
      <c r="C48" s="237">
        <f t="shared" si="2"/>
        <v>0</v>
      </c>
      <c r="D48" s="477">
        <v>39</v>
      </c>
      <c r="E48" s="478"/>
      <c r="F48" s="477"/>
      <c r="G48" s="479"/>
      <c r="H48" s="477"/>
      <c r="I48" s="480" t="str">
        <f>IF(H48&lt;&gt;"",INDEX('Kode Akun'!$D:$D,MATCH($H48,'Kode Akun'!$C:$C,0),0),"")</f>
        <v/>
      </c>
      <c r="J48" s="481"/>
      <c r="K48" s="481"/>
      <c r="L48" s="482"/>
      <c r="M48" s="483"/>
      <c r="N48" s="484"/>
      <c r="O48" s="484"/>
      <c r="P48" s="488" t="str">
        <f>IFERROR(INDEX(Supplier!D:D,MATCH(O48,Supplier!C:C,0),0),"")</f>
        <v/>
      </c>
      <c r="Q48" s="484"/>
      <c r="R48" s="484"/>
      <c r="S48" s="488" t="str">
        <f>IFERROR(INDEX(Customer!D:D,MATCH(R48,Customer!C:C,0),0),"")</f>
        <v/>
      </c>
      <c r="T48" s="490" t="str">
        <f>IFERROR(INDEX('Kode Akun'!N:N,MATCH(H48,'Kode Akun'!C:C,0),0),"")</f>
        <v/>
      </c>
      <c r="U48" s="488" t="str">
        <f>IFERROR(INDEX('Kode Akun'!O:O,MATCH(H48,'Kode Akun'!C:C,0),0),"")</f>
        <v/>
      </c>
      <c r="V48" s="166"/>
    </row>
    <row r="49" spans="1:22" ht="15" customHeight="1" x14ac:dyDescent="0.25">
      <c r="A49" s="51">
        <f t="shared" si="0"/>
        <v>0</v>
      </c>
      <c r="B49" s="51">
        <f t="shared" si="1"/>
        <v>0</v>
      </c>
      <c r="C49" s="237">
        <f t="shared" si="2"/>
        <v>0</v>
      </c>
      <c r="D49" s="477">
        <v>40</v>
      </c>
      <c r="E49" s="478"/>
      <c r="F49" s="477"/>
      <c r="G49" s="479"/>
      <c r="H49" s="477"/>
      <c r="I49" s="480" t="str">
        <f>IF(H49&lt;&gt;"",INDEX('Kode Akun'!$D:$D,MATCH($H49,'Kode Akun'!$C:$C,0),0),"")</f>
        <v/>
      </c>
      <c r="J49" s="481"/>
      <c r="K49" s="481"/>
      <c r="L49" s="482"/>
      <c r="M49" s="483"/>
      <c r="N49" s="484"/>
      <c r="O49" s="484"/>
      <c r="P49" s="488" t="str">
        <f>IFERROR(INDEX(Supplier!D:D,MATCH(O49,Supplier!C:C,0),0),"")</f>
        <v/>
      </c>
      <c r="Q49" s="484"/>
      <c r="R49" s="484"/>
      <c r="S49" s="488" t="str">
        <f>IFERROR(INDEX(Customer!D:D,MATCH(R49,Customer!C:C,0),0),"")</f>
        <v/>
      </c>
      <c r="T49" s="490" t="str">
        <f>IFERROR(INDEX('Kode Akun'!N:N,MATCH(H49,'Kode Akun'!C:C,0),0),"")</f>
        <v/>
      </c>
      <c r="U49" s="488" t="str">
        <f>IFERROR(INDEX('Kode Akun'!O:O,MATCH(H49,'Kode Akun'!C:C,0),0),"")</f>
        <v/>
      </c>
      <c r="V49" s="166"/>
    </row>
    <row r="50" spans="1:22" ht="15" customHeight="1" x14ac:dyDescent="0.25">
      <c r="A50" s="51">
        <f t="shared" si="0"/>
        <v>0</v>
      </c>
      <c r="B50" s="51">
        <f t="shared" si="1"/>
        <v>0</v>
      </c>
      <c r="C50" s="237">
        <f t="shared" si="2"/>
        <v>0</v>
      </c>
      <c r="D50" s="477">
        <v>41</v>
      </c>
      <c r="E50" s="478"/>
      <c r="F50" s="477"/>
      <c r="G50" s="479"/>
      <c r="H50" s="477"/>
      <c r="I50" s="480" t="str">
        <f>IF(H50&lt;&gt;"",INDEX('Kode Akun'!$D:$D,MATCH($H50,'Kode Akun'!$C:$C,0),0),"")</f>
        <v/>
      </c>
      <c r="J50" s="481"/>
      <c r="K50" s="481"/>
      <c r="L50" s="482"/>
      <c r="M50" s="483"/>
      <c r="N50" s="484"/>
      <c r="O50" s="484"/>
      <c r="P50" s="488" t="str">
        <f>IFERROR(INDEX(Supplier!D:D,MATCH(O50,Supplier!C:C,0),0),"")</f>
        <v/>
      </c>
      <c r="Q50" s="484"/>
      <c r="R50" s="484"/>
      <c r="S50" s="488" t="str">
        <f>IFERROR(INDEX(Customer!D:D,MATCH(R50,Customer!C:C,0),0),"")</f>
        <v/>
      </c>
      <c r="T50" s="490" t="str">
        <f>IFERROR(INDEX('Kode Akun'!N:N,MATCH(H50,'Kode Akun'!C:C,0),0),"")</f>
        <v/>
      </c>
      <c r="U50" s="488" t="str">
        <f>IFERROR(INDEX('Kode Akun'!O:O,MATCH(H50,'Kode Akun'!C:C,0),0),"")</f>
        <v/>
      </c>
      <c r="V50" s="166"/>
    </row>
    <row r="51" spans="1:22" ht="15" customHeight="1" x14ac:dyDescent="0.25">
      <c r="A51" s="51">
        <f t="shared" si="0"/>
        <v>0</v>
      </c>
      <c r="B51" s="51">
        <f t="shared" si="1"/>
        <v>0</v>
      </c>
      <c r="C51" s="237">
        <f t="shared" si="2"/>
        <v>0</v>
      </c>
      <c r="D51" s="477">
        <v>42</v>
      </c>
      <c r="E51" s="478"/>
      <c r="F51" s="477"/>
      <c r="G51" s="479"/>
      <c r="H51" s="477"/>
      <c r="I51" s="480" t="str">
        <f>IF(H51&lt;&gt;"",INDEX('Kode Akun'!$D:$D,MATCH($H51,'Kode Akun'!$C:$C,0),0),"")</f>
        <v/>
      </c>
      <c r="J51" s="481"/>
      <c r="K51" s="481"/>
      <c r="L51" s="482"/>
      <c r="M51" s="483"/>
      <c r="N51" s="484"/>
      <c r="O51" s="484"/>
      <c r="P51" s="488" t="str">
        <f>IFERROR(INDEX(Supplier!D:D,MATCH(O51,Supplier!C:C,0),0),"")</f>
        <v/>
      </c>
      <c r="Q51" s="484"/>
      <c r="R51" s="484"/>
      <c r="S51" s="488" t="str">
        <f>IFERROR(INDEX(Customer!D:D,MATCH(R51,Customer!C:C,0),0),"")</f>
        <v/>
      </c>
      <c r="T51" s="490" t="str">
        <f>IFERROR(INDEX('Kode Akun'!N:N,MATCH(H51,'Kode Akun'!C:C,0),0),"")</f>
        <v/>
      </c>
      <c r="U51" s="488" t="str">
        <f>IFERROR(INDEX('Kode Akun'!O:O,MATCH(H51,'Kode Akun'!C:C,0),0),"")</f>
        <v/>
      </c>
      <c r="V51" s="166"/>
    </row>
    <row r="52" spans="1:22" ht="15" customHeight="1" x14ac:dyDescent="0.25">
      <c r="A52" s="51">
        <f t="shared" si="0"/>
        <v>0</v>
      </c>
      <c r="B52" s="51">
        <f t="shared" si="1"/>
        <v>0</v>
      </c>
      <c r="C52" s="237">
        <f t="shared" si="2"/>
        <v>0</v>
      </c>
      <c r="D52" s="477">
        <v>43</v>
      </c>
      <c r="E52" s="478"/>
      <c r="F52" s="477"/>
      <c r="G52" s="479"/>
      <c r="H52" s="477"/>
      <c r="I52" s="480" t="str">
        <f>IF(H52&lt;&gt;"",INDEX('Kode Akun'!$D:$D,MATCH($H52,'Kode Akun'!$C:$C,0),0),"")</f>
        <v/>
      </c>
      <c r="J52" s="481"/>
      <c r="K52" s="481"/>
      <c r="L52" s="482"/>
      <c r="M52" s="483"/>
      <c r="N52" s="484"/>
      <c r="O52" s="484"/>
      <c r="P52" s="488" t="str">
        <f>IFERROR(INDEX(Supplier!D:D,MATCH(O52,Supplier!C:C,0),0),"")</f>
        <v/>
      </c>
      <c r="Q52" s="484"/>
      <c r="R52" s="484"/>
      <c r="S52" s="488" t="str">
        <f>IFERROR(INDEX(Customer!D:D,MATCH(R52,Customer!C:C,0),0),"")</f>
        <v/>
      </c>
      <c r="T52" s="490" t="str">
        <f>IFERROR(INDEX('Kode Akun'!N:N,MATCH(H52,'Kode Akun'!C:C,0),0),"")</f>
        <v/>
      </c>
      <c r="U52" s="488" t="str">
        <f>IFERROR(INDEX('Kode Akun'!O:O,MATCH(H52,'Kode Akun'!C:C,0),0),"")</f>
        <v/>
      </c>
      <c r="V52" s="166"/>
    </row>
    <row r="53" spans="1:22" ht="15" customHeight="1" x14ac:dyDescent="0.25">
      <c r="A53" s="51">
        <f t="shared" si="0"/>
        <v>0</v>
      </c>
      <c r="B53" s="51">
        <f t="shared" si="1"/>
        <v>0</v>
      </c>
      <c r="C53" s="237">
        <f t="shared" si="2"/>
        <v>0</v>
      </c>
      <c r="D53" s="477">
        <v>44</v>
      </c>
      <c r="E53" s="478"/>
      <c r="F53" s="477"/>
      <c r="G53" s="479"/>
      <c r="H53" s="477"/>
      <c r="I53" s="480" t="str">
        <f>IF(H53&lt;&gt;"",INDEX('Kode Akun'!$D:$D,MATCH($H53,'Kode Akun'!$C:$C,0),0),"")</f>
        <v/>
      </c>
      <c r="J53" s="481"/>
      <c r="K53" s="481"/>
      <c r="L53" s="482"/>
      <c r="M53" s="483"/>
      <c r="N53" s="484"/>
      <c r="O53" s="484"/>
      <c r="P53" s="488" t="str">
        <f>IFERROR(INDEX(Supplier!D:D,MATCH(O53,Supplier!C:C,0),0),"")</f>
        <v/>
      </c>
      <c r="Q53" s="484"/>
      <c r="R53" s="484"/>
      <c r="S53" s="488" t="str">
        <f>IFERROR(INDEX(Customer!D:D,MATCH(R53,Customer!C:C,0),0),"")</f>
        <v/>
      </c>
      <c r="T53" s="490" t="str">
        <f>IFERROR(INDEX('Kode Akun'!N:N,MATCH(H53,'Kode Akun'!C:C,0),0),"")</f>
        <v/>
      </c>
      <c r="U53" s="488" t="str">
        <f>IFERROR(INDEX('Kode Akun'!O:O,MATCH(H53,'Kode Akun'!C:C,0),0),"")</f>
        <v/>
      </c>
      <c r="V53" s="166"/>
    </row>
    <row r="54" spans="1:22" ht="15" customHeight="1" x14ac:dyDescent="0.25">
      <c r="A54" s="51">
        <f t="shared" si="0"/>
        <v>0</v>
      </c>
      <c r="B54" s="51">
        <f t="shared" si="1"/>
        <v>0</v>
      </c>
      <c r="C54" s="237">
        <f t="shared" si="2"/>
        <v>0</v>
      </c>
      <c r="D54" s="477">
        <v>45</v>
      </c>
      <c r="E54" s="478"/>
      <c r="F54" s="477"/>
      <c r="G54" s="479"/>
      <c r="H54" s="477"/>
      <c r="I54" s="480" t="str">
        <f>IF(H54&lt;&gt;"",INDEX('Kode Akun'!$D:$D,MATCH($H54,'Kode Akun'!$C:$C,0),0),"")</f>
        <v/>
      </c>
      <c r="J54" s="481"/>
      <c r="K54" s="481"/>
      <c r="L54" s="482"/>
      <c r="M54" s="483"/>
      <c r="N54" s="484"/>
      <c r="O54" s="484"/>
      <c r="P54" s="488" t="str">
        <f>IFERROR(INDEX(Supplier!D:D,MATCH(O54,Supplier!C:C,0),0),"")</f>
        <v/>
      </c>
      <c r="Q54" s="484"/>
      <c r="R54" s="484"/>
      <c r="S54" s="488" t="str">
        <f>IFERROR(INDEX(Customer!D:D,MATCH(R54,Customer!C:C,0),0),"")</f>
        <v/>
      </c>
      <c r="T54" s="490" t="str">
        <f>IFERROR(INDEX('Kode Akun'!N:N,MATCH(H54,'Kode Akun'!C:C,0),0),"")</f>
        <v/>
      </c>
      <c r="U54" s="488" t="str">
        <f>IFERROR(INDEX('Kode Akun'!O:O,MATCH(H54,'Kode Akun'!C:C,0),0),"")</f>
        <v/>
      </c>
      <c r="V54" s="166"/>
    </row>
    <row r="55" spans="1:22" ht="15" customHeight="1" x14ac:dyDescent="0.25">
      <c r="A55" s="51">
        <f t="shared" si="0"/>
        <v>0</v>
      </c>
      <c r="B55" s="51">
        <f t="shared" si="1"/>
        <v>0</v>
      </c>
      <c r="C55" s="237">
        <f t="shared" si="2"/>
        <v>0</v>
      </c>
      <c r="D55" s="477">
        <v>46</v>
      </c>
      <c r="E55" s="478"/>
      <c r="F55" s="477"/>
      <c r="G55" s="479"/>
      <c r="H55" s="477"/>
      <c r="I55" s="480" t="str">
        <f>IF(H55&lt;&gt;"",INDEX('Kode Akun'!$D:$D,MATCH($H55,'Kode Akun'!$C:$C,0),0),"")</f>
        <v/>
      </c>
      <c r="J55" s="481"/>
      <c r="K55" s="481"/>
      <c r="L55" s="482"/>
      <c r="M55" s="483"/>
      <c r="N55" s="484"/>
      <c r="O55" s="484"/>
      <c r="P55" s="488" t="str">
        <f>IFERROR(INDEX(Supplier!D:D,MATCH(O55,Supplier!C:C,0),0),"")</f>
        <v/>
      </c>
      <c r="Q55" s="484"/>
      <c r="R55" s="484"/>
      <c r="S55" s="488" t="str">
        <f>IFERROR(INDEX(Customer!D:D,MATCH(R55,Customer!C:C,0),0),"")</f>
        <v/>
      </c>
      <c r="T55" s="490" t="str">
        <f>IFERROR(INDEX('Kode Akun'!N:N,MATCH(H55,'Kode Akun'!C:C,0),0),"")</f>
        <v/>
      </c>
      <c r="U55" s="488" t="str">
        <f>IFERROR(INDEX('Kode Akun'!O:O,MATCH(H55,'Kode Akun'!C:C,0),0),"")</f>
        <v/>
      </c>
      <c r="V55" s="166"/>
    </row>
    <row r="56" spans="1:22" ht="15" customHeight="1" x14ac:dyDescent="0.25">
      <c r="A56" s="51">
        <f t="shared" si="0"/>
        <v>0</v>
      </c>
      <c r="B56" s="51">
        <f t="shared" si="1"/>
        <v>0</v>
      </c>
      <c r="C56" s="237">
        <f t="shared" si="2"/>
        <v>0</v>
      </c>
      <c r="D56" s="477">
        <v>47</v>
      </c>
      <c r="E56" s="478"/>
      <c r="F56" s="477"/>
      <c r="G56" s="479"/>
      <c r="H56" s="477"/>
      <c r="I56" s="480" t="str">
        <f>IF(H56&lt;&gt;"",INDEX('Kode Akun'!$D:$D,MATCH($H56,'Kode Akun'!$C:$C,0),0),"")</f>
        <v/>
      </c>
      <c r="J56" s="481"/>
      <c r="K56" s="481"/>
      <c r="L56" s="482"/>
      <c r="M56" s="483"/>
      <c r="N56" s="484"/>
      <c r="O56" s="484"/>
      <c r="P56" s="488" t="str">
        <f>IFERROR(INDEX(Supplier!D:D,MATCH(O56,Supplier!C:C,0),0),"")</f>
        <v/>
      </c>
      <c r="Q56" s="484"/>
      <c r="R56" s="484"/>
      <c r="S56" s="488" t="str">
        <f>IFERROR(INDEX(Customer!D:D,MATCH(R56,Customer!C:C,0),0),"")</f>
        <v/>
      </c>
      <c r="T56" s="490" t="str">
        <f>IFERROR(INDEX('Kode Akun'!N:N,MATCH(H56,'Kode Akun'!C:C,0),0),"")</f>
        <v/>
      </c>
      <c r="U56" s="488" t="str">
        <f>IFERROR(INDEX('Kode Akun'!O:O,MATCH(H56,'Kode Akun'!C:C,0),0),"")</f>
        <v/>
      </c>
      <c r="V56" s="166"/>
    </row>
    <row r="57" spans="1:22" ht="15" customHeight="1" x14ac:dyDescent="0.25">
      <c r="A57" s="51">
        <f t="shared" si="0"/>
        <v>0</v>
      </c>
      <c r="B57" s="51">
        <f t="shared" si="1"/>
        <v>0</v>
      </c>
      <c r="C57" s="237">
        <f t="shared" si="2"/>
        <v>0</v>
      </c>
      <c r="D57" s="477">
        <v>48</v>
      </c>
      <c r="E57" s="478"/>
      <c r="F57" s="477"/>
      <c r="G57" s="479"/>
      <c r="H57" s="477"/>
      <c r="I57" s="480" t="str">
        <f>IF(H57&lt;&gt;"",INDEX('Kode Akun'!$D:$D,MATCH($H57,'Kode Akun'!$C:$C,0),0),"")</f>
        <v/>
      </c>
      <c r="J57" s="481"/>
      <c r="K57" s="481"/>
      <c r="L57" s="482"/>
      <c r="M57" s="483"/>
      <c r="N57" s="484"/>
      <c r="O57" s="484"/>
      <c r="P57" s="488" t="str">
        <f>IFERROR(INDEX(Supplier!D:D,MATCH(O57,Supplier!C:C,0),0),"")</f>
        <v/>
      </c>
      <c r="Q57" s="484"/>
      <c r="R57" s="484"/>
      <c r="S57" s="488" t="str">
        <f>IFERROR(INDEX(Customer!D:D,MATCH(R57,Customer!C:C,0),0),"")</f>
        <v/>
      </c>
      <c r="T57" s="490" t="str">
        <f>IFERROR(INDEX('Kode Akun'!N:N,MATCH(H57,'Kode Akun'!C:C,0),0),"")</f>
        <v/>
      </c>
      <c r="U57" s="488" t="str">
        <f>IFERROR(INDEX('Kode Akun'!O:O,MATCH(H57,'Kode Akun'!C:C,0),0),"")</f>
        <v/>
      </c>
      <c r="V57" s="166"/>
    </row>
    <row r="58" spans="1:22" ht="15" customHeight="1" x14ac:dyDescent="0.25">
      <c r="A58" s="51">
        <f t="shared" si="0"/>
        <v>0</v>
      </c>
      <c r="B58" s="51">
        <f t="shared" si="1"/>
        <v>0</v>
      </c>
      <c r="C58" s="237">
        <f t="shared" si="2"/>
        <v>0</v>
      </c>
      <c r="D58" s="477">
        <v>49</v>
      </c>
      <c r="E58" s="478"/>
      <c r="F58" s="477"/>
      <c r="G58" s="479"/>
      <c r="H58" s="477"/>
      <c r="I58" s="480" t="str">
        <f>IF(H58&lt;&gt;"",INDEX('Kode Akun'!$D:$D,MATCH($H58,'Kode Akun'!$C:$C,0),0),"")</f>
        <v/>
      </c>
      <c r="J58" s="481"/>
      <c r="K58" s="481"/>
      <c r="L58" s="482"/>
      <c r="M58" s="483"/>
      <c r="N58" s="484"/>
      <c r="O58" s="484"/>
      <c r="P58" s="488" t="str">
        <f>IFERROR(INDEX(Supplier!D:D,MATCH(O58,Supplier!C:C,0),0),"")</f>
        <v/>
      </c>
      <c r="Q58" s="484"/>
      <c r="R58" s="484"/>
      <c r="S58" s="488" t="str">
        <f>IFERROR(INDEX(Customer!D:D,MATCH(R58,Customer!C:C,0),0),"")</f>
        <v/>
      </c>
      <c r="T58" s="490" t="str">
        <f>IFERROR(INDEX('Kode Akun'!N:N,MATCH(H58,'Kode Akun'!C:C,0),0),"")</f>
        <v/>
      </c>
      <c r="U58" s="488" t="str">
        <f>IFERROR(INDEX('Kode Akun'!O:O,MATCH(H58,'Kode Akun'!C:C,0),0),"")</f>
        <v/>
      </c>
      <c r="V58" s="166"/>
    </row>
    <row r="59" spans="1:22" ht="15" customHeight="1" x14ac:dyDescent="0.25">
      <c r="A59" s="51">
        <f t="shared" si="0"/>
        <v>0</v>
      </c>
      <c r="B59" s="51">
        <f t="shared" si="1"/>
        <v>0</v>
      </c>
      <c r="C59" s="237">
        <f t="shared" si="2"/>
        <v>0</v>
      </c>
      <c r="D59" s="477">
        <v>50</v>
      </c>
      <c r="E59" s="478"/>
      <c r="F59" s="477"/>
      <c r="G59" s="479"/>
      <c r="H59" s="477"/>
      <c r="I59" s="480" t="str">
        <f>IF(H59&lt;&gt;"",INDEX('Kode Akun'!$D:$D,MATCH($H59,'Kode Akun'!$C:$C,0),0),"")</f>
        <v/>
      </c>
      <c r="J59" s="481"/>
      <c r="K59" s="481"/>
      <c r="L59" s="482"/>
      <c r="M59" s="483"/>
      <c r="N59" s="484"/>
      <c r="O59" s="484"/>
      <c r="P59" s="488" t="str">
        <f>IFERROR(INDEX(Supplier!D:D,MATCH(O59,Supplier!C:C,0),0),"")</f>
        <v/>
      </c>
      <c r="Q59" s="484"/>
      <c r="R59" s="484"/>
      <c r="S59" s="488" t="str">
        <f>IFERROR(INDEX(Customer!D:D,MATCH(R59,Customer!C:C,0),0),"")</f>
        <v/>
      </c>
      <c r="T59" s="490" t="str">
        <f>IFERROR(INDEX('Kode Akun'!N:N,MATCH(H59,'Kode Akun'!C:C,0),0),"")</f>
        <v/>
      </c>
      <c r="U59" s="488" t="str">
        <f>IFERROR(INDEX('Kode Akun'!O:O,MATCH(H59,'Kode Akun'!C:C,0),0),"")</f>
        <v/>
      </c>
      <c r="V59" s="166"/>
    </row>
    <row r="60" spans="1:22" ht="15" customHeight="1" x14ac:dyDescent="0.25">
      <c r="A60" s="51">
        <f t="shared" si="0"/>
        <v>0</v>
      </c>
      <c r="B60" s="51">
        <f t="shared" si="1"/>
        <v>0</v>
      </c>
      <c r="C60" s="237">
        <f t="shared" si="2"/>
        <v>0</v>
      </c>
      <c r="D60" s="477">
        <v>51</v>
      </c>
      <c r="E60" s="478"/>
      <c r="F60" s="477"/>
      <c r="G60" s="479"/>
      <c r="H60" s="477"/>
      <c r="I60" s="480" t="str">
        <f>IF(H60&lt;&gt;"",INDEX('Kode Akun'!$D:$D,MATCH($H60,'Kode Akun'!$C:$C,0),0),"")</f>
        <v/>
      </c>
      <c r="J60" s="481"/>
      <c r="K60" s="481"/>
      <c r="L60" s="482"/>
      <c r="M60" s="483"/>
      <c r="N60" s="484"/>
      <c r="O60" s="484"/>
      <c r="P60" s="488" t="str">
        <f>IFERROR(INDEX(Supplier!D:D,MATCH(O60,Supplier!C:C,0),0),"")</f>
        <v/>
      </c>
      <c r="Q60" s="484"/>
      <c r="R60" s="484"/>
      <c r="S60" s="488" t="str">
        <f>IFERROR(INDEX(Customer!D:D,MATCH(R60,Customer!C:C,0),0),"")</f>
        <v/>
      </c>
      <c r="T60" s="490" t="str">
        <f>IFERROR(INDEX('Kode Akun'!N:N,MATCH(H60,'Kode Akun'!C:C,0),0),"")</f>
        <v/>
      </c>
      <c r="U60" s="488" t="str">
        <f>IFERROR(INDEX('Kode Akun'!O:O,MATCH(H60,'Kode Akun'!C:C,0),0),"")</f>
        <v/>
      </c>
      <c r="V60" s="166"/>
    </row>
    <row r="61" spans="1:22" ht="15" customHeight="1" x14ac:dyDescent="0.25">
      <c r="A61" s="51">
        <f t="shared" si="0"/>
        <v>0</v>
      </c>
      <c r="B61" s="51">
        <f t="shared" si="1"/>
        <v>0</v>
      </c>
      <c r="C61" s="237">
        <f t="shared" si="2"/>
        <v>0</v>
      </c>
      <c r="D61" s="477">
        <v>52</v>
      </c>
      <c r="E61" s="478"/>
      <c r="F61" s="477"/>
      <c r="G61" s="479"/>
      <c r="H61" s="477"/>
      <c r="I61" s="480" t="str">
        <f>IF(H61&lt;&gt;"",INDEX('Kode Akun'!$D:$D,MATCH($H61,'Kode Akun'!$C:$C,0),0),"")</f>
        <v/>
      </c>
      <c r="J61" s="481"/>
      <c r="K61" s="481"/>
      <c r="L61" s="482"/>
      <c r="M61" s="483"/>
      <c r="N61" s="484"/>
      <c r="O61" s="484"/>
      <c r="P61" s="488" t="str">
        <f>IFERROR(INDEX(Supplier!D:D,MATCH(O61,Supplier!C:C,0),0),"")</f>
        <v/>
      </c>
      <c r="Q61" s="484"/>
      <c r="R61" s="484"/>
      <c r="S61" s="488" t="str">
        <f>IFERROR(INDEX(Customer!D:D,MATCH(R61,Customer!C:C,0),0),"")</f>
        <v/>
      </c>
      <c r="T61" s="490" t="str">
        <f>IFERROR(INDEX('Kode Akun'!N:N,MATCH(H61,'Kode Akun'!C:C,0),0),"")</f>
        <v/>
      </c>
      <c r="U61" s="488" t="str">
        <f>IFERROR(INDEX('Kode Akun'!O:O,MATCH(H61,'Kode Akun'!C:C,0),0),"")</f>
        <v/>
      </c>
      <c r="V61" s="166"/>
    </row>
    <row r="62" spans="1:22" ht="15" customHeight="1" x14ac:dyDescent="0.25">
      <c r="A62" s="51">
        <f t="shared" si="0"/>
        <v>0</v>
      </c>
      <c r="B62" s="51">
        <f t="shared" si="1"/>
        <v>0</v>
      </c>
      <c r="C62" s="237">
        <f t="shared" si="2"/>
        <v>0</v>
      </c>
      <c r="D62" s="477">
        <v>53</v>
      </c>
      <c r="E62" s="478"/>
      <c r="F62" s="477"/>
      <c r="G62" s="479"/>
      <c r="H62" s="477"/>
      <c r="I62" s="480" t="str">
        <f>IF(H62&lt;&gt;"",INDEX('Kode Akun'!$D:$D,MATCH($H62,'Kode Akun'!$C:$C,0),0),"")</f>
        <v/>
      </c>
      <c r="J62" s="481"/>
      <c r="K62" s="481"/>
      <c r="L62" s="482"/>
      <c r="M62" s="483"/>
      <c r="N62" s="484"/>
      <c r="O62" s="484"/>
      <c r="P62" s="488" t="str">
        <f>IFERROR(INDEX(Supplier!D:D,MATCH(O62,Supplier!C:C,0),0),"")</f>
        <v/>
      </c>
      <c r="Q62" s="484"/>
      <c r="R62" s="484"/>
      <c r="S62" s="488" t="str">
        <f>IFERROR(INDEX(Customer!D:D,MATCH(R62,Customer!C:C,0),0),"")</f>
        <v/>
      </c>
      <c r="T62" s="490" t="str">
        <f>IFERROR(INDEX('Kode Akun'!N:N,MATCH(H62,'Kode Akun'!C:C,0),0),"")</f>
        <v/>
      </c>
      <c r="U62" s="488" t="str">
        <f>IFERROR(INDEX('Kode Akun'!O:O,MATCH(H62,'Kode Akun'!C:C,0),0),"")</f>
        <v/>
      </c>
      <c r="V62" s="166"/>
    </row>
    <row r="63" spans="1:22" ht="15" customHeight="1" x14ac:dyDescent="0.25">
      <c r="A63" s="51">
        <f t="shared" si="0"/>
        <v>0</v>
      </c>
      <c r="B63" s="51">
        <f t="shared" si="1"/>
        <v>0</v>
      </c>
      <c r="C63" s="237">
        <f t="shared" si="2"/>
        <v>0</v>
      </c>
      <c r="D63" s="477">
        <v>54</v>
      </c>
      <c r="E63" s="478"/>
      <c r="F63" s="477"/>
      <c r="G63" s="479"/>
      <c r="H63" s="477"/>
      <c r="I63" s="480" t="str">
        <f>IF(H63&lt;&gt;"",INDEX('Kode Akun'!$D:$D,MATCH($H63,'Kode Akun'!$C:$C,0),0),"")</f>
        <v/>
      </c>
      <c r="J63" s="481"/>
      <c r="K63" s="481"/>
      <c r="L63" s="482"/>
      <c r="M63" s="483"/>
      <c r="N63" s="484"/>
      <c r="O63" s="484"/>
      <c r="P63" s="488" t="str">
        <f>IFERROR(INDEX(Supplier!D:D,MATCH(O63,Supplier!C:C,0),0),"")</f>
        <v/>
      </c>
      <c r="Q63" s="484"/>
      <c r="R63" s="484"/>
      <c r="S63" s="488" t="str">
        <f>IFERROR(INDEX(Customer!D:D,MATCH(R63,Customer!C:C,0),0),"")</f>
        <v/>
      </c>
      <c r="T63" s="490" t="str">
        <f>IFERROR(INDEX('Kode Akun'!N:N,MATCH(H63,'Kode Akun'!C:C,0),0),"")</f>
        <v/>
      </c>
      <c r="U63" s="488" t="str">
        <f>IFERROR(INDEX('Kode Akun'!O:O,MATCH(H63,'Kode Akun'!C:C,0),0),"")</f>
        <v/>
      </c>
      <c r="V63" s="166"/>
    </row>
    <row r="64" spans="1:22" ht="15" customHeight="1" x14ac:dyDescent="0.25">
      <c r="A64" s="51">
        <f t="shared" si="0"/>
        <v>0</v>
      </c>
      <c r="B64" s="51">
        <f t="shared" si="1"/>
        <v>0</v>
      </c>
      <c r="C64" s="237">
        <f t="shared" si="2"/>
        <v>0</v>
      </c>
      <c r="D64" s="477">
        <v>55</v>
      </c>
      <c r="E64" s="478"/>
      <c r="F64" s="477"/>
      <c r="G64" s="479"/>
      <c r="H64" s="477"/>
      <c r="I64" s="480" t="str">
        <f>IF(H64&lt;&gt;"",INDEX('Kode Akun'!$D:$D,MATCH($H64,'Kode Akun'!$C:$C,0),0),"")</f>
        <v/>
      </c>
      <c r="J64" s="481"/>
      <c r="K64" s="481"/>
      <c r="L64" s="482"/>
      <c r="M64" s="483"/>
      <c r="N64" s="484"/>
      <c r="O64" s="484"/>
      <c r="P64" s="488" t="str">
        <f>IFERROR(INDEX(Supplier!D:D,MATCH(O64,Supplier!C:C,0),0),"")</f>
        <v/>
      </c>
      <c r="Q64" s="484"/>
      <c r="R64" s="484"/>
      <c r="S64" s="488" t="str">
        <f>IFERROR(INDEX(Customer!D:D,MATCH(R64,Customer!C:C,0),0),"")</f>
        <v/>
      </c>
      <c r="T64" s="490" t="str">
        <f>IFERROR(INDEX('Kode Akun'!N:N,MATCH(H64,'Kode Akun'!C:C,0),0),"")</f>
        <v/>
      </c>
      <c r="U64" s="488" t="str">
        <f>IFERROR(INDEX('Kode Akun'!O:O,MATCH(H64,'Kode Akun'!C:C,0),0),"")</f>
        <v/>
      </c>
      <c r="V64" s="166"/>
    </row>
    <row r="65" spans="1:22" ht="15" customHeight="1" x14ac:dyDescent="0.25">
      <c r="A65" s="51">
        <f t="shared" si="0"/>
        <v>0</v>
      </c>
      <c r="B65" s="51">
        <f t="shared" si="1"/>
        <v>0</v>
      </c>
      <c r="C65" s="237">
        <f t="shared" si="2"/>
        <v>0</v>
      </c>
      <c r="D65" s="477">
        <v>56</v>
      </c>
      <c r="E65" s="478"/>
      <c r="F65" s="477"/>
      <c r="G65" s="479"/>
      <c r="H65" s="477"/>
      <c r="I65" s="480" t="str">
        <f>IF(H65&lt;&gt;"",INDEX('Kode Akun'!$D:$D,MATCH($H65,'Kode Akun'!$C:$C,0),0),"")</f>
        <v/>
      </c>
      <c r="J65" s="481"/>
      <c r="K65" s="481"/>
      <c r="L65" s="482"/>
      <c r="M65" s="483"/>
      <c r="N65" s="484"/>
      <c r="O65" s="484"/>
      <c r="P65" s="488" t="str">
        <f>IFERROR(INDEX(Supplier!D:D,MATCH(O65,Supplier!C:C,0),0),"")</f>
        <v/>
      </c>
      <c r="Q65" s="484"/>
      <c r="R65" s="484"/>
      <c r="S65" s="488" t="str">
        <f>IFERROR(INDEX(Customer!D:D,MATCH(R65,Customer!C:C,0),0),"")</f>
        <v/>
      </c>
      <c r="T65" s="490" t="str">
        <f>IFERROR(INDEX('Kode Akun'!N:N,MATCH(H65,'Kode Akun'!C:C,0),0),"")</f>
        <v/>
      </c>
      <c r="U65" s="488" t="str">
        <f>IFERROR(INDEX('Kode Akun'!O:O,MATCH(H65,'Kode Akun'!C:C,0),0),"")</f>
        <v/>
      </c>
      <c r="V65" s="166"/>
    </row>
    <row r="66" spans="1:22" ht="15" customHeight="1" x14ac:dyDescent="0.25">
      <c r="A66" s="51">
        <f t="shared" si="0"/>
        <v>0</v>
      </c>
      <c r="B66" s="51">
        <f t="shared" si="1"/>
        <v>0</v>
      </c>
      <c r="C66" s="237">
        <f t="shared" si="2"/>
        <v>0</v>
      </c>
      <c r="D66" s="477">
        <v>57</v>
      </c>
      <c r="E66" s="478"/>
      <c r="F66" s="477"/>
      <c r="G66" s="479"/>
      <c r="H66" s="477"/>
      <c r="I66" s="480" t="str">
        <f>IF(H66&lt;&gt;"",INDEX('Kode Akun'!$D:$D,MATCH($H66,'Kode Akun'!$C:$C,0),0),"")</f>
        <v/>
      </c>
      <c r="J66" s="481"/>
      <c r="K66" s="481"/>
      <c r="L66" s="482"/>
      <c r="M66" s="483"/>
      <c r="N66" s="484"/>
      <c r="O66" s="484"/>
      <c r="P66" s="488" t="str">
        <f>IFERROR(INDEX(Supplier!D:D,MATCH(O66,Supplier!C:C,0),0),"")</f>
        <v/>
      </c>
      <c r="Q66" s="484"/>
      <c r="R66" s="484"/>
      <c r="S66" s="488" t="str">
        <f>IFERROR(INDEX(Customer!D:D,MATCH(R66,Customer!C:C,0),0),"")</f>
        <v/>
      </c>
      <c r="T66" s="490" t="str">
        <f>IFERROR(INDEX('Kode Akun'!N:N,MATCH(H66,'Kode Akun'!C:C,0),0),"")</f>
        <v/>
      </c>
      <c r="U66" s="488" t="str">
        <f>IFERROR(INDEX('Kode Akun'!O:O,MATCH(H66,'Kode Akun'!C:C,0),0),"")</f>
        <v/>
      </c>
      <c r="V66" s="166"/>
    </row>
    <row r="67" spans="1:22" ht="15" customHeight="1" x14ac:dyDescent="0.25">
      <c r="A67" s="51">
        <f t="shared" si="0"/>
        <v>0</v>
      </c>
      <c r="B67" s="51">
        <f t="shared" si="1"/>
        <v>0</v>
      </c>
      <c r="C67" s="237">
        <f t="shared" si="2"/>
        <v>0</v>
      </c>
      <c r="D67" s="477">
        <v>58</v>
      </c>
      <c r="E67" s="478"/>
      <c r="F67" s="477"/>
      <c r="G67" s="479"/>
      <c r="H67" s="477"/>
      <c r="I67" s="480" t="str">
        <f>IF(H67&lt;&gt;"",INDEX('Kode Akun'!$D:$D,MATCH($H67,'Kode Akun'!$C:$C,0),0),"")</f>
        <v/>
      </c>
      <c r="J67" s="481"/>
      <c r="K67" s="481"/>
      <c r="L67" s="482"/>
      <c r="M67" s="483"/>
      <c r="N67" s="484"/>
      <c r="O67" s="484"/>
      <c r="P67" s="488" t="str">
        <f>IFERROR(INDEX(Supplier!D:D,MATCH(O67,Supplier!C:C,0),0),"")</f>
        <v/>
      </c>
      <c r="Q67" s="484"/>
      <c r="R67" s="484"/>
      <c r="S67" s="488" t="str">
        <f>IFERROR(INDEX(Customer!D:D,MATCH(R67,Customer!C:C,0),0),"")</f>
        <v/>
      </c>
      <c r="T67" s="490" t="str">
        <f>IFERROR(INDEX('Kode Akun'!N:N,MATCH(H67,'Kode Akun'!C:C,0),0),"")</f>
        <v/>
      </c>
      <c r="U67" s="488" t="str">
        <f>IFERROR(INDEX('Kode Akun'!O:O,MATCH(H67,'Kode Akun'!C:C,0),0),"")</f>
        <v/>
      </c>
      <c r="V67" s="166"/>
    </row>
    <row r="68" spans="1:22" ht="15" customHeight="1" x14ac:dyDescent="0.25">
      <c r="A68" s="51">
        <f t="shared" si="0"/>
        <v>0</v>
      </c>
      <c r="B68" s="51">
        <f t="shared" si="1"/>
        <v>0</v>
      </c>
      <c r="C68" s="237">
        <f t="shared" si="2"/>
        <v>0</v>
      </c>
      <c r="D68" s="477">
        <v>59</v>
      </c>
      <c r="E68" s="478"/>
      <c r="F68" s="477"/>
      <c r="G68" s="479"/>
      <c r="H68" s="477"/>
      <c r="I68" s="480" t="str">
        <f>IF(H68&lt;&gt;"",INDEX('Kode Akun'!$D:$D,MATCH($H68,'Kode Akun'!$C:$C,0),0),"")</f>
        <v/>
      </c>
      <c r="J68" s="481"/>
      <c r="K68" s="481"/>
      <c r="L68" s="482"/>
      <c r="M68" s="483"/>
      <c r="N68" s="484"/>
      <c r="O68" s="484"/>
      <c r="P68" s="488" t="str">
        <f>IFERROR(INDEX(Supplier!D:D,MATCH(O68,Supplier!C:C,0),0),"")</f>
        <v/>
      </c>
      <c r="Q68" s="484"/>
      <c r="R68" s="484"/>
      <c r="S68" s="488" t="str">
        <f>IFERROR(INDEX(Customer!D:D,MATCH(R68,Customer!C:C,0),0),"")</f>
        <v/>
      </c>
      <c r="T68" s="490" t="str">
        <f>IFERROR(INDEX('Kode Akun'!N:N,MATCH(H68,'Kode Akun'!C:C,0),0),"")</f>
        <v/>
      </c>
      <c r="U68" s="488" t="str">
        <f>IFERROR(INDEX('Kode Akun'!O:O,MATCH(H68,'Kode Akun'!C:C,0),0),"")</f>
        <v/>
      </c>
      <c r="V68" s="166"/>
    </row>
    <row r="69" spans="1:22" ht="15" customHeight="1" x14ac:dyDescent="0.25">
      <c r="A69" s="51">
        <f t="shared" si="0"/>
        <v>0</v>
      </c>
      <c r="B69" s="51">
        <f t="shared" si="1"/>
        <v>0</v>
      </c>
      <c r="C69" s="237">
        <f t="shared" si="2"/>
        <v>0</v>
      </c>
      <c r="D69" s="477">
        <v>60</v>
      </c>
      <c r="E69" s="478"/>
      <c r="F69" s="477"/>
      <c r="G69" s="479"/>
      <c r="H69" s="477"/>
      <c r="I69" s="480" t="str">
        <f>IF(H69&lt;&gt;"",INDEX('Kode Akun'!$D:$D,MATCH($H69,'Kode Akun'!$C:$C,0),0),"")</f>
        <v/>
      </c>
      <c r="J69" s="481"/>
      <c r="K69" s="481"/>
      <c r="L69" s="482"/>
      <c r="M69" s="483"/>
      <c r="N69" s="484"/>
      <c r="O69" s="484"/>
      <c r="P69" s="488" t="str">
        <f>IFERROR(INDEX(Supplier!D:D,MATCH(O69,Supplier!C:C,0),0),"")</f>
        <v/>
      </c>
      <c r="Q69" s="484"/>
      <c r="R69" s="484"/>
      <c r="S69" s="488" t="str">
        <f>IFERROR(INDEX(Customer!D:D,MATCH(R69,Customer!C:C,0),0),"")</f>
        <v/>
      </c>
      <c r="T69" s="490" t="str">
        <f>IFERROR(INDEX('Kode Akun'!N:N,MATCH(H69,'Kode Akun'!C:C,0),0),"")</f>
        <v/>
      </c>
      <c r="U69" s="488" t="str">
        <f>IFERROR(INDEX('Kode Akun'!O:O,MATCH(H69,'Kode Akun'!C:C,0),0),"")</f>
        <v/>
      </c>
      <c r="V69" s="166"/>
    </row>
    <row r="70" spans="1:22" ht="15" customHeight="1" x14ac:dyDescent="0.25">
      <c r="A70" s="51">
        <f t="shared" si="0"/>
        <v>0</v>
      </c>
      <c r="B70" s="51">
        <f t="shared" si="1"/>
        <v>0</v>
      </c>
      <c r="C70" s="237">
        <f t="shared" si="2"/>
        <v>0</v>
      </c>
      <c r="D70" s="477">
        <v>61</v>
      </c>
      <c r="E70" s="478"/>
      <c r="F70" s="477"/>
      <c r="G70" s="479"/>
      <c r="H70" s="477"/>
      <c r="I70" s="480" t="str">
        <f>IF(H70&lt;&gt;"",INDEX('Kode Akun'!$D:$D,MATCH($H70,'Kode Akun'!$C:$C,0),0),"")</f>
        <v/>
      </c>
      <c r="J70" s="481"/>
      <c r="K70" s="481"/>
      <c r="L70" s="482"/>
      <c r="M70" s="483"/>
      <c r="N70" s="484"/>
      <c r="O70" s="484"/>
      <c r="P70" s="488" t="str">
        <f>IFERROR(INDEX(Supplier!D:D,MATCH(O70,Supplier!C:C,0),0),"")</f>
        <v/>
      </c>
      <c r="Q70" s="484"/>
      <c r="R70" s="484"/>
      <c r="S70" s="488" t="str">
        <f>IFERROR(INDEX(Customer!D:D,MATCH(R70,Customer!C:C,0),0),"")</f>
        <v/>
      </c>
      <c r="T70" s="490" t="str">
        <f>IFERROR(INDEX('Kode Akun'!N:N,MATCH(H70,'Kode Akun'!C:C,0),0),"")</f>
        <v/>
      </c>
      <c r="U70" s="488" t="str">
        <f>IFERROR(INDEX('Kode Akun'!O:O,MATCH(H70,'Kode Akun'!C:C,0),0),"")</f>
        <v/>
      </c>
      <c r="V70" s="166"/>
    </row>
    <row r="71" spans="1:22" ht="15" customHeight="1" x14ac:dyDescent="0.25">
      <c r="A71" s="51">
        <f t="shared" si="0"/>
        <v>0</v>
      </c>
      <c r="B71" s="51">
        <f t="shared" si="1"/>
        <v>0</v>
      </c>
      <c r="C71" s="237">
        <f t="shared" si="2"/>
        <v>0</v>
      </c>
      <c r="D71" s="477">
        <v>62</v>
      </c>
      <c r="E71" s="478"/>
      <c r="F71" s="477"/>
      <c r="G71" s="479"/>
      <c r="H71" s="477"/>
      <c r="I71" s="480" t="str">
        <f>IF(H71&lt;&gt;"",INDEX('Kode Akun'!$D:$D,MATCH($H71,'Kode Akun'!$C:$C,0),0),"")</f>
        <v/>
      </c>
      <c r="J71" s="481"/>
      <c r="K71" s="481"/>
      <c r="L71" s="482"/>
      <c r="M71" s="483"/>
      <c r="N71" s="484"/>
      <c r="O71" s="484"/>
      <c r="P71" s="488" t="str">
        <f>IFERROR(INDEX(Supplier!D:D,MATCH(O71,Supplier!C:C,0),0),"")</f>
        <v/>
      </c>
      <c r="Q71" s="484"/>
      <c r="R71" s="484"/>
      <c r="S71" s="488" t="str">
        <f>IFERROR(INDEX(Customer!D:D,MATCH(R71,Customer!C:C,0),0),"")</f>
        <v/>
      </c>
      <c r="T71" s="490" t="str">
        <f>IFERROR(INDEX('Kode Akun'!N:N,MATCH(H71,'Kode Akun'!C:C,0),0),"")</f>
        <v/>
      </c>
      <c r="U71" s="488" t="str">
        <f>IFERROR(INDEX('Kode Akun'!O:O,MATCH(H71,'Kode Akun'!C:C,0),0),"")</f>
        <v/>
      </c>
      <c r="V71" s="166"/>
    </row>
    <row r="72" spans="1:22" ht="15" customHeight="1" x14ac:dyDescent="0.25">
      <c r="A72" s="51">
        <f t="shared" si="0"/>
        <v>0</v>
      </c>
      <c r="B72" s="51">
        <f t="shared" si="1"/>
        <v>0</v>
      </c>
      <c r="C72" s="237">
        <f t="shared" si="2"/>
        <v>0</v>
      </c>
      <c r="D72" s="477">
        <v>63</v>
      </c>
      <c r="E72" s="478"/>
      <c r="F72" s="477"/>
      <c r="G72" s="479"/>
      <c r="H72" s="477"/>
      <c r="I72" s="480" t="str">
        <f>IF(H72&lt;&gt;"",INDEX('Kode Akun'!$D:$D,MATCH($H72,'Kode Akun'!$C:$C,0),0),"")</f>
        <v/>
      </c>
      <c r="J72" s="481"/>
      <c r="K72" s="481"/>
      <c r="L72" s="482"/>
      <c r="M72" s="483"/>
      <c r="N72" s="484"/>
      <c r="O72" s="484"/>
      <c r="P72" s="488" t="str">
        <f>IFERROR(INDEX(Supplier!D:D,MATCH(O72,Supplier!C:C,0),0),"")</f>
        <v/>
      </c>
      <c r="Q72" s="484"/>
      <c r="R72" s="484"/>
      <c r="S72" s="488" t="str">
        <f>IFERROR(INDEX(Customer!D:D,MATCH(R72,Customer!C:C,0),0),"")</f>
        <v/>
      </c>
      <c r="T72" s="490" t="str">
        <f>IFERROR(INDEX('Kode Akun'!N:N,MATCH(H72,'Kode Akun'!C:C,0),0),"")</f>
        <v/>
      </c>
      <c r="U72" s="488" t="str">
        <f>IFERROR(INDEX('Kode Akun'!O:O,MATCH(H72,'Kode Akun'!C:C,0),0),"")</f>
        <v/>
      </c>
      <c r="V72" s="166"/>
    </row>
    <row r="73" spans="1:22" ht="15" customHeight="1" x14ac:dyDescent="0.25">
      <c r="A73" s="51">
        <f t="shared" si="0"/>
        <v>0</v>
      </c>
      <c r="B73" s="51">
        <f t="shared" si="1"/>
        <v>0</v>
      </c>
      <c r="C73" s="237">
        <f t="shared" si="2"/>
        <v>0</v>
      </c>
      <c r="D73" s="477">
        <v>64</v>
      </c>
      <c r="E73" s="478"/>
      <c r="F73" s="477"/>
      <c r="G73" s="479"/>
      <c r="H73" s="477"/>
      <c r="I73" s="480" t="str">
        <f>IF(H73&lt;&gt;"",INDEX('Kode Akun'!$D:$D,MATCH($H73,'Kode Akun'!$C:$C,0),0),"")</f>
        <v/>
      </c>
      <c r="J73" s="481"/>
      <c r="K73" s="481"/>
      <c r="L73" s="482"/>
      <c r="M73" s="483"/>
      <c r="N73" s="484"/>
      <c r="O73" s="484"/>
      <c r="P73" s="488" t="str">
        <f>IFERROR(INDEX(Supplier!D:D,MATCH(O73,Supplier!C:C,0),0),"")</f>
        <v/>
      </c>
      <c r="Q73" s="484"/>
      <c r="R73" s="484"/>
      <c r="S73" s="488" t="str">
        <f>IFERROR(INDEX(Customer!D:D,MATCH(R73,Customer!C:C,0),0),"")</f>
        <v/>
      </c>
      <c r="T73" s="490" t="str">
        <f>IFERROR(INDEX('Kode Akun'!N:N,MATCH(H73,'Kode Akun'!C:C,0),0),"")</f>
        <v/>
      </c>
      <c r="U73" s="488" t="str">
        <f>IFERROR(INDEX('Kode Akun'!O:O,MATCH(H73,'Kode Akun'!C:C,0),0),"")</f>
        <v/>
      </c>
      <c r="V73" s="166"/>
    </row>
    <row r="74" spans="1:22" ht="15" customHeight="1" x14ac:dyDescent="0.25">
      <c r="A74" s="51">
        <f t="shared" ref="A74:A137" si="3">IF(AND(H74=arapcontrol,O74=arapledgercode),A73+1,A73)</f>
        <v>0</v>
      </c>
      <c r="B74" s="51">
        <f t="shared" ref="B74:B137" si="4">IF(AND(H74=AkunARKontrol,R74=AkunAR),B73+1,B73)</f>
        <v>0</v>
      </c>
      <c r="C74" s="237">
        <f t="shared" ref="C74:C137" si="5">IF(H74=AkunBukuBesar,C73+1,C73)</f>
        <v>0</v>
      </c>
      <c r="D74" s="477">
        <v>65</v>
      </c>
      <c r="E74" s="478"/>
      <c r="F74" s="477"/>
      <c r="G74" s="479"/>
      <c r="H74" s="477"/>
      <c r="I74" s="480" t="str">
        <f>IF(H74&lt;&gt;"",INDEX('Kode Akun'!$D:$D,MATCH($H74,'Kode Akun'!$C:$C,0),0),"")</f>
        <v/>
      </c>
      <c r="J74" s="481"/>
      <c r="K74" s="481"/>
      <c r="L74" s="482"/>
      <c r="M74" s="483"/>
      <c r="N74" s="484"/>
      <c r="O74" s="484"/>
      <c r="P74" s="488" t="str">
        <f>IFERROR(INDEX(Supplier!D:D,MATCH(O74,Supplier!C:C,0),0),"")</f>
        <v/>
      </c>
      <c r="Q74" s="484"/>
      <c r="R74" s="484"/>
      <c r="S74" s="488" t="str">
        <f>IFERROR(INDEX(Customer!D:D,MATCH(R74,Customer!C:C,0),0),"")</f>
        <v/>
      </c>
      <c r="T74" s="490" t="str">
        <f>IFERROR(INDEX('Kode Akun'!N:N,MATCH(H74,'Kode Akun'!C:C,0),0),"")</f>
        <v/>
      </c>
      <c r="U74" s="488" t="str">
        <f>IFERROR(INDEX('Kode Akun'!O:O,MATCH(H74,'Kode Akun'!C:C,0),0),"")</f>
        <v/>
      </c>
      <c r="V74" s="166"/>
    </row>
    <row r="75" spans="1:22" ht="15" customHeight="1" x14ac:dyDescent="0.25">
      <c r="A75" s="51">
        <f t="shared" si="3"/>
        <v>0</v>
      </c>
      <c r="B75" s="51">
        <f t="shared" si="4"/>
        <v>0</v>
      </c>
      <c r="C75" s="237">
        <f t="shared" si="5"/>
        <v>0</v>
      </c>
      <c r="D75" s="477">
        <v>66</v>
      </c>
      <c r="E75" s="478"/>
      <c r="F75" s="477"/>
      <c r="G75" s="479"/>
      <c r="H75" s="477"/>
      <c r="I75" s="480" t="str">
        <f>IF(H75&lt;&gt;"",INDEX('Kode Akun'!$D:$D,MATCH($H75,'Kode Akun'!$C:$C,0),0),"")</f>
        <v/>
      </c>
      <c r="J75" s="481"/>
      <c r="K75" s="481"/>
      <c r="L75" s="482"/>
      <c r="M75" s="483"/>
      <c r="N75" s="484"/>
      <c r="O75" s="484"/>
      <c r="P75" s="488" t="str">
        <f>IFERROR(INDEX(Supplier!D:D,MATCH(O75,Supplier!C:C,0),0),"")</f>
        <v/>
      </c>
      <c r="Q75" s="484"/>
      <c r="R75" s="484"/>
      <c r="S75" s="488" t="str">
        <f>IFERROR(INDEX(Customer!D:D,MATCH(R75,Customer!C:C,0),0),"")</f>
        <v/>
      </c>
      <c r="T75" s="490" t="str">
        <f>IFERROR(INDEX('Kode Akun'!N:N,MATCH(H75,'Kode Akun'!C:C,0),0),"")</f>
        <v/>
      </c>
      <c r="U75" s="488" t="str">
        <f>IFERROR(INDEX('Kode Akun'!O:O,MATCH(H75,'Kode Akun'!C:C,0),0),"")</f>
        <v/>
      </c>
      <c r="V75" s="166"/>
    </row>
    <row r="76" spans="1:22" ht="15" customHeight="1" x14ac:dyDescent="0.25">
      <c r="A76" s="51">
        <f t="shared" si="3"/>
        <v>0</v>
      </c>
      <c r="B76" s="51">
        <f t="shared" si="4"/>
        <v>0</v>
      </c>
      <c r="C76" s="237">
        <f t="shared" si="5"/>
        <v>0</v>
      </c>
      <c r="D76" s="477">
        <v>67</v>
      </c>
      <c r="E76" s="478"/>
      <c r="F76" s="477"/>
      <c r="G76" s="479"/>
      <c r="H76" s="477"/>
      <c r="I76" s="480" t="str">
        <f>IF(H76&lt;&gt;"",INDEX('Kode Akun'!$D:$D,MATCH($H76,'Kode Akun'!$C:$C,0),0),"")</f>
        <v/>
      </c>
      <c r="J76" s="481"/>
      <c r="K76" s="481"/>
      <c r="L76" s="482"/>
      <c r="M76" s="483"/>
      <c r="N76" s="484"/>
      <c r="O76" s="484"/>
      <c r="P76" s="488" t="str">
        <f>IFERROR(INDEX(Supplier!D:D,MATCH(O76,Supplier!C:C,0),0),"")</f>
        <v/>
      </c>
      <c r="Q76" s="484"/>
      <c r="R76" s="484"/>
      <c r="S76" s="488" t="str">
        <f>IFERROR(INDEX(Customer!D:D,MATCH(R76,Customer!C:C,0),0),"")</f>
        <v/>
      </c>
      <c r="T76" s="490" t="str">
        <f>IFERROR(INDEX('Kode Akun'!N:N,MATCH(H76,'Kode Akun'!C:C,0),0),"")</f>
        <v/>
      </c>
      <c r="U76" s="488" t="str">
        <f>IFERROR(INDEX('Kode Akun'!O:O,MATCH(H76,'Kode Akun'!C:C,0),0),"")</f>
        <v/>
      </c>
      <c r="V76" s="166"/>
    </row>
    <row r="77" spans="1:22" ht="15" customHeight="1" x14ac:dyDescent="0.25">
      <c r="A77" s="51">
        <f t="shared" si="3"/>
        <v>0</v>
      </c>
      <c r="B77" s="51">
        <f t="shared" si="4"/>
        <v>0</v>
      </c>
      <c r="C77" s="237">
        <f t="shared" si="5"/>
        <v>0</v>
      </c>
      <c r="D77" s="477">
        <v>68</v>
      </c>
      <c r="E77" s="478"/>
      <c r="F77" s="477"/>
      <c r="G77" s="479"/>
      <c r="H77" s="477"/>
      <c r="I77" s="480" t="str">
        <f>IF(H77&lt;&gt;"",INDEX('Kode Akun'!$D:$D,MATCH($H77,'Kode Akun'!$C:$C,0),0),"")</f>
        <v/>
      </c>
      <c r="J77" s="481"/>
      <c r="K77" s="481"/>
      <c r="L77" s="482"/>
      <c r="M77" s="483"/>
      <c r="N77" s="484"/>
      <c r="O77" s="484"/>
      <c r="P77" s="488" t="str">
        <f>IFERROR(INDEX(Supplier!D:D,MATCH(O77,Supplier!C:C,0),0),"")</f>
        <v/>
      </c>
      <c r="Q77" s="484"/>
      <c r="R77" s="484"/>
      <c r="S77" s="488" t="str">
        <f>IFERROR(INDEX(Customer!D:D,MATCH(R77,Customer!C:C,0),0),"")</f>
        <v/>
      </c>
      <c r="T77" s="490" t="str">
        <f>IFERROR(INDEX('Kode Akun'!N:N,MATCH(H77,'Kode Akun'!C:C,0),0),"")</f>
        <v/>
      </c>
      <c r="U77" s="488" t="str">
        <f>IFERROR(INDEX('Kode Akun'!O:O,MATCH(H77,'Kode Akun'!C:C,0),0),"")</f>
        <v/>
      </c>
      <c r="V77" s="166"/>
    </row>
    <row r="78" spans="1:22" ht="15" customHeight="1" x14ac:dyDescent="0.25">
      <c r="A78" s="51">
        <f t="shared" si="3"/>
        <v>0</v>
      </c>
      <c r="B78" s="51">
        <f t="shared" si="4"/>
        <v>0</v>
      </c>
      <c r="C78" s="237">
        <f t="shared" si="5"/>
        <v>0</v>
      </c>
      <c r="D78" s="477">
        <v>69</v>
      </c>
      <c r="E78" s="478"/>
      <c r="F78" s="477"/>
      <c r="G78" s="479"/>
      <c r="H78" s="477"/>
      <c r="I78" s="480" t="str">
        <f>IF(H78&lt;&gt;"",INDEX('Kode Akun'!$D:$D,MATCH($H78,'Kode Akun'!$C:$C,0),0),"")</f>
        <v/>
      </c>
      <c r="J78" s="481"/>
      <c r="K78" s="481"/>
      <c r="L78" s="482"/>
      <c r="M78" s="483"/>
      <c r="N78" s="484"/>
      <c r="O78" s="484"/>
      <c r="P78" s="488" t="str">
        <f>IFERROR(INDEX(Supplier!D:D,MATCH(O78,Supplier!C:C,0),0),"")</f>
        <v/>
      </c>
      <c r="Q78" s="484"/>
      <c r="R78" s="484"/>
      <c r="S78" s="488" t="str">
        <f>IFERROR(INDEX(Customer!D:D,MATCH(R78,Customer!C:C,0),0),"")</f>
        <v/>
      </c>
      <c r="T78" s="490" t="str">
        <f>IFERROR(INDEX('Kode Akun'!N:N,MATCH(H78,'Kode Akun'!C:C,0),0),"")</f>
        <v/>
      </c>
      <c r="U78" s="488" t="str">
        <f>IFERROR(INDEX('Kode Akun'!O:O,MATCH(H78,'Kode Akun'!C:C,0),0),"")</f>
        <v/>
      </c>
      <c r="V78" s="166"/>
    </row>
    <row r="79" spans="1:22" ht="15" customHeight="1" x14ac:dyDescent="0.25">
      <c r="A79" s="51">
        <f t="shared" si="3"/>
        <v>0</v>
      </c>
      <c r="B79" s="51">
        <f t="shared" si="4"/>
        <v>0</v>
      </c>
      <c r="C79" s="237">
        <f t="shared" si="5"/>
        <v>0</v>
      </c>
      <c r="D79" s="477">
        <v>70</v>
      </c>
      <c r="E79" s="478"/>
      <c r="F79" s="477"/>
      <c r="G79" s="479"/>
      <c r="H79" s="477"/>
      <c r="I79" s="480" t="str">
        <f>IF(H79&lt;&gt;"",INDEX('Kode Akun'!$D:$D,MATCH($H79,'Kode Akun'!$C:$C,0),0),"")</f>
        <v/>
      </c>
      <c r="J79" s="481"/>
      <c r="K79" s="481"/>
      <c r="L79" s="482"/>
      <c r="M79" s="483"/>
      <c r="N79" s="484"/>
      <c r="O79" s="484"/>
      <c r="P79" s="488" t="str">
        <f>IFERROR(INDEX(Supplier!D:D,MATCH(O79,Supplier!C:C,0),0),"")</f>
        <v/>
      </c>
      <c r="Q79" s="484"/>
      <c r="R79" s="484"/>
      <c r="S79" s="488" t="str">
        <f>IFERROR(INDEX(Customer!D:D,MATCH(R79,Customer!C:C,0),0),"")</f>
        <v/>
      </c>
      <c r="T79" s="490" t="str">
        <f>IFERROR(INDEX('Kode Akun'!N:N,MATCH(H79,'Kode Akun'!C:C,0),0),"")</f>
        <v/>
      </c>
      <c r="U79" s="488" t="str">
        <f>IFERROR(INDEX('Kode Akun'!O:O,MATCH(H79,'Kode Akun'!C:C,0),0),"")</f>
        <v/>
      </c>
      <c r="V79" s="166"/>
    </row>
    <row r="80" spans="1:22" ht="15" customHeight="1" x14ac:dyDescent="0.25">
      <c r="A80" s="51">
        <f t="shared" si="3"/>
        <v>0</v>
      </c>
      <c r="B80" s="51">
        <f t="shared" si="4"/>
        <v>0</v>
      </c>
      <c r="C80" s="237">
        <f t="shared" si="5"/>
        <v>0</v>
      </c>
      <c r="D80" s="477">
        <v>71</v>
      </c>
      <c r="E80" s="478"/>
      <c r="F80" s="477"/>
      <c r="G80" s="479"/>
      <c r="H80" s="477"/>
      <c r="I80" s="480" t="str">
        <f>IF(H80&lt;&gt;"",INDEX('Kode Akun'!$D:$D,MATCH($H80,'Kode Akun'!$C:$C,0),0),"")</f>
        <v/>
      </c>
      <c r="J80" s="481"/>
      <c r="K80" s="481"/>
      <c r="L80" s="482"/>
      <c r="M80" s="483"/>
      <c r="N80" s="484"/>
      <c r="O80" s="484"/>
      <c r="P80" s="488" t="str">
        <f>IFERROR(INDEX(Supplier!D:D,MATCH(O80,Supplier!C:C,0),0),"")</f>
        <v/>
      </c>
      <c r="Q80" s="484"/>
      <c r="R80" s="484"/>
      <c r="S80" s="488" t="str">
        <f>IFERROR(INDEX(Customer!D:D,MATCH(R80,Customer!C:C,0),0),"")</f>
        <v/>
      </c>
      <c r="T80" s="490" t="str">
        <f>IFERROR(INDEX('Kode Akun'!N:N,MATCH(H80,'Kode Akun'!C:C,0),0),"")</f>
        <v/>
      </c>
      <c r="U80" s="488" t="str">
        <f>IFERROR(INDEX('Kode Akun'!O:O,MATCH(H80,'Kode Akun'!C:C,0),0),"")</f>
        <v/>
      </c>
      <c r="V80" s="166"/>
    </row>
    <row r="81" spans="1:22" ht="15" customHeight="1" x14ac:dyDescent="0.25">
      <c r="A81" s="51">
        <f t="shared" si="3"/>
        <v>0</v>
      </c>
      <c r="B81" s="51">
        <f t="shared" si="4"/>
        <v>0</v>
      </c>
      <c r="C81" s="237">
        <f t="shared" si="5"/>
        <v>0</v>
      </c>
      <c r="D81" s="477">
        <v>72</v>
      </c>
      <c r="E81" s="478"/>
      <c r="F81" s="477"/>
      <c r="G81" s="479"/>
      <c r="H81" s="477"/>
      <c r="I81" s="480" t="str">
        <f>IF(H81&lt;&gt;"",INDEX('Kode Akun'!$D:$D,MATCH($H81,'Kode Akun'!$C:$C,0),0),"")</f>
        <v/>
      </c>
      <c r="J81" s="481"/>
      <c r="K81" s="481"/>
      <c r="L81" s="482"/>
      <c r="M81" s="483"/>
      <c r="N81" s="484"/>
      <c r="O81" s="484"/>
      <c r="P81" s="488" t="str">
        <f>IFERROR(INDEX(Supplier!D:D,MATCH(O81,Supplier!C:C,0),0),"")</f>
        <v/>
      </c>
      <c r="Q81" s="484"/>
      <c r="R81" s="484"/>
      <c r="S81" s="488" t="str">
        <f>IFERROR(INDEX(Customer!D:D,MATCH(R81,Customer!C:C,0),0),"")</f>
        <v/>
      </c>
      <c r="T81" s="490" t="str">
        <f>IFERROR(INDEX('Kode Akun'!N:N,MATCH(H81,'Kode Akun'!C:C,0),0),"")</f>
        <v/>
      </c>
      <c r="U81" s="488" t="str">
        <f>IFERROR(INDEX('Kode Akun'!O:O,MATCH(H81,'Kode Akun'!C:C,0),0),"")</f>
        <v/>
      </c>
      <c r="V81" s="166"/>
    </row>
    <row r="82" spans="1:22" ht="15" customHeight="1" x14ac:dyDescent="0.25">
      <c r="A82" s="51">
        <f t="shared" si="3"/>
        <v>0</v>
      </c>
      <c r="B82" s="51">
        <f t="shared" si="4"/>
        <v>0</v>
      </c>
      <c r="C82" s="237">
        <f t="shared" si="5"/>
        <v>0</v>
      </c>
      <c r="D82" s="477">
        <v>73</v>
      </c>
      <c r="E82" s="478"/>
      <c r="F82" s="477"/>
      <c r="G82" s="479"/>
      <c r="H82" s="477"/>
      <c r="I82" s="480" t="str">
        <f>IF(H82&lt;&gt;"",INDEX('Kode Akun'!$D:$D,MATCH($H82,'Kode Akun'!$C:$C,0),0),"")</f>
        <v/>
      </c>
      <c r="J82" s="481"/>
      <c r="K82" s="481"/>
      <c r="L82" s="482"/>
      <c r="M82" s="483"/>
      <c r="N82" s="484"/>
      <c r="O82" s="484"/>
      <c r="P82" s="488" t="str">
        <f>IFERROR(INDEX(Supplier!D:D,MATCH(O82,Supplier!C:C,0),0),"")</f>
        <v/>
      </c>
      <c r="Q82" s="484"/>
      <c r="R82" s="484"/>
      <c r="S82" s="488" t="str">
        <f>IFERROR(INDEX(Customer!D:D,MATCH(R82,Customer!C:C,0),0),"")</f>
        <v/>
      </c>
      <c r="T82" s="490" t="str">
        <f>IFERROR(INDEX('Kode Akun'!N:N,MATCH(H82,'Kode Akun'!C:C,0),0),"")</f>
        <v/>
      </c>
      <c r="U82" s="488" t="str">
        <f>IFERROR(INDEX('Kode Akun'!O:O,MATCH(H82,'Kode Akun'!C:C,0),0),"")</f>
        <v/>
      </c>
      <c r="V82" s="166"/>
    </row>
    <row r="83" spans="1:22" ht="15" customHeight="1" x14ac:dyDescent="0.25">
      <c r="A83" s="51">
        <f t="shared" si="3"/>
        <v>0</v>
      </c>
      <c r="B83" s="51">
        <f t="shared" si="4"/>
        <v>0</v>
      </c>
      <c r="C83" s="237">
        <f t="shared" si="5"/>
        <v>0</v>
      </c>
      <c r="D83" s="477">
        <v>74</v>
      </c>
      <c r="E83" s="478"/>
      <c r="F83" s="477"/>
      <c r="G83" s="479"/>
      <c r="H83" s="477"/>
      <c r="I83" s="480" t="str">
        <f>IF(H83&lt;&gt;"",INDEX('Kode Akun'!$D:$D,MATCH($H83,'Kode Akun'!$C:$C,0),0),"")</f>
        <v/>
      </c>
      <c r="J83" s="481"/>
      <c r="K83" s="481"/>
      <c r="L83" s="482"/>
      <c r="M83" s="483"/>
      <c r="N83" s="484"/>
      <c r="O83" s="484"/>
      <c r="P83" s="488" t="str">
        <f>IFERROR(INDEX(Supplier!D:D,MATCH(O83,Supplier!C:C,0),0),"")</f>
        <v/>
      </c>
      <c r="Q83" s="484"/>
      <c r="R83" s="484"/>
      <c r="S83" s="488" t="str">
        <f>IFERROR(INDEX(Customer!D:D,MATCH(R83,Customer!C:C,0),0),"")</f>
        <v/>
      </c>
      <c r="T83" s="490" t="str">
        <f>IFERROR(INDEX('Kode Akun'!N:N,MATCH(H83,'Kode Akun'!C:C,0),0),"")</f>
        <v/>
      </c>
      <c r="U83" s="488" t="str">
        <f>IFERROR(INDEX('Kode Akun'!O:O,MATCH(H83,'Kode Akun'!C:C,0),0),"")</f>
        <v/>
      </c>
      <c r="V83" s="166"/>
    </row>
    <row r="84" spans="1:22" ht="15" customHeight="1" x14ac:dyDescent="0.25">
      <c r="A84" s="51">
        <f t="shared" si="3"/>
        <v>0</v>
      </c>
      <c r="B84" s="51">
        <f t="shared" si="4"/>
        <v>0</v>
      </c>
      <c r="C84" s="237">
        <f t="shared" si="5"/>
        <v>0</v>
      </c>
      <c r="D84" s="477">
        <v>75</v>
      </c>
      <c r="E84" s="478"/>
      <c r="F84" s="477"/>
      <c r="G84" s="479"/>
      <c r="H84" s="477"/>
      <c r="I84" s="480" t="str">
        <f>IF(H84&lt;&gt;"",INDEX('Kode Akun'!$D:$D,MATCH($H84,'Kode Akun'!$C:$C,0),0),"")</f>
        <v/>
      </c>
      <c r="J84" s="481"/>
      <c r="K84" s="481"/>
      <c r="L84" s="482"/>
      <c r="M84" s="483"/>
      <c r="N84" s="484"/>
      <c r="O84" s="484"/>
      <c r="P84" s="488" t="str">
        <f>IFERROR(INDEX(Supplier!D:D,MATCH(O84,Supplier!C:C,0),0),"")</f>
        <v/>
      </c>
      <c r="Q84" s="484"/>
      <c r="R84" s="484"/>
      <c r="S84" s="488" t="str">
        <f>IFERROR(INDEX(Customer!D:D,MATCH(R84,Customer!C:C,0),0),"")</f>
        <v/>
      </c>
      <c r="T84" s="490" t="str">
        <f>IFERROR(INDEX('Kode Akun'!N:N,MATCH(H84,'Kode Akun'!C:C,0),0),"")</f>
        <v/>
      </c>
      <c r="U84" s="488" t="str">
        <f>IFERROR(INDEX('Kode Akun'!O:O,MATCH(H84,'Kode Akun'!C:C,0),0),"")</f>
        <v/>
      </c>
      <c r="V84" s="166"/>
    </row>
    <row r="85" spans="1:22" ht="15" customHeight="1" x14ac:dyDescent="0.25">
      <c r="A85" s="51">
        <f t="shared" si="3"/>
        <v>0</v>
      </c>
      <c r="B85" s="51">
        <f t="shared" si="4"/>
        <v>0</v>
      </c>
      <c r="C85" s="237">
        <f t="shared" si="5"/>
        <v>0</v>
      </c>
      <c r="D85" s="477">
        <v>76</v>
      </c>
      <c r="E85" s="478"/>
      <c r="F85" s="477"/>
      <c r="G85" s="479"/>
      <c r="H85" s="477"/>
      <c r="I85" s="480" t="str">
        <f>IF(H85&lt;&gt;"",INDEX('Kode Akun'!$D:$D,MATCH($H85,'Kode Akun'!$C:$C,0),0),"")</f>
        <v/>
      </c>
      <c r="J85" s="481"/>
      <c r="K85" s="481"/>
      <c r="L85" s="482"/>
      <c r="M85" s="483"/>
      <c r="N85" s="484"/>
      <c r="O85" s="484"/>
      <c r="P85" s="488" t="str">
        <f>IFERROR(INDEX(Supplier!D:D,MATCH(O85,Supplier!C:C,0),0),"")</f>
        <v/>
      </c>
      <c r="Q85" s="484"/>
      <c r="R85" s="484"/>
      <c r="S85" s="488" t="str">
        <f>IFERROR(INDEX(Customer!D:D,MATCH(R85,Customer!C:C,0),0),"")</f>
        <v/>
      </c>
      <c r="T85" s="490" t="str">
        <f>IFERROR(INDEX('Kode Akun'!N:N,MATCH(H85,'Kode Akun'!C:C,0),0),"")</f>
        <v/>
      </c>
      <c r="U85" s="488" t="str">
        <f>IFERROR(INDEX('Kode Akun'!O:O,MATCH(H85,'Kode Akun'!C:C,0),0),"")</f>
        <v/>
      </c>
      <c r="V85" s="166"/>
    </row>
    <row r="86" spans="1:22" ht="15" customHeight="1" x14ac:dyDescent="0.25">
      <c r="A86" s="51">
        <f t="shared" si="3"/>
        <v>0</v>
      </c>
      <c r="B86" s="51">
        <f t="shared" si="4"/>
        <v>0</v>
      </c>
      <c r="C86" s="237">
        <f t="shared" si="5"/>
        <v>0</v>
      </c>
      <c r="D86" s="477">
        <v>77</v>
      </c>
      <c r="E86" s="478"/>
      <c r="F86" s="477"/>
      <c r="G86" s="479"/>
      <c r="H86" s="477"/>
      <c r="I86" s="480" t="str">
        <f>IF(H86&lt;&gt;"",INDEX('Kode Akun'!$D:$D,MATCH($H86,'Kode Akun'!$C:$C,0),0),"")</f>
        <v/>
      </c>
      <c r="J86" s="481"/>
      <c r="K86" s="481"/>
      <c r="L86" s="482"/>
      <c r="M86" s="483"/>
      <c r="N86" s="484"/>
      <c r="O86" s="484"/>
      <c r="P86" s="488" t="str">
        <f>IFERROR(INDEX(Supplier!D:D,MATCH(O86,Supplier!C:C,0),0),"")</f>
        <v/>
      </c>
      <c r="Q86" s="484"/>
      <c r="R86" s="484"/>
      <c r="S86" s="488" t="str">
        <f>IFERROR(INDEX(Customer!D:D,MATCH(R86,Customer!C:C,0),0),"")</f>
        <v/>
      </c>
      <c r="T86" s="490" t="str">
        <f>IFERROR(INDEX('Kode Akun'!N:N,MATCH(H86,'Kode Akun'!C:C,0),0),"")</f>
        <v/>
      </c>
      <c r="U86" s="488" t="str">
        <f>IFERROR(INDEX('Kode Akun'!O:O,MATCH(H86,'Kode Akun'!C:C,0),0),"")</f>
        <v/>
      </c>
      <c r="V86" s="166"/>
    </row>
    <row r="87" spans="1:22" ht="15" customHeight="1" x14ac:dyDescent="0.25">
      <c r="A87" s="51">
        <f t="shared" si="3"/>
        <v>0</v>
      </c>
      <c r="B87" s="51">
        <f t="shared" si="4"/>
        <v>0</v>
      </c>
      <c r="C87" s="237">
        <f t="shared" si="5"/>
        <v>0</v>
      </c>
      <c r="D87" s="477">
        <v>78</v>
      </c>
      <c r="E87" s="478"/>
      <c r="F87" s="477"/>
      <c r="G87" s="479"/>
      <c r="H87" s="477"/>
      <c r="I87" s="480" t="str">
        <f>IF(H87&lt;&gt;"",INDEX('Kode Akun'!$D:$D,MATCH($H87,'Kode Akun'!$C:$C,0),0),"")</f>
        <v/>
      </c>
      <c r="J87" s="481"/>
      <c r="K87" s="481"/>
      <c r="L87" s="482"/>
      <c r="M87" s="483"/>
      <c r="N87" s="484"/>
      <c r="O87" s="484"/>
      <c r="P87" s="488" t="str">
        <f>IFERROR(INDEX(Supplier!D:D,MATCH(O87,Supplier!C:C,0),0),"")</f>
        <v/>
      </c>
      <c r="Q87" s="484"/>
      <c r="R87" s="484"/>
      <c r="S87" s="488" t="str">
        <f>IFERROR(INDEX(Customer!D:D,MATCH(R87,Customer!C:C,0),0),"")</f>
        <v/>
      </c>
      <c r="T87" s="490" t="str">
        <f>IFERROR(INDEX('Kode Akun'!N:N,MATCH(H87,'Kode Akun'!C:C,0),0),"")</f>
        <v/>
      </c>
      <c r="U87" s="488" t="str">
        <f>IFERROR(INDEX('Kode Akun'!O:O,MATCH(H87,'Kode Akun'!C:C,0),0),"")</f>
        <v/>
      </c>
      <c r="V87" s="166"/>
    </row>
    <row r="88" spans="1:22" ht="15" customHeight="1" x14ac:dyDescent="0.25">
      <c r="A88" s="51">
        <f t="shared" si="3"/>
        <v>0</v>
      </c>
      <c r="B88" s="51">
        <f t="shared" si="4"/>
        <v>0</v>
      </c>
      <c r="C88" s="237">
        <f t="shared" si="5"/>
        <v>0</v>
      </c>
      <c r="D88" s="477">
        <v>79</v>
      </c>
      <c r="E88" s="478"/>
      <c r="F88" s="477"/>
      <c r="G88" s="479"/>
      <c r="H88" s="477"/>
      <c r="I88" s="480" t="str">
        <f>IF(H88&lt;&gt;"",INDEX('Kode Akun'!$D:$D,MATCH($H88,'Kode Akun'!$C:$C,0),0),"")</f>
        <v/>
      </c>
      <c r="J88" s="481"/>
      <c r="K88" s="481"/>
      <c r="L88" s="482"/>
      <c r="M88" s="483"/>
      <c r="N88" s="484"/>
      <c r="O88" s="484"/>
      <c r="P88" s="488" t="str">
        <f>IFERROR(INDEX(Supplier!D:D,MATCH(O88,Supplier!C:C,0),0),"")</f>
        <v/>
      </c>
      <c r="Q88" s="484"/>
      <c r="R88" s="484"/>
      <c r="S88" s="488" t="str">
        <f>IFERROR(INDEX(Customer!D:D,MATCH(R88,Customer!C:C,0),0),"")</f>
        <v/>
      </c>
      <c r="T88" s="490" t="str">
        <f>IFERROR(INDEX('Kode Akun'!N:N,MATCH(H88,'Kode Akun'!C:C,0),0),"")</f>
        <v/>
      </c>
      <c r="U88" s="488" t="str">
        <f>IFERROR(INDEX('Kode Akun'!O:O,MATCH(H88,'Kode Akun'!C:C,0),0),"")</f>
        <v/>
      </c>
      <c r="V88" s="166"/>
    </row>
    <row r="89" spans="1:22" ht="15" customHeight="1" x14ac:dyDescent="0.25">
      <c r="A89" s="51">
        <f t="shared" si="3"/>
        <v>0</v>
      </c>
      <c r="B89" s="51">
        <f t="shared" si="4"/>
        <v>0</v>
      </c>
      <c r="C89" s="237">
        <f t="shared" si="5"/>
        <v>0</v>
      </c>
      <c r="D89" s="477">
        <v>80</v>
      </c>
      <c r="E89" s="478"/>
      <c r="F89" s="477"/>
      <c r="G89" s="479"/>
      <c r="H89" s="477"/>
      <c r="I89" s="480" t="str">
        <f>IF(H89&lt;&gt;"",INDEX('Kode Akun'!$D:$D,MATCH($H89,'Kode Akun'!$C:$C,0),0),"")</f>
        <v/>
      </c>
      <c r="J89" s="481"/>
      <c r="K89" s="481"/>
      <c r="L89" s="482"/>
      <c r="M89" s="483"/>
      <c r="N89" s="484"/>
      <c r="O89" s="484"/>
      <c r="P89" s="488" t="str">
        <f>IFERROR(INDEX(Supplier!D:D,MATCH(O89,Supplier!C:C,0),0),"")</f>
        <v/>
      </c>
      <c r="Q89" s="484"/>
      <c r="R89" s="484"/>
      <c r="S89" s="488" t="str">
        <f>IFERROR(INDEX(Customer!D:D,MATCH(R89,Customer!C:C,0),0),"")</f>
        <v/>
      </c>
      <c r="T89" s="490" t="str">
        <f>IFERROR(INDEX('Kode Akun'!N:N,MATCH(H89,'Kode Akun'!C:C,0),0),"")</f>
        <v/>
      </c>
      <c r="U89" s="488" t="str">
        <f>IFERROR(INDEX('Kode Akun'!O:O,MATCH(H89,'Kode Akun'!C:C,0),0),"")</f>
        <v/>
      </c>
      <c r="V89" s="166"/>
    </row>
    <row r="90" spans="1:22" ht="15" customHeight="1" x14ac:dyDescent="0.25">
      <c r="A90" s="51">
        <f t="shared" si="3"/>
        <v>0</v>
      </c>
      <c r="B90" s="51">
        <f t="shared" si="4"/>
        <v>0</v>
      </c>
      <c r="C90" s="237">
        <f t="shared" si="5"/>
        <v>0</v>
      </c>
      <c r="D90" s="477">
        <v>81</v>
      </c>
      <c r="E90" s="478"/>
      <c r="F90" s="477"/>
      <c r="G90" s="479"/>
      <c r="H90" s="477"/>
      <c r="I90" s="480" t="str">
        <f>IF(H90&lt;&gt;"",INDEX('Kode Akun'!$D:$D,MATCH($H90,'Kode Akun'!$C:$C,0),0),"")</f>
        <v/>
      </c>
      <c r="J90" s="481"/>
      <c r="K90" s="481"/>
      <c r="L90" s="482"/>
      <c r="M90" s="483"/>
      <c r="N90" s="484"/>
      <c r="O90" s="484"/>
      <c r="P90" s="488" t="str">
        <f>IFERROR(INDEX(Supplier!D:D,MATCH(O90,Supplier!C:C,0),0),"")</f>
        <v/>
      </c>
      <c r="Q90" s="484"/>
      <c r="R90" s="484"/>
      <c r="S90" s="488" t="str">
        <f>IFERROR(INDEX(Customer!D:D,MATCH(R90,Customer!C:C,0),0),"")</f>
        <v/>
      </c>
      <c r="T90" s="490" t="str">
        <f>IFERROR(INDEX('Kode Akun'!N:N,MATCH(H90,'Kode Akun'!C:C,0),0),"")</f>
        <v/>
      </c>
      <c r="U90" s="488" t="str">
        <f>IFERROR(INDEX('Kode Akun'!O:O,MATCH(H90,'Kode Akun'!C:C,0),0),"")</f>
        <v/>
      </c>
      <c r="V90" s="166"/>
    </row>
    <row r="91" spans="1:22" ht="15" customHeight="1" x14ac:dyDescent="0.25">
      <c r="A91" s="51">
        <f t="shared" si="3"/>
        <v>0</v>
      </c>
      <c r="B91" s="51">
        <f t="shared" si="4"/>
        <v>0</v>
      </c>
      <c r="C91" s="237">
        <f t="shared" si="5"/>
        <v>0</v>
      </c>
      <c r="D91" s="477">
        <v>82</v>
      </c>
      <c r="E91" s="478"/>
      <c r="F91" s="477"/>
      <c r="G91" s="479"/>
      <c r="H91" s="477"/>
      <c r="I91" s="480" t="str">
        <f>IF(H91&lt;&gt;"",INDEX('Kode Akun'!$D:$D,MATCH($H91,'Kode Akun'!$C:$C,0),0),"")</f>
        <v/>
      </c>
      <c r="J91" s="481"/>
      <c r="K91" s="481"/>
      <c r="L91" s="482"/>
      <c r="M91" s="483"/>
      <c r="N91" s="484"/>
      <c r="O91" s="484"/>
      <c r="P91" s="488" t="str">
        <f>IFERROR(INDEX(Supplier!D:D,MATCH(O91,Supplier!C:C,0),0),"")</f>
        <v/>
      </c>
      <c r="Q91" s="484"/>
      <c r="R91" s="484"/>
      <c r="S91" s="488" t="str">
        <f>IFERROR(INDEX(Customer!D:D,MATCH(R91,Customer!C:C,0),0),"")</f>
        <v/>
      </c>
      <c r="T91" s="490" t="str">
        <f>IFERROR(INDEX('Kode Akun'!N:N,MATCH(H91,'Kode Akun'!C:C,0),0),"")</f>
        <v/>
      </c>
      <c r="U91" s="488" t="str">
        <f>IFERROR(INDEX('Kode Akun'!O:O,MATCH(H91,'Kode Akun'!C:C,0),0),"")</f>
        <v/>
      </c>
      <c r="V91" s="166"/>
    </row>
    <row r="92" spans="1:22" ht="15" customHeight="1" x14ac:dyDescent="0.25">
      <c r="A92" s="51">
        <f t="shared" si="3"/>
        <v>0</v>
      </c>
      <c r="B92" s="51">
        <f t="shared" si="4"/>
        <v>0</v>
      </c>
      <c r="C92" s="237">
        <f t="shared" si="5"/>
        <v>0</v>
      </c>
      <c r="D92" s="477">
        <v>83</v>
      </c>
      <c r="E92" s="478"/>
      <c r="F92" s="477"/>
      <c r="G92" s="479"/>
      <c r="H92" s="477"/>
      <c r="I92" s="480" t="str">
        <f>IF(H92&lt;&gt;"",INDEX('Kode Akun'!$D:$D,MATCH($H92,'Kode Akun'!$C:$C,0),0),"")</f>
        <v/>
      </c>
      <c r="J92" s="481"/>
      <c r="K92" s="481"/>
      <c r="L92" s="482"/>
      <c r="M92" s="483"/>
      <c r="N92" s="484"/>
      <c r="O92" s="484"/>
      <c r="P92" s="488" t="str">
        <f>IFERROR(INDEX(Supplier!D:D,MATCH(O92,Supplier!C:C,0),0),"")</f>
        <v/>
      </c>
      <c r="Q92" s="484"/>
      <c r="R92" s="484"/>
      <c r="S92" s="488" t="str">
        <f>IFERROR(INDEX(Customer!D:D,MATCH(R92,Customer!C:C,0),0),"")</f>
        <v/>
      </c>
      <c r="T92" s="490" t="str">
        <f>IFERROR(INDEX('Kode Akun'!N:N,MATCH(H92,'Kode Akun'!C:C,0),0),"")</f>
        <v/>
      </c>
      <c r="U92" s="488" t="str">
        <f>IFERROR(INDEX('Kode Akun'!O:O,MATCH(H92,'Kode Akun'!C:C,0),0),"")</f>
        <v/>
      </c>
      <c r="V92" s="166"/>
    </row>
    <row r="93" spans="1:22" ht="15" customHeight="1" x14ac:dyDescent="0.25">
      <c r="A93" s="51">
        <f t="shared" si="3"/>
        <v>0</v>
      </c>
      <c r="B93" s="51">
        <f t="shared" si="4"/>
        <v>0</v>
      </c>
      <c r="C93" s="237">
        <f t="shared" si="5"/>
        <v>0</v>
      </c>
      <c r="D93" s="477">
        <v>84</v>
      </c>
      <c r="E93" s="478"/>
      <c r="F93" s="477"/>
      <c r="G93" s="479"/>
      <c r="H93" s="477"/>
      <c r="I93" s="480" t="str">
        <f>IF(H93&lt;&gt;"",INDEX('Kode Akun'!$D:$D,MATCH($H93,'Kode Akun'!$C:$C,0),0),"")</f>
        <v/>
      </c>
      <c r="J93" s="481"/>
      <c r="K93" s="481"/>
      <c r="L93" s="482"/>
      <c r="M93" s="483"/>
      <c r="N93" s="484"/>
      <c r="O93" s="484"/>
      <c r="P93" s="488" t="str">
        <f>IFERROR(INDEX(Supplier!D:D,MATCH(O93,Supplier!C:C,0),0),"")</f>
        <v/>
      </c>
      <c r="Q93" s="484"/>
      <c r="R93" s="484"/>
      <c r="S93" s="488" t="str">
        <f>IFERROR(INDEX(Customer!D:D,MATCH(R93,Customer!C:C,0),0),"")</f>
        <v/>
      </c>
      <c r="T93" s="490" t="str">
        <f>IFERROR(INDEX('Kode Akun'!N:N,MATCH(H93,'Kode Akun'!C:C,0),0),"")</f>
        <v/>
      </c>
      <c r="U93" s="488" t="str">
        <f>IFERROR(INDEX('Kode Akun'!O:O,MATCH(H93,'Kode Akun'!C:C,0),0),"")</f>
        <v/>
      </c>
      <c r="V93" s="166"/>
    </row>
    <row r="94" spans="1:22" ht="15" customHeight="1" x14ac:dyDescent="0.25">
      <c r="A94" s="51">
        <f t="shared" si="3"/>
        <v>0</v>
      </c>
      <c r="B94" s="51">
        <f t="shared" si="4"/>
        <v>0</v>
      </c>
      <c r="C94" s="237">
        <f t="shared" si="5"/>
        <v>0</v>
      </c>
      <c r="D94" s="477">
        <v>85</v>
      </c>
      <c r="E94" s="478"/>
      <c r="F94" s="477"/>
      <c r="G94" s="479"/>
      <c r="H94" s="477"/>
      <c r="I94" s="480" t="str">
        <f>IF(H94&lt;&gt;"",INDEX('Kode Akun'!$D:$D,MATCH($H94,'Kode Akun'!$C:$C,0),0),"")</f>
        <v/>
      </c>
      <c r="J94" s="481"/>
      <c r="K94" s="481"/>
      <c r="L94" s="482"/>
      <c r="M94" s="483"/>
      <c r="N94" s="484"/>
      <c r="O94" s="484"/>
      <c r="P94" s="488" t="str">
        <f>IFERROR(INDEX(Supplier!D:D,MATCH(O94,Supplier!C:C,0),0),"")</f>
        <v/>
      </c>
      <c r="Q94" s="484"/>
      <c r="R94" s="484"/>
      <c r="S94" s="488" t="str">
        <f>IFERROR(INDEX(Customer!D:D,MATCH(R94,Customer!C:C,0),0),"")</f>
        <v/>
      </c>
      <c r="T94" s="490" t="str">
        <f>IFERROR(INDEX('Kode Akun'!N:N,MATCH(H94,'Kode Akun'!C:C,0),0),"")</f>
        <v/>
      </c>
      <c r="U94" s="488" t="str">
        <f>IFERROR(INDEX('Kode Akun'!O:O,MATCH(H94,'Kode Akun'!C:C,0),0),"")</f>
        <v/>
      </c>
      <c r="V94" s="166"/>
    </row>
    <row r="95" spans="1:22" ht="15" customHeight="1" x14ac:dyDescent="0.25">
      <c r="A95" s="51">
        <f t="shared" si="3"/>
        <v>0</v>
      </c>
      <c r="B95" s="51">
        <f t="shared" si="4"/>
        <v>0</v>
      </c>
      <c r="C95" s="237">
        <f t="shared" si="5"/>
        <v>0</v>
      </c>
      <c r="D95" s="477">
        <v>86</v>
      </c>
      <c r="E95" s="478"/>
      <c r="F95" s="477"/>
      <c r="G95" s="479"/>
      <c r="H95" s="477"/>
      <c r="I95" s="480" t="str">
        <f>IF(H95&lt;&gt;"",INDEX('Kode Akun'!$D:$D,MATCH($H95,'Kode Akun'!$C:$C,0),0),"")</f>
        <v/>
      </c>
      <c r="J95" s="481"/>
      <c r="K95" s="481"/>
      <c r="L95" s="482"/>
      <c r="M95" s="483"/>
      <c r="N95" s="484"/>
      <c r="O95" s="484"/>
      <c r="P95" s="488" t="str">
        <f>IFERROR(INDEX(Supplier!D:D,MATCH(O95,Supplier!C:C,0),0),"")</f>
        <v/>
      </c>
      <c r="Q95" s="484"/>
      <c r="R95" s="484"/>
      <c r="S95" s="488" t="str">
        <f>IFERROR(INDEX(Customer!D:D,MATCH(R95,Customer!C:C,0),0),"")</f>
        <v/>
      </c>
      <c r="T95" s="490" t="str">
        <f>IFERROR(INDEX('Kode Akun'!N:N,MATCH(H95,'Kode Akun'!C:C,0),0),"")</f>
        <v/>
      </c>
      <c r="U95" s="488" t="str">
        <f>IFERROR(INDEX('Kode Akun'!O:O,MATCH(H95,'Kode Akun'!C:C,0),0),"")</f>
        <v/>
      </c>
      <c r="V95" s="166"/>
    </row>
    <row r="96" spans="1:22" ht="15" customHeight="1" x14ac:dyDescent="0.25">
      <c r="A96" s="51">
        <f t="shared" si="3"/>
        <v>0</v>
      </c>
      <c r="B96" s="51">
        <f t="shared" si="4"/>
        <v>0</v>
      </c>
      <c r="C96" s="237">
        <f t="shared" si="5"/>
        <v>0</v>
      </c>
      <c r="D96" s="477">
        <v>87</v>
      </c>
      <c r="E96" s="478"/>
      <c r="F96" s="477"/>
      <c r="G96" s="479"/>
      <c r="H96" s="477"/>
      <c r="I96" s="480" t="str">
        <f>IF(H96&lt;&gt;"",INDEX('Kode Akun'!$D:$D,MATCH($H96,'Kode Akun'!$C:$C,0),0),"")</f>
        <v/>
      </c>
      <c r="J96" s="481"/>
      <c r="K96" s="481"/>
      <c r="L96" s="482"/>
      <c r="M96" s="483"/>
      <c r="N96" s="484"/>
      <c r="O96" s="484"/>
      <c r="P96" s="488" t="str">
        <f>IFERROR(INDEX(Supplier!D:D,MATCH(O96,Supplier!C:C,0),0),"")</f>
        <v/>
      </c>
      <c r="Q96" s="484"/>
      <c r="R96" s="484"/>
      <c r="S96" s="488" t="str">
        <f>IFERROR(INDEX(Customer!D:D,MATCH(R96,Customer!C:C,0),0),"")</f>
        <v/>
      </c>
      <c r="T96" s="490" t="str">
        <f>IFERROR(INDEX('Kode Akun'!N:N,MATCH(H96,'Kode Akun'!C:C,0),0),"")</f>
        <v/>
      </c>
      <c r="U96" s="488" t="str">
        <f>IFERROR(INDEX('Kode Akun'!O:O,MATCH(H96,'Kode Akun'!C:C,0),0),"")</f>
        <v/>
      </c>
      <c r="V96" s="166"/>
    </row>
    <row r="97" spans="1:22" ht="15" customHeight="1" x14ac:dyDescent="0.25">
      <c r="A97" s="51">
        <f t="shared" si="3"/>
        <v>0</v>
      </c>
      <c r="B97" s="51">
        <f t="shared" si="4"/>
        <v>0</v>
      </c>
      <c r="C97" s="237">
        <f t="shared" si="5"/>
        <v>0</v>
      </c>
      <c r="D97" s="477">
        <v>88</v>
      </c>
      <c r="E97" s="478"/>
      <c r="F97" s="477"/>
      <c r="G97" s="479"/>
      <c r="H97" s="477"/>
      <c r="I97" s="480" t="str">
        <f>IF(H97&lt;&gt;"",INDEX('Kode Akun'!$D:$D,MATCH($H97,'Kode Akun'!$C:$C,0),0),"")</f>
        <v/>
      </c>
      <c r="J97" s="481"/>
      <c r="K97" s="481"/>
      <c r="L97" s="482"/>
      <c r="M97" s="483"/>
      <c r="N97" s="484"/>
      <c r="O97" s="484"/>
      <c r="P97" s="488" t="str">
        <f>IFERROR(INDEX(Supplier!D:D,MATCH(O97,Supplier!C:C,0),0),"")</f>
        <v/>
      </c>
      <c r="Q97" s="484"/>
      <c r="R97" s="484"/>
      <c r="S97" s="488" t="str">
        <f>IFERROR(INDEX(Customer!D:D,MATCH(R97,Customer!C:C,0),0),"")</f>
        <v/>
      </c>
      <c r="T97" s="490" t="str">
        <f>IFERROR(INDEX('Kode Akun'!N:N,MATCH(H97,'Kode Akun'!C:C,0),0),"")</f>
        <v/>
      </c>
      <c r="U97" s="488" t="str">
        <f>IFERROR(INDEX('Kode Akun'!O:O,MATCH(H97,'Kode Akun'!C:C,0),0),"")</f>
        <v/>
      </c>
      <c r="V97" s="166"/>
    </row>
    <row r="98" spans="1:22" ht="15" customHeight="1" x14ac:dyDescent="0.25">
      <c r="A98" s="51">
        <f t="shared" si="3"/>
        <v>0</v>
      </c>
      <c r="B98" s="51">
        <f t="shared" si="4"/>
        <v>0</v>
      </c>
      <c r="C98" s="237">
        <f t="shared" si="5"/>
        <v>0</v>
      </c>
      <c r="D98" s="477">
        <v>89</v>
      </c>
      <c r="E98" s="478"/>
      <c r="F98" s="477"/>
      <c r="G98" s="479"/>
      <c r="H98" s="477"/>
      <c r="I98" s="480" t="str">
        <f>IF(H98&lt;&gt;"",INDEX('Kode Akun'!$D:$D,MATCH($H98,'Kode Akun'!$C:$C,0),0),"")</f>
        <v/>
      </c>
      <c r="J98" s="481"/>
      <c r="K98" s="481"/>
      <c r="L98" s="482"/>
      <c r="M98" s="483"/>
      <c r="N98" s="484"/>
      <c r="O98" s="484"/>
      <c r="P98" s="488" t="str">
        <f>IFERROR(INDEX(Supplier!D:D,MATCH(O98,Supplier!C:C,0),0),"")</f>
        <v/>
      </c>
      <c r="Q98" s="484"/>
      <c r="R98" s="484"/>
      <c r="S98" s="488" t="str">
        <f>IFERROR(INDEX(Customer!D:D,MATCH(R98,Customer!C:C,0),0),"")</f>
        <v/>
      </c>
      <c r="T98" s="490" t="str">
        <f>IFERROR(INDEX('Kode Akun'!N:N,MATCH(H98,'Kode Akun'!C:C,0),0),"")</f>
        <v/>
      </c>
      <c r="U98" s="488" t="str">
        <f>IFERROR(INDEX('Kode Akun'!O:O,MATCH(H98,'Kode Akun'!C:C,0),0),"")</f>
        <v/>
      </c>
      <c r="V98" s="166"/>
    </row>
    <row r="99" spans="1:22" ht="15" customHeight="1" x14ac:dyDescent="0.25">
      <c r="A99" s="51">
        <f t="shared" si="3"/>
        <v>0</v>
      </c>
      <c r="B99" s="51">
        <f t="shared" si="4"/>
        <v>0</v>
      </c>
      <c r="C99" s="237">
        <f t="shared" si="5"/>
        <v>0</v>
      </c>
      <c r="D99" s="477">
        <v>90</v>
      </c>
      <c r="E99" s="478"/>
      <c r="F99" s="477"/>
      <c r="G99" s="479"/>
      <c r="H99" s="477"/>
      <c r="I99" s="480" t="str">
        <f>IF(H99&lt;&gt;"",INDEX('Kode Akun'!$D:$D,MATCH($H99,'Kode Akun'!$C:$C,0),0),"")</f>
        <v/>
      </c>
      <c r="J99" s="481"/>
      <c r="K99" s="481"/>
      <c r="L99" s="482"/>
      <c r="M99" s="483"/>
      <c r="N99" s="484"/>
      <c r="O99" s="484"/>
      <c r="P99" s="488" t="str">
        <f>IFERROR(INDEX(Supplier!D:D,MATCH(O99,Supplier!C:C,0),0),"")</f>
        <v/>
      </c>
      <c r="Q99" s="484"/>
      <c r="R99" s="484"/>
      <c r="S99" s="488" t="str">
        <f>IFERROR(INDEX(Customer!D:D,MATCH(R99,Customer!C:C,0),0),"")</f>
        <v/>
      </c>
      <c r="T99" s="490" t="str">
        <f>IFERROR(INDEX('Kode Akun'!N:N,MATCH(H99,'Kode Akun'!C:C,0),0),"")</f>
        <v/>
      </c>
      <c r="U99" s="488" t="str">
        <f>IFERROR(INDEX('Kode Akun'!O:O,MATCH(H99,'Kode Akun'!C:C,0),0),"")</f>
        <v/>
      </c>
      <c r="V99" s="166"/>
    </row>
    <row r="100" spans="1:22" ht="15" customHeight="1" x14ac:dyDescent="0.25">
      <c r="A100" s="51">
        <f t="shared" si="3"/>
        <v>0</v>
      </c>
      <c r="B100" s="51">
        <f t="shared" si="4"/>
        <v>0</v>
      </c>
      <c r="C100" s="237">
        <f t="shared" si="5"/>
        <v>0</v>
      </c>
      <c r="D100" s="477">
        <v>91</v>
      </c>
      <c r="E100" s="478"/>
      <c r="F100" s="477"/>
      <c r="G100" s="479"/>
      <c r="H100" s="477"/>
      <c r="I100" s="480" t="str">
        <f>IF(H100&lt;&gt;"",INDEX('Kode Akun'!$D:$D,MATCH($H100,'Kode Akun'!$C:$C,0),0),"")</f>
        <v/>
      </c>
      <c r="J100" s="481"/>
      <c r="K100" s="481"/>
      <c r="L100" s="482"/>
      <c r="M100" s="483"/>
      <c r="N100" s="484"/>
      <c r="O100" s="484"/>
      <c r="P100" s="488" t="str">
        <f>IFERROR(INDEX(Supplier!D:D,MATCH(O100,Supplier!C:C,0),0),"")</f>
        <v/>
      </c>
      <c r="Q100" s="484"/>
      <c r="R100" s="484"/>
      <c r="S100" s="488" t="str">
        <f>IFERROR(INDEX(Customer!D:D,MATCH(R100,Customer!C:C,0),0),"")</f>
        <v/>
      </c>
      <c r="T100" s="490" t="str">
        <f>IFERROR(INDEX('Kode Akun'!N:N,MATCH(H100,'Kode Akun'!C:C,0),0),"")</f>
        <v/>
      </c>
      <c r="U100" s="488" t="str">
        <f>IFERROR(INDEX('Kode Akun'!O:O,MATCH(H100,'Kode Akun'!C:C,0),0),"")</f>
        <v/>
      </c>
      <c r="V100" s="166"/>
    </row>
    <row r="101" spans="1:22" ht="15" customHeight="1" x14ac:dyDescent="0.25">
      <c r="A101" s="51">
        <f t="shared" si="3"/>
        <v>0</v>
      </c>
      <c r="B101" s="51">
        <f t="shared" si="4"/>
        <v>0</v>
      </c>
      <c r="C101" s="237">
        <f t="shared" si="5"/>
        <v>0</v>
      </c>
      <c r="D101" s="477">
        <v>92</v>
      </c>
      <c r="E101" s="478"/>
      <c r="F101" s="477"/>
      <c r="G101" s="479"/>
      <c r="H101" s="477"/>
      <c r="I101" s="480" t="str">
        <f>IF(H101&lt;&gt;"",INDEX('Kode Akun'!$D:$D,MATCH($H101,'Kode Akun'!$C:$C,0),0),"")</f>
        <v/>
      </c>
      <c r="J101" s="481"/>
      <c r="K101" s="481"/>
      <c r="L101" s="482"/>
      <c r="M101" s="483"/>
      <c r="N101" s="484"/>
      <c r="O101" s="484"/>
      <c r="P101" s="488" t="str">
        <f>IFERROR(INDEX(Supplier!D:D,MATCH(O101,Supplier!C:C,0),0),"")</f>
        <v/>
      </c>
      <c r="Q101" s="484"/>
      <c r="R101" s="484"/>
      <c r="S101" s="488" t="str">
        <f>IFERROR(INDEX(Customer!D:D,MATCH(R101,Customer!C:C,0),0),"")</f>
        <v/>
      </c>
      <c r="T101" s="490" t="str">
        <f>IFERROR(INDEX('Kode Akun'!N:N,MATCH(H101,'Kode Akun'!C:C,0),0),"")</f>
        <v/>
      </c>
      <c r="U101" s="488" t="str">
        <f>IFERROR(INDEX('Kode Akun'!O:O,MATCH(H101,'Kode Akun'!C:C,0),0),"")</f>
        <v/>
      </c>
      <c r="V101" s="166"/>
    </row>
    <row r="102" spans="1:22" ht="15" customHeight="1" x14ac:dyDescent="0.25">
      <c r="A102" s="51">
        <f t="shared" si="3"/>
        <v>0</v>
      </c>
      <c r="B102" s="51">
        <f t="shared" si="4"/>
        <v>0</v>
      </c>
      <c r="C102" s="237">
        <f t="shared" si="5"/>
        <v>0</v>
      </c>
      <c r="D102" s="477">
        <v>93</v>
      </c>
      <c r="E102" s="478"/>
      <c r="F102" s="477"/>
      <c r="G102" s="479"/>
      <c r="H102" s="477"/>
      <c r="I102" s="480" t="str">
        <f>IF(H102&lt;&gt;"",INDEX('Kode Akun'!$D:$D,MATCH($H102,'Kode Akun'!$C:$C,0),0),"")</f>
        <v/>
      </c>
      <c r="J102" s="481"/>
      <c r="K102" s="481"/>
      <c r="L102" s="482"/>
      <c r="M102" s="483"/>
      <c r="N102" s="484"/>
      <c r="O102" s="484"/>
      <c r="P102" s="488" t="str">
        <f>IFERROR(INDEX(Supplier!D:D,MATCH(O102,Supplier!C:C,0),0),"")</f>
        <v/>
      </c>
      <c r="Q102" s="484"/>
      <c r="R102" s="484"/>
      <c r="S102" s="488" t="str">
        <f>IFERROR(INDEX(Customer!D:D,MATCH(R102,Customer!C:C,0),0),"")</f>
        <v/>
      </c>
      <c r="T102" s="490" t="str">
        <f>IFERROR(INDEX('Kode Akun'!N:N,MATCH(H102,'Kode Akun'!C:C,0),0),"")</f>
        <v/>
      </c>
      <c r="U102" s="488" t="str">
        <f>IFERROR(INDEX('Kode Akun'!O:O,MATCH(H102,'Kode Akun'!C:C,0),0),"")</f>
        <v/>
      </c>
      <c r="V102" s="166"/>
    </row>
    <row r="103" spans="1:22" ht="15" customHeight="1" x14ac:dyDescent="0.25">
      <c r="A103" s="51">
        <f t="shared" si="3"/>
        <v>0</v>
      </c>
      <c r="B103" s="51">
        <f t="shared" si="4"/>
        <v>0</v>
      </c>
      <c r="C103" s="237">
        <f t="shared" si="5"/>
        <v>0</v>
      </c>
      <c r="D103" s="477">
        <v>94</v>
      </c>
      <c r="E103" s="478"/>
      <c r="F103" s="477"/>
      <c r="G103" s="479"/>
      <c r="H103" s="477"/>
      <c r="I103" s="480" t="str">
        <f>IF(H103&lt;&gt;"",INDEX('Kode Akun'!$D:$D,MATCH($H103,'Kode Akun'!$C:$C,0),0),"")</f>
        <v/>
      </c>
      <c r="J103" s="481"/>
      <c r="K103" s="481"/>
      <c r="L103" s="482"/>
      <c r="M103" s="483"/>
      <c r="N103" s="484"/>
      <c r="O103" s="484"/>
      <c r="P103" s="488" t="str">
        <f>IFERROR(INDEX(Supplier!D:D,MATCH(O103,Supplier!C:C,0),0),"")</f>
        <v/>
      </c>
      <c r="Q103" s="484"/>
      <c r="R103" s="484"/>
      <c r="S103" s="488" t="str">
        <f>IFERROR(INDEX(Customer!D:D,MATCH(R103,Customer!C:C,0),0),"")</f>
        <v/>
      </c>
      <c r="T103" s="490" t="str">
        <f>IFERROR(INDEX('Kode Akun'!N:N,MATCH(H103,'Kode Akun'!C:C,0),0),"")</f>
        <v/>
      </c>
      <c r="U103" s="488" t="str">
        <f>IFERROR(INDEX('Kode Akun'!O:O,MATCH(H103,'Kode Akun'!C:C,0),0),"")</f>
        <v/>
      </c>
      <c r="V103" s="166"/>
    </row>
    <row r="104" spans="1:22" ht="15" customHeight="1" x14ac:dyDescent="0.25">
      <c r="A104" s="51">
        <f t="shared" si="3"/>
        <v>0</v>
      </c>
      <c r="B104" s="51">
        <f t="shared" si="4"/>
        <v>0</v>
      </c>
      <c r="C104" s="237">
        <f t="shared" si="5"/>
        <v>0</v>
      </c>
      <c r="D104" s="477">
        <v>95</v>
      </c>
      <c r="E104" s="478"/>
      <c r="F104" s="477"/>
      <c r="G104" s="479"/>
      <c r="H104" s="477"/>
      <c r="I104" s="480" t="str">
        <f>IF(H104&lt;&gt;"",INDEX('Kode Akun'!$D:$D,MATCH($H104,'Kode Akun'!$C:$C,0),0),"")</f>
        <v/>
      </c>
      <c r="J104" s="481"/>
      <c r="K104" s="481"/>
      <c r="L104" s="482"/>
      <c r="M104" s="483"/>
      <c r="N104" s="484"/>
      <c r="O104" s="484"/>
      <c r="P104" s="488" t="str">
        <f>IFERROR(INDEX(Supplier!D:D,MATCH(O104,Supplier!C:C,0),0),"")</f>
        <v/>
      </c>
      <c r="Q104" s="484"/>
      <c r="R104" s="484"/>
      <c r="S104" s="488" t="str">
        <f>IFERROR(INDEX(Customer!D:D,MATCH(R104,Customer!C:C,0),0),"")</f>
        <v/>
      </c>
      <c r="T104" s="490" t="str">
        <f>IFERROR(INDEX('Kode Akun'!N:N,MATCH(H104,'Kode Akun'!C:C,0),0),"")</f>
        <v/>
      </c>
      <c r="U104" s="488" t="str">
        <f>IFERROR(INDEX('Kode Akun'!O:O,MATCH(H104,'Kode Akun'!C:C,0),0),"")</f>
        <v/>
      </c>
      <c r="V104" s="166"/>
    </row>
    <row r="105" spans="1:22" ht="15" customHeight="1" x14ac:dyDescent="0.25">
      <c r="A105" s="51">
        <f t="shared" si="3"/>
        <v>0</v>
      </c>
      <c r="B105" s="51">
        <f t="shared" si="4"/>
        <v>0</v>
      </c>
      <c r="C105" s="237">
        <f t="shared" si="5"/>
        <v>0</v>
      </c>
      <c r="D105" s="477">
        <v>96</v>
      </c>
      <c r="E105" s="478"/>
      <c r="F105" s="477"/>
      <c r="G105" s="479"/>
      <c r="H105" s="477"/>
      <c r="I105" s="480" t="str">
        <f>IF(H105&lt;&gt;"",INDEX('Kode Akun'!$D:$D,MATCH($H105,'Kode Akun'!$C:$C,0),0),"")</f>
        <v/>
      </c>
      <c r="J105" s="481"/>
      <c r="K105" s="481"/>
      <c r="L105" s="482"/>
      <c r="M105" s="483"/>
      <c r="N105" s="484"/>
      <c r="O105" s="484"/>
      <c r="P105" s="488" t="str">
        <f>IFERROR(INDEX(Supplier!D:D,MATCH(O105,Supplier!C:C,0),0),"")</f>
        <v/>
      </c>
      <c r="Q105" s="484"/>
      <c r="R105" s="484"/>
      <c r="S105" s="488" t="str">
        <f>IFERROR(INDEX(Customer!D:D,MATCH(R105,Customer!C:C,0),0),"")</f>
        <v/>
      </c>
      <c r="T105" s="490" t="str">
        <f>IFERROR(INDEX('Kode Akun'!N:N,MATCH(H105,'Kode Akun'!C:C,0),0),"")</f>
        <v/>
      </c>
      <c r="U105" s="488" t="str">
        <f>IFERROR(INDEX('Kode Akun'!O:O,MATCH(H105,'Kode Akun'!C:C,0),0),"")</f>
        <v/>
      </c>
      <c r="V105" s="166"/>
    </row>
    <row r="106" spans="1:22" ht="15" customHeight="1" x14ac:dyDescent="0.25">
      <c r="A106" s="51">
        <f t="shared" si="3"/>
        <v>0</v>
      </c>
      <c r="B106" s="51">
        <f t="shared" si="4"/>
        <v>0</v>
      </c>
      <c r="C106" s="237">
        <f t="shared" si="5"/>
        <v>0</v>
      </c>
      <c r="D106" s="477">
        <v>97</v>
      </c>
      <c r="E106" s="478"/>
      <c r="F106" s="477"/>
      <c r="G106" s="479"/>
      <c r="H106" s="477"/>
      <c r="I106" s="480" t="str">
        <f>IF(H106&lt;&gt;"",INDEX('Kode Akun'!$D:$D,MATCH($H106,'Kode Akun'!$C:$C,0),0),"")</f>
        <v/>
      </c>
      <c r="J106" s="481"/>
      <c r="K106" s="481"/>
      <c r="L106" s="482"/>
      <c r="M106" s="483"/>
      <c r="N106" s="484"/>
      <c r="O106" s="484"/>
      <c r="P106" s="488" t="str">
        <f>IFERROR(INDEX(Supplier!D:D,MATCH(O106,Supplier!C:C,0),0),"")</f>
        <v/>
      </c>
      <c r="Q106" s="484"/>
      <c r="R106" s="484"/>
      <c r="S106" s="488" t="str">
        <f>IFERROR(INDEX(Customer!D:D,MATCH(R106,Customer!C:C,0),0),"")</f>
        <v/>
      </c>
      <c r="T106" s="490" t="str">
        <f>IFERROR(INDEX('Kode Akun'!N:N,MATCH(H106,'Kode Akun'!C:C,0),0),"")</f>
        <v/>
      </c>
      <c r="U106" s="488" t="str">
        <f>IFERROR(INDEX('Kode Akun'!O:O,MATCH(H106,'Kode Akun'!C:C,0),0),"")</f>
        <v/>
      </c>
      <c r="V106" s="166"/>
    </row>
    <row r="107" spans="1:22" ht="15" customHeight="1" x14ac:dyDescent="0.25">
      <c r="A107" s="51">
        <f t="shared" si="3"/>
        <v>0</v>
      </c>
      <c r="B107" s="51">
        <f t="shared" si="4"/>
        <v>0</v>
      </c>
      <c r="C107" s="237">
        <f t="shared" si="5"/>
        <v>0</v>
      </c>
      <c r="D107" s="477">
        <v>98</v>
      </c>
      <c r="E107" s="478"/>
      <c r="F107" s="477"/>
      <c r="G107" s="479"/>
      <c r="H107" s="477"/>
      <c r="I107" s="480" t="str">
        <f>IF(H107&lt;&gt;"",INDEX('Kode Akun'!$D:$D,MATCH($H107,'Kode Akun'!$C:$C,0),0),"")</f>
        <v/>
      </c>
      <c r="J107" s="481"/>
      <c r="K107" s="481"/>
      <c r="L107" s="482"/>
      <c r="M107" s="483"/>
      <c r="N107" s="484"/>
      <c r="O107" s="484"/>
      <c r="P107" s="488" t="str">
        <f>IFERROR(INDEX(Supplier!D:D,MATCH(O107,Supplier!C:C,0),0),"")</f>
        <v/>
      </c>
      <c r="Q107" s="484"/>
      <c r="R107" s="484"/>
      <c r="S107" s="488" t="str">
        <f>IFERROR(INDEX(Customer!D:D,MATCH(R107,Customer!C:C,0),0),"")</f>
        <v/>
      </c>
      <c r="T107" s="490" t="str">
        <f>IFERROR(INDEX('Kode Akun'!N:N,MATCH(H107,'Kode Akun'!C:C,0),0),"")</f>
        <v/>
      </c>
      <c r="U107" s="488" t="str">
        <f>IFERROR(INDEX('Kode Akun'!O:O,MATCH(H107,'Kode Akun'!C:C,0),0),"")</f>
        <v/>
      </c>
      <c r="V107" s="166"/>
    </row>
    <row r="108" spans="1:22" ht="15" customHeight="1" x14ac:dyDescent="0.25">
      <c r="A108" s="51">
        <f t="shared" si="3"/>
        <v>0</v>
      </c>
      <c r="B108" s="51">
        <f t="shared" si="4"/>
        <v>0</v>
      </c>
      <c r="C108" s="237">
        <f t="shared" si="5"/>
        <v>0</v>
      </c>
      <c r="D108" s="477">
        <v>99</v>
      </c>
      <c r="E108" s="478"/>
      <c r="F108" s="477"/>
      <c r="G108" s="479"/>
      <c r="H108" s="477"/>
      <c r="I108" s="480" t="str">
        <f>IF(H108&lt;&gt;"",INDEX('Kode Akun'!$D:$D,MATCH($H108,'Kode Akun'!$C:$C,0),0),"")</f>
        <v/>
      </c>
      <c r="J108" s="481"/>
      <c r="K108" s="481"/>
      <c r="L108" s="482"/>
      <c r="M108" s="483"/>
      <c r="N108" s="484"/>
      <c r="O108" s="484"/>
      <c r="P108" s="488" t="str">
        <f>IFERROR(INDEX(Supplier!D:D,MATCH(O108,Supplier!C:C,0),0),"")</f>
        <v/>
      </c>
      <c r="Q108" s="484"/>
      <c r="R108" s="484"/>
      <c r="S108" s="488" t="str">
        <f>IFERROR(INDEX(Customer!D:D,MATCH(R108,Customer!C:C,0),0),"")</f>
        <v/>
      </c>
      <c r="T108" s="490" t="str">
        <f>IFERROR(INDEX('Kode Akun'!N:N,MATCH(H108,'Kode Akun'!C:C,0),0),"")</f>
        <v/>
      </c>
      <c r="U108" s="488" t="str">
        <f>IFERROR(INDEX('Kode Akun'!O:O,MATCH(H108,'Kode Akun'!C:C,0),0),"")</f>
        <v/>
      </c>
      <c r="V108" s="166"/>
    </row>
    <row r="109" spans="1:22" ht="15" customHeight="1" x14ac:dyDescent="0.25">
      <c r="A109" s="51">
        <f t="shared" si="3"/>
        <v>0</v>
      </c>
      <c r="B109" s="51">
        <f t="shared" si="4"/>
        <v>0</v>
      </c>
      <c r="C109" s="237">
        <f t="shared" si="5"/>
        <v>0</v>
      </c>
      <c r="D109" s="477">
        <v>100</v>
      </c>
      <c r="E109" s="478"/>
      <c r="F109" s="477"/>
      <c r="G109" s="479"/>
      <c r="H109" s="477"/>
      <c r="I109" s="480" t="str">
        <f>IF(H109&lt;&gt;"",INDEX('Kode Akun'!$D:$D,MATCH($H109,'Kode Akun'!$C:$C,0),0),"")</f>
        <v/>
      </c>
      <c r="J109" s="481"/>
      <c r="K109" s="481"/>
      <c r="L109" s="482"/>
      <c r="M109" s="483"/>
      <c r="N109" s="484"/>
      <c r="O109" s="484"/>
      <c r="P109" s="488" t="str">
        <f>IFERROR(INDEX(Supplier!D:D,MATCH(O109,Supplier!C:C,0),0),"")</f>
        <v/>
      </c>
      <c r="Q109" s="484"/>
      <c r="R109" s="484"/>
      <c r="S109" s="488" t="str">
        <f>IFERROR(INDEX(Customer!D:D,MATCH(R109,Customer!C:C,0),0),"")</f>
        <v/>
      </c>
      <c r="T109" s="490" t="str">
        <f>IFERROR(INDEX('Kode Akun'!N:N,MATCH(H109,'Kode Akun'!C:C,0),0),"")</f>
        <v/>
      </c>
      <c r="U109" s="488" t="str">
        <f>IFERROR(INDEX('Kode Akun'!O:O,MATCH(H109,'Kode Akun'!C:C,0),0),"")</f>
        <v/>
      </c>
      <c r="V109" s="166"/>
    </row>
    <row r="110" spans="1:22" ht="15" customHeight="1" x14ac:dyDescent="0.25">
      <c r="A110" s="51">
        <f t="shared" si="3"/>
        <v>0</v>
      </c>
      <c r="B110" s="51">
        <f t="shared" si="4"/>
        <v>0</v>
      </c>
      <c r="C110" s="237">
        <f t="shared" si="5"/>
        <v>0</v>
      </c>
      <c r="D110" s="477">
        <v>101</v>
      </c>
      <c r="E110" s="478"/>
      <c r="F110" s="477"/>
      <c r="G110" s="479"/>
      <c r="H110" s="477"/>
      <c r="I110" s="480" t="str">
        <f>IF(H110&lt;&gt;"",INDEX('Kode Akun'!$D:$D,MATCH($H110,'Kode Akun'!$C:$C,0),0),"")</f>
        <v/>
      </c>
      <c r="J110" s="481"/>
      <c r="K110" s="481"/>
      <c r="L110" s="482"/>
      <c r="M110" s="483"/>
      <c r="N110" s="484"/>
      <c r="O110" s="484"/>
      <c r="P110" s="488" t="str">
        <f>IFERROR(INDEX(Supplier!D:D,MATCH(O110,Supplier!C:C,0),0),"")</f>
        <v/>
      </c>
      <c r="Q110" s="484"/>
      <c r="R110" s="484"/>
      <c r="S110" s="488" t="str">
        <f>IFERROR(INDEX(Customer!D:D,MATCH(R110,Customer!C:C,0),0),"")</f>
        <v/>
      </c>
      <c r="T110" s="490" t="str">
        <f>IFERROR(INDEX('Kode Akun'!N:N,MATCH(H110,'Kode Akun'!C:C,0),0),"")</f>
        <v/>
      </c>
      <c r="U110" s="488" t="str">
        <f>IFERROR(INDEX('Kode Akun'!O:O,MATCH(H110,'Kode Akun'!C:C,0),0),"")</f>
        <v/>
      </c>
      <c r="V110" s="166"/>
    </row>
    <row r="111" spans="1:22" ht="15" customHeight="1" x14ac:dyDescent="0.25">
      <c r="A111" s="51">
        <f t="shared" si="3"/>
        <v>0</v>
      </c>
      <c r="B111" s="51">
        <f t="shared" si="4"/>
        <v>0</v>
      </c>
      <c r="C111" s="237">
        <f t="shared" si="5"/>
        <v>0</v>
      </c>
      <c r="D111" s="477">
        <v>102</v>
      </c>
      <c r="E111" s="478"/>
      <c r="F111" s="477"/>
      <c r="G111" s="479"/>
      <c r="H111" s="477"/>
      <c r="I111" s="480" t="str">
        <f>IF(H111&lt;&gt;"",INDEX('Kode Akun'!$D:$D,MATCH($H111,'Kode Akun'!$C:$C,0),0),"")</f>
        <v/>
      </c>
      <c r="J111" s="481"/>
      <c r="K111" s="481"/>
      <c r="L111" s="482"/>
      <c r="M111" s="483"/>
      <c r="N111" s="484"/>
      <c r="O111" s="484"/>
      <c r="P111" s="488" t="str">
        <f>IFERROR(INDEX(Supplier!D:D,MATCH(O111,Supplier!C:C,0),0),"")</f>
        <v/>
      </c>
      <c r="Q111" s="484"/>
      <c r="R111" s="484"/>
      <c r="S111" s="488" t="str">
        <f>IFERROR(INDEX(Customer!D:D,MATCH(R111,Customer!C:C,0),0),"")</f>
        <v/>
      </c>
      <c r="T111" s="490" t="str">
        <f>IFERROR(INDEX('Kode Akun'!N:N,MATCH(H111,'Kode Akun'!C:C,0),0),"")</f>
        <v/>
      </c>
      <c r="U111" s="488" t="str">
        <f>IFERROR(INDEX('Kode Akun'!O:O,MATCH(H111,'Kode Akun'!C:C,0),0),"")</f>
        <v/>
      </c>
      <c r="V111" s="166"/>
    </row>
    <row r="112" spans="1:22" ht="15" customHeight="1" x14ac:dyDescent="0.25">
      <c r="A112" s="51">
        <f t="shared" si="3"/>
        <v>0</v>
      </c>
      <c r="B112" s="51">
        <f t="shared" si="4"/>
        <v>0</v>
      </c>
      <c r="C112" s="237">
        <f t="shared" si="5"/>
        <v>0</v>
      </c>
      <c r="D112" s="477">
        <v>103</v>
      </c>
      <c r="E112" s="478"/>
      <c r="F112" s="477"/>
      <c r="G112" s="479"/>
      <c r="H112" s="477"/>
      <c r="I112" s="480" t="str">
        <f>IF(H112&lt;&gt;"",INDEX('Kode Akun'!$D:$D,MATCH($H112,'Kode Akun'!$C:$C,0),0),"")</f>
        <v/>
      </c>
      <c r="J112" s="481"/>
      <c r="K112" s="481"/>
      <c r="L112" s="482"/>
      <c r="M112" s="483"/>
      <c r="N112" s="484"/>
      <c r="O112" s="484"/>
      <c r="P112" s="488" t="str">
        <f>IFERROR(INDEX(Supplier!D:D,MATCH(O112,Supplier!C:C,0),0),"")</f>
        <v/>
      </c>
      <c r="Q112" s="484"/>
      <c r="R112" s="484"/>
      <c r="S112" s="488" t="str">
        <f>IFERROR(INDEX(Customer!D:D,MATCH(R112,Customer!C:C,0),0),"")</f>
        <v/>
      </c>
      <c r="T112" s="490" t="str">
        <f>IFERROR(INDEX('Kode Akun'!N:N,MATCH(H112,'Kode Akun'!C:C,0),0),"")</f>
        <v/>
      </c>
      <c r="U112" s="488" t="str">
        <f>IFERROR(INDEX('Kode Akun'!O:O,MATCH(H112,'Kode Akun'!C:C,0),0),"")</f>
        <v/>
      </c>
      <c r="V112" s="166"/>
    </row>
    <row r="113" spans="1:22" ht="15" customHeight="1" x14ac:dyDescent="0.25">
      <c r="A113" s="51">
        <f t="shared" si="3"/>
        <v>0</v>
      </c>
      <c r="B113" s="51">
        <f t="shared" si="4"/>
        <v>0</v>
      </c>
      <c r="C113" s="237">
        <f t="shared" si="5"/>
        <v>0</v>
      </c>
      <c r="D113" s="477">
        <v>104</v>
      </c>
      <c r="E113" s="478"/>
      <c r="F113" s="477"/>
      <c r="G113" s="479"/>
      <c r="H113" s="477"/>
      <c r="I113" s="480" t="str">
        <f>IF(H113&lt;&gt;"",INDEX('Kode Akun'!$D:$D,MATCH($H113,'Kode Akun'!$C:$C,0),0),"")</f>
        <v/>
      </c>
      <c r="J113" s="481"/>
      <c r="K113" s="481"/>
      <c r="L113" s="482"/>
      <c r="M113" s="483"/>
      <c r="N113" s="484"/>
      <c r="O113" s="484"/>
      <c r="P113" s="488" t="str">
        <f>IFERROR(INDEX(Supplier!D:D,MATCH(O113,Supplier!C:C,0),0),"")</f>
        <v/>
      </c>
      <c r="Q113" s="484"/>
      <c r="R113" s="484"/>
      <c r="S113" s="488" t="str">
        <f>IFERROR(INDEX(Customer!D:D,MATCH(R113,Customer!C:C,0),0),"")</f>
        <v/>
      </c>
      <c r="T113" s="490" t="str">
        <f>IFERROR(INDEX('Kode Akun'!N:N,MATCH(H113,'Kode Akun'!C:C,0),0),"")</f>
        <v/>
      </c>
      <c r="U113" s="488" t="str">
        <f>IFERROR(INDEX('Kode Akun'!O:O,MATCH(H113,'Kode Akun'!C:C,0),0),"")</f>
        <v/>
      </c>
      <c r="V113" s="166"/>
    </row>
    <row r="114" spans="1:22" ht="15" customHeight="1" x14ac:dyDescent="0.25">
      <c r="A114" s="51">
        <f t="shared" si="3"/>
        <v>0</v>
      </c>
      <c r="B114" s="51">
        <f t="shared" si="4"/>
        <v>0</v>
      </c>
      <c r="C114" s="237">
        <f t="shared" si="5"/>
        <v>0</v>
      </c>
      <c r="D114" s="477">
        <v>105</v>
      </c>
      <c r="E114" s="478"/>
      <c r="F114" s="477"/>
      <c r="G114" s="479"/>
      <c r="H114" s="477"/>
      <c r="I114" s="480" t="str">
        <f>IF(H114&lt;&gt;"",INDEX('Kode Akun'!$D:$D,MATCH($H114,'Kode Akun'!$C:$C,0),0),"")</f>
        <v/>
      </c>
      <c r="J114" s="481"/>
      <c r="K114" s="481"/>
      <c r="L114" s="482"/>
      <c r="M114" s="483"/>
      <c r="N114" s="484"/>
      <c r="O114" s="484"/>
      <c r="P114" s="488" t="str">
        <f>IFERROR(INDEX(Supplier!D:D,MATCH(O114,Supplier!C:C,0),0),"")</f>
        <v/>
      </c>
      <c r="Q114" s="484"/>
      <c r="R114" s="484"/>
      <c r="S114" s="488" t="str">
        <f>IFERROR(INDEX(Customer!D:D,MATCH(R114,Customer!C:C,0),0),"")</f>
        <v/>
      </c>
      <c r="T114" s="490" t="str">
        <f>IFERROR(INDEX('Kode Akun'!N:N,MATCH(H114,'Kode Akun'!C:C,0),0),"")</f>
        <v/>
      </c>
      <c r="U114" s="488" t="str">
        <f>IFERROR(INDEX('Kode Akun'!O:O,MATCH(H114,'Kode Akun'!C:C,0),0),"")</f>
        <v/>
      </c>
      <c r="V114" s="166"/>
    </row>
    <row r="115" spans="1:22" ht="15" customHeight="1" x14ac:dyDescent="0.25">
      <c r="A115" s="51">
        <f t="shared" si="3"/>
        <v>0</v>
      </c>
      <c r="B115" s="51">
        <f t="shared" si="4"/>
        <v>0</v>
      </c>
      <c r="C115" s="237">
        <f t="shared" si="5"/>
        <v>0</v>
      </c>
      <c r="D115" s="477">
        <v>106</v>
      </c>
      <c r="E115" s="478"/>
      <c r="F115" s="477"/>
      <c r="G115" s="479"/>
      <c r="H115" s="477"/>
      <c r="I115" s="480" t="str">
        <f>IF(H115&lt;&gt;"",INDEX('Kode Akun'!$D:$D,MATCH($H115,'Kode Akun'!$C:$C,0),0),"")</f>
        <v/>
      </c>
      <c r="J115" s="481"/>
      <c r="K115" s="481"/>
      <c r="L115" s="482"/>
      <c r="M115" s="483"/>
      <c r="N115" s="484"/>
      <c r="O115" s="484"/>
      <c r="P115" s="488" t="str">
        <f>IFERROR(INDEX(Supplier!D:D,MATCH(O115,Supplier!C:C,0),0),"")</f>
        <v/>
      </c>
      <c r="Q115" s="484"/>
      <c r="R115" s="484"/>
      <c r="S115" s="488" t="str">
        <f>IFERROR(INDEX(Customer!D:D,MATCH(R115,Customer!C:C,0),0),"")</f>
        <v/>
      </c>
      <c r="T115" s="490" t="str">
        <f>IFERROR(INDEX('Kode Akun'!N:N,MATCH(H115,'Kode Akun'!C:C,0),0),"")</f>
        <v/>
      </c>
      <c r="U115" s="488" t="str">
        <f>IFERROR(INDEX('Kode Akun'!O:O,MATCH(H115,'Kode Akun'!C:C,0),0),"")</f>
        <v/>
      </c>
      <c r="V115" s="166"/>
    </row>
    <row r="116" spans="1:22" ht="15" customHeight="1" x14ac:dyDescent="0.25">
      <c r="A116" s="51">
        <f t="shared" si="3"/>
        <v>0</v>
      </c>
      <c r="B116" s="51">
        <f t="shared" si="4"/>
        <v>0</v>
      </c>
      <c r="C116" s="237">
        <f t="shared" si="5"/>
        <v>0</v>
      </c>
      <c r="D116" s="477">
        <v>107</v>
      </c>
      <c r="E116" s="478"/>
      <c r="F116" s="477"/>
      <c r="G116" s="479"/>
      <c r="H116" s="477"/>
      <c r="I116" s="480" t="str">
        <f>IF(H116&lt;&gt;"",INDEX('Kode Akun'!$D:$D,MATCH($H116,'Kode Akun'!$C:$C,0),0),"")</f>
        <v/>
      </c>
      <c r="J116" s="481"/>
      <c r="K116" s="481"/>
      <c r="L116" s="482"/>
      <c r="M116" s="483"/>
      <c r="N116" s="484"/>
      <c r="O116" s="484"/>
      <c r="P116" s="488" t="str">
        <f>IFERROR(INDEX(Supplier!D:D,MATCH(O116,Supplier!C:C,0),0),"")</f>
        <v/>
      </c>
      <c r="Q116" s="484"/>
      <c r="R116" s="484"/>
      <c r="S116" s="488" t="str">
        <f>IFERROR(INDEX(Customer!D:D,MATCH(R116,Customer!C:C,0),0),"")</f>
        <v/>
      </c>
      <c r="T116" s="490" t="str">
        <f>IFERROR(INDEX('Kode Akun'!N:N,MATCH(H116,'Kode Akun'!C:C,0),0),"")</f>
        <v/>
      </c>
      <c r="U116" s="488" t="str">
        <f>IFERROR(INDEX('Kode Akun'!O:O,MATCH(H116,'Kode Akun'!C:C,0),0),"")</f>
        <v/>
      </c>
      <c r="V116" s="166"/>
    </row>
    <row r="117" spans="1:22" ht="15" customHeight="1" x14ac:dyDescent="0.25">
      <c r="A117" s="51">
        <f t="shared" si="3"/>
        <v>0</v>
      </c>
      <c r="B117" s="51">
        <f t="shared" si="4"/>
        <v>0</v>
      </c>
      <c r="C117" s="237">
        <f t="shared" si="5"/>
        <v>0</v>
      </c>
      <c r="D117" s="477">
        <v>108</v>
      </c>
      <c r="E117" s="478"/>
      <c r="F117" s="477"/>
      <c r="G117" s="479"/>
      <c r="H117" s="477"/>
      <c r="I117" s="480" t="str">
        <f>IF(H117&lt;&gt;"",INDEX('Kode Akun'!$D:$D,MATCH($H117,'Kode Akun'!$C:$C,0),0),"")</f>
        <v/>
      </c>
      <c r="J117" s="481"/>
      <c r="K117" s="481"/>
      <c r="L117" s="482"/>
      <c r="M117" s="483"/>
      <c r="N117" s="484"/>
      <c r="O117" s="484"/>
      <c r="P117" s="488" t="str">
        <f>IFERROR(INDEX(Supplier!D:D,MATCH(O117,Supplier!C:C,0),0),"")</f>
        <v/>
      </c>
      <c r="Q117" s="484"/>
      <c r="R117" s="484"/>
      <c r="S117" s="488" t="str">
        <f>IFERROR(INDEX(Customer!D:D,MATCH(R117,Customer!C:C,0),0),"")</f>
        <v/>
      </c>
      <c r="T117" s="490" t="str">
        <f>IFERROR(INDEX('Kode Akun'!N:N,MATCH(H117,'Kode Akun'!C:C,0),0),"")</f>
        <v/>
      </c>
      <c r="U117" s="488" t="str">
        <f>IFERROR(INDEX('Kode Akun'!O:O,MATCH(H117,'Kode Akun'!C:C,0),0),"")</f>
        <v/>
      </c>
      <c r="V117" s="166"/>
    </row>
    <row r="118" spans="1:22" ht="15" customHeight="1" x14ac:dyDescent="0.25">
      <c r="A118" s="51">
        <f t="shared" si="3"/>
        <v>0</v>
      </c>
      <c r="B118" s="51">
        <f t="shared" si="4"/>
        <v>0</v>
      </c>
      <c r="C118" s="237">
        <f t="shared" si="5"/>
        <v>0</v>
      </c>
      <c r="D118" s="477">
        <v>109</v>
      </c>
      <c r="E118" s="478"/>
      <c r="F118" s="477"/>
      <c r="G118" s="479"/>
      <c r="H118" s="477"/>
      <c r="I118" s="480" t="str">
        <f>IF(H118&lt;&gt;"",INDEX('Kode Akun'!$D:$D,MATCH($H118,'Kode Akun'!$C:$C,0),0),"")</f>
        <v/>
      </c>
      <c r="J118" s="481"/>
      <c r="K118" s="481"/>
      <c r="L118" s="482"/>
      <c r="M118" s="483"/>
      <c r="N118" s="484"/>
      <c r="O118" s="484"/>
      <c r="P118" s="488" t="str">
        <f>IFERROR(INDEX(Supplier!D:D,MATCH(O118,Supplier!C:C,0),0),"")</f>
        <v/>
      </c>
      <c r="Q118" s="484"/>
      <c r="R118" s="484"/>
      <c r="S118" s="488" t="str">
        <f>IFERROR(INDEX(Customer!D:D,MATCH(R118,Customer!C:C,0),0),"")</f>
        <v/>
      </c>
      <c r="T118" s="490" t="str">
        <f>IFERROR(INDEX('Kode Akun'!N:N,MATCH(H118,'Kode Akun'!C:C,0),0),"")</f>
        <v/>
      </c>
      <c r="U118" s="488" t="str">
        <f>IFERROR(INDEX('Kode Akun'!O:O,MATCH(H118,'Kode Akun'!C:C,0),0),"")</f>
        <v/>
      </c>
      <c r="V118" s="166"/>
    </row>
    <row r="119" spans="1:22" ht="15" customHeight="1" x14ac:dyDescent="0.25">
      <c r="A119" s="51">
        <f t="shared" si="3"/>
        <v>0</v>
      </c>
      <c r="B119" s="51">
        <f t="shared" si="4"/>
        <v>0</v>
      </c>
      <c r="C119" s="237">
        <f t="shared" si="5"/>
        <v>0</v>
      </c>
      <c r="D119" s="477">
        <v>110</v>
      </c>
      <c r="E119" s="478"/>
      <c r="F119" s="477"/>
      <c r="G119" s="479"/>
      <c r="H119" s="477"/>
      <c r="I119" s="480" t="str">
        <f>IF(H119&lt;&gt;"",INDEX('Kode Akun'!$D:$D,MATCH($H119,'Kode Akun'!$C:$C,0),0),"")</f>
        <v/>
      </c>
      <c r="J119" s="481"/>
      <c r="K119" s="481"/>
      <c r="L119" s="482"/>
      <c r="M119" s="483"/>
      <c r="N119" s="484"/>
      <c r="O119" s="484"/>
      <c r="P119" s="488" t="str">
        <f>IFERROR(INDEX(Supplier!D:D,MATCH(O119,Supplier!C:C,0),0),"")</f>
        <v/>
      </c>
      <c r="Q119" s="484"/>
      <c r="R119" s="484"/>
      <c r="S119" s="488" t="str">
        <f>IFERROR(INDEX(Customer!D:D,MATCH(R119,Customer!C:C,0),0),"")</f>
        <v/>
      </c>
      <c r="T119" s="490" t="str">
        <f>IFERROR(INDEX('Kode Akun'!N:N,MATCH(H119,'Kode Akun'!C:C,0),0),"")</f>
        <v/>
      </c>
      <c r="U119" s="488" t="str">
        <f>IFERROR(INDEX('Kode Akun'!O:O,MATCH(H119,'Kode Akun'!C:C,0),0),"")</f>
        <v/>
      </c>
      <c r="V119" s="166"/>
    </row>
    <row r="120" spans="1:22" ht="15" customHeight="1" x14ac:dyDescent="0.25">
      <c r="A120" s="51">
        <f t="shared" si="3"/>
        <v>0</v>
      </c>
      <c r="B120" s="51">
        <f t="shared" si="4"/>
        <v>0</v>
      </c>
      <c r="C120" s="237">
        <f t="shared" si="5"/>
        <v>0</v>
      </c>
      <c r="D120" s="477">
        <v>111</v>
      </c>
      <c r="E120" s="478"/>
      <c r="F120" s="477"/>
      <c r="G120" s="479"/>
      <c r="H120" s="477"/>
      <c r="I120" s="480" t="str">
        <f>IF(H120&lt;&gt;"",INDEX('Kode Akun'!$D:$D,MATCH($H120,'Kode Akun'!$C:$C,0),0),"")</f>
        <v/>
      </c>
      <c r="J120" s="481"/>
      <c r="K120" s="481"/>
      <c r="L120" s="482"/>
      <c r="M120" s="483"/>
      <c r="N120" s="484"/>
      <c r="O120" s="484"/>
      <c r="P120" s="488" t="str">
        <f>IFERROR(INDEX(Supplier!D:D,MATCH(O120,Supplier!C:C,0),0),"")</f>
        <v/>
      </c>
      <c r="Q120" s="484"/>
      <c r="R120" s="484"/>
      <c r="S120" s="488" t="str">
        <f>IFERROR(INDEX(Customer!D:D,MATCH(R120,Customer!C:C,0),0),"")</f>
        <v/>
      </c>
      <c r="T120" s="490" t="str">
        <f>IFERROR(INDEX('Kode Akun'!N:N,MATCH(H120,'Kode Akun'!C:C,0),0),"")</f>
        <v/>
      </c>
      <c r="U120" s="488" t="str">
        <f>IFERROR(INDEX('Kode Akun'!O:O,MATCH(H120,'Kode Akun'!C:C,0),0),"")</f>
        <v/>
      </c>
      <c r="V120" s="166"/>
    </row>
    <row r="121" spans="1:22" ht="15" customHeight="1" x14ac:dyDescent="0.25">
      <c r="A121" s="51">
        <f t="shared" si="3"/>
        <v>0</v>
      </c>
      <c r="B121" s="51">
        <f t="shared" si="4"/>
        <v>0</v>
      </c>
      <c r="C121" s="237">
        <f t="shared" si="5"/>
        <v>0</v>
      </c>
      <c r="D121" s="477">
        <v>112</v>
      </c>
      <c r="E121" s="478"/>
      <c r="F121" s="477"/>
      <c r="G121" s="479"/>
      <c r="H121" s="477"/>
      <c r="I121" s="480" t="str">
        <f>IF(H121&lt;&gt;"",INDEX('Kode Akun'!$D:$D,MATCH($H121,'Kode Akun'!$C:$C,0),0),"")</f>
        <v/>
      </c>
      <c r="J121" s="481"/>
      <c r="K121" s="481"/>
      <c r="L121" s="482"/>
      <c r="M121" s="483"/>
      <c r="N121" s="484"/>
      <c r="O121" s="484"/>
      <c r="P121" s="488" t="str">
        <f>IFERROR(INDEX(Supplier!D:D,MATCH(O121,Supplier!C:C,0),0),"")</f>
        <v/>
      </c>
      <c r="Q121" s="484"/>
      <c r="R121" s="484"/>
      <c r="S121" s="488" t="str">
        <f>IFERROR(INDEX(Customer!D:D,MATCH(R121,Customer!C:C,0),0),"")</f>
        <v/>
      </c>
      <c r="T121" s="490" t="str">
        <f>IFERROR(INDEX('Kode Akun'!N:N,MATCH(H121,'Kode Akun'!C:C,0),0),"")</f>
        <v/>
      </c>
      <c r="U121" s="488" t="str">
        <f>IFERROR(INDEX('Kode Akun'!O:O,MATCH(H121,'Kode Akun'!C:C,0),0),"")</f>
        <v/>
      </c>
      <c r="V121" s="166"/>
    </row>
    <row r="122" spans="1:22" ht="15" customHeight="1" x14ac:dyDescent="0.25">
      <c r="A122" s="51">
        <f t="shared" si="3"/>
        <v>0</v>
      </c>
      <c r="B122" s="51">
        <f t="shared" si="4"/>
        <v>0</v>
      </c>
      <c r="C122" s="237">
        <f t="shared" si="5"/>
        <v>0</v>
      </c>
      <c r="D122" s="477">
        <v>113</v>
      </c>
      <c r="E122" s="478"/>
      <c r="F122" s="477"/>
      <c r="G122" s="479"/>
      <c r="H122" s="477"/>
      <c r="I122" s="480" t="str">
        <f>IF(H122&lt;&gt;"",INDEX('Kode Akun'!$D:$D,MATCH($H122,'Kode Akun'!$C:$C,0),0),"")</f>
        <v/>
      </c>
      <c r="J122" s="481"/>
      <c r="K122" s="481"/>
      <c r="L122" s="482"/>
      <c r="M122" s="483"/>
      <c r="N122" s="484"/>
      <c r="O122" s="484"/>
      <c r="P122" s="488" t="str">
        <f>IFERROR(INDEX(Supplier!D:D,MATCH(O122,Supplier!C:C,0),0),"")</f>
        <v/>
      </c>
      <c r="Q122" s="484"/>
      <c r="R122" s="484"/>
      <c r="S122" s="488" t="str">
        <f>IFERROR(INDEX(Customer!D:D,MATCH(R122,Customer!C:C,0),0),"")</f>
        <v/>
      </c>
      <c r="T122" s="490" t="str">
        <f>IFERROR(INDEX('Kode Akun'!N:N,MATCH(H122,'Kode Akun'!C:C,0),0),"")</f>
        <v/>
      </c>
      <c r="U122" s="488" t="str">
        <f>IFERROR(INDEX('Kode Akun'!O:O,MATCH(H122,'Kode Akun'!C:C,0),0),"")</f>
        <v/>
      </c>
      <c r="V122" s="166"/>
    </row>
    <row r="123" spans="1:22" ht="15" customHeight="1" x14ac:dyDescent="0.25">
      <c r="A123" s="51">
        <f t="shared" si="3"/>
        <v>0</v>
      </c>
      <c r="B123" s="51">
        <f t="shared" si="4"/>
        <v>0</v>
      </c>
      <c r="C123" s="237">
        <f t="shared" si="5"/>
        <v>0</v>
      </c>
      <c r="D123" s="477">
        <v>114</v>
      </c>
      <c r="E123" s="478"/>
      <c r="F123" s="477"/>
      <c r="G123" s="479"/>
      <c r="H123" s="477"/>
      <c r="I123" s="480" t="str">
        <f>IF(H123&lt;&gt;"",INDEX('Kode Akun'!$D:$D,MATCH($H123,'Kode Akun'!$C:$C,0),0),"")</f>
        <v/>
      </c>
      <c r="J123" s="481"/>
      <c r="K123" s="481"/>
      <c r="L123" s="482"/>
      <c r="M123" s="483"/>
      <c r="N123" s="484"/>
      <c r="O123" s="484"/>
      <c r="P123" s="488" t="str">
        <f>IFERROR(INDEX(Supplier!D:D,MATCH(O123,Supplier!C:C,0),0),"")</f>
        <v/>
      </c>
      <c r="Q123" s="484"/>
      <c r="R123" s="484"/>
      <c r="S123" s="488" t="str">
        <f>IFERROR(INDEX(Customer!D:D,MATCH(R123,Customer!C:C,0),0),"")</f>
        <v/>
      </c>
      <c r="T123" s="490" t="str">
        <f>IFERROR(INDEX('Kode Akun'!N:N,MATCH(H123,'Kode Akun'!C:C,0),0),"")</f>
        <v/>
      </c>
      <c r="U123" s="488" t="str">
        <f>IFERROR(INDEX('Kode Akun'!O:O,MATCH(H123,'Kode Akun'!C:C,0),0),"")</f>
        <v/>
      </c>
      <c r="V123" s="166"/>
    </row>
    <row r="124" spans="1:22" ht="15" customHeight="1" x14ac:dyDescent="0.25">
      <c r="A124" s="51">
        <f t="shared" si="3"/>
        <v>0</v>
      </c>
      <c r="B124" s="51">
        <f t="shared" si="4"/>
        <v>0</v>
      </c>
      <c r="C124" s="237">
        <f t="shared" si="5"/>
        <v>0</v>
      </c>
      <c r="D124" s="477">
        <v>115</v>
      </c>
      <c r="E124" s="478"/>
      <c r="F124" s="477"/>
      <c r="G124" s="479"/>
      <c r="H124" s="477"/>
      <c r="I124" s="480" t="str">
        <f>IF(H124&lt;&gt;"",INDEX('Kode Akun'!$D:$D,MATCH($H124,'Kode Akun'!$C:$C,0),0),"")</f>
        <v/>
      </c>
      <c r="J124" s="481"/>
      <c r="K124" s="481"/>
      <c r="L124" s="482"/>
      <c r="M124" s="483"/>
      <c r="N124" s="484"/>
      <c r="O124" s="484"/>
      <c r="P124" s="488" t="str">
        <f>IFERROR(INDEX(Supplier!D:D,MATCH(O124,Supplier!C:C,0),0),"")</f>
        <v/>
      </c>
      <c r="Q124" s="484"/>
      <c r="R124" s="484"/>
      <c r="S124" s="488" t="str">
        <f>IFERROR(INDEX(Customer!D:D,MATCH(R124,Customer!C:C,0),0),"")</f>
        <v/>
      </c>
      <c r="T124" s="490" t="str">
        <f>IFERROR(INDEX('Kode Akun'!N:N,MATCH(H124,'Kode Akun'!C:C,0),0),"")</f>
        <v/>
      </c>
      <c r="U124" s="488" t="str">
        <f>IFERROR(INDEX('Kode Akun'!O:O,MATCH(H124,'Kode Akun'!C:C,0),0),"")</f>
        <v/>
      </c>
      <c r="V124" s="166"/>
    </row>
    <row r="125" spans="1:22" ht="15" customHeight="1" x14ac:dyDescent="0.25">
      <c r="A125" s="51">
        <f t="shared" si="3"/>
        <v>0</v>
      </c>
      <c r="B125" s="51">
        <f t="shared" si="4"/>
        <v>0</v>
      </c>
      <c r="C125" s="237">
        <f t="shared" si="5"/>
        <v>0</v>
      </c>
      <c r="D125" s="477">
        <v>116</v>
      </c>
      <c r="E125" s="478"/>
      <c r="F125" s="477"/>
      <c r="G125" s="479"/>
      <c r="H125" s="477"/>
      <c r="I125" s="480" t="str">
        <f>IF(H125&lt;&gt;"",INDEX('Kode Akun'!$D:$D,MATCH($H125,'Kode Akun'!$C:$C,0),0),"")</f>
        <v/>
      </c>
      <c r="J125" s="481"/>
      <c r="K125" s="481"/>
      <c r="L125" s="482"/>
      <c r="M125" s="483"/>
      <c r="N125" s="484"/>
      <c r="O125" s="484"/>
      <c r="P125" s="488" t="str">
        <f>IFERROR(INDEX(Supplier!D:D,MATCH(O125,Supplier!C:C,0),0),"")</f>
        <v/>
      </c>
      <c r="Q125" s="484"/>
      <c r="R125" s="484"/>
      <c r="S125" s="488" t="str">
        <f>IFERROR(INDEX(Customer!D:D,MATCH(R125,Customer!C:C,0),0),"")</f>
        <v/>
      </c>
      <c r="T125" s="490" t="str">
        <f>IFERROR(INDEX('Kode Akun'!N:N,MATCH(H125,'Kode Akun'!C:C,0),0),"")</f>
        <v/>
      </c>
      <c r="U125" s="488" t="str">
        <f>IFERROR(INDEX('Kode Akun'!O:O,MATCH(H125,'Kode Akun'!C:C,0),0),"")</f>
        <v/>
      </c>
      <c r="V125" s="166"/>
    </row>
    <row r="126" spans="1:22" ht="15" customHeight="1" x14ac:dyDescent="0.25">
      <c r="A126" s="51">
        <f t="shared" si="3"/>
        <v>0</v>
      </c>
      <c r="B126" s="51">
        <f t="shared" si="4"/>
        <v>0</v>
      </c>
      <c r="C126" s="237">
        <f t="shared" si="5"/>
        <v>0</v>
      </c>
      <c r="D126" s="477">
        <v>117</v>
      </c>
      <c r="E126" s="478"/>
      <c r="F126" s="477"/>
      <c r="G126" s="479"/>
      <c r="H126" s="477"/>
      <c r="I126" s="480" t="str">
        <f>IF(H126&lt;&gt;"",INDEX('Kode Akun'!$D:$D,MATCH($H126,'Kode Akun'!$C:$C,0),0),"")</f>
        <v/>
      </c>
      <c r="J126" s="481"/>
      <c r="K126" s="481"/>
      <c r="L126" s="482"/>
      <c r="M126" s="483"/>
      <c r="N126" s="484"/>
      <c r="O126" s="484"/>
      <c r="P126" s="488" t="str">
        <f>IFERROR(INDEX(Supplier!D:D,MATCH(O126,Supplier!C:C,0),0),"")</f>
        <v/>
      </c>
      <c r="Q126" s="484"/>
      <c r="R126" s="484"/>
      <c r="S126" s="488" t="str">
        <f>IFERROR(INDEX(Customer!D:D,MATCH(R126,Customer!C:C,0),0),"")</f>
        <v/>
      </c>
      <c r="T126" s="490" t="str">
        <f>IFERROR(INDEX('Kode Akun'!N:N,MATCH(H126,'Kode Akun'!C:C,0),0),"")</f>
        <v/>
      </c>
      <c r="U126" s="488" t="str">
        <f>IFERROR(INDEX('Kode Akun'!O:O,MATCH(H126,'Kode Akun'!C:C,0),0),"")</f>
        <v/>
      </c>
      <c r="V126" s="166"/>
    </row>
    <row r="127" spans="1:22" ht="15" customHeight="1" x14ac:dyDescent="0.25">
      <c r="A127" s="51">
        <f t="shared" si="3"/>
        <v>0</v>
      </c>
      <c r="B127" s="51">
        <f t="shared" si="4"/>
        <v>0</v>
      </c>
      <c r="C127" s="237">
        <f t="shared" si="5"/>
        <v>0</v>
      </c>
      <c r="D127" s="477">
        <v>118</v>
      </c>
      <c r="E127" s="478"/>
      <c r="F127" s="477"/>
      <c r="G127" s="479"/>
      <c r="H127" s="477"/>
      <c r="I127" s="480" t="str">
        <f>IF(H127&lt;&gt;"",INDEX('Kode Akun'!$D:$D,MATCH($H127,'Kode Akun'!$C:$C,0),0),"")</f>
        <v/>
      </c>
      <c r="J127" s="481"/>
      <c r="K127" s="481"/>
      <c r="L127" s="482"/>
      <c r="M127" s="483"/>
      <c r="N127" s="484"/>
      <c r="O127" s="484"/>
      <c r="P127" s="488" t="str">
        <f>IFERROR(INDEX(Supplier!D:D,MATCH(O127,Supplier!C:C,0),0),"")</f>
        <v/>
      </c>
      <c r="Q127" s="484"/>
      <c r="R127" s="484"/>
      <c r="S127" s="488" t="str">
        <f>IFERROR(INDEX(Customer!D:D,MATCH(R127,Customer!C:C,0),0),"")</f>
        <v/>
      </c>
      <c r="T127" s="490" t="str">
        <f>IFERROR(INDEX('Kode Akun'!N:N,MATCH(H127,'Kode Akun'!C:C,0),0),"")</f>
        <v/>
      </c>
      <c r="U127" s="488" t="str">
        <f>IFERROR(INDEX('Kode Akun'!O:O,MATCH(H127,'Kode Akun'!C:C,0),0),"")</f>
        <v/>
      </c>
      <c r="V127" s="166"/>
    </row>
    <row r="128" spans="1:22" ht="15" customHeight="1" x14ac:dyDescent="0.25">
      <c r="A128" s="51">
        <f t="shared" si="3"/>
        <v>0</v>
      </c>
      <c r="B128" s="51">
        <f t="shared" si="4"/>
        <v>0</v>
      </c>
      <c r="C128" s="237">
        <f t="shared" si="5"/>
        <v>0</v>
      </c>
      <c r="D128" s="477">
        <v>119</v>
      </c>
      <c r="E128" s="478"/>
      <c r="F128" s="477"/>
      <c r="G128" s="479"/>
      <c r="H128" s="477"/>
      <c r="I128" s="480" t="str">
        <f>IF(H128&lt;&gt;"",INDEX('Kode Akun'!$D:$D,MATCH($H128,'Kode Akun'!$C:$C,0),0),"")</f>
        <v/>
      </c>
      <c r="J128" s="481"/>
      <c r="K128" s="481"/>
      <c r="L128" s="482"/>
      <c r="M128" s="483"/>
      <c r="N128" s="484"/>
      <c r="O128" s="484"/>
      <c r="P128" s="488" t="str">
        <f>IFERROR(INDEX(Supplier!D:D,MATCH(O128,Supplier!C:C,0),0),"")</f>
        <v/>
      </c>
      <c r="Q128" s="484"/>
      <c r="R128" s="484"/>
      <c r="S128" s="488" t="str">
        <f>IFERROR(INDEX(Customer!D:D,MATCH(R128,Customer!C:C,0),0),"")</f>
        <v/>
      </c>
      <c r="T128" s="490" t="str">
        <f>IFERROR(INDEX('Kode Akun'!N:N,MATCH(H128,'Kode Akun'!C:C,0),0),"")</f>
        <v/>
      </c>
      <c r="U128" s="488" t="str">
        <f>IFERROR(INDEX('Kode Akun'!O:O,MATCH(H128,'Kode Akun'!C:C,0),0),"")</f>
        <v/>
      </c>
      <c r="V128" s="166"/>
    </row>
    <row r="129" spans="1:22" ht="15" customHeight="1" x14ac:dyDescent="0.25">
      <c r="A129" s="51">
        <f t="shared" si="3"/>
        <v>0</v>
      </c>
      <c r="B129" s="51">
        <f t="shared" si="4"/>
        <v>0</v>
      </c>
      <c r="C129" s="237">
        <f t="shared" si="5"/>
        <v>0</v>
      </c>
      <c r="D129" s="477">
        <v>120</v>
      </c>
      <c r="E129" s="478"/>
      <c r="F129" s="477"/>
      <c r="G129" s="479"/>
      <c r="H129" s="477"/>
      <c r="I129" s="480" t="str">
        <f>IF(H129&lt;&gt;"",INDEX('Kode Akun'!$D:$D,MATCH($H129,'Kode Akun'!$C:$C,0),0),"")</f>
        <v/>
      </c>
      <c r="J129" s="481"/>
      <c r="K129" s="481"/>
      <c r="L129" s="482"/>
      <c r="M129" s="483"/>
      <c r="N129" s="484"/>
      <c r="O129" s="484"/>
      <c r="P129" s="488" t="str">
        <f>IFERROR(INDEX(Supplier!D:D,MATCH(O129,Supplier!C:C,0),0),"")</f>
        <v/>
      </c>
      <c r="Q129" s="484"/>
      <c r="R129" s="484"/>
      <c r="S129" s="488" t="str">
        <f>IFERROR(INDEX(Customer!D:D,MATCH(R129,Customer!C:C,0),0),"")</f>
        <v/>
      </c>
      <c r="T129" s="490" t="str">
        <f>IFERROR(INDEX('Kode Akun'!N:N,MATCH(H129,'Kode Akun'!C:C,0),0),"")</f>
        <v/>
      </c>
      <c r="U129" s="488" t="str">
        <f>IFERROR(INDEX('Kode Akun'!O:O,MATCH(H129,'Kode Akun'!C:C,0),0),"")</f>
        <v/>
      </c>
      <c r="V129" s="166"/>
    </row>
    <row r="130" spans="1:22" ht="15" customHeight="1" x14ac:dyDescent="0.25">
      <c r="A130" s="51">
        <f t="shared" si="3"/>
        <v>0</v>
      </c>
      <c r="B130" s="51">
        <f t="shared" si="4"/>
        <v>0</v>
      </c>
      <c r="C130" s="237">
        <f t="shared" si="5"/>
        <v>0</v>
      </c>
      <c r="D130" s="477">
        <v>121</v>
      </c>
      <c r="E130" s="478"/>
      <c r="F130" s="477"/>
      <c r="G130" s="479"/>
      <c r="H130" s="477"/>
      <c r="I130" s="480" t="str">
        <f>IF(H130&lt;&gt;"",INDEX('Kode Akun'!$D:$D,MATCH($H130,'Kode Akun'!$C:$C,0),0),"")</f>
        <v/>
      </c>
      <c r="J130" s="481"/>
      <c r="K130" s="481"/>
      <c r="L130" s="482"/>
      <c r="M130" s="483"/>
      <c r="N130" s="484"/>
      <c r="O130" s="484"/>
      <c r="P130" s="488" t="str">
        <f>IFERROR(INDEX(Supplier!D:D,MATCH(O130,Supplier!C:C,0),0),"")</f>
        <v/>
      </c>
      <c r="Q130" s="484"/>
      <c r="R130" s="484"/>
      <c r="S130" s="488" t="str">
        <f>IFERROR(INDEX(Customer!D:D,MATCH(R130,Customer!C:C,0),0),"")</f>
        <v/>
      </c>
      <c r="T130" s="490" t="str">
        <f>IFERROR(INDEX('Kode Akun'!N:N,MATCH(H130,'Kode Akun'!C:C,0),0),"")</f>
        <v/>
      </c>
      <c r="U130" s="488" t="str">
        <f>IFERROR(INDEX('Kode Akun'!O:O,MATCH(H130,'Kode Akun'!C:C,0),0),"")</f>
        <v/>
      </c>
      <c r="V130" s="166"/>
    </row>
    <row r="131" spans="1:22" ht="15" customHeight="1" x14ac:dyDescent="0.25">
      <c r="A131" s="51">
        <f t="shared" si="3"/>
        <v>0</v>
      </c>
      <c r="B131" s="51">
        <f t="shared" si="4"/>
        <v>0</v>
      </c>
      <c r="C131" s="237">
        <f t="shared" si="5"/>
        <v>0</v>
      </c>
      <c r="D131" s="477">
        <v>122</v>
      </c>
      <c r="E131" s="478"/>
      <c r="F131" s="477"/>
      <c r="G131" s="479"/>
      <c r="H131" s="477"/>
      <c r="I131" s="480" t="str">
        <f>IF(H131&lt;&gt;"",INDEX('Kode Akun'!$D:$D,MATCH($H131,'Kode Akun'!$C:$C,0),0),"")</f>
        <v/>
      </c>
      <c r="J131" s="481"/>
      <c r="K131" s="481"/>
      <c r="L131" s="482"/>
      <c r="M131" s="483"/>
      <c r="N131" s="484"/>
      <c r="O131" s="484"/>
      <c r="P131" s="488" t="str">
        <f>IFERROR(INDEX(Supplier!D:D,MATCH(O131,Supplier!C:C,0),0),"")</f>
        <v/>
      </c>
      <c r="Q131" s="484"/>
      <c r="R131" s="484"/>
      <c r="S131" s="488" t="str">
        <f>IFERROR(INDEX(Customer!D:D,MATCH(R131,Customer!C:C,0),0),"")</f>
        <v/>
      </c>
      <c r="T131" s="490" t="str">
        <f>IFERROR(INDEX('Kode Akun'!N:N,MATCH(H131,'Kode Akun'!C:C,0),0),"")</f>
        <v/>
      </c>
      <c r="U131" s="488" t="str">
        <f>IFERROR(INDEX('Kode Akun'!O:O,MATCH(H131,'Kode Akun'!C:C,0),0),"")</f>
        <v/>
      </c>
      <c r="V131" s="166"/>
    </row>
    <row r="132" spans="1:22" ht="15" customHeight="1" x14ac:dyDescent="0.25">
      <c r="A132" s="51">
        <f t="shared" si="3"/>
        <v>0</v>
      </c>
      <c r="B132" s="51">
        <f t="shared" si="4"/>
        <v>0</v>
      </c>
      <c r="C132" s="237">
        <f t="shared" si="5"/>
        <v>0</v>
      </c>
      <c r="D132" s="477">
        <v>123</v>
      </c>
      <c r="E132" s="478"/>
      <c r="F132" s="477"/>
      <c r="G132" s="479"/>
      <c r="H132" s="477"/>
      <c r="I132" s="480" t="str">
        <f>IF(H132&lt;&gt;"",INDEX('Kode Akun'!$D:$D,MATCH($H132,'Kode Akun'!$C:$C,0),0),"")</f>
        <v/>
      </c>
      <c r="J132" s="481"/>
      <c r="K132" s="481"/>
      <c r="L132" s="482"/>
      <c r="M132" s="483"/>
      <c r="N132" s="484"/>
      <c r="O132" s="484"/>
      <c r="P132" s="488" t="str">
        <f>IFERROR(INDEX(Supplier!D:D,MATCH(O132,Supplier!C:C,0),0),"")</f>
        <v/>
      </c>
      <c r="Q132" s="484"/>
      <c r="R132" s="484"/>
      <c r="S132" s="488" t="str">
        <f>IFERROR(INDEX(Customer!D:D,MATCH(R132,Customer!C:C,0),0),"")</f>
        <v/>
      </c>
      <c r="T132" s="490" t="str">
        <f>IFERROR(INDEX('Kode Akun'!N:N,MATCH(H132,'Kode Akun'!C:C,0),0),"")</f>
        <v/>
      </c>
      <c r="U132" s="488" t="str">
        <f>IFERROR(INDEX('Kode Akun'!O:O,MATCH(H132,'Kode Akun'!C:C,0),0),"")</f>
        <v/>
      </c>
      <c r="V132" s="166"/>
    </row>
    <row r="133" spans="1:22" ht="15" customHeight="1" x14ac:dyDescent="0.25">
      <c r="A133" s="51">
        <f t="shared" si="3"/>
        <v>0</v>
      </c>
      <c r="B133" s="51">
        <f t="shared" si="4"/>
        <v>0</v>
      </c>
      <c r="C133" s="237">
        <f t="shared" si="5"/>
        <v>0</v>
      </c>
      <c r="D133" s="477">
        <v>124</v>
      </c>
      <c r="E133" s="478"/>
      <c r="F133" s="477"/>
      <c r="G133" s="479"/>
      <c r="H133" s="477"/>
      <c r="I133" s="480" t="str">
        <f>IF(H133&lt;&gt;"",INDEX('Kode Akun'!$D:$D,MATCH($H133,'Kode Akun'!$C:$C,0),0),"")</f>
        <v/>
      </c>
      <c r="J133" s="481"/>
      <c r="K133" s="481"/>
      <c r="L133" s="482"/>
      <c r="M133" s="483"/>
      <c r="N133" s="484"/>
      <c r="O133" s="484"/>
      <c r="P133" s="488" t="str">
        <f>IFERROR(INDEX(Supplier!D:D,MATCH(O133,Supplier!C:C,0),0),"")</f>
        <v/>
      </c>
      <c r="Q133" s="484"/>
      <c r="R133" s="484"/>
      <c r="S133" s="488" t="str">
        <f>IFERROR(INDEX(Customer!D:D,MATCH(R133,Customer!C:C,0),0),"")</f>
        <v/>
      </c>
      <c r="T133" s="490" t="str">
        <f>IFERROR(INDEX('Kode Akun'!N:N,MATCH(H133,'Kode Akun'!C:C,0),0),"")</f>
        <v/>
      </c>
      <c r="U133" s="488" t="str">
        <f>IFERROR(INDEX('Kode Akun'!O:O,MATCH(H133,'Kode Akun'!C:C,0),0),"")</f>
        <v/>
      </c>
      <c r="V133" s="166"/>
    </row>
    <row r="134" spans="1:22" ht="15" customHeight="1" x14ac:dyDescent="0.25">
      <c r="A134" s="51">
        <f t="shared" si="3"/>
        <v>0</v>
      </c>
      <c r="B134" s="51">
        <f t="shared" si="4"/>
        <v>0</v>
      </c>
      <c r="C134" s="237">
        <f t="shared" si="5"/>
        <v>0</v>
      </c>
      <c r="D134" s="477">
        <v>125</v>
      </c>
      <c r="E134" s="478"/>
      <c r="F134" s="477"/>
      <c r="G134" s="479"/>
      <c r="H134" s="477"/>
      <c r="I134" s="480" t="str">
        <f>IF(H134&lt;&gt;"",INDEX('Kode Akun'!$D:$D,MATCH($H134,'Kode Akun'!$C:$C,0),0),"")</f>
        <v/>
      </c>
      <c r="J134" s="481"/>
      <c r="K134" s="481"/>
      <c r="L134" s="482"/>
      <c r="M134" s="483"/>
      <c r="N134" s="484"/>
      <c r="O134" s="484"/>
      <c r="P134" s="488" t="str">
        <f>IFERROR(INDEX(Supplier!D:D,MATCH(O134,Supplier!C:C,0),0),"")</f>
        <v/>
      </c>
      <c r="Q134" s="484"/>
      <c r="R134" s="484"/>
      <c r="S134" s="488" t="str">
        <f>IFERROR(INDEX(Customer!D:D,MATCH(R134,Customer!C:C,0),0),"")</f>
        <v/>
      </c>
      <c r="T134" s="490" t="str">
        <f>IFERROR(INDEX('Kode Akun'!N:N,MATCH(H134,'Kode Akun'!C:C,0),0),"")</f>
        <v/>
      </c>
      <c r="U134" s="488" t="str">
        <f>IFERROR(INDEX('Kode Akun'!O:O,MATCH(H134,'Kode Akun'!C:C,0),0),"")</f>
        <v/>
      </c>
      <c r="V134" s="166"/>
    </row>
    <row r="135" spans="1:22" ht="15" customHeight="1" x14ac:dyDescent="0.25">
      <c r="A135" s="51">
        <f t="shared" si="3"/>
        <v>0</v>
      </c>
      <c r="B135" s="51">
        <f t="shared" si="4"/>
        <v>0</v>
      </c>
      <c r="C135" s="237">
        <f t="shared" si="5"/>
        <v>0</v>
      </c>
      <c r="D135" s="477">
        <v>126</v>
      </c>
      <c r="E135" s="478"/>
      <c r="F135" s="477"/>
      <c r="G135" s="479"/>
      <c r="H135" s="477"/>
      <c r="I135" s="480" t="str">
        <f>IF(H135&lt;&gt;"",INDEX('Kode Akun'!$D:$D,MATCH($H135,'Kode Akun'!$C:$C,0),0),"")</f>
        <v/>
      </c>
      <c r="J135" s="481"/>
      <c r="K135" s="481"/>
      <c r="L135" s="482"/>
      <c r="M135" s="483"/>
      <c r="N135" s="484"/>
      <c r="O135" s="484"/>
      <c r="P135" s="488" t="str">
        <f>IFERROR(INDEX(Supplier!D:D,MATCH(O135,Supplier!C:C,0),0),"")</f>
        <v/>
      </c>
      <c r="Q135" s="484"/>
      <c r="R135" s="484"/>
      <c r="S135" s="488" t="str">
        <f>IFERROR(INDEX(Customer!D:D,MATCH(R135,Customer!C:C,0),0),"")</f>
        <v/>
      </c>
      <c r="T135" s="490" t="str">
        <f>IFERROR(INDEX('Kode Akun'!N:N,MATCH(H135,'Kode Akun'!C:C,0),0),"")</f>
        <v/>
      </c>
      <c r="U135" s="488" t="str">
        <f>IFERROR(INDEX('Kode Akun'!O:O,MATCH(H135,'Kode Akun'!C:C,0),0),"")</f>
        <v/>
      </c>
      <c r="V135" s="166"/>
    </row>
    <row r="136" spans="1:22" ht="15" customHeight="1" x14ac:dyDescent="0.25">
      <c r="A136" s="51">
        <f t="shared" si="3"/>
        <v>0</v>
      </c>
      <c r="B136" s="51">
        <f t="shared" si="4"/>
        <v>0</v>
      </c>
      <c r="C136" s="237">
        <f t="shared" si="5"/>
        <v>0</v>
      </c>
      <c r="D136" s="477">
        <v>127</v>
      </c>
      <c r="E136" s="478"/>
      <c r="F136" s="477"/>
      <c r="G136" s="479"/>
      <c r="H136" s="477"/>
      <c r="I136" s="480" t="str">
        <f>IF(H136&lt;&gt;"",INDEX('Kode Akun'!$D:$D,MATCH($H136,'Kode Akun'!$C:$C,0),0),"")</f>
        <v/>
      </c>
      <c r="J136" s="481"/>
      <c r="K136" s="481"/>
      <c r="L136" s="482"/>
      <c r="M136" s="483"/>
      <c r="N136" s="484"/>
      <c r="O136" s="484"/>
      <c r="P136" s="488" t="str">
        <f>IFERROR(INDEX(Supplier!D:D,MATCH(O136,Supplier!C:C,0),0),"")</f>
        <v/>
      </c>
      <c r="Q136" s="484"/>
      <c r="R136" s="484"/>
      <c r="S136" s="488" t="str">
        <f>IFERROR(INDEX(Customer!D:D,MATCH(R136,Customer!C:C,0),0),"")</f>
        <v/>
      </c>
      <c r="T136" s="490" t="str">
        <f>IFERROR(INDEX('Kode Akun'!N:N,MATCH(H136,'Kode Akun'!C:C,0),0),"")</f>
        <v/>
      </c>
      <c r="U136" s="488" t="str">
        <f>IFERROR(INDEX('Kode Akun'!O:O,MATCH(H136,'Kode Akun'!C:C,0),0),"")</f>
        <v/>
      </c>
      <c r="V136" s="166"/>
    </row>
    <row r="137" spans="1:22" ht="15" customHeight="1" x14ac:dyDescent="0.25">
      <c r="A137" s="51">
        <f t="shared" si="3"/>
        <v>0</v>
      </c>
      <c r="B137" s="51">
        <f t="shared" si="4"/>
        <v>0</v>
      </c>
      <c r="C137" s="237">
        <f t="shared" si="5"/>
        <v>0</v>
      </c>
      <c r="D137" s="477">
        <v>128</v>
      </c>
      <c r="E137" s="478"/>
      <c r="F137" s="477"/>
      <c r="G137" s="479"/>
      <c r="H137" s="477"/>
      <c r="I137" s="480" t="str">
        <f>IF(H137&lt;&gt;"",INDEX('Kode Akun'!$D:$D,MATCH($H137,'Kode Akun'!$C:$C,0),0),"")</f>
        <v/>
      </c>
      <c r="J137" s="481"/>
      <c r="K137" s="481"/>
      <c r="L137" s="482"/>
      <c r="M137" s="483"/>
      <c r="N137" s="484"/>
      <c r="O137" s="484"/>
      <c r="P137" s="488" t="str">
        <f>IFERROR(INDEX(Supplier!D:D,MATCH(O137,Supplier!C:C,0),0),"")</f>
        <v/>
      </c>
      <c r="Q137" s="484"/>
      <c r="R137" s="484"/>
      <c r="S137" s="488" t="str">
        <f>IFERROR(INDEX(Customer!D:D,MATCH(R137,Customer!C:C,0),0),"")</f>
        <v/>
      </c>
      <c r="T137" s="490" t="str">
        <f>IFERROR(INDEX('Kode Akun'!N:N,MATCH(H137,'Kode Akun'!C:C,0),0),"")</f>
        <v/>
      </c>
      <c r="U137" s="488" t="str">
        <f>IFERROR(INDEX('Kode Akun'!O:O,MATCH(H137,'Kode Akun'!C:C,0),0),"")</f>
        <v/>
      </c>
      <c r="V137" s="166"/>
    </row>
    <row r="138" spans="1:22" ht="15" customHeight="1" x14ac:dyDescent="0.25">
      <c r="A138" s="51">
        <f t="shared" ref="A138:A201" si="6">IF(AND(H138=arapcontrol,O138=arapledgercode),A137+1,A137)</f>
        <v>0</v>
      </c>
      <c r="B138" s="51">
        <f t="shared" ref="B138:B201" si="7">IF(AND(H138=AkunARKontrol,R138=AkunAR),B137+1,B137)</f>
        <v>0</v>
      </c>
      <c r="C138" s="237">
        <f t="shared" ref="C138:C201" si="8">IF(H138=AkunBukuBesar,C137+1,C137)</f>
        <v>0</v>
      </c>
      <c r="D138" s="477">
        <v>129</v>
      </c>
      <c r="E138" s="478"/>
      <c r="F138" s="477"/>
      <c r="G138" s="479"/>
      <c r="H138" s="477"/>
      <c r="I138" s="480" t="str">
        <f>IF(H138&lt;&gt;"",INDEX('Kode Akun'!$D:$D,MATCH($H138,'Kode Akun'!$C:$C,0),0),"")</f>
        <v/>
      </c>
      <c r="J138" s="481"/>
      <c r="K138" s="481"/>
      <c r="L138" s="482"/>
      <c r="M138" s="483"/>
      <c r="N138" s="484"/>
      <c r="O138" s="484"/>
      <c r="P138" s="488" t="str">
        <f>IFERROR(INDEX(Supplier!D:D,MATCH(O138,Supplier!C:C,0),0),"")</f>
        <v/>
      </c>
      <c r="Q138" s="484"/>
      <c r="R138" s="484"/>
      <c r="S138" s="488" t="str">
        <f>IFERROR(INDEX(Customer!D:D,MATCH(R138,Customer!C:C,0),0),"")</f>
        <v/>
      </c>
      <c r="T138" s="490" t="str">
        <f>IFERROR(INDEX('Kode Akun'!N:N,MATCH(H138,'Kode Akun'!C:C,0),0),"")</f>
        <v/>
      </c>
      <c r="U138" s="488" t="str">
        <f>IFERROR(INDEX('Kode Akun'!O:O,MATCH(H138,'Kode Akun'!C:C,0),0),"")</f>
        <v/>
      </c>
      <c r="V138" s="166"/>
    </row>
    <row r="139" spans="1:22" ht="15" customHeight="1" x14ac:dyDescent="0.25">
      <c r="A139" s="51">
        <f t="shared" si="6"/>
        <v>0</v>
      </c>
      <c r="B139" s="51">
        <f t="shared" si="7"/>
        <v>0</v>
      </c>
      <c r="C139" s="237">
        <f t="shared" si="8"/>
        <v>0</v>
      </c>
      <c r="D139" s="477">
        <v>130</v>
      </c>
      <c r="E139" s="478"/>
      <c r="F139" s="477"/>
      <c r="G139" s="479"/>
      <c r="H139" s="477"/>
      <c r="I139" s="480" t="str">
        <f>IF(H139&lt;&gt;"",INDEX('Kode Akun'!$D:$D,MATCH($H139,'Kode Akun'!$C:$C,0),0),"")</f>
        <v/>
      </c>
      <c r="J139" s="481"/>
      <c r="K139" s="481"/>
      <c r="L139" s="482"/>
      <c r="M139" s="483"/>
      <c r="N139" s="484"/>
      <c r="O139" s="484"/>
      <c r="P139" s="488" t="str">
        <f>IFERROR(INDEX(Supplier!D:D,MATCH(O139,Supplier!C:C,0),0),"")</f>
        <v/>
      </c>
      <c r="Q139" s="484"/>
      <c r="R139" s="484"/>
      <c r="S139" s="488" t="str">
        <f>IFERROR(INDEX(Customer!D:D,MATCH(R139,Customer!C:C,0),0),"")</f>
        <v/>
      </c>
      <c r="T139" s="490" t="str">
        <f>IFERROR(INDEX('Kode Akun'!N:N,MATCH(H139,'Kode Akun'!C:C,0),0),"")</f>
        <v/>
      </c>
      <c r="U139" s="488" t="str">
        <f>IFERROR(INDEX('Kode Akun'!O:O,MATCH(H139,'Kode Akun'!C:C,0),0),"")</f>
        <v/>
      </c>
      <c r="V139" s="166"/>
    </row>
    <row r="140" spans="1:22" ht="15" customHeight="1" x14ac:dyDescent="0.25">
      <c r="A140" s="51">
        <f t="shared" si="6"/>
        <v>0</v>
      </c>
      <c r="B140" s="51">
        <f t="shared" si="7"/>
        <v>0</v>
      </c>
      <c r="C140" s="237">
        <f t="shared" si="8"/>
        <v>0</v>
      </c>
      <c r="D140" s="477">
        <v>131</v>
      </c>
      <c r="E140" s="478"/>
      <c r="F140" s="477"/>
      <c r="G140" s="479"/>
      <c r="H140" s="477"/>
      <c r="I140" s="480" t="str">
        <f>IF(H140&lt;&gt;"",INDEX('Kode Akun'!$D:$D,MATCH($H140,'Kode Akun'!$C:$C,0),0),"")</f>
        <v/>
      </c>
      <c r="J140" s="481"/>
      <c r="K140" s="481"/>
      <c r="L140" s="482"/>
      <c r="M140" s="483"/>
      <c r="N140" s="484"/>
      <c r="O140" s="484"/>
      <c r="P140" s="488" t="str">
        <f>IFERROR(INDEX(Supplier!D:D,MATCH(O140,Supplier!C:C,0),0),"")</f>
        <v/>
      </c>
      <c r="Q140" s="484"/>
      <c r="R140" s="484"/>
      <c r="S140" s="488" t="str">
        <f>IFERROR(INDEX(Customer!D:D,MATCH(R140,Customer!C:C,0),0),"")</f>
        <v/>
      </c>
      <c r="T140" s="490" t="str">
        <f>IFERROR(INDEX('Kode Akun'!N:N,MATCH(H140,'Kode Akun'!C:C,0),0),"")</f>
        <v/>
      </c>
      <c r="U140" s="488" t="str">
        <f>IFERROR(INDEX('Kode Akun'!O:O,MATCH(H140,'Kode Akun'!C:C,0),0),"")</f>
        <v/>
      </c>
      <c r="V140" s="166"/>
    </row>
    <row r="141" spans="1:22" ht="15" customHeight="1" x14ac:dyDescent="0.25">
      <c r="A141" s="51">
        <f t="shared" si="6"/>
        <v>0</v>
      </c>
      <c r="B141" s="51">
        <f t="shared" si="7"/>
        <v>0</v>
      </c>
      <c r="C141" s="237">
        <f t="shared" si="8"/>
        <v>0</v>
      </c>
      <c r="D141" s="477">
        <v>132</v>
      </c>
      <c r="E141" s="478"/>
      <c r="F141" s="477"/>
      <c r="G141" s="479"/>
      <c r="H141" s="477"/>
      <c r="I141" s="480" t="str">
        <f>IF(H141&lt;&gt;"",INDEX('Kode Akun'!$D:$D,MATCH($H141,'Kode Akun'!$C:$C,0),0),"")</f>
        <v/>
      </c>
      <c r="J141" s="481"/>
      <c r="K141" s="481"/>
      <c r="L141" s="482"/>
      <c r="M141" s="483"/>
      <c r="N141" s="484"/>
      <c r="O141" s="484"/>
      <c r="P141" s="488" t="str">
        <f>IFERROR(INDEX(Supplier!D:D,MATCH(O141,Supplier!C:C,0),0),"")</f>
        <v/>
      </c>
      <c r="Q141" s="484"/>
      <c r="R141" s="484"/>
      <c r="S141" s="488" t="str">
        <f>IFERROR(INDEX(Customer!D:D,MATCH(R141,Customer!C:C,0),0),"")</f>
        <v/>
      </c>
      <c r="T141" s="490" t="str">
        <f>IFERROR(INDEX('Kode Akun'!N:N,MATCH(H141,'Kode Akun'!C:C,0),0),"")</f>
        <v/>
      </c>
      <c r="U141" s="488" t="str">
        <f>IFERROR(INDEX('Kode Akun'!O:O,MATCH(H141,'Kode Akun'!C:C,0),0),"")</f>
        <v/>
      </c>
      <c r="V141" s="166"/>
    </row>
    <row r="142" spans="1:22" ht="15" customHeight="1" x14ac:dyDescent="0.25">
      <c r="A142" s="51">
        <f t="shared" si="6"/>
        <v>0</v>
      </c>
      <c r="B142" s="51">
        <f t="shared" si="7"/>
        <v>0</v>
      </c>
      <c r="C142" s="237">
        <f t="shared" si="8"/>
        <v>0</v>
      </c>
      <c r="D142" s="477">
        <v>133</v>
      </c>
      <c r="E142" s="478"/>
      <c r="F142" s="477"/>
      <c r="G142" s="479"/>
      <c r="H142" s="477"/>
      <c r="I142" s="480" t="str">
        <f>IF(H142&lt;&gt;"",INDEX('Kode Akun'!$D:$D,MATCH($H142,'Kode Akun'!$C:$C,0),0),"")</f>
        <v/>
      </c>
      <c r="J142" s="481"/>
      <c r="K142" s="481"/>
      <c r="L142" s="482"/>
      <c r="M142" s="483"/>
      <c r="N142" s="484"/>
      <c r="O142" s="484"/>
      <c r="P142" s="488" t="str">
        <f>IFERROR(INDEX(Supplier!D:D,MATCH(O142,Supplier!C:C,0),0),"")</f>
        <v/>
      </c>
      <c r="Q142" s="484"/>
      <c r="R142" s="484"/>
      <c r="S142" s="488" t="str">
        <f>IFERROR(INDEX(Customer!D:D,MATCH(R142,Customer!C:C,0),0),"")</f>
        <v/>
      </c>
      <c r="T142" s="490" t="str">
        <f>IFERROR(INDEX('Kode Akun'!N:N,MATCH(H142,'Kode Akun'!C:C,0),0),"")</f>
        <v/>
      </c>
      <c r="U142" s="488" t="str">
        <f>IFERROR(INDEX('Kode Akun'!O:O,MATCH(H142,'Kode Akun'!C:C,0),0),"")</f>
        <v/>
      </c>
      <c r="V142" s="166"/>
    </row>
    <row r="143" spans="1:22" ht="15" customHeight="1" x14ac:dyDescent="0.25">
      <c r="A143" s="51">
        <f t="shared" si="6"/>
        <v>0</v>
      </c>
      <c r="B143" s="51">
        <f t="shared" si="7"/>
        <v>0</v>
      </c>
      <c r="C143" s="237">
        <f t="shared" si="8"/>
        <v>0</v>
      </c>
      <c r="D143" s="477">
        <v>134</v>
      </c>
      <c r="E143" s="478"/>
      <c r="F143" s="477"/>
      <c r="G143" s="479"/>
      <c r="H143" s="477"/>
      <c r="I143" s="480" t="str">
        <f>IF(H143&lt;&gt;"",INDEX('Kode Akun'!$D:$D,MATCH($H143,'Kode Akun'!$C:$C,0),0),"")</f>
        <v/>
      </c>
      <c r="J143" s="481"/>
      <c r="K143" s="481"/>
      <c r="L143" s="482"/>
      <c r="M143" s="483"/>
      <c r="N143" s="484"/>
      <c r="O143" s="484"/>
      <c r="P143" s="488" t="str">
        <f>IFERROR(INDEX(Supplier!D:D,MATCH(O143,Supplier!C:C,0),0),"")</f>
        <v/>
      </c>
      <c r="Q143" s="484"/>
      <c r="R143" s="484"/>
      <c r="S143" s="488" t="str">
        <f>IFERROR(INDEX(Customer!D:D,MATCH(R143,Customer!C:C,0),0),"")</f>
        <v/>
      </c>
      <c r="T143" s="490" t="str">
        <f>IFERROR(INDEX('Kode Akun'!N:N,MATCH(H143,'Kode Akun'!C:C,0),0),"")</f>
        <v/>
      </c>
      <c r="U143" s="488" t="str">
        <f>IFERROR(INDEX('Kode Akun'!O:O,MATCH(H143,'Kode Akun'!C:C,0),0),"")</f>
        <v/>
      </c>
      <c r="V143" s="166"/>
    </row>
    <row r="144" spans="1:22" ht="15" customHeight="1" x14ac:dyDescent="0.25">
      <c r="A144" s="51">
        <f t="shared" si="6"/>
        <v>0</v>
      </c>
      <c r="B144" s="51">
        <f t="shared" si="7"/>
        <v>0</v>
      </c>
      <c r="C144" s="237">
        <f t="shared" si="8"/>
        <v>0</v>
      </c>
      <c r="D144" s="477">
        <v>135</v>
      </c>
      <c r="E144" s="478"/>
      <c r="F144" s="477"/>
      <c r="G144" s="479"/>
      <c r="H144" s="477"/>
      <c r="I144" s="480" t="str">
        <f>IF(H144&lt;&gt;"",INDEX('Kode Akun'!$D:$D,MATCH($H144,'Kode Akun'!$C:$C,0),0),"")</f>
        <v/>
      </c>
      <c r="J144" s="481"/>
      <c r="K144" s="481"/>
      <c r="L144" s="482"/>
      <c r="M144" s="483"/>
      <c r="N144" s="484"/>
      <c r="O144" s="484"/>
      <c r="P144" s="488" t="str">
        <f>IFERROR(INDEX(Supplier!D:D,MATCH(O144,Supplier!C:C,0),0),"")</f>
        <v/>
      </c>
      <c r="Q144" s="484"/>
      <c r="R144" s="484"/>
      <c r="S144" s="488" t="str">
        <f>IFERROR(INDEX(Customer!D:D,MATCH(R144,Customer!C:C,0),0),"")</f>
        <v/>
      </c>
      <c r="T144" s="490" t="str">
        <f>IFERROR(INDEX('Kode Akun'!N:N,MATCH(H144,'Kode Akun'!C:C,0),0),"")</f>
        <v/>
      </c>
      <c r="U144" s="488" t="str">
        <f>IFERROR(INDEX('Kode Akun'!O:O,MATCH(H144,'Kode Akun'!C:C,0),0),"")</f>
        <v/>
      </c>
      <c r="V144" s="166"/>
    </row>
    <row r="145" spans="1:22" ht="15" customHeight="1" x14ac:dyDescent="0.25">
      <c r="A145" s="51">
        <f t="shared" si="6"/>
        <v>0</v>
      </c>
      <c r="B145" s="51">
        <f t="shared" si="7"/>
        <v>0</v>
      </c>
      <c r="C145" s="237">
        <f t="shared" si="8"/>
        <v>0</v>
      </c>
      <c r="D145" s="477">
        <v>136</v>
      </c>
      <c r="E145" s="478"/>
      <c r="F145" s="477"/>
      <c r="G145" s="479"/>
      <c r="H145" s="477"/>
      <c r="I145" s="480" t="str">
        <f>IF(H145&lt;&gt;"",INDEX('Kode Akun'!$D:$D,MATCH($H145,'Kode Akun'!$C:$C,0),0),"")</f>
        <v/>
      </c>
      <c r="J145" s="481"/>
      <c r="K145" s="481"/>
      <c r="L145" s="482"/>
      <c r="M145" s="483"/>
      <c r="N145" s="484"/>
      <c r="O145" s="484"/>
      <c r="P145" s="488" t="str">
        <f>IFERROR(INDEX(Supplier!D:D,MATCH(O145,Supplier!C:C,0),0),"")</f>
        <v/>
      </c>
      <c r="Q145" s="484"/>
      <c r="R145" s="484"/>
      <c r="S145" s="488" t="str">
        <f>IFERROR(INDEX(Customer!D:D,MATCH(R145,Customer!C:C,0),0),"")</f>
        <v/>
      </c>
      <c r="T145" s="490" t="str">
        <f>IFERROR(INDEX('Kode Akun'!N:N,MATCH(H145,'Kode Akun'!C:C,0),0),"")</f>
        <v/>
      </c>
      <c r="U145" s="488" t="str">
        <f>IFERROR(INDEX('Kode Akun'!O:O,MATCH(H145,'Kode Akun'!C:C,0),0),"")</f>
        <v/>
      </c>
      <c r="V145" s="166"/>
    </row>
    <row r="146" spans="1:22" ht="15" customHeight="1" x14ac:dyDescent="0.25">
      <c r="A146" s="51">
        <f t="shared" si="6"/>
        <v>0</v>
      </c>
      <c r="B146" s="51">
        <f t="shared" si="7"/>
        <v>0</v>
      </c>
      <c r="C146" s="237">
        <f t="shared" si="8"/>
        <v>0</v>
      </c>
      <c r="D146" s="477">
        <v>137</v>
      </c>
      <c r="E146" s="478"/>
      <c r="F146" s="477"/>
      <c r="G146" s="479"/>
      <c r="H146" s="477"/>
      <c r="I146" s="480" t="str">
        <f>IF(H146&lt;&gt;"",INDEX('Kode Akun'!$D:$D,MATCH($H146,'Kode Akun'!$C:$C,0),0),"")</f>
        <v/>
      </c>
      <c r="J146" s="481"/>
      <c r="K146" s="481"/>
      <c r="L146" s="482"/>
      <c r="M146" s="483"/>
      <c r="N146" s="484"/>
      <c r="O146" s="484"/>
      <c r="P146" s="488" t="str">
        <f>IFERROR(INDEX(Supplier!D:D,MATCH(O146,Supplier!C:C,0),0),"")</f>
        <v/>
      </c>
      <c r="Q146" s="484"/>
      <c r="R146" s="484"/>
      <c r="S146" s="488" t="str">
        <f>IFERROR(INDEX(Customer!D:D,MATCH(R146,Customer!C:C,0),0),"")</f>
        <v/>
      </c>
      <c r="T146" s="490" t="str">
        <f>IFERROR(INDEX('Kode Akun'!N:N,MATCH(H146,'Kode Akun'!C:C,0),0),"")</f>
        <v/>
      </c>
      <c r="U146" s="488" t="str">
        <f>IFERROR(INDEX('Kode Akun'!O:O,MATCH(H146,'Kode Akun'!C:C,0),0),"")</f>
        <v/>
      </c>
      <c r="V146" s="166"/>
    </row>
    <row r="147" spans="1:22" ht="15" customHeight="1" x14ac:dyDescent="0.25">
      <c r="A147" s="51">
        <f t="shared" si="6"/>
        <v>0</v>
      </c>
      <c r="B147" s="51">
        <f t="shared" si="7"/>
        <v>0</v>
      </c>
      <c r="C147" s="237">
        <f t="shared" si="8"/>
        <v>0</v>
      </c>
      <c r="D147" s="477">
        <v>138</v>
      </c>
      <c r="E147" s="478"/>
      <c r="F147" s="477"/>
      <c r="G147" s="479"/>
      <c r="H147" s="477"/>
      <c r="I147" s="480" t="str">
        <f>IF(H147&lt;&gt;"",INDEX('Kode Akun'!$D:$D,MATCH($H147,'Kode Akun'!$C:$C,0),0),"")</f>
        <v/>
      </c>
      <c r="J147" s="481"/>
      <c r="K147" s="481"/>
      <c r="L147" s="482"/>
      <c r="M147" s="483"/>
      <c r="N147" s="484"/>
      <c r="O147" s="484"/>
      <c r="P147" s="488" t="str">
        <f>IFERROR(INDEX(Supplier!D:D,MATCH(O147,Supplier!C:C,0),0),"")</f>
        <v/>
      </c>
      <c r="Q147" s="484"/>
      <c r="R147" s="484"/>
      <c r="S147" s="488" t="str">
        <f>IFERROR(INDEX(Customer!D:D,MATCH(R147,Customer!C:C,0),0),"")</f>
        <v/>
      </c>
      <c r="T147" s="490" t="str">
        <f>IFERROR(INDEX('Kode Akun'!N:N,MATCH(H147,'Kode Akun'!C:C,0),0),"")</f>
        <v/>
      </c>
      <c r="U147" s="488" t="str">
        <f>IFERROR(INDEX('Kode Akun'!O:O,MATCH(H147,'Kode Akun'!C:C,0),0),"")</f>
        <v/>
      </c>
      <c r="V147" s="166"/>
    </row>
    <row r="148" spans="1:22" ht="15" customHeight="1" x14ac:dyDescent="0.25">
      <c r="A148" s="51">
        <f t="shared" si="6"/>
        <v>0</v>
      </c>
      <c r="B148" s="51">
        <f t="shared" si="7"/>
        <v>0</v>
      </c>
      <c r="C148" s="237">
        <f t="shared" si="8"/>
        <v>0</v>
      </c>
      <c r="D148" s="477">
        <v>139</v>
      </c>
      <c r="E148" s="478"/>
      <c r="F148" s="477"/>
      <c r="G148" s="479"/>
      <c r="H148" s="477"/>
      <c r="I148" s="480" t="str">
        <f>IF(H148&lt;&gt;"",INDEX('Kode Akun'!$D:$D,MATCH($H148,'Kode Akun'!$C:$C,0),0),"")</f>
        <v/>
      </c>
      <c r="J148" s="481"/>
      <c r="K148" s="481"/>
      <c r="L148" s="482"/>
      <c r="M148" s="483"/>
      <c r="N148" s="484"/>
      <c r="O148" s="484"/>
      <c r="P148" s="488" t="str">
        <f>IFERROR(INDEX(Supplier!D:D,MATCH(O148,Supplier!C:C,0),0),"")</f>
        <v/>
      </c>
      <c r="Q148" s="484"/>
      <c r="R148" s="484"/>
      <c r="S148" s="488" t="str">
        <f>IFERROR(INDEX(Customer!D:D,MATCH(R148,Customer!C:C,0),0),"")</f>
        <v/>
      </c>
      <c r="T148" s="490" t="str">
        <f>IFERROR(INDEX('Kode Akun'!N:N,MATCH(H148,'Kode Akun'!C:C,0),0),"")</f>
        <v/>
      </c>
      <c r="U148" s="488" t="str">
        <f>IFERROR(INDEX('Kode Akun'!O:O,MATCH(H148,'Kode Akun'!C:C,0),0),"")</f>
        <v/>
      </c>
      <c r="V148" s="166"/>
    </row>
    <row r="149" spans="1:22" ht="15" customHeight="1" x14ac:dyDescent="0.25">
      <c r="A149" s="51">
        <f t="shared" si="6"/>
        <v>0</v>
      </c>
      <c r="B149" s="51">
        <f t="shared" si="7"/>
        <v>0</v>
      </c>
      <c r="C149" s="237">
        <f t="shared" si="8"/>
        <v>0</v>
      </c>
      <c r="D149" s="477">
        <v>140</v>
      </c>
      <c r="E149" s="478"/>
      <c r="F149" s="477"/>
      <c r="G149" s="479"/>
      <c r="H149" s="477"/>
      <c r="I149" s="480" t="str">
        <f>IF(H149&lt;&gt;"",INDEX('Kode Akun'!$D:$D,MATCH($H149,'Kode Akun'!$C:$C,0),0),"")</f>
        <v/>
      </c>
      <c r="J149" s="481"/>
      <c r="K149" s="481"/>
      <c r="L149" s="482"/>
      <c r="M149" s="483"/>
      <c r="N149" s="484"/>
      <c r="O149" s="484"/>
      <c r="P149" s="488" t="str">
        <f>IFERROR(INDEX(Supplier!D:D,MATCH(O149,Supplier!C:C,0),0),"")</f>
        <v/>
      </c>
      <c r="Q149" s="484"/>
      <c r="R149" s="484"/>
      <c r="S149" s="488" t="str">
        <f>IFERROR(INDEX(Customer!D:D,MATCH(R149,Customer!C:C,0),0),"")</f>
        <v/>
      </c>
      <c r="T149" s="490" t="str">
        <f>IFERROR(INDEX('Kode Akun'!N:N,MATCH(H149,'Kode Akun'!C:C,0),0),"")</f>
        <v/>
      </c>
      <c r="U149" s="488" t="str">
        <f>IFERROR(INDEX('Kode Akun'!O:O,MATCH(H149,'Kode Akun'!C:C,0),0),"")</f>
        <v/>
      </c>
      <c r="V149" s="166"/>
    </row>
    <row r="150" spans="1:22" ht="15" customHeight="1" x14ac:dyDescent="0.25">
      <c r="A150" s="51">
        <f t="shared" si="6"/>
        <v>0</v>
      </c>
      <c r="B150" s="51">
        <f t="shared" si="7"/>
        <v>0</v>
      </c>
      <c r="C150" s="237">
        <f t="shared" si="8"/>
        <v>0</v>
      </c>
      <c r="D150" s="477">
        <v>141</v>
      </c>
      <c r="E150" s="478"/>
      <c r="F150" s="477"/>
      <c r="G150" s="479"/>
      <c r="H150" s="477"/>
      <c r="I150" s="480" t="str">
        <f>IF(H150&lt;&gt;"",INDEX('Kode Akun'!$D:$D,MATCH($H150,'Kode Akun'!$C:$C,0),0),"")</f>
        <v/>
      </c>
      <c r="J150" s="481"/>
      <c r="K150" s="481"/>
      <c r="L150" s="482"/>
      <c r="M150" s="483"/>
      <c r="N150" s="484"/>
      <c r="O150" s="484"/>
      <c r="P150" s="488" t="str">
        <f>IFERROR(INDEX(Supplier!D:D,MATCH(O150,Supplier!C:C,0),0),"")</f>
        <v/>
      </c>
      <c r="Q150" s="484"/>
      <c r="R150" s="484"/>
      <c r="S150" s="488" t="str">
        <f>IFERROR(INDEX(Customer!D:D,MATCH(R150,Customer!C:C,0),0),"")</f>
        <v/>
      </c>
      <c r="T150" s="490" t="str">
        <f>IFERROR(INDEX('Kode Akun'!N:N,MATCH(H150,'Kode Akun'!C:C,0),0),"")</f>
        <v/>
      </c>
      <c r="U150" s="488" t="str">
        <f>IFERROR(INDEX('Kode Akun'!O:O,MATCH(H150,'Kode Akun'!C:C,0),0),"")</f>
        <v/>
      </c>
      <c r="V150" s="166"/>
    </row>
    <row r="151" spans="1:22" ht="15" customHeight="1" x14ac:dyDescent="0.25">
      <c r="A151" s="51">
        <f t="shared" si="6"/>
        <v>0</v>
      </c>
      <c r="B151" s="51">
        <f t="shared" si="7"/>
        <v>0</v>
      </c>
      <c r="C151" s="237">
        <f t="shared" si="8"/>
        <v>0</v>
      </c>
      <c r="D151" s="477">
        <v>142</v>
      </c>
      <c r="E151" s="478"/>
      <c r="F151" s="477"/>
      <c r="G151" s="479"/>
      <c r="H151" s="477"/>
      <c r="I151" s="480" t="str">
        <f>IF(H151&lt;&gt;"",INDEX('Kode Akun'!$D:$D,MATCH($H151,'Kode Akun'!$C:$C,0),0),"")</f>
        <v/>
      </c>
      <c r="J151" s="481"/>
      <c r="K151" s="481"/>
      <c r="L151" s="482"/>
      <c r="M151" s="483"/>
      <c r="N151" s="484"/>
      <c r="O151" s="484"/>
      <c r="P151" s="488" t="str">
        <f>IFERROR(INDEX(Supplier!D:D,MATCH(O151,Supplier!C:C,0),0),"")</f>
        <v/>
      </c>
      <c r="Q151" s="484"/>
      <c r="R151" s="484"/>
      <c r="S151" s="488" t="str">
        <f>IFERROR(INDEX(Customer!D:D,MATCH(R151,Customer!C:C,0),0),"")</f>
        <v/>
      </c>
      <c r="T151" s="490" t="str">
        <f>IFERROR(INDEX('Kode Akun'!N:N,MATCH(H151,'Kode Akun'!C:C,0),0),"")</f>
        <v/>
      </c>
      <c r="U151" s="488" t="str">
        <f>IFERROR(INDEX('Kode Akun'!O:O,MATCH(H151,'Kode Akun'!C:C,0),0),"")</f>
        <v/>
      </c>
      <c r="V151" s="166"/>
    </row>
    <row r="152" spans="1:22" ht="15" customHeight="1" x14ac:dyDescent="0.25">
      <c r="A152" s="51">
        <f t="shared" si="6"/>
        <v>0</v>
      </c>
      <c r="B152" s="51">
        <f t="shared" si="7"/>
        <v>0</v>
      </c>
      <c r="C152" s="237">
        <f t="shared" si="8"/>
        <v>0</v>
      </c>
      <c r="D152" s="477">
        <v>143</v>
      </c>
      <c r="E152" s="478"/>
      <c r="F152" s="477"/>
      <c r="G152" s="479"/>
      <c r="H152" s="477"/>
      <c r="I152" s="480" t="str">
        <f>IF(H152&lt;&gt;"",INDEX('Kode Akun'!$D:$D,MATCH($H152,'Kode Akun'!$C:$C,0),0),"")</f>
        <v/>
      </c>
      <c r="J152" s="481"/>
      <c r="K152" s="481"/>
      <c r="L152" s="482"/>
      <c r="M152" s="483"/>
      <c r="N152" s="484"/>
      <c r="O152" s="484"/>
      <c r="P152" s="488" t="str">
        <f>IFERROR(INDEX(Supplier!D:D,MATCH(O152,Supplier!C:C,0),0),"")</f>
        <v/>
      </c>
      <c r="Q152" s="484"/>
      <c r="R152" s="484"/>
      <c r="S152" s="488" t="str">
        <f>IFERROR(INDEX(Customer!D:D,MATCH(R152,Customer!C:C,0),0),"")</f>
        <v/>
      </c>
      <c r="T152" s="490" t="str">
        <f>IFERROR(INDEX('Kode Akun'!N:N,MATCH(H152,'Kode Akun'!C:C,0),0),"")</f>
        <v/>
      </c>
      <c r="U152" s="488" t="str">
        <f>IFERROR(INDEX('Kode Akun'!O:O,MATCH(H152,'Kode Akun'!C:C,0),0),"")</f>
        <v/>
      </c>
      <c r="V152" s="166"/>
    </row>
    <row r="153" spans="1:22" ht="15" customHeight="1" x14ac:dyDescent="0.25">
      <c r="A153" s="51">
        <f t="shared" si="6"/>
        <v>0</v>
      </c>
      <c r="B153" s="51">
        <f t="shared" si="7"/>
        <v>0</v>
      </c>
      <c r="C153" s="237">
        <f t="shared" si="8"/>
        <v>0</v>
      </c>
      <c r="D153" s="477">
        <v>144</v>
      </c>
      <c r="E153" s="478"/>
      <c r="F153" s="477"/>
      <c r="G153" s="479"/>
      <c r="H153" s="477"/>
      <c r="I153" s="480" t="str">
        <f>IF(H153&lt;&gt;"",INDEX('Kode Akun'!$D:$D,MATCH($H153,'Kode Akun'!$C:$C,0),0),"")</f>
        <v/>
      </c>
      <c r="J153" s="481"/>
      <c r="K153" s="481"/>
      <c r="L153" s="482"/>
      <c r="M153" s="483"/>
      <c r="N153" s="484"/>
      <c r="O153" s="484"/>
      <c r="P153" s="488" t="str">
        <f>IFERROR(INDEX(Supplier!D:D,MATCH(O153,Supplier!C:C,0),0),"")</f>
        <v/>
      </c>
      <c r="Q153" s="484"/>
      <c r="R153" s="484"/>
      <c r="S153" s="488" t="str">
        <f>IFERROR(INDEX(Customer!D:D,MATCH(R153,Customer!C:C,0),0),"")</f>
        <v/>
      </c>
      <c r="T153" s="490" t="str">
        <f>IFERROR(INDEX('Kode Akun'!N:N,MATCH(H153,'Kode Akun'!C:C,0),0),"")</f>
        <v/>
      </c>
      <c r="U153" s="488" t="str">
        <f>IFERROR(INDEX('Kode Akun'!O:O,MATCH(H153,'Kode Akun'!C:C,0),0),"")</f>
        <v/>
      </c>
      <c r="V153" s="166"/>
    </row>
    <row r="154" spans="1:22" ht="15" customHeight="1" x14ac:dyDescent="0.25">
      <c r="A154" s="51">
        <f t="shared" si="6"/>
        <v>0</v>
      </c>
      <c r="B154" s="51">
        <f t="shared" si="7"/>
        <v>0</v>
      </c>
      <c r="C154" s="237">
        <f t="shared" si="8"/>
        <v>0</v>
      </c>
      <c r="D154" s="477">
        <v>145</v>
      </c>
      <c r="E154" s="478"/>
      <c r="F154" s="477"/>
      <c r="G154" s="479"/>
      <c r="H154" s="477"/>
      <c r="I154" s="480" t="str">
        <f>IF(H154&lt;&gt;"",INDEX('Kode Akun'!$D:$D,MATCH($H154,'Kode Akun'!$C:$C,0),0),"")</f>
        <v/>
      </c>
      <c r="J154" s="481"/>
      <c r="K154" s="481"/>
      <c r="L154" s="482"/>
      <c r="M154" s="483"/>
      <c r="N154" s="484"/>
      <c r="O154" s="484"/>
      <c r="P154" s="488" t="str">
        <f>IFERROR(INDEX(Supplier!D:D,MATCH(O154,Supplier!C:C,0),0),"")</f>
        <v/>
      </c>
      <c r="Q154" s="484"/>
      <c r="R154" s="484"/>
      <c r="S154" s="488" t="str">
        <f>IFERROR(INDEX(Customer!D:D,MATCH(R154,Customer!C:C,0),0),"")</f>
        <v/>
      </c>
      <c r="T154" s="490" t="str">
        <f>IFERROR(INDEX('Kode Akun'!N:N,MATCH(H154,'Kode Akun'!C:C,0),0),"")</f>
        <v/>
      </c>
      <c r="U154" s="488" t="str">
        <f>IFERROR(INDEX('Kode Akun'!O:O,MATCH(H154,'Kode Akun'!C:C,0),0),"")</f>
        <v/>
      </c>
      <c r="V154" s="166"/>
    </row>
    <row r="155" spans="1:22" ht="15" customHeight="1" x14ac:dyDescent="0.25">
      <c r="A155" s="51">
        <f t="shared" si="6"/>
        <v>0</v>
      </c>
      <c r="B155" s="51">
        <f t="shared" si="7"/>
        <v>0</v>
      </c>
      <c r="C155" s="237">
        <f t="shared" si="8"/>
        <v>0</v>
      </c>
      <c r="D155" s="477">
        <v>146</v>
      </c>
      <c r="E155" s="478"/>
      <c r="F155" s="477"/>
      <c r="G155" s="479"/>
      <c r="H155" s="477"/>
      <c r="I155" s="480" t="str">
        <f>IF(H155&lt;&gt;"",INDEX('Kode Akun'!$D:$D,MATCH($H155,'Kode Akun'!$C:$C,0),0),"")</f>
        <v/>
      </c>
      <c r="J155" s="481"/>
      <c r="K155" s="481"/>
      <c r="L155" s="482"/>
      <c r="M155" s="483"/>
      <c r="N155" s="484"/>
      <c r="O155" s="484"/>
      <c r="P155" s="488" t="str">
        <f>IFERROR(INDEX(Supplier!D:D,MATCH(O155,Supplier!C:C,0),0),"")</f>
        <v/>
      </c>
      <c r="Q155" s="484"/>
      <c r="R155" s="484"/>
      <c r="S155" s="488" t="str">
        <f>IFERROR(INDEX(Customer!D:D,MATCH(R155,Customer!C:C,0),0),"")</f>
        <v/>
      </c>
      <c r="T155" s="490" t="str">
        <f>IFERROR(INDEX('Kode Akun'!N:N,MATCH(H155,'Kode Akun'!C:C,0),0),"")</f>
        <v/>
      </c>
      <c r="U155" s="488" t="str">
        <f>IFERROR(INDEX('Kode Akun'!O:O,MATCH(H155,'Kode Akun'!C:C,0),0),"")</f>
        <v/>
      </c>
      <c r="V155" s="166"/>
    </row>
    <row r="156" spans="1:22" ht="15" customHeight="1" x14ac:dyDescent="0.25">
      <c r="A156" s="51">
        <f t="shared" si="6"/>
        <v>0</v>
      </c>
      <c r="B156" s="51">
        <f t="shared" si="7"/>
        <v>0</v>
      </c>
      <c r="C156" s="237">
        <f t="shared" si="8"/>
        <v>0</v>
      </c>
      <c r="D156" s="477">
        <v>147</v>
      </c>
      <c r="E156" s="478"/>
      <c r="F156" s="477"/>
      <c r="G156" s="479"/>
      <c r="H156" s="477"/>
      <c r="I156" s="480" t="str">
        <f>IF(H156&lt;&gt;"",INDEX('Kode Akun'!$D:$D,MATCH($H156,'Kode Akun'!$C:$C,0),0),"")</f>
        <v/>
      </c>
      <c r="J156" s="481"/>
      <c r="K156" s="481"/>
      <c r="L156" s="482"/>
      <c r="M156" s="483"/>
      <c r="N156" s="484"/>
      <c r="O156" s="484"/>
      <c r="P156" s="488" t="str">
        <f>IFERROR(INDEX(Supplier!D:D,MATCH(O156,Supplier!C:C,0),0),"")</f>
        <v/>
      </c>
      <c r="Q156" s="484"/>
      <c r="R156" s="484"/>
      <c r="S156" s="488" t="str">
        <f>IFERROR(INDEX(Customer!D:D,MATCH(R156,Customer!C:C,0),0),"")</f>
        <v/>
      </c>
      <c r="T156" s="490" t="str">
        <f>IFERROR(INDEX('Kode Akun'!N:N,MATCH(H156,'Kode Akun'!C:C,0),0),"")</f>
        <v/>
      </c>
      <c r="U156" s="488" t="str">
        <f>IFERROR(INDEX('Kode Akun'!O:O,MATCH(H156,'Kode Akun'!C:C,0),0),"")</f>
        <v/>
      </c>
      <c r="V156" s="166"/>
    </row>
    <row r="157" spans="1:22" ht="15" customHeight="1" x14ac:dyDescent="0.25">
      <c r="A157" s="51">
        <f t="shared" si="6"/>
        <v>0</v>
      </c>
      <c r="B157" s="51">
        <f t="shared" si="7"/>
        <v>0</v>
      </c>
      <c r="C157" s="237">
        <f t="shared" si="8"/>
        <v>0</v>
      </c>
      <c r="D157" s="477">
        <v>148</v>
      </c>
      <c r="E157" s="478"/>
      <c r="F157" s="477"/>
      <c r="G157" s="479"/>
      <c r="H157" s="477"/>
      <c r="I157" s="480" t="str">
        <f>IF(H157&lt;&gt;"",INDEX('Kode Akun'!$D:$D,MATCH($H157,'Kode Akun'!$C:$C,0),0),"")</f>
        <v/>
      </c>
      <c r="J157" s="481"/>
      <c r="K157" s="481"/>
      <c r="L157" s="482"/>
      <c r="M157" s="483"/>
      <c r="N157" s="484"/>
      <c r="O157" s="484"/>
      <c r="P157" s="488" t="str">
        <f>IFERROR(INDEX(Supplier!D:D,MATCH(O157,Supplier!C:C,0),0),"")</f>
        <v/>
      </c>
      <c r="Q157" s="484"/>
      <c r="R157" s="484"/>
      <c r="S157" s="488" t="str">
        <f>IFERROR(INDEX(Customer!D:D,MATCH(R157,Customer!C:C,0),0),"")</f>
        <v/>
      </c>
      <c r="T157" s="490" t="str">
        <f>IFERROR(INDEX('Kode Akun'!N:N,MATCH(H157,'Kode Akun'!C:C,0),0),"")</f>
        <v/>
      </c>
      <c r="U157" s="488" t="str">
        <f>IFERROR(INDEX('Kode Akun'!O:O,MATCH(H157,'Kode Akun'!C:C,0),0),"")</f>
        <v/>
      </c>
      <c r="V157" s="166"/>
    </row>
    <row r="158" spans="1:22" ht="15" customHeight="1" x14ac:dyDescent="0.25">
      <c r="A158" s="51">
        <f t="shared" si="6"/>
        <v>0</v>
      </c>
      <c r="B158" s="51">
        <f t="shared" si="7"/>
        <v>0</v>
      </c>
      <c r="C158" s="237">
        <f t="shared" si="8"/>
        <v>0</v>
      </c>
      <c r="D158" s="477">
        <v>149</v>
      </c>
      <c r="E158" s="478"/>
      <c r="F158" s="477"/>
      <c r="G158" s="479"/>
      <c r="H158" s="477"/>
      <c r="I158" s="480" t="str">
        <f>IF(H158&lt;&gt;"",INDEX('Kode Akun'!$D:$D,MATCH($H158,'Kode Akun'!$C:$C,0),0),"")</f>
        <v/>
      </c>
      <c r="J158" s="481"/>
      <c r="K158" s="481"/>
      <c r="L158" s="482"/>
      <c r="M158" s="483"/>
      <c r="N158" s="484"/>
      <c r="O158" s="484"/>
      <c r="P158" s="488" t="str">
        <f>IFERROR(INDEX(Supplier!D:D,MATCH(O158,Supplier!C:C,0),0),"")</f>
        <v/>
      </c>
      <c r="Q158" s="484"/>
      <c r="R158" s="484"/>
      <c r="S158" s="488" t="str">
        <f>IFERROR(INDEX(Customer!D:D,MATCH(R158,Customer!C:C,0),0),"")</f>
        <v/>
      </c>
      <c r="T158" s="490" t="str">
        <f>IFERROR(INDEX('Kode Akun'!N:N,MATCH(H158,'Kode Akun'!C:C,0),0),"")</f>
        <v/>
      </c>
      <c r="U158" s="488" t="str">
        <f>IFERROR(INDEX('Kode Akun'!O:O,MATCH(H158,'Kode Akun'!C:C,0),0),"")</f>
        <v/>
      </c>
      <c r="V158" s="166"/>
    </row>
    <row r="159" spans="1:22" ht="15" customHeight="1" x14ac:dyDescent="0.25">
      <c r="A159" s="51">
        <f t="shared" si="6"/>
        <v>0</v>
      </c>
      <c r="B159" s="51">
        <f t="shared" si="7"/>
        <v>0</v>
      </c>
      <c r="C159" s="237">
        <f t="shared" si="8"/>
        <v>0</v>
      </c>
      <c r="D159" s="477">
        <v>150</v>
      </c>
      <c r="E159" s="478"/>
      <c r="F159" s="477"/>
      <c r="G159" s="479"/>
      <c r="H159" s="477"/>
      <c r="I159" s="480" t="str">
        <f>IF(H159&lt;&gt;"",INDEX('Kode Akun'!$D:$D,MATCH($H159,'Kode Akun'!$C:$C,0),0),"")</f>
        <v/>
      </c>
      <c r="J159" s="481"/>
      <c r="K159" s="481"/>
      <c r="L159" s="482"/>
      <c r="M159" s="483"/>
      <c r="N159" s="484"/>
      <c r="O159" s="484"/>
      <c r="P159" s="488" t="str">
        <f>IFERROR(INDEX(Supplier!D:D,MATCH(O159,Supplier!C:C,0),0),"")</f>
        <v/>
      </c>
      <c r="Q159" s="484"/>
      <c r="R159" s="484"/>
      <c r="S159" s="488" t="str">
        <f>IFERROR(INDEX(Customer!D:D,MATCH(R159,Customer!C:C,0),0),"")</f>
        <v/>
      </c>
      <c r="T159" s="490" t="str">
        <f>IFERROR(INDEX('Kode Akun'!N:N,MATCH(H159,'Kode Akun'!C:C,0),0),"")</f>
        <v/>
      </c>
      <c r="U159" s="488" t="str">
        <f>IFERROR(INDEX('Kode Akun'!O:O,MATCH(H159,'Kode Akun'!C:C,0),0),"")</f>
        <v/>
      </c>
      <c r="V159" s="166"/>
    </row>
    <row r="160" spans="1:22" ht="15" customHeight="1" x14ac:dyDescent="0.25">
      <c r="A160" s="51">
        <f t="shared" si="6"/>
        <v>0</v>
      </c>
      <c r="B160" s="51">
        <f t="shared" si="7"/>
        <v>0</v>
      </c>
      <c r="C160" s="237">
        <f t="shared" si="8"/>
        <v>0</v>
      </c>
      <c r="D160" s="477">
        <v>151</v>
      </c>
      <c r="E160" s="478"/>
      <c r="F160" s="477"/>
      <c r="G160" s="479"/>
      <c r="H160" s="477"/>
      <c r="I160" s="480" t="str">
        <f>IF(H160&lt;&gt;"",INDEX('Kode Akun'!$D:$D,MATCH($H160,'Kode Akun'!$C:$C,0),0),"")</f>
        <v/>
      </c>
      <c r="J160" s="481"/>
      <c r="K160" s="481"/>
      <c r="L160" s="482"/>
      <c r="M160" s="483"/>
      <c r="N160" s="484"/>
      <c r="O160" s="484"/>
      <c r="P160" s="488" t="str">
        <f>IFERROR(INDEX(Supplier!D:D,MATCH(O160,Supplier!C:C,0),0),"")</f>
        <v/>
      </c>
      <c r="Q160" s="484"/>
      <c r="R160" s="484"/>
      <c r="S160" s="488" t="str">
        <f>IFERROR(INDEX(Customer!D:D,MATCH(R160,Customer!C:C,0),0),"")</f>
        <v/>
      </c>
      <c r="T160" s="490" t="str">
        <f>IFERROR(INDEX('Kode Akun'!N:N,MATCH(H160,'Kode Akun'!C:C,0),0),"")</f>
        <v/>
      </c>
      <c r="U160" s="488" t="str">
        <f>IFERROR(INDEX('Kode Akun'!O:O,MATCH(H160,'Kode Akun'!C:C,0),0),"")</f>
        <v/>
      </c>
      <c r="V160" s="166"/>
    </row>
    <row r="161" spans="1:22" ht="15" customHeight="1" x14ac:dyDescent="0.25">
      <c r="A161" s="51">
        <f t="shared" si="6"/>
        <v>0</v>
      </c>
      <c r="B161" s="51">
        <f t="shared" si="7"/>
        <v>0</v>
      </c>
      <c r="C161" s="237">
        <f t="shared" si="8"/>
        <v>0</v>
      </c>
      <c r="D161" s="477">
        <v>152</v>
      </c>
      <c r="E161" s="478"/>
      <c r="F161" s="477"/>
      <c r="G161" s="479"/>
      <c r="H161" s="477"/>
      <c r="I161" s="480" t="str">
        <f>IF(H161&lt;&gt;"",INDEX('Kode Akun'!$D:$D,MATCH($H161,'Kode Akun'!$C:$C,0),0),"")</f>
        <v/>
      </c>
      <c r="J161" s="481"/>
      <c r="K161" s="481"/>
      <c r="L161" s="482"/>
      <c r="M161" s="483"/>
      <c r="N161" s="484"/>
      <c r="O161" s="484"/>
      <c r="P161" s="488" t="str">
        <f>IFERROR(INDEX(Supplier!D:D,MATCH(O161,Supplier!C:C,0),0),"")</f>
        <v/>
      </c>
      <c r="Q161" s="484"/>
      <c r="R161" s="484"/>
      <c r="S161" s="488" t="str">
        <f>IFERROR(INDEX(Customer!D:D,MATCH(R161,Customer!C:C,0),0),"")</f>
        <v/>
      </c>
      <c r="T161" s="490" t="str">
        <f>IFERROR(INDEX('Kode Akun'!N:N,MATCH(H161,'Kode Akun'!C:C,0),0),"")</f>
        <v/>
      </c>
      <c r="U161" s="488" t="str">
        <f>IFERROR(INDEX('Kode Akun'!O:O,MATCH(H161,'Kode Akun'!C:C,0),0),"")</f>
        <v/>
      </c>
      <c r="V161" s="166"/>
    </row>
    <row r="162" spans="1:22" ht="15" customHeight="1" x14ac:dyDescent="0.25">
      <c r="A162" s="51">
        <f t="shared" si="6"/>
        <v>0</v>
      </c>
      <c r="B162" s="51">
        <f t="shared" si="7"/>
        <v>0</v>
      </c>
      <c r="C162" s="237">
        <f t="shared" si="8"/>
        <v>0</v>
      </c>
      <c r="D162" s="477">
        <v>153</v>
      </c>
      <c r="E162" s="478"/>
      <c r="F162" s="477"/>
      <c r="G162" s="479"/>
      <c r="H162" s="477"/>
      <c r="I162" s="480" t="str">
        <f>IF(H162&lt;&gt;"",INDEX('Kode Akun'!$D:$D,MATCH($H162,'Kode Akun'!$C:$C,0),0),"")</f>
        <v/>
      </c>
      <c r="J162" s="481"/>
      <c r="K162" s="481"/>
      <c r="L162" s="482"/>
      <c r="M162" s="483"/>
      <c r="N162" s="484"/>
      <c r="O162" s="484"/>
      <c r="P162" s="488" t="str">
        <f>IFERROR(INDEX(Supplier!D:D,MATCH(O162,Supplier!C:C,0),0),"")</f>
        <v/>
      </c>
      <c r="Q162" s="484"/>
      <c r="R162" s="484"/>
      <c r="S162" s="488" t="str">
        <f>IFERROR(INDEX(Customer!D:D,MATCH(R162,Customer!C:C,0),0),"")</f>
        <v/>
      </c>
      <c r="T162" s="490" t="str">
        <f>IFERROR(INDEX('Kode Akun'!N:N,MATCH(H162,'Kode Akun'!C:C,0),0),"")</f>
        <v/>
      </c>
      <c r="U162" s="488" t="str">
        <f>IFERROR(INDEX('Kode Akun'!O:O,MATCH(H162,'Kode Akun'!C:C,0),0),"")</f>
        <v/>
      </c>
      <c r="V162" s="166"/>
    </row>
    <row r="163" spans="1:22" ht="15" customHeight="1" x14ac:dyDescent="0.25">
      <c r="A163" s="51">
        <f t="shared" si="6"/>
        <v>0</v>
      </c>
      <c r="B163" s="51">
        <f t="shared" si="7"/>
        <v>0</v>
      </c>
      <c r="C163" s="237">
        <f t="shared" si="8"/>
        <v>0</v>
      </c>
      <c r="D163" s="477">
        <v>154</v>
      </c>
      <c r="E163" s="478"/>
      <c r="F163" s="477"/>
      <c r="G163" s="479"/>
      <c r="H163" s="477"/>
      <c r="I163" s="480" t="str">
        <f>IF(H163&lt;&gt;"",INDEX('Kode Akun'!$D:$D,MATCH($H163,'Kode Akun'!$C:$C,0),0),"")</f>
        <v/>
      </c>
      <c r="J163" s="481"/>
      <c r="K163" s="481"/>
      <c r="L163" s="482"/>
      <c r="M163" s="483"/>
      <c r="N163" s="484"/>
      <c r="O163" s="484"/>
      <c r="P163" s="488" t="str">
        <f>IFERROR(INDEX(Supplier!D:D,MATCH(O163,Supplier!C:C,0),0),"")</f>
        <v/>
      </c>
      <c r="Q163" s="484"/>
      <c r="R163" s="484"/>
      <c r="S163" s="488" t="str">
        <f>IFERROR(INDEX(Customer!D:D,MATCH(R163,Customer!C:C,0),0),"")</f>
        <v/>
      </c>
      <c r="T163" s="490" t="str">
        <f>IFERROR(INDEX('Kode Akun'!N:N,MATCH(H163,'Kode Akun'!C:C,0),0),"")</f>
        <v/>
      </c>
      <c r="U163" s="488" t="str">
        <f>IFERROR(INDEX('Kode Akun'!O:O,MATCH(H163,'Kode Akun'!C:C,0),0),"")</f>
        <v/>
      </c>
      <c r="V163" s="166"/>
    </row>
    <row r="164" spans="1:22" ht="15" customHeight="1" x14ac:dyDescent="0.25">
      <c r="A164" s="51">
        <f t="shared" si="6"/>
        <v>0</v>
      </c>
      <c r="B164" s="51">
        <f t="shared" si="7"/>
        <v>0</v>
      </c>
      <c r="C164" s="237">
        <f t="shared" si="8"/>
        <v>0</v>
      </c>
      <c r="D164" s="477">
        <v>155</v>
      </c>
      <c r="E164" s="478"/>
      <c r="F164" s="477"/>
      <c r="G164" s="479"/>
      <c r="H164" s="477"/>
      <c r="I164" s="480" t="str">
        <f>IF(H164&lt;&gt;"",INDEX('Kode Akun'!$D:$D,MATCH($H164,'Kode Akun'!$C:$C,0),0),"")</f>
        <v/>
      </c>
      <c r="J164" s="481"/>
      <c r="K164" s="481"/>
      <c r="L164" s="482"/>
      <c r="M164" s="483"/>
      <c r="N164" s="484"/>
      <c r="O164" s="484"/>
      <c r="P164" s="488" t="str">
        <f>IFERROR(INDEX(Supplier!D:D,MATCH(O164,Supplier!C:C,0),0),"")</f>
        <v/>
      </c>
      <c r="Q164" s="484"/>
      <c r="R164" s="484"/>
      <c r="S164" s="488" t="str">
        <f>IFERROR(INDEX(Customer!D:D,MATCH(R164,Customer!C:C,0),0),"")</f>
        <v/>
      </c>
      <c r="T164" s="490" t="str">
        <f>IFERROR(INDEX('Kode Akun'!N:N,MATCH(H164,'Kode Akun'!C:C,0),0),"")</f>
        <v/>
      </c>
      <c r="U164" s="488" t="str">
        <f>IFERROR(INDEX('Kode Akun'!O:O,MATCH(H164,'Kode Akun'!C:C,0),0),"")</f>
        <v/>
      </c>
      <c r="V164" s="166"/>
    </row>
    <row r="165" spans="1:22" ht="15" customHeight="1" x14ac:dyDescent="0.25">
      <c r="A165" s="51">
        <f t="shared" si="6"/>
        <v>0</v>
      </c>
      <c r="B165" s="51">
        <f t="shared" si="7"/>
        <v>0</v>
      </c>
      <c r="C165" s="237">
        <f t="shared" si="8"/>
        <v>0</v>
      </c>
      <c r="D165" s="477">
        <v>156</v>
      </c>
      <c r="E165" s="478"/>
      <c r="F165" s="477"/>
      <c r="G165" s="479"/>
      <c r="H165" s="477"/>
      <c r="I165" s="480" t="str">
        <f>IF(H165&lt;&gt;"",INDEX('Kode Akun'!$D:$D,MATCH($H165,'Kode Akun'!$C:$C,0),0),"")</f>
        <v/>
      </c>
      <c r="J165" s="481"/>
      <c r="K165" s="481"/>
      <c r="L165" s="482"/>
      <c r="M165" s="483"/>
      <c r="N165" s="484"/>
      <c r="O165" s="484"/>
      <c r="P165" s="488" t="str">
        <f>IFERROR(INDEX(Supplier!D:D,MATCH(O165,Supplier!C:C,0),0),"")</f>
        <v/>
      </c>
      <c r="Q165" s="484"/>
      <c r="R165" s="484"/>
      <c r="S165" s="488" t="str">
        <f>IFERROR(INDEX(Customer!D:D,MATCH(R165,Customer!C:C,0),0),"")</f>
        <v/>
      </c>
      <c r="T165" s="490" t="str">
        <f>IFERROR(INDEX('Kode Akun'!N:N,MATCH(H165,'Kode Akun'!C:C,0),0),"")</f>
        <v/>
      </c>
      <c r="U165" s="488" t="str">
        <f>IFERROR(INDEX('Kode Akun'!O:O,MATCH(H165,'Kode Akun'!C:C,0),0),"")</f>
        <v/>
      </c>
      <c r="V165" s="166"/>
    </row>
    <row r="166" spans="1:22" ht="15" customHeight="1" x14ac:dyDescent="0.25">
      <c r="A166" s="51">
        <f t="shared" si="6"/>
        <v>0</v>
      </c>
      <c r="B166" s="51">
        <f t="shared" si="7"/>
        <v>0</v>
      </c>
      <c r="C166" s="237">
        <f t="shared" si="8"/>
        <v>0</v>
      </c>
      <c r="D166" s="477">
        <v>157</v>
      </c>
      <c r="E166" s="478"/>
      <c r="F166" s="477"/>
      <c r="G166" s="479"/>
      <c r="H166" s="477"/>
      <c r="I166" s="480" t="str">
        <f>IF(H166&lt;&gt;"",INDEX('Kode Akun'!$D:$D,MATCH($H166,'Kode Akun'!$C:$C,0),0),"")</f>
        <v/>
      </c>
      <c r="J166" s="481"/>
      <c r="K166" s="481"/>
      <c r="L166" s="482"/>
      <c r="M166" s="483"/>
      <c r="N166" s="484"/>
      <c r="O166" s="484"/>
      <c r="P166" s="488" t="str">
        <f>IFERROR(INDEX(Supplier!D:D,MATCH(O166,Supplier!C:C,0),0),"")</f>
        <v/>
      </c>
      <c r="Q166" s="484"/>
      <c r="R166" s="484"/>
      <c r="S166" s="488" t="str">
        <f>IFERROR(INDEX(Customer!D:D,MATCH(R166,Customer!C:C,0),0),"")</f>
        <v/>
      </c>
      <c r="T166" s="490" t="str">
        <f>IFERROR(INDEX('Kode Akun'!N:N,MATCH(H166,'Kode Akun'!C:C,0),0),"")</f>
        <v/>
      </c>
      <c r="U166" s="488" t="str">
        <f>IFERROR(INDEX('Kode Akun'!O:O,MATCH(H166,'Kode Akun'!C:C,0),0),"")</f>
        <v/>
      </c>
      <c r="V166" s="166"/>
    </row>
    <row r="167" spans="1:22" ht="15" customHeight="1" x14ac:dyDescent="0.25">
      <c r="A167" s="51">
        <f t="shared" si="6"/>
        <v>0</v>
      </c>
      <c r="B167" s="51">
        <f t="shared" si="7"/>
        <v>0</v>
      </c>
      <c r="C167" s="237">
        <f t="shared" si="8"/>
        <v>0</v>
      </c>
      <c r="D167" s="477">
        <v>158</v>
      </c>
      <c r="E167" s="478"/>
      <c r="F167" s="477"/>
      <c r="G167" s="479"/>
      <c r="H167" s="477"/>
      <c r="I167" s="480" t="str">
        <f>IF(H167&lt;&gt;"",INDEX('Kode Akun'!$D:$D,MATCH($H167,'Kode Akun'!$C:$C,0),0),"")</f>
        <v/>
      </c>
      <c r="J167" s="481"/>
      <c r="K167" s="481"/>
      <c r="L167" s="482"/>
      <c r="M167" s="483"/>
      <c r="N167" s="484"/>
      <c r="O167" s="484"/>
      <c r="P167" s="488" t="str">
        <f>IFERROR(INDEX(Supplier!D:D,MATCH(O167,Supplier!C:C,0),0),"")</f>
        <v/>
      </c>
      <c r="Q167" s="484"/>
      <c r="R167" s="484"/>
      <c r="S167" s="488" t="str">
        <f>IFERROR(INDEX(Customer!D:D,MATCH(R167,Customer!C:C,0),0),"")</f>
        <v/>
      </c>
      <c r="T167" s="490" t="str">
        <f>IFERROR(INDEX('Kode Akun'!N:N,MATCH(H167,'Kode Akun'!C:C,0),0),"")</f>
        <v/>
      </c>
      <c r="U167" s="488" t="str">
        <f>IFERROR(INDEX('Kode Akun'!O:O,MATCH(H167,'Kode Akun'!C:C,0),0),"")</f>
        <v/>
      </c>
      <c r="V167" s="166"/>
    </row>
    <row r="168" spans="1:22" ht="15" customHeight="1" x14ac:dyDescent="0.25">
      <c r="A168" s="51">
        <f t="shared" si="6"/>
        <v>0</v>
      </c>
      <c r="B168" s="51">
        <f t="shared" si="7"/>
        <v>0</v>
      </c>
      <c r="C168" s="237">
        <f t="shared" si="8"/>
        <v>0</v>
      </c>
      <c r="D168" s="477">
        <v>159</v>
      </c>
      <c r="E168" s="478"/>
      <c r="F168" s="477"/>
      <c r="G168" s="479"/>
      <c r="H168" s="477"/>
      <c r="I168" s="480" t="str">
        <f>IF(H168&lt;&gt;"",INDEX('Kode Akun'!$D:$D,MATCH($H168,'Kode Akun'!$C:$C,0),0),"")</f>
        <v/>
      </c>
      <c r="J168" s="481"/>
      <c r="K168" s="481"/>
      <c r="L168" s="482"/>
      <c r="M168" s="483"/>
      <c r="N168" s="484"/>
      <c r="O168" s="484"/>
      <c r="P168" s="488" t="str">
        <f>IFERROR(INDEX(Supplier!D:D,MATCH(O168,Supplier!C:C,0),0),"")</f>
        <v/>
      </c>
      <c r="Q168" s="484"/>
      <c r="R168" s="484"/>
      <c r="S168" s="488" t="str">
        <f>IFERROR(INDEX(Customer!D:D,MATCH(R168,Customer!C:C,0),0),"")</f>
        <v/>
      </c>
      <c r="T168" s="490" t="str">
        <f>IFERROR(INDEX('Kode Akun'!N:N,MATCH(H168,'Kode Akun'!C:C,0),0),"")</f>
        <v/>
      </c>
      <c r="U168" s="488" t="str">
        <f>IFERROR(INDEX('Kode Akun'!O:O,MATCH(H168,'Kode Akun'!C:C,0),0),"")</f>
        <v/>
      </c>
      <c r="V168" s="166"/>
    </row>
    <row r="169" spans="1:22" ht="15" customHeight="1" x14ac:dyDescent="0.25">
      <c r="A169" s="51">
        <f t="shared" si="6"/>
        <v>0</v>
      </c>
      <c r="B169" s="51">
        <f t="shared" si="7"/>
        <v>0</v>
      </c>
      <c r="C169" s="237">
        <f t="shared" si="8"/>
        <v>0</v>
      </c>
      <c r="D169" s="477">
        <v>160</v>
      </c>
      <c r="E169" s="478"/>
      <c r="F169" s="477"/>
      <c r="G169" s="479"/>
      <c r="H169" s="477"/>
      <c r="I169" s="480" t="str">
        <f>IF(H169&lt;&gt;"",INDEX('Kode Akun'!$D:$D,MATCH($H169,'Kode Akun'!$C:$C,0),0),"")</f>
        <v/>
      </c>
      <c r="J169" s="481"/>
      <c r="K169" s="481"/>
      <c r="L169" s="482"/>
      <c r="M169" s="483"/>
      <c r="N169" s="484"/>
      <c r="O169" s="484"/>
      <c r="P169" s="488" t="str">
        <f>IFERROR(INDEX(Supplier!D:D,MATCH(O169,Supplier!C:C,0),0),"")</f>
        <v/>
      </c>
      <c r="Q169" s="484"/>
      <c r="R169" s="484"/>
      <c r="S169" s="488" t="str">
        <f>IFERROR(INDEX(Customer!D:D,MATCH(R169,Customer!C:C,0),0),"")</f>
        <v/>
      </c>
      <c r="T169" s="490" t="str">
        <f>IFERROR(INDEX('Kode Akun'!N:N,MATCH(H169,'Kode Akun'!C:C,0),0),"")</f>
        <v/>
      </c>
      <c r="U169" s="488" t="str">
        <f>IFERROR(INDEX('Kode Akun'!O:O,MATCH(H169,'Kode Akun'!C:C,0),0),"")</f>
        <v/>
      </c>
      <c r="V169" s="166"/>
    </row>
    <row r="170" spans="1:22" ht="15" customHeight="1" x14ac:dyDescent="0.25">
      <c r="A170" s="51">
        <f t="shared" si="6"/>
        <v>0</v>
      </c>
      <c r="B170" s="51">
        <f t="shared" si="7"/>
        <v>0</v>
      </c>
      <c r="C170" s="237">
        <f t="shared" si="8"/>
        <v>0</v>
      </c>
      <c r="D170" s="477">
        <v>161</v>
      </c>
      <c r="E170" s="478"/>
      <c r="F170" s="477"/>
      <c r="G170" s="479"/>
      <c r="H170" s="477"/>
      <c r="I170" s="480" t="str">
        <f>IF(H170&lt;&gt;"",INDEX('Kode Akun'!$D:$D,MATCH($H170,'Kode Akun'!$C:$C,0),0),"")</f>
        <v/>
      </c>
      <c r="J170" s="481"/>
      <c r="K170" s="481"/>
      <c r="L170" s="482"/>
      <c r="M170" s="483"/>
      <c r="N170" s="484"/>
      <c r="O170" s="484"/>
      <c r="P170" s="488" t="str">
        <f>IFERROR(INDEX(Supplier!D:D,MATCH(O170,Supplier!C:C,0),0),"")</f>
        <v/>
      </c>
      <c r="Q170" s="484"/>
      <c r="R170" s="484"/>
      <c r="S170" s="488" t="str">
        <f>IFERROR(INDEX(Customer!D:D,MATCH(R170,Customer!C:C,0),0),"")</f>
        <v/>
      </c>
      <c r="T170" s="490" t="str">
        <f>IFERROR(INDEX('Kode Akun'!N:N,MATCH(H170,'Kode Akun'!C:C,0),0),"")</f>
        <v/>
      </c>
      <c r="U170" s="488" t="str">
        <f>IFERROR(INDEX('Kode Akun'!O:O,MATCH(H170,'Kode Akun'!C:C,0),0),"")</f>
        <v/>
      </c>
      <c r="V170" s="166"/>
    </row>
    <row r="171" spans="1:22" ht="15" customHeight="1" x14ac:dyDescent="0.25">
      <c r="A171" s="51">
        <f t="shared" si="6"/>
        <v>0</v>
      </c>
      <c r="B171" s="51">
        <f t="shared" si="7"/>
        <v>0</v>
      </c>
      <c r="C171" s="237">
        <f t="shared" si="8"/>
        <v>0</v>
      </c>
      <c r="D171" s="477">
        <v>162</v>
      </c>
      <c r="E171" s="478"/>
      <c r="F171" s="477"/>
      <c r="G171" s="479"/>
      <c r="H171" s="477"/>
      <c r="I171" s="480" t="str">
        <f>IF(H171&lt;&gt;"",INDEX('Kode Akun'!$D:$D,MATCH($H171,'Kode Akun'!$C:$C,0),0),"")</f>
        <v/>
      </c>
      <c r="J171" s="481"/>
      <c r="K171" s="481"/>
      <c r="L171" s="482"/>
      <c r="M171" s="483"/>
      <c r="N171" s="484"/>
      <c r="O171" s="484"/>
      <c r="P171" s="488" t="str">
        <f>IFERROR(INDEX(Supplier!D:D,MATCH(O171,Supplier!C:C,0),0),"")</f>
        <v/>
      </c>
      <c r="Q171" s="484"/>
      <c r="R171" s="484"/>
      <c r="S171" s="488" t="str">
        <f>IFERROR(INDEX(Customer!D:D,MATCH(R171,Customer!C:C,0),0),"")</f>
        <v/>
      </c>
      <c r="T171" s="490" t="str">
        <f>IFERROR(INDEX('Kode Akun'!N:N,MATCH(H171,'Kode Akun'!C:C,0),0),"")</f>
        <v/>
      </c>
      <c r="U171" s="488" t="str">
        <f>IFERROR(INDEX('Kode Akun'!O:O,MATCH(H171,'Kode Akun'!C:C,0),0),"")</f>
        <v/>
      </c>
      <c r="V171" s="166"/>
    </row>
    <row r="172" spans="1:22" ht="15" customHeight="1" x14ac:dyDescent="0.25">
      <c r="A172" s="51">
        <f t="shared" si="6"/>
        <v>0</v>
      </c>
      <c r="B172" s="51">
        <f t="shared" si="7"/>
        <v>0</v>
      </c>
      <c r="C172" s="237">
        <f t="shared" si="8"/>
        <v>0</v>
      </c>
      <c r="D172" s="477">
        <v>163</v>
      </c>
      <c r="E172" s="478"/>
      <c r="F172" s="477"/>
      <c r="G172" s="479"/>
      <c r="H172" s="477"/>
      <c r="I172" s="480" t="str">
        <f>IF(H172&lt;&gt;"",INDEX('Kode Akun'!$D:$D,MATCH($H172,'Kode Akun'!$C:$C,0),0),"")</f>
        <v/>
      </c>
      <c r="J172" s="481"/>
      <c r="K172" s="481"/>
      <c r="L172" s="482"/>
      <c r="M172" s="483"/>
      <c r="N172" s="484"/>
      <c r="O172" s="484"/>
      <c r="P172" s="488" t="str">
        <f>IFERROR(INDEX(Supplier!D:D,MATCH(O172,Supplier!C:C,0),0),"")</f>
        <v/>
      </c>
      <c r="Q172" s="484"/>
      <c r="R172" s="484"/>
      <c r="S172" s="488" t="str">
        <f>IFERROR(INDEX(Customer!D:D,MATCH(R172,Customer!C:C,0),0),"")</f>
        <v/>
      </c>
      <c r="T172" s="490" t="str">
        <f>IFERROR(INDEX('Kode Akun'!N:N,MATCH(H172,'Kode Akun'!C:C,0),0),"")</f>
        <v/>
      </c>
      <c r="U172" s="488" t="str">
        <f>IFERROR(INDEX('Kode Akun'!O:O,MATCH(H172,'Kode Akun'!C:C,0),0),"")</f>
        <v/>
      </c>
      <c r="V172" s="166"/>
    </row>
    <row r="173" spans="1:22" ht="15" customHeight="1" x14ac:dyDescent="0.25">
      <c r="A173" s="51">
        <f t="shared" si="6"/>
        <v>0</v>
      </c>
      <c r="B173" s="51">
        <f t="shared" si="7"/>
        <v>0</v>
      </c>
      <c r="C173" s="237">
        <f t="shared" si="8"/>
        <v>0</v>
      </c>
      <c r="D173" s="477">
        <v>164</v>
      </c>
      <c r="E173" s="478"/>
      <c r="F173" s="477"/>
      <c r="G173" s="479"/>
      <c r="H173" s="477"/>
      <c r="I173" s="480" t="str">
        <f>IF(H173&lt;&gt;"",INDEX('Kode Akun'!$D:$D,MATCH($H173,'Kode Akun'!$C:$C,0),0),"")</f>
        <v/>
      </c>
      <c r="J173" s="481"/>
      <c r="K173" s="481"/>
      <c r="L173" s="482"/>
      <c r="M173" s="483"/>
      <c r="N173" s="484"/>
      <c r="O173" s="484"/>
      <c r="P173" s="488" t="str">
        <f>IFERROR(INDEX(Supplier!D:D,MATCH(O173,Supplier!C:C,0),0),"")</f>
        <v/>
      </c>
      <c r="Q173" s="484"/>
      <c r="R173" s="484"/>
      <c r="S173" s="488" t="str">
        <f>IFERROR(INDEX(Customer!D:D,MATCH(R173,Customer!C:C,0),0),"")</f>
        <v/>
      </c>
      <c r="T173" s="490" t="str">
        <f>IFERROR(INDEX('Kode Akun'!N:N,MATCH(H173,'Kode Akun'!C:C,0),0),"")</f>
        <v/>
      </c>
      <c r="U173" s="488" t="str">
        <f>IFERROR(INDEX('Kode Akun'!O:O,MATCH(H173,'Kode Akun'!C:C,0),0),"")</f>
        <v/>
      </c>
      <c r="V173" s="166"/>
    </row>
    <row r="174" spans="1:22" ht="15" customHeight="1" x14ac:dyDescent="0.25">
      <c r="A174" s="51">
        <f t="shared" si="6"/>
        <v>0</v>
      </c>
      <c r="B174" s="51">
        <f t="shared" si="7"/>
        <v>0</v>
      </c>
      <c r="C174" s="237">
        <f t="shared" si="8"/>
        <v>0</v>
      </c>
      <c r="D174" s="477">
        <v>165</v>
      </c>
      <c r="E174" s="478"/>
      <c r="F174" s="477"/>
      <c r="G174" s="479"/>
      <c r="H174" s="477"/>
      <c r="I174" s="480" t="str">
        <f>IF(H174&lt;&gt;"",INDEX('Kode Akun'!$D:$D,MATCH($H174,'Kode Akun'!$C:$C,0),0),"")</f>
        <v/>
      </c>
      <c r="J174" s="481"/>
      <c r="K174" s="481"/>
      <c r="L174" s="482"/>
      <c r="M174" s="483"/>
      <c r="N174" s="484"/>
      <c r="O174" s="484"/>
      <c r="P174" s="488" t="str">
        <f>IFERROR(INDEX(Supplier!D:D,MATCH(O174,Supplier!C:C,0),0),"")</f>
        <v/>
      </c>
      <c r="Q174" s="484"/>
      <c r="R174" s="484"/>
      <c r="S174" s="488" t="str">
        <f>IFERROR(INDEX(Customer!D:D,MATCH(R174,Customer!C:C,0),0),"")</f>
        <v/>
      </c>
      <c r="T174" s="490" t="str">
        <f>IFERROR(INDEX('Kode Akun'!N:N,MATCH(H174,'Kode Akun'!C:C,0),0),"")</f>
        <v/>
      </c>
      <c r="U174" s="488" t="str">
        <f>IFERROR(INDEX('Kode Akun'!O:O,MATCH(H174,'Kode Akun'!C:C,0),0),"")</f>
        <v/>
      </c>
      <c r="V174" s="166"/>
    </row>
    <row r="175" spans="1:22" ht="15" customHeight="1" x14ac:dyDescent="0.25">
      <c r="A175" s="51">
        <f t="shared" si="6"/>
        <v>0</v>
      </c>
      <c r="B175" s="51">
        <f t="shared" si="7"/>
        <v>0</v>
      </c>
      <c r="C175" s="237">
        <f t="shared" si="8"/>
        <v>0</v>
      </c>
      <c r="D175" s="477">
        <v>166</v>
      </c>
      <c r="E175" s="478"/>
      <c r="F175" s="477"/>
      <c r="G175" s="479"/>
      <c r="H175" s="477"/>
      <c r="I175" s="480" t="str">
        <f>IF(H175&lt;&gt;"",INDEX('Kode Akun'!$D:$D,MATCH($H175,'Kode Akun'!$C:$C,0),0),"")</f>
        <v/>
      </c>
      <c r="J175" s="481"/>
      <c r="K175" s="481"/>
      <c r="L175" s="482"/>
      <c r="M175" s="483"/>
      <c r="N175" s="484"/>
      <c r="O175" s="484"/>
      <c r="P175" s="488" t="str">
        <f>IFERROR(INDEX(Supplier!D:D,MATCH(O175,Supplier!C:C,0),0),"")</f>
        <v/>
      </c>
      <c r="Q175" s="484"/>
      <c r="R175" s="484"/>
      <c r="S175" s="488" t="str">
        <f>IFERROR(INDEX(Customer!D:D,MATCH(R175,Customer!C:C,0),0),"")</f>
        <v/>
      </c>
      <c r="T175" s="490" t="str">
        <f>IFERROR(INDEX('Kode Akun'!N:N,MATCH(H175,'Kode Akun'!C:C,0),0),"")</f>
        <v/>
      </c>
      <c r="U175" s="488" t="str">
        <f>IFERROR(INDEX('Kode Akun'!O:O,MATCH(H175,'Kode Akun'!C:C,0),0),"")</f>
        <v/>
      </c>
      <c r="V175" s="166"/>
    </row>
    <row r="176" spans="1:22" ht="15" customHeight="1" x14ac:dyDescent="0.25">
      <c r="A176" s="51">
        <f t="shared" si="6"/>
        <v>0</v>
      </c>
      <c r="B176" s="51">
        <f t="shared" si="7"/>
        <v>0</v>
      </c>
      <c r="C176" s="237">
        <f t="shared" si="8"/>
        <v>0</v>
      </c>
      <c r="D176" s="477">
        <v>167</v>
      </c>
      <c r="E176" s="478"/>
      <c r="F176" s="477"/>
      <c r="G176" s="479"/>
      <c r="H176" s="477"/>
      <c r="I176" s="480" t="str">
        <f>IF(H176&lt;&gt;"",INDEX('Kode Akun'!$D:$D,MATCH($H176,'Kode Akun'!$C:$C,0),0),"")</f>
        <v/>
      </c>
      <c r="J176" s="481"/>
      <c r="K176" s="481"/>
      <c r="L176" s="482"/>
      <c r="M176" s="483"/>
      <c r="N176" s="484"/>
      <c r="O176" s="484"/>
      <c r="P176" s="488" t="str">
        <f>IFERROR(INDEX(Supplier!D:D,MATCH(O176,Supplier!C:C,0),0),"")</f>
        <v/>
      </c>
      <c r="Q176" s="484"/>
      <c r="R176" s="484"/>
      <c r="S176" s="488" t="str">
        <f>IFERROR(INDEX(Customer!D:D,MATCH(R176,Customer!C:C,0),0),"")</f>
        <v/>
      </c>
      <c r="T176" s="490" t="str">
        <f>IFERROR(INDEX('Kode Akun'!N:N,MATCH(H176,'Kode Akun'!C:C,0),0),"")</f>
        <v/>
      </c>
      <c r="U176" s="488" t="str">
        <f>IFERROR(INDEX('Kode Akun'!O:O,MATCH(H176,'Kode Akun'!C:C,0),0),"")</f>
        <v/>
      </c>
      <c r="V176" s="166"/>
    </row>
    <row r="177" spans="1:22" ht="15" customHeight="1" x14ac:dyDescent="0.25">
      <c r="A177" s="51">
        <f t="shared" si="6"/>
        <v>0</v>
      </c>
      <c r="B177" s="51">
        <f t="shared" si="7"/>
        <v>0</v>
      </c>
      <c r="C177" s="237">
        <f t="shared" si="8"/>
        <v>0</v>
      </c>
      <c r="D177" s="477">
        <v>168</v>
      </c>
      <c r="E177" s="478"/>
      <c r="F177" s="477"/>
      <c r="G177" s="479"/>
      <c r="H177" s="477"/>
      <c r="I177" s="480" t="str">
        <f>IF(H177&lt;&gt;"",INDEX('Kode Akun'!$D:$D,MATCH($H177,'Kode Akun'!$C:$C,0),0),"")</f>
        <v/>
      </c>
      <c r="J177" s="481"/>
      <c r="K177" s="481"/>
      <c r="L177" s="482"/>
      <c r="M177" s="483"/>
      <c r="N177" s="484"/>
      <c r="O177" s="484"/>
      <c r="P177" s="488" t="str">
        <f>IFERROR(INDEX(Supplier!D:D,MATCH(O177,Supplier!C:C,0),0),"")</f>
        <v/>
      </c>
      <c r="Q177" s="484"/>
      <c r="R177" s="484"/>
      <c r="S177" s="488" t="str">
        <f>IFERROR(INDEX(Customer!D:D,MATCH(R177,Customer!C:C,0),0),"")</f>
        <v/>
      </c>
      <c r="T177" s="490" t="str">
        <f>IFERROR(INDEX('Kode Akun'!N:N,MATCH(H177,'Kode Akun'!C:C,0),0),"")</f>
        <v/>
      </c>
      <c r="U177" s="488" t="str">
        <f>IFERROR(INDEX('Kode Akun'!O:O,MATCH(H177,'Kode Akun'!C:C,0),0),"")</f>
        <v/>
      </c>
      <c r="V177" s="166"/>
    </row>
    <row r="178" spans="1:22" ht="15" customHeight="1" x14ac:dyDescent="0.25">
      <c r="A178" s="51">
        <f t="shared" si="6"/>
        <v>0</v>
      </c>
      <c r="B178" s="51">
        <f t="shared" si="7"/>
        <v>0</v>
      </c>
      <c r="C178" s="237">
        <f t="shared" si="8"/>
        <v>0</v>
      </c>
      <c r="D178" s="477">
        <v>169</v>
      </c>
      <c r="E178" s="478"/>
      <c r="F178" s="477"/>
      <c r="G178" s="479"/>
      <c r="H178" s="477"/>
      <c r="I178" s="480" t="str">
        <f>IF(H178&lt;&gt;"",INDEX('Kode Akun'!$D:$D,MATCH($H178,'Kode Akun'!$C:$C,0),0),"")</f>
        <v/>
      </c>
      <c r="J178" s="481"/>
      <c r="K178" s="481"/>
      <c r="L178" s="482"/>
      <c r="M178" s="483"/>
      <c r="N178" s="484"/>
      <c r="O178" s="484"/>
      <c r="P178" s="488" t="str">
        <f>IFERROR(INDEX(Supplier!D:D,MATCH(O178,Supplier!C:C,0),0),"")</f>
        <v/>
      </c>
      <c r="Q178" s="484"/>
      <c r="R178" s="484"/>
      <c r="S178" s="488" t="str">
        <f>IFERROR(INDEX(Customer!D:D,MATCH(R178,Customer!C:C,0),0),"")</f>
        <v/>
      </c>
      <c r="T178" s="490" t="str">
        <f>IFERROR(INDEX('Kode Akun'!N:N,MATCH(H178,'Kode Akun'!C:C,0),0),"")</f>
        <v/>
      </c>
      <c r="U178" s="488" t="str">
        <f>IFERROR(INDEX('Kode Akun'!O:O,MATCH(H178,'Kode Akun'!C:C,0),0),"")</f>
        <v/>
      </c>
      <c r="V178" s="166"/>
    </row>
    <row r="179" spans="1:22" ht="15" customHeight="1" x14ac:dyDescent="0.25">
      <c r="A179" s="51">
        <f t="shared" si="6"/>
        <v>0</v>
      </c>
      <c r="B179" s="51">
        <f t="shared" si="7"/>
        <v>0</v>
      </c>
      <c r="C179" s="237">
        <f t="shared" si="8"/>
        <v>0</v>
      </c>
      <c r="D179" s="477">
        <v>170</v>
      </c>
      <c r="E179" s="478"/>
      <c r="F179" s="477"/>
      <c r="G179" s="479"/>
      <c r="H179" s="477"/>
      <c r="I179" s="480" t="str">
        <f>IF(H179&lt;&gt;"",INDEX('Kode Akun'!$D:$D,MATCH($H179,'Kode Akun'!$C:$C,0),0),"")</f>
        <v/>
      </c>
      <c r="J179" s="481"/>
      <c r="K179" s="481"/>
      <c r="L179" s="482"/>
      <c r="M179" s="483"/>
      <c r="N179" s="484"/>
      <c r="O179" s="484"/>
      <c r="P179" s="488" t="str">
        <f>IFERROR(INDEX(Supplier!D:D,MATCH(O179,Supplier!C:C,0),0),"")</f>
        <v/>
      </c>
      <c r="Q179" s="484"/>
      <c r="R179" s="484"/>
      <c r="S179" s="488" t="str">
        <f>IFERROR(INDEX(Customer!D:D,MATCH(R179,Customer!C:C,0),0),"")</f>
        <v/>
      </c>
      <c r="T179" s="490" t="str">
        <f>IFERROR(INDEX('Kode Akun'!N:N,MATCH(H179,'Kode Akun'!C:C,0),0),"")</f>
        <v/>
      </c>
      <c r="U179" s="488" t="str">
        <f>IFERROR(INDEX('Kode Akun'!O:O,MATCH(H179,'Kode Akun'!C:C,0),0),"")</f>
        <v/>
      </c>
      <c r="V179" s="166"/>
    </row>
    <row r="180" spans="1:22" ht="15" customHeight="1" x14ac:dyDescent="0.25">
      <c r="A180" s="51">
        <f t="shared" si="6"/>
        <v>0</v>
      </c>
      <c r="B180" s="51">
        <f t="shared" si="7"/>
        <v>0</v>
      </c>
      <c r="C180" s="237">
        <f t="shared" si="8"/>
        <v>0</v>
      </c>
      <c r="D180" s="477">
        <v>171</v>
      </c>
      <c r="E180" s="478"/>
      <c r="F180" s="477"/>
      <c r="G180" s="479"/>
      <c r="H180" s="477"/>
      <c r="I180" s="480" t="str">
        <f>IF(H180&lt;&gt;"",INDEX('Kode Akun'!$D:$D,MATCH($H180,'Kode Akun'!$C:$C,0),0),"")</f>
        <v/>
      </c>
      <c r="J180" s="481"/>
      <c r="K180" s="481"/>
      <c r="L180" s="482"/>
      <c r="M180" s="483"/>
      <c r="N180" s="484"/>
      <c r="O180" s="484"/>
      <c r="P180" s="488" t="str">
        <f>IFERROR(INDEX(Supplier!D:D,MATCH(O180,Supplier!C:C,0),0),"")</f>
        <v/>
      </c>
      <c r="Q180" s="484"/>
      <c r="R180" s="484"/>
      <c r="S180" s="488" t="str">
        <f>IFERROR(INDEX(Customer!D:D,MATCH(R180,Customer!C:C,0),0),"")</f>
        <v/>
      </c>
      <c r="T180" s="490" t="str">
        <f>IFERROR(INDEX('Kode Akun'!N:N,MATCH(H180,'Kode Akun'!C:C,0),0),"")</f>
        <v/>
      </c>
      <c r="U180" s="488" t="str">
        <f>IFERROR(INDEX('Kode Akun'!O:O,MATCH(H180,'Kode Akun'!C:C,0),0),"")</f>
        <v/>
      </c>
      <c r="V180" s="166"/>
    </row>
    <row r="181" spans="1:22" ht="15" customHeight="1" x14ac:dyDescent="0.25">
      <c r="A181" s="51">
        <f t="shared" si="6"/>
        <v>0</v>
      </c>
      <c r="B181" s="51">
        <f t="shared" si="7"/>
        <v>0</v>
      </c>
      <c r="C181" s="237">
        <f t="shared" si="8"/>
        <v>0</v>
      </c>
      <c r="D181" s="477">
        <v>172</v>
      </c>
      <c r="E181" s="478"/>
      <c r="F181" s="477"/>
      <c r="G181" s="479"/>
      <c r="H181" s="477"/>
      <c r="I181" s="480" t="str">
        <f>IF(H181&lt;&gt;"",INDEX('Kode Akun'!$D:$D,MATCH($H181,'Kode Akun'!$C:$C,0),0),"")</f>
        <v/>
      </c>
      <c r="J181" s="481"/>
      <c r="K181" s="481"/>
      <c r="L181" s="482"/>
      <c r="M181" s="483"/>
      <c r="N181" s="484"/>
      <c r="O181" s="484"/>
      <c r="P181" s="488" t="str">
        <f>IFERROR(INDEX(Supplier!D:D,MATCH(O181,Supplier!C:C,0),0),"")</f>
        <v/>
      </c>
      <c r="Q181" s="484"/>
      <c r="R181" s="484"/>
      <c r="S181" s="488" t="str">
        <f>IFERROR(INDEX(Customer!D:D,MATCH(R181,Customer!C:C,0),0),"")</f>
        <v/>
      </c>
      <c r="T181" s="490" t="str">
        <f>IFERROR(INDEX('Kode Akun'!N:N,MATCH(H181,'Kode Akun'!C:C,0),0),"")</f>
        <v/>
      </c>
      <c r="U181" s="488" t="str">
        <f>IFERROR(INDEX('Kode Akun'!O:O,MATCH(H181,'Kode Akun'!C:C,0),0),"")</f>
        <v/>
      </c>
      <c r="V181" s="166"/>
    </row>
    <row r="182" spans="1:22" ht="15" customHeight="1" x14ac:dyDescent="0.25">
      <c r="A182" s="51">
        <f t="shared" si="6"/>
        <v>0</v>
      </c>
      <c r="B182" s="51">
        <f t="shared" si="7"/>
        <v>0</v>
      </c>
      <c r="C182" s="237">
        <f t="shared" si="8"/>
        <v>0</v>
      </c>
      <c r="D182" s="477">
        <v>173</v>
      </c>
      <c r="E182" s="478"/>
      <c r="F182" s="477"/>
      <c r="G182" s="479"/>
      <c r="H182" s="477"/>
      <c r="I182" s="480" t="str">
        <f>IF(H182&lt;&gt;"",INDEX('Kode Akun'!$D:$D,MATCH($H182,'Kode Akun'!$C:$C,0),0),"")</f>
        <v/>
      </c>
      <c r="J182" s="481"/>
      <c r="K182" s="481"/>
      <c r="L182" s="482"/>
      <c r="M182" s="483"/>
      <c r="N182" s="484"/>
      <c r="O182" s="484"/>
      <c r="P182" s="488" t="str">
        <f>IFERROR(INDEX(Supplier!D:D,MATCH(O182,Supplier!C:C,0),0),"")</f>
        <v/>
      </c>
      <c r="Q182" s="484"/>
      <c r="R182" s="484"/>
      <c r="S182" s="488" t="str">
        <f>IFERROR(INDEX(Customer!D:D,MATCH(R182,Customer!C:C,0),0),"")</f>
        <v/>
      </c>
      <c r="T182" s="490" t="str">
        <f>IFERROR(INDEX('Kode Akun'!N:N,MATCH(H182,'Kode Akun'!C:C,0),0),"")</f>
        <v/>
      </c>
      <c r="U182" s="488" t="str">
        <f>IFERROR(INDEX('Kode Akun'!O:O,MATCH(H182,'Kode Akun'!C:C,0),0),"")</f>
        <v/>
      </c>
      <c r="V182" s="166"/>
    </row>
    <row r="183" spans="1:22" ht="15" customHeight="1" x14ac:dyDescent="0.25">
      <c r="A183" s="51">
        <f t="shared" si="6"/>
        <v>0</v>
      </c>
      <c r="B183" s="51">
        <f t="shared" si="7"/>
        <v>0</v>
      </c>
      <c r="C183" s="237">
        <f t="shared" si="8"/>
        <v>0</v>
      </c>
      <c r="D183" s="477">
        <v>174</v>
      </c>
      <c r="E183" s="478"/>
      <c r="F183" s="477"/>
      <c r="G183" s="479"/>
      <c r="H183" s="477"/>
      <c r="I183" s="480" t="str">
        <f>IF(H183&lt;&gt;"",INDEX('Kode Akun'!$D:$D,MATCH($H183,'Kode Akun'!$C:$C,0),0),"")</f>
        <v/>
      </c>
      <c r="J183" s="481"/>
      <c r="K183" s="481"/>
      <c r="L183" s="482"/>
      <c r="M183" s="483"/>
      <c r="N183" s="484"/>
      <c r="O183" s="484"/>
      <c r="P183" s="488" t="str">
        <f>IFERROR(INDEX(Supplier!D:D,MATCH(O183,Supplier!C:C,0),0),"")</f>
        <v/>
      </c>
      <c r="Q183" s="484"/>
      <c r="R183" s="484"/>
      <c r="S183" s="488" t="str">
        <f>IFERROR(INDEX(Customer!D:D,MATCH(R183,Customer!C:C,0),0),"")</f>
        <v/>
      </c>
      <c r="T183" s="490" t="str">
        <f>IFERROR(INDEX('Kode Akun'!N:N,MATCH(H183,'Kode Akun'!C:C,0),0),"")</f>
        <v/>
      </c>
      <c r="U183" s="488" t="str">
        <f>IFERROR(INDEX('Kode Akun'!O:O,MATCH(H183,'Kode Akun'!C:C,0),0),"")</f>
        <v/>
      </c>
      <c r="V183" s="166"/>
    </row>
    <row r="184" spans="1:22" ht="15" customHeight="1" x14ac:dyDescent="0.25">
      <c r="A184" s="51">
        <f t="shared" si="6"/>
        <v>0</v>
      </c>
      <c r="B184" s="51">
        <f t="shared" si="7"/>
        <v>0</v>
      </c>
      <c r="C184" s="237">
        <f t="shared" si="8"/>
        <v>0</v>
      </c>
      <c r="D184" s="477">
        <v>175</v>
      </c>
      <c r="E184" s="478"/>
      <c r="F184" s="477"/>
      <c r="G184" s="479"/>
      <c r="H184" s="477"/>
      <c r="I184" s="480" t="str">
        <f>IF(H184&lt;&gt;"",INDEX('Kode Akun'!$D:$D,MATCH($H184,'Kode Akun'!$C:$C,0),0),"")</f>
        <v/>
      </c>
      <c r="J184" s="481"/>
      <c r="K184" s="481"/>
      <c r="L184" s="482"/>
      <c r="M184" s="483"/>
      <c r="N184" s="484"/>
      <c r="O184" s="484"/>
      <c r="P184" s="488" t="str">
        <f>IFERROR(INDEX(Supplier!D:D,MATCH(O184,Supplier!C:C,0),0),"")</f>
        <v/>
      </c>
      <c r="Q184" s="484"/>
      <c r="R184" s="484"/>
      <c r="S184" s="488" t="str">
        <f>IFERROR(INDEX(Customer!D:D,MATCH(R184,Customer!C:C,0),0),"")</f>
        <v/>
      </c>
      <c r="T184" s="490" t="str">
        <f>IFERROR(INDEX('Kode Akun'!N:N,MATCH(H184,'Kode Akun'!C:C,0),0),"")</f>
        <v/>
      </c>
      <c r="U184" s="488" t="str">
        <f>IFERROR(INDEX('Kode Akun'!O:O,MATCH(H184,'Kode Akun'!C:C,0),0),"")</f>
        <v/>
      </c>
      <c r="V184" s="166"/>
    </row>
    <row r="185" spans="1:22" ht="15" customHeight="1" x14ac:dyDescent="0.25">
      <c r="A185" s="51">
        <f t="shared" si="6"/>
        <v>0</v>
      </c>
      <c r="B185" s="51">
        <f t="shared" si="7"/>
        <v>0</v>
      </c>
      <c r="C185" s="237">
        <f t="shared" si="8"/>
        <v>0</v>
      </c>
      <c r="D185" s="477">
        <v>176</v>
      </c>
      <c r="E185" s="478"/>
      <c r="F185" s="477"/>
      <c r="G185" s="479"/>
      <c r="H185" s="477"/>
      <c r="I185" s="480" t="str">
        <f>IF(H185&lt;&gt;"",INDEX('Kode Akun'!$D:$D,MATCH($H185,'Kode Akun'!$C:$C,0),0),"")</f>
        <v/>
      </c>
      <c r="J185" s="481"/>
      <c r="K185" s="481"/>
      <c r="L185" s="482"/>
      <c r="M185" s="483"/>
      <c r="N185" s="484"/>
      <c r="O185" s="484"/>
      <c r="P185" s="488" t="str">
        <f>IFERROR(INDEX(Supplier!D:D,MATCH(O185,Supplier!C:C,0),0),"")</f>
        <v/>
      </c>
      <c r="Q185" s="484"/>
      <c r="R185" s="484"/>
      <c r="S185" s="488" t="str">
        <f>IFERROR(INDEX(Customer!D:D,MATCH(R185,Customer!C:C,0),0),"")</f>
        <v/>
      </c>
      <c r="T185" s="490" t="str">
        <f>IFERROR(INDEX('Kode Akun'!N:N,MATCH(H185,'Kode Akun'!C:C,0),0),"")</f>
        <v/>
      </c>
      <c r="U185" s="488" t="str">
        <f>IFERROR(INDEX('Kode Akun'!O:O,MATCH(H185,'Kode Akun'!C:C,0),0),"")</f>
        <v/>
      </c>
      <c r="V185" s="166"/>
    </row>
    <row r="186" spans="1:22" ht="15" customHeight="1" x14ac:dyDescent="0.25">
      <c r="A186" s="51">
        <f t="shared" si="6"/>
        <v>0</v>
      </c>
      <c r="B186" s="51">
        <f t="shared" si="7"/>
        <v>0</v>
      </c>
      <c r="C186" s="237">
        <f t="shared" si="8"/>
        <v>0</v>
      </c>
      <c r="D186" s="477">
        <v>177</v>
      </c>
      <c r="E186" s="478"/>
      <c r="F186" s="477"/>
      <c r="G186" s="479"/>
      <c r="H186" s="477"/>
      <c r="I186" s="480" t="str">
        <f>IF(H186&lt;&gt;"",INDEX('Kode Akun'!$D:$D,MATCH($H186,'Kode Akun'!$C:$C,0),0),"")</f>
        <v/>
      </c>
      <c r="J186" s="481"/>
      <c r="K186" s="481"/>
      <c r="L186" s="482"/>
      <c r="M186" s="483"/>
      <c r="N186" s="484"/>
      <c r="O186" s="484"/>
      <c r="P186" s="488" t="str">
        <f>IFERROR(INDEX(Supplier!D:D,MATCH(O186,Supplier!C:C,0),0),"")</f>
        <v/>
      </c>
      <c r="Q186" s="484"/>
      <c r="R186" s="484"/>
      <c r="S186" s="488" t="str">
        <f>IFERROR(INDEX(Customer!D:D,MATCH(R186,Customer!C:C,0),0),"")</f>
        <v/>
      </c>
      <c r="T186" s="490" t="str">
        <f>IFERROR(INDEX('Kode Akun'!N:N,MATCH(H186,'Kode Akun'!C:C,0),0),"")</f>
        <v/>
      </c>
      <c r="U186" s="488" t="str">
        <f>IFERROR(INDEX('Kode Akun'!O:O,MATCH(H186,'Kode Akun'!C:C,0),0),"")</f>
        <v/>
      </c>
      <c r="V186" s="166"/>
    </row>
    <row r="187" spans="1:22" ht="15" customHeight="1" x14ac:dyDescent="0.25">
      <c r="A187" s="51">
        <f t="shared" si="6"/>
        <v>0</v>
      </c>
      <c r="B187" s="51">
        <f t="shared" si="7"/>
        <v>0</v>
      </c>
      <c r="C187" s="237">
        <f t="shared" si="8"/>
        <v>0</v>
      </c>
      <c r="D187" s="477">
        <v>178</v>
      </c>
      <c r="E187" s="478"/>
      <c r="F187" s="477"/>
      <c r="G187" s="479"/>
      <c r="H187" s="477"/>
      <c r="I187" s="480" t="str">
        <f>IF(H187&lt;&gt;"",INDEX('Kode Akun'!$D:$D,MATCH($H187,'Kode Akun'!$C:$C,0),0),"")</f>
        <v/>
      </c>
      <c r="J187" s="481"/>
      <c r="K187" s="481"/>
      <c r="L187" s="482"/>
      <c r="M187" s="483"/>
      <c r="N187" s="484"/>
      <c r="O187" s="484"/>
      <c r="P187" s="488" t="str">
        <f>IFERROR(INDEX(Supplier!D:D,MATCH(O187,Supplier!C:C,0),0),"")</f>
        <v/>
      </c>
      <c r="Q187" s="484"/>
      <c r="R187" s="484"/>
      <c r="S187" s="488" t="str">
        <f>IFERROR(INDEX(Customer!D:D,MATCH(R187,Customer!C:C,0),0),"")</f>
        <v/>
      </c>
      <c r="T187" s="490" t="str">
        <f>IFERROR(INDEX('Kode Akun'!N:N,MATCH(H187,'Kode Akun'!C:C,0),0),"")</f>
        <v/>
      </c>
      <c r="U187" s="488" t="str">
        <f>IFERROR(INDEX('Kode Akun'!O:O,MATCH(H187,'Kode Akun'!C:C,0),0),"")</f>
        <v/>
      </c>
      <c r="V187" s="166"/>
    </row>
    <row r="188" spans="1:22" ht="15" customHeight="1" x14ac:dyDescent="0.25">
      <c r="A188" s="51">
        <f t="shared" si="6"/>
        <v>0</v>
      </c>
      <c r="B188" s="51">
        <f t="shared" si="7"/>
        <v>0</v>
      </c>
      <c r="C188" s="237">
        <f t="shared" si="8"/>
        <v>0</v>
      </c>
      <c r="D188" s="477">
        <v>179</v>
      </c>
      <c r="E188" s="478"/>
      <c r="F188" s="477"/>
      <c r="G188" s="479"/>
      <c r="H188" s="477"/>
      <c r="I188" s="480" t="str">
        <f>IF(H188&lt;&gt;"",INDEX('Kode Akun'!$D:$D,MATCH($H188,'Kode Akun'!$C:$C,0),0),"")</f>
        <v/>
      </c>
      <c r="J188" s="481"/>
      <c r="K188" s="481"/>
      <c r="L188" s="482"/>
      <c r="M188" s="483"/>
      <c r="N188" s="484"/>
      <c r="O188" s="484"/>
      <c r="P188" s="488" t="str">
        <f>IFERROR(INDEX(Supplier!D:D,MATCH(O188,Supplier!C:C,0),0),"")</f>
        <v/>
      </c>
      <c r="Q188" s="484"/>
      <c r="R188" s="484"/>
      <c r="S188" s="488" t="str">
        <f>IFERROR(INDEX(Customer!D:D,MATCH(R188,Customer!C:C,0),0),"")</f>
        <v/>
      </c>
      <c r="T188" s="490" t="str">
        <f>IFERROR(INDEX('Kode Akun'!N:N,MATCH(H188,'Kode Akun'!C:C,0),0),"")</f>
        <v/>
      </c>
      <c r="U188" s="488" t="str">
        <f>IFERROR(INDEX('Kode Akun'!O:O,MATCH(H188,'Kode Akun'!C:C,0),0),"")</f>
        <v/>
      </c>
      <c r="V188" s="166"/>
    </row>
    <row r="189" spans="1:22" ht="15" customHeight="1" x14ac:dyDescent="0.25">
      <c r="A189" s="51">
        <f t="shared" si="6"/>
        <v>0</v>
      </c>
      <c r="B189" s="51">
        <f t="shared" si="7"/>
        <v>0</v>
      </c>
      <c r="C189" s="237">
        <f t="shared" si="8"/>
        <v>0</v>
      </c>
      <c r="D189" s="477">
        <v>180</v>
      </c>
      <c r="E189" s="478"/>
      <c r="F189" s="477"/>
      <c r="G189" s="479"/>
      <c r="H189" s="477"/>
      <c r="I189" s="480" t="str">
        <f>IF(H189&lt;&gt;"",INDEX('Kode Akun'!$D:$D,MATCH($H189,'Kode Akun'!$C:$C,0),0),"")</f>
        <v/>
      </c>
      <c r="J189" s="481"/>
      <c r="K189" s="481"/>
      <c r="L189" s="482"/>
      <c r="M189" s="483"/>
      <c r="N189" s="484"/>
      <c r="O189" s="484"/>
      <c r="P189" s="488" t="str">
        <f>IFERROR(INDEX(Supplier!D:D,MATCH(O189,Supplier!C:C,0),0),"")</f>
        <v/>
      </c>
      <c r="Q189" s="484"/>
      <c r="R189" s="484"/>
      <c r="S189" s="488" t="str">
        <f>IFERROR(INDEX(Customer!D:D,MATCH(R189,Customer!C:C,0),0),"")</f>
        <v/>
      </c>
      <c r="T189" s="490" t="str">
        <f>IFERROR(INDEX('Kode Akun'!N:N,MATCH(H189,'Kode Akun'!C:C,0),0),"")</f>
        <v/>
      </c>
      <c r="U189" s="488" t="str">
        <f>IFERROR(INDEX('Kode Akun'!O:O,MATCH(H189,'Kode Akun'!C:C,0),0),"")</f>
        <v/>
      </c>
      <c r="V189" s="166"/>
    </row>
    <row r="190" spans="1:22" ht="15" customHeight="1" x14ac:dyDescent="0.25">
      <c r="A190" s="51">
        <f t="shared" si="6"/>
        <v>0</v>
      </c>
      <c r="B190" s="51">
        <f t="shared" si="7"/>
        <v>0</v>
      </c>
      <c r="C190" s="237">
        <f t="shared" si="8"/>
        <v>0</v>
      </c>
      <c r="D190" s="477">
        <v>181</v>
      </c>
      <c r="E190" s="478"/>
      <c r="F190" s="477"/>
      <c r="G190" s="479"/>
      <c r="H190" s="477"/>
      <c r="I190" s="480" t="str">
        <f>IF(H190&lt;&gt;"",INDEX('Kode Akun'!$D:$D,MATCH($H190,'Kode Akun'!$C:$C,0),0),"")</f>
        <v/>
      </c>
      <c r="J190" s="481"/>
      <c r="K190" s="481"/>
      <c r="L190" s="482"/>
      <c r="M190" s="483"/>
      <c r="N190" s="484"/>
      <c r="O190" s="484"/>
      <c r="P190" s="488" t="str">
        <f>IFERROR(INDEX(Supplier!D:D,MATCH(O190,Supplier!C:C,0),0),"")</f>
        <v/>
      </c>
      <c r="Q190" s="484"/>
      <c r="R190" s="484"/>
      <c r="S190" s="488" t="str">
        <f>IFERROR(INDEX(Customer!D:D,MATCH(R190,Customer!C:C,0),0),"")</f>
        <v/>
      </c>
      <c r="T190" s="490" t="str">
        <f>IFERROR(INDEX('Kode Akun'!N:N,MATCH(H190,'Kode Akun'!C:C,0),0),"")</f>
        <v/>
      </c>
      <c r="U190" s="488" t="str">
        <f>IFERROR(INDEX('Kode Akun'!O:O,MATCH(H190,'Kode Akun'!C:C,0),0),"")</f>
        <v/>
      </c>
      <c r="V190" s="166"/>
    </row>
    <row r="191" spans="1:22" ht="15" customHeight="1" x14ac:dyDescent="0.25">
      <c r="A191" s="51">
        <f t="shared" si="6"/>
        <v>0</v>
      </c>
      <c r="B191" s="51">
        <f t="shared" si="7"/>
        <v>0</v>
      </c>
      <c r="C191" s="237">
        <f t="shared" si="8"/>
        <v>0</v>
      </c>
      <c r="D191" s="477">
        <v>182</v>
      </c>
      <c r="E191" s="478"/>
      <c r="F191" s="477"/>
      <c r="G191" s="479"/>
      <c r="H191" s="477"/>
      <c r="I191" s="480" t="str">
        <f>IF(H191&lt;&gt;"",INDEX('Kode Akun'!$D:$D,MATCH($H191,'Kode Akun'!$C:$C,0),0),"")</f>
        <v/>
      </c>
      <c r="J191" s="481"/>
      <c r="K191" s="481"/>
      <c r="L191" s="482"/>
      <c r="M191" s="483"/>
      <c r="N191" s="484"/>
      <c r="O191" s="484"/>
      <c r="P191" s="488" t="str">
        <f>IFERROR(INDEX(Supplier!D:D,MATCH(O191,Supplier!C:C,0),0),"")</f>
        <v/>
      </c>
      <c r="Q191" s="484"/>
      <c r="R191" s="484"/>
      <c r="S191" s="488" t="str">
        <f>IFERROR(INDEX(Customer!D:D,MATCH(R191,Customer!C:C,0),0),"")</f>
        <v/>
      </c>
      <c r="T191" s="490" t="str">
        <f>IFERROR(INDEX('Kode Akun'!N:N,MATCH(H191,'Kode Akun'!C:C,0),0),"")</f>
        <v/>
      </c>
      <c r="U191" s="488" t="str">
        <f>IFERROR(INDEX('Kode Akun'!O:O,MATCH(H191,'Kode Akun'!C:C,0),0),"")</f>
        <v/>
      </c>
      <c r="V191" s="166"/>
    </row>
    <row r="192" spans="1:22" ht="15" customHeight="1" x14ac:dyDescent="0.25">
      <c r="A192" s="51">
        <f t="shared" si="6"/>
        <v>0</v>
      </c>
      <c r="B192" s="51">
        <f t="shared" si="7"/>
        <v>0</v>
      </c>
      <c r="C192" s="237">
        <f t="shared" si="8"/>
        <v>0</v>
      </c>
      <c r="D192" s="477">
        <v>183</v>
      </c>
      <c r="E192" s="478"/>
      <c r="F192" s="477"/>
      <c r="G192" s="479"/>
      <c r="H192" s="477"/>
      <c r="I192" s="480" t="str">
        <f>IF(H192&lt;&gt;"",INDEX('Kode Akun'!$D:$D,MATCH($H192,'Kode Akun'!$C:$C,0),0),"")</f>
        <v/>
      </c>
      <c r="J192" s="481"/>
      <c r="K192" s="481"/>
      <c r="L192" s="482"/>
      <c r="M192" s="483"/>
      <c r="N192" s="484"/>
      <c r="O192" s="484"/>
      <c r="P192" s="488" t="str">
        <f>IFERROR(INDEX(Supplier!D:D,MATCH(O192,Supplier!C:C,0),0),"")</f>
        <v/>
      </c>
      <c r="Q192" s="484"/>
      <c r="R192" s="484"/>
      <c r="S192" s="488" t="str">
        <f>IFERROR(INDEX(Customer!D:D,MATCH(R192,Customer!C:C,0),0),"")</f>
        <v/>
      </c>
      <c r="T192" s="490" t="str">
        <f>IFERROR(INDEX('Kode Akun'!N:N,MATCH(H192,'Kode Akun'!C:C,0),0),"")</f>
        <v/>
      </c>
      <c r="U192" s="488" t="str">
        <f>IFERROR(INDEX('Kode Akun'!O:O,MATCH(H192,'Kode Akun'!C:C,0),0),"")</f>
        <v/>
      </c>
      <c r="V192" s="166"/>
    </row>
    <row r="193" spans="1:22" ht="15" customHeight="1" x14ac:dyDescent="0.25">
      <c r="A193" s="51">
        <f t="shared" si="6"/>
        <v>0</v>
      </c>
      <c r="B193" s="51">
        <f t="shared" si="7"/>
        <v>0</v>
      </c>
      <c r="C193" s="237">
        <f t="shared" si="8"/>
        <v>0</v>
      </c>
      <c r="D193" s="477">
        <v>184</v>
      </c>
      <c r="E193" s="478"/>
      <c r="F193" s="477"/>
      <c r="G193" s="479"/>
      <c r="H193" s="477"/>
      <c r="I193" s="480" t="str">
        <f>IF(H193&lt;&gt;"",INDEX('Kode Akun'!$D:$D,MATCH($H193,'Kode Akun'!$C:$C,0),0),"")</f>
        <v/>
      </c>
      <c r="J193" s="481"/>
      <c r="K193" s="481"/>
      <c r="L193" s="482"/>
      <c r="M193" s="483"/>
      <c r="N193" s="484"/>
      <c r="O193" s="484"/>
      <c r="P193" s="488" t="str">
        <f>IFERROR(INDEX(Supplier!D:D,MATCH(O193,Supplier!C:C,0),0),"")</f>
        <v/>
      </c>
      <c r="Q193" s="484"/>
      <c r="R193" s="484"/>
      <c r="S193" s="488" t="str">
        <f>IFERROR(INDEX(Customer!D:D,MATCH(R193,Customer!C:C,0),0),"")</f>
        <v/>
      </c>
      <c r="T193" s="490" t="str">
        <f>IFERROR(INDEX('Kode Akun'!N:N,MATCH(H193,'Kode Akun'!C:C,0),0),"")</f>
        <v/>
      </c>
      <c r="U193" s="488" t="str">
        <f>IFERROR(INDEX('Kode Akun'!O:O,MATCH(H193,'Kode Akun'!C:C,0),0),"")</f>
        <v/>
      </c>
      <c r="V193" s="166"/>
    </row>
    <row r="194" spans="1:22" ht="15" customHeight="1" x14ac:dyDescent="0.25">
      <c r="A194" s="51">
        <f t="shared" si="6"/>
        <v>0</v>
      </c>
      <c r="B194" s="51">
        <f t="shared" si="7"/>
        <v>0</v>
      </c>
      <c r="C194" s="237">
        <f t="shared" si="8"/>
        <v>0</v>
      </c>
      <c r="D194" s="477">
        <v>185</v>
      </c>
      <c r="E194" s="478"/>
      <c r="F194" s="477"/>
      <c r="G194" s="479"/>
      <c r="H194" s="477"/>
      <c r="I194" s="480" t="str">
        <f>IF(H194&lt;&gt;"",INDEX('Kode Akun'!$D:$D,MATCH($H194,'Kode Akun'!$C:$C,0),0),"")</f>
        <v/>
      </c>
      <c r="J194" s="481"/>
      <c r="K194" s="481"/>
      <c r="L194" s="482"/>
      <c r="M194" s="483"/>
      <c r="N194" s="484"/>
      <c r="O194" s="484"/>
      <c r="P194" s="488" t="str">
        <f>IFERROR(INDEX(Supplier!D:D,MATCH(O194,Supplier!C:C,0),0),"")</f>
        <v/>
      </c>
      <c r="Q194" s="484"/>
      <c r="R194" s="484"/>
      <c r="S194" s="488" t="str">
        <f>IFERROR(INDEX(Customer!D:D,MATCH(R194,Customer!C:C,0),0),"")</f>
        <v/>
      </c>
      <c r="T194" s="490" t="str">
        <f>IFERROR(INDEX('Kode Akun'!N:N,MATCH(H194,'Kode Akun'!C:C,0),0),"")</f>
        <v/>
      </c>
      <c r="U194" s="488" t="str">
        <f>IFERROR(INDEX('Kode Akun'!O:O,MATCH(H194,'Kode Akun'!C:C,0),0),"")</f>
        <v/>
      </c>
      <c r="V194" s="166"/>
    </row>
    <row r="195" spans="1:22" ht="15" customHeight="1" x14ac:dyDescent="0.25">
      <c r="A195" s="51">
        <f t="shared" si="6"/>
        <v>0</v>
      </c>
      <c r="B195" s="51">
        <f t="shared" si="7"/>
        <v>0</v>
      </c>
      <c r="C195" s="237">
        <f t="shared" si="8"/>
        <v>0</v>
      </c>
      <c r="D195" s="477">
        <v>186</v>
      </c>
      <c r="E195" s="478"/>
      <c r="F195" s="477"/>
      <c r="G195" s="479"/>
      <c r="H195" s="477"/>
      <c r="I195" s="480" t="str">
        <f>IF(H195&lt;&gt;"",INDEX('Kode Akun'!$D:$D,MATCH($H195,'Kode Akun'!$C:$C,0),0),"")</f>
        <v/>
      </c>
      <c r="J195" s="481"/>
      <c r="K195" s="481"/>
      <c r="L195" s="482"/>
      <c r="M195" s="483"/>
      <c r="N195" s="484"/>
      <c r="O195" s="484"/>
      <c r="P195" s="488" t="str">
        <f>IFERROR(INDEX(Supplier!D:D,MATCH(O195,Supplier!C:C,0),0),"")</f>
        <v/>
      </c>
      <c r="Q195" s="484"/>
      <c r="R195" s="484"/>
      <c r="S195" s="488" t="str">
        <f>IFERROR(INDEX(Customer!D:D,MATCH(R195,Customer!C:C,0),0),"")</f>
        <v/>
      </c>
      <c r="T195" s="490" t="str">
        <f>IFERROR(INDEX('Kode Akun'!N:N,MATCH(H195,'Kode Akun'!C:C,0),0),"")</f>
        <v/>
      </c>
      <c r="U195" s="488" t="str">
        <f>IFERROR(INDEX('Kode Akun'!O:O,MATCH(H195,'Kode Akun'!C:C,0),0),"")</f>
        <v/>
      </c>
      <c r="V195" s="166"/>
    </row>
    <row r="196" spans="1:22" ht="15" customHeight="1" x14ac:dyDescent="0.25">
      <c r="A196" s="51">
        <f t="shared" si="6"/>
        <v>0</v>
      </c>
      <c r="B196" s="51">
        <f t="shared" si="7"/>
        <v>0</v>
      </c>
      <c r="C196" s="237">
        <f t="shared" si="8"/>
        <v>0</v>
      </c>
      <c r="D196" s="477">
        <v>187</v>
      </c>
      <c r="E196" s="478"/>
      <c r="F196" s="477"/>
      <c r="G196" s="479"/>
      <c r="H196" s="477"/>
      <c r="I196" s="480" t="str">
        <f>IF(H196&lt;&gt;"",INDEX('Kode Akun'!$D:$D,MATCH($H196,'Kode Akun'!$C:$C,0),0),"")</f>
        <v/>
      </c>
      <c r="J196" s="481"/>
      <c r="K196" s="481"/>
      <c r="L196" s="482"/>
      <c r="M196" s="483"/>
      <c r="N196" s="484"/>
      <c r="O196" s="484"/>
      <c r="P196" s="488" t="str">
        <f>IFERROR(INDEX(Supplier!D:D,MATCH(O196,Supplier!C:C,0),0),"")</f>
        <v/>
      </c>
      <c r="Q196" s="484"/>
      <c r="R196" s="484"/>
      <c r="S196" s="488" t="str">
        <f>IFERROR(INDEX(Customer!D:D,MATCH(R196,Customer!C:C,0),0),"")</f>
        <v/>
      </c>
      <c r="T196" s="490" t="str">
        <f>IFERROR(INDEX('Kode Akun'!N:N,MATCH(H196,'Kode Akun'!C:C,0),0),"")</f>
        <v/>
      </c>
      <c r="U196" s="488" t="str">
        <f>IFERROR(INDEX('Kode Akun'!O:O,MATCH(H196,'Kode Akun'!C:C,0),0),"")</f>
        <v/>
      </c>
      <c r="V196" s="166"/>
    </row>
    <row r="197" spans="1:22" ht="15" customHeight="1" x14ac:dyDescent="0.25">
      <c r="A197" s="51">
        <f t="shared" si="6"/>
        <v>0</v>
      </c>
      <c r="B197" s="51">
        <f t="shared" si="7"/>
        <v>0</v>
      </c>
      <c r="C197" s="237">
        <f t="shared" si="8"/>
        <v>0</v>
      </c>
      <c r="D197" s="477">
        <v>188</v>
      </c>
      <c r="E197" s="478"/>
      <c r="F197" s="477"/>
      <c r="G197" s="479"/>
      <c r="H197" s="477"/>
      <c r="I197" s="480" t="str">
        <f>IF(H197&lt;&gt;"",INDEX('Kode Akun'!$D:$D,MATCH($H197,'Kode Akun'!$C:$C,0),0),"")</f>
        <v/>
      </c>
      <c r="J197" s="481"/>
      <c r="K197" s="481"/>
      <c r="L197" s="482"/>
      <c r="M197" s="483"/>
      <c r="N197" s="484"/>
      <c r="O197" s="484"/>
      <c r="P197" s="488" t="str">
        <f>IFERROR(INDEX(Supplier!D:D,MATCH(O197,Supplier!C:C,0),0),"")</f>
        <v/>
      </c>
      <c r="Q197" s="484"/>
      <c r="R197" s="484"/>
      <c r="S197" s="488" t="str">
        <f>IFERROR(INDEX(Customer!D:D,MATCH(R197,Customer!C:C,0),0),"")</f>
        <v/>
      </c>
      <c r="T197" s="490" t="str">
        <f>IFERROR(INDEX('Kode Akun'!N:N,MATCH(H197,'Kode Akun'!C:C,0),0),"")</f>
        <v/>
      </c>
      <c r="U197" s="488" t="str">
        <f>IFERROR(INDEX('Kode Akun'!O:O,MATCH(H197,'Kode Akun'!C:C,0),0),"")</f>
        <v/>
      </c>
      <c r="V197" s="166"/>
    </row>
    <row r="198" spans="1:22" ht="15" customHeight="1" x14ac:dyDescent="0.25">
      <c r="A198" s="51">
        <f t="shared" si="6"/>
        <v>0</v>
      </c>
      <c r="B198" s="51">
        <f t="shared" si="7"/>
        <v>0</v>
      </c>
      <c r="C198" s="237">
        <f t="shared" si="8"/>
        <v>0</v>
      </c>
      <c r="D198" s="477">
        <v>189</v>
      </c>
      <c r="E198" s="478"/>
      <c r="F198" s="477"/>
      <c r="G198" s="479"/>
      <c r="H198" s="477"/>
      <c r="I198" s="480" t="str">
        <f>IF(H198&lt;&gt;"",INDEX('Kode Akun'!$D:$D,MATCH($H198,'Kode Akun'!$C:$C,0),0),"")</f>
        <v/>
      </c>
      <c r="J198" s="481"/>
      <c r="K198" s="481"/>
      <c r="L198" s="482"/>
      <c r="M198" s="483"/>
      <c r="N198" s="484"/>
      <c r="O198" s="484"/>
      <c r="P198" s="488" t="str">
        <f>IFERROR(INDEX(Supplier!D:D,MATCH(O198,Supplier!C:C,0),0),"")</f>
        <v/>
      </c>
      <c r="Q198" s="484"/>
      <c r="R198" s="484"/>
      <c r="S198" s="488" t="str">
        <f>IFERROR(INDEX(Customer!D:D,MATCH(R198,Customer!C:C,0),0),"")</f>
        <v/>
      </c>
      <c r="T198" s="490" t="str">
        <f>IFERROR(INDEX('Kode Akun'!N:N,MATCH(H198,'Kode Akun'!C:C,0),0),"")</f>
        <v/>
      </c>
      <c r="U198" s="488" t="str">
        <f>IFERROR(INDEX('Kode Akun'!O:O,MATCH(H198,'Kode Akun'!C:C,0),0),"")</f>
        <v/>
      </c>
      <c r="V198" s="166"/>
    </row>
    <row r="199" spans="1:22" ht="15" customHeight="1" x14ac:dyDescent="0.25">
      <c r="A199" s="51">
        <f t="shared" si="6"/>
        <v>0</v>
      </c>
      <c r="B199" s="51">
        <f t="shared" si="7"/>
        <v>0</v>
      </c>
      <c r="C199" s="237">
        <f t="shared" si="8"/>
        <v>0</v>
      </c>
      <c r="D199" s="477">
        <v>190</v>
      </c>
      <c r="E199" s="478"/>
      <c r="F199" s="477"/>
      <c r="G199" s="479"/>
      <c r="H199" s="477"/>
      <c r="I199" s="480" t="str">
        <f>IF(H199&lt;&gt;"",INDEX('Kode Akun'!$D:$D,MATCH($H199,'Kode Akun'!$C:$C,0),0),"")</f>
        <v/>
      </c>
      <c r="J199" s="481"/>
      <c r="K199" s="481"/>
      <c r="L199" s="482"/>
      <c r="M199" s="483"/>
      <c r="N199" s="484"/>
      <c r="O199" s="484"/>
      <c r="P199" s="488" t="str">
        <f>IFERROR(INDEX(Supplier!D:D,MATCH(O199,Supplier!C:C,0),0),"")</f>
        <v/>
      </c>
      <c r="Q199" s="484"/>
      <c r="R199" s="484"/>
      <c r="S199" s="488" t="str">
        <f>IFERROR(INDEX(Customer!D:D,MATCH(R199,Customer!C:C,0),0),"")</f>
        <v/>
      </c>
      <c r="T199" s="490" t="str">
        <f>IFERROR(INDEX('Kode Akun'!N:N,MATCH(H199,'Kode Akun'!C:C,0),0),"")</f>
        <v/>
      </c>
      <c r="U199" s="488" t="str">
        <f>IFERROR(INDEX('Kode Akun'!O:O,MATCH(H199,'Kode Akun'!C:C,0),0),"")</f>
        <v/>
      </c>
      <c r="V199" s="166"/>
    </row>
    <row r="200" spans="1:22" ht="15" customHeight="1" x14ac:dyDescent="0.25">
      <c r="A200" s="51">
        <f t="shared" si="6"/>
        <v>0</v>
      </c>
      <c r="B200" s="51">
        <f t="shared" si="7"/>
        <v>0</v>
      </c>
      <c r="C200" s="237">
        <f t="shared" si="8"/>
        <v>0</v>
      </c>
      <c r="D200" s="477">
        <v>191</v>
      </c>
      <c r="E200" s="478"/>
      <c r="F200" s="477"/>
      <c r="G200" s="479"/>
      <c r="H200" s="477"/>
      <c r="I200" s="480" t="str">
        <f>IF(H200&lt;&gt;"",INDEX('Kode Akun'!$D:$D,MATCH($H200,'Kode Akun'!$C:$C,0),0),"")</f>
        <v/>
      </c>
      <c r="J200" s="481"/>
      <c r="K200" s="481"/>
      <c r="L200" s="482"/>
      <c r="M200" s="483"/>
      <c r="N200" s="484"/>
      <c r="O200" s="484"/>
      <c r="P200" s="488" t="str">
        <f>IFERROR(INDEX(Supplier!D:D,MATCH(O200,Supplier!C:C,0),0),"")</f>
        <v/>
      </c>
      <c r="Q200" s="484"/>
      <c r="R200" s="484"/>
      <c r="S200" s="488" t="str">
        <f>IFERROR(INDEX(Customer!D:D,MATCH(R200,Customer!C:C,0),0),"")</f>
        <v/>
      </c>
      <c r="T200" s="490" t="str">
        <f>IFERROR(INDEX('Kode Akun'!N:N,MATCH(H200,'Kode Akun'!C:C,0),0),"")</f>
        <v/>
      </c>
      <c r="U200" s="488" t="str">
        <f>IFERROR(INDEX('Kode Akun'!O:O,MATCH(H200,'Kode Akun'!C:C,0),0),"")</f>
        <v/>
      </c>
      <c r="V200" s="166"/>
    </row>
    <row r="201" spans="1:22" ht="15" customHeight="1" x14ac:dyDescent="0.25">
      <c r="A201" s="51">
        <f t="shared" si="6"/>
        <v>0</v>
      </c>
      <c r="B201" s="51">
        <f t="shared" si="7"/>
        <v>0</v>
      </c>
      <c r="C201" s="237">
        <f t="shared" si="8"/>
        <v>0</v>
      </c>
      <c r="D201" s="477">
        <v>192</v>
      </c>
      <c r="E201" s="478"/>
      <c r="F201" s="477"/>
      <c r="G201" s="479"/>
      <c r="H201" s="477"/>
      <c r="I201" s="480" t="str">
        <f>IF(H201&lt;&gt;"",INDEX('Kode Akun'!$D:$D,MATCH($H201,'Kode Akun'!$C:$C,0),0),"")</f>
        <v/>
      </c>
      <c r="J201" s="481"/>
      <c r="K201" s="481"/>
      <c r="L201" s="482"/>
      <c r="M201" s="483"/>
      <c r="N201" s="484"/>
      <c r="O201" s="484"/>
      <c r="P201" s="488" t="str">
        <f>IFERROR(INDEX(Supplier!D:D,MATCH(O201,Supplier!C:C,0),0),"")</f>
        <v/>
      </c>
      <c r="Q201" s="484"/>
      <c r="R201" s="484"/>
      <c r="S201" s="488" t="str">
        <f>IFERROR(INDEX(Customer!D:D,MATCH(R201,Customer!C:C,0),0),"")</f>
        <v/>
      </c>
      <c r="T201" s="490" t="str">
        <f>IFERROR(INDEX('Kode Akun'!N:N,MATCH(H201,'Kode Akun'!C:C,0),0),"")</f>
        <v/>
      </c>
      <c r="U201" s="488" t="str">
        <f>IFERROR(INDEX('Kode Akun'!O:O,MATCH(H201,'Kode Akun'!C:C,0),0),"")</f>
        <v/>
      </c>
      <c r="V201" s="166"/>
    </row>
    <row r="202" spans="1:22" ht="15" customHeight="1" x14ac:dyDescent="0.25">
      <c r="A202" s="51">
        <f t="shared" ref="A202:A265" si="9">IF(AND(H202=arapcontrol,O202=arapledgercode),A201+1,A201)</f>
        <v>0</v>
      </c>
      <c r="B202" s="51">
        <f t="shared" ref="B202:B265" si="10">IF(AND(H202=AkunARKontrol,R202=AkunAR),B201+1,B201)</f>
        <v>0</v>
      </c>
      <c r="C202" s="237">
        <f t="shared" ref="C202:C265" si="11">IF(H202=AkunBukuBesar,C201+1,C201)</f>
        <v>0</v>
      </c>
      <c r="D202" s="477">
        <v>193</v>
      </c>
      <c r="E202" s="478"/>
      <c r="F202" s="477"/>
      <c r="G202" s="479"/>
      <c r="H202" s="477"/>
      <c r="I202" s="480" t="str">
        <f>IF(H202&lt;&gt;"",INDEX('Kode Akun'!$D:$D,MATCH($H202,'Kode Akun'!$C:$C,0),0),"")</f>
        <v/>
      </c>
      <c r="J202" s="481"/>
      <c r="K202" s="481"/>
      <c r="L202" s="482"/>
      <c r="M202" s="483"/>
      <c r="N202" s="484"/>
      <c r="O202" s="484"/>
      <c r="P202" s="488" t="str">
        <f>IFERROR(INDEX(Supplier!D:D,MATCH(O202,Supplier!C:C,0),0),"")</f>
        <v/>
      </c>
      <c r="Q202" s="484"/>
      <c r="R202" s="484"/>
      <c r="S202" s="488" t="str">
        <f>IFERROR(INDEX(Customer!D:D,MATCH(R202,Customer!C:C,0),0),"")</f>
        <v/>
      </c>
      <c r="T202" s="490" t="str">
        <f>IFERROR(INDEX('Kode Akun'!N:N,MATCH(H202,'Kode Akun'!C:C,0),0),"")</f>
        <v/>
      </c>
      <c r="U202" s="488" t="str">
        <f>IFERROR(INDEX('Kode Akun'!O:O,MATCH(H202,'Kode Akun'!C:C,0),0),"")</f>
        <v/>
      </c>
      <c r="V202" s="166"/>
    </row>
    <row r="203" spans="1:22" ht="15" customHeight="1" x14ac:dyDescent="0.25">
      <c r="A203" s="51">
        <f t="shared" si="9"/>
        <v>0</v>
      </c>
      <c r="B203" s="51">
        <f t="shared" si="10"/>
        <v>0</v>
      </c>
      <c r="C203" s="237">
        <f t="shared" si="11"/>
        <v>0</v>
      </c>
      <c r="D203" s="477">
        <v>194</v>
      </c>
      <c r="E203" s="478"/>
      <c r="F203" s="477"/>
      <c r="G203" s="479"/>
      <c r="H203" s="477"/>
      <c r="I203" s="480" t="str">
        <f>IF(H203&lt;&gt;"",INDEX('Kode Akun'!$D:$D,MATCH($H203,'Kode Akun'!$C:$C,0),0),"")</f>
        <v/>
      </c>
      <c r="J203" s="481"/>
      <c r="K203" s="481"/>
      <c r="L203" s="482"/>
      <c r="M203" s="483"/>
      <c r="N203" s="484"/>
      <c r="O203" s="484"/>
      <c r="P203" s="488" t="str">
        <f>IFERROR(INDEX(Supplier!D:D,MATCH(O203,Supplier!C:C,0),0),"")</f>
        <v/>
      </c>
      <c r="Q203" s="484"/>
      <c r="R203" s="484"/>
      <c r="S203" s="488" t="str">
        <f>IFERROR(INDEX(Customer!D:D,MATCH(R203,Customer!C:C,0),0),"")</f>
        <v/>
      </c>
      <c r="T203" s="490" t="str">
        <f>IFERROR(INDEX('Kode Akun'!N:N,MATCH(H203,'Kode Akun'!C:C,0),0),"")</f>
        <v/>
      </c>
      <c r="U203" s="488" t="str">
        <f>IFERROR(INDEX('Kode Akun'!O:O,MATCH(H203,'Kode Akun'!C:C,0),0),"")</f>
        <v/>
      </c>
      <c r="V203" s="166"/>
    </row>
    <row r="204" spans="1:22" ht="15" customHeight="1" x14ac:dyDescent="0.25">
      <c r="A204" s="51">
        <f t="shared" si="9"/>
        <v>0</v>
      </c>
      <c r="B204" s="51">
        <f t="shared" si="10"/>
        <v>0</v>
      </c>
      <c r="C204" s="237">
        <f t="shared" si="11"/>
        <v>0</v>
      </c>
      <c r="D204" s="477">
        <v>195</v>
      </c>
      <c r="E204" s="478"/>
      <c r="F204" s="477"/>
      <c r="G204" s="479"/>
      <c r="H204" s="477"/>
      <c r="I204" s="480" t="str">
        <f>IF(H204&lt;&gt;"",INDEX('Kode Akun'!$D:$D,MATCH($H204,'Kode Akun'!$C:$C,0),0),"")</f>
        <v/>
      </c>
      <c r="J204" s="481"/>
      <c r="K204" s="481"/>
      <c r="L204" s="482"/>
      <c r="M204" s="483"/>
      <c r="N204" s="484"/>
      <c r="O204" s="484"/>
      <c r="P204" s="488" t="str">
        <f>IFERROR(INDEX(Supplier!D:D,MATCH(O204,Supplier!C:C,0),0),"")</f>
        <v/>
      </c>
      <c r="Q204" s="484"/>
      <c r="R204" s="484"/>
      <c r="S204" s="488" t="str">
        <f>IFERROR(INDEX(Customer!D:D,MATCH(R204,Customer!C:C,0),0),"")</f>
        <v/>
      </c>
      <c r="T204" s="490" t="str">
        <f>IFERROR(INDEX('Kode Akun'!N:N,MATCH(H204,'Kode Akun'!C:C,0),0),"")</f>
        <v/>
      </c>
      <c r="U204" s="488" t="str">
        <f>IFERROR(INDEX('Kode Akun'!O:O,MATCH(H204,'Kode Akun'!C:C,0),0),"")</f>
        <v/>
      </c>
      <c r="V204" s="166"/>
    </row>
    <row r="205" spans="1:22" ht="15" customHeight="1" x14ac:dyDescent="0.25">
      <c r="A205" s="51">
        <f t="shared" si="9"/>
        <v>0</v>
      </c>
      <c r="B205" s="51">
        <f t="shared" si="10"/>
        <v>0</v>
      </c>
      <c r="C205" s="237">
        <f t="shared" si="11"/>
        <v>0</v>
      </c>
      <c r="D205" s="477">
        <v>196</v>
      </c>
      <c r="E205" s="478"/>
      <c r="F205" s="477"/>
      <c r="G205" s="479"/>
      <c r="H205" s="477"/>
      <c r="I205" s="480" t="str">
        <f>IF(H205&lt;&gt;"",INDEX('Kode Akun'!$D:$D,MATCH($H205,'Kode Akun'!$C:$C,0),0),"")</f>
        <v/>
      </c>
      <c r="J205" s="481"/>
      <c r="K205" s="481"/>
      <c r="L205" s="482"/>
      <c r="M205" s="483"/>
      <c r="N205" s="484"/>
      <c r="O205" s="484"/>
      <c r="P205" s="488" t="str">
        <f>IFERROR(INDEX(Supplier!D:D,MATCH(O205,Supplier!C:C,0),0),"")</f>
        <v/>
      </c>
      <c r="Q205" s="484"/>
      <c r="R205" s="484"/>
      <c r="S205" s="488" t="str">
        <f>IFERROR(INDEX(Customer!D:D,MATCH(R205,Customer!C:C,0),0),"")</f>
        <v/>
      </c>
      <c r="T205" s="490" t="str">
        <f>IFERROR(INDEX('Kode Akun'!N:N,MATCH(H205,'Kode Akun'!C:C,0),0),"")</f>
        <v/>
      </c>
      <c r="U205" s="488" t="str">
        <f>IFERROR(INDEX('Kode Akun'!O:O,MATCH(H205,'Kode Akun'!C:C,0),0),"")</f>
        <v/>
      </c>
      <c r="V205" s="166"/>
    </row>
    <row r="206" spans="1:22" ht="15" customHeight="1" x14ac:dyDescent="0.25">
      <c r="A206" s="51">
        <f t="shared" si="9"/>
        <v>0</v>
      </c>
      <c r="B206" s="51">
        <f t="shared" si="10"/>
        <v>0</v>
      </c>
      <c r="C206" s="237">
        <f t="shared" si="11"/>
        <v>0</v>
      </c>
      <c r="D206" s="477">
        <v>197</v>
      </c>
      <c r="E206" s="478"/>
      <c r="F206" s="477"/>
      <c r="G206" s="479"/>
      <c r="H206" s="477"/>
      <c r="I206" s="480" t="str">
        <f>IF(H206&lt;&gt;"",INDEX('Kode Akun'!$D:$D,MATCH($H206,'Kode Akun'!$C:$C,0),0),"")</f>
        <v/>
      </c>
      <c r="J206" s="481"/>
      <c r="K206" s="481"/>
      <c r="L206" s="482"/>
      <c r="M206" s="483"/>
      <c r="N206" s="484"/>
      <c r="O206" s="484"/>
      <c r="P206" s="488" t="str">
        <f>IFERROR(INDEX(Supplier!D:D,MATCH(O206,Supplier!C:C,0),0),"")</f>
        <v/>
      </c>
      <c r="Q206" s="484"/>
      <c r="R206" s="484"/>
      <c r="S206" s="488" t="str">
        <f>IFERROR(INDEX(Customer!D:D,MATCH(R206,Customer!C:C,0),0),"")</f>
        <v/>
      </c>
      <c r="T206" s="490" t="str">
        <f>IFERROR(INDEX('Kode Akun'!N:N,MATCH(H206,'Kode Akun'!C:C,0),0),"")</f>
        <v/>
      </c>
      <c r="U206" s="488" t="str">
        <f>IFERROR(INDEX('Kode Akun'!O:O,MATCH(H206,'Kode Akun'!C:C,0),0),"")</f>
        <v/>
      </c>
      <c r="V206" s="166"/>
    </row>
    <row r="207" spans="1:22" ht="15" customHeight="1" x14ac:dyDescent="0.25">
      <c r="A207" s="51">
        <f t="shared" si="9"/>
        <v>0</v>
      </c>
      <c r="B207" s="51">
        <f t="shared" si="10"/>
        <v>0</v>
      </c>
      <c r="C207" s="237">
        <f t="shared" si="11"/>
        <v>0</v>
      </c>
      <c r="D207" s="477">
        <v>198</v>
      </c>
      <c r="E207" s="478"/>
      <c r="F207" s="477"/>
      <c r="G207" s="479"/>
      <c r="H207" s="477"/>
      <c r="I207" s="480" t="str">
        <f>IF(H207&lt;&gt;"",INDEX('Kode Akun'!$D:$D,MATCH($H207,'Kode Akun'!$C:$C,0),0),"")</f>
        <v/>
      </c>
      <c r="J207" s="481"/>
      <c r="K207" s="481"/>
      <c r="L207" s="482"/>
      <c r="M207" s="483"/>
      <c r="N207" s="484"/>
      <c r="O207" s="484"/>
      <c r="P207" s="488" t="str">
        <f>IFERROR(INDEX(Supplier!D:D,MATCH(O207,Supplier!C:C,0),0),"")</f>
        <v/>
      </c>
      <c r="Q207" s="484"/>
      <c r="R207" s="484"/>
      <c r="S207" s="488" t="str">
        <f>IFERROR(INDEX(Customer!D:D,MATCH(R207,Customer!C:C,0),0),"")</f>
        <v/>
      </c>
      <c r="T207" s="490" t="str">
        <f>IFERROR(INDEX('Kode Akun'!N:N,MATCH(H207,'Kode Akun'!C:C,0),0),"")</f>
        <v/>
      </c>
      <c r="U207" s="488" t="str">
        <f>IFERROR(INDEX('Kode Akun'!O:O,MATCH(H207,'Kode Akun'!C:C,0),0),"")</f>
        <v/>
      </c>
      <c r="V207" s="166"/>
    </row>
    <row r="208" spans="1:22" ht="15" customHeight="1" x14ac:dyDescent="0.25">
      <c r="A208" s="51">
        <f t="shared" si="9"/>
        <v>0</v>
      </c>
      <c r="B208" s="51">
        <f t="shared" si="10"/>
        <v>0</v>
      </c>
      <c r="C208" s="237">
        <f t="shared" si="11"/>
        <v>0</v>
      </c>
      <c r="D208" s="477">
        <v>199</v>
      </c>
      <c r="E208" s="478"/>
      <c r="F208" s="477"/>
      <c r="G208" s="479"/>
      <c r="H208" s="477"/>
      <c r="I208" s="480" t="str">
        <f>IF(H208&lt;&gt;"",INDEX('Kode Akun'!$D:$D,MATCH($H208,'Kode Akun'!$C:$C,0),0),"")</f>
        <v/>
      </c>
      <c r="J208" s="481"/>
      <c r="K208" s="481"/>
      <c r="L208" s="482"/>
      <c r="M208" s="483"/>
      <c r="N208" s="484"/>
      <c r="O208" s="484"/>
      <c r="P208" s="488" t="str">
        <f>IFERROR(INDEX(Supplier!D:D,MATCH(O208,Supplier!C:C,0),0),"")</f>
        <v/>
      </c>
      <c r="Q208" s="484"/>
      <c r="R208" s="484"/>
      <c r="S208" s="488" t="str">
        <f>IFERROR(INDEX(Customer!D:D,MATCH(R208,Customer!C:C,0),0),"")</f>
        <v/>
      </c>
      <c r="T208" s="490" t="str">
        <f>IFERROR(INDEX('Kode Akun'!N:N,MATCH(H208,'Kode Akun'!C:C,0),0),"")</f>
        <v/>
      </c>
      <c r="U208" s="488" t="str">
        <f>IFERROR(INDEX('Kode Akun'!O:O,MATCH(H208,'Kode Akun'!C:C,0),0),"")</f>
        <v/>
      </c>
      <c r="V208" s="166"/>
    </row>
    <row r="209" spans="1:22" ht="15" customHeight="1" x14ac:dyDescent="0.25">
      <c r="A209" s="51">
        <f t="shared" si="9"/>
        <v>0</v>
      </c>
      <c r="B209" s="51">
        <f t="shared" si="10"/>
        <v>0</v>
      </c>
      <c r="C209" s="237">
        <f t="shared" si="11"/>
        <v>0</v>
      </c>
      <c r="D209" s="477">
        <v>200</v>
      </c>
      <c r="E209" s="478"/>
      <c r="F209" s="477"/>
      <c r="G209" s="479"/>
      <c r="H209" s="477"/>
      <c r="I209" s="480" t="str">
        <f>IF(H209&lt;&gt;"",INDEX('Kode Akun'!$D:$D,MATCH($H209,'Kode Akun'!$C:$C,0),0),"")</f>
        <v/>
      </c>
      <c r="J209" s="481"/>
      <c r="K209" s="481"/>
      <c r="L209" s="482"/>
      <c r="M209" s="483"/>
      <c r="N209" s="484"/>
      <c r="O209" s="484"/>
      <c r="P209" s="488" t="str">
        <f>IFERROR(INDEX(Supplier!D:D,MATCH(O209,Supplier!C:C,0),0),"")</f>
        <v/>
      </c>
      <c r="Q209" s="484"/>
      <c r="R209" s="484"/>
      <c r="S209" s="488" t="str">
        <f>IFERROR(INDEX(Customer!D:D,MATCH(R209,Customer!C:C,0),0),"")</f>
        <v/>
      </c>
      <c r="T209" s="490" t="str">
        <f>IFERROR(INDEX('Kode Akun'!N:N,MATCH(H209,'Kode Akun'!C:C,0),0),"")</f>
        <v/>
      </c>
      <c r="U209" s="488" t="str">
        <f>IFERROR(INDEX('Kode Akun'!O:O,MATCH(H209,'Kode Akun'!C:C,0),0),"")</f>
        <v/>
      </c>
      <c r="V209" s="166"/>
    </row>
    <row r="210" spans="1:22" ht="15" customHeight="1" x14ac:dyDescent="0.25">
      <c r="A210" s="51">
        <f t="shared" si="9"/>
        <v>0</v>
      </c>
      <c r="B210" s="51">
        <f t="shared" si="10"/>
        <v>0</v>
      </c>
      <c r="C210" s="237">
        <f t="shared" si="11"/>
        <v>0</v>
      </c>
      <c r="D210" s="477">
        <v>201</v>
      </c>
      <c r="E210" s="478"/>
      <c r="F210" s="477"/>
      <c r="G210" s="479"/>
      <c r="H210" s="477"/>
      <c r="I210" s="480" t="str">
        <f>IF(H210&lt;&gt;"",INDEX('Kode Akun'!$D:$D,MATCH($H210,'Kode Akun'!$C:$C,0),0),"")</f>
        <v/>
      </c>
      <c r="J210" s="481"/>
      <c r="K210" s="481"/>
      <c r="L210" s="482"/>
      <c r="M210" s="483"/>
      <c r="N210" s="484"/>
      <c r="O210" s="484"/>
      <c r="P210" s="488" t="str">
        <f>IFERROR(INDEX(Supplier!D:D,MATCH(O210,Supplier!C:C,0),0),"")</f>
        <v/>
      </c>
      <c r="Q210" s="484"/>
      <c r="R210" s="484"/>
      <c r="S210" s="488" t="str">
        <f>IFERROR(INDEX(Customer!D:D,MATCH(R210,Customer!C:C,0),0),"")</f>
        <v/>
      </c>
      <c r="T210" s="490" t="str">
        <f>IFERROR(INDEX('Kode Akun'!N:N,MATCH(H210,'Kode Akun'!C:C,0),0),"")</f>
        <v/>
      </c>
      <c r="U210" s="488" t="str">
        <f>IFERROR(INDEX('Kode Akun'!O:O,MATCH(H210,'Kode Akun'!C:C,0),0),"")</f>
        <v/>
      </c>
      <c r="V210" s="166"/>
    </row>
    <row r="211" spans="1:22" ht="15" customHeight="1" x14ac:dyDescent="0.25">
      <c r="A211" s="51">
        <f t="shared" si="9"/>
        <v>0</v>
      </c>
      <c r="B211" s="51">
        <f t="shared" si="10"/>
        <v>0</v>
      </c>
      <c r="C211" s="237">
        <f t="shared" si="11"/>
        <v>0</v>
      </c>
      <c r="D211" s="477">
        <v>202</v>
      </c>
      <c r="E211" s="478"/>
      <c r="F211" s="477"/>
      <c r="G211" s="479"/>
      <c r="H211" s="477"/>
      <c r="I211" s="480" t="str">
        <f>IF(H211&lt;&gt;"",INDEX('Kode Akun'!$D:$D,MATCH($H211,'Kode Akun'!$C:$C,0),0),"")</f>
        <v/>
      </c>
      <c r="J211" s="481"/>
      <c r="K211" s="481"/>
      <c r="L211" s="482"/>
      <c r="M211" s="483"/>
      <c r="N211" s="484"/>
      <c r="O211" s="484"/>
      <c r="P211" s="488" t="str">
        <f>IFERROR(INDEX(Supplier!D:D,MATCH(O211,Supplier!C:C,0),0),"")</f>
        <v/>
      </c>
      <c r="Q211" s="484"/>
      <c r="R211" s="484"/>
      <c r="S211" s="488" t="str">
        <f>IFERROR(INDEX(Customer!D:D,MATCH(R211,Customer!C:C,0),0),"")</f>
        <v/>
      </c>
      <c r="T211" s="490" t="str">
        <f>IFERROR(INDEX('Kode Akun'!N:N,MATCH(H211,'Kode Akun'!C:C,0),0),"")</f>
        <v/>
      </c>
      <c r="U211" s="488" t="str">
        <f>IFERROR(INDEX('Kode Akun'!O:O,MATCH(H211,'Kode Akun'!C:C,0),0),"")</f>
        <v/>
      </c>
      <c r="V211" s="166"/>
    </row>
    <row r="212" spans="1:22" ht="15" customHeight="1" x14ac:dyDescent="0.25">
      <c r="A212" s="51">
        <f t="shared" si="9"/>
        <v>0</v>
      </c>
      <c r="B212" s="51">
        <f t="shared" si="10"/>
        <v>0</v>
      </c>
      <c r="C212" s="237">
        <f t="shared" si="11"/>
        <v>0</v>
      </c>
      <c r="D212" s="477">
        <v>203</v>
      </c>
      <c r="E212" s="478"/>
      <c r="F212" s="477"/>
      <c r="G212" s="479"/>
      <c r="H212" s="477"/>
      <c r="I212" s="480" t="str">
        <f>IF(H212&lt;&gt;"",INDEX('Kode Akun'!$D:$D,MATCH($H212,'Kode Akun'!$C:$C,0),0),"")</f>
        <v/>
      </c>
      <c r="J212" s="481"/>
      <c r="K212" s="481"/>
      <c r="L212" s="482"/>
      <c r="M212" s="483"/>
      <c r="N212" s="484"/>
      <c r="O212" s="484"/>
      <c r="P212" s="488" t="str">
        <f>IFERROR(INDEX(Supplier!D:D,MATCH(O212,Supplier!C:C,0),0),"")</f>
        <v/>
      </c>
      <c r="Q212" s="484"/>
      <c r="R212" s="484"/>
      <c r="S212" s="488" t="str">
        <f>IFERROR(INDEX(Customer!D:D,MATCH(R212,Customer!C:C,0),0),"")</f>
        <v/>
      </c>
      <c r="T212" s="490" t="str">
        <f>IFERROR(INDEX('Kode Akun'!N:N,MATCH(H212,'Kode Akun'!C:C,0),0),"")</f>
        <v/>
      </c>
      <c r="U212" s="488" t="str">
        <f>IFERROR(INDEX('Kode Akun'!O:O,MATCH(H212,'Kode Akun'!C:C,0),0),"")</f>
        <v/>
      </c>
      <c r="V212" s="166"/>
    </row>
    <row r="213" spans="1:22" ht="15" customHeight="1" x14ac:dyDescent="0.25">
      <c r="A213" s="51">
        <f t="shared" si="9"/>
        <v>0</v>
      </c>
      <c r="B213" s="51">
        <f t="shared" si="10"/>
        <v>0</v>
      </c>
      <c r="C213" s="237">
        <f t="shared" si="11"/>
        <v>0</v>
      </c>
      <c r="D213" s="477">
        <v>204</v>
      </c>
      <c r="E213" s="478"/>
      <c r="F213" s="477"/>
      <c r="G213" s="479"/>
      <c r="H213" s="477"/>
      <c r="I213" s="480" t="str">
        <f>IF(H213&lt;&gt;"",INDEX('Kode Akun'!$D:$D,MATCH($H213,'Kode Akun'!$C:$C,0),0),"")</f>
        <v/>
      </c>
      <c r="J213" s="481"/>
      <c r="K213" s="481"/>
      <c r="L213" s="482"/>
      <c r="M213" s="483"/>
      <c r="N213" s="484"/>
      <c r="O213" s="484"/>
      <c r="P213" s="488" t="str">
        <f>IFERROR(INDEX(Supplier!D:D,MATCH(O213,Supplier!C:C,0),0),"")</f>
        <v/>
      </c>
      <c r="Q213" s="484"/>
      <c r="R213" s="484"/>
      <c r="S213" s="488" t="str">
        <f>IFERROR(INDEX(Customer!D:D,MATCH(R213,Customer!C:C,0),0),"")</f>
        <v/>
      </c>
      <c r="T213" s="490" t="str">
        <f>IFERROR(INDEX('Kode Akun'!N:N,MATCH(H213,'Kode Akun'!C:C,0),0),"")</f>
        <v/>
      </c>
      <c r="U213" s="488" t="str">
        <f>IFERROR(INDEX('Kode Akun'!O:O,MATCH(H213,'Kode Akun'!C:C,0),0),"")</f>
        <v/>
      </c>
      <c r="V213" s="166"/>
    </row>
    <row r="214" spans="1:22" ht="15" customHeight="1" x14ac:dyDescent="0.25">
      <c r="A214" s="51">
        <f t="shared" si="9"/>
        <v>0</v>
      </c>
      <c r="B214" s="51">
        <f t="shared" si="10"/>
        <v>0</v>
      </c>
      <c r="C214" s="237">
        <f t="shared" si="11"/>
        <v>0</v>
      </c>
      <c r="D214" s="477">
        <v>205</v>
      </c>
      <c r="E214" s="478"/>
      <c r="F214" s="477"/>
      <c r="G214" s="479"/>
      <c r="H214" s="477"/>
      <c r="I214" s="480" t="str">
        <f>IF(H214&lt;&gt;"",INDEX('Kode Akun'!$D:$D,MATCH($H214,'Kode Akun'!$C:$C,0),0),"")</f>
        <v/>
      </c>
      <c r="J214" s="481"/>
      <c r="K214" s="481"/>
      <c r="L214" s="482"/>
      <c r="M214" s="483"/>
      <c r="N214" s="484"/>
      <c r="O214" s="484"/>
      <c r="P214" s="488" t="str">
        <f>IFERROR(INDEX(Supplier!D:D,MATCH(O214,Supplier!C:C,0),0),"")</f>
        <v/>
      </c>
      <c r="Q214" s="484"/>
      <c r="R214" s="484"/>
      <c r="S214" s="488" t="str">
        <f>IFERROR(INDEX(Customer!D:D,MATCH(R214,Customer!C:C,0),0),"")</f>
        <v/>
      </c>
      <c r="T214" s="490" t="str">
        <f>IFERROR(INDEX('Kode Akun'!N:N,MATCH(H214,'Kode Akun'!C:C,0),0),"")</f>
        <v/>
      </c>
      <c r="U214" s="488" t="str">
        <f>IFERROR(INDEX('Kode Akun'!O:O,MATCH(H214,'Kode Akun'!C:C,0),0),"")</f>
        <v/>
      </c>
      <c r="V214" s="166"/>
    </row>
    <row r="215" spans="1:22" ht="15" customHeight="1" x14ac:dyDescent="0.25">
      <c r="A215" s="51">
        <f t="shared" si="9"/>
        <v>0</v>
      </c>
      <c r="B215" s="51">
        <f t="shared" si="10"/>
        <v>0</v>
      </c>
      <c r="C215" s="237">
        <f t="shared" si="11"/>
        <v>0</v>
      </c>
      <c r="D215" s="477">
        <v>206</v>
      </c>
      <c r="E215" s="478"/>
      <c r="F215" s="477"/>
      <c r="G215" s="479"/>
      <c r="H215" s="477"/>
      <c r="I215" s="480" t="str">
        <f>IF(H215&lt;&gt;"",INDEX('Kode Akun'!$D:$D,MATCH($H215,'Kode Akun'!$C:$C,0),0),"")</f>
        <v/>
      </c>
      <c r="J215" s="481"/>
      <c r="K215" s="481"/>
      <c r="L215" s="482"/>
      <c r="M215" s="483"/>
      <c r="N215" s="484"/>
      <c r="O215" s="484"/>
      <c r="P215" s="488" t="str">
        <f>IFERROR(INDEX(Supplier!D:D,MATCH(O215,Supplier!C:C,0),0),"")</f>
        <v/>
      </c>
      <c r="Q215" s="484"/>
      <c r="R215" s="484"/>
      <c r="S215" s="488" t="str">
        <f>IFERROR(INDEX(Customer!D:D,MATCH(R215,Customer!C:C,0),0),"")</f>
        <v/>
      </c>
      <c r="T215" s="490" t="str">
        <f>IFERROR(INDEX('Kode Akun'!N:N,MATCH(H215,'Kode Akun'!C:C,0),0),"")</f>
        <v/>
      </c>
      <c r="U215" s="488" t="str">
        <f>IFERROR(INDEX('Kode Akun'!O:O,MATCH(H215,'Kode Akun'!C:C,0),0),"")</f>
        <v/>
      </c>
      <c r="V215" s="166"/>
    </row>
    <row r="216" spans="1:22" ht="15" customHeight="1" x14ac:dyDescent="0.25">
      <c r="A216" s="51">
        <f t="shared" si="9"/>
        <v>0</v>
      </c>
      <c r="B216" s="51">
        <f t="shared" si="10"/>
        <v>0</v>
      </c>
      <c r="C216" s="237">
        <f t="shared" si="11"/>
        <v>0</v>
      </c>
      <c r="D216" s="477">
        <v>207</v>
      </c>
      <c r="E216" s="478"/>
      <c r="F216" s="477"/>
      <c r="G216" s="479"/>
      <c r="H216" s="477"/>
      <c r="I216" s="480" t="str">
        <f>IF(H216&lt;&gt;"",INDEX('Kode Akun'!$D:$D,MATCH($H216,'Kode Akun'!$C:$C,0),0),"")</f>
        <v/>
      </c>
      <c r="J216" s="481"/>
      <c r="K216" s="481"/>
      <c r="L216" s="482"/>
      <c r="M216" s="483"/>
      <c r="N216" s="484"/>
      <c r="O216" s="484"/>
      <c r="P216" s="488" t="str">
        <f>IFERROR(INDEX(Supplier!D:D,MATCH(O216,Supplier!C:C,0),0),"")</f>
        <v/>
      </c>
      <c r="Q216" s="484"/>
      <c r="R216" s="484"/>
      <c r="S216" s="488" t="str">
        <f>IFERROR(INDEX(Customer!D:D,MATCH(R216,Customer!C:C,0),0),"")</f>
        <v/>
      </c>
      <c r="T216" s="490" t="str">
        <f>IFERROR(INDEX('Kode Akun'!N:N,MATCH(H216,'Kode Akun'!C:C,0),0),"")</f>
        <v/>
      </c>
      <c r="U216" s="488" t="str">
        <f>IFERROR(INDEX('Kode Akun'!O:O,MATCH(H216,'Kode Akun'!C:C,0),0),"")</f>
        <v/>
      </c>
      <c r="V216" s="166"/>
    </row>
    <row r="217" spans="1:22" ht="15" customHeight="1" x14ac:dyDescent="0.25">
      <c r="A217" s="51">
        <f t="shared" si="9"/>
        <v>0</v>
      </c>
      <c r="B217" s="51">
        <f t="shared" si="10"/>
        <v>0</v>
      </c>
      <c r="C217" s="237">
        <f t="shared" si="11"/>
        <v>0</v>
      </c>
      <c r="D217" s="477">
        <v>208</v>
      </c>
      <c r="E217" s="478"/>
      <c r="F217" s="477"/>
      <c r="G217" s="479"/>
      <c r="H217" s="477"/>
      <c r="I217" s="480" t="str">
        <f>IF(H217&lt;&gt;"",INDEX('Kode Akun'!$D:$D,MATCH($H217,'Kode Akun'!$C:$C,0),0),"")</f>
        <v/>
      </c>
      <c r="J217" s="481"/>
      <c r="K217" s="481"/>
      <c r="L217" s="482"/>
      <c r="M217" s="483"/>
      <c r="N217" s="484"/>
      <c r="O217" s="484"/>
      <c r="P217" s="488" t="str">
        <f>IFERROR(INDEX(Supplier!D:D,MATCH(O217,Supplier!C:C,0),0),"")</f>
        <v/>
      </c>
      <c r="Q217" s="484"/>
      <c r="R217" s="484"/>
      <c r="S217" s="488" t="str">
        <f>IFERROR(INDEX(Customer!D:D,MATCH(R217,Customer!C:C,0),0),"")</f>
        <v/>
      </c>
      <c r="T217" s="490" t="str">
        <f>IFERROR(INDEX('Kode Akun'!N:N,MATCH(H217,'Kode Akun'!C:C,0),0),"")</f>
        <v/>
      </c>
      <c r="U217" s="488" t="str">
        <f>IFERROR(INDEX('Kode Akun'!O:O,MATCH(H217,'Kode Akun'!C:C,0),0),"")</f>
        <v/>
      </c>
      <c r="V217" s="166"/>
    </row>
    <row r="218" spans="1:22" ht="15" customHeight="1" x14ac:dyDescent="0.25">
      <c r="A218" s="51">
        <f t="shared" si="9"/>
        <v>0</v>
      </c>
      <c r="B218" s="51">
        <f t="shared" si="10"/>
        <v>0</v>
      </c>
      <c r="C218" s="237">
        <f t="shared" si="11"/>
        <v>0</v>
      </c>
      <c r="D218" s="477">
        <v>209</v>
      </c>
      <c r="E218" s="478"/>
      <c r="F218" s="477"/>
      <c r="G218" s="479"/>
      <c r="H218" s="477"/>
      <c r="I218" s="480" t="str">
        <f>IF(H218&lt;&gt;"",INDEX('Kode Akun'!$D:$D,MATCH($H218,'Kode Akun'!$C:$C,0),0),"")</f>
        <v/>
      </c>
      <c r="J218" s="481"/>
      <c r="K218" s="481"/>
      <c r="L218" s="482"/>
      <c r="M218" s="483"/>
      <c r="N218" s="484"/>
      <c r="O218" s="484"/>
      <c r="P218" s="488" t="str">
        <f>IFERROR(INDEX(Supplier!D:D,MATCH(O218,Supplier!C:C,0),0),"")</f>
        <v/>
      </c>
      <c r="Q218" s="484"/>
      <c r="R218" s="484"/>
      <c r="S218" s="488" t="str">
        <f>IFERROR(INDEX(Customer!D:D,MATCH(R218,Customer!C:C,0),0),"")</f>
        <v/>
      </c>
      <c r="T218" s="490" t="str">
        <f>IFERROR(INDEX('Kode Akun'!N:N,MATCH(H218,'Kode Akun'!C:C,0),0),"")</f>
        <v/>
      </c>
      <c r="U218" s="488" t="str">
        <f>IFERROR(INDEX('Kode Akun'!O:O,MATCH(H218,'Kode Akun'!C:C,0),0),"")</f>
        <v/>
      </c>
      <c r="V218" s="166"/>
    </row>
    <row r="219" spans="1:22" ht="15" customHeight="1" x14ac:dyDescent="0.25">
      <c r="A219" s="51">
        <f t="shared" si="9"/>
        <v>0</v>
      </c>
      <c r="B219" s="51">
        <f t="shared" si="10"/>
        <v>0</v>
      </c>
      <c r="C219" s="237">
        <f t="shared" si="11"/>
        <v>0</v>
      </c>
      <c r="D219" s="477">
        <v>210</v>
      </c>
      <c r="E219" s="478"/>
      <c r="F219" s="477"/>
      <c r="G219" s="479"/>
      <c r="H219" s="477"/>
      <c r="I219" s="480" t="str">
        <f>IF(H219&lt;&gt;"",INDEX('Kode Akun'!$D:$D,MATCH($H219,'Kode Akun'!$C:$C,0),0),"")</f>
        <v/>
      </c>
      <c r="J219" s="481"/>
      <c r="K219" s="481"/>
      <c r="L219" s="482"/>
      <c r="M219" s="483"/>
      <c r="N219" s="484"/>
      <c r="O219" s="484"/>
      <c r="P219" s="488" t="str">
        <f>IFERROR(INDEX(Supplier!D:D,MATCH(O219,Supplier!C:C,0),0),"")</f>
        <v/>
      </c>
      <c r="Q219" s="484"/>
      <c r="R219" s="484"/>
      <c r="S219" s="488" t="str">
        <f>IFERROR(INDEX(Customer!D:D,MATCH(R219,Customer!C:C,0),0),"")</f>
        <v/>
      </c>
      <c r="T219" s="490" t="str">
        <f>IFERROR(INDEX('Kode Akun'!N:N,MATCH(H219,'Kode Akun'!C:C,0),0),"")</f>
        <v/>
      </c>
      <c r="U219" s="488" t="str">
        <f>IFERROR(INDEX('Kode Akun'!O:O,MATCH(H219,'Kode Akun'!C:C,0),0),"")</f>
        <v/>
      </c>
      <c r="V219" s="166"/>
    </row>
    <row r="220" spans="1:22" ht="15" customHeight="1" x14ac:dyDescent="0.25">
      <c r="A220" s="51">
        <f t="shared" si="9"/>
        <v>0</v>
      </c>
      <c r="B220" s="51">
        <f t="shared" si="10"/>
        <v>0</v>
      </c>
      <c r="C220" s="237">
        <f t="shared" si="11"/>
        <v>0</v>
      </c>
      <c r="D220" s="477">
        <v>211</v>
      </c>
      <c r="E220" s="478"/>
      <c r="F220" s="477"/>
      <c r="G220" s="479"/>
      <c r="H220" s="477"/>
      <c r="I220" s="480" t="str">
        <f>IF(H220&lt;&gt;"",INDEX('Kode Akun'!$D:$D,MATCH($H220,'Kode Akun'!$C:$C,0),0),"")</f>
        <v/>
      </c>
      <c r="J220" s="481"/>
      <c r="K220" s="481"/>
      <c r="L220" s="482"/>
      <c r="M220" s="483"/>
      <c r="N220" s="484"/>
      <c r="O220" s="484"/>
      <c r="P220" s="488" t="str">
        <f>IFERROR(INDEX(Supplier!D:D,MATCH(O220,Supplier!C:C,0),0),"")</f>
        <v/>
      </c>
      <c r="Q220" s="484"/>
      <c r="R220" s="484"/>
      <c r="S220" s="488" t="str">
        <f>IFERROR(INDEX(Customer!D:D,MATCH(R220,Customer!C:C,0),0),"")</f>
        <v/>
      </c>
      <c r="T220" s="490" t="str">
        <f>IFERROR(INDEX('Kode Akun'!N:N,MATCH(H220,'Kode Akun'!C:C,0),0),"")</f>
        <v/>
      </c>
      <c r="U220" s="488" t="str">
        <f>IFERROR(INDEX('Kode Akun'!O:O,MATCH(H220,'Kode Akun'!C:C,0),0),"")</f>
        <v/>
      </c>
      <c r="V220" s="166"/>
    </row>
    <row r="221" spans="1:22" ht="15" customHeight="1" x14ac:dyDescent="0.25">
      <c r="A221" s="51">
        <f t="shared" si="9"/>
        <v>0</v>
      </c>
      <c r="B221" s="51">
        <f t="shared" si="10"/>
        <v>0</v>
      </c>
      <c r="C221" s="237">
        <f t="shared" si="11"/>
        <v>0</v>
      </c>
      <c r="D221" s="477">
        <v>212</v>
      </c>
      <c r="E221" s="478"/>
      <c r="F221" s="477"/>
      <c r="G221" s="479"/>
      <c r="H221" s="477"/>
      <c r="I221" s="480" t="str">
        <f>IF(H221&lt;&gt;"",INDEX('Kode Akun'!$D:$D,MATCH($H221,'Kode Akun'!$C:$C,0),0),"")</f>
        <v/>
      </c>
      <c r="J221" s="481"/>
      <c r="K221" s="481"/>
      <c r="L221" s="482"/>
      <c r="M221" s="483"/>
      <c r="N221" s="484"/>
      <c r="O221" s="484"/>
      <c r="P221" s="488" t="str">
        <f>IFERROR(INDEX(Supplier!D:D,MATCH(O221,Supplier!C:C,0),0),"")</f>
        <v/>
      </c>
      <c r="Q221" s="484"/>
      <c r="R221" s="484"/>
      <c r="S221" s="488" t="str">
        <f>IFERROR(INDEX(Customer!D:D,MATCH(R221,Customer!C:C,0),0),"")</f>
        <v/>
      </c>
      <c r="T221" s="490" t="str">
        <f>IFERROR(INDEX('Kode Akun'!N:N,MATCH(H221,'Kode Akun'!C:C,0),0),"")</f>
        <v/>
      </c>
      <c r="U221" s="488" t="str">
        <f>IFERROR(INDEX('Kode Akun'!O:O,MATCH(H221,'Kode Akun'!C:C,0),0),"")</f>
        <v/>
      </c>
      <c r="V221" s="166"/>
    </row>
    <row r="222" spans="1:22" ht="15" customHeight="1" x14ac:dyDescent="0.25">
      <c r="A222" s="51">
        <f t="shared" si="9"/>
        <v>0</v>
      </c>
      <c r="B222" s="51">
        <f t="shared" si="10"/>
        <v>0</v>
      </c>
      <c r="C222" s="237">
        <f t="shared" si="11"/>
        <v>0</v>
      </c>
      <c r="D222" s="477">
        <v>213</v>
      </c>
      <c r="E222" s="478"/>
      <c r="F222" s="477"/>
      <c r="G222" s="479"/>
      <c r="H222" s="477"/>
      <c r="I222" s="480" t="str">
        <f>IF(H222&lt;&gt;"",INDEX('Kode Akun'!$D:$D,MATCH($H222,'Kode Akun'!$C:$C,0),0),"")</f>
        <v/>
      </c>
      <c r="J222" s="481"/>
      <c r="K222" s="481"/>
      <c r="L222" s="482"/>
      <c r="M222" s="483"/>
      <c r="N222" s="484"/>
      <c r="O222" s="484"/>
      <c r="P222" s="488" t="str">
        <f>IFERROR(INDEX(Supplier!D:D,MATCH(O222,Supplier!C:C,0),0),"")</f>
        <v/>
      </c>
      <c r="Q222" s="484"/>
      <c r="R222" s="484"/>
      <c r="S222" s="488" t="str">
        <f>IFERROR(INDEX(Customer!D:D,MATCH(R222,Customer!C:C,0),0),"")</f>
        <v/>
      </c>
      <c r="T222" s="490" t="str">
        <f>IFERROR(INDEX('Kode Akun'!N:N,MATCH(H222,'Kode Akun'!C:C,0),0),"")</f>
        <v/>
      </c>
      <c r="U222" s="488" t="str">
        <f>IFERROR(INDEX('Kode Akun'!O:O,MATCH(H222,'Kode Akun'!C:C,0),0),"")</f>
        <v/>
      </c>
      <c r="V222" s="166"/>
    </row>
    <row r="223" spans="1:22" ht="15" customHeight="1" x14ac:dyDescent="0.25">
      <c r="A223" s="51">
        <f t="shared" si="9"/>
        <v>0</v>
      </c>
      <c r="B223" s="51">
        <f t="shared" si="10"/>
        <v>0</v>
      </c>
      <c r="C223" s="237">
        <f t="shared" si="11"/>
        <v>0</v>
      </c>
      <c r="D223" s="477">
        <v>214</v>
      </c>
      <c r="E223" s="478"/>
      <c r="F223" s="477"/>
      <c r="G223" s="479"/>
      <c r="H223" s="477"/>
      <c r="I223" s="480" t="str">
        <f>IF(H223&lt;&gt;"",INDEX('Kode Akun'!$D:$D,MATCH($H223,'Kode Akun'!$C:$C,0),0),"")</f>
        <v/>
      </c>
      <c r="J223" s="481"/>
      <c r="K223" s="481"/>
      <c r="L223" s="482"/>
      <c r="M223" s="483"/>
      <c r="N223" s="484"/>
      <c r="O223" s="484"/>
      <c r="P223" s="488" t="str">
        <f>IFERROR(INDEX(Supplier!D:D,MATCH(O223,Supplier!C:C,0),0),"")</f>
        <v/>
      </c>
      <c r="Q223" s="484"/>
      <c r="R223" s="484"/>
      <c r="S223" s="488" t="str">
        <f>IFERROR(INDEX(Customer!D:D,MATCH(R223,Customer!C:C,0),0),"")</f>
        <v/>
      </c>
      <c r="T223" s="490" t="str">
        <f>IFERROR(INDEX('Kode Akun'!N:N,MATCH(H223,'Kode Akun'!C:C,0),0),"")</f>
        <v/>
      </c>
      <c r="U223" s="488" t="str">
        <f>IFERROR(INDEX('Kode Akun'!O:O,MATCH(H223,'Kode Akun'!C:C,0),0),"")</f>
        <v/>
      </c>
      <c r="V223" s="166"/>
    </row>
    <row r="224" spans="1:22" ht="15" customHeight="1" x14ac:dyDescent="0.25">
      <c r="A224" s="51">
        <f t="shared" si="9"/>
        <v>0</v>
      </c>
      <c r="B224" s="51">
        <f t="shared" si="10"/>
        <v>0</v>
      </c>
      <c r="C224" s="237">
        <f t="shared" si="11"/>
        <v>0</v>
      </c>
      <c r="D224" s="477">
        <v>215</v>
      </c>
      <c r="E224" s="478"/>
      <c r="F224" s="477"/>
      <c r="G224" s="479"/>
      <c r="H224" s="477"/>
      <c r="I224" s="480" t="str">
        <f>IF(H224&lt;&gt;"",INDEX('Kode Akun'!$D:$D,MATCH($H224,'Kode Akun'!$C:$C,0),0),"")</f>
        <v/>
      </c>
      <c r="J224" s="481"/>
      <c r="K224" s="481"/>
      <c r="L224" s="482"/>
      <c r="M224" s="483"/>
      <c r="N224" s="484"/>
      <c r="O224" s="484"/>
      <c r="P224" s="488" t="str">
        <f>IFERROR(INDEX(Supplier!D:D,MATCH(O224,Supplier!C:C,0),0),"")</f>
        <v/>
      </c>
      <c r="Q224" s="484"/>
      <c r="R224" s="484"/>
      <c r="S224" s="488" t="str">
        <f>IFERROR(INDEX(Customer!D:D,MATCH(R224,Customer!C:C,0),0),"")</f>
        <v/>
      </c>
      <c r="T224" s="490" t="str">
        <f>IFERROR(INDEX('Kode Akun'!N:N,MATCH(H224,'Kode Akun'!C:C,0),0),"")</f>
        <v/>
      </c>
      <c r="U224" s="488" t="str">
        <f>IFERROR(INDEX('Kode Akun'!O:O,MATCH(H224,'Kode Akun'!C:C,0),0),"")</f>
        <v/>
      </c>
      <c r="V224" s="166"/>
    </row>
    <row r="225" spans="1:22" ht="15" customHeight="1" x14ac:dyDescent="0.25">
      <c r="A225" s="51">
        <f t="shared" si="9"/>
        <v>0</v>
      </c>
      <c r="B225" s="51">
        <f t="shared" si="10"/>
        <v>0</v>
      </c>
      <c r="C225" s="237">
        <f t="shared" si="11"/>
        <v>0</v>
      </c>
      <c r="D225" s="477">
        <v>216</v>
      </c>
      <c r="E225" s="478"/>
      <c r="F225" s="477"/>
      <c r="G225" s="479"/>
      <c r="H225" s="477"/>
      <c r="I225" s="480" t="str">
        <f>IF(H225&lt;&gt;"",INDEX('Kode Akun'!$D:$D,MATCH($H225,'Kode Akun'!$C:$C,0),0),"")</f>
        <v/>
      </c>
      <c r="J225" s="481"/>
      <c r="K225" s="481"/>
      <c r="L225" s="482"/>
      <c r="M225" s="483"/>
      <c r="N225" s="484"/>
      <c r="O225" s="484"/>
      <c r="P225" s="488" t="str">
        <f>IFERROR(INDEX(Supplier!D:D,MATCH(O225,Supplier!C:C,0),0),"")</f>
        <v/>
      </c>
      <c r="Q225" s="484"/>
      <c r="R225" s="484"/>
      <c r="S225" s="488" t="str">
        <f>IFERROR(INDEX(Customer!D:D,MATCH(R225,Customer!C:C,0),0),"")</f>
        <v/>
      </c>
      <c r="T225" s="490" t="str">
        <f>IFERROR(INDEX('Kode Akun'!N:N,MATCH(H225,'Kode Akun'!C:C,0),0),"")</f>
        <v/>
      </c>
      <c r="U225" s="488" t="str">
        <f>IFERROR(INDEX('Kode Akun'!O:O,MATCH(H225,'Kode Akun'!C:C,0),0),"")</f>
        <v/>
      </c>
      <c r="V225" s="166"/>
    </row>
    <row r="226" spans="1:22" ht="15" customHeight="1" x14ac:dyDescent="0.25">
      <c r="A226" s="51">
        <f t="shared" si="9"/>
        <v>0</v>
      </c>
      <c r="B226" s="51">
        <f t="shared" si="10"/>
        <v>0</v>
      </c>
      <c r="C226" s="237">
        <f t="shared" si="11"/>
        <v>0</v>
      </c>
      <c r="D226" s="477">
        <v>217</v>
      </c>
      <c r="E226" s="478"/>
      <c r="F226" s="477"/>
      <c r="G226" s="479"/>
      <c r="H226" s="477"/>
      <c r="I226" s="480" t="str">
        <f>IF(H226&lt;&gt;"",INDEX('Kode Akun'!$D:$D,MATCH($H226,'Kode Akun'!$C:$C,0),0),"")</f>
        <v/>
      </c>
      <c r="J226" s="481"/>
      <c r="K226" s="481"/>
      <c r="L226" s="482"/>
      <c r="M226" s="483"/>
      <c r="N226" s="484"/>
      <c r="O226" s="484"/>
      <c r="P226" s="488" t="str">
        <f>IFERROR(INDEX(Supplier!D:D,MATCH(O226,Supplier!C:C,0),0),"")</f>
        <v/>
      </c>
      <c r="Q226" s="484"/>
      <c r="R226" s="484"/>
      <c r="S226" s="488" t="str">
        <f>IFERROR(INDEX(Customer!D:D,MATCH(R226,Customer!C:C,0),0),"")</f>
        <v/>
      </c>
      <c r="T226" s="490" t="str">
        <f>IFERROR(INDEX('Kode Akun'!N:N,MATCH(H226,'Kode Akun'!C:C,0),0),"")</f>
        <v/>
      </c>
      <c r="U226" s="488" t="str">
        <f>IFERROR(INDEX('Kode Akun'!O:O,MATCH(H226,'Kode Akun'!C:C,0),0),"")</f>
        <v/>
      </c>
      <c r="V226" s="166"/>
    </row>
    <row r="227" spans="1:22" ht="15" customHeight="1" x14ac:dyDescent="0.25">
      <c r="A227" s="51">
        <f t="shared" si="9"/>
        <v>0</v>
      </c>
      <c r="B227" s="51">
        <f t="shared" si="10"/>
        <v>0</v>
      </c>
      <c r="C227" s="237">
        <f t="shared" si="11"/>
        <v>0</v>
      </c>
      <c r="D227" s="477">
        <v>218</v>
      </c>
      <c r="E227" s="478"/>
      <c r="F227" s="477"/>
      <c r="G227" s="479"/>
      <c r="H227" s="477"/>
      <c r="I227" s="480" t="str">
        <f>IF(H227&lt;&gt;"",INDEX('Kode Akun'!$D:$D,MATCH($H227,'Kode Akun'!$C:$C,0),0),"")</f>
        <v/>
      </c>
      <c r="J227" s="481"/>
      <c r="K227" s="481"/>
      <c r="L227" s="482"/>
      <c r="M227" s="483"/>
      <c r="N227" s="484"/>
      <c r="O227" s="484"/>
      <c r="P227" s="488" t="str">
        <f>IFERROR(INDEX(Supplier!D:D,MATCH(O227,Supplier!C:C,0),0),"")</f>
        <v/>
      </c>
      <c r="Q227" s="484"/>
      <c r="R227" s="484"/>
      <c r="S227" s="488" t="str">
        <f>IFERROR(INDEX(Customer!D:D,MATCH(R227,Customer!C:C,0),0),"")</f>
        <v/>
      </c>
      <c r="T227" s="490" t="str">
        <f>IFERROR(INDEX('Kode Akun'!N:N,MATCH(H227,'Kode Akun'!C:C,0),0),"")</f>
        <v/>
      </c>
      <c r="U227" s="488" t="str">
        <f>IFERROR(INDEX('Kode Akun'!O:O,MATCH(H227,'Kode Akun'!C:C,0),0),"")</f>
        <v/>
      </c>
      <c r="V227" s="166"/>
    </row>
    <row r="228" spans="1:22" ht="15" customHeight="1" x14ac:dyDescent="0.25">
      <c r="A228" s="51">
        <f t="shared" si="9"/>
        <v>0</v>
      </c>
      <c r="B228" s="51">
        <f t="shared" si="10"/>
        <v>0</v>
      </c>
      <c r="C228" s="237">
        <f t="shared" si="11"/>
        <v>0</v>
      </c>
      <c r="D228" s="477">
        <v>219</v>
      </c>
      <c r="E228" s="478"/>
      <c r="F228" s="477"/>
      <c r="G228" s="479"/>
      <c r="H228" s="477"/>
      <c r="I228" s="480" t="str">
        <f>IF(H228&lt;&gt;"",INDEX('Kode Akun'!$D:$D,MATCH($H228,'Kode Akun'!$C:$C,0),0),"")</f>
        <v/>
      </c>
      <c r="J228" s="481"/>
      <c r="K228" s="481"/>
      <c r="L228" s="482"/>
      <c r="M228" s="483"/>
      <c r="N228" s="484"/>
      <c r="O228" s="484"/>
      <c r="P228" s="488" t="str">
        <f>IFERROR(INDEX(Supplier!D:D,MATCH(O228,Supplier!C:C,0),0),"")</f>
        <v/>
      </c>
      <c r="Q228" s="484"/>
      <c r="R228" s="484"/>
      <c r="S228" s="488" t="str">
        <f>IFERROR(INDEX(Customer!D:D,MATCH(R228,Customer!C:C,0),0),"")</f>
        <v/>
      </c>
      <c r="T228" s="490" t="str">
        <f>IFERROR(INDEX('Kode Akun'!N:N,MATCH(H228,'Kode Akun'!C:C,0),0),"")</f>
        <v/>
      </c>
      <c r="U228" s="488" t="str">
        <f>IFERROR(INDEX('Kode Akun'!O:O,MATCH(H228,'Kode Akun'!C:C,0),0),"")</f>
        <v/>
      </c>
      <c r="V228" s="166"/>
    </row>
    <row r="229" spans="1:22" ht="15" customHeight="1" x14ac:dyDescent="0.25">
      <c r="A229" s="51">
        <f t="shared" si="9"/>
        <v>0</v>
      </c>
      <c r="B229" s="51">
        <f t="shared" si="10"/>
        <v>0</v>
      </c>
      <c r="C229" s="237">
        <f t="shared" si="11"/>
        <v>0</v>
      </c>
      <c r="D229" s="477">
        <v>220</v>
      </c>
      <c r="E229" s="478"/>
      <c r="F229" s="477"/>
      <c r="G229" s="479"/>
      <c r="H229" s="477"/>
      <c r="I229" s="480" t="str">
        <f>IF(H229&lt;&gt;"",INDEX('Kode Akun'!$D:$D,MATCH($H229,'Kode Akun'!$C:$C,0),0),"")</f>
        <v/>
      </c>
      <c r="J229" s="481"/>
      <c r="K229" s="481"/>
      <c r="L229" s="482"/>
      <c r="M229" s="483"/>
      <c r="N229" s="484"/>
      <c r="O229" s="484"/>
      <c r="P229" s="488" t="str">
        <f>IFERROR(INDEX(Supplier!D:D,MATCH(O229,Supplier!C:C,0),0),"")</f>
        <v/>
      </c>
      <c r="Q229" s="484"/>
      <c r="R229" s="484"/>
      <c r="S229" s="488" t="str">
        <f>IFERROR(INDEX(Customer!D:D,MATCH(R229,Customer!C:C,0),0),"")</f>
        <v/>
      </c>
      <c r="T229" s="490" t="str">
        <f>IFERROR(INDEX('Kode Akun'!N:N,MATCH(H229,'Kode Akun'!C:C,0),0),"")</f>
        <v/>
      </c>
      <c r="U229" s="488" t="str">
        <f>IFERROR(INDEX('Kode Akun'!O:O,MATCH(H229,'Kode Akun'!C:C,0),0),"")</f>
        <v/>
      </c>
      <c r="V229" s="166"/>
    </row>
    <row r="230" spans="1:22" ht="15" customHeight="1" x14ac:dyDescent="0.25">
      <c r="A230" s="51">
        <f t="shared" si="9"/>
        <v>0</v>
      </c>
      <c r="B230" s="51">
        <f t="shared" si="10"/>
        <v>0</v>
      </c>
      <c r="C230" s="237">
        <f t="shared" si="11"/>
        <v>0</v>
      </c>
      <c r="D230" s="477">
        <v>221</v>
      </c>
      <c r="E230" s="478"/>
      <c r="F230" s="477"/>
      <c r="G230" s="479"/>
      <c r="H230" s="477"/>
      <c r="I230" s="480" t="str">
        <f>IF(H230&lt;&gt;"",INDEX('Kode Akun'!$D:$D,MATCH($H230,'Kode Akun'!$C:$C,0),0),"")</f>
        <v/>
      </c>
      <c r="J230" s="481"/>
      <c r="K230" s="481"/>
      <c r="L230" s="482"/>
      <c r="M230" s="483"/>
      <c r="N230" s="484"/>
      <c r="O230" s="484"/>
      <c r="P230" s="488" t="str">
        <f>IFERROR(INDEX(Supplier!D:D,MATCH(O230,Supplier!C:C,0),0),"")</f>
        <v/>
      </c>
      <c r="Q230" s="484"/>
      <c r="R230" s="484"/>
      <c r="S230" s="488" t="str">
        <f>IFERROR(INDEX(Customer!D:D,MATCH(R230,Customer!C:C,0),0),"")</f>
        <v/>
      </c>
      <c r="T230" s="490" t="str">
        <f>IFERROR(INDEX('Kode Akun'!N:N,MATCH(H230,'Kode Akun'!C:C,0),0),"")</f>
        <v/>
      </c>
      <c r="U230" s="488" t="str">
        <f>IFERROR(INDEX('Kode Akun'!O:O,MATCH(H230,'Kode Akun'!C:C,0),0),"")</f>
        <v/>
      </c>
      <c r="V230" s="166"/>
    </row>
    <row r="231" spans="1:22" ht="15" customHeight="1" x14ac:dyDescent="0.25">
      <c r="A231" s="51">
        <f t="shared" si="9"/>
        <v>0</v>
      </c>
      <c r="B231" s="51">
        <f t="shared" si="10"/>
        <v>0</v>
      </c>
      <c r="C231" s="237">
        <f t="shared" si="11"/>
        <v>0</v>
      </c>
      <c r="D231" s="477">
        <v>222</v>
      </c>
      <c r="E231" s="478"/>
      <c r="F231" s="477"/>
      <c r="G231" s="479"/>
      <c r="H231" s="477"/>
      <c r="I231" s="480" t="str">
        <f>IF(H231&lt;&gt;"",INDEX('Kode Akun'!$D:$D,MATCH($H231,'Kode Akun'!$C:$C,0),0),"")</f>
        <v/>
      </c>
      <c r="J231" s="481"/>
      <c r="K231" s="481"/>
      <c r="L231" s="482"/>
      <c r="M231" s="483"/>
      <c r="N231" s="484"/>
      <c r="O231" s="484"/>
      <c r="P231" s="488" t="str">
        <f>IFERROR(INDEX(Supplier!D:D,MATCH(O231,Supplier!C:C,0),0),"")</f>
        <v/>
      </c>
      <c r="Q231" s="484"/>
      <c r="R231" s="484"/>
      <c r="S231" s="488" t="str">
        <f>IFERROR(INDEX(Customer!D:D,MATCH(R231,Customer!C:C,0),0),"")</f>
        <v/>
      </c>
      <c r="T231" s="490" t="str">
        <f>IFERROR(INDEX('Kode Akun'!N:N,MATCH(H231,'Kode Akun'!C:C,0),0),"")</f>
        <v/>
      </c>
      <c r="U231" s="488" t="str">
        <f>IFERROR(INDEX('Kode Akun'!O:O,MATCH(H231,'Kode Akun'!C:C,0),0),"")</f>
        <v/>
      </c>
      <c r="V231" s="166"/>
    </row>
    <row r="232" spans="1:22" ht="15" customHeight="1" x14ac:dyDescent="0.25">
      <c r="A232" s="51">
        <f t="shared" si="9"/>
        <v>0</v>
      </c>
      <c r="B232" s="51">
        <f t="shared" si="10"/>
        <v>0</v>
      </c>
      <c r="C232" s="237">
        <f t="shared" si="11"/>
        <v>0</v>
      </c>
      <c r="D232" s="477">
        <v>223</v>
      </c>
      <c r="E232" s="478"/>
      <c r="F232" s="477"/>
      <c r="G232" s="479"/>
      <c r="H232" s="477"/>
      <c r="I232" s="480" t="str">
        <f>IF(H232&lt;&gt;"",INDEX('Kode Akun'!$D:$D,MATCH($H232,'Kode Akun'!$C:$C,0),0),"")</f>
        <v/>
      </c>
      <c r="J232" s="481"/>
      <c r="K232" s="481"/>
      <c r="L232" s="482"/>
      <c r="M232" s="483"/>
      <c r="N232" s="484"/>
      <c r="O232" s="484"/>
      <c r="P232" s="488" t="str">
        <f>IFERROR(INDEX(Supplier!D:D,MATCH(O232,Supplier!C:C,0),0),"")</f>
        <v/>
      </c>
      <c r="Q232" s="484"/>
      <c r="R232" s="484"/>
      <c r="S232" s="488" t="str">
        <f>IFERROR(INDEX(Customer!D:D,MATCH(R232,Customer!C:C,0),0),"")</f>
        <v/>
      </c>
      <c r="T232" s="490" t="str">
        <f>IFERROR(INDEX('Kode Akun'!N:N,MATCH(H232,'Kode Akun'!C:C,0),0),"")</f>
        <v/>
      </c>
      <c r="U232" s="488" t="str">
        <f>IFERROR(INDEX('Kode Akun'!O:O,MATCH(H232,'Kode Akun'!C:C,0),0),"")</f>
        <v/>
      </c>
      <c r="V232" s="166"/>
    </row>
    <row r="233" spans="1:22" ht="15" customHeight="1" x14ac:dyDescent="0.25">
      <c r="A233" s="51">
        <f t="shared" si="9"/>
        <v>0</v>
      </c>
      <c r="B233" s="51">
        <f t="shared" si="10"/>
        <v>0</v>
      </c>
      <c r="C233" s="237">
        <f t="shared" si="11"/>
        <v>0</v>
      </c>
      <c r="D233" s="477">
        <v>224</v>
      </c>
      <c r="E233" s="478"/>
      <c r="F233" s="477"/>
      <c r="G233" s="479"/>
      <c r="H233" s="477"/>
      <c r="I233" s="480" t="str">
        <f>IF(H233&lt;&gt;"",INDEX('Kode Akun'!$D:$D,MATCH($H233,'Kode Akun'!$C:$C,0),0),"")</f>
        <v/>
      </c>
      <c r="J233" s="481"/>
      <c r="K233" s="481"/>
      <c r="L233" s="482"/>
      <c r="M233" s="483"/>
      <c r="N233" s="484"/>
      <c r="O233" s="484"/>
      <c r="P233" s="488" t="str">
        <f>IFERROR(INDEX(Supplier!D:D,MATCH(O233,Supplier!C:C,0),0),"")</f>
        <v/>
      </c>
      <c r="Q233" s="484"/>
      <c r="R233" s="484"/>
      <c r="S233" s="488" t="str">
        <f>IFERROR(INDEX(Customer!D:D,MATCH(R233,Customer!C:C,0),0),"")</f>
        <v/>
      </c>
      <c r="T233" s="490" t="str">
        <f>IFERROR(INDEX('Kode Akun'!N:N,MATCH(H233,'Kode Akun'!C:C,0),0),"")</f>
        <v/>
      </c>
      <c r="U233" s="488" t="str">
        <f>IFERROR(INDEX('Kode Akun'!O:O,MATCH(H233,'Kode Akun'!C:C,0),0),"")</f>
        <v/>
      </c>
      <c r="V233" s="166"/>
    </row>
    <row r="234" spans="1:22" ht="15" customHeight="1" x14ac:dyDescent="0.25">
      <c r="A234" s="51">
        <f t="shared" si="9"/>
        <v>0</v>
      </c>
      <c r="B234" s="51">
        <f t="shared" si="10"/>
        <v>0</v>
      </c>
      <c r="C234" s="237">
        <f t="shared" si="11"/>
        <v>0</v>
      </c>
      <c r="D234" s="477">
        <v>225</v>
      </c>
      <c r="E234" s="478"/>
      <c r="F234" s="477"/>
      <c r="G234" s="479"/>
      <c r="H234" s="477"/>
      <c r="I234" s="480" t="str">
        <f>IF(H234&lt;&gt;"",INDEX('Kode Akun'!$D:$D,MATCH($H234,'Kode Akun'!$C:$C,0),0),"")</f>
        <v/>
      </c>
      <c r="J234" s="481"/>
      <c r="K234" s="481"/>
      <c r="L234" s="482"/>
      <c r="M234" s="483"/>
      <c r="N234" s="484"/>
      <c r="O234" s="484"/>
      <c r="P234" s="488" t="str">
        <f>IFERROR(INDEX(Supplier!D:D,MATCH(O234,Supplier!C:C,0),0),"")</f>
        <v/>
      </c>
      <c r="Q234" s="484"/>
      <c r="R234" s="484"/>
      <c r="S234" s="488" t="str">
        <f>IFERROR(INDEX(Customer!D:D,MATCH(R234,Customer!C:C,0),0),"")</f>
        <v/>
      </c>
      <c r="T234" s="490" t="str">
        <f>IFERROR(INDEX('Kode Akun'!N:N,MATCH(H234,'Kode Akun'!C:C,0),0),"")</f>
        <v/>
      </c>
      <c r="U234" s="488" t="str">
        <f>IFERROR(INDEX('Kode Akun'!O:O,MATCH(H234,'Kode Akun'!C:C,0),0),"")</f>
        <v/>
      </c>
      <c r="V234" s="166"/>
    </row>
    <row r="235" spans="1:22" ht="15" customHeight="1" x14ac:dyDescent="0.25">
      <c r="A235" s="51">
        <f t="shared" si="9"/>
        <v>0</v>
      </c>
      <c r="B235" s="51">
        <f t="shared" si="10"/>
        <v>0</v>
      </c>
      <c r="C235" s="237">
        <f t="shared" si="11"/>
        <v>0</v>
      </c>
      <c r="D235" s="477">
        <v>226</v>
      </c>
      <c r="E235" s="478"/>
      <c r="F235" s="477"/>
      <c r="G235" s="479"/>
      <c r="H235" s="477"/>
      <c r="I235" s="480" t="str">
        <f>IF(H235&lt;&gt;"",INDEX('Kode Akun'!$D:$D,MATCH($H235,'Kode Akun'!$C:$C,0),0),"")</f>
        <v/>
      </c>
      <c r="J235" s="481"/>
      <c r="K235" s="481"/>
      <c r="L235" s="482"/>
      <c r="M235" s="483"/>
      <c r="N235" s="484"/>
      <c r="O235" s="484"/>
      <c r="P235" s="488" t="str">
        <f>IFERROR(INDEX(Supplier!D:D,MATCH(O235,Supplier!C:C,0),0),"")</f>
        <v/>
      </c>
      <c r="Q235" s="484"/>
      <c r="R235" s="484"/>
      <c r="S235" s="488" t="str">
        <f>IFERROR(INDEX(Customer!D:D,MATCH(R235,Customer!C:C,0),0),"")</f>
        <v/>
      </c>
      <c r="T235" s="490" t="str">
        <f>IFERROR(INDEX('Kode Akun'!N:N,MATCH(H235,'Kode Akun'!C:C,0),0),"")</f>
        <v/>
      </c>
      <c r="U235" s="488" t="str">
        <f>IFERROR(INDEX('Kode Akun'!O:O,MATCH(H235,'Kode Akun'!C:C,0),0),"")</f>
        <v/>
      </c>
      <c r="V235" s="166"/>
    </row>
    <row r="236" spans="1:22" ht="15" customHeight="1" x14ac:dyDescent="0.25">
      <c r="A236" s="51">
        <f t="shared" si="9"/>
        <v>0</v>
      </c>
      <c r="B236" s="51">
        <f t="shared" si="10"/>
        <v>0</v>
      </c>
      <c r="C236" s="237">
        <f t="shared" si="11"/>
        <v>0</v>
      </c>
      <c r="D236" s="477">
        <v>227</v>
      </c>
      <c r="E236" s="478"/>
      <c r="F236" s="477"/>
      <c r="G236" s="479"/>
      <c r="H236" s="477"/>
      <c r="I236" s="480" t="str">
        <f>IF(H236&lt;&gt;"",INDEX('Kode Akun'!$D:$D,MATCH($H236,'Kode Akun'!$C:$C,0),0),"")</f>
        <v/>
      </c>
      <c r="J236" s="481"/>
      <c r="K236" s="481"/>
      <c r="L236" s="482"/>
      <c r="M236" s="483"/>
      <c r="N236" s="484"/>
      <c r="O236" s="484"/>
      <c r="P236" s="488" t="str">
        <f>IFERROR(INDEX(Supplier!D:D,MATCH(O236,Supplier!C:C,0),0),"")</f>
        <v/>
      </c>
      <c r="Q236" s="484"/>
      <c r="R236" s="484"/>
      <c r="S236" s="488" t="str">
        <f>IFERROR(INDEX(Customer!D:D,MATCH(R236,Customer!C:C,0),0),"")</f>
        <v/>
      </c>
      <c r="T236" s="490" t="str">
        <f>IFERROR(INDEX('Kode Akun'!N:N,MATCH(H236,'Kode Akun'!C:C,0),0),"")</f>
        <v/>
      </c>
      <c r="U236" s="488" t="str">
        <f>IFERROR(INDEX('Kode Akun'!O:O,MATCH(H236,'Kode Akun'!C:C,0),0),"")</f>
        <v/>
      </c>
      <c r="V236" s="166"/>
    </row>
    <row r="237" spans="1:22" ht="15" customHeight="1" x14ac:dyDescent="0.25">
      <c r="A237" s="51">
        <f t="shared" si="9"/>
        <v>0</v>
      </c>
      <c r="B237" s="51">
        <f t="shared" si="10"/>
        <v>0</v>
      </c>
      <c r="C237" s="237">
        <f t="shared" si="11"/>
        <v>0</v>
      </c>
      <c r="D237" s="477">
        <v>228</v>
      </c>
      <c r="E237" s="478"/>
      <c r="F237" s="477"/>
      <c r="G237" s="479"/>
      <c r="H237" s="477"/>
      <c r="I237" s="480" t="str">
        <f>IF(H237&lt;&gt;"",INDEX('Kode Akun'!$D:$D,MATCH($H237,'Kode Akun'!$C:$C,0),0),"")</f>
        <v/>
      </c>
      <c r="J237" s="481"/>
      <c r="K237" s="481"/>
      <c r="L237" s="482"/>
      <c r="M237" s="483"/>
      <c r="N237" s="484"/>
      <c r="O237" s="484"/>
      <c r="P237" s="488" t="str">
        <f>IFERROR(INDEX(Supplier!D:D,MATCH(O237,Supplier!C:C,0),0),"")</f>
        <v/>
      </c>
      <c r="Q237" s="484"/>
      <c r="R237" s="484"/>
      <c r="S237" s="488" t="str">
        <f>IFERROR(INDEX(Customer!D:D,MATCH(R237,Customer!C:C,0),0),"")</f>
        <v/>
      </c>
      <c r="T237" s="490" t="str">
        <f>IFERROR(INDEX('Kode Akun'!N:N,MATCH(H237,'Kode Akun'!C:C,0),0),"")</f>
        <v/>
      </c>
      <c r="U237" s="488" t="str">
        <f>IFERROR(INDEX('Kode Akun'!O:O,MATCH(H237,'Kode Akun'!C:C,0),0),"")</f>
        <v/>
      </c>
      <c r="V237" s="166"/>
    </row>
    <row r="238" spans="1:22" ht="15" customHeight="1" x14ac:dyDescent="0.25">
      <c r="A238" s="51">
        <f t="shared" si="9"/>
        <v>0</v>
      </c>
      <c r="B238" s="51">
        <f t="shared" si="10"/>
        <v>0</v>
      </c>
      <c r="C238" s="237">
        <f t="shared" si="11"/>
        <v>0</v>
      </c>
      <c r="D238" s="477">
        <v>229</v>
      </c>
      <c r="E238" s="478"/>
      <c r="F238" s="477"/>
      <c r="G238" s="479"/>
      <c r="H238" s="477"/>
      <c r="I238" s="480" t="str">
        <f>IF(H238&lt;&gt;"",INDEX('Kode Akun'!$D:$D,MATCH($H238,'Kode Akun'!$C:$C,0),0),"")</f>
        <v/>
      </c>
      <c r="J238" s="481"/>
      <c r="K238" s="481"/>
      <c r="L238" s="482"/>
      <c r="M238" s="483"/>
      <c r="N238" s="484"/>
      <c r="O238" s="484"/>
      <c r="P238" s="488" t="str">
        <f>IFERROR(INDEX(Supplier!D:D,MATCH(O238,Supplier!C:C,0),0),"")</f>
        <v/>
      </c>
      <c r="Q238" s="484"/>
      <c r="R238" s="484"/>
      <c r="S238" s="488" t="str">
        <f>IFERROR(INDEX(Customer!D:D,MATCH(R238,Customer!C:C,0),0),"")</f>
        <v/>
      </c>
      <c r="T238" s="490" t="str">
        <f>IFERROR(INDEX('Kode Akun'!N:N,MATCH(H238,'Kode Akun'!C:C,0),0),"")</f>
        <v/>
      </c>
      <c r="U238" s="488" t="str">
        <f>IFERROR(INDEX('Kode Akun'!O:O,MATCH(H238,'Kode Akun'!C:C,0),0),"")</f>
        <v/>
      </c>
      <c r="V238" s="166"/>
    </row>
    <row r="239" spans="1:22" ht="15" customHeight="1" x14ac:dyDescent="0.25">
      <c r="A239" s="51">
        <f t="shared" si="9"/>
        <v>0</v>
      </c>
      <c r="B239" s="51">
        <f t="shared" si="10"/>
        <v>0</v>
      </c>
      <c r="C239" s="237">
        <f t="shared" si="11"/>
        <v>0</v>
      </c>
      <c r="D239" s="477">
        <v>230</v>
      </c>
      <c r="E239" s="478"/>
      <c r="F239" s="477"/>
      <c r="G239" s="479"/>
      <c r="H239" s="477"/>
      <c r="I239" s="480" t="str">
        <f>IF(H239&lt;&gt;"",INDEX('Kode Akun'!$D:$D,MATCH($H239,'Kode Akun'!$C:$C,0),0),"")</f>
        <v/>
      </c>
      <c r="J239" s="481"/>
      <c r="K239" s="481"/>
      <c r="L239" s="482"/>
      <c r="M239" s="483"/>
      <c r="N239" s="484"/>
      <c r="O239" s="484"/>
      <c r="P239" s="488" t="str">
        <f>IFERROR(INDEX(Supplier!D:D,MATCH(O239,Supplier!C:C,0),0),"")</f>
        <v/>
      </c>
      <c r="Q239" s="484"/>
      <c r="R239" s="484"/>
      <c r="S239" s="488" t="str">
        <f>IFERROR(INDEX(Customer!D:D,MATCH(R239,Customer!C:C,0),0),"")</f>
        <v/>
      </c>
      <c r="T239" s="490" t="str">
        <f>IFERROR(INDEX('Kode Akun'!N:N,MATCH(H239,'Kode Akun'!C:C,0),0),"")</f>
        <v/>
      </c>
      <c r="U239" s="488" t="str">
        <f>IFERROR(INDEX('Kode Akun'!O:O,MATCH(H239,'Kode Akun'!C:C,0),0),"")</f>
        <v/>
      </c>
      <c r="V239" s="166"/>
    </row>
    <row r="240" spans="1:22" ht="15" customHeight="1" x14ac:dyDescent="0.25">
      <c r="A240" s="51">
        <f t="shared" si="9"/>
        <v>0</v>
      </c>
      <c r="B240" s="51">
        <f t="shared" si="10"/>
        <v>0</v>
      </c>
      <c r="C240" s="237">
        <f t="shared" si="11"/>
        <v>0</v>
      </c>
      <c r="D240" s="477">
        <v>231</v>
      </c>
      <c r="E240" s="478"/>
      <c r="F240" s="477"/>
      <c r="G240" s="479"/>
      <c r="H240" s="477"/>
      <c r="I240" s="480" t="str">
        <f>IF(H240&lt;&gt;"",INDEX('Kode Akun'!$D:$D,MATCH($H240,'Kode Akun'!$C:$C,0),0),"")</f>
        <v/>
      </c>
      <c r="J240" s="481"/>
      <c r="K240" s="481"/>
      <c r="L240" s="482"/>
      <c r="M240" s="483"/>
      <c r="N240" s="484"/>
      <c r="O240" s="484"/>
      <c r="P240" s="488" t="str">
        <f>IFERROR(INDEX(Supplier!D:D,MATCH(O240,Supplier!C:C,0),0),"")</f>
        <v/>
      </c>
      <c r="Q240" s="484"/>
      <c r="R240" s="484"/>
      <c r="S240" s="488" t="str">
        <f>IFERROR(INDEX(Customer!D:D,MATCH(R240,Customer!C:C,0),0),"")</f>
        <v/>
      </c>
      <c r="T240" s="490" t="str">
        <f>IFERROR(INDEX('Kode Akun'!N:N,MATCH(H240,'Kode Akun'!C:C,0),0),"")</f>
        <v/>
      </c>
      <c r="U240" s="488" t="str">
        <f>IFERROR(INDEX('Kode Akun'!O:O,MATCH(H240,'Kode Akun'!C:C,0),0),"")</f>
        <v/>
      </c>
      <c r="V240" s="166"/>
    </row>
    <row r="241" spans="1:22" ht="15" customHeight="1" x14ac:dyDescent="0.25">
      <c r="A241" s="51">
        <f t="shared" si="9"/>
        <v>0</v>
      </c>
      <c r="B241" s="51">
        <f t="shared" si="10"/>
        <v>0</v>
      </c>
      <c r="C241" s="237">
        <f t="shared" si="11"/>
        <v>0</v>
      </c>
      <c r="D241" s="477">
        <v>232</v>
      </c>
      <c r="E241" s="478"/>
      <c r="F241" s="477"/>
      <c r="G241" s="479"/>
      <c r="H241" s="477"/>
      <c r="I241" s="480" t="str">
        <f>IF(H241&lt;&gt;"",INDEX('Kode Akun'!$D:$D,MATCH($H241,'Kode Akun'!$C:$C,0),0),"")</f>
        <v/>
      </c>
      <c r="J241" s="481"/>
      <c r="K241" s="481"/>
      <c r="L241" s="482"/>
      <c r="M241" s="483"/>
      <c r="N241" s="484"/>
      <c r="O241" s="484"/>
      <c r="P241" s="488" t="str">
        <f>IFERROR(INDEX(Supplier!D:D,MATCH(O241,Supplier!C:C,0),0),"")</f>
        <v/>
      </c>
      <c r="Q241" s="484"/>
      <c r="R241" s="484"/>
      <c r="S241" s="488" t="str">
        <f>IFERROR(INDEX(Customer!D:D,MATCH(R241,Customer!C:C,0),0),"")</f>
        <v/>
      </c>
      <c r="T241" s="490" t="str">
        <f>IFERROR(INDEX('Kode Akun'!N:N,MATCH(H241,'Kode Akun'!C:C,0),0),"")</f>
        <v/>
      </c>
      <c r="U241" s="488" t="str">
        <f>IFERROR(INDEX('Kode Akun'!O:O,MATCH(H241,'Kode Akun'!C:C,0),0),"")</f>
        <v/>
      </c>
      <c r="V241" s="166"/>
    </row>
    <row r="242" spans="1:22" ht="15" customHeight="1" x14ac:dyDescent="0.25">
      <c r="A242" s="51">
        <f t="shared" si="9"/>
        <v>0</v>
      </c>
      <c r="B242" s="51">
        <f t="shared" si="10"/>
        <v>0</v>
      </c>
      <c r="C242" s="237">
        <f t="shared" si="11"/>
        <v>0</v>
      </c>
      <c r="D242" s="477">
        <v>233</v>
      </c>
      <c r="E242" s="478"/>
      <c r="F242" s="477"/>
      <c r="G242" s="479"/>
      <c r="H242" s="477"/>
      <c r="I242" s="480" t="str">
        <f>IF(H242&lt;&gt;"",INDEX('Kode Akun'!$D:$D,MATCH($H242,'Kode Akun'!$C:$C,0),0),"")</f>
        <v/>
      </c>
      <c r="J242" s="481"/>
      <c r="K242" s="481"/>
      <c r="L242" s="482"/>
      <c r="M242" s="483"/>
      <c r="N242" s="484"/>
      <c r="O242" s="484"/>
      <c r="P242" s="488" t="str">
        <f>IFERROR(INDEX(Supplier!D:D,MATCH(O242,Supplier!C:C,0),0),"")</f>
        <v/>
      </c>
      <c r="Q242" s="484"/>
      <c r="R242" s="484"/>
      <c r="S242" s="488" t="str">
        <f>IFERROR(INDEX(Customer!D:D,MATCH(R242,Customer!C:C,0),0),"")</f>
        <v/>
      </c>
      <c r="T242" s="490" t="str">
        <f>IFERROR(INDEX('Kode Akun'!N:N,MATCH(H242,'Kode Akun'!C:C,0),0),"")</f>
        <v/>
      </c>
      <c r="U242" s="488" t="str">
        <f>IFERROR(INDEX('Kode Akun'!O:O,MATCH(H242,'Kode Akun'!C:C,0),0),"")</f>
        <v/>
      </c>
      <c r="V242" s="166"/>
    </row>
    <row r="243" spans="1:22" ht="15" customHeight="1" x14ac:dyDescent="0.25">
      <c r="A243" s="51">
        <f t="shared" si="9"/>
        <v>0</v>
      </c>
      <c r="B243" s="51">
        <f t="shared" si="10"/>
        <v>0</v>
      </c>
      <c r="C243" s="237">
        <f t="shared" si="11"/>
        <v>0</v>
      </c>
      <c r="D243" s="477">
        <v>234</v>
      </c>
      <c r="E243" s="478"/>
      <c r="F243" s="477"/>
      <c r="G243" s="479"/>
      <c r="H243" s="477"/>
      <c r="I243" s="480" t="str">
        <f>IF(H243&lt;&gt;"",INDEX('Kode Akun'!$D:$D,MATCH($H243,'Kode Akun'!$C:$C,0),0),"")</f>
        <v/>
      </c>
      <c r="J243" s="481"/>
      <c r="K243" s="481"/>
      <c r="L243" s="482"/>
      <c r="M243" s="483"/>
      <c r="N243" s="484"/>
      <c r="O243" s="484"/>
      <c r="P243" s="488" t="str">
        <f>IFERROR(INDEX(Supplier!D:D,MATCH(O243,Supplier!C:C,0),0),"")</f>
        <v/>
      </c>
      <c r="Q243" s="484"/>
      <c r="R243" s="484"/>
      <c r="S243" s="488" t="str">
        <f>IFERROR(INDEX(Customer!D:D,MATCH(R243,Customer!C:C,0),0),"")</f>
        <v/>
      </c>
      <c r="T243" s="490" t="str">
        <f>IFERROR(INDEX('Kode Akun'!N:N,MATCH(H243,'Kode Akun'!C:C,0),0),"")</f>
        <v/>
      </c>
      <c r="U243" s="488" t="str">
        <f>IFERROR(INDEX('Kode Akun'!O:O,MATCH(H243,'Kode Akun'!C:C,0),0),"")</f>
        <v/>
      </c>
      <c r="V243" s="166"/>
    </row>
    <row r="244" spans="1:22" ht="15" customHeight="1" x14ac:dyDescent="0.25">
      <c r="A244" s="51">
        <f t="shared" si="9"/>
        <v>0</v>
      </c>
      <c r="B244" s="51">
        <f t="shared" si="10"/>
        <v>0</v>
      </c>
      <c r="C244" s="237">
        <f t="shared" si="11"/>
        <v>0</v>
      </c>
      <c r="D244" s="477">
        <v>235</v>
      </c>
      <c r="E244" s="478"/>
      <c r="F244" s="477"/>
      <c r="G244" s="479"/>
      <c r="H244" s="477"/>
      <c r="I244" s="480" t="str">
        <f>IF(H244&lt;&gt;"",INDEX('Kode Akun'!$D:$D,MATCH($H244,'Kode Akun'!$C:$C,0),0),"")</f>
        <v/>
      </c>
      <c r="J244" s="481"/>
      <c r="K244" s="481"/>
      <c r="L244" s="482"/>
      <c r="M244" s="483"/>
      <c r="N244" s="484"/>
      <c r="O244" s="484"/>
      <c r="P244" s="488" t="str">
        <f>IFERROR(INDEX(Supplier!D:D,MATCH(O244,Supplier!C:C,0),0),"")</f>
        <v/>
      </c>
      <c r="Q244" s="484"/>
      <c r="R244" s="484"/>
      <c r="S244" s="488" t="str">
        <f>IFERROR(INDEX(Customer!D:D,MATCH(R244,Customer!C:C,0),0),"")</f>
        <v/>
      </c>
      <c r="T244" s="490" t="str">
        <f>IFERROR(INDEX('Kode Akun'!N:N,MATCH(H244,'Kode Akun'!C:C,0),0),"")</f>
        <v/>
      </c>
      <c r="U244" s="488" t="str">
        <f>IFERROR(INDEX('Kode Akun'!O:O,MATCH(H244,'Kode Akun'!C:C,0),0),"")</f>
        <v/>
      </c>
      <c r="V244" s="166"/>
    </row>
    <row r="245" spans="1:22" ht="15" customHeight="1" x14ac:dyDescent="0.25">
      <c r="A245" s="51">
        <f t="shared" si="9"/>
        <v>0</v>
      </c>
      <c r="B245" s="51">
        <f t="shared" si="10"/>
        <v>0</v>
      </c>
      <c r="C245" s="237">
        <f t="shared" si="11"/>
        <v>0</v>
      </c>
      <c r="D245" s="477">
        <v>236</v>
      </c>
      <c r="E245" s="478"/>
      <c r="F245" s="477"/>
      <c r="G245" s="479"/>
      <c r="H245" s="477"/>
      <c r="I245" s="480" t="str">
        <f>IF(H245&lt;&gt;"",INDEX('Kode Akun'!$D:$D,MATCH($H245,'Kode Akun'!$C:$C,0),0),"")</f>
        <v/>
      </c>
      <c r="J245" s="481"/>
      <c r="K245" s="481"/>
      <c r="L245" s="482"/>
      <c r="M245" s="483"/>
      <c r="N245" s="484"/>
      <c r="O245" s="484"/>
      <c r="P245" s="488" t="str">
        <f>IFERROR(INDEX(Supplier!D:D,MATCH(O245,Supplier!C:C,0),0),"")</f>
        <v/>
      </c>
      <c r="Q245" s="484"/>
      <c r="R245" s="484"/>
      <c r="S245" s="488" t="str">
        <f>IFERROR(INDEX(Customer!D:D,MATCH(R245,Customer!C:C,0),0),"")</f>
        <v/>
      </c>
      <c r="T245" s="490" t="str">
        <f>IFERROR(INDEX('Kode Akun'!N:N,MATCH(H245,'Kode Akun'!C:C,0),0),"")</f>
        <v/>
      </c>
      <c r="U245" s="488" t="str">
        <f>IFERROR(INDEX('Kode Akun'!O:O,MATCH(H245,'Kode Akun'!C:C,0),0),"")</f>
        <v/>
      </c>
      <c r="V245" s="166"/>
    </row>
    <row r="246" spans="1:22" ht="15" customHeight="1" x14ac:dyDescent="0.25">
      <c r="A246" s="51">
        <f t="shared" si="9"/>
        <v>0</v>
      </c>
      <c r="B246" s="51">
        <f t="shared" si="10"/>
        <v>0</v>
      </c>
      <c r="C246" s="237">
        <f t="shared" si="11"/>
        <v>0</v>
      </c>
      <c r="D246" s="477">
        <v>237</v>
      </c>
      <c r="E246" s="478"/>
      <c r="F246" s="477"/>
      <c r="G246" s="479"/>
      <c r="H246" s="477"/>
      <c r="I246" s="480" t="str">
        <f>IF(H246&lt;&gt;"",INDEX('Kode Akun'!$D:$D,MATCH($H246,'Kode Akun'!$C:$C,0),0),"")</f>
        <v/>
      </c>
      <c r="J246" s="481"/>
      <c r="K246" s="481"/>
      <c r="L246" s="482"/>
      <c r="M246" s="483"/>
      <c r="N246" s="484"/>
      <c r="O246" s="484"/>
      <c r="P246" s="488" t="str">
        <f>IFERROR(INDEX(Supplier!D:D,MATCH(O246,Supplier!C:C,0),0),"")</f>
        <v/>
      </c>
      <c r="Q246" s="484"/>
      <c r="R246" s="484"/>
      <c r="S246" s="488" t="str">
        <f>IFERROR(INDEX(Customer!D:D,MATCH(R246,Customer!C:C,0),0),"")</f>
        <v/>
      </c>
      <c r="T246" s="490" t="str">
        <f>IFERROR(INDEX('Kode Akun'!N:N,MATCH(H246,'Kode Akun'!C:C,0),0),"")</f>
        <v/>
      </c>
      <c r="U246" s="488" t="str">
        <f>IFERROR(INDEX('Kode Akun'!O:O,MATCH(H246,'Kode Akun'!C:C,0),0),"")</f>
        <v/>
      </c>
      <c r="V246" s="166"/>
    </row>
    <row r="247" spans="1:22" ht="15" customHeight="1" x14ac:dyDescent="0.25">
      <c r="A247" s="51">
        <f t="shared" si="9"/>
        <v>0</v>
      </c>
      <c r="B247" s="51">
        <f t="shared" si="10"/>
        <v>0</v>
      </c>
      <c r="C247" s="237">
        <f t="shared" si="11"/>
        <v>0</v>
      </c>
      <c r="D247" s="477">
        <v>238</v>
      </c>
      <c r="E247" s="478"/>
      <c r="F247" s="477"/>
      <c r="G247" s="479"/>
      <c r="H247" s="477"/>
      <c r="I247" s="480" t="str">
        <f>IF(H247&lt;&gt;"",INDEX('Kode Akun'!$D:$D,MATCH($H247,'Kode Akun'!$C:$C,0),0),"")</f>
        <v/>
      </c>
      <c r="J247" s="481"/>
      <c r="K247" s="481"/>
      <c r="L247" s="482"/>
      <c r="M247" s="483"/>
      <c r="N247" s="484"/>
      <c r="O247" s="484"/>
      <c r="P247" s="488" t="str">
        <f>IFERROR(INDEX(Supplier!D:D,MATCH(O247,Supplier!C:C,0),0),"")</f>
        <v/>
      </c>
      <c r="Q247" s="484"/>
      <c r="R247" s="484"/>
      <c r="S247" s="488" t="str">
        <f>IFERROR(INDEX(Customer!D:D,MATCH(R247,Customer!C:C,0),0),"")</f>
        <v/>
      </c>
      <c r="T247" s="490" t="str">
        <f>IFERROR(INDEX('Kode Akun'!N:N,MATCH(H247,'Kode Akun'!C:C,0),0),"")</f>
        <v/>
      </c>
      <c r="U247" s="488" t="str">
        <f>IFERROR(INDEX('Kode Akun'!O:O,MATCH(H247,'Kode Akun'!C:C,0),0),"")</f>
        <v/>
      </c>
      <c r="V247" s="166"/>
    </row>
    <row r="248" spans="1:22" ht="15" customHeight="1" x14ac:dyDescent="0.25">
      <c r="A248" s="51">
        <f t="shared" si="9"/>
        <v>0</v>
      </c>
      <c r="B248" s="51">
        <f t="shared" si="10"/>
        <v>0</v>
      </c>
      <c r="C248" s="237">
        <f t="shared" si="11"/>
        <v>0</v>
      </c>
      <c r="D248" s="477">
        <v>239</v>
      </c>
      <c r="E248" s="478"/>
      <c r="F248" s="477"/>
      <c r="G248" s="479"/>
      <c r="H248" s="477"/>
      <c r="I248" s="480" t="str">
        <f>IF(H248&lt;&gt;"",INDEX('Kode Akun'!$D:$D,MATCH($H248,'Kode Akun'!$C:$C,0),0),"")</f>
        <v/>
      </c>
      <c r="J248" s="481"/>
      <c r="K248" s="481"/>
      <c r="L248" s="482"/>
      <c r="M248" s="483"/>
      <c r="N248" s="484"/>
      <c r="O248" s="484"/>
      <c r="P248" s="488" t="str">
        <f>IFERROR(INDEX(Supplier!D:D,MATCH(O248,Supplier!C:C,0),0),"")</f>
        <v/>
      </c>
      <c r="Q248" s="484"/>
      <c r="R248" s="484"/>
      <c r="S248" s="488" t="str">
        <f>IFERROR(INDEX(Customer!D:D,MATCH(R248,Customer!C:C,0),0),"")</f>
        <v/>
      </c>
      <c r="T248" s="490" t="str">
        <f>IFERROR(INDEX('Kode Akun'!N:N,MATCH(H248,'Kode Akun'!C:C,0),0),"")</f>
        <v/>
      </c>
      <c r="U248" s="488" t="str">
        <f>IFERROR(INDEX('Kode Akun'!O:O,MATCH(H248,'Kode Akun'!C:C,0),0),"")</f>
        <v/>
      </c>
      <c r="V248" s="166"/>
    </row>
    <row r="249" spans="1:22" ht="15" customHeight="1" x14ac:dyDescent="0.25">
      <c r="A249" s="51">
        <f t="shared" si="9"/>
        <v>0</v>
      </c>
      <c r="B249" s="51">
        <f t="shared" si="10"/>
        <v>0</v>
      </c>
      <c r="C249" s="237">
        <f t="shared" si="11"/>
        <v>0</v>
      </c>
      <c r="D249" s="477">
        <v>240</v>
      </c>
      <c r="E249" s="478"/>
      <c r="F249" s="477"/>
      <c r="G249" s="479"/>
      <c r="H249" s="477"/>
      <c r="I249" s="480" t="str">
        <f>IF(H249&lt;&gt;"",INDEX('Kode Akun'!$D:$D,MATCH($H249,'Kode Akun'!$C:$C,0),0),"")</f>
        <v/>
      </c>
      <c r="J249" s="481"/>
      <c r="K249" s="481"/>
      <c r="L249" s="482"/>
      <c r="M249" s="483"/>
      <c r="N249" s="484"/>
      <c r="O249" s="484"/>
      <c r="P249" s="488" t="str">
        <f>IFERROR(INDEX(Supplier!D:D,MATCH(O249,Supplier!C:C,0),0),"")</f>
        <v/>
      </c>
      <c r="Q249" s="484"/>
      <c r="R249" s="484"/>
      <c r="S249" s="488" t="str">
        <f>IFERROR(INDEX(Customer!D:D,MATCH(R249,Customer!C:C,0),0),"")</f>
        <v/>
      </c>
      <c r="T249" s="490" t="str">
        <f>IFERROR(INDEX('Kode Akun'!N:N,MATCH(H249,'Kode Akun'!C:C,0),0),"")</f>
        <v/>
      </c>
      <c r="U249" s="488" t="str">
        <f>IFERROR(INDEX('Kode Akun'!O:O,MATCH(H249,'Kode Akun'!C:C,0),0),"")</f>
        <v/>
      </c>
      <c r="V249" s="166"/>
    </row>
    <row r="250" spans="1:22" ht="15" customHeight="1" x14ac:dyDescent="0.25">
      <c r="A250" s="51">
        <f t="shared" si="9"/>
        <v>0</v>
      </c>
      <c r="B250" s="51">
        <f t="shared" si="10"/>
        <v>0</v>
      </c>
      <c r="C250" s="237">
        <f t="shared" si="11"/>
        <v>0</v>
      </c>
      <c r="D250" s="477">
        <v>241</v>
      </c>
      <c r="E250" s="478"/>
      <c r="F250" s="477"/>
      <c r="G250" s="479"/>
      <c r="H250" s="477"/>
      <c r="I250" s="480" t="str">
        <f>IF(H250&lt;&gt;"",INDEX('Kode Akun'!$D:$D,MATCH($H250,'Kode Akun'!$C:$C,0),0),"")</f>
        <v/>
      </c>
      <c r="J250" s="481"/>
      <c r="K250" s="481"/>
      <c r="L250" s="482"/>
      <c r="M250" s="483"/>
      <c r="N250" s="484"/>
      <c r="O250" s="484"/>
      <c r="P250" s="488" t="str">
        <f>IFERROR(INDEX(Supplier!D:D,MATCH(O250,Supplier!C:C,0),0),"")</f>
        <v/>
      </c>
      <c r="Q250" s="484"/>
      <c r="R250" s="484"/>
      <c r="S250" s="488" t="str">
        <f>IFERROR(INDEX(Customer!D:D,MATCH(R250,Customer!C:C,0),0),"")</f>
        <v/>
      </c>
      <c r="T250" s="490" t="str">
        <f>IFERROR(INDEX('Kode Akun'!N:N,MATCH(H250,'Kode Akun'!C:C,0),0),"")</f>
        <v/>
      </c>
      <c r="U250" s="488" t="str">
        <f>IFERROR(INDEX('Kode Akun'!O:O,MATCH(H250,'Kode Akun'!C:C,0),0),"")</f>
        <v/>
      </c>
      <c r="V250" s="166"/>
    </row>
    <row r="251" spans="1:22" ht="15" customHeight="1" x14ac:dyDescent="0.25">
      <c r="A251" s="51">
        <f t="shared" si="9"/>
        <v>0</v>
      </c>
      <c r="B251" s="51">
        <f t="shared" si="10"/>
        <v>0</v>
      </c>
      <c r="C251" s="237">
        <f t="shared" si="11"/>
        <v>0</v>
      </c>
      <c r="D251" s="477">
        <v>242</v>
      </c>
      <c r="E251" s="478"/>
      <c r="F251" s="477"/>
      <c r="G251" s="479"/>
      <c r="H251" s="477"/>
      <c r="I251" s="480" t="str">
        <f>IF(H251&lt;&gt;"",INDEX('Kode Akun'!$D:$D,MATCH($H251,'Kode Akun'!$C:$C,0),0),"")</f>
        <v/>
      </c>
      <c r="J251" s="481"/>
      <c r="K251" s="481"/>
      <c r="L251" s="482"/>
      <c r="M251" s="483"/>
      <c r="N251" s="484"/>
      <c r="O251" s="484"/>
      <c r="P251" s="488" t="str">
        <f>IFERROR(INDEX(Supplier!D:D,MATCH(O251,Supplier!C:C,0),0),"")</f>
        <v/>
      </c>
      <c r="Q251" s="484"/>
      <c r="R251" s="484"/>
      <c r="S251" s="488" t="str">
        <f>IFERROR(INDEX(Customer!D:D,MATCH(R251,Customer!C:C,0),0),"")</f>
        <v/>
      </c>
      <c r="T251" s="490" t="str">
        <f>IFERROR(INDEX('Kode Akun'!N:N,MATCH(H251,'Kode Akun'!C:C,0),0),"")</f>
        <v/>
      </c>
      <c r="U251" s="488" t="str">
        <f>IFERROR(INDEX('Kode Akun'!O:O,MATCH(H251,'Kode Akun'!C:C,0),0),"")</f>
        <v/>
      </c>
      <c r="V251" s="166"/>
    </row>
    <row r="252" spans="1:22" ht="15" customHeight="1" x14ac:dyDescent="0.25">
      <c r="A252" s="51">
        <f t="shared" si="9"/>
        <v>0</v>
      </c>
      <c r="B252" s="51">
        <f t="shared" si="10"/>
        <v>0</v>
      </c>
      <c r="C252" s="237">
        <f t="shared" si="11"/>
        <v>0</v>
      </c>
      <c r="D252" s="477">
        <v>243</v>
      </c>
      <c r="E252" s="478"/>
      <c r="F252" s="477"/>
      <c r="G252" s="479"/>
      <c r="H252" s="477"/>
      <c r="I252" s="480" t="str">
        <f>IF(H252&lt;&gt;"",INDEX('Kode Akun'!$D:$D,MATCH($H252,'Kode Akun'!$C:$C,0),0),"")</f>
        <v/>
      </c>
      <c r="J252" s="481"/>
      <c r="K252" s="481"/>
      <c r="L252" s="482"/>
      <c r="M252" s="483"/>
      <c r="N252" s="484"/>
      <c r="O252" s="484"/>
      <c r="P252" s="488" t="str">
        <f>IFERROR(INDEX(Supplier!D:D,MATCH(O252,Supplier!C:C,0),0),"")</f>
        <v/>
      </c>
      <c r="Q252" s="484"/>
      <c r="R252" s="484"/>
      <c r="S252" s="488" t="str">
        <f>IFERROR(INDEX(Customer!D:D,MATCH(R252,Customer!C:C,0),0),"")</f>
        <v/>
      </c>
      <c r="T252" s="490" t="str">
        <f>IFERROR(INDEX('Kode Akun'!N:N,MATCH(H252,'Kode Akun'!C:C,0),0),"")</f>
        <v/>
      </c>
      <c r="U252" s="488" t="str">
        <f>IFERROR(INDEX('Kode Akun'!O:O,MATCH(H252,'Kode Akun'!C:C,0),0),"")</f>
        <v/>
      </c>
      <c r="V252" s="166"/>
    </row>
    <row r="253" spans="1:22" ht="15" customHeight="1" x14ac:dyDescent="0.25">
      <c r="A253" s="51">
        <f t="shared" si="9"/>
        <v>0</v>
      </c>
      <c r="B253" s="51">
        <f t="shared" si="10"/>
        <v>0</v>
      </c>
      <c r="C253" s="237">
        <f t="shared" si="11"/>
        <v>0</v>
      </c>
      <c r="D253" s="477">
        <v>244</v>
      </c>
      <c r="E253" s="478"/>
      <c r="F253" s="477"/>
      <c r="G253" s="479"/>
      <c r="H253" s="477"/>
      <c r="I253" s="480" t="str">
        <f>IF(H253&lt;&gt;"",INDEX('Kode Akun'!$D:$D,MATCH($H253,'Kode Akun'!$C:$C,0),0),"")</f>
        <v/>
      </c>
      <c r="J253" s="481"/>
      <c r="K253" s="481"/>
      <c r="L253" s="482"/>
      <c r="M253" s="483"/>
      <c r="N253" s="484"/>
      <c r="O253" s="484"/>
      <c r="P253" s="488" t="str">
        <f>IFERROR(INDEX(Supplier!D:D,MATCH(O253,Supplier!C:C,0),0),"")</f>
        <v/>
      </c>
      <c r="Q253" s="484"/>
      <c r="R253" s="484"/>
      <c r="S253" s="488" t="str">
        <f>IFERROR(INDEX(Customer!D:D,MATCH(R253,Customer!C:C,0),0),"")</f>
        <v/>
      </c>
      <c r="T253" s="490" t="str">
        <f>IFERROR(INDEX('Kode Akun'!N:N,MATCH(H253,'Kode Akun'!C:C,0),0),"")</f>
        <v/>
      </c>
      <c r="U253" s="488" t="str">
        <f>IFERROR(INDEX('Kode Akun'!O:O,MATCH(H253,'Kode Akun'!C:C,0),0),"")</f>
        <v/>
      </c>
      <c r="V253" s="166"/>
    </row>
    <row r="254" spans="1:22" ht="15" customHeight="1" x14ac:dyDescent="0.25">
      <c r="A254" s="51">
        <f t="shared" si="9"/>
        <v>0</v>
      </c>
      <c r="B254" s="51">
        <f t="shared" si="10"/>
        <v>0</v>
      </c>
      <c r="C254" s="237">
        <f t="shared" si="11"/>
        <v>0</v>
      </c>
      <c r="D254" s="477">
        <v>245</v>
      </c>
      <c r="E254" s="478"/>
      <c r="F254" s="477"/>
      <c r="G254" s="479"/>
      <c r="H254" s="477"/>
      <c r="I254" s="480" t="str">
        <f>IF(H254&lt;&gt;"",INDEX('Kode Akun'!$D:$D,MATCH($H254,'Kode Akun'!$C:$C,0),0),"")</f>
        <v/>
      </c>
      <c r="J254" s="481"/>
      <c r="K254" s="481"/>
      <c r="L254" s="482"/>
      <c r="M254" s="483"/>
      <c r="N254" s="484"/>
      <c r="O254" s="484"/>
      <c r="P254" s="488" t="str">
        <f>IFERROR(INDEX(Supplier!D:D,MATCH(O254,Supplier!C:C,0),0),"")</f>
        <v/>
      </c>
      <c r="Q254" s="484"/>
      <c r="R254" s="484"/>
      <c r="S254" s="488" t="str">
        <f>IFERROR(INDEX(Customer!D:D,MATCH(R254,Customer!C:C,0),0),"")</f>
        <v/>
      </c>
      <c r="T254" s="490" t="str">
        <f>IFERROR(INDEX('Kode Akun'!N:N,MATCH(H254,'Kode Akun'!C:C,0),0),"")</f>
        <v/>
      </c>
      <c r="U254" s="488" t="str">
        <f>IFERROR(INDEX('Kode Akun'!O:O,MATCH(H254,'Kode Akun'!C:C,0),0),"")</f>
        <v/>
      </c>
      <c r="V254" s="166"/>
    </row>
    <row r="255" spans="1:22" ht="15" customHeight="1" x14ac:dyDescent="0.25">
      <c r="A255" s="51">
        <f t="shared" si="9"/>
        <v>0</v>
      </c>
      <c r="B255" s="51">
        <f t="shared" si="10"/>
        <v>0</v>
      </c>
      <c r="C255" s="237">
        <f t="shared" si="11"/>
        <v>0</v>
      </c>
      <c r="D255" s="477">
        <v>246</v>
      </c>
      <c r="E255" s="478"/>
      <c r="F255" s="477"/>
      <c r="G255" s="479"/>
      <c r="H255" s="477"/>
      <c r="I255" s="480" t="str">
        <f>IF(H255&lt;&gt;"",INDEX('Kode Akun'!$D:$D,MATCH($H255,'Kode Akun'!$C:$C,0),0),"")</f>
        <v/>
      </c>
      <c r="J255" s="481"/>
      <c r="K255" s="481"/>
      <c r="L255" s="482"/>
      <c r="M255" s="483"/>
      <c r="N255" s="484"/>
      <c r="O255" s="484"/>
      <c r="P255" s="488" t="str">
        <f>IFERROR(INDEX(Supplier!D:D,MATCH(O255,Supplier!C:C,0),0),"")</f>
        <v/>
      </c>
      <c r="Q255" s="484"/>
      <c r="R255" s="484"/>
      <c r="S255" s="488" t="str">
        <f>IFERROR(INDEX(Customer!D:D,MATCH(R255,Customer!C:C,0),0),"")</f>
        <v/>
      </c>
      <c r="T255" s="490" t="str">
        <f>IFERROR(INDEX('Kode Akun'!N:N,MATCH(H255,'Kode Akun'!C:C,0),0),"")</f>
        <v/>
      </c>
      <c r="U255" s="488" t="str">
        <f>IFERROR(INDEX('Kode Akun'!O:O,MATCH(H255,'Kode Akun'!C:C,0),0),"")</f>
        <v/>
      </c>
      <c r="V255" s="166"/>
    </row>
    <row r="256" spans="1:22" ht="15" customHeight="1" x14ac:dyDescent="0.25">
      <c r="A256" s="51">
        <f t="shared" si="9"/>
        <v>0</v>
      </c>
      <c r="B256" s="51">
        <f t="shared" si="10"/>
        <v>0</v>
      </c>
      <c r="C256" s="237">
        <f t="shared" si="11"/>
        <v>0</v>
      </c>
      <c r="D256" s="477">
        <v>247</v>
      </c>
      <c r="E256" s="478"/>
      <c r="F256" s="477"/>
      <c r="G256" s="479"/>
      <c r="H256" s="477"/>
      <c r="I256" s="480" t="str">
        <f>IF(H256&lt;&gt;"",INDEX('Kode Akun'!$D:$D,MATCH($H256,'Kode Akun'!$C:$C,0),0),"")</f>
        <v/>
      </c>
      <c r="J256" s="481"/>
      <c r="K256" s="481"/>
      <c r="L256" s="482"/>
      <c r="M256" s="483"/>
      <c r="N256" s="484"/>
      <c r="O256" s="484"/>
      <c r="P256" s="488" t="str">
        <f>IFERROR(INDEX(Supplier!D:D,MATCH(O256,Supplier!C:C,0),0),"")</f>
        <v/>
      </c>
      <c r="Q256" s="484"/>
      <c r="R256" s="484"/>
      <c r="S256" s="488" t="str">
        <f>IFERROR(INDEX(Customer!D:D,MATCH(R256,Customer!C:C,0),0),"")</f>
        <v/>
      </c>
      <c r="T256" s="490" t="str">
        <f>IFERROR(INDEX('Kode Akun'!N:N,MATCH(H256,'Kode Akun'!C:C,0),0),"")</f>
        <v/>
      </c>
      <c r="U256" s="488" t="str">
        <f>IFERROR(INDEX('Kode Akun'!O:O,MATCH(H256,'Kode Akun'!C:C,0),0),"")</f>
        <v/>
      </c>
      <c r="V256" s="166"/>
    </row>
    <row r="257" spans="1:22" ht="15" customHeight="1" x14ac:dyDescent="0.25">
      <c r="A257" s="51">
        <f t="shared" si="9"/>
        <v>0</v>
      </c>
      <c r="B257" s="51">
        <f t="shared" si="10"/>
        <v>0</v>
      </c>
      <c r="C257" s="237">
        <f t="shared" si="11"/>
        <v>0</v>
      </c>
      <c r="D257" s="477">
        <v>248</v>
      </c>
      <c r="E257" s="478"/>
      <c r="F257" s="477"/>
      <c r="G257" s="479"/>
      <c r="H257" s="477"/>
      <c r="I257" s="480" t="str">
        <f>IF(H257&lt;&gt;"",INDEX('Kode Akun'!$D:$D,MATCH($H257,'Kode Akun'!$C:$C,0),0),"")</f>
        <v/>
      </c>
      <c r="J257" s="481"/>
      <c r="K257" s="481"/>
      <c r="L257" s="482"/>
      <c r="M257" s="483"/>
      <c r="N257" s="484"/>
      <c r="O257" s="484"/>
      <c r="P257" s="488" t="str">
        <f>IFERROR(INDEX(Supplier!D:D,MATCH(O257,Supplier!C:C,0),0),"")</f>
        <v/>
      </c>
      <c r="Q257" s="484"/>
      <c r="R257" s="484"/>
      <c r="S257" s="488" t="str">
        <f>IFERROR(INDEX(Customer!D:D,MATCH(R257,Customer!C:C,0),0),"")</f>
        <v/>
      </c>
      <c r="T257" s="490" t="str">
        <f>IFERROR(INDEX('Kode Akun'!N:N,MATCH(H257,'Kode Akun'!C:C,0),0),"")</f>
        <v/>
      </c>
      <c r="U257" s="488" t="str">
        <f>IFERROR(INDEX('Kode Akun'!O:O,MATCH(H257,'Kode Akun'!C:C,0),0),"")</f>
        <v/>
      </c>
      <c r="V257" s="166"/>
    </row>
    <row r="258" spans="1:22" ht="15" customHeight="1" x14ac:dyDescent="0.25">
      <c r="A258" s="51">
        <f t="shared" si="9"/>
        <v>0</v>
      </c>
      <c r="B258" s="51">
        <f t="shared" si="10"/>
        <v>0</v>
      </c>
      <c r="C258" s="237">
        <f t="shared" si="11"/>
        <v>0</v>
      </c>
      <c r="D258" s="477">
        <v>249</v>
      </c>
      <c r="E258" s="478"/>
      <c r="F258" s="477"/>
      <c r="G258" s="479"/>
      <c r="H258" s="477"/>
      <c r="I258" s="480" t="str">
        <f>IF(H258&lt;&gt;"",INDEX('Kode Akun'!$D:$D,MATCH($H258,'Kode Akun'!$C:$C,0),0),"")</f>
        <v/>
      </c>
      <c r="J258" s="481"/>
      <c r="K258" s="481"/>
      <c r="L258" s="482"/>
      <c r="M258" s="483"/>
      <c r="N258" s="484"/>
      <c r="O258" s="484"/>
      <c r="P258" s="488" t="str">
        <f>IFERROR(INDEX(Supplier!D:D,MATCH(O258,Supplier!C:C,0),0),"")</f>
        <v/>
      </c>
      <c r="Q258" s="484"/>
      <c r="R258" s="484"/>
      <c r="S258" s="488" t="str">
        <f>IFERROR(INDEX(Customer!D:D,MATCH(R258,Customer!C:C,0),0),"")</f>
        <v/>
      </c>
      <c r="T258" s="490" t="str">
        <f>IFERROR(INDEX('Kode Akun'!N:N,MATCH(H258,'Kode Akun'!C:C,0),0),"")</f>
        <v/>
      </c>
      <c r="U258" s="488" t="str">
        <f>IFERROR(INDEX('Kode Akun'!O:O,MATCH(H258,'Kode Akun'!C:C,0),0),"")</f>
        <v/>
      </c>
      <c r="V258" s="166"/>
    </row>
    <row r="259" spans="1:22" ht="15" customHeight="1" x14ac:dyDescent="0.25">
      <c r="A259" s="51">
        <f t="shared" si="9"/>
        <v>0</v>
      </c>
      <c r="B259" s="51">
        <f t="shared" si="10"/>
        <v>0</v>
      </c>
      <c r="C259" s="237">
        <f t="shared" si="11"/>
        <v>0</v>
      </c>
      <c r="D259" s="477">
        <v>250</v>
      </c>
      <c r="E259" s="478"/>
      <c r="F259" s="477"/>
      <c r="G259" s="479"/>
      <c r="H259" s="477"/>
      <c r="I259" s="480" t="str">
        <f>IF(H259&lt;&gt;"",INDEX('Kode Akun'!$D:$D,MATCH($H259,'Kode Akun'!$C:$C,0),0),"")</f>
        <v/>
      </c>
      <c r="J259" s="481"/>
      <c r="K259" s="481"/>
      <c r="L259" s="482"/>
      <c r="M259" s="483"/>
      <c r="N259" s="484"/>
      <c r="O259" s="484"/>
      <c r="P259" s="488" t="str">
        <f>IFERROR(INDEX(Supplier!D:D,MATCH(O259,Supplier!C:C,0),0),"")</f>
        <v/>
      </c>
      <c r="Q259" s="484"/>
      <c r="R259" s="484"/>
      <c r="S259" s="488" t="str">
        <f>IFERROR(INDEX(Customer!D:D,MATCH(R259,Customer!C:C,0),0),"")</f>
        <v/>
      </c>
      <c r="T259" s="490" t="str">
        <f>IFERROR(INDEX('Kode Akun'!N:N,MATCH(H259,'Kode Akun'!C:C,0),0),"")</f>
        <v/>
      </c>
      <c r="U259" s="488" t="str">
        <f>IFERROR(INDEX('Kode Akun'!O:O,MATCH(H259,'Kode Akun'!C:C,0),0),"")</f>
        <v/>
      </c>
      <c r="V259" s="166"/>
    </row>
    <row r="260" spans="1:22" ht="15" customHeight="1" x14ac:dyDescent="0.25">
      <c r="A260" s="51">
        <f t="shared" si="9"/>
        <v>0</v>
      </c>
      <c r="B260" s="51">
        <f t="shared" si="10"/>
        <v>0</v>
      </c>
      <c r="C260" s="237">
        <f t="shared" si="11"/>
        <v>0</v>
      </c>
      <c r="D260" s="477">
        <v>251</v>
      </c>
      <c r="E260" s="478"/>
      <c r="F260" s="477"/>
      <c r="G260" s="479"/>
      <c r="H260" s="477"/>
      <c r="I260" s="480" t="str">
        <f>IF(H260&lt;&gt;"",INDEX('Kode Akun'!$D:$D,MATCH($H260,'Kode Akun'!$C:$C,0),0),"")</f>
        <v/>
      </c>
      <c r="J260" s="481"/>
      <c r="K260" s="481"/>
      <c r="L260" s="482"/>
      <c r="M260" s="483"/>
      <c r="N260" s="484"/>
      <c r="O260" s="484"/>
      <c r="P260" s="488" t="str">
        <f>IFERROR(INDEX(Supplier!D:D,MATCH(O260,Supplier!C:C,0),0),"")</f>
        <v/>
      </c>
      <c r="Q260" s="484"/>
      <c r="R260" s="484"/>
      <c r="S260" s="488" t="str">
        <f>IFERROR(INDEX(Customer!D:D,MATCH(R260,Customer!C:C,0),0),"")</f>
        <v/>
      </c>
      <c r="T260" s="490" t="str">
        <f>IFERROR(INDEX('Kode Akun'!N:N,MATCH(H260,'Kode Akun'!C:C,0),0),"")</f>
        <v/>
      </c>
      <c r="U260" s="488" t="str">
        <f>IFERROR(INDEX('Kode Akun'!O:O,MATCH(H260,'Kode Akun'!C:C,0),0),"")</f>
        <v/>
      </c>
      <c r="V260" s="166"/>
    </row>
    <row r="261" spans="1:22" ht="15" customHeight="1" x14ac:dyDescent="0.25">
      <c r="A261" s="51">
        <f t="shared" si="9"/>
        <v>0</v>
      </c>
      <c r="B261" s="51">
        <f t="shared" si="10"/>
        <v>0</v>
      </c>
      <c r="C261" s="237">
        <f t="shared" si="11"/>
        <v>0</v>
      </c>
      <c r="D261" s="477">
        <v>252</v>
      </c>
      <c r="E261" s="478"/>
      <c r="F261" s="477"/>
      <c r="G261" s="479"/>
      <c r="H261" s="477"/>
      <c r="I261" s="480" t="str">
        <f>IF(H261&lt;&gt;"",INDEX('Kode Akun'!$D:$D,MATCH($H261,'Kode Akun'!$C:$C,0),0),"")</f>
        <v/>
      </c>
      <c r="J261" s="481"/>
      <c r="K261" s="481"/>
      <c r="L261" s="482"/>
      <c r="M261" s="483"/>
      <c r="N261" s="484"/>
      <c r="O261" s="484"/>
      <c r="P261" s="488" t="str">
        <f>IFERROR(INDEX(Supplier!D:D,MATCH(O261,Supplier!C:C,0),0),"")</f>
        <v/>
      </c>
      <c r="Q261" s="484"/>
      <c r="R261" s="484"/>
      <c r="S261" s="488" t="str">
        <f>IFERROR(INDEX(Customer!D:D,MATCH(R261,Customer!C:C,0),0),"")</f>
        <v/>
      </c>
      <c r="T261" s="490" t="str">
        <f>IFERROR(INDEX('Kode Akun'!N:N,MATCH(H261,'Kode Akun'!C:C,0),0),"")</f>
        <v/>
      </c>
      <c r="U261" s="488" t="str">
        <f>IFERROR(INDEX('Kode Akun'!O:O,MATCH(H261,'Kode Akun'!C:C,0),0),"")</f>
        <v/>
      </c>
      <c r="V261" s="166"/>
    </row>
    <row r="262" spans="1:22" ht="15" customHeight="1" x14ac:dyDescent="0.25">
      <c r="A262" s="51">
        <f t="shared" si="9"/>
        <v>0</v>
      </c>
      <c r="B262" s="51">
        <f t="shared" si="10"/>
        <v>0</v>
      </c>
      <c r="C262" s="237">
        <f t="shared" si="11"/>
        <v>0</v>
      </c>
      <c r="D262" s="477">
        <v>253</v>
      </c>
      <c r="E262" s="478"/>
      <c r="F262" s="477"/>
      <c r="G262" s="479"/>
      <c r="H262" s="477"/>
      <c r="I262" s="480" t="str">
        <f>IF(H262&lt;&gt;"",INDEX('Kode Akun'!$D:$D,MATCH($H262,'Kode Akun'!$C:$C,0),0),"")</f>
        <v/>
      </c>
      <c r="J262" s="481"/>
      <c r="K262" s="481"/>
      <c r="L262" s="482"/>
      <c r="M262" s="483"/>
      <c r="N262" s="484"/>
      <c r="O262" s="484"/>
      <c r="P262" s="488" t="str">
        <f>IFERROR(INDEX(Supplier!D:D,MATCH(O262,Supplier!C:C,0),0),"")</f>
        <v/>
      </c>
      <c r="Q262" s="484"/>
      <c r="R262" s="484"/>
      <c r="S262" s="488" t="str">
        <f>IFERROR(INDEX(Customer!D:D,MATCH(R262,Customer!C:C,0),0),"")</f>
        <v/>
      </c>
      <c r="T262" s="490" t="str">
        <f>IFERROR(INDEX('Kode Akun'!N:N,MATCH(H262,'Kode Akun'!C:C,0),0),"")</f>
        <v/>
      </c>
      <c r="U262" s="488" t="str">
        <f>IFERROR(INDEX('Kode Akun'!O:O,MATCH(H262,'Kode Akun'!C:C,0),0),"")</f>
        <v/>
      </c>
      <c r="V262" s="166"/>
    </row>
    <row r="263" spans="1:22" ht="15" customHeight="1" x14ac:dyDescent="0.25">
      <c r="A263" s="51">
        <f t="shared" si="9"/>
        <v>0</v>
      </c>
      <c r="B263" s="51">
        <f t="shared" si="10"/>
        <v>0</v>
      </c>
      <c r="C263" s="237">
        <f t="shared" si="11"/>
        <v>0</v>
      </c>
      <c r="D263" s="477">
        <v>254</v>
      </c>
      <c r="E263" s="478"/>
      <c r="F263" s="477"/>
      <c r="G263" s="479"/>
      <c r="H263" s="477"/>
      <c r="I263" s="480" t="str">
        <f>IF(H263&lt;&gt;"",INDEX('Kode Akun'!$D:$D,MATCH($H263,'Kode Akun'!$C:$C,0),0),"")</f>
        <v/>
      </c>
      <c r="J263" s="481"/>
      <c r="K263" s="481"/>
      <c r="L263" s="482"/>
      <c r="M263" s="483"/>
      <c r="N263" s="484"/>
      <c r="O263" s="484"/>
      <c r="P263" s="488" t="str">
        <f>IFERROR(INDEX(Supplier!D:D,MATCH(O263,Supplier!C:C,0),0),"")</f>
        <v/>
      </c>
      <c r="Q263" s="484"/>
      <c r="R263" s="484"/>
      <c r="S263" s="488" t="str">
        <f>IFERROR(INDEX(Customer!D:D,MATCH(R263,Customer!C:C,0),0),"")</f>
        <v/>
      </c>
      <c r="T263" s="490" t="str">
        <f>IFERROR(INDEX('Kode Akun'!N:N,MATCH(H263,'Kode Akun'!C:C,0),0),"")</f>
        <v/>
      </c>
      <c r="U263" s="488" t="str">
        <f>IFERROR(INDEX('Kode Akun'!O:O,MATCH(H263,'Kode Akun'!C:C,0),0),"")</f>
        <v/>
      </c>
      <c r="V263" s="166"/>
    </row>
    <row r="264" spans="1:22" ht="15" customHeight="1" x14ac:dyDescent="0.25">
      <c r="A264" s="51">
        <f t="shared" si="9"/>
        <v>0</v>
      </c>
      <c r="B264" s="51">
        <f t="shared" si="10"/>
        <v>0</v>
      </c>
      <c r="C264" s="237">
        <f t="shared" si="11"/>
        <v>0</v>
      </c>
      <c r="D264" s="477">
        <v>255</v>
      </c>
      <c r="E264" s="478"/>
      <c r="F264" s="477"/>
      <c r="G264" s="479"/>
      <c r="H264" s="477"/>
      <c r="I264" s="480" t="str">
        <f>IF(H264&lt;&gt;"",INDEX('Kode Akun'!$D:$D,MATCH($H264,'Kode Akun'!$C:$C,0),0),"")</f>
        <v/>
      </c>
      <c r="J264" s="481"/>
      <c r="K264" s="481"/>
      <c r="L264" s="482"/>
      <c r="M264" s="483"/>
      <c r="N264" s="484"/>
      <c r="O264" s="484"/>
      <c r="P264" s="488" t="str">
        <f>IFERROR(INDEX(Supplier!D:D,MATCH(O264,Supplier!C:C,0),0),"")</f>
        <v/>
      </c>
      <c r="Q264" s="484"/>
      <c r="R264" s="484"/>
      <c r="S264" s="488" t="str">
        <f>IFERROR(INDEX(Customer!D:D,MATCH(R264,Customer!C:C,0),0),"")</f>
        <v/>
      </c>
      <c r="T264" s="490" t="str">
        <f>IFERROR(INDEX('Kode Akun'!N:N,MATCH(H264,'Kode Akun'!C:C,0),0),"")</f>
        <v/>
      </c>
      <c r="U264" s="488" t="str">
        <f>IFERROR(INDEX('Kode Akun'!O:O,MATCH(H264,'Kode Akun'!C:C,0),0),"")</f>
        <v/>
      </c>
      <c r="V264" s="166"/>
    </row>
    <row r="265" spans="1:22" ht="15" customHeight="1" x14ac:dyDescent="0.25">
      <c r="A265" s="51">
        <f t="shared" si="9"/>
        <v>0</v>
      </c>
      <c r="B265" s="51">
        <f t="shared" si="10"/>
        <v>0</v>
      </c>
      <c r="C265" s="237">
        <f t="shared" si="11"/>
        <v>0</v>
      </c>
      <c r="D265" s="477">
        <v>256</v>
      </c>
      <c r="E265" s="478"/>
      <c r="F265" s="477"/>
      <c r="G265" s="479"/>
      <c r="H265" s="477"/>
      <c r="I265" s="480" t="str">
        <f>IF(H265&lt;&gt;"",INDEX('Kode Akun'!$D:$D,MATCH($H265,'Kode Akun'!$C:$C,0),0),"")</f>
        <v/>
      </c>
      <c r="J265" s="481"/>
      <c r="K265" s="481"/>
      <c r="L265" s="482"/>
      <c r="M265" s="483"/>
      <c r="N265" s="484"/>
      <c r="O265" s="484"/>
      <c r="P265" s="488" t="str">
        <f>IFERROR(INDEX(Supplier!D:D,MATCH(O265,Supplier!C:C,0),0),"")</f>
        <v/>
      </c>
      <c r="Q265" s="484"/>
      <c r="R265" s="484"/>
      <c r="S265" s="488" t="str">
        <f>IFERROR(INDEX(Customer!D:D,MATCH(R265,Customer!C:C,0),0),"")</f>
        <v/>
      </c>
      <c r="T265" s="490" t="str">
        <f>IFERROR(INDEX('Kode Akun'!N:N,MATCH(H265,'Kode Akun'!C:C,0),0),"")</f>
        <v/>
      </c>
      <c r="U265" s="488" t="str">
        <f>IFERROR(INDEX('Kode Akun'!O:O,MATCH(H265,'Kode Akun'!C:C,0),0),"")</f>
        <v/>
      </c>
      <c r="V265" s="166"/>
    </row>
    <row r="266" spans="1:22" ht="15" customHeight="1" x14ac:dyDescent="0.25">
      <c r="A266" s="51">
        <f t="shared" ref="A266:A329" si="12">IF(AND(H266=arapcontrol,O266=arapledgercode),A265+1,A265)</f>
        <v>0</v>
      </c>
      <c r="B266" s="51">
        <f t="shared" ref="B266:B329" si="13">IF(AND(H266=AkunARKontrol,R266=AkunAR),B265+1,B265)</f>
        <v>0</v>
      </c>
      <c r="C266" s="237">
        <f t="shared" ref="C266:C329" si="14">IF(H266=AkunBukuBesar,C265+1,C265)</f>
        <v>0</v>
      </c>
      <c r="D266" s="477">
        <v>257</v>
      </c>
      <c r="E266" s="478"/>
      <c r="F266" s="477"/>
      <c r="G266" s="479"/>
      <c r="H266" s="477"/>
      <c r="I266" s="480" t="str">
        <f>IF(H266&lt;&gt;"",INDEX('Kode Akun'!$D:$D,MATCH($H266,'Kode Akun'!$C:$C,0),0),"")</f>
        <v/>
      </c>
      <c r="J266" s="481"/>
      <c r="K266" s="481"/>
      <c r="L266" s="482"/>
      <c r="M266" s="483"/>
      <c r="N266" s="484"/>
      <c r="O266" s="484"/>
      <c r="P266" s="488" t="str">
        <f>IFERROR(INDEX(Supplier!D:D,MATCH(O266,Supplier!C:C,0),0),"")</f>
        <v/>
      </c>
      <c r="Q266" s="484"/>
      <c r="R266" s="484"/>
      <c r="S266" s="488" t="str">
        <f>IFERROR(INDEX(Customer!D:D,MATCH(R266,Customer!C:C,0),0),"")</f>
        <v/>
      </c>
      <c r="T266" s="490" t="str">
        <f>IFERROR(INDEX('Kode Akun'!N:N,MATCH(H266,'Kode Akun'!C:C,0),0),"")</f>
        <v/>
      </c>
      <c r="U266" s="488" t="str">
        <f>IFERROR(INDEX('Kode Akun'!O:O,MATCH(H266,'Kode Akun'!C:C,0),0),"")</f>
        <v/>
      </c>
      <c r="V266" s="166"/>
    </row>
    <row r="267" spans="1:22" ht="15" customHeight="1" x14ac:dyDescent="0.25">
      <c r="A267" s="51">
        <f t="shared" si="12"/>
        <v>0</v>
      </c>
      <c r="B267" s="51">
        <f t="shared" si="13"/>
        <v>0</v>
      </c>
      <c r="C267" s="237">
        <f t="shared" si="14"/>
        <v>0</v>
      </c>
      <c r="D267" s="477">
        <v>258</v>
      </c>
      <c r="E267" s="478"/>
      <c r="F267" s="477"/>
      <c r="G267" s="479"/>
      <c r="H267" s="477"/>
      <c r="I267" s="480" t="str">
        <f>IF(H267&lt;&gt;"",INDEX('Kode Akun'!$D:$D,MATCH($H267,'Kode Akun'!$C:$C,0),0),"")</f>
        <v/>
      </c>
      <c r="J267" s="481"/>
      <c r="K267" s="481"/>
      <c r="L267" s="482"/>
      <c r="M267" s="483"/>
      <c r="N267" s="484"/>
      <c r="O267" s="484"/>
      <c r="P267" s="488" t="str">
        <f>IFERROR(INDEX(Supplier!D:D,MATCH(O267,Supplier!C:C,0),0),"")</f>
        <v/>
      </c>
      <c r="Q267" s="484"/>
      <c r="R267" s="484"/>
      <c r="S267" s="488" t="str">
        <f>IFERROR(INDEX(Customer!D:D,MATCH(R267,Customer!C:C,0),0),"")</f>
        <v/>
      </c>
      <c r="T267" s="490" t="str">
        <f>IFERROR(INDEX('Kode Akun'!N:N,MATCH(H267,'Kode Akun'!C:C,0),0),"")</f>
        <v/>
      </c>
      <c r="U267" s="488" t="str">
        <f>IFERROR(INDEX('Kode Akun'!O:O,MATCH(H267,'Kode Akun'!C:C,0),0),"")</f>
        <v/>
      </c>
      <c r="V267" s="166"/>
    </row>
    <row r="268" spans="1:22" ht="15" customHeight="1" x14ac:dyDescent="0.25">
      <c r="A268" s="51">
        <f t="shared" si="12"/>
        <v>0</v>
      </c>
      <c r="B268" s="51">
        <f t="shared" si="13"/>
        <v>0</v>
      </c>
      <c r="C268" s="237">
        <f t="shared" si="14"/>
        <v>0</v>
      </c>
      <c r="D268" s="477">
        <v>259</v>
      </c>
      <c r="E268" s="478"/>
      <c r="F268" s="477"/>
      <c r="G268" s="479"/>
      <c r="H268" s="477"/>
      <c r="I268" s="480" t="str">
        <f>IF(H268&lt;&gt;"",INDEX('Kode Akun'!$D:$D,MATCH($H268,'Kode Akun'!$C:$C,0),0),"")</f>
        <v/>
      </c>
      <c r="J268" s="481"/>
      <c r="K268" s="481"/>
      <c r="L268" s="482"/>
      <c r="M268" s="483"/>
      <c r="N268" s="484"/>
      <c r="O268" s="484"/>
      <c r="P268" s="488" t="str">
        <f>IFERROR(INDEX(Supplier!D:D,MATCH(O268,Supplier!C:C,0),0),"")</f>
        <v/>
      </c>
      <c r="Q268" s="484"/>
      <c r="R268" s="484"/>
      <c r="S268" s="488" t="str">
        <f>IFERROR(INDEX(Customer!D:D,MATCH(R268,Customer!C:C,0),0),"")</f>
        <v/>
      </c>
      <c r="T268" s="490" t="str">
        <f>IFERROR(INDEX('Kode Akun'!N:N,MATCH(H268,'Kode Akun'!C:C,0),0),"")</f>
        <v/>
      </c>
      <c r="U268" s="488" t="str">
        <f>IFERROR(INDEX('Kode Akun'!O:O,MATCH(H268,'Kode Akun'!C:C,0),0),"")</f>
        <v/>
      </c>
      <c r="V268" s="166"/>
    </row>
    <row r="269" spans="1:22" ht="15" customHeight="1" x14ac:dyDescent="0.25">
      <c r="A269" s="51">
        <f t="shared" si="12"/>
        <v>0</v>
      </c>
      <c r="B269" s="51">
        <f t="shared" si="13"/>
        <v>0</v>
      </c>
      <c r="C269" s="237">
        <f t="shared" si="14"/>
        <v>0</v>
      </c>
      <c r="D269" s="477">
        <v>260</v>
      </c>
      <c r="E269" s="478"/>
      <c r="F269" s="477"/>
      <c r="G269" s="479"/>
      <c r="H269" s="477"/>
      <c r="I269" s="480" t="str">
        <f>IF(H269&lt;&gt;"",INDEX('Kode Akun'!$D:$D,MATCH($H269,'Kode Akun'!$C:$C,0),0),"")</f>
        <v/>
      </c>
      <c r="J269" s="481"/>
      <c r="K269" s="481"/>
      <c r="L269" s="482"/>
      <c r="M269" s="483"/>
      <c r="N269" s="484"/>
      <c r="O269" s="484"/>
      <c r="P269" s="488" t="str">
        <f>IFERROR(INDEX(Supplier!D:D,MATCH(O269,Supplier!C:C,0),0),"")</f>
        <v/>
      </c>
      <c r="Q269" s="484"/>
      <c r="R269" s="484"/>
      <c r="S269" s="488" t="str">
        <f>IFERROR(INDEX(Customer!D:D,MATCH(R269,Customer!C:C,0),0),"")</f>
        <v/>
      </c>
      <c r="T269" s="490" t="str">
        <f>IFERROR(INDEX('Kode Akun'!N:N,MATCH(H269,'Kode Akun'!C:C,0),0),"")</f>
        <v/>
      </c>
      <c r="U269" s="488" t="str">
        <f>IFERROR(INDEX('Kode Akun'!O:O,MATCH(H269,'Kode Akun'!C:C,0),0),"")</f>
        <v/>
      </c>
      <c r="V269" s="166"/>
    </row>
    <row r="270" spans="1:22" ht="15" customHeight="1" x14ac:dyDescent="0.25">
      <c r="A270" s="51">
        <f t="shared" si="12"/>
        <v>0</v>
      </c>
      <c r="B270" s="51">
        <f t="shared" si="13"/>
        <v>0</v>
      </c>
      <c r="C270" s="237">
        <f t="shared" si="14"/>
        <v>0</v>
      </c>
      <c r="D270" s="477">
        <v>261</v>
      </c>
      <c r="E270" s="478"/>
      <c r="F270" s="477"/>
      <c r="G270" s="479"/>
      <c r="H270" s="477"/>
      <c r="I270" s="480" t="str">
        <f>IF(H270&lt;&gt;"",INDEX('Kode Akun'!$D:$D,MATCH($H270,'Kode Akun'!$C:$C,0),0),"")</f>
        <v/>
      </c>
      <c r="J270" s="481"/>
      <c r="K270" s="481"/>
      <c r="L270" s="482"/>
      <c r="M270" s="483"/>
      <c r="N270" s="484"/>
      <c r="O270" s="484"/>
      <c r="P270" s="488" t="str">
        <f>IFERROR(INDEX(Supplier!D:D,MATCH(O270,Supplier!C:C,0),0),"")</f>
        <v/>
      </c>
      <c r="Q270" s="484"/>
      <c r="R270" s="484"/>
      <c r="S270" s="488" t="str">
        <f>IFERROR(INDEX(Customer!D:D,MATCH(R270,Customer!C:C,0),0),"")</f>
        <v/>
      </c>
      <c r="T270" s="490" t="str">
        <f>IFERROR(INDEX('Kode Akun'!N:N,MATCH(H270,'Kode Akun'!C:C,0),0),"")</f>
        <v/>
      </c>
      <c r="U270" s="488" t="str">
        <f>IFERROR(INDEX('Kode Akun'!O:O,MATCH(H270,'Kode Akun'!C:C,0),0),"")</f>
        <v/>
      </c>
      <c r="V270" s="166"/>
    </row>
    <row r="271" spans="1:22" ht="15" customHeight="1" x14ac:dyDescent="0.25">
      <c r="A271" s="51">
        <f t="shared" si="12"/>
        <v>0</v>
      </c>
      <c r="B271" s="51">
        <f t="shared" si="13"/>
        <v>0</v>
      </c>
      <c r="C271" s="237">
        <f t="shared" si="14"/>
        <v>0</v>
      </c>
      <c r="D271" s="477">
        <v>262</v>
      </c>
      <c r="E271" s="478"/>
      <c r="F271" s="477"/>
      <c r="G271" s="479"/>
      <c r="H271" s="477"/>
      <c r="I271" s="480" t="str">
        <f>IF(H271&lt;&gt;"",INDEX('Kode Akun'!$D:$D,MATCH($H271,'Kode Akun'!$C:$C,0),0),"")</f>
        <v/>
      </c>
      <c r="J271" s="481"/>
      <c r="K271" s="481"/>
      <c r="L271" s="482"/>
      <c r="M271" s="483"/>
      <c r="N271" s="484"/>
      <c r="O271" s="484"/>
      <c r="P271" s="488" t="str">
        <f>IFERROR(INDEX(Supplier!D:D,MATCH(O271,Supplier!C:C,0),0),"")</f>
        <v/>
      </c>
      <c r="Q271" s="484"/>
      <c r="R271" s="484"/>
      <c r="S271" s="488" t="str">
        <f>IFERROR(INDEX(Customer!D:D,MATCH(R271,Customer!C:C,0),0),"")</f>
        <v/>
      </c>
      <c r="T271" s="490" t="str">
        <f>IFERROR(INDEX('Kode Akun'!N:N,MATCH(H271,'Kode Akun'!C:C,0),0),"")</f>
        <v/>
      </c>
      <c r="U271" s="488" t="str">
        <f>IFERROR(INDEX('Kode Akun'!O:O,MATCH(H271,'Kode Akun'!C:C,0),0),"")</f>
        <v/>
      </c>
      <c r="V271" s="166"/>
    </row>
    <row r="272" spans="1:22" ht="15" customHeight="1" x14ac:dyDescent="0.25">
      <c r="A272" s="51">
        <f t="shared" si="12"/>
        <v>0</v>
      </c>
      <c r="B272" s="51">
        <f t="shared" si="13"/>
        <v>0</v>
      </c>
      <c r="C272" s="237">
        <f t="shared" si="14"/>
        <v>0</v>
      </c>
      <c r="D272" s="477">
        <v>263</v>
      </c>
      <c r="E272" s="478"/>
      <c r="F272" s="477"/>
      <c r="G272" s="479"/>
      <c r="H272" s="477"/>
      <c r="I272" s="480" t="str">
        <f>IF(H272&lt;&gt;"",INDEX('Kode Akun'!$D:$D,MATCH($H272,'Kode Akun'!$C:$C,0),0),"")</f>
        <v/>
      </c>
      <c r="J272" s="481"/>
      <c r="K272" s="481"/>
      <c r="L272" s="482"/>
      <c r="M272" s="483"/>
      <c r="N272" s="484"/>
      <c r="O272" s="484"/>
      <c r="P272" s="488" t="str">
        <f>IFERROR(INDEX(Supplier!D:D,MATCH(O272,Supplier!C:C,0),0),"")</f>
        <v/>
      </c>
      <c r="Q272" s="484"/>
      <c r="R272" s="484"/>
      <c r="S272" s="488" t="str">
        <f>IFERROR(INDEX(Customer!D:D,MATCH(R272,Customer!C:C,0),0),"")</f>
        <v/>
      </c>
      <c r="T272" s="490" t="str">
        <f>IFERROR(INDEX('Kode Akun'!N:N,MATCH(H272,'Kode Akun'!C:C,0),0),"")</f>
        <v/>
      </c>
      <c r="U272" s="488" t="str">
        <f>IFERROR(INDEX('Kode Akun'!O:O,MATCH(H272,'Kode Akun'!C:C,0),0),"")</f>
        <v/>
      </c>
      <c r="V272" s="166"/>
    </row>
    <row r="273" spans="1:22" ht="15" customHeight="1" x14ac:dyDescent="0.25">
      <c r="A273" s="51">
        <f t="shared" si="12"/>
        <v>0</v>
      </c>
      <c r="B273" s="51">
        <f t="shared" si="13"/>
        <v>0</v>
      </c>
      <c r="C273" s="237">
        <f t="shared" si="14"/>
        <v>0</v>
      </c>
      <c r="D273" s="477">
        <v>264</v>
      </c>
      <c r="E273" s="478"/>
      <c r="F273" s="477"/>
      <c r="G273" s="479"/>
      <c r="H273" s="477"/>
      <c r="I273" s="480" t="str">
        <f>IF(H273&lt;&gt;"",INDEX('Kode Akun'!$D:$D,MATCH($H273,'Kode Akun'!$C:$C,0),0),"")</f>
        <v/>
      </c>
      <c r="J273" s="481"/>
      <c r="K273" s="481"/>
      <c r="L273" s="482"/>
      <c r="M273" s="483"/>
      <c r="N273" s="484"/>
      <c r="O273" s="484"/>
      <c r="P273" s="488" t="str">
        <f>IFERROR(INDEX(Supplier!D:D,MATCH(O273,Supplier!C:C,0),0),"")</f>
        <v/>
      </c>
      <c r="Q273" s="484"/>
      <c r="R273" s="484"/>
      <c r="S273" s="488" t="str">
        <f>IFERROR(INDEX(Customer!D:D,MATCH(R273,Customer!C:C,0),0),"")</f>
        <v/>
      </c>
      <c r="T273" s="490" t="str">
        <f>IFERROR(INDEX('Kode Akun'!N:N,MATCH(H273,'Kode Akun'!C:C,0),0),"")</f>
        <v/>
      </c>
      <c r="U273" s="488" t="str">
        <f>IFERROR(INDEX('Kode Akun'!O:O,MATCH(H273,'Kode Akun'!C:C,0),0),"")</f>
        <v/>
      </c>
      <c r="V273" s="166"/>
    </row>
    <row r="274" spans="1:22" ht="15" customHeight="1" x14ac:dyDescent="0.25">
      <c r="A274" s="51">
        <f t="shared" si="12"/>
        <v>0</v>
      </c>
      <c r="B274" s="51">
        <f t="shared" si="13"/>
        <v>0</v>
      </c>
      <c r="C274" s="237">
        <f t="shared" si="14"/>
        <v>0</v>
      </c>
      <c r="D274" s="477">
        <v>265</v>
      </c>
      <c r="E274" s="478"/>
      <c r="F274" s="477"/>
      <c r="G274" s="479"/>
      <c r="H274" s="477"/>
      <c r="I274" s="480" t="str">
        <f>IF(H274&lt;&gt;"",INDEX('Kode Akun'!$D:$D,MATCH($H274,'Kode Akun'!$C:$C,0),0),"")</f>
        <v/>
      </c>
      <c r="J274" s="481"/>
      <c r="K274" s="481"/>
      <c r="L274" s="482"/>
      <c r="M274" s="483"/>
      <c r="N274" s="484"/>
      <c r="O274" s="484"/>
      <c r="P274" s="488" t="str">
        <f>IFERROR(INDEX(Supplier!D:D,MATCH(O274,Supplier!C:C,0),0),"")</f>
        <v/>
      </c>
      <c r="Q274" s="484"/>
      <c r="R274" s="484"/>
      <c r="S274" s="488" t="str">
        <f>IFERROR(INDEX(Customer!D:D,MATCH(R274,Customer!C:C,0),0),"")</f>
        <v/>
      </c>
      <c r="T274" s="490" t="str">
        <f>IFERROR(INDEX('Kode Akun'!N:N,MATCH(H274,'Kode Akun'!C:C,0),0),"")</f>
        <v/>
      </c>
      <c r="U274" s="488" t="str">
        <f>IFERROR(INDEX('Kode Akun'!O:O,MATCH(H274,'Kode Akun'!C:C,0),0),"")</f>
        <v/>
      </c>
      <c r="V274" s="166"/>
    </row>
    <row r="275" spans="1:22" ht="15" customHeight="1" x14ac:dyDescent="0.25">
      <c r="A275" s="51">
        <f t="shared" si="12"/>
        <v>0</v>
      </c>
      <c r="B275" s="51">
        <f t="shared" si="13"/>
        <v>0</v>
      </c>
      <c r="C275" s="237">
        <f t="shared" si="14"/>
        <v>0</v>
      </c>
      <c r="D275" s="477">
        <v>266</v>
      </c>
      <c r="E275" s="478"/>
      <c r="F275" s="477"/>
      <c r="G275" s="479"/>
      <c r="H275" s="477"/>
      <c r="I275" s="480" t="str">
        <f>IF(H275&lt;&gt;"",INDEX('Kode Akun'!$D:$D,MATCH($H275,'Kode Akun'!$C:$C,0),0),"")</f>
        <v/>
      </c>
      <c r="J275" s="481"/>
      <c r="K275" s="481"/>
      <c r="L275" s="482"/>
      <c r="M275" s="483"/>
      <c r="N275" s="484"/>
      <c r="O275" s="484"/>
      <c r="P275" s="488" t="str">
        <f>IFERROR(INDEX(Supplier!D:D,MATCH(O275,Supplier!C:C,0),0),"")</f>
        <v/>
      </c>
      <c r="Q275" s="484"/>
      <c r="R275" s="484"/>
      <c r="S275" s="488" t="str">
        <f>IFERROR(INDEX(Customer!D:D,MATCH(R275,Customer!C:C,0),0),"")</f>
        <v/>
      </c>
      <c r="T275" s="490" t="str">
        <f>IFERROR(INDEX('Kode Akun'!N:N,MATCH(H275,'Kode Akun'!C:C,0),0),"")</f>
        <v/>
      </c>
      <c r="U275" s="488" t="str">
        <f>IFERROR(INDEX('Kode Akun'!O:O,MATCH(H275,'Kode Akun'!C:C,0),0),"")</f>
        <v/>
      </c>
      <c r="V275" s="166"/>
    </row>
    <row r="276" spans="1:22" ht="15" customHeight="1" x14ac:dyDescent="0.25">
      <c r="A276" s="51">
        <f t="shared" si="12"/>
        <v>0</v>
      </c>
      <c r="B276" s="51">
        <f t="shared" si="13"/>
        <v>0</v>
      </c>
      <c r="C276" s="237">
        <f t="shared" si="14"/>
        <v>0</v>
      </c>
      <c r="D276" s="477">
        <v>267</v>
      </c>
      <c r="E276" s="478"/>
      <c r="F276" s="477"/>
      <c r="G276" s="479"/>
      <c r="H276" s="477"/>
      <c r="I276" s="480" t="str">
        <f>IF(H276&lt;&gt;"",INDEX('Kode Akun'!$D:$D,MATCH($H276,'Kode Akun'!$C:$C,0),0),"")</f>
        <v/>
      </c>
      <c r="J276" s="481"/>
      <c r="K276" s="481"/>
      <c r="L276" s="482"/>
      <c r="M276" s="483"/>
      <c r="N276" s="484"/>
      <c r="O276" s="484"/>
      <c r="P276" s="488" t="str">
        <f>IFERROR(INDEX(Supplier!D:D,MATCH(O276,Supplier!C:C,0),0),"")</f>
        <v/>
      </c>
      <c r="Q276" s="484" t="s">
        <v>666</v>
      </c>
      <c r="R276" s="484" t="s">
        <v>351</v>
      </c>
      <c r="S276" s="488" t="str">
        <f>IFERROR(INDEX(Customer!D:D,MATCH(R276,Customer!C:C,0),0),"")</f>
        <v>Don Letmidon</v>
      </c>
      <c r="T276" s="490" t="str">
        <f>IFERROR(INDEX('Kode Akun'!N:N,MATCH(H276,'Kode Akun'!C:C,0),0),"")</f>
        <v/>
      </c>
      <c r="U276" s="488" t="str">
        <f>IFERROR(INDEX('Kode Akun'!O:O,MATCH(H276,'Kode Akun'!C:C,0),0),"")</f>
        <v/>
      </c>
      <c r="V276" s="166"/>
    </row>
    <row r="277" spans="1:22" ht="15" customHeight="1" x14ac:dyDescent="0.25">
      <c r="A277" s="51">
        <f t="shared" si="12"/>
        <v>0</v>
      </c>
      <c r="B277" s="51">
        <f t="shared" si="13"/>
        <v>0</v>
      </c>
      <c r="C277" s="237">
        <f t="shared" si="14"/>
        <v>0</v>
      </c>
      <c r="D277" s="477">
        <v>268</v>
      </c>
      <c r="E277" s="478"/>
      <c r="F277" s="477"/>
      <c r="G277" s="479"/>
      <c r="H277" s="477"/>
      <c r="I277" s="480" t="str">
        <f>IF(H277&lt;&gt;"",INDEX('Kode Akun'!$D:$D,MATCH($H277,'Kode Akun'!$C:$C,0),0),"")</f>
        <v/>
      </c>
      <c r="J277" s="481"/>
      <c r="K277" s="481"/>
      <c r="L277" s="482"/>
      <c r="M277" s="483"/>
      <c r="N277" s="484"/>
      <c r="O277" s="484"/>
      <c r="P277" s="488" t="str">
        <f>IFERROR(INDEX(Supplier!D:D,MATCH(O277,Supplier!C:C,0),0),"")</f>
        <v/>
      </c>
      <c r="Q277" s="484"/>
      <c r="R277" s="484"/>
      <c r="S277" s="488" t="str">
        <f>IFERROR(INDEX(Customer!D:D,MATCH(R277,Customer!C:C,0),0),"")</f>
        <v/>
      </c>
      <c r="T277" s="490" t="str">
        <f>IFERROR(INDEX('Kode Akun'!N:N,MATCH(H277,'Kode Akun'!C:C,0),0),"")</f>
        <v/>
      </c>
      <c r="U277" s="488" t="str">
        <f>IFERROR(INDEX('Kode Akun'!O:O,MATCH(H277,'Kode Akun'!C:C,0),0),"")</f>
        <v/>
      </c>
      <c r="V277" s="166"/>
    </row>
    <row r="278" spans="1:22" ht="15" customHeight="1" x14ac:dyDescent="0.25">
      <c r="A278" s="51">
        <f t="shared" si="12"/>
        <v>0</v>
      </c>
      <c r="B278" s="51">
        <f t="shared" si="13"/>
        <v>0</v>
      </c>
      <c r="C278" s="237">
        <f t="shared" si="14"/>
        <v>0</v>
      </c>
      <c r="D278" s="477">
        <v>269</v>
      </c>
      <c r="E278" s="478"/>
      <c r="F278" s="477"/>
      <c r="G278" s="479"/>
      <c r="H278" s="477"/>
      <c r="I278" s="480" t="str">
        <f>IF(H278&lt;&gt;"",INDEX('Kode Akun'!$D:$D,MATCH($H278,'Kode Akun'!$C:$C,0),0),"")</f>
        <v/>
      </c>
      <c r="J278" s="481"/>
      <c r="K278" s="481"/>
      <c r="L278" s="482"/>
      <c r="M278" s="483"/>
      <c r="N278" s="484"/>
      <c r="O278" s="484"/>
      <c r="P278" s="488" t="str">
        <f>IFERROR(INDEX(Supplier!D:D,MATCH(O278,Supplier!C:C,0),0),"")</f>
        <v/>
      </c>
      <c r="Q278" s="484"/>
      <c r="R278" s="484"/>
      <c r="S278" s="488" t="str">
        <f>IFERROR(INDEX(Customer!D:D,MATCH(R278,Customer!C:C,0),0),"")</f>
        <v/>
      </c>
      <c r="T278" s="490" t="str">
        <f>IFERROR(INDEX('Kode Akun'!N:N,MATCH(H278,'Kode Akun'!C:C,0),0),"")</f>
        <v/>
      </c>
      <c r="U278" s="488" t="str">
        <f>IFERROR(INDEX('Kode Akun'!O:O,MATCH(H278,'Kode Akun'!C:C,0),0),"")</f>
        <v/>
      </c>
      <c r="V278" s="166"/>
    </row>
    <row r="279" spans="1:22" ht="15" customHeight="1" x14ac:dyDescent="0.25">
      <c r="A279" s="51">
        <f t="shared" si="12"/>
        <v>0</v>
      </c>
      <c r="B279" s="51">
        <f t="shared" si="13"/>
        <v>0</v>
      </c>
      <c r="C279" s="237">
        <f t="shared" si="14"/>
        <v>0</v>
      </c>
      <c r="D279" s="477">
        <v>270</v>
      </c>
      <c r="E279" s="478"/>
      <c r="F279" s="477"/>
      <c r="G279" s="479"/>
      <c r="H279" s="477"/>
      <c r="I279" s="480" t="str">
        <f>IF(H279&lt;&gt;"",INDEX('Kode Akun'!$D:$D,MATCH($H279,'Kode Akun'!$C:$C,0),0),"")</f>
        <v/>
      </c>
      <c r="J279" s="481"/>
      <c r="K279" s="481"/>
      <c r="L279" s="482"/>
      <c r="M279" s="483"/>
      <c r="N279" s="484"/>
      <c r="O279" s="484"/>
      <c r="P279" s="488" t="str">
        <f>IFERROR(INDEX(Supplier!D:D,MATCH(O279,Supplier!C:C,0),0),"")</f>
        <v/>
      </c>
      <c r="Q279" s="484"/>
      <c r="R279" s="484"/>
      <c r="S279" s="488" t="str">
        <f>IFERROR(INDEX(Customer!D:D,MATCH(R279,Customer!C:C,0),0),"")</f>
        <v/>
      </c>
      <c r="T279" s="490" t="str">
        <f>IFERROR(INDEX('Kode Akun'!N:N,MATCH(H279,'Kode Akun'!C:C,0),0),"")</f>
        <v/>
      </c>
      <c r="U279" s="488" t="str">
        <f>IFERROR(INDEX('Kode Akun'!O:O,MATCH(H279,'Kode Akun'!C:C,0),0),"")</f>
        <v/>
      </c>
      <c r="V279" s="166"/>
    </row>
    <row r="280" spans="1:22" ht="15" customHeight="1" x14ac:dyDescent="0.25">
      <c r="A280" s="51">
        <f t="shared" si="12"/>
        <v>0</v>
      </c>
      <c r="B280" s="51">
        <f t="shared" si="13"/>
        <v>0</v>
      </c>
      <c r="C280" s="237">
        <f t="shared" si="14"/>
        <v>0</v>
      </c>
      <c r="D280" s="477">
        <v>271</v>
      </c>
      <c r="E280" s="478"/>
      <c r="F280" s="477"/>
      <c r="G280" s="479"/>
      <c r="H280" s="477"/>
      <c r="I280" s="480" t="str">
        <f>IF(H280&lt;&gt;"",INDEX('Kode Akun'!$D:$D,MATCH($H280,'Kode Akun'!$C:$C,0),0),"")</f>
        <v/>
      </c>
      <c r="J280" s="481"/>
      <c r="K280" s="481"/>
      <c r="L280" s="482"/>
      <c r="M280" s="483"/>
      <c r="N280" s="484"/>
      <c r="O280" s="484"/>
      <c r="P280" s="488" t="str">
        <f>IFERROR(INDEX(Supplier!D:D,MATCH(O280,Supplier!C:C,0),0),"")</f>
        <v/>
      </c>
      <c r="Q280" s="484"/>
      <c r="R280" s="484"/>
      <c r="S280" s="488" t="str">
        <f>IFERROR(INDEX(Customer!D:D,MATCH(R280,Customer!C:C,0),0),"")</f>
        <v/>
      </c>
      <c r="T280" s="490" t="str">
        <f>IFERROR(INDEX('Kode Akun'!N:N,MATCH(H280,'Kode Akun'!C:C,0),0),"")</f>
        <v/>
      </c>
      <c r="U280" s="488" t="str">
        <f>IFERROR(INDEX('Kode Akun'!O:O,MATCH(H280,'Kode Akun'!C:C,0),0),"")</f>
        <v/>
      </c>
      <c r="V280" s="166"/>
    </row>
    <row r="281" spans="1:22" ht="15" customHeight="1" x14ac:dyDescent="0.25">
      <c r="A281" s="51">
        <f t="shared" si="12"/>
        <v>0</v>
      </c>
      <c r="B281" s="51">
        <f t="shared" si="13"/>
        <v>0</v>
      </c>
      <c r="C281" s="237">
        <f t="shared" si="14"/>
        <v>0</v>
      </c>
      <c r="D281" s="477">
        <v>272</v>
      </c>
      <c r="E281" s="478"/>
      <c r="F281" s="477"/>
      <c r="G281" s="479"/>
      <c r="H281" s="477"/>
      <c r="I281" s="480" t="str">
        <f>IF(H281&lt;&gt;"",INDEX('Kode Akun'!$D:$D,MATCH($H281,'Kode Akun'!$C:$C,0),0),"")</f>
        <v/>
      </c>
      <c r="J281" s="481"/>
      <c r="K281" s="481"/>
      <c r="L281" s="482"/>
      <c r="M281" s="483"/>
      <c r="N281" s="484"/>
      <c r="O281" s="484"/>
      <c r="P281" s="488" t="str">
        <f>IFERROR(INDEX(Supplier!D:D,MATCH(O281,Supplier!C:C,0),0),"")</f>
        <v/>
      </c>
      <c r="Q281" s="484"/>
      <c r="R281" s="484"/>
      <c r="S281" s="488" t="str">
        <f>IFERROR(INDEX(Customer!D:D,MATCH(R281,Customer!C:C,0),0),"")</f>
        <v/>
      </c>
      <c r="T281" s="490" t="str">
        <f>IFERROR(INDEX('Kode Akun'!N:N,MATCH(H281,'Kode Akun'!C:C,0),0),"")</f>
        <v/>
      </c>
      <c r="U281" s="488" t="str">
        <f>IFERROR(INDEX('Kode Akun'!O:O,MATCH(H281,'Kode Akun'!C:C,0),0),"")</f>
        <v/>
      </c>
      <c r="V281" s="166"/>
    </row>
    <row r="282" spans="1:22" ht="15" customHeight="1" x14ac:dyDescent="0.25">
      <c r="A282" s="51">
        <f t="shared" si="12"/>
        <v>0</v>
      </c>
      <c r="B282" s="51">
        <f t="shared" si="13"/>
        <v>0</v>
      </c>
      <c r="C282" s="237">
        <f t="shared" si="14"/>
        <v>0</v>
      </c>
      <c r="D282" s="477">
        <v>273</v>
      </c>
      <c r="E282" s="478"/>
      <c r="F282" s="477"/>
      <c r="G282" s="479"/>
      <c r="H282" s="477"/>
      <c r="I282" s="480" t="str">
        <f>IF(H282&lt;&gt;"",INDEX('Kode Akun'!$D:$D,MATCH($H282,'Kode Akun'!$C:$C,0),0),"")</f>
        <v/>
      </c>
      <c r="J282" s="481"/>
      <c r="K282" s="481"/>
      <c r="L282" s="482"/>
      <c r="M282" s="483"/>
      <c r="N282" s="484"/>
      <c r="O282" s="484"/>
      <c r="P282" s="488" t="str">
        <f>IFERROR(INDEX(Supplier!D:D,MATCH(O282,Supplier!C:C,0),0),"")</f>
        <v/>
      </c>
      <c r="Q282" s="484"/>
      <c r="R282" s="484"/>
      <c r="S282" s="488" t="str">
        <f>IFERROR(INDEX(Customer!D:D,MATCH(R282,Customer!C:C,0),0),"")</f>
        <v/>
      </c>
      <c r="T282" s="490" t="str">
        <f>IFERROR(INDEX('Kode Akun'!N:N,MATCH(H282,'Kode Akun'!C:C,0),0),"")</f>
        <v/>
      </c>
      <c r="U282" s="488" t="str">
        <f>IFERROR(INDEX('Kode Akun'!O:O,MATCH(H282,'Kode Akun'!C:C,0),0),"")</f>
        <v/>
      </c>
      <c r="V282" s="166"/>
    </row>
    <row r="283" spans="1:22" ht="15" customHeight="1" x14ac:dyDescent="0.25">
      <c r="A283" s="51">
        <f t="shared" si="12"/>
        <v>0</v>
      </c>
      <c r="B283" s="51">
        <f t="shared" si="13"/>
        <v>0</v>
      </c>
      <c r="C283" s="237">
        <f t="shared" si="14"/>
        <v>0</v>
      </c>
      <c r="D283" s="477">
        <v>274</v>
      </c>
      <c r="E283" s="478"/>
      <c r="F283" s="477"/>
      <c r="G283" s="479"/>
      <c r="H283" s="477"/>
      <c r="I283" s="480" t="str">
        <f>IF(H283&lt;&gt;"",INDEX('Kode Akun'!$D:$D,MATCH($H283,'Kode Akun'!$C:$C,0),0),"")</f>
        <v/>
      </c>
      <c r="J283" s="481"/>
      <c r="K283" s="481"/>
      <c r="L283" s="482"/>
      <c r="M283" s="483"/>
      <c r="N283" s="484"/>
      <c r="O283" s="484"/>
      <c r="P283" s="488" t="str">
        <f>IFERROR(INDEX(Supplier!D:D,MATCH(O283,Supplier!C:C,0),0),"")</f>
        <v/>
      </c>
      <c r="Q283" s="484"/>
      <c r="R283" s="484"/>
      <c r="S283" s="488" t="str">
        <f>IFERROR(INDEX(Customer!D:D,MATCH(R283,Customer!C:C,0),0),"")</f>
        <v/>
      </c>
      <c r="T283" s="490" t="str">
        <f>IFERROR(INDEX('Kode Akun'!N:N,MATCH(H283,'Kode Akun'!C:C,0),0),"")</f>
        <v/>
      </c>
      <c r="U283" s="488" t="str">
        <f>IFERROR(INDEX('Kode Akun'!O:O,MATCH(H283,'Kode Akun'!C:C,0),0),"")</f>
        <v/>
      </c>
      <c r="V283" s="166"/>
    </row>
    <row r="284" spans="1:22" ht="15" customHeight="1" x14ac:dyDescent="0.25">
      <c r="A284" s="51">
        <f t="shared" si="12"/>
        <v>0</v>
      </c>
      <c r="B284" s="51">
        <f t="shared" si="13"/>
        <v>0</v>
      </c>
      <c r="C284" s="237">
        <f t="shared" si="14"/>
        <v>0</v>
      </c>
      <c r="D284" s="477">
        <v>275</v>
      </c>
      <c r="E284" s="478"/>
      <c r="F284" s="477"/>
      <c r="G284" s="479"/>
      <c r="H284" s="477"/>
      <c r="I284" s="480" t="str">
        <f>IF(H284&lt;&gt;"",INDEX('Kode Akun'!$D:$D,MATCH($H284,'Kode Akun'!$C:$C,0),0),"")</f>
        <v/>
      </c>
      <c r="J284" s="481"/>
      <c r="K284" s="481"/>
      <c r="L284" s="482"/>
      <c r="M284" s="483"/>
      <c r="N284" s="484"/>
      <c r="O284" s="484"/>
      <c r="P284" s="488" t="str">
        <f>IFERROR(INDEX(Supplier!D:D,MATCH(O284,Supplier!C:C,0),0),"")</f>
        <v/>
      </c>
      <c r="Q284" s="484"/>
      <c r="R284" s="484"/>
      <c r="S284" s="488" t="str">
        <f>IFERROR(INDEX(Customer!D:D,MATCH(R284,Customer!C:C,0),0),"")</f>
        <v/>
      </c>
      <c r="T284" s="490" t="str">
        <f>IFERROR(INDEX('Kode Akun'!N:N,MATCH(H284,'Kode Akun'!C:C,0),0),"")</f>
        <v/>
      </c>
      <c r="U284" s="488" t="str">
        <f>IFERROR(INDEX('Kode Akun'!O:O,MATCH(H284,'Kode Akun'!C:C,0),0),"")</f>
        <v/>
      </c>
      <c r="V284" s="166"/>
    </row>
    <row r="285" spans="1:22" ht="15" customHeight="1" x14ac:dyDescent="0.25">
      <c r="A285" s="51">
        <f t="shared" si="12"/>
        <v>0</v>
      </c>
      <c r="B285" s="51">
        <f t="shared" si="13"/>
        <v>0</v>
      </c>
      <c r="C285" s="237">
        <f t="shared" si="14"/>
        <v>0</v>
      </c>
      <c r="D285" s="477">
        <v>276</v>
      </c>
      <c r="E285" s="478"/>
      <c r="F285" s="477"/>
      <c r="G285" s="479"/>
      <c r="H285" s="477"/>
      <c r="I285" s="480" t="str">
        <f>IF(H285&lt;&gt;"",INDEX('Kode Akun'!$D:$D,MATCH($H285,'Kode Akun'!$C:$C,0),0),"")</f>
        <v/>
      </c>
      <c r="J285" s="481"/>
      <c r="K285" s="481"/>
      <c r="L285" s="482"/>
      <c r="M285" s="483"/>
      <c r="N285" s="484"/>
      <c r="O285" s="484"/>
      <c r="P285" s="488" t="str">
        <f>IFERROR(INDEX(Supplier!D:D,MATCH(O285,Supplier!C:C,0),0),"")</f>
        <v/>
      </c>
      <c r="Q285" s="484"/>
      <c r="R285" s="484"/>
      <c r="S285" s="488" t="str">
        <f>IFERROR(INDEX(Customer!D:D,MATCH(R285,Customer!C:C,0),0),"")</f>
        <v/>
      </c>
      <c r="T285" s="490" t="str">
        <f>IFERROR(INDEX('Kode Akun'!N:N,MATCH(H285,'Kode Akun'!C:C,0),0),"")</f>
        <v/>
      </c>
      <c r="U285" s="488" t="str">
        <f>IFERROR(INDEX('Kode Akun'!O:O,MATCH(H285,'Kode Akun'!C:C,0),0),"")</f>
        <v/>
      </c>
      <c r="V285" s="166"/>
    </row>
    <row r="286" spans="1:22" ht="15" customHeight="1" x14ac:dyDescent="0.25">
      <c r="A286" s="51">
        <f t="shared" si="12"/>
        <v>0</v>
      </c>
      <c r="B286" s="51">
        <f t="shared" si="13"/>
        <v>0</v>
      </c>
      <c r="C286" s="237">
        <f t="shared" si="14"/>
        <v>0</v>
      </c>
      <c r="D286" s="477">
        <v>277</v>
      </c>
      <c r="E286" s="478"/>
      <c r="F286" s="477"/>
      <c r="G286" s="479"/>
      <c r="H286" s="477"/>
      <c r="I286" s="480" t="str">
        <f>IF(H286&lt;&gt;"",INDEX('Kode Akun'!$D:$D,MATCH($H286,'Kode Akun'!$C:$C,0),0),"")</f>
        <v/>
      </c>
      <c r="J286" s="481"/>
      <c r="K286" s="481"/>
      <c r="L286" s="482"/>
      <c r="M286" s="483"/>
      <c r="N286" s="484"/>
      <c r="O286" s="484"/>
      <c r="P286" s="488" t="str">
        <f>IFERROR(INDEX(Supplier!D:D,MATCH(O286,Supplier!C:C,0),0),"")</f>
        <v/>
      </c>
      <c r="Q286" s="484"/>
      <c r="R286" s="484"/>
      <c r="S286" s="488" t="str">
        <f>IFERROR(INDEX(Customer!D:D,MATCH(R286,Customer!C:C,0),0),"")</f>
        <v/>
      </c>
      <c r="T286" s="490" t="str">
        <f>IFERROR(INDEX('Kode Akun'!N:N,MATCH(H286,'Kode Akun'!C:C,0),0),"")</f>
        <v/>
      </c>
      <c r="U286" s="488" t="str">
        <f>IFERROR(INDEX('Kode Akun'!O:O,MATCH(H286,'Kode Akun'!C:C,0),0),"")</f>
        <v/>
      </c>
      <c r="V286" s="166"/>
    </row>
    <row r="287" spans="1:22" ht="15" customHeight="1" x14ac:dyDescent="0.25">
      <c r="A287" s="51">
        <f t="shared" si="12"/>
        <v>0</v>
      </c>
      <c r="B287" s="51">
        <f t="shared" si="13"/>
        <v>0</v>
      </c>
      <c r="C287" s="237">
        <f t="shared" si="14"/>
        <v>0</v>
      </c>
      <c r="D287" s="477">
        <v>278</v>
      </c>
      <c r="E287" s="478"/>
      <c r="F287" s="477"/>
      <c r="G287" s="479"/>
      <c r="H287" s="477"/>
      <c r="I287" s="480" t="str">
        <f>IF(H287&lt;&gt;"",INDEX('Kode Akun'!$D:$D,MATCH($H287,'Kode Akun'!$C:$C,0),0),"")</f>
        <v/>
      </c>
      <c r="J287" s="481"/>
      <c r="K287" s="481"/>
      <c r="L287" s="482"/>
      <c r="M287" s="483"/>
      <c r="N287" s="484"/>
      <c r="O287" s="484"/>
      <c r="P287" s="488" t="str">
        <f>IFERROR(INDEX(Supplier!D:D,MATCH(O287,Supplier!C:C,0),0),"")</f>
        <v/>
      </c>
      <c r="Q287" s="484"/>
      <c r="R287" s="484"/>
      <c r="S287" s="488" t="str">
        <f>IFERROR(INDEX(Customer!D:D,MATCH(R287,Customer!C:C,0),0),"")</f>
        <v/>
      </c>
      <c r="T287" s="490" t="str">
        <f>IFERROR(INDEX('Kode Akun'!N:N,MATCH(H287,'Kode Akun'!C:C,0),0),"")</f>
        <v/>
      </c>
      <c r="U287" s="488" t="str">
        <f>IFERROR(INDEX('Kode Akun'!O:O,MATCH(H287,'Kode Akun'!C:C,0),0),"")</f>
        <v/>
      </c>
      <c r="V287" s="166"/>
    </row>
    <row r="288" spans="1:22" ht="15" customHeight="1" x14ac:dyDescent="0.25">
      <c r="A288" s="51">
        <f t="shared" si="12"/>
        <v>0</v>
      </c>
      <c r="B288" s="51">
        <f t="shared" si="13"/>
        <v>0</v>
      </c>
      <c r="C288" s="237">
        <f t="shared" si="14"/>
        <v>0</v>
      </c>
      <c r="D288" s="477">
        <v>279</v>
      </c>
      <c r="E288" s="478"/>
      <c r="F288" s="477"/>
      <c r="G288" s="479"/>
      <c r="H288" s="477"/>
      <c r="I288" s="480" t="str">
        <f>IF(H288&lt;&gt;"",INDEX('Kode Akun'!$D:$D,MATCH($H288,'Kode Akun'!$C:$C,0),0),"")</f>
        <v/>
      </c>
      <c r="J288" s="481"/>
      <c r="K288" s="481"/>
      <c r="L288" s="482"/>
      <c r="M288" s="483"/>
      <c r="N288" s="484"/>
      <c r="O288" s="484"/>
      <c r="P288" s="488" t="str">
        <f>IFERROR(INDEX(Supplier!D:D,MATCH(O288,Supplier!C:C,0),0),"")</f>
        <v/>
      </c>
      <c r="Q288" s="484"/>
      <c r="R288" s="484"/>
      <c r="S288" s="488" t="str">
        <f>IFERROR(INDEX(Customer!D:D,MATCH(R288,Customer!C:C,0),0),"")</f>
        <v/>
      </c>
      <c r="T288" s="490" t="str">
        <f>IFERROR(INDEX('Kode Akun'!N:N,MATCH(H288,'Kode Akun'!C:C,0),0),"")</f>
        <v/>
      </c>
      <c r="U288" s="488" t="str">
        <f>IFERROR(INDEX('Kode Akun'!O:O,MATCH(H288,'Kode Akun'!C:C,0),0),"")</f>
        <v/>
      </c>
      <c r="V288" s="166"/>
    </row>
    <row r="289" spans="1:22" ht="15" customHeight="1" x14ac:dyDescent="0.25">
      <c r="A289" s="51">
        <f t="shared" si="12"/>
        <v>0</v>
      </c>
      <c r="B289" s="51">
        <f t="shared" si="13"/>
        <v>0</v>
      </c>
      <c r="C289" s="237">
        <f t="shared" si="14"/>
        <v>0</v>
      </c>
      <c r="D289" s="477">
        <v>280</v>
      </c>
      <c r="E289" s="478"/>
      <c r="F289" s="477"/>
      <c r="G289" s="479"/>
      <c r="H289" s="477"/>
      <c r="I289" s="480" t="str">
        <f>IF(H289&lt;&gt;"",INDEX('Kode Akun'!$D:$D,MATCH($H289,'Kode Akun'!$C:$C,0),0),"")</f>
        <v/>
      </c>
      <c r="J289" s="481"/>
      <c r="K289" s="481"/>
      <c r="L289" s="482"/>
      <c r="M289" s="483"/>
      <c r="N289" s="484"/>
      <c r="O289" s="484"/>
      <c r="P289" s="488" t="str">
        <f>IFERROR(INDEX(Supplier!D:D,MATCH(O289,Supplier!C:C,0),0),"")</f>
        <v/>
      </c>
      <c r="Q289" s="484"/>
      <c r="R289" s="484"/>
      <c r="S289" s="488" t="str">
        <f>IFERROR(INDEX(Customer!D:D,MATCH(R289,Customer!C:C,0),0),"")</f>
        <v/>
      </c>
      <c r="T289" s="490" t="str">
        <f>IFERROR(INDEX('Kode Akun'!N:N,MATCH(H289,'Kode Akun'!C:C,0),0),"")</f>
        <v/>
      </c>
      <c r="U289" s="488" t="str">
        <f>IFERROR(INDEX('Kode Akun'!O:O,MATCH(H289,'Kode Akun'!C:C,0),0),"")</f>
        <v/>
      </c>
      <c r="V289" s="166"/>
    </row>
    <row r="290" spans="1:22" ht="15" customHeight="1" x14ac:dyDescent="0.25">
      <c r="A290" s="51">
        <f t="shared" si="12"/>
        <v>0</v>
      </c>
      <c r="B290" s="51">
        <f t="shared" si="13"/>
        <v>0</v>
      </c>
      <c r="C290" s="237">
        <f t="shared" si="14"/>
        <v>0</v>
      </c>
      <c r="D290" s="477">
        <v>281</v>
      </c>
      <c r="E290" s="478"/>
      <c r="F290" s="477"/>
      <c r="G290" s="479"/>
      <c r="H290" s="477"/>
      <c r="I290" s="480" t="str">
        <f>IF(H290&lt;&gt;"",INDEX('Kode Akun'!$D:$D,MATCH($H290,'Kode Akun'!$C:$C,0),0),"")</f>
        <v/>
      </c>
      <c r="J290" s="481"/>
      <c r="K290" s="481"/>
      <c r="L290" s="482"/>
      <c r="M290" s="483"/>
      <c r="N290" s="484"/>
      <c r="O290" s="484"/>
      <c r="P290" s="488" t="str">
        <f>IFERROR(INDEX(Supplier!D:D,MATCH(O290,Supplier!C:C,0),0),"")</f>
        <v/>
      </c>
      <c r="Q290" s="484"/>
      <c r="R290" s="484"/>
      <c r="S290" s="488" t="str">
        <f>IFERROR(INDEX(Customer!D:D,MATCH(R290,Customer!C:C,0),0),"")</f>
        <v/>
      </c>
      <c r="T290" s="490" t="str">
        <f>IFERROR(INDEX('Kode Akun'!N:N,MATCH(H290,'Kode Akun'!C:C,0),0),"")</f>
        <v/>
      </c>
      <c r="U290" s="488" t="str">
        <f>IFERROR(INDEX('Kode Akun'!O:O,MATCH(H290,'Kode Akun'!C:C,0),0),"")</f>
        <v/>
      </c>
      <c r="V290" s="166"/>
    </row>
    <row r="291" spans="1:22" ht="15" customHeight="1" x14ac:dyDescent="0.25">
      <c r="A291" s="51">
        <f t="shared" si="12"/>
        <v>0</v>
      </c>
      <c r="B291" s="51">
        <f t="shared" si="13"/>
        <v>0</v>
      </c>
      <c r="C291" s="237">
        <f t="shared" si="14"/>
        <v>0</v>
      </c>
      <c r="D291" s="477">
        <v>282</v>
      </c>
      <c r="E291" s="478"/>
      <c r="F291" s="477"/>
      <c r="G291" s="479"/>
      <c r="H291" s="477"/>
      <c r="I291" s="480" t="str">
        <f>IF(H291&lt;&gt;"",INDEX('Kode Akun'!$D:$D,MATCH($H291,'Kode Akun'!$C:$C,0),0),"")</f>
        <v/>
      </c>
      <c r="J291" s="481"/>
      <c r="K291" s="481"/>
      <c r="L291" s="482"/>
      <c r="M291" s="483"/>
      <c r="N291" s="484"/>
      <c r="O291" s="484"/>
      <c r="P291" s="488" t="str">
        <f>IFERROR(INDEX(Supplier!D:D,MATCH(O291,Supplier!C:C,0),0),"")</f>
        <v/>
      </c>
      <c r="Q291" s="484"/>
      <c r="R291" s="484"/>
      <c r="S291" s="488" t="str">
        <f>IFERROR(INDEX(Customer!D:D,MATCH(R291,Customer!C:C,0),0),"")</f>
        <v/>
      </c>
      <c r="T291" s="490" t="str">
        <f>IFERROR(INDEX('Kode Akun'!N:N,MATCH(H291,'Kode Akun'!C:C,0),0),"")</f>
        <v/>
      </c>
      <c r="U291" s="488" t="str">
        <f>IFERROR(INDEX('Kode Akun'!O:O,MATCH(H291,'Kode Akun'!C:C,0),0),"")</f>
        <v/>
      </c>
      <c r="V291" s="166"/>
    </row>
    <row r="292" spans="1:22" ht="15" customHeight="1" x14ac:dyDescent="0.25">
      <c r="A292" s="51">
        <f t="shared" si="12"/>
        <v>0</v>
      </c>
      <c r="B292" s="51">
        <f t="shared" si="13"/>
        <v>0</v>
      </c>
      <c r="C292" s="237">
        <f t="shared" si="14"/>
        <v>0</v>
      </c>
      <c r="D292" s="477">
        <v>283</v>
      </c>
      <c r="E292" s="478"/>
      <c r="F292" s="477"/>
      <c r="G292" s="479"/>
      <c r="H292" s="477"/>
      <c r="I292" s="480" t="str">
        <f>IF(H292&lt;&gt;"",INDEX('Kode Akun'!$D:$D,MATCH($H292,'Kode Akun'!$C:$C,0),0),"")</f>
        <v/>
      </c>
      <c r="J292" s="481"/>
      <c r="K292" s="481"/>
      <c r="L292" s="482"/>
      <c r="M292" s="483"/>
      <c r="N292" s="484"/>
      <c r="O292" s="484"/>
      <c r="P292" s="488" t="str">
        <f>IFERROR(INDEX(Supplier!D:D,MATCH(O292,Supplier!C:C,0),0),"")</f>
        <v/>
      </c>
      <c r="Q292" s="484"/>
      <c r="R292" s="484"/>
      <c r="S292" s="488" t="str">
        <f>IFERROR(INDEX(Customer!D:D,MATCH(R292,Customer!C:C,0),0),"")</f>
        <v/>
      </c>
      <c r="T292" s="490" t="str">
        <f>IFERROR(INDEX('Kode Akun'!N:N,MATCH(H292,'Kode Akun'!C:C,0),0),"")</f>
        <v/>
      </c>
      <c r="U292" s="488" t="str">
        <f>IFERROR(INDEX('Kode Akun'!O:O,MATCH(H292,'Kode Akun'!C:C,0),0),"")</f>
        <v/>
      </c>
      <c r="V292" s="166"/>
    </row>
    <row r="293" spans="1:22" ht="15" customHeight="1" x14ac:dyDescent="0.25">
      <c r="A293" s="51">
        <f t="shared" si="12"/>
        <v>0</v>
      </c>
      <c r="B293" s="51">
        <f t="shared" si="13"/>
        <v>0</v>
      </c>
      <c r="C293" s="237">
        <f t="shared" si="14"/>
        <v>0</v>
      </c>
      <c r="D293" s="477">
        <v>284</v>
      </c>
      <c r="E293" s="478"/>
      <c r="F293" s="477"/>
      <c r="G293" s="479"/>
      <c r="H293" s="477"/>
      <c r="I293" s="480" t="str">
        <f>IF(H293&lt;&gt;"",INDEX('Kode Akun'!$D:$D,MATCH($H293,'Kode Akun'!$C:$C,0),0),"")</f>
        <v/>
      </c>
      <c r="J293" s="481"/>
      <c r="K293" s="481"/>
      <c r="L293" s="482"/>
      <c r="M293" s="483"/>
      <c r="N293" s="484"/>
      <c r="O293" s="484"/>
      <c r="P293" s="488" t="str">
        <f>IFERROR(INDEX(Supplier!D:D,MATCH(O293,Supplier!C:C,0),0),"")</f>
        <v/>
      </c>
      <c r="Q293" s="484"/>
      <c r="R293" s="484"/>
      <c r="S293" s="488" t="str">
        <f>IFERROR(INDEX(Customer!D:D,MATCH(R293,Customer!C:C,0),0),"")</f>
        <v/>
      </c>
      <c r="T293" s="490" t="str">
        <f>IFERROR(INDEX('Kode Akun'!N:N,MATCH(H293,'Kode Akun'!C:C,0),0),"")</f>
        <v/>
      </c>
      <c r="U293" s="488" t="str">
        <f>IFERROR(INDEX('Kode Akun'!O:O,MATCH(H293,'Kode Akun'!C:C,0),0),"")</f>
        <v/>
      </c>
      <c r="V293" s="166"/>
    </row>
    <row r="294" spans="1:22" ht="15" customHeight="1" x14ac:dyDescent="0.25">
      <c r="A294" s="51">
        <f t="shared" si="12"/>
        <v>0</v>
      </c>
      <c r="B294" s="51">
        <f t="shared" si="13"/>
        <v>0</v>
      </c>
      <c r="C294" s="237">
        <f t="shared" si="14"/>
        <v>0</v>
      </c>
      <c r="D294" s="477">
        <v>285</v>
      </c>
      <c r="E294" s="478"/>
      <c r="F294" s="477"/>
      <c r="G294" s="479"/>
      <c r="H294" s="477"/>
      <c r="I294" s="480" t="str">
        <f>IF(H294&lt;&gt;"",INDEX('Kode Akun'!$D:$D,MATCH($H294,'Kode Akun'!$C:$C,0),0),"")</f>
        <v/>
      </c>
      <c r="J294" s="481"/>
      <c r="K294" s="481"/>
      <c r="L294" s="482"/>
      <c r="M294" s="483"/>
      <c r="N294" s="484"/>
      <c r="O294" s="484"/>
      <c r="P294" s="488" t="str">
        <f>IFERROR(INDEX(Supplier!D:D,MATCH(O294,Supplier!C:C,0),0),"")</f>
        <v/>
      </c>
      <c r="Q294" s="484"/>
      <c r="R294" s="484"/>
      <c r="S294" s="488" t="str">
        <f>IFERROR(INDEX(Customer!D:D,MATCH(R294,Customer!C:C,0),0),"")</f>
        <v/>
      </c>
      <c r="T294" s="490" t="str">
        <f>IFERROR(INDEX('Kode Akun'!N:N,MATCH(H294,'Kode Akun'!C:C,0),0),"")</f>
        <v/>
      </c>
      <c r="U294" s="488" t="str">
        <f>IFERROR(INDEX('Kode Akun'!O:O,MATCH(H294,'Kode Akun'!C:C,0),0),"")</f>
        <v/>
      </c>
      <c r="V294" s="166"/>
    </row>
    <row r="295" spans="1:22" ht="15" customHeight="1" x14ac:dyDescent="0.25">
      <c r="A295" s="51">
        <f t="shared" si="12"/>
        <v>0</v>
      </c>
      <c r="B295" s="51">
        <f t="shared" si="13"/>
        <v>0</v>
      </c>
      <c r="C295" s="237">
        <f t="shared" si="14"/>
        <v>0</v>
      </c>
      <c r="D295" s="477">
        <v>286</v>
      </c>
      <c r="E295" s="478"/>
      <c r="F295" s="477"/>
      <c r="G295" s="479"/>
      <c r="H295" s="477"/>
      <c r="I295" s="480" t="str">
        <f>IF(H295&lt;&gt;"",INDEX('Kode Akun'!$D:$D,MATCH($H295,'Kode Akun'!$C:$C,0),0),"")</f>
        <v/>
      </c>
      <c r="J295" s="481"/>
      <c r="K295" s="481"/>
      <c r="L295" s="482"/>
      <c r="M295" s="483"/>
      <c r="N295" s="484"/>
      <c r="O295" s="484"/>
      <c r="P295" s="488" t="str">
        <f>IFERROR(INDEX(Supplier!D:D,MATCH(O295,Supplier!C:C,0),0),"")</f>
        <v/>
      </c>
      <c r="Q295" s="484"/>
      <c r="R295" s="484"/>
      <c r="S295" s="488" t="str">
        <f>IFERROR(INDEX(Customer!D:D,MATCH(R295,Customer!C:C,0),0),"")</f>
        <v/>
      </c>
      <c r="T295" s="490" t="str">
        <f>IFERROR(INDEX('Kode Akun'!N:N,MATCH(H295,'Kode Akun'!C:C,0),0),"")</f>
        <v/>
      </c>
      <c r="U295" s="488" t="str">
        <f>IFERROR(INDEX('Kode Akun'!O:O,MATCH(H295,'Kode Akun'!C:C,0),0),"")</f>
        <v/>
      </c>
      <c r="V295" s="166"/>
    </row>
    <row r="296" spans="1:22" ht="15" customHeight="1" x14ac:dyDescent="0.25">
      <c r="A296" s="51">
        <f t="shared" si="12"/>
        <v>0</v>
      </c>
      <c r="B296" s="51">
        <f t="shared" si="13"/>
        <v>0</v>
      </c>
      <c r="C296" s="237">
        <f t="shared" si="14"/>
        <v>0</v>
      </c>
      <c r="D296" s="477">
        <v>287</v>
      </c>
      <c r="E296" s="478"/>
      <c r="F296" s="477"/>
      <c r="G296" s="479"/>
      <c r="H296" s="477"/>
      <c r="I296" s="480" t="str">
        <f>IF(H296&lt;&gt;"",INDEX('Kode Akun'!$D:$D,MATCH($H296,'Kode Akun'!$C:$C,0),0),"")</f>
        <v/>
      </c>
      <c r="J296" s="481"/>
      <c r="K296" s="481"/>
      <c r="L296" s="482"/>
      <c r="M296" s="483"/>
      <c r="N296" s="484"/>
      <c r="O296" s="484"/>
      <c r="P296" s="488" t="str">
        <f>IFERROR(INDEX(Supplier!D:D,MATCH(O296,Supplier!C:C,0),0),"")</f>
        <v/>
      </c>
      <c r="Q296" s="484"/>
      <c r="R296" s="484"/>
      <c r="S296" s="488" t="str">
        <f>IFERROR(INDEX(Customer!D:D,MATCH(R296,Customer!C:C,0),0),"")</f>
        <v/>
      </c>
      <c r="T296" s="490" t="str">
        <f>IFERROR(INDEX('Kode Akun'!N:N,MATCH(H296,'Kode Akun'!C:C,0),0),"")</f>
        <v/>
      </c>
      <c r="U296" s="488" t="str">
        <f>IFERROR(INDEX('Kode Akun'!O:O,MATCH(H296,'Kode Akun'!C:C,0),0),"")</f>
        <v/>
      </c>
      <c r="V296" s="166"/>
    </row>
    <row r="297" spans="1:22" ht="15" customHeight="1" x14ac:dyDescent="0.25">
      <c r="A297" s="51">
        <f t="shared" si="12"/>
        <v>0</v>
      </c>
      <c r="B297" s="51">
        <f t="shared" si="13"/>
        <v>0</v>
      </c>
      <c r="C297" s="237">
        <f t="shared" si="14"/>
        <v>0</v>
      </c>
      <c r="D297" s="477">
        <v>288</v>
      </c>
      <c r="E297" s="478"/>
      <c r="F297" s="477"/>
      <c r="G297" s="479"/>
      <c r="H297" s="477"/>
      <c r="I297" s="480" t="str">
        <f>IF(H297&lt;&gt;"",INDEX('Kode Akun'!$D:$D,MATCH($H297,'Kode Akun'!$C:$C,0),0),"")</f>
        <v/>
      </c>
      <c r="J297" s="481"/>
      <c r="K297" s="481"/>
      <c r="L297" s="482"/>
      <c r="M297" s="483"/>
      <c r="N297" s="484"/>
      <c r="O297" s="484"/>
      <c r="P297" s="488" t="str">
        <f>IFERROR(INDEX(Supplier!D:D,MATCH(O297,Supplier!C:C,0),0),"")</f>
        <v/>
      </c>
      <c r="Q297" s="484"/>
      <c r="R297" s="484"/>
      <c r="S297" s="488" t="str">
        <f>IFERROR(INDEX(Customer!D:D,MATCH(R297,Customer!C:C,0),0),"")</f>
        <v/>
      </c>
      <c r="T297" s="490" t="str">
        <f>IFERROR(INDEX('Kode Akun'!N:N,MATCH(H297,'Kode Akun'!C:C,0),0),"")</f>
        <v/>
      </c>
      <c r="U297" s="488" t="str">
        <f>IFERROR(INDEX('Kode Akun'!O:O,MATCH(H297,'Kode Akun'!C:C,0),0),"")</f>
        <v/>
      </c>
      <c r="V297" s="166"/>
    </row>
    <row r="298" spans="1:22" ht="15" customHeight="1" x14ac:dyDescent="0.25">
      <c r="A298" s="51">
        <f t="shared" si="12"/>
        <v>0</v>
      </c>
      <c r="B298" s="51">
        <f t="shared" si="13"/>
        <v>0</v>
      </c>
      <c r="C298" s="237">
        <f t="shared" si="14"/>
        <v>0</v>
      </c>
      <c r="D298" s="477">
        <v>289</v>
      </c>
      <c r="E298" s="478"/>
      <c r="F298" s="477"/>
      <c r="G298" s="479"/>
      <c r="H298" s="477"/>
      <c r="I298" s="480" t="str">
        <f>IF(H298&lt;&gt;"",INDEX('Kode Akun'!$D:$D,MATCH($H298,'Kode Akun'!$C:$C,0),0),"")</f>
        <v/>
      </c>
      <c r="J298" s="481"/>
      <c r="K298" s="481"/>
      <c r="L298" s="482"/>
      <c r="M298" s="483"/>
      <c r="N298" s="484"/>
      <c r="O298" s="484"/>
      <c r="P298" s="488" t="str">
        <f>IFERROR(INDEX(Supplier!D:D,MATCH(O298,Supplier!C:C,0),0),"")</f>
        <v/>
      </c>
      <c r="Q298" s="484"/>
      <c r="R298" s="484"/>
      <c r="S298" s="488" t="str">
        <f>IFERROR(INDEX(Customer!D:D,MATCH(R298,Customer!C:C,0),0),"")</f>
        <v/>
      </c>
      <c r="T298" s="490" t="str">
        <f>IFERROR(INDEX('Kode Akun'!N:N,MATCH(H298,'Kode Akun'!C:C,0),0),"")</f>
        <v/>
      </c>
      <c r="U298" s="488" t="str">
        <f>IFERROR(INDEX('Kode Akun'!O:O,MATCH(H298,'Kode Akun'!C:C,0),0),"")</f>
        <v/>
      </c>
      <c r="V298" s="166"/>
    </row>
    <row r="299" spans="1:22" ht="15" customHeight="1" x14ac:dyDescent="0.25">
      <c r="A299" s="51">
        <f t="shared" si="12"/>
        <v>0</v>
      </c>
      <c r="B299" s="51">
        <f t="shared" si="13"/>
        <v>0</v>
      </c>
      <c r="C299" s="237">
        <f t="shared" si="14"/>
        <v>0</v>
      </c>
      <c r="D299" s="477">
        <v>290</v>
      </c>
      <c r="E299" s="478"/>
      <c r="F299" s="477"/>
      <c r="G299" s="479"/>
      <c r="H299" s="477"/>
      <c r="I299" s="480" t="str">
        <f>IF(H299&lt;&gt;"",INDEX('Kode Akun'!$D:$D,MATCH($H299,'Kode Akun'!$C:$C,0),0),"")</f>
        <v/>
      </c>
      <c r="J299" s="481"/>
      <c r="K299" s="481"/>
      <c r="L299" s="482"/>
      <c r="M299" s="483"/>
      <c r="N299" s="484"/>
      <c r="O299" s="484"/>
      <c r="P299" s="488" t="str">
        <f>IFERROR(INDEX(Supplier!D:D,MATCH(O299,Supplier!C:C,0),0),"")</f>
        <v/>
      </c>
      <c r="Q299" s="484"/>
      <c r="R299" s="484"/>
      <c r="S299" s="488" t="str">
        <f>IFERROR(INDEX(Customer!D:D,MATCH(R299,Customer!C:C,0),0),"")</f>
        <v/>
      </c>
      <c r="T299" s="490" t="str">
        <f>IFERROR(INDEX('Kode Akun'!N:N,MATCH(H299,'Kode Akun'!C:C,0),0),"")</f>
        <v/>
      </c>
      <c r="U299" s="488" t="str">
        <f>IFERROR(INDEX('Kode Akun'!O:O,MATCH(H299,'Kode Akun'!C:C,0),0),"")</f>
        <v/>
      </c>
      <c r="V299" s="166"/>
    </row>
    <row r="300" spans="1:22" ht="15" customHeight="1" x14ac:dyDescent="0.25">
      <c r="A300" s="51">
        <f t="shared" si="12"/>
        <v>0</v>
      </c>
      <c r="B300" s="51">
        <f t="shared" si="13"/>
        <v>0</v>
      </c>
      <c r="C300" s="237">
        <f t="shared" si="14"/>
        <v>0</v>
      </c>
      <c r="D300" s="477">
        <v>291</v>
      </c>
      <c r="E300" s="478"/>
      <c r="F300" s="477"/>
      <c r="G300" s="479"/>
      <c r="H300" s="477"/>
      <c r="I300" s="480" t="str">
        <f>IF(H300&lt;&gt;"",INDEX('Kode Akun'!$D:$D,MATCH($H300,'Kode Akun'!$C:$C,0),0),"")</f>
        <v/>
      </c>
      <c r="J300" s="481"/>
      <c r="K300" s="481"/>
      <c r="L300" s="482"/>
      <c r="M300" s="483"/>
      <c r="N300" s="484"/>
      <c r="O300" s="484"/>
      <c r="P300" s="488" t="str">
        <f>IFERROR(INDEX(Supplier!D:D,MATCH(O300,Supplier!C:C,0),0),"")</f>
        <v/>
      </c>
      <c r="Q300" s="484"/>
      <c r="R300" s="484"/>
      <c r="S300" s="488" t="str">
        <f>IFERROR(INDEX(Customer!D:D,MATCH(R300,Customer!C:C,0),0),"")</f>
        <v/>
      </c>
      <c r="T300" s="490" t="str">
        <f>IFERROR(INDEX('Kode Akun'!N:N,MATCH(H300,'Kode Akun'!C:C,0),0),"")</f>
        <v/>
      </c>
      <c r="U300" s="488" t="str">
        <f>IFERROR(INDEX('Kode Akun'!O:O,MATCH(H300,'Kode Akun'!C:C,0),0),"")</f>
        <v/>
      </c>
      <c r="V300" s="166"/>
    </row>
    <row r="301" spans="1:22" ht="15" customHeight="1" x14ac:dyDescent="0.25">
      <c r="A301" s="51">
        <f t="shared" si="12"/>
        <v>0</v>
      </c>
      <c r="B301" s="51">
        <f t="shared" si="13"/>
        <v>0</v>
      </c>
      <c r="C301" s="237">
        <f t="shared" si="14"/>
        <v>0</v>
      </c>
      <c r="D301" s="477">
        <v>292</v>
      </c>
      <c r="E301" s="478"/>
      <c r="F301" s="477"/>
      <c r="G301" s="479"/>
      <c r="H301" s="477"/>
      <c r="I301" s="480" t="str">
        <f>IF(H301&lt;&gt;"",INDEX('Kode Akun'!$D:$D,MATCH($H301,'Kode Akun'!$C:$C,0),0),"")</f>
        <v/>
      </c>
      <c r="J301" s="481"/>
      <c r="K301" s="481"/>
      <c r="L301" s="482"/>
      <c r="M301" s="483"/>
      <c r="N301" s="484"/>
      <c r="O301" s="484"/>
      <c r="P301" s="488" t="str">
        <f>IFERROR(INDEX(Supplier!D:D,MATCH(O301,Supplier!C:C,0),0),"")</f>
        <v/>
      </c>
      <c r="Q301" s="484"/>
      <c r="R301" s="484"/>
      <c r="S301" s="488" t="str">
        <f>IFERROR(INDEX(Customer!D:D,MATCH(R301,Customer!C:C,0),0),"")</f>
        <v/>
      </c>
      <c r="T301" s="490" t="str">
        <f>IFERROR(INDEX('Kode Akun'!N:N,MATCH(H301,'Kode Akun'!C:C,0),0),"")</f>
        <v/>
      </c>
      <c r="U301" s="488" t="str">
        <f>IFERROR(INDEX('Kode Akun'!O:O,MATCH(H301,'Kode Akun'!C:C,0),0),"")</f>
        <v/>
      </c>
      <c r="V301" s="166"/>
    </row>
    <row r="302" spans="1:22" ht="15" customHeight="1" x14ac:dyDescent="0.25">
      <c r="A302" s="51">
        <f t="shared" si="12"/>
        <v>0</v>
      </c>
      <c r="B302" s="51">
        <f t="shared" si="13"/>
        <v>0</v>
      </c>
      <c r="C302" s="237">
        <f t="shared" si="14"/>
        <v>0</v>
      </c>
      <c r="D302" s="477">
        <v>293</v>
      </c>
      <c r="E302" s="478"/>
      <c r="F302" s="477"/>
      <c r="G302" s="479"/>
      <c r="H302" s="477"/>
      <c r="I302" s="480" t="str">
        <f>IF(H302&lt;&gt;"",INDEX('Kode Akun'!$D:$D,MATCH($H302,'Kode Akun'!$C:$C,0),0),"")</f>
        <v/>
      </c>
      <c r="J302" s="481"/>
      <c r="K302" s="481"/>
      <c r="L302" s="482"/>
      <c r="M302" s="483"/>
      <c r="N302" s="484"/>
      <c r="O302" s="484"/>
      <c r="P302" s="488" t="str">
        <f>IFERROR(INDEX(Supplier!D:D,MATCH(O302,Supplier!C:C,0),0),"")</f>
        <v/>
      </c>
      <c r="Q302" s="484"/>
      <c r="R302" s="484"/>
      <c r="S302" s="488" t="str">
        <f>IFERROR(INDEX(Customer!D:D,MATCH(R302,Customer!C:C,0),0),"")</f>
        <v/>
      </c>
      <c r="T302" s="490" t="str">
        <f>IFERROR(INDEX('Kode Akun'!N:N,MATCH(H302,'Kode Akun'!C:C,0),0),"")</f>
        <v/>
      </c>
      <c r="U302" s="488" t="str">
        <f>IFERROR(INDEX('Kode Akun'!O:O,MATCH(H302,'Kode Akun'!C:C,0),0),"")</f>
        <v/>
      </c>
      <c r="V302" s="166"/>
    </row>
    <row r="303" spans="1:22" ht="15" customHeight="1" x14ac:dyDescent="0.25">
      <c r="A303" s="51">
        <f t="shared" si="12"/>
        <v>0</v>
      </c>
      <c r="B303" s="51">
        <f t="shared" si="13"/>
        <v>0</v>
      </c>
      <c r="C303" s="237">
        <f t="shared" si="14"/>
        <v>0</v>
      </c>
      <c r="D303" s="477">
        <v>294</v>
      </c>
      <c r="E303" s="478"/>
      <c r="F303" s="477"/>
      <c r="G303" s="479"/>
      <c r="H303" s="477"/>
      <c r="I303" s="480" t="str">
        <f>IF(H303&lt;&gt;"",INDEX('Kode Akun'!$D:$D,MATCH($H303,'Kode Akun'!$C:$C,0),0),"")</f>
        <v/>
      </c>
      <c r="J303" s="481"/>
      <c r="K303" s="481"/>
      <c r="L303" s="482"/>
      <c r="M303" s="483"/>
      <c r="N303" s="484"/>
      <c r="O303" s="484"/>
      <c r="P303" s="488" t="str">
        <f>IFERROR(INDEX(Supplier!D:D,MATCH(O303,Supplier!C:C,0),0),"")</f>
        <v/>
      </c>
      <c r="Q303" s="484"/>
      <c r="R303" s="484"/>
      <c r="S303" s="488" t="str">
        <f>IFERROR(INDEX(Customer!D:D,MATCH(R303,Customer!C:C,0),0),"")</f>
        <v/>
      </c>
      <c r="T303" s="490" t="str">
        <f>IFERROR(INDEX('Kode Akun'!N:N,MATCH(H303,'Kode Akun'!C:C,0),0),"")</f>
        <v/>
      </c>
      <c r="U303" s="488" t="str">
        <f>IFERROR(INDEX('Kode Akun'!O:O,MATCH(H303,'Kode Akun'!C:C,0),0),"")</f>
        <v/>
      </c>
      <c r="V303" s="166"/>
    </row>
    <row r="304" spans="1:22" ht="15" customHeight="1" x14ac:dyDescent="0.25">
      <c r="A304" s="51">
        <f t="shared" si="12"/>
        <v>0</v>
      </c>
      <c r="B304" s="51">
        <f t="shared" si="13"/>
        <v>0</v>
      </c>
      <c r="C304" s="237">
        <f t="shared" si="14"/>
        <v>0</v>
      </c>
      <c r="D304" s="477">
        <v>295</v>
      </c>
      <c r="E304" s="478"/>
      <c r="F304" s="477"/>
      <c r="G304" s="479"/>
      <c r="H304" s="477"/>
      <c r="I304" s="480" t="str">
        <f>IF(H304&lt;&gt;"",INDEX('Kode Akun'!$D:$D,MATCH($H304,'Kode Akun'!$C:$C,0),0),"")</f>
        <v/>
      </c>
      <c r="J304" s="481"/>
      <c r="K304" s="481"/>
      <c r="L304" s="482"/>
      <c r="M304" s="483"/>
      <c r="N304" s="484"/>
      <c r="O304" s="484"/>
      <c r="P304" s="488" t="str">
        <f>IFERROR(INDEX(Supplier!D:D,MATCH(O304,Supplier!C:C,0),0),"")</f>
        <v/>
      </c>
      <c r="Q304" s="484"/>
      <c r="R304" s="484"/>
      <c r="S304" s="488" t="str">
        <f>IFERROR(INDEX(Customer!D:D,MATCH(R304,Customer!C:C,0),0),"")</f>
        <v/>
      </c>
      <c r="T304" s="490" t="str">
        <f>IFERROR(INDEX('Kode Akun'!N:N,MATCH(H304,'Kode Akun'!C:C,0),0),"")</f>
        <v/>
      </c>
      <c r="U304" s="488" t="str">
        <f>IFERROR(INDEX('Kode Akun'!O:O,MATCH(H304,'Kode Akun'!C:C,0),0),"")</f>
        <v/>
      </c>
      <c r="V304" s="166"/>
    </row>
    <row r="305" spans="1:22" ht="15" customHeight="1" x14ac:dyDescent="0.25">
      <c r="A305" s="51">
        <f t="shared" si="12"/>
        <v>0</v>
      </c>
      <c r="B305" s="51">
        <f t="shared" si="13"/>
        <v>0</v>
      </c>
      <c r="C305" s="237">
        <f t="shared" si="14"/>
        <v>0</v>
      </c>
      <c r="D305" s="477">
        <v>296</v>
      </c>
      <c r="E305" s="478"/>
      <c r="F305" s="477"/>
      <c r="G305" s="479"/>
      <c r="H305" s="477"/>
      <c r="I305" s="480" t="str">
        <f>IF(H305&lt;&gt;"",INDEX('Kode Akun'!$D:$D,MATCH($H305,'Kode Akun'!$C:$C,0),0),"")</f>
        <v/>
      </c>
      <c r="J305" s="481"/>
      <c r="K305" s="481"/>
      <c r="L305" s="482"/>
      <c r="M305" s="483"/>
      <c r="N305" s="484"/>
      <c r="O305" s="484"/>
      <c r="P305" s="488" t="str">
        <f>IFERROR(INDEX(Supplier!D:D,MATCH(O305,Supplier!C:C,0),0),"")</f>
        <v/>
      </c>
      <c r="Q305" s="484"/>
      <c r="R305" s="484"/>
      <c r="S305" s="488" t="str">
        <f>IFERROR(INDEX(Customer!D:D,MATCH(R305,Customer!C:C,0),0),"")</f>
        <v/>
      </c>
      <c r="T305" s="490" t="str">
        <f>IFERROR(INDEX('Kode Akun'!N:N,MATCH(H305,'Kode Akun'!C:C,0),0),"")</f>
        <v/>
      </c>
      <c r="U305" s="488" t="str">
        <f>IFERROR(INDEX('Kode Akun'!O:O,MATCH(H305,'Kode Akun'!C:C,0),0),"")</f>
        <v/>
      </c>
      <c r="V305" s="166"/>
    </row>
    <row r="306" spans="1:22" ht="15" customHeight="1" x14ac:dyDescent="0.25">
      <c r="A306" s="51">
        <f t="shared" si="12"/>
        <v>0</v>
      </c>
      <c r="B306" s="51">
        <f t="shared" si="13"/>
        <v>0</v>
      </c>
      <c r="C306" s="237">
        <f t="shared" si="14"/>
        <v>0</v>
      </c>
      <c r="D306" s="477">
        <v>297</v>
      </c>
      <c r="E306" s="478"/>
      <c r="F306" s="477"/>
      <c r="G306" s="479"/>
      <c r="H306" s="477"/>
      <c r="I306" s="480" t="str">
        <f>IF(H306&lt;&gt;"",INDEX('Kode Akun'!$D:$D,MATCH($H306,'Kode Akun'!$C:$C,0),0),"")</f>
        <v/>
      </c>
      <c r="J306" s="481"/>
      <c r="K306" s="481"/>
      <c r="L306" s="482"/>
      <c r="M306" s="483"/>
      <c r="N306" s="484"/>
      <c r="O306" s="484"/>
      <c r="P306" s="488" t="str">
        <f>IFERROR(INDEX(Supplier!D:D,MATCH(O306,Supplier!C:C,0),0),"")</f>
        <v/>
      </c>
      <c r="Q306" s="484"/>
      <c r="R306" s="484"/>
      <c r="S306" s="488" t="str">
        <f>IFERROR(INDEX(Customer!D:D,MATCH(R306,Customer!C:C,0),0),"")</f>
        <v/>
      </c>
      <c r="T306" s="490" t="str">
        <f>IFERROR(INDEX('Kode Akun'!N:N,MATCH(H306,'Kode Akun'!C:C,0),0),"")</f>
        <v/>
      </c>
      <c r="U306" s="488" t="str">
        <f>IFERROR(INDEX('Kode Akun'!O:O,MATCH(H306,'Kode Akun'!C:C,0),0),"")</f>
        <v/>
      </c>
      <c r="V306" s="166"/>
    </row>
    <row r="307" spans="1:22" ht="15" customHeight="1" x14ac:dyDescent="0.25">
      <c r="A307" s="51">
        <f t="shared" si="12"/>
        <v>0</v>
      </c>
      <c r="B307" s="51">
        <f t="shared" si="13"/>
        <v>0</v>
      </c>
      <c r="C307" s="237">
        <f t="shared" si="14"/>
        <v>0</v>
      </c>
      <c r="D307" s="477">
        <v>298</v>
      </c>
      <c r="E307" s="478"/>
      <c r="F307" s="477"/>
      <c r="G307" s="479"/>
      <c r="H307" s="477"/>
      <c r="I307" s="480" t="str">
        <f>IF(H307&lt;&gt;"",INDEX('Kode Akun'!$D:$D,MATCH($H307,'Kode Akun'!$C:$C,0),0),"")</f>
        <v/>
      </c>
      <c r="J307" s="481"/>
      <c r="K307" s="481"/>
      <c r="L307" s="482"/>
      <c r="M307" s="483"/>
      <c r="N307" s="484"/>
      <c r="O307" s="484"/>
      <c r="P307" s="488" t="str">
        <f>IFERROR(INDEX(Supplier!D:D,MATCH(O307,Supplier!C:C,0),0),"")</f>
        <v/>
      </c>
      <c r="Q307" s="484"/>
      <c r="R307" s="484"/>
      <c r="S307" s="488" t="str">
        <f>IFERROR(INDEX(Customer!D:D,MATCH(R307,Customer!C:C,0),0),"")</f>
        <v/>
      </c>
      <c r="T307" s="490" t="str">
        <f>IFERROR(INDEX('Kode Akun'!N:N,MATCH(H307,'Kode Akun'!C:C,0),0),"")</f>
        <v/>
      </c>
      <c r="U307" s="488" t="str">
        <f>IFERROR(INDEX('Kode Akun'!O:O,MATCH(H307,'Kode Akun'!C:C,0),0),"")</f>
        <v/>
      </c>
      <c r="V307" s="166"/>
    </row>
    <row r="308" spans="1:22" ht="15" customHeight="1" x14ac:dyDescent="0.25">
      <c r="A308" s="51">
        <f t="shared" si="12"/>
        <v>0</v>
      </c>
      <c r="B308" s="51">
        <f t="shared" si="13"/>
        <v>0</v>
      </c>
      <c r="C308" s="237">
        <f t="shared" si="14"/>
        <v>0</v>
      </c>
      <c r="D308" s="477">
        <v>299</v>
      </c>
      <c r="E308" s="478"/>
      <c r="F308" s="477"/>
      <c r="G308" s="479"/>
      <c r="H308" s="477"/>
      <c r="I308" s="480" t="str">
        <f>IF(H308&lt;&gt;"",INDEX('Kode Akun'!$D:$D,MATCH($H308,'Kode Akun'!$C:$C,0),0),"")</f>
        <v/>
      </c>
      <c r="J308" s="481"/>
      <c r="K308" s="481"/>
      <c r="L308" s="482"/>
      <c r="M308" s="483"/>
      <c r="N308" s="484"/>
      <c r="O308" s="484"/>
      <c r="P308" s="488" t="str">
        <f>IFERROR(INDEX(Supplier!D:D,MATCH(O308,Supplier!C:C,0),0),"")</f>
        <v/>
      </c>
      <c r="Q308" s="484"/>
      <c r="R308" s="484"/>
      <c r="S308" s="488" t="str">
        <f>IFERROR(INDEX(Customer!D:D,MATCH(R308,Customer!C:C,0),0),"")</f>
        <v/>
      </c>
      <c r="T308" s="490" t="str">
        <f>IFERROR(INDEX('Kode Akun'!N:N,MATCH(H308,'Kode Akun'!C:C,0),0),"")</f>
        <v/>
      </c>
      <c r="U308" s="488" t="str">
        <f>IFERROR(INDEX('Kode Akun'!O:O,MATCH(H308,'Kode Akun'!C:C,0),0),"")</f>
        <v/>
      </c>
      <c r="V308" s="166"/>
    </row>
    <row r="309" spans="1:22" ht="15" customHeight="1" x14ac:dyDescent="0.25">
      <c r="A309" s="51">
        <f t="shared" si="12"/>
        <v>0</v>
      </c>
      <c r="B309" s="51">
        <f t="shared" si="13"/>
        <v>0</v>
      </c>
      <c r="C309" s="237">
        <f t="shared" si="14"/>
        <v>0</v>
      </c>
      <c r="D309" s="477">
        <v>300</v>
      </c>
      <c r="E309" s="478"/>
      <c r="F309" s="477"/>
      <c r="G309" s="479"/>
      <c r="H309" s="477"/>
      <c r="I309" s="480" t="str">
        <f>IF(H309&lt;&gt;"",INDEX('Kode Akun'!$D:$D,MATCH($H309,'Kode Akun'!$C:$C,0),0),"")</f>
        <v/>
      </c>
      <c r="J309" s="481"/>
      <c r="K309" s="481"/>
      <c r="L309" s="482"/>
      <c r="M309" s="483"/>
      <c r="N309" s="484"/>
      <c r="O309" s="484"/>
      <c r="P309" s="488" t="str">
        <f>IFERROR(INDEX(Supplier!D:D,MATCH(O309,Supplier!C:C,0),0),"")</f>
        <v/>
      </c>
      <c r="Q309" s="484"/>
      <c r="R309" s="484"/>
      <c r="S309" s="488" t="str">
        <f>IFERROR(INDEX(Customer!D:D,MATCH(R309,Customer!C:C,0),0),"")</f>
        <v/>
      </c>
      <c r="T309" s="490" t="str">
        <f>IFERROR(INDEX('Kode Akun'!N:N,MATCH(H309,'Kode Akun'!C:C,0),0),"")</f>
        <v/>
      </c>
      <c r="U309" s="488" t="str">
        <f>IFERROR(INDEX('Kode Akun'!O:O,MATCH(H309,'Kode Akun'!C:C,0),0),"")</f>
        <v/>
      </c>
      <c r="V309" s="166"/>
    </row>
    <row r="310" spans="1:22" ht="15" customHeight="1" x14ac:dyDescent="0.25">
      <c r="A310" s="51">
        <f t="shared" si="12"/>
        <v>0</v>
      </c>
      <c r="B310" s="51">
        <f t="shared" si="13"/>
        <v>0</v>
      </c>
      <c r="C310" s="237">
        <f t="shared" si="14"/>
        <v>0</v>
      </c>
      <c r="D310" s="477">
        <v>301</v>
      </c>
      <c r="E310" s="478"/>
      <c r="F310" s="477"/>
      <c r="G310" s="479"/>
      <c r="H310" s="477"/>
      <c r="I310" s="480" t="str">
        <f>IF(H310&lt;&gt;"",INDEX('Kode Akun'!$D:$D,MATCH($H310,'Kode Akun'!$C:$C,0),0),"")</f>
        <v/>
      </c>
      <c r="J310" s="481"/>
      <c r="K310" s="481"/>
      <c r="L310" s="482"/>
      <c r="M310" s="483"/>
      <c r="N310" s="484"/>
      <c r="O310" s="484"/>
      <c r="P310" s="488" t="str">
        <f>IFERROR(INDEX(Supplier!D:D,MATCH(O310,Supplier!C:C,0),0),"")</f>
        <v/>
      </c>
      <c r="Q310" s="484"/>
      <c r="R310" s="484"/>
      <c r="S310" s="488" t="str">
        <f>IFERROR(INDEX(Customer!D:D,MATCH(R310,Customer!C:C,0),0),"")</f>
        <v/>
      </c>
      <c r="T310" s="490" t="str">
        <f>IFERROR(INDEX('Kode Akun'!N:N,MATCH(H310,'Kode Akun'!C:C,0),0),"")</f>
        <v/>
      </c>
      <c r="U310" s="488" t="str">
        <f>IFERROR(INDEX('Kode Akun'!O:O,MATCH(H310,'Kode Akun'!C:C,0),0),"")</f>
        <v/>
      </c>
      <c r="V310" s="166"/>
    </row>
    <row r="311" spans="1:22" ht="15" customHeight="1" x14ac:dyDescent="0.25">
      <c r="A311" s="51">
        <f t="shared" si="12"/>
        <v>0</v>
      </c>
      <c r="B311" s="51">
        <f t="shared" si="13"/>
        <v>0</v>
      </c>
      <c r="C311" s="237">
        <f t="shared" si="14"/>
        <v>0</v>
      </c>
      <c r="D311" s="477">
        <v>302</v>
      </c>
      <c r="E311" s="478"/>
      <c r="F311" s="477"/>
      <c r="G311" s="479"/>
      <c r="H311" s="477"/>
      <c r="I311" s="480" t="str">
        <f>IF(H311&lt;&gt;"",INDEX('Kode Akun'!$D:$D,MATCH($H311,'Kode Akun'!$C:$C,0),0),"")</f>
        <v/>
      </c>
      <c r="J311" s="481"/>
      <c r="K311" s="481"/>
      <c r="L311" s="482"/>
      <c r="M311" s="483"/>
      <c r="N311" s="484"/>
      <c r="O311" s="484"/>
      <c r="P311" s="488" t="str">
        <f>IFERROR(INDEX(Supplier!D:D,MATCH(O311,Supplier!C:C,0),0),"")</f>
        <v/>
      </c>
      <c r="Q311" s="484"/>
      <c r="R311" s="484"/>
      <c r="S311" s="488" t="str">
        <f>IFERROR(INDEX(Customer!D:D,MATCH(R311,Customer!C:C,0),0),"")</f>
        <v/>
      </c>
      <c r="T311" s="490" t="str">
        <f>IFERROR(INDEX('Kode Akun'!N:N,MATCH(H311,'Kode Akun'!C:C,0),0),"")</f>
        <v/>
      </c>
      <c r="U311" s="488" t="str">
        <f>IFERROR(INDEX('Kode Akun'!O:O,MATCH(H311,'Kode Akun'!C:C,0),0),"")</f>
        <v/>
      </c>
      <c r="V311" s="166"/>
    </row>
    <row r="312" spans="1:22" ht="15" customHeight="1" x14ac:dyDescent="0.25">
      <c r="A312" s="51">
        <f t="shared" si="12"/>
        <v>0</v>
      </c>
      <c r="B312" s="51">
        <f t="shared" si="13"/>
        <v>0</v>
      </c>
      <c r="C312" s="237">
        <f t="shared" si="14"/>
        <v>0</v>
      </c>
      <c r="D312" s="477">
        <v>303</v>
      </c>
      <c r="E312" s="478"/>
      <c r="F312" s="477"/>
      <c r="G312" s="479"/>
      <c r="H312" s="477"/>
      <c r="I312" s="480" t="str">
        <f>IF(H312&lt;&gt;"",INDEX('Kode Akun'!$D:$D,MATCH($H312,'Kode Akun'!$C:$C,0),0),"")</f>
        <v/>
      </c>
      <c r="J312" s="481"/>
      <c r="K312" s="481"/>
      <c r="L312" s="482"/>
      <c r="M312" s="483"/>
      <c r="N312" s="484"/>
      <c r="O312" s="484"/>
      <c r="P312" s="488" t="str">
        <f>IFERROR(INDEX(Supplier!D:D,MATCH(O312,Supplier!C:C,0),0),"")</f>
        <v/>
      </c>
      <c r="Q312" s="484"/>
      <c r="R312" s="484"/>
      <c r="S312" s="488" t="str">
        <f>IFERROR(INDEX(Customer!D:D,MATCH(R312,Customer!C:C,0),0),"")</f>
        <v/>
      </c>
      <c r="T312" s="490" t="str">
        <f>IFERROR(INDEX('Kode Akun'!N:N,MATCH(H312,'Kode Akun'!C:C,0),0),"")</f>
        <v/>
      </c>
      <c r="U312" s="488" t="str">
        <f>IFERROR(INDEX('Kode Akun'!O:O,MATCH(H312,'Kode Akun'!C:C,0),0),"")</f>
        <v/>
      </c>
      <c r="V312" s="166"/>
    </row>
    <row r="313" spans="1:22" ht="15" customHeight="1" x14ac:dyDescent="0.25">
      <c r="A313" s="51">
        <f t="shared" si="12"/>
        <v>0</v>
      </c>
      <c r="B313" s="51">
        <f t="shared" si="13"/>
        <v>0</v>
      </c>
      <c r="C313" s="237">
        <f t="shared" si="14"/>
        <v>0</v>
      </c>
      <c r="D313" s="477">
        <v>304</v>
      </c>
      <c r="E313" s="478"/>
      <c r="F313" s="477"/>
      <c r="G313" s="479"/>
      <c r="H313" s="477"/>
      <c r="I313" s="480" t="str">
        <f>IF(H313&lt;&gt;"",INDEX('Kode Akun'!$D:$D,MATCH($H313,'Kode Akun'!$C:$C,0),0),"")</f>
        <v/>
      </c>
      <c r="J313" s="481"/>
      <c r="K313" s="481"/>
      <c r="L313" s="482"/>
      <c r="M313" s="483"/>
      <c r="N313" s="484"/>
      <c r="O313" s="484"/>
      <c r="P313" s="488" t="str">
        <f>IFERROR(INDEX(Supplier!D:D,MATCH(O313,Supplier!C:C,0),0),"")</f>
        <v/>
      </c>
      <c r="Q313" s="484"/>
      <c r="R313" s="484"/>
      <c r="S313" s="488" t="str">
        <f>IFERROR(INDEX(Customer!D:D,MATCH(R313,Customer!C:C,0),0),"")</f>
        <v/>
      </c>
      <c r="T313" s="490" t="str">
        <f>IFERROR(INDEX('Kode Akun'!N:N,MATCH(H313,'Kode Akun'!C:C,0),0),"")</f>
        <v/>
      </c>
      <c r="U313" s="488" t="str">
        <f>IFERROR(INDEX('Kode Akun'!O:O,MATCH(H313,'Kode Akun'!C:C,0),0),"")</f>
        <v/>
      </c>
      <c r="V313" s="166"/>
    </row>
    <row r="314" spans="1:22" ht="15" customHeight="1" x14ac:dyDescent="0.25">
      <c r="A314" s="51">
        <f t="shared" si="12"/>
        <v>0</v>
      </c>
      <c r="B314" s="51">
        <f t="shared" si="13"/>
        <v>0</v>
      </c>
      <c r="C314" s="237">
        <f t="shared" si="14"/>
        <v>0</v>
      </c>
      <c r="D314" s="477">
        <v>305</v>
      </c>
      <c r="E314" s="478"/>
      <c r="F314" s="477"/>
      <c r="G314" s="479"/>
      <c r="H314" s="477"/>
      <c r="I314" s="480" t="str">
        <f>IF(H314&lt;&gt;"",INDEX('Kode Akun'!$D:$D,MATCH($H314,'Kode Akun'!$C:$C,0),0),"")</f>
        <v/>
      </c>
      <c r="J314" s="481"/>
      <c r="K314" s="481"/>
      <c r="L314" s="482"/>
      <c r="M314" s="483"/>
      <c r="N314" s="484"/>
      <c r="O314" s="484"/>
      <c r="P314" s="488" t="str">
        <f>IFERROR(INDEX(Supplier!D:D,MATCH(O314,Supplier!C:C,0),0),"")</f>
        <v/>
      </c>
      <c r="Q314" s="484"/>
      <c r="R314" s="484"/>
      <c r="S314" s="488" t="str">
        <f>IFERROR(INDEX(Customer!D:D,MATCH(R314,Customer!C:C,0),0),"")</f>
        <v/>
      </c>
      <c r="T314" s="490" t="str">
        <f>IFERROR(INDEX('Kode Akun'!N:N,MATCH(H314,'Kode Akun'!C:C,0),0),"")</f>
        <v/>
      </c>
      <c r="U314" s="488" t="str">
        <f>IFERROR(INDEX('Kode Akun'!O:O,MATCH(H314,'Kode Akun'!C:C,0),0),"")</f>
        <v/>
      </c>
      <c r="V314" s="166"/>
    </row>
    <row r="315" spans="1:22" ht="15" customHeight="1" x14ac:dyDescent="0.25">
      <c r="A315" s="51">
        <f t="shared" si="12"/>
        <v>0</v>
      </c>
      <c r="B315" s="51">
        <f t="shared" si="13"/>
        <v>0</v>
      </c>
      <c r="C315" s="237">
        <f t="shared" si="14"/>
        <v>0</v>
      </c>
      <c r="D315" s="477">
        <v>306</v>
      </c>
      <c r="E315" s="478"/>
      <c r="F315" s="477"/>
      <c r="G315" s="479"/>
      <c r="H315" s="477"/>
      <c r="I315" s="480" t="str">
        <f>IF(H315&lt;&gt;"",INDEX('Kode Akun'!$D:$D,MATCH($H315,'Kode Akun'!$C:$C,0),0),"")</f>
        <v/>
      </c>
      <c r="J315" s="481"/>
      <c r="K315" s="481"/>
      <c r="L315" s="482"/>
      <c r="M315" s="483"/>
      <c r="N315" s="484"/>
      <c r="O315" s="484"/>
      <c r="P315" s="488" t="str">
        <f>IFERROR(INDEX(Supplier!D:D,MATCH(O315,Supplier!C:C,0),0),"")</f>
        <v/>
      </c>
      <c r="Q315" s="484"/>
      <c r="R315" s="484"/>
      <c r="S315" s="488" t="str">
        <f>IFERROR(INDEX(Customer!D:D,MATCH(R315,Customer!C:C,0),0),"")</f>
        <v/>
      </c>
      <c r="T315" s="490" t="str">
        <f>IFERROR(INDEX('Kode Akun'!N:N,MATCH(H315,'Kode Akun'!C:C,0),0),"")</f>
        <v/>
      </c>
      <c r="U315" s="488" t="str">
        <f>IFERROR(INDEX('Kode Akun'!O:O,MATCH(H315,'Kode Akun'!C:C,0),0),"")</f>
        <v/>
      </c>
      <c r="V315" s="166"/>
    </row>
    <row r="316" spans="1:22" ht="15" customHeight="1" x14ac:dyDescent="0.25">
      <c r="A316" s="51">
        <f t="shared" si="12"/>
        <v>0</v>
      </c>
      <c r="B316" s="51">
        <f t="shared" si="13"/>
        <v>0</v>
      </c>
      <c r="C316" s="237">
        <f t="shared" si="14"/>
        <v>0</v>
      </c>
      <c r="D316" s="477">
        <v>307</v>
      </c>
      <c r="E316" s="478"/>
      <c r="F316" s="477"/>
      <c r="G316" s="479"/>
      <c r="H316" s="477"/>
      <c r="I316" s="480" t="str">
        <f>IF(H316&lt;&gt;"",INDEX('Kode Akun'!$D:$D,MATCH($H316,'Kode Akun'!$C:$C,0),0),"")</f>
        <v/>
      </c>
      <c r="J316" s="481"/>
      <c r="K316" s="481"/>
      <c r="L316" s="482"/>
      <c r="M316" s="483"/>
      <c r="N316" s="484"/>
      <c r="O316" s="484"/>
      <c r="P316" s="488" t="str">
        <f>IFERROR(INDEX(Supplier!D:D,MATCH(O316,Supplier!C:C,0),0),"")</f>
        <v/>
      </c>
      <c r="Q316" s="484"/>
      <c r="R316" s="484"/>
      <c r="S316" s="488" t="str">
        <f>IFERROR(INDEX(Customer!D:D,MATCH(R316,Customer!C:C,0),0),"")</f>
        <v/>
      </c>
      <c r="T316" s="490" t="str">
        <f>IFERROR(INDEX('Kode Akun'!N:N,MATCH(H316,'Kode Akun'!C:C,0),0),"")</f>
        <v/>
      </c>
      <c r="U316" s="488" t="str">
        <f>IFERROR(INDEX('Kode Akun'!O:O,MATCH(H316,'Kode Akun'!C:C,0),0),"")</f>
        <v/>
      </c>
      <c r="V316" s="166"/>
    </row>
    <row r="317" spans="1:22" ht="15" customHeight="1" x14ac:dyDescent="0.25">
      <c r="A317" s="51">
        <f t="shared" si="12"/>
        <v>0</v>
      </c>
      <c r="B317" s="51">
        <f t="shared" si="13"/>
        <v>0</v>
      </c>
      <c r="C317" s="237">
        <f t="shared" si="14"/>
        <v>0</v>
      </c>
      <c r="D317" s="477">
        <v>308</v>
      </c>
      <c r="E317" s="478"/>
      <c r="F317" s="477"/>
      <c r="G317" s="479"/>
      <c r="H317" s="477"/>
      <c r="I317" s="480" t="str">
        <f>IF(H317&lt;&gt;"",INDEX('Kode Akun'!$D:$D,MATCH($H317,'Kode Akun'!$C:$C,0),0),"")</f>
        <v/>
      </c>
      <c r="J317" s="481"/>
      <c r="K317" s="481"/>
      <c r="L317" s="482"/>
      <c r="M317" s="483"/>
      <c r="N317" s="484"/>
      <c r="O317" s="484"/>
      <c r="P317" s="488" t="str">
        <f>IFERROR(INDEX(Supplier!D:D,MATCH(O317,Supplier!C:C,0),0),"")</f>
        <v/>
      </c>
      <c r="Q317" s="484"/>
      <c r="R317" s="484"/>
      <c r="S317" s="488" t="str">
        <f>IFERROR(INDEX(Customer!D:D,MATCH(R317,Customer!C:C,0),0),"")</f>
        <v/>
      </c>
      <c r="T317" s="490" t="str">
        <f>IFERROR(INDEX('Kode Akun'!N:N,MATCH(H317,'Kode Akun'!C:C,0),0),"")</f>
        <v/>
      </c>
      <c r="U317" s="488" t="str">
        <f>IFERROR(INDEX('Kode Akun'!O:O,MATCH(H317,'Kode Akun'!C:C,0),0),"")</f>
        <v/>
      </c>
      <c r="V317" s="166"/>
    </row>
    <row r="318" spans="1:22" ht="15" customHeight="1" x14ac:dyDescent="0.25">
      <c r="A318" s="51">
        <f t="shared" si="12"/>
        <v>0</v>
      </c>
      <c r="B318" s="51">
        <f t="shared" si="13"/>
        <v>0</v>
      </c>
      <c r="C318" s="237">
        <f t="shared" si="14"/>
        <v>0</v>
      </c>
      <c r="D318" s="477">
        <v>309</v>
      </c>
      <c r="E318" s="478"/>
      <c r="F318" s="477"/>
      <c r="G318" s="479"/>
      <c r="H318" s="477"/>
      <c r="I318" s="480" t="str">
        <f>IF(H318&lt;&gt;"",INDEX('Kode Akun'!$D:$D,MATCH($H318,'Kode Akun'!$C:$C,0),0),"")</f>
        <v/>
      </c>
      <c r="J318" s="481"/>
      <c r="K318" s="481"/>
      <c r="L318" s="482"/>
      <c r="M318" s="483"/>
      <c r="N318" s="484"/>
      <c r="O318" s="484"/>
      <c r="P318" s="488" t="str">
        <f>IFERROR(INDEX(Supplier!D:D,MATCH(O318,Supplier!C:C,0),0),"")</f>
        <v/>
      </c>
      <c r="Q318" s="484"/>
      <c r="R318" s="484"/>
      <c r="S318" s="488" t="str">
        <f>IFERROR(INDEX(Customer!D:D,MATCH(R318,Customer!C:C,0),0),"")</f>
        <v/>
      </c>
      <c r="T318" s="490" t="str">
        <f>IFERROR(INDEX('Kode Akun'!N:N,MATCH(H318,'Kode Akun'!C:C,0),0),"")</f>
        <v/>
      </c>
      <c r="U318" s="488" t="str">
        <f>IFERROR(INDEX('Kode Akun'!O:O,MATCH(H318,'Kode Akun'!C:C,0),0),"")</f>
        <v/>
      </c>
      <c r="V318" s="166"/>
    </row>
    <row r="319" spans="1:22" ht="15" customHeight="1" x14ac:dyDescent="0.25">
      <c r="A319" s="51">
        <f t="shared" si="12"/>
        <v>0</v>
      </c>
      <c r="B319" s="51">
        <f t="shared" si="13"/>
        <v>0</v>
      </c>
      <c r="C319" s="237">
        <f t="shared" si="14"/>
        <v>0</v>
      </c>
      <c r="D319" s="477">
        <v>310</v>
      </c>
      <c r="E319" s="478"/>
      <c r="F319" s="477"/>
      <c r="G319" s="479"/>
      <c r="H319" s="477"/>
      <c r="I319" s="480" t="str">
        <f>IF(H319&lt;&gt;"",INDEX('Kode Akun'!$D:$D,MATCH($H319,'Kode Akun'!$C:$C,0),0),"")</f>
        <v/>
      </c>
      <c r="J319" s="481"/>
      <c r="K319" s="481"/>
      <c r="L319" s="482"/>
      <c r="M319" s="483"/>
      <c r="N319" s="484"/>
      <c r="O319" s="484"/>
      <c r="P319" s="488" t="str">
        <f>IFERROR(INDEX(Supplier!D:D,MATCH(O319,Supplier!C:C,0),0),"")</f>
        <v/>
      </c>
      <c r="Q319" s="484"/>
      <c r="R319" s="484"/>
      <c r="S319" s="488" t="str">
        <f>IFERROR(INDEX(Customer!D:D,MATCH(R319,Customer!C:C,0),0),"")</f>
        <v/>
      </c>
      <c r="T319" s="490" t="str">
        <f>IFERROR(INDEX('Kode Akun'!N:N,MATCH(H319,'Kode Akun'!C:C,0),0),"")</f>
        <v/>
      </c>
      <c r="U319" s="488" t="str">
        <f>IFERROR(INDEX('Kode Akun'!O:O,MATCH(H319,'Kode Akun'!C:C,0),0),"")</f>
        <v/>
      </c>
      <c r="V319" s="166"/>
    </row>
    <row r="320" spans="1:22" ht="15" customHeight="1" x14ac:dyDescent="0.25">
      <c r="A320" s="51">
        <f t="shared" si="12"/>
        <v>0</v>
      </c>
      <c r="B320" s="51">
        <f t="shared" si="13"/>
        <v>0</v>
      </c>
      <c r="C320" s="237">
        <f t="shared" si="14"/>
        <v>0</v>
      </c>
      <c r="D320" s="477">
        <v>311</v>
      </c>
      <c r="E320" s="478"/>
      <c r="F320" s="477"/>
      <c r="G320" s="479"/>
      <c r="H320" s="477"/>
      <c r="I320" s="480" t="str">
        <f>IF(H320&lt;&gt;"",INDEX('Kode Akun'!$D:$D,MATCH($H320,'Kode Akun'!$C:$C,0),0),"")</f>
        <v/>
      </c>
      <c r="J320" s="481"/>
      <c r="K320" s="481"/>
      <c r="L320" s="482"/>
      <c r="M320" s="483"/>
      <c r="N320" s="484"/>
      <c r="O320" s="484"/>
      <c r="P320" s="488" t="str">
        <f>IFERROR(INDEX(Supplier!D:D,MATCH(O320,Supplier!C:C,0),0),"")</f>
        <v/>
      </c>
      <c r="Q320" s="484"/>
      <c r="R320" s="484"/>
      <c r="S320" s="488" t="str">
        <f>IFERROR(INDEX(Customer!D:D,MATCH(R320,Customer!C:C,0),0),"")</f>
        <v/>
      </c>
      <c r="T320" s="490" t="str">
        <f>IFERROR(INDEX('Kode Akun'!N:N,MATCH(H320,'Kode Akun'!C:C,0),0),"")</f>
        <v/>
      </c>
      <c r="U320" s="488" t="str">
        <f>IFERROR(INDEX('Kode Akun'!O:O,MATCH(H320,'Kode Akun'!C:C,0),0),"")</f>
        <v/>
      </c>
      <c r="V320" s="166"/>
    </row>
    <row r="321" spans="1:22" ht="15" customHeight="1" x14ac:dyDescent="0.25">
      <c r="A321" s="51">
        <f t="shared" si="12"/>
        <v>0</v>
      </c>
      <c r="B321" s="51">
        <f t="shared" si="13"/>
        <v>0</v>
      </c>
      <c r="C321" s="237">
        <f t="shared" si="14"/>
        <v>0</v>
      </c>
      <c r="D321" s="477">
        <v>312</v>
      </c>
      <c r="E321" s="478"/>
      <c r="F321" s="477"/>
      <c r="G321" s="479"/>
      <c r="H321" s="477"/>
      <c r="I321" s="480" t="str">
        <f>IF(H321&lt;&gt;"",INDEX('Kode Akun'!$D:$D,MATCH($H321,'Kode Akun'!$C:$C,0),0),"")</f>
        <v/>
      </c>
      <c r="J321" s="481"/>
      <c r="K321" s="481"/>
      <c r="L321" s="482"/>
      <c r="M321" s="483"/>
      <c r="N321" s="484"/>
      <c r="O321" s="484"/>
      <c r="P321" s="488" t="str">
        <f>IFERROR(INDEX(Supplier!D:D,MATCH(O321,Supplier!C:C,0),0),"")</f>
        <v/>
      </c>
      <c r="Q321" s="484"/>
      <c r="R321" s="484"/>
      <c r="S321" s="488" t="str">
        <f>IFERROR(INDEX(Customer!D:D,MATCH(R321,Customer!C:C,0),0),"")</f>
        <v/>
      </c>
      <c r="T321" s="490" t="str">
        <f>IFERROR(INDEX('Kode Akun'!N:N,MATCH(H321,'Kode Akun'!C:C,0),0),"")</f>
        <v/>
      </c>
      <c r="U321" s="488" t="str">
        <f>IFERROR(INDEX('Kode Akun'!O:O,MATCH(H321,'Kode Akun'!C:C,0),0),"")</f>
        <v/>
      </c>
      <c r="V321" s="166"/>
    </row>
    <row r="322" spans="1:22" ht="15" customHeight="1" x14ac:dyDescent="0.25">
      <c r="A322" s="51">
        <f t="shared" si="12"/>
        <v>0</v>
      </c>
      <c r="B322" s="51">
        <f t="shared" si="13"/>
        <v>0</v>
      </c>
      <c r="C322" s="237">
        <f t="shared" si="14"/>
        <v>0</v>
      </c>
      <c r="D322" s="477">
        <v>313</v>
      </c>
      <c r="E322" s="478"/>
      <c r="F322" s="477"/>
      <c r="G322" s="479"/>
      <c r="H322" s="477"/>
      <c r="I322" s="480" t="str">
        <f>IF(H322&lt;&gt;"",INDEX('Kode Akun'!$D:$D,MATCH($H322,'Kode Akun'!$C:$C,0),0),"")</f>
        <v/>
      </c>
      <c r="J322" s="481"/>
      <c r="K322" s="481"/>
      <c r="L322" s="482"/>
      <c r="M322" s="483"/>
      <c r="N322" s="484"/>
      <c r="O322" s="484"/>
      <c r="P322" s="488" t="str">
        <f>IFERROR(INDEX(Supplier!D:D,MATCH(O322,Supplier!C:C,0),0),"")</f>
        <v/>
      </c>
      <c r="Q322" s="484"/>
      <c r="R322" s="484"/>
      <c r="S322" s="488" t="str">
        <f>IFERROR(INDEX(Customer!D:D,MATCH(R322,Customer!C:C,0),0),"")</f>
        <v/>
      </c>
      <c r="T322" s="490" t="str">
        <f>IFERROR(INDEX('Kode Akun'!N:N,MATCH(H322,'Kode Akun'!C:C,0),0),"")</f>
        <v/>
      </c>
      <c r="U322" s="488" t="str">
        <f>IFERROR(INDEX('Kode Akun'!O:O,MATCH(H322,'Kode Akun'!C:C,0),0),"")</f>
        <v/>
      </c>
      <c r="V322" s="166"/>
    </row>
    <row r="323" spans="1:22" ht="15" customHeight="1" x14ac:dyDescent="0.25">
      <c r="A323" s="51">
        <f t="shared" si="12"/>
        <v>0</v>
      </c>
      <c r="B323" s="51">
        <f t="shared" si="13"/>
        <v>0</v>
      </c>
      <c r="C323" s="237">
        <f t="shared" si="14"/>
        <v>0</v>
      </c>
      <c r="D323" s="477">
        <v>314</v>
      </c>
      <c r="E323" s="478"/>
      <c r="F323" s="477"/>
      <c r="G323" s="479"/>
      <c r="H323" s="477"/>
      <c r="I323" s="480" t="str">
        <f>IF(H323&lt;&gt;"",INDEX('Kode Akun'!$D:$D,MATCH($H323,'Kode Akun'!$C:$C,0),0),"")</f>
        <v/>
      </c>
      <c r="J323" s="481"/>
      <c r="K323" s="481"/>
      <c r="L323" s="482"/>
      <c r="M323" s="483"/>
      <c r="N323" s="484"/>
      <c r="O323" s="484"/>
      <c r="P323" s="488" t="str">
        <f>IFERROR(INDEX(Supplier!D:D,MATCH(O323,Supplier!C:C,0),0),"")</f>
        <v/>
      </c>
      <c r="Q323" s="484"/>
      <c r="R323" s="484"/>
      <c r="S323" s="488" t="str">
        <f>IFERROR(INDEX(Customer!D:D,MATCH(R323,Customer!C:C,0),0),"")</f>
        <v/>
      </c>
      <c r="T323" s="490" t="str">
        <f>IFERROR(INDEX('Kode Akun'!N:N,MATCH(H323,'Kode Akun'!C:C,0),0),"")</f>
        <v/>
      </c>
      <c r="U323" s="488" t="str">
        <f>IFERROR(INDEX('Kode Akun'!O:O,MATCH(H323,'Kode Akun'!C:C,0),0),"")</f>
        <v/>
      </c>
      <c r="V323" s="166"/>
    </row>
    <row r="324" spans="1:22" ht="15" customHeight="1" x14ac:dyDescent="0.25">
      <c r="A324" s="51">
        <f t="shared" si="12"/>
        <v>0</v>
      </c>
      <c r="B324" s="51">
        <f t="shared" si="13"/>
        <v>0</v>
      </c>
      <c r="C324" s="237">
        <f t="shared" si="14"/>
        <v>0</v>
      </c>
      <c r="D324" s="477">
        <v>315</v>
      </c>
      <c r="E324" s="478"/>
      <c r="F324" s="477"/>
      <c r="G324" s="479"/>
      <c r="H324" s="477"/>
      <c r="I324" s="480" t="str">
        <f>IF(H324&lt;&gt;"",INDEX('Kode Akun'!$D:$D,MATCH($H324,'Kode Akun'!$C:$C,0),0),"")</f>
        <v/>
      </c>
      <c r="J324" s="481"/>
      <c r="K324" s="481"/>
      <c r="L324" s="482"/>
      <c r="M324" s="483"/>
      <c r="N324" s="484"/>
      <c r="O324" s="484"/>
      <c r="P324" s="488" t="str">
        <f>IFERROR(INDEX(Supplier!D:D,MATCH(O324,Supplier!C:C,0),0),"")</f>
        <v/>
      </c>
      <c r="Q324" s="484"/>
      <c r="R324" s="484"/>
      <c r="S324" s="488" t="str">
        <f>IFERROR(INDEX(Customer!D:D,MATCH(R324,Customer!C:C,0),0),"")</f>
        <v/>
      </c>
      <c r="T324" s="490" t="str">
        <f>IFERROR(INDEX('Kode Akun'!N:N,MATCH(H324,'Kode Akun'!C:C,0),0),"")</f>
        <v/>
      </c>
      <c r="U324" s="488" t="str">
        <f>IFERROR(INDEX('Kode Akun'!O:O,MATCH(H324,'Kode Akun'!C:C,0),0),"")</f>
        <v/>
      </c>
      <c r="V324" s="166"/>
    </row>
    <row r="325" spans="1:22" ht="15" customHeight="1" x14ac:dyDescent="0.25">
      <c r="A325" s="51">
        <f t="shared" si="12"/>
        <v>0</v>
      </c>
      <c r="B325" s="51">
        <f t="shared" si="13"/>
        <v>0</v>
      </c>
      <c r="C325" s="237">
        <f t="shared" si="14"/>
        <v>0</v>
      </c>
      <c r="D325" s="477">
        <v>316</v>
      </c>
      <c r="E325" s="478"/>
      <c r="F325" s="477"/>
      <c r="G325" s="479"/>
      <c r="H325" s="477"/>
      <c r="I325" s="480" t="str">
        <f>IF(H325&lt;&gt;"",INDEX('Kode Akun'!$D:$D,MATCH($H325,'Kode Akun'!$C:$C,0),0),"")</f>
        <v/>
      </c>
      <c r="J325" s="481"/>
      <c r="K325" s="481"/>
      <c r="L325" s="482"/>
      <c r="M325" s="483"/>
      <c r="N325" s="484"/>
      <c r="O325" s="484"/>
      <c r="P325" s="488" t="str">
        <f>IFERROR(INDEX(Supplier!D:D,MATCH(O325,Supplier!C:C,0),0),"")</f>
        <v/>
      </c>
      <c r="Q325" s="484"/>
      <c r="R325" s="484"/>
      <c r="S325" s="488" t="str">
        <f>IFERROR(INDEX(Customer!D:D,MATCH(R325,Customer!C:C,0),0),"")</f>
        <v/>
      </c>
      <c r="T325" s="490" t="str">
        <f>IFERROR(INDEX('Kode Akun'!N:N,MATCH(H325,'Kode Akun'!C:C,0),0),"")</f>
        <v/>
      </c>
      <c r="U325" s="488" t="str">
        <f>IFERROR(INDEX('Kode Akun'!O:O,MATCH(H325,'Kode Akun'!C:C,0),0),"")</f>
        <v/>
      </c>
      <c r="V325" s="166"/>
    </row>
    <row r="326" spans="1:22" ht="15" customHeight="1" x14ac:dyDescent="0.25">
      <c r="A326" s="51">
        <f t="shared" si="12"/>
        <v>0</v>
      </c>
      <c r="B326" s="51">
        <f t="shared" si="13"/>
        <v>0</v>
      </c>
      <c r="C326" s="237">
        <f t="shared" si="14"/>
        <v>0</v>
      </c>
      <c r="D326" s="477">
        <v>317</v>
      </c>
      <c r="E326" s="478"/>
      <c r="F326" s="477"/>
      <c r="G326" s="479"/>
      <c r="H326" s="477"/>
      <c r="I326" s="480" t="str">
        <f>IF(H326&lt;&gt;"",INDEX('Kode Akun'!$D:$D,MATCH($H326,'Kode Akun'!$C:$C,0),0),"")</f>
        <v/>
      </c>
      <c r="J326" s="481"/>
      <c r="K326" s="481"/>
      <c r="L326" s="482"/>
      <c r="M326" s="483"/>
      <c r="N326" s="484"/>
      <c r="O326" s="484"/>
      <c r="P326" s="488" t="str">
        <f>IFERROR(INDEX(Supplier!D:D,MATCH(O326,Supplier!C:C,0),0),"")</f>
        <v/>
      </c>
      <c r="Q326" s="484"/>
      <c r="R326" s="484"/>
      <c r="S326" s="488" t="str">
        <f>IFERROR(INDEX(Customer!D:D,MATCH(R326,Customer!C:C,0),0),"")</f>
        <v/>
      </c>
      <c r="T326" s="490" t="str">
        <f>IFERROR(INDEX('Kode Akun'!N:N,MATCH(H326,'Kode Akun'!C:C,0),0),"")</f>
        <v/>
      </c>
      <c r="U326" s="488" t="str">
        <f>IFERROR(INDEX('Kode Akun'!O:O,MATCH(H326,'Kode Akun'!C:C,0),0),"")</f>
        <v/>
      </c>
      <c r="V326" s="166"/>
    </row>
    <row r="327" spans="1:22" ht="15" customHeight="1" x14ac:dyDescent="0.25">
      <c r="A327" s="51">
        <f t="shared" si="12"/>
        <v>0</v>
      </c>
      <c r="B327" s="51">
        <f t="shared" si="13"/>
        <v>0</v>
      </c>
      <c r="C327" s="237">
        <f t="shared" si="14"/>
        <v>0</v>
      </c>
      <c r="D327" s="477">
        <v>318</v>
      </c>
      <c r="E327" s="478"/>
      <c r="F327" s="477"/>
      <c r="G327" s="479"/>
      <c r="H327" s="477"/>
      <c r="I327" s="480" t="str">
        <f>IF(H327&lt;&gt;"",INDEX('Kode Akun'!$D:$D,MATCH($H327,'Kode Akun'!$C:$C,0),0),"")</f>
        <v/>
      </c>
      <c r="J327" s="481"/>
      <c r="K327" s="481"/>
      <c r="L327" s="482"/>
      <c r="M327" s="483"/>
      <c r="N327" s="484"/>
      <c r="O327" s="484"/>
      <c r="P327" s="488" t="str">
        <f>IFERROR(INDEX(Supplier!D:D,MATCH(O327,Supplier!C:C,0),0),"")</f>
        <v/>
      </c>
      <c r="Q327" s="484"/>
      <c r="R327" s="484"/>
      <c r="S327" s="488" t="str">
        <f>IFERROR(INDEX(Customer!D:D,MATCH(R327,Customer!C:C,0),0),"")</f>
        <v/>
      </c>
      <c r="T327" s="490" t="str">
        <f>IFERROR(INDEX('Kode Akun'!N:N,MATCH(H327,'Kode Akun'!C:C,0),0),"")</f>
        <v/>
      </c>
      <c r="U327" s="488" t="str">
        <f>IFERROR(INDEX('Kode Akun'!O:O,MATCH(H327,'Kode Akun'!C:C,0),0),"")</f>
        <v/>
      </c>
      <c r="V327" s="166"/>
    </row>
    <row r="328" spans="1:22" ht="15" customHeight="1" x14ac:dyDescent="0.25">
      <c r="A328" s="51">
        <f t="shared" si="12"/>
        <v>0</v>
      </c>
      <c r="B328" s="51">
        <f t="shared" si="13"/>
        <v>0</v>
      </c>
      <c r="C328" s="237">
        <f t="shared" si="14"/>
        <v>0</v>
      </c>
      <c r="D328" s="477">
        <v>319</v>
      </c>
      <c r="E328" s="478"/>
      <c r="F328" s="477"/>
      <c r="G328" s="479"/>
      <c r="H328" s="477"/>
      <c r="I328" s="480" t="str">
        <f>IF(H328&lt;&gt;"",INDEX('Kode Akun'!$D:$D,MATCH($H328,'Kode Akun'!$C:$C,0),0),"")</f>
        <v/>
      </c>
      <c r="J328" s="481"/>
      <c r="K328" s="481"/>
      <c r="L328" s="482"/>
      <c r="M328" s="483"/>
      <c r="N328" s="484"/>
      <c r="O328" s="484"/>
      <c r="P328" s="488" t="str">
        <f>IFERROR(INDEX(Supplier!D:D,MATCH(O328,Supplier!C:C,0),0),"")</f>
        <v/>
      </c>
      <c r="Q328" s="484"/>
      <c r="R328" s="484"/>
      <c r="S328" s="488" t="str">
        <f>IFERROR(INDEX(Customer!D:D,MATCH(R328,Customer!C:C,0),0),"")</f>
        <v/>
      </c>
      <c r="T328" s="490" t="str">
        <f>IFERROR(INDEX('Kode Akun'!N:N,MATCH(H328,'Kode Akun'!C:C,0),0),"")</f>
        <v/>
      </c>
      <c r="U328" s="488" t="str">
        <f>IFERROR(INDEX('Kode Akun'!O:O,MATCH(H328,'Kode Akun'!C:C,0),0),"")</f>
        <v/>
      </c>
      <c r="V328" s="166"/>
    </row>
    <row r="329" spans="1:22" ht="15" customHeight="1" x14ac:dyDescent="0.25">
      <c r="A329" s="51">
        <f t="shared" si="12"/>
        <v>0</v>
      </c>
      <c r="B329" s="51">
        <f t="shared" si="13"/>
        <v>0</v>
      </c>
      <c r="C329" s="237">
        <f t="shared" si="14"/>
        <v>0</v>
      </c>
      <c r="D329" s="477">
        <v>320</v>
      </c>
      <c r="E329" s="478"/>
      <c r="F329" s="477"/>
      <c r="G329" s="479"/>
      <c r="H329" s="477"/>
      <c r="I329" s="480" t="str">
        <f>IF(H329&lt;&gt;"",INDEX('Kode Akun'!$D:$D,MATCH($H329,'Kode Akun'!$C:$C,0),0),"")</f>
        <v/>
      </c>
      <c r="J329" s="481"/>
      <c r="K329" s="481"/>
      <c r="L329" s="482"/>
      <c r="M329" s="483"/>
      <c r="N329" s="484"/>
      <c r="O329" s="484"/>
      <c r="P329" s="488" t="str">
        <f>IFERROR(INDEX(Supplier!D:D,MATCH(O329,Supplier!C:C,0),0),"")</f>
        <v/>
      </c>
      <c r="Q329" s="484"/>
      <c r="R329" s="484"/>
      <c r="S329" s="488" t="str">
        <f>IFERROR(INDEX(Customer!D:D,MATCH(R329,Customer!C:C,0),0),"")</f>
        <v/>
      </c>
      <c r="T329" s="490" t="str">
        <f>IFERROR(INDEX('Kode Akun'!N:N,MATCH(H329,'Kode Akun'!C:C,0),0),"")</f>
        <v/>
      </c>
      <c r="U329" s="488" t="str">
        <f>IFERROR(INDEX('Kode Akun'!O:O,MATCH(H329,'Kode Akun'!C:C,0),0),"")</f>
        <v/>
      </c>
      <c r="V329" s="166"/>
    </row>
    <row r="330" spans="1:22" ht="15" customHeight="1" x14ac:dyDescent="0.25">
      <c r="A330" s="51">
        <f t="shared" ref="A330:A393" si="15">IF(AND(H330=arapcontrol,O330=arapledgercode),A329+1,A329)</f>
        <v>0</v>
      </c>
      <c r="B330" s="51">
        <f t="shared" ref="B330:B393" si="16">IF(AND(H330=AkunARKontrol,R330=AkunAR),B329+1,B329)</f>
        <v>0</v>
      </c>
      <c r="C330" s="237">
        <f t="shared" ref="C330:C393" si="17">IF(H330=AkunBukuBesar,C329+1,C329)</f>
        <v>0</v>
      </c>
      <c r="D330" s="477">
        <v>321</v>
      </c>
      <c r="E330" s="478"/>
      <c r="F330" s="477"/>
      <c r="G330" s="479"/>
      <c r="H330" s="477"/>
      <c r="I330" s="480" t="str">
        <f>IF(H330&lt;&gt;"",INDEX('Kode Akun'!$D:$D,MATCH($H330,'Kode Akun'!$C:$C,0),0),"")</f>
        <v/>
      </c>
      <c r="J330" s="481"/>
      <c r="K330" s="481"/>
      <c r="L330" s="482"/>
      <c r="M330" s="483"/>
      <c r="N330" s="484"/>
      <c r="O330" s="484"/>
      <c r="P330" s="488" t="str">
        <f>IFERROR(INDEX(Supplier!D:D,MATCH(O330,Supplier!C:C,0),0),"")</f>
        <v/>
      </c>
      <c r="Q330" s="484"/>
      <c r="R330" s="484"/>
      <c r="S330" s="488" t="str">
        <f>IFERROR(INDEX(Customer!D:D,MATCH(R330,Customer!C:C,0),0),"")</f>
        <v/>
      </c>
      <c r="T330" s="490" t="str">
        <f>IFERROR(INDEX('Kode Akun'!N:N,MATCH(H330,'Kode Akun'!C:C,0),0),"")</f>
        <v/>
      </c>
      <c r="U330" s="488" t="str">
        <f>IFERROR(INDEX('Kode Akun'!O:O,MATCH(H330,'Kode Akun'!C:C,0),0),"")</f>
        <v/>
      </c>
      <c r="V330" s="166"/>
    </row>
    <row r="331" spans="1:22" ht="15" customHeight="1" x14ac:dyDescent="0.25">
      <c r="A331" s="51">
        <f t="shared" si="15"/>
        <v>0</v>
      </c>
      <c r="B331" s="51">
        <f t="shared" si="16"/>
        <v>0</v>
      </c>
      <c r="C331" s="237">
        <f t="shared" si="17"/>
        <v>0</v>
      </c>
      <c r="D331" s="477">
        <v>322</v>
      </c>
      <c r="E331" s="478"/>
      <c r="F331" s="477"/>
      <c r="G331" s="479"/>
      <c r="H331" s="477"/>
      <c r="I331" s="480" t="str">
        <f>IF(H331&lt;&gt;"",INDEX('Kode Akun'!$D:$D,MATCH($H331,'Kode Akun'!$C:$C,0),0),"")</f>
        <v/>
      </c>
      <c r="J331" s="481"/>
      <c r="K331" s="481"/>
      <c r="L331" s="482"/>
      <c r="M331" s="483"/>
      <c r="N331" s="484"/>
      <c r="O331" s="484"/>
      <c r="P331" s="488" t="str">
        <f>IFERROR(INDEX(Supplier!D:D,MATCH(O331,Supplier!C:C,0),0),"")</f>
        <v/>
      </c>
      <c r="Q331" s="484"/>
      <c r="R331" s="484"/>
      <c r="S331" s="488" t="str">
        <f>IFERROR(INDEX(Customer!D:D,MATCH(R331,Customer!C:C,0),0),"")</f>
        <v/>
      </c>
      <c r="T331" s="490" t="str">
        <f>IFERROR(INDEX('Kode Akun'!N:N,MATCH(H331,'Kode Akun'!C:C,0),0),"")</f>
        <v/>
      </c>
      <c r="U331" s="488" t="str">
        <f>IFERROR(INDEX('Kode Akun'!O:O,MATCH(H331,'Kode Akun'!C:C,0),0),"")</f>
        <v/>
      </c>
      <c r="V331" s="166"/>
    </row>
    <row r="332" spans="1:22" ht="15" customHeight="1" x14ac:dyDescent="0.25">
      <c r="A332" s="51">
        <f t="shared" si="15"/>
        <v>0</v>
      </c>
      <c r="B332" s="51">
        <f t="shared" si="16"/>
        <v>0</v>
      </c>
      <c r="C332" s="237">
        <f t="shared" si="17"/>
        <v>0</v>
      </c>
      <c r="D332" s="477">
        <v>323</v>
      </c>
      <c r="E332" s="478"/>
      <c r="F332" s="477"/>
      <c r="G332" s="479"/>
      <c r="H332" s="477"/>
      <c r="I332" s="480" t="str">
        <f>IF(H332&lt;&gt;"",INDEX('Kode Akun'!$D:$D,MATCH($H332,'Kode Akun'!$C:$C,0),0),"")</f>
        <v/>
      </c>
      <c r="J332" s="481"/>
      <c r="K332" s="481"/>
      <c r="L332" s="482"/>
      <c r="M332" s="483"/>
      <c r="N332" s="484"/>
      <c r="O332" s="484"/>
      <c r="P332" s="488" t="str">
        <f>IFERROR(INDEX(Supplier!D:D,MATCH(O332,Supplier!C:C,0),0),"")</f>
        <v/>
      </c>
      <c r="Q332" s="484"/>
      <c r="R332" s="484"/>
      <c r="S332" s="488" t="str">
        <f>IFERROR(INDEX(Customer!D:D,MATCH(R332,Customer!C:C,0),0),"")</f>
        <v/>
      </c>
      <c r="T332" s="490" t="str">
        <f>IFERROR(INDEX('Kode Akun'!N:N,MATCH(H332,'Kode Akun'!C:C,0),0),"")</f>
        <v/>
      </c>
      <c r="U332" s="488" t="str">
        <f>IFERROR(INDEX('Kode Akun'!O:O,MATCH(H332,'Kode Akun'!C:C,0),0),"")</f>
        <v/>
      </c>
      <c r="V332" s="166"/>
    </row>
    <row r="333" spans="1:22" ht="15" customHeight="1" x14ac:dyDescent="0.25">
      <c r="A333" s="51">
        <f t="shared" si="15"/>
        <v>0</v>
      </c>
      <c r="B333" s="51">
        <f t="shared" si="16"/>
        <v>0</v>
      </c>
      <c r="C333" s="237">
        <f t="shared" si="17"/>
        <v>0</v>
      </c>
      <c r="D333" s="477">
        <v>324</v>
      </c>
      <c r="E333" s="478"/>
      <c r="F333" s="477"/>
      <c r="G333" s="479"/>
      <c r="H333" s="477"/>
      <c r="I333" s="480" t="str">
        <f>IF(H333&lt;&gt;"",INDEX('Kode Akun'!$D:$D,MATCH($H333,'Kode Akun'!$C:$C,0),0),"")</f>
        <v/>
      </c>
      <c r="J333" s="481"/>
      <c r="K333" s="481"/>
      <c r="L333" s="482"/>
      <c r="M333" s="483"/>
      <c r="N333" s="484"/>
      <c r="O333" s="484"/>
      <c r="P333" s="488" t="str">
        <f>IFERROR(INDEX(Supplier!D:D,MATCH(O333,Supplier!C:C,0),0),"")</f>
        <v/>
      </c>
      <c r="Q333" s="484"/>
      <c r="R333" s="484"/>
      <c r="S333" s="488" t="str">
        <f>IFERROR(INDEX(Customer!D:D,MATCH(R333,Customer!C:C,0),0),"")</f>
        <v/>
      </c>
      <c r="T333" s="490" t="str">
        <f>IFERROR(INDEX('Kode Akun'!N:N,MATCH(H333,'Kode Akun'!C:C,0),0),"")</f>
        <v/>
      </c>
      <c r="U333" s="488" t="str">
        <f>IFERROR(INDEX('Kode Akun'!O:O,MATCH(H333,'Kode Akun'!C:C,0),0),"")</f>
        <v/>
      </c>
      <c r="V333" s="166"/>
    </row>
    <row r="334" spans="1:22" ht="15" customHeight="1" x14ac:dyDescent="0.25">
      <c r="A334" s="51">
        <f t="shared" si="15"/>
        <v>0</v>
      </c>
      <c r="B334" s="51">
        <f t="shared" si="16"/>
        <v>0</v>
      </c>
      <c r="C334" s="237">
        <f t="shared" si="17"/>
        <v>0</v>
      </c>
      <c r="D334" s="477">
        <v>325</v>
      </c>
      <c r="E334" s="478"/>
      <c r="F334" s="477"/>
      <c r="G334" s="479"/>
      <c r="H334" s="477"/>
      <c r="I334" s="480" t="str">
        <f>IF(H334&lt;&gt;"",INDEX('Kode Akun'!$D:$D,MATCH($H334,'Kode Akun'!$C:$C,0),0),"")</f>
        <v/>
      </c>
      <c r="J334" s="481"/>
      <c r="K334" s="481"/>
      <c r="L334" s="482"/>
      <c r="M334" s="483"/>
      <c r="N334" s="484"/>
      <c r="O334" s="484"/>
      <c r="P334" s="488" t="str">
        <f>IFERROR(INDEX(Supplier!D:D,MATCH(O334,Supplier!C:C,0),0),"")</f>
        <v/>
      </c>
      <c r="Q334" s="484"/>
      <c r="R334" s="484"/>
      <c r="S334" s="488" t="str">
        <f>IFERROR(INDEX(Customer!D:D,MATCH(R334,Customer!C:C,0),0),"")</f>
        <v/>
      </c>
      <c r="T334" s="490" t="str">
        <f>IFERROR(INDEX('Kode Akun'!N:N,MATCH(H334,'Kode Akun'!C:C,0),0),"")</f>
        <v/>
      </c>
      <c r="U334" s="488" t="str">
        <f>IFERROR(INDEX('Kode Akun'!O:O,MATCH(H334,'Kode Akun'!C:C,0),0),"")</f>
        <v/>
      </c>
      <c r="V334" s="166"/>
    </row>
    <row r="335" spans="1:22" ht="15" customHeight="1" x14ac:dyDescent="0.25">
      <c r="A335" s="51">
        <f t="shared" si="15"/>
        <v>0</v>
      </c>
      <c r="B335" s="51">
        <f t="shared" si="16"/>
        <v>0</v>
      </c>
      <c r="C335" s="237">
        <f t="shared" si="17"/>
        <v>0</v>
      </c>
      <c r="D335" s="477">
        <v>326</v>
      </c>
      <c r="E335" s="478"/>
      <c r="F335" s="477"/>
      <c r="G335" s="479"/>
      <c r="H335" s="477"/>
      <c r="I335" s="480" t="str">
        <f>IF(H335&lt;&gt;"",INDEX('Kode Akun'!$D:$D,MATCH($H335,'Kode Akun'!$C:$C,0),0),"")</f>
        <v/>
      </c>
      <c r="J335" s="481"/>
      <c r="K335" s="481"/>
      <c r="L335" s="482"/>
      <c r="M335" s="483"/>
      <c r="N335" s="484"/>
      <c r="O335" s="484"/>
      <c r="P335" s="488" t="str">
        <f>IFERROR(INDEX(Supplier!D:D,MATCH(O335,Supplier!C:C,0),0),"")</f>
        <v/>
      </c>
      <c r="Q335" s="484"/>
      <c r="R335" s="484"/>
      <c r="S335" s="488" t="str">
        <f>IFERROR(INDEX(Customer!D:D,MATCH(R335,Customer!C:C,0),0),"")</f>
        <v/>
      </c>
      <c r="T335" s="490" t="str">
        <f>IFERROR(INDEX('Kode Akun'!N:N,MATCH(H335,'Kode Akun'!C:C,0),0),"")</f>
        <v/>
      </c>
      <c r="U335" s="488" t="str">
        <f>IFERROR(INDEX('Kode Akun'!O:O,MATCH(H335,'Kode Akun'!C:C,0),0),"")</f>
        <v/>
      </c>
      <c r="V335" s="166"/>
    </row>
    <row r="336" spans="1:22" ht="15" customHeight="1" x14ac:dyDescent="0.25">
      <c r="A336" s="51">
        <f t="shared" si="15"/>
        <v>0</v>
      </c>
      <c r="B336" s="51">
        <f t="shared" si="16"/>
        <v>0</v>
      </c>
      <c r="C336" s="237">
        <f t="shared" si="17"/>
        <v>0</v>
      </c>
      <c r="D336" s="477">
        <v>327</v>
      </c>
      <c r="E336" s="478"/>
      <c r="F336" s="477"/>
      <c r="G336" s="479"/>
      <c r="H336" s="477"/>
      <c r="I336" s="480" t="str">
        <f>IF(H336&lt;&gt;"",INDEX('Kode Akun'!$D:$D,MATCH($H336,'Kode Akun'!$C:$C,0),0),"")</f>
        <v/>
      </c>
      <c r="J336" s="481"/>
      <c r="K336" s="481"/>
      <c r="L336" s="482"/>
      <c r="M336" s="483"/>
      <c r="N336" s="484"/>
      <c r="O336" s="484"/>
      <c r="P336" s="488" t="str">
        <f>IFERROR(INDEX(Supplier!D:D,MATCH(O336,Supplier!C:C,0),0),"")</f>
        <v/>
      </c>
      <c r="Q336" s="484"/>
      <c r="R336" s="484"/>
      <c r="S336" s="488" t="str">
        <f>IFERROR(INDEX(Customer!D:D,MATCH(R336,Customer!C:C,0),0),"")</f>
        <v/>
      </c>
      <c r="T336" s="490" t="str">
        <f>IFERROR(INDEX('Kode Akun'!N:N,MATCH(H336,'Kode Akun'!C:C,0),0),"")</f>
        <v/>
      </c>
      <c r="U336" s="488" t="str">
        <f>IFERROR(INDEX('Kode Akun'!O:O,MATCH(H336,'Kode Akun'!C:C,0),0),"")</f>
        <v/>
      </c>
      <c r="V336" s="166"/>
    </row>
    <row r="337" spans="1:22" ht="15" customHeight="1" x14ac:dyDescent="0.25">
      <c r="A337" s="51">
        <f t="shared" si="15"/>
        <v>0</v>
      </c>
      <c r="B337" s="51">
        <f t="shared" si="16"/>
        <v>0</v>
      </c>
      <c r="C337" s="237">
        <f t="shared" si="17"/>
        <v>0</v>
      </c>
      <c r="D337" s="477">
        <v>328</v>
      </c>
      <c r="E337" s="478"/>
      <c r="F337" s="477"/>
      <c r="G337" s="479"/>
      <c r="H337" s="477"/>
      <c r="I337" s="480" t="str">
        <f>IF(H337&lt;&gt;"",INDEX('Kode Akun'!$D:$D,MATCH($H337,'Kode Akun'!$C:$C,0),0),"")</f>
        <v/>
      </c>
      <c r="J337" s="481"/>
      <c r="K337" s="481"/>
      <c r="L337" s="482"/>
      <c r="M337" s="483"/>
      <c r="N337" s="484"/>
      <c r="O337" s="484"/>
      <c r="P337" s="488" t="str">
        <f>IFERROR(INDEX(Supplier!D:D,MATCH(O337,Supplier!C:C,0),0),"")</f>
        <v/>
      </c>
      <c r="Q337" s="484"/>
      <c r="R337" s="484"/>
      <c r="S337" s="488" t="str">
        <f>IFERROR(INDEX(Customer!D:D,MATCH(R337,Customer!C:C,0),0),"")</f>
        <v/>
      </c>
      <c r="T337" s="490" t="str">
        <f>IFERROR(INDEX('Kode Akun'!N:N,MATCH(H337,'Kode Akun'!C:C,0),0),"")</f>
        <v/>
      </c>
      <c r="U337" s="488" t="str">
        <f>IFERROR(INDEX('Kode Akun'!O:O,MATCH(H337,'Kode Akun'!C:C,0),0),"")</f>
        <v/>
      </c>
      <c r="V337" s="166"/>
    </row>
    <row r="338" spans="1:22" ht="15" customHeight="1" x14ac:dyDescent="0.25">
      <c r="A338" s="51">
        <f t="shared" si="15"/>
        <v>0</v>
      </c>
      <c r="B338" s="51">
        <f t="shared" si="16"/>
        <v>0</v>
      </c>
      <c r="C338" s="237">
        <f t="shared" si="17"/>
        <v>0</v>
      </c>
      <c r="D338" s="477">
        <v>329</v>
      </c>
      <c r="E338" s="478"/>
      <c r="F338" s="477"/>
      <c r="G338" s="479"/>
      <c r="H338" s="477"/>
      <c r="I338" s="480" t="str">
        <f>IF(H338&lt;&gt;"",INDEX('Kode Akun'!$D:$D,MATCH($H338,'Kode Akun'!$C:$C,0),0),"")</f>
        <v/>
      </c>
      <c r="J338" s="481"/>
      <c r="K338" s="481"/>
      <c r="L338" s="482"/>
      <c r="M338" s="483"/>
      <c r="N338" s="484"/>
      <c r="O338" s="484"/>
      <c r="P338" s="488" t="str">
        <f>IFERROR(INDEX(Supplier!D:D,MATCH(O338,Supplier!C:C,0),0),"")</f>
        <v/>
      </c>
      <c r="Q338" s="484"/>
      <c r="R338" s="484"/>
      <c r="S338" s="488" t="str">
        <f>IFERROR(INDEX(Customer!D:D,MATCH(R338,Customer!C:C,0),0),"")</f>
        <v/>
      </c>
      <c r="T338" s="490" t="str">
        <f>IFERROR(INDEX('Kode Akun'!N:N,MATCH(H338,'Kode Akun'!C:C,0),0),"")</f>
        <v/>
      </c>
      <c r="U338" s="488" t="str">
        <f>IFERROR(INDEX('Kode Akun'!O:O,MATCH(H338,'Kode Akun'!C:C,0),0),"")</f>
        <v/>
      </c>
      <c r="V338" s="166"/>
    </row>
    <row r="339" spans="1:22" ht="15" customHeight="1" x14ac:dyDescent="0.25">
      <c r="A339" s="51">
        <f t="shared" si="15"/>
        <v>0</v>
      </c>
      <c r="B339" s="51">
        <f t="shared" si="16"/>
        <v>0</v>
      </c>
      <c r="C339" s="237">
        <f t="shared" si="17"/>
        <v>0</v>
      </c>
      <c r="D339" s="477">
        <v>330</v>
      </c>
      <c r="E339" s="478"/>
      <c r="F339" s="477"/>
      <c r="G339" s="479"/>
      <c r="H339" s="477"/>
      <c r="I339" s="480" t="str">
        <f>IF(H339&lt;&gt;"",INDEX('Kode Akun'!$D:$D,MATCH($H339,'Kode Akun'!$C:$C,0),0),"")</f>
        <v/>
      </c>
      <c r="J339" s="481"/>
      <c r="K339" s="481"/>
      <c r="L339" s="482"/>
      <c r="M339" s="483"/>
      <c r="N339" s="484"/>
      <c r="O339" s="484"/>
      <c r="P339" s="488" t="str">
        <f>IFERROR(INDEX(Supplier!D:D,MATCH(O339,Supplier!C:C,0),0),"")</f>
        <v/>
      </c>
      <c r="Q339" s="484"/>
      <c r="R339" s="484"/>
      <c r="S339" s="488" t="str">
        <f>IFERROR(INDEX(Customer!D:D,MATCH(R339,Customer!C:C,0),0),"")</f>
        <v/>
      </c>
      <c r="T339" s="490" t="str">
        <f>IFERROR(INDEX('Kode Akun'!N:N,MATCH(H339,'Kode Akun'!C:C,0),0),"")</f>
        <v/>
      </c>
      <c r="U339" s="488" t="str">
        <f>IFERROR(INDEX('Kode Akun'!O:O,MATCH(H339,'Kode Akun'!C:C,0),0),"")</f>
        <v/>
      </c>
      <c r="V339" s="166"/>
    </row>
    <row r="340" spans="1:22" ht="15" customHeight="1" x14ac:dyDescent="0.25">
      <c r="A340" s="51">
        <f t="shared" si="15"/>
        <v>0</v>
      </c>
      <c r="B340" s="51">
        <f t="shared" si="16"/>
        <v>0</v>
      </c>
      <c r="C340" s="237">
        <f t="shared" si="17"/>
        <v>0</v>
      </c>
      <c r="D340" s="477">
        <v>331</v>
      </c>
      <c r="E340" s="478"/>
      <c r="F340" s="477"/>
      <c r="G340" s="479"/>
      <c r="H340" s="477"/>
      <c r="I340" s="480" t="str">
        <f>IF(H340&lt;&gt;"",INDEX('Kode Akun'!$D:$D,MATCH($H340,'Kode Akun'!$C:$C,0),0),"")</f>
        <v/>
      </c>
      <c r="J340" s="481"/>
      <c r="K340" s="481"/>
      <c r="L340" s="482"/>
      <c r="M340" s="483"/>
      <c r="N340" s="484"/>
      <c r="O340" s="484"/>
      <c r="P340" s="488" t="str">
        <f>IFERROR(INDEX(Supplier!D:D,MATCH(O340,Supplier!C:C,0),0),"")</f>
        <v/>
      </c>
      <c r="Q340" s="484"/>
      <c r="R340" s="484"/>
      <c r="S340" s="488" t="str">
        <f>IFERROR(INDEX(Customer!D:D,MATCH(R340,Customer!C:C,0),0),"")</f>
        <v/>
      </c>
      <c r="T340" s="490" t="str">
        <f>IFERROR(INDEX('Kode Akun'!N:N,MATCH(H340,'Kode Akun'!C:C,0),0),"")</f>
        <v/>
      </c>
      <c r="U340" s="488" t="str">
        <f>IFERROR(INDEX('Kode Akun'!O:O,MATCH(H340,'Kode Akun'!C:C,0),0),"")</f>
        <v/>
      </c>
      <c r="V340" s="166"/>
    </row>
    <row r="341" spans="1:22" ht="15" customHeight="1" x14ac:dyDescent="0.25">
      <c r="A341" s="51">
        <f t="shared" si="15"/>
        <v>0</v>
      </c>
      <c r="B341" s="51">
        <f t="shared" si="16"/>
        <v>0</v>
      </c>
      <c r="C341" s="237">
        <f t="shared" si="17"/>
        <v>0</v>
      </c>
      <c r="D341" s="477">
        <v>332</v>
      </c>
      <c r="E341" s="478"/>
      <c r="F341" s="477"/>
      <c r="G341" s="479"/>
      <c r="H341" s="477"/>
      <c r="I341" s="480" t="str">
        <f>IF(H341&lt;&gt;"",INDEX('Kode Akun'!$D:$D,MATCH($H341,'Kode Akun'!$C:$C,0),0),"")</f>
        <v/>
      </c>
      <c r="J341" s="481"/>
      <c r="K341" s="481"/>
      <c r="L341" s="482"/>
      <c r="M341" s="483"/>
      <c r="N341" s="484"/>
      <c r="O341" s="484"/>
      <c r="P341" s="488" t="str">
        <f>IFERROR(INDEX(Supplier!D:D,MATCH(O341,Supplier!C:C,0),0),"")</f>
        <v/>
      </c>
      <c r="Q341" s="484"/>
      <c r="R341" s="484"/>
      <c r="S341" s="488" t="str">
        <f>IFERROR(INDEX(Customer!D:D,MATCH(R341,Customer!C:C,0),0),"")</f>
        <v/>
      </c>
      <c r="T341" s="490" t="str">
        <f>IFERROR(INDEX('Kode Akun'!N:N,MATCH(H341,'Kode Akun'!C:C,0),0),"")</f>
        <v/>
      </c>
      <c r="U341" s="488" t="str">
        <f>IFERROR(INDEX('Kode Akun'!O:O,MATCH(H341,'Kode Akun'!C:C,0),0),"")</f>
        <v/>
      </c>
      <c r="V341" s="166"/>
    </row>
    <row r="342" spans="1:22" ht="15" customHeight="1" x14ac:dyDescent="0.25">
      <c r="A342" s="51">
        <f t="shared" si="15"/>
        <v>0</v>
      </c>
      <c r="B342" s="51">
        <f t="shared" si="16"/>
        <v>0</v>
      </c>
      <c r="C342" s="237">
        <f t="shared" si="17"/>
        <v>0</v>
      </c>
      <c r="D342" s="477">
        <v>333</v>
      </c>
      <c r="E342" s="478"/>
      <c r="F342" s="477"/>
      <c r="G342" s="479"/>
      <c r="H342" s="477"/>
      <c r="I342" s="480" t="str">
        <f>IF(H342&lt;&gt;"",INDEX('Kode Akun'!$D:$D,MATCH($H342,'Kode Akun'!$C:$C,0),0),"")</f>
        <v/>
      </c>
      <c r="J342" s="481"/>
      <c r="K342" s="481"/>
      <c r="L342" s="482"/>
      <c r="M342" s="483"/>
      <c r="N342" s="484"/>
      <c r="O342" s="484"/>
      <c r="P342" s="488" t="str">
        <f>IFERROR(INDEX(Supplier!D:D,MATCH(O342,Supplier!C:C,0),0),"")</f>
        <v/>
      </c>
      <c r="Q342" s="484"/>
      <c r="R342" s="484"/>
      <c r="S342" s="488" t="str">
        <f>IFERROR(INDEX(Customer!D:D,MATCH(R342,Customer!C:C,0),0),"")</f>
        <v/>
      </c>
      <c r="T342" s="490" t="str">
        <f>IFERROR(INDEX('Kode Akun'!N:N,MATCH(H342,'Kode Akun'!C:C,0),0),"")</f>
        <v/>
      </c>
      <c r="U342" s="488" t="str">
        <f>IFERROR(INDEX('Kode Akun'!O:O,MATCH(H342,'Kode Akun'!C:C,0),0),"")</f>
        <v/>
      </c>
      <c r="V342" s="166"/>
    </row>
    <row r="343" spans="1:22" ht="15" customHeight="1" x14ac:dyDescent="0.25">
      <c r="A343" s="51">
        <f t="shared" si="15"/>
        <v>0</v>
      </c>
      <c r="B343" s="51">
        <f t="shared" si="16"/>
        <v>0</v>
      </c>
      <c r="C343" s="237">
        <f t="shared" si="17"/>
        <v>0</v>
      </c>
      <c r="D343" s="477">
        <v>334</v>
      </c>
      <c r="E343" s="478"/>
      <c r="F343" s="477"/>
      <c r="G343" s="479"/>
      <c r="H343" s="477"/>
      <c r="I343" s="480" t="str">
        <f>IF(H343&lt;&gt;"",INDEX('Kode Akun'!$D:$D,MATCH($H343,'Kode Akun'!$C:$C,0),0),"")</f>
        <v/>
      </c>
      <c r="J343" s="481"/>
      <c r="K343" s="481"/>
      <c r="L343" s="482"/>
      <c r="M343" s="483"/>
      <c r="N343" s="484"/>
      <c r="O343" s="484"/>
      <c r="P343" s="488" t="str">
        <f>IFERROR(INDEX(Supplier!D:D,MATCH(O343,Supplier!C:C,0),0),"")</f>
        <v/>
      </c>
      <c r="Q343" s="484"/>
      <c r="R343" s="484"/>
      <c r="S343" s="488" t="str">
        <f>IFERROR(INDEX(Customer!D:D,MATCH(R343,Customer!C:C,0),0),"")</f>
        <v/>
      </c>
      <c r="T343" s="490" t="str">
        <f>IFERROR(INDEX('Kode Akun'!N:N,MATCH(H343,'Kode Akun'!C:C,0),0),"")</f>
        <v/>
      </c>
      <c r="U343" s="488" t="str">
        <f>IFERROR(INDEX('Kode Akun'!O:O,MATCH(H343,'Kode Akun'!C:C,0),0),"")</f>
        <v/>
      </c>
      <c r="V343" s="166"/>
    </row>
    <row r="344" spans="1:22" ht="15" customHeight="1" x14ac:dyDescent="0.25">
      <c r="A344" s="51">
        <f t="shared" si="15"/>
        <v>0</v>
      </c>
      <c r="B344" s="51">
        <f t="shared" si="16"/>
        <v>0</v>
      </c>
      <c r="C344" s="237">
        <f t="shared" si="17"/>
        <v>0</v>
      </c>
      <c r="D344" s="477">
        <v>335</v>
      </c>
      <c r="E344" s="478"/>
      <c r="F344" s="477"/>
      <c r="G344" s="479"/>
      <c r="H344" s="477"/>
      <c r="I344" s="480" t="str">
        <f>IF(H344&lt;&gt;"",INDEX('Kode Akun'!$D:$D,MATCH($H344,'Kode Akun'!$C:$C,0),0),"")</f>
        <v/>
      </c>
      <c r="J344" s="481"/>
      <c r="K344" s="481"/>
      <c r="L344" s="482"/>
      <c r="M344" s="483"/>
      <c r="N344" s="484"/>
      <c r="O344" s="484"/>
      <c r="P344" s="488" t="str">
        <f>IFERROR(INDEX(Supplier!D:D,MATCH(O344,Supplier!C:C,0),0),"")</f>
        <v/>
      </c>
      <c r="Q344" s="484"/>
      <c r="R344" s="484"/>
      <c r="S344" s="488" t="str">
        <f>IFERROR(INDEX(Customer!D:D,MATCH(R344,Customer!C:C,0),0),"")</f>
        <v/>
      </c>
      <c r="T344" s="490" t="str">
        <f>IFERROR(INDEX('Kode Akun'!N:N,MATCH(H344,'Kode Akun'!C:C,0),0),"")</f>
        <v/>
      </c>
      <c r="U344" s="488" t="str">
        <f>IFERROR(INDEX('Kode Akun'!O:O,MATCH(H344,'Kode Akun'!C:C,0),0),"")</f>
        <v/>
      </c>
      <c r="V344" s="166"/>
    </row>
    <row r="345" spans="1:22" ht="15" customHeight="1" x14ac:dyDescent="0.25">
      <c r="A345" s="51">
        <f t="shared" si="15"/>
        <v>0</v>
      </c>
      <c r="B345" s="51">
        <f t="shared" si="16"/>
        <v>0</v>
      </c>
      <c r="C345" s="237">
        <f t="shared" si="17"/>
        <v>0</v>
      </c>
      <c r="D345" s="477">
        <v>336</v>
      </c>
      <c r="E345" s="478"/>
      <c r="F345" s="477"/>
      <c r="G345" s="479"/>
      <c r="H345" s="477"/>
      <c r="I345" s="480" t="str">
        <f>IF(H345&lt;&gt;"",INDEX('Kode Akun'!$D:$D,MATCH($H345,'Kode Akun'!$C:$C,0),0),"")</f>
        <v/>
      </c>
      <c r="J345" s="481"/>
      <c r="K345" s="481"/>
      <c r="L345" s="482"/>
      <c r="M345" s="483"/>
      <c r="N345" s="484"/>
      <c r="O345" s="484"/>
      <c r="P345" s="488" t="str">
        <f>IFERROR(INDEX(Supplier!D:D,MATCH(O345,Supplier!C:C,0),0),"")</f>
        <v/>
      </c>
      <c r="Q345" s="484"/>
      <c r="R345" s="484"/>
      <c r="S345" s="488" t="str">
        <f>IFERROR(INDEX(Customer!D:D,MATCH(R345,Customer!C:C,0),0),"")</f>
        <v/>
      </c>
      <c r="T345" s="490" t="str">
        <f>IFERROR(INDEX('Kode Akun'!N:N,MATCH(H345,'Kode Akun'!C:C,0),0),"")</f>
        <v/>
      </c>
      <c r="U345" s="488" t="str">
        <f>IFERROR(INDEX('Kode Akun'!O:O,MATCH(H345,'Kode Akun'!C:C,0),0),"")</f>
        <v/>
      </c>
      <c r="V345" s="166"/>
    </row>
    <row r="346" spans="1:22" ht="15" customHeight="1" x14ac:dyDescent="0.25">
      <c r="A346" s="51">
        <f t="shared" si="15"/>
        <v>0</v>
      </c>
      <c r="B346" s="51">
        <f t="shared" si="16"/>
        <v>0</v>
      </c>
      <c r="C346" s="237">
        <f t="shared" si="17"/>
        <v>0</v>
      </c>
      <c r="D346" s="477">
        <v>337</v>
      </c>
      <c r="E346" s="478"/>
      <c r="F346" s="477"/>
      <c r="G346" s="479"/>
      <c r="H346" s="477"/>
      <c r="I346" s="480" t="str">
        <f>IF(H346&lt;&gt;"",INDEX('Kode Akun'!$D:$D,MATCH($H346,'Kode Akun'!$C:$C,0),0),"")</f>
        <v/>
      </c>
      <c r="J346" s="481"/>
      <c r="K346" s="481"/>
      <c r="L346" s="482"/>
      <c r="M346" s="483"/>
      <c r="N346" s="484"/>
      <c r="O346" s="484"/>
      <c r="P346" s="488" t="str">
        <f>IFERROR(INDEX(Supplier!D:D,MATCH(O346,Supplier!C:C,0),0),"")</f>
        <v/>
      </c>
      <c r="Q346" s="484"/>
      <c r="R346" s="484"/>
      <c r="S346" s="488" t="str">
        <f>IFERROR(INDEX(Customer!D:D,MATCH(R346,Customer!C:C,0),0),"")</f>
        <v/>
      </c>
      <c r="T346" s="490" t="str">
        <f>IFERROR(INDEX('Kode Akun'!N:N,MATCH(H346,'Kode Akun'!C:C,0),0),"")</f>
        <v/>
      </c>
      <c r="U346" s="488" t="str">
        <f>IFERROR(INDEX('Kode Akun'!O:O,MATCH(H346,'Kode Akun'!C:C,0),0),"")</f>
        <v/>
      </c>
      <c r="V346" s="166"/>
    </row>
    <row r="347" spans="1:22" ht="15" customHeight="1" x14ac:dyDescent="0.25">
      <c r="A347" s="51">
        <f t="shared" si="15"/>
        <v>0</v>
      </c>
      <c r="B347" s="51">
        <f t="shared" si="16"/>
        <v>0</v>
      </c>
      <c r="C347" s="237">
        <f t="shared" si="17"/>
        <v>0</v>
      </c>
      <c r="D347" s="477">
        <v>338</v>
      </c>
      <c r="E347" s="478"/>
      <c r="F347" s="477"/>
      <c r="G347" s="479"/>
      <c r="H347" s="477"/>
      <c r="I347" s="480" t="str">
        <f>IF(H347&lt;&gt;"",INDEX('Kode Akun'!$D:$D,MATCH($H347,'Kode Akun'!$C:$C,0),0),"")</f>
        <v/>
      </c>
      <c r="J347" s="481"/>
      <c r="K347" s="481"/>
      <c r="L347" s="482"/>
      <c r="M347" s="483"/>
      <c r="N347" s="484"/>
      <c r="O347" s="484"/>
      <c r="P347" s="488" t="str">
        <f>IFERROR(INDEX(Supplier!D:D,MATCH(O347,Supplier!C:C,0),0),"")</f>
        <v/>
      </c>
      <c r="Q347" s="484"/>
      <c r="R347" s="484"/>
      <c r="S347" s="488" t="str">
        <f>IFERROR(INDEX(Customer!D:D,MATCH(R347,Customer!C:C,0),0),"")</f>
        <v/>
      </c>
      <c r="T347" s="490" t="str">
        <f>IFERROR(INDEX('Kode Akun'!N:N,MATCH(H347,'Kode Akun'!C:C,0),0),"")</f>
        <v/>
      </c>
      <c r="U347" s="488" t="str">
        <f>IFERROR(INDEX('Kode Akun'!O:O,MATCH(H347,'Kode Akun'!C:C,0),0),"")</f>
        <v/>
      </c>
      <c r="V347" s="166"/>
    </row>
    <row r="348" spans="1:22" ht="15" customHeight="1" x14ac:dyDescent="0.25">
      <c r="A348" s="51">
        <f t="shared" si="15"/>
        <v>0</v>
      </c>
      <c r="B348" s="51">
        <f t="shared" si="16"/>
        <v>0</v>
      </c>
      <c r="C348" s="237">
        <f t="shared" si="17"/>
        <v>0</v>
      </c>
      <c r="D348" s="477">
        <v>339</v>
      </c>
      <c r="E348" s="478"/>
      <c r="F348" s="477"/>
      <c r="G348" s="479"/>
      <c r="H348" s="477"/>
      <c r="I348" s="480" t="str">
        <f>IF(H348&lt;&gt;"",INDEX('Kode Akun'!$D:$D,MATCH($H348,'Kode Akun'!$C:$C,0),0),"")</f>
        <v/>
      </c>
      <c r="J348" s="481"/>
      <c r="K348" s="481"/>
      <c r="L348" s="482"/>
      <c r="M348" s="483"/>
      <c r="N348" s="484"/>
      <c r="O348" s="484"/>
      <c r="P348" s="488" t="str">
        <f>IFERROR(INDEX(Supplier!D:D,MATCH(O348,Supplier!C:C,0),0),"")</f>
        <v/>
      </c>
      <c r="Q348" s="484"/>
      <c r="R348" s="484"/>
      <c r="S348" s="488" t="str">
        <f>IFERROR(INDEX(Customer!D:D,MATCH(R348,Customer!C:C,0),0),"")</f>
        <v/>
      </c>
      <c r="T348" s="490" t="str">
        <f>IFERROR(INDEX('Kode Akun'!N:N,MATCH(H348,'Kode Akun'!C:C,0),0),"")</f>
        <v/>
      </c>
      <c r="U348" s="488" t="str">
        <f>IFERROR(INDEX('Kode Akun'!O:O,MATCH(H348,'Kode Akun'!C:C,0),0),"")</f>
        <v/>
      </c>
      <c r="V348" s="166"/>
    </row>
    <row r="349" spans="1:22" ht="15" customHeight="1" x14ac:dyDescent="0.25">
      <c r="A349" s="51">
        <f t="shared" si="15"/>
        <v>0</v>
      </c>
      <c r="B349" s="51">
        <f t="shared" si="16"/>
        <v>0</v>
      </c>
      <c r="C349" s="237">
        <f t="shared" si="17"/>
        <v>0</v>
      </c>
      <c r="D349" s="477">
        <v>340</v>
      </c>
      <c r="E349" s="478"/>
      <c r="F349" s="477"/>
      <c r="G349" s="479"/>
      <c r="H349" s="477"/>
      <c r="I349" s="480" t="str">
        <f>IF(H349&lt;&gt;"",INDEX('Kode Akun'!$D:$D,MATCH($H349,'Kode Akun'!$C:$C,0),0),"")</f>
        <v/>
      </c>
      <c r="J349" s="481"/>
      <c r="K349" s="481"/>
      <c r="L349" s="482"/>
      <c r="M349" s="483"/>
      <c r="N349" s="484"/>
      <c r="O349" s="484"/>
      <c r="P349" s="488" t="str">
        <f>IFERROR(INDEX(Supplier!D:D,MATCH(O349,Supplier!C:C,0),0),"")</f>
        <v/>
      </c>
      <c r="Q349" s="484"/>
      <c r="R349" s="484"/>
      <c r="S349" s="488" t="str">
        <f>IFERROR(INDEX(Customer!D:D,MATCH(R349,Customer!C:C,0),0),"")</f>
        <v/>
      </c>
      <c r="T349" s="490" t="str">
        <f>IFERROR(INDEX('Kode Akun'!N:N,MATCH(H349,'Kode Akun'!C:C,0),0),"")</f>
        <v/>
      </c>
      <c r="U349" s="488" t="str">
        <f>IFERROR(INDEX('Kode Akun'!O:O,MATCH(H349,'Kode Akun'!C:C,0),0),"")</f>
        <v/>
      </c>
      <c r="V349" s="166"/>
    </row>
    <row r="350" spans="1:22" ht="15" customHeight="1" x14ac:dyDescent="0.25">
      <c r="A350" s="51">
        <f t="shared" si="15"/>
        <v>0</v>
      </c>
      <c r="B350" s="51">
        <f t="shared" si="16"/>
        <v>0</v>
      </c>
      <c r="C350" s="237">
        <f t="shared" si="17"/>
        <v>0</v>
      </c>
      <c r="D350" s="477">
        <v>341</v>
      </c>
      <c r="E350" s="478"/>
      <c r="F350" s="477"/>
      <c r="G350" s="479"/>
      <c r="H350" s="477"/>
      <c r="I350" s="480" t="str">
        <f>IF(H350&lt;&gt;"",INDEX('Kode Akun'!$D:$D,MATCH($H350,'Kode Akun'!$C:$C,0),0),"")</f>
        <v/>
      </c>
      <c r="J350" s="481"/>
      <c r="K350" s="481"/>
      <c r="L350" s="482"/>
      <c r="M350" s="483"/>
      <c r="N350" s="484"/>
      <c r="O350" s="484"/>
      <c r="P350" s="488" t="str">
        <f>IFERROR(INDEX(Supplier!D:D,MATCH(O350,Supplier!C:C,0),0),"")</f>
        <v/>
      </c>
      <c r="Q350" s="484"/>
      <c r="R350" s="484"/>
      <c r="S350" s="488" t="str">
        <f>IFERROR(INDEX(Customer!D:D,MATCH(R350,Customer!C:C,0),0),"")</f>
        <v/>
      </c>
      <c r="T350" s="490" t="str">
        <f>IFERROR(INDEX('Kode Akun'!N:N,MATCH(H350,'Kode Akun'!C:C,0),0),"")</f>
        <v/>
      </c>
      <c r="U350" s="488" t="str">
        <f>IFERROR(INDEX('Kode Akun'!O:O,MATCH(H350,'Kode Akun'!C:C,0),0),"")</f>
        <v/>
      </c>
      <c r="V350" s="166"/>
    </row>
    <row r="351" spans="1:22" ht="15" customHeight="1" x14ac:dyDescent="0.25">
      <c r="A351" s="51">
        <f t="shared" si="15"/>
        <v>0</v>
      </c>
      <c r="B351" s="51">
        <f t="shared" si="16"/>
        <v>0</v>
      </c>
      <c r="C351" s="237">
        <f t="shared" si="17"/>
        <v>0</v>
      </c>
      <c r="D351" s="477">
        <v>342</v>
      </c>
      <c r="E351" s="478"/>
      <c r="F351" s="477"/>
      <c r="G351" s="479"/>
      <c r="H351" s="477"/>
      <c r="I351" s="480" t="str">
        <f>IF(H351&lt;&gt;"",INDEX('Kode Akun'!$D:$D,MATCH($H351,'Kode Akun'!$C:$C,0),0),"")</f>
        <v/>
      </c>
      <c r="J351" s="481"/>
      <c r="K351" s="481"/>
      <c r="L351" s="482"/>
      <c r="M351" s="483"/>
      <c r="N351" s="484"/>
      <c r="O351" s="484"/>
      <c r="P351" s="488" t="str">
        <f>IFERROR(INDEX(Supplier!D:D,MATCH(O351,Supplier!C:C,0),0),"")</f>
        <v/>
      </c>
      <c r="Q351" s="484"/>
      <c r="R351" s="484"/>
      <c r="S351" s="488" t="str">
        <f>IFERROR(INDEX(Customer!D:D,MATCH(R351,Customer!C:C,0),0),"")</f>
        <v/>
      </c>
      <c r="T351" s="490" t="str">
        <f>IFERROR(INDEX('Kode Akun'!N:N,MATCH(H351,'Kode Akun'!C:C,0),0),"")</f>
        <v/>
      </c>
      <c r="U351" s="488" t="str">
        <f>IFERROR(INDEX('Kode Akun'!O:O,MATCH(H351,'Kode Akun'!C:C,0),0),"")</f>
        <v/>
      </c>
      <c r="V351" s="166"/>
    </row>
    <row r="352" spans="1:22" ht="15" customHeight="1" x14ac:dyDescent="0.25">
      <c r="A352" s="51">
        <f t="shared" si="15"/>
        <v>0</v>
      </c>
      <c r="B352" s="51">
        <f t="shared" si="16"/>
        <v>0</v>
      </c>
      <c r="C352" s="237">
        <f t="shared" si="17"/>
        <v>0</v>
      </c>
      <c r="D352" s="477">
        <v>343</v>
      </c>
      <c r="E352" s="478"/>
      <c r="F352" s="477"/>
      <c r="G352" s="479"/>
      <c r="H352" s="477"/>
      <c r="I352" s="480" t="str">
        <f>IF(H352&lt;&gt;"",INDEX('Kode Akun'!$D:$D,MATCH($H352,'Kode Akun'!$C:$C,0),0),"")</f>
        <v/>
      </c>
      <c r="J352" s="481"/>
      <c r="K352" s="481"/>
      <c r="L352" s="482"/>
      <c r="M352" s="483"/>
      <c r="N352" s="484"/>
      <c r="O352" s="484"/>
      <c r="P352" s="488" t="str">
        <f>IFERROR(INDEX(Supplier!D:D,MATCH(O352,Supplier!C:C,0),0),"")</f>
        <v/>
      </c>
      <c r="Q352" s="484"/>
      <c r="R352" s="484"/>
      <c r="S352" s="488" t="str">
        <f>IFERROR(INDEX(Customer!D:D,MATCH(R352,Customer!C:C,0),0),"")</f>
        <v/>
      </c>
      <c r="T352" s="490" t="str">
        <f>IFERROR(INDEX('Kode Akun'!N:N,MATCH(H352,'Kode Akun'!C:C,0),0),"")</f>
        <v/>
      </c>
      <c r="U352" s="488" t="str">
        <f>IFERROR(INDEX('Kode Akun'!O:O,MATCH(H352,'Kode Akun'!C:C,0),0),"")</f>
        <v/>
      </c>
      <c r="V352" s="166"/>
    </row>
    <row r="353" spans="1:22" ht="15" customHeight="1" x14ac:dyDescent="0.25">
      <c r="A353" s="51">
        <f t="shared" si="15"/>
        <v>0</v>
      </c>
      <c r="B353" s="51">
        <f t="shared" si="16"/>
        <v>0</v>
      </c>
      <c r="C353" s="237">
        <f t="shared" si="17"/>
        <v>0</v>
      </c>
      <c r="D353" s="477">
        <v>344</v>
      </c>
      <c r="E353" s="478"/>
      <c r="F353" s="477"/>
      <c r="G353" s="479"/>
      <c r="H353" s="477"/>
      <c r="I353" s="480" t="str">
        <f>IF(H353&lt;&gt;"",INDEX('Kode Akun'!$D:$D,MATCH($H353,'Kode Akun'!$C:$C,0),0),"")</f>
        <v/>
      </c>
      <c r="J353" s="481"/>
      <c r="K353" s="481"/>
      <c r="L353" s="482"/>
      <c r="M353" s="483"/>
      <c r="N353" s="484"/>
      <c r="O353" s="484"/>
      <c r="P353" s="488" t="str">
        <f>IFERROR(INDEX(Supplier!D:D,MATCH(O353,Supplier!C:C,0),0),"")</f>
        <v/>
      </c>
      <c r="Q353" s="484"/>
      <c r="R353" s="484"/>
      <c r="S353" s="488" t="str">
        <f>IFERROR(INDEX(Customer!D:D,MATCH(R353,Customer!C:C,0),0),"")</f>
        <v/>
      </c>
      <c r="T353" s="490" t="str">
        <f>IFERROR(INDEX('Kode Akun'!N:N,MATCH(H353,'Kode Akun'!C:C,0),0),"")</f>
        <v/>
      </c>
      <c r="U353" s="488" t="str">
        <f>IFERROR(INDEX('Kode Akun'!O:O,MATCH(H353,'Kode Akun'!C:C,0),0),"")</f>
        <v/>
      </c>
      <c r="V353" s="166"/>
    </row>
    <row r="354" spans="1:22" ht="15" customHeight="1" x14ac:dyDescent="0.25">
      <c r="A354" s="51">
        <f t="shared" si="15"/>
        <v>0</v>
      </c>
      <c r="B354" s="51">
        <f t="shared" si="16"/>
        <v>0</v>
      </c>
      <c r="C354" s="237">
        <f t="shared" si="17"/>
        <v>0</v>
      </c>
      <c r="D354" s="477">
        <v>345</v>
      </c>
      <c r="E354" s="478"/>
      <c r="F354" s="477"/>
      <c r="G354" s="479"/>
      <c r="H354" s="477"/>
      <c r="I354" s="480" t="str">
        <f>IF(H354&lt;&gt;"",INDEX('Kode Akun'!$D:$D,MATCH($H354,'Kode Akun'!$C:$C,0),0),"")</f>
        <v/>
      </c>
      <c r="J354" s="481"/>
      <c r="K354" s="481"/>
      <c r="L354" s="482"/>
      <c r="M354" s="483"/>
      <c r="N354" s="484"/>
      <c r="O354" s="484"/>
      <c r="P354" s="488" t="str">
        <f>IFERROR(INDEX(Supplier!D:D,MATCH(O354,Supplier!C:C,0),0),"")</f>
        <v/>
      </c>
      <c r="Q354" s="484"/>
      <c r="R354" s="484"/>
      <c r="S354" s="488" t="str">
        <f>IFERROR(INDEX(Customer!D:D,MATCH(R354,Customer!C:C,0),0),"")</f>
        <v/>
      </c>
      <c r="T354" s="490" t="str">
        <f>IFERROR(INDEX('Kode Akun'!N:N,MATCH(H354,'Kode Akun'!C:C,0),0),"")</f>
        <v/>
      </c>
      <c r="U354" s="488" t="str">
        <f>IFERROR(INDEX('Kode Akun'!O:O,MATCH(H354,'Kode Akun'!C:C,0),0),"")</f>
        <v/>
      </c>
      <c r="V354" s="166"/>
    </row>
    <row r="355" spans="1:22" ht="15" customHeight="1" x14ac:dyDescent="0.25">
      <c r="A355" s="51">
        <f t="shared" si="15"/>
        <v>0</v>
      </c>
      <c r="B355" s="51">
        <f t="shared" si="16"/>
        <v>0</v>
      </c>
      <c r="C355" s="237">
        <f t="shared" si="17"/>
        <v>0</v>
      </c>
      <c r="D355" s="477">
        <v>346</v>
      </c>
      <c r="E355" s="478"/>
      <c r="F355" s="477"/>
      <c r="G355" s="479"/>
      <c r="H355" s="477"/>
      <c r="I355" s="480" t="str">
        <f>IF(H355&lt;&gt;"",INDEX('Kode Akun'!$D:$D,MATCH($H355,'Kode Akun'!$C:$C,0),0),"")</f>
        <v/>
      </c>
      <c r="J355" s="481"/>
      <c r="K355" s="481"/>
      <c r="L355" s="482"/>
      <c r="M355" s="483"/>
      <c r="N355" s="484"/>
      <c r="O355" s="484"/>
      <c r="P355" s="488" t="str">
        <f>IFERROR(INDEX(Supplier!D:D,MATCH(O355,Supplier!C:C,0),0),"")</f>
        <v/>
      </c>
      <c r="Q355" s="484"/>
      <c r="R355" s="484"/>
      <c r="S355" s="488" t="str">
        <f>IFERROR(INDEX(Customer!D:D,MATCH(R355,Customer!C:C,0),0),"")</f>
        <v/>
      </c>
      <c r="T355" s="490" t="str">
        <f>IFERROR(INDEX('Kode Akun'!N:N,MATCH(H355,'Kode Akun'!C:C,0),0),"")</f>
        <v/>
      </c>
      <c r="U355" s="488" t="str">
        <f>IFERROR(INDEX('Kode Akun'!O:O,MATCH(H355,'Kode Akun'!C:C,0),0),"")</f>
        <v/>
      </c>
      <c r="V355" s="166"/>
    </row>
    <row r="356" spans="1:22" ht="15" customHeight="1" x14ac:dyDescent="0.25">
      <c r="A356" s="51">
        <f t="shared" si="15"/>
        <v>0</v>
      </c>
      <c r="B356" s="51">
        <f t="shared" si="16"/>
        <v>0</v>
      </c>
      <c r="C356" s="237">
        <f t="shared" si="17"/>
        <v>0</v>
      </c>
      <c r="D356" s="477">
        <v>347</v>
      </c>
      <c r="E356" s="478"/>
      <c r="F356" s="477"/>
      <c r="G356" s="479"/>
      <c r="H356" s="477"/>
      <c r="I356" s="480" t="str">
        <f>IF(H356&lt;&gt;"",INDEX('Kode Akun'!$D:$D,MATCH($H356,'Kode Akun'!$C:$C,0),0),"")</f>
        <v/>
      </c>
      <c r="J356" s="481"/>
      <c r="K356" s="481"/>
      <c r="L356" s="482"/>
      <c r="M356" s="483"/>
      <c r="N356" s="484"/>
      <c r="O356" s="484"/>
      <c r="P356" s="488" t="str">
        <f>IFERROR(INDEX(Supplier!D:D,MATCH(O356,Supplier!C:C,0),0),"")</f>
        <v/>
      </c>
      <c r="Q356" s="484"/>
      <c r="R356" s="484"/>
      <c r="S356" s="488" t="str">
        <f>IFERROR(INDEX(Customer!D:D,MATCH(R356,Customer!C:C,0),0),"")</f>
        <v/>
      </c>
      <c r="T356" s="490" t="str">
        <f>IFERROR(INDEX('Kode Akun'!N:N,MATCH(H356,'Kode Akun'!C:C,0),0),"")</f>
        <v/>
      </c>
      <c r="U356" s="488" t="str">
        <f>IFERROR(INDEX('Kode Akun'!O:O,MATCH(H356,'Kode Akun'!C:C,0),0),"")</f>
        <v/>
      </c>
      <c r="V356" s="166"/>
    </row>
    <row r="357" spans="1:22" ht="15" customHeight="1" x14ac:dyDescent="0.25">
      <c r="A357" s="51">
        <f t="shared" si="15"/>
        <v>0</v>
      </c>
      <c r="B357" s="51">
        <f t="shared" si="16"/>
        <v>0</v>
      </c>
      <c r="C357" s="237">
        <f t="shared" si="17"/>
        <v>0</v>
      </c>
      <c r="D357" s="477">
        <v>348</v>
      </c>
      <c r="E357" s="478"/>
      <c r="F357" s="477"/>
      <c r="G357" s="479"/>
      <c r="H357" s="477"/>
      <c r="I357" s="480" t="str">
        <f>IF(H357&lt;&gt;"",INDEX('Kode Akun'!$D:$D,MATCH($H357,'Kode Akun'!$C:$C,0),0),"")</f>
        <v/>
      </c>
      <c r="J357" s="481"/>
      <c r="K357" s="481"/>
      <c r="L357" s="482"/>
      <c r="M357" s="483"/>
      <c r="N357" s="484"/>
      <c r="O357" s="484"/>
      <c r="P357" s="488" t="str">
        <f>IFERROR(INDEX(Supplier!D:D,MATCH(O357,Supplier!C:C,0),0),"")</f>
        <v/>
      </c>
      <c r="Q357" s="484"/>
      <c r="R357" s="484"/>
      <c r="S357" s="488" t="str">
        <f>IFERROR(INDEX(Customer!D:D,MATCH(R357,Customer!C:C,0),0),"")</f>
        <v/>
      </c>
      <c r="T357" s="490" t="str">
        <f>IFERROR(INDEX('Kode Akun'!N:N,MATCH(H357,'Kode Akun'!C:C,0),0),"")</f>
        <v/>
      </c>
      <c r="U357" s="488" t="str">
        <f>IFERROR(INDEX('Kode Akun'!O:O,MATCH(H357,'Kode Akun'!C:C,0),0),"")</f>
        <v/>
      </c>
      <c r="V357" s="166"/>
    </row>
    <row r="358" spans="1:22" ht="15" customHeight="1" x14ac:dyDescent="0.25">
      <c r="A358" s="51">
        <f t="shared" si="15"/>
        <v>0</v>
      </c>
      <c r="B358" s="51">
        <f t="shared" si="16"/>
        <v>0</v>
      </c>
      <c r="C358" s="237">
        <f t="shared" si="17"/>
        <v>0</v>
      </c>
      <c r="D358" s="477">
        <v>349</v>
      </c>
      <c r="E358" s="478"/>
      <c r="F358" s="477"/>
      <c r="G358" s="479"/>
      <c r="H358" s="477"/>
      <c r="I358" s="480" t="str">
        <f>IF(H358&lt;&gt;"",INDEX('Kode Akun'!$D:$D,MATCH($H358,'Kode Akun'!$C:$C,0),0),"")</f>
        <v/>
      </c>
      <c r="J358" s="481"/>
      <c r="K358" s="481"/>
      <c r="L358" s="482"/>
      <c r="M358" s="483"/>
      <c r="N358" s="484"/>
      <c r="O358" s="484"/>
      <c r="P358" s="488" t="str">
        <f>IFERROR(INDEX(Supplier!D:D,MATCH(O358,Supplier!C:C,0),0),"")</f>
        <v/>
      </c>
      <c r="Q358" s="484"/>
      <c r="R358" s="484"/>
      <c r="S358" s="488" t="str">
        <f>IFERROR(INDEX(Customer!D:D,MATCH(R358,Customer!C:C,0),0),"")</f>
        <v/>
      </c>
      <c r="T358" s="490" t="str">
        <f>IFERROR(INDEX('Kode Akun'!N:N,MATCH(H358,'Kode Akun'!C:C,0),0),"")</f>
        <v/>
      </c>
      <c r="U358" s="488" t="str">
        <f>IFERROR(INDEX('Kode Akun'!O:O,MATCH(H358,'Kode Akun'!C:C,0),0),"")</f>
        <v/>
      </c>
      <c r="V358" s="166"/>
    </row>
    <row r="359" spans="1:22" ht="15" customHeight="1" x14ac:dyDescent="0.25">
      <c r="A359" s="51">
        <f t="shared" si="15"/>
        <v>0</v>
      </c>
      <c r="B359" s="51">
        <f t="shared" si="16"/>
        <v>0</v>
      </c>
      <c r="C359" s="237">
        <f t="shared" si="17"/>
        <v>0</v>
      </c>
      <c r="D359" s="477">
        <v>350</v>
      </c>
      <c r="E359" s="478"/>
      <c r="F359" s="477"/>
      <c r="G359" s="479"/>
      <c r="H359" s="477"/>
      <c r="I359" s="480" t="str">
        <f>IF(H359&lt;&gt;"",INDEX('Kode Akun'!$D:$D,MATCH($H359,'Kode Akun'!$C:$C,0),0),"")</f>
        <v/>
      </c>
      <c r="J359" s="481"/>
      <c r="K359" s="481"/>
      <c r="L359" s="482"/>
      <c r="M359" s="483"/>
      <c r="N359" s="484"/>
      <c r="O359" s="484"/>
      <c r="P359" s="488" t="str">
        <f>IFERROR(INDEX(Supplier!D:D,MATCH(O359,Supplier!C:C,0),0),"")</f>
        <v/>
      </c>
      <c r="Q359" s="484"/>
      <c r="R359" s="484"/>
      <c r="S359" s="488" t="str">
        <f>IFERROR(INDEX(Customer!D:D,MATCH(R359,Customer!C:C,0),0),"")</f>
        <v/>
      </c>
      <c r="T359" s="490" t="str">
        <f>IFERROR(INDEX('Kode Akun'!N:N,MATCH(H359,'Kode Akun'!C:C,0),0),"")</f>
        <v/>
      </c>
      <c r="U359" s="488" t="str">
        <f>IFERROR(INDEX('Kode Akun'!O:O,MATCH(H359,'Kode Akun'!C:C,0),0),"")</f>
        <v/>
      </c>
      <c r="V359" s="166"/>
    </row>
    <row r="360" spans="1:22" ht="15" customHeight="1" x14ac:dyDescent="0.25">
      <c r="A360" s="51">
        <f t="shared" si="15"/>
        <v>0</v>
      </c>
      <c r="B360" s="51">
        <f t="shared" si="16"/>
        <v>0</v>
      </c>
      <c r="C360" s="237">
        <f t="shared" si="17"/>
        <v>0</v>
      </c>
      <c r="D360" s="477">
        <v>351</v>
      </c>
      <c r="E360" s="478"/>
      <c r="F360" s="477"/>
      <c r="G360" s="479"/>
      <c r="H360" s="477"/>
      <c r="I360" s="480" t="str">
        <f>IF(H360&lt;&gt;"",INDEX('Kode Akun'!$D:$D,MATCH($H360,'Kode Akun'!$C:$C,0),0),"")</f>
        <v/>
      </c>
      <c r="J360" s="481"/>
      <c r="K360" s="481"/>
      <c r="L360" s="482"/>
      <c r="M360" s="483"/>
      <c r="N360" s="484"/>
      <c r="O360" s="484"/>
      <c r="P360" s="488" t="str">
        <f>IFERROR(INDEX(Supplier!D:D,MATCH(O360,Supplier!C:C,0),0),"")</f>
        <v/>
      </c>
      <c r="Q360" s="484"/>
      <c r="R360" s="484"/>
      <c r="S360" s="488" t="str">
        <f>IFERROR(INDEX(Customer!D:D,MATCH(R360,Customer!C:C,0),0),"")</f>
        <v/>
      </c>
      <c r="T360" s="490" t="str">
        <f>IFERROR(INDEX('Kode Akun'!N:N,MATCH(H360,'Kode Akun'!C:C,0),0),"")</f>
        <v/>
      </c>
      <c r="U360" s="488" t="str">
        <f>IFERROR(INDEX('Kode Akun'!O:O,MATCH(H360,'Kode Akun'!C:C,0),0),"")</f>
        <v/>
      </c>
      <c r="V360" s="166"/>
    </row>
    <row r="361" spans="1:22" ht="15" customHeight="1" x14ac:dyDescent="0.25">
      <c r="A361" s="51">
        <f t="shared" si="15"/>
        <v>0</v>
      </c>
      <c r="B361" s="51">
        <f t="shared" si="16"/>
        <v>0</v>
      </c>
      <c r="C361" s="237">
        <f t="shared" si="17"/>
        <v>0</v>
      </c>
      <c r="D361" s="477">
        <v>352</v>
      </c>
      <c r="E361" s="478"/>
      <c r="F361" s="477"/>
      <c r="G361" s="479"/>
      <c r="H361" s="477"/>
      <c r="I361" s="480" t="str">
        <f>IF(H361&lt;&gt;"",INDEX('Kode Akun'!$D:$D,MATCH($H361,'Kode Akun'!$C:$C,0),0),"")</f>
        <v/>
      </c>
      <c r="J361" s="481"/>
      <c r="K361" s="481"/>
      <c r="L361" s="482"/>
      <c r="M361" s="483"/>
      <c r="N361" s="484"/>
      <c r="O361" s="484"/>
      <c r="P361" s="488" t="str">
        <f>IFERROR(INDEX(Supplier!D:D,MATCH(O361,Supplier!C:C,0),0),"")</f>
        <v/>
      </c>
      <c r="Q361" s="484"/>
      <c r="R361" s="484"/>
      <c r="S361" s="488" t="str">
        <f>IFERROR(INDEX(Customer!D:D,MATCH(R361,Customer!C:C,0),0),"")</f>
        <v/>
      </c>
      <c r="T361" s="490" t="str">
        <f>IFERROR(INDEX('Kode Akun'!N:N,MATCH(H361,'Kode Akun'!C:C,0),0),"")</f>
        <v/>
      </c>
      <c r="U361" s="488" t="str">
        <f>IFERROR(INDEX('Kode Akun'!O:O,MATCH(H361,'Kode Akun'!C:C,0),0),"")</f>
        <v/>
      </c>
      <c r="V361" s="166"/>
    </row>
    <row r="362" spans="1:22" ht="15" customHeight="1" x14ac:dyDescent="0.25">
      <c r="A362" s="51">
        <f t="shared" si="15"/>
        <v>0</v>
      </c>
      <c r="B362" s="51">
        <f t="shared" si="16"/>
        <v>0</v>
      </c>
      <c r="C362" s="237">
        <f t="shared" si="17"/>
        <v>0</v>
      </c>
      <c r="D362" s="477">
        <v>353</v>
      </c>
      <c r="E362" s="478"/>
      <c r="F362" s="477"/>
      <c r="G362" s="479"/>
      <c r="H362" s="477"/>
      <c r="I362" s="480" t="str">
        <f>IF(H362&lt;&gt;"",INDEX('Kode Akun'!$D:$D,MATCH($H362,'Kode Akun'!$C:$C,0),0),"")</f>
        <v/>
      </c>
      <c r="J362" s="481"/>
      <c r="K362" s="481"/>
      <c r="L362" s="482"/>
      <c r="M362" s="483"/>
      <c r="N362" s="484"/>
      <c r="O362" s="484"/>
      <c r="P362" s="488" t="str">
        <f>IFERROR(INDEX(Supplier!D:D,MATCH(O362,Supplier!C:C,0),0),"")</f>
        <v/>
      </c>
      <c r="Q362" s="484"/>
      <c r="R362" s="484"/>
      <c r="S362" s="488" t="str">
        <f>IFERROR(INDEX(Customer!D:D,MATCH(R362,Customer!C:C,0),0),"")</f>
        <v/>
      </c>
      <c r="T362" s="490" t="str">
        <f>IFERROR(INDEX('Kode Akun'!N:N,MATCH(H362,'Kode Akun'!C:C,0),0),"")</f>
        <v/>
      </c>
      <c r="U362" s="488" t="str">
        <f>IFERROR(INDEX('Kode Akun'!O:O,MATCH(H362,'Kode Akun'!C:C,0),0),"")</f>
        <v/>
      </c>
      <c r="V362" s="166"/>
    </row>
    <row r="363" spans="1:22" ht="15" customHeight="1" x14ac:dyDescent="0.25">
      <c r="A363" s="51">
        <f t="shared" si="15"/>
        <v>0</v>
      </c>
      <c r="B363" s="51">
        <f t="shared" si="16"/>
        <v>0</v>
      </c>
      <c r="C363" s="237">
        <f t="shared" si="17"/>
        <v>0</v>
      </c>
      <c r="D363" s="477">
        <v>354</v>
      </c>
      <c r="E363" s="478"/>
      <c r="F363" s="477"/>
      <c r="G363" s="479"/>
      <c r="H363" s="477"/>
      <c r="I363" s="480" t="str">
        <f>IF(H363&lt;&gt;"",INDEX('Kode Akun'!$D:$D,MATCH($H363,'Kode Akun'!$C:$C,0),0),"")</f>
        <v/>
      </c>
      <c r="J363" s="481"/>
      <c r="K363" s="481"/>
      <c r="L363" s="482"/>
      <c r="M363" s="483"/>
      <c r="N363" s="484"/>
      <c r="O363" s="484"/>
      <c r="P363" s="488" t="str">
        <f>IFERROR(INDEX(Supplier!D:D,MATCH(O363,Supplier!C:C,0),0),"")</f>
        <v/>
      </c>
      <c r="Q363" s="484"/>
      <c r="R363" s="484"/>
      <c r="S363" s="488" t="str">
        <f>IFERROR(INDEX(Customer!D:D,MATCH(R363,Customer!C:C,0),0),"")</f>
        <v/>
      </c>
      <c r="T363" s="490" t="str">
        <f>IFERROR(INDEX('Kode Akun'!N:N,MATCH(H363,'Kode Akun'!C:C,0),0),"")</f>
        <v/>
      </c>
      <c r="U363" s="488" t="str">
        <f>IFERROR(INDEX('Kode Akun'!O:O,MATCH(H363,'Kode Akun'!C:C,0),0),"")</f>
        <v/>
      </c>
      <c r="V363" s="166"/>
    </row>
    <row r="364" spans="1:22" ht="15" customHeight="1" x14ac:dyDescent="0.25">
      <c r="A364" s="51">
        <f t="shared" si="15"/>
        <v>0</v>
      </c>
      <c r="B364" s="51">
        <f t="shared" si="16"/>
        <v>0</v>
      </c>
      <c r="C364" s="237">
        <f t="shared" si="17"/>
        <v>0</v>
      </c>
      <c r="D364" s="477">
        <v>355</v>
      </c>
      <c r="E364" s="478"/>
      <c r="F364" s="477"/>
      <c r="G364" s="479"/>
      <c r="H364" s="477"/>
      <c r="I364" s="480" t="str">
        <f>IF(H364&lt;&gt;"",INDEX('Kode Akun'!$D:$D,MATCH($H364,'Kode Akun'!$C:$C,0),0),"")</f>
        <v/>
      </c>
      <c r="J364" s="481"/>
      <c r="K364" s="481"/>
      <c r="L364" s="482"/>
      <c r="M364" s="483"/>
      <c r="N364" s="484"/>
      <c r="O364" s="484"/>
      <c r="P364" s="488" t="str">
        <f>IFERROR(INDEX(Supplier!D:D,MATCH(O364,Supplier!C:C,0),0),"")</f>
        <v/>
      </c>
      <c r="Q364" s="484"/>
      <c r="R364" s="484"/>
      <c r="S364" s="488" t="str">
        <f>IFERROR(INDEX(Customer!D:D,MATCH(R364,Customer!C:C,0),0),"")</f>
        <v/>
      </c>
      <c r="T364" s="490" t="str">
        <f>IFERROR(INDEX('Kode Akun'!N:N,MATCH(H364,'Kode Akun'!C:C,0),0),"")</f>
        <v/>
      </c>
      <c r="U364" s="488" t="str">
        <f>IFERROR(INDEX('Kode Akun'!O:O,MATCH(H364,'Kode Akun'!C:C,0),0),"")</f>
        <v/>
      </c>
      <c r="V364" s="166"/>
    </row>
    <row r="365" spans="1:22" ht="15" customHeight="1" x14ac:dyDescent="0.25">
      <c r="A365" s="51">
        <f t="shared" si="15"/>
        <v>0</v>
      </c>
      <c r="B365" s="51">
        <f t="shared" si="16"/>
        <v>0</v>
      </c>
      <c r="C365" s="237">
        <f t="shared" si="17"/>
        <v>0</v>
      </c>
      <c r="D365" s="477">
        <v>356</v>
      </c>
      <c r="E365" s="478"/>
      <c r="F365" s="477"/>
      <c r="G365" s="479"/>
      <c r="H365" s="477"/>
      <c r="I365" s="480" t="str">
        <f>IF(H365&lt;&gt;"",INDEX('Kode Akun'!$D:$D,MATCH($H365,'Kode Akun'!$C:$C,0),0),"")</f>
        <v/>
      </c>
      <c r="J365" s="481"/>
      <c r="K365" s="481"/>
      <c r="L365" s="482"/>
      <c r="M365" s="483"/>
      <c r="N365" s="484"/>
      <c r="O365" s="484"/>
      <c r="P365" s="488" t="str">
        <f>IFERROR(INDEX(Supplier!D:D,MATCH(O365,Supplier!C:C,0),0),"")</f>
        <v/>
      </c>
      <c r="Q365" s="484"/>
      <c r="R365" s="484"/>
      <c r="S365" s="488" t="str">
        <f>IFERROR(INDEX(Customer!D:D,MATCH(R365,Customer!C:C,0),0),"")</f>
        <v/>
      </c>
      <c r="T365" s="490" t="str">
        <f>IFERROR(INDEX('Kode Akun'!N:N,MATCH(H365,'Kode Akun'!C:C,0),0),"")</f>
        <v/>
      </c>
      <c r="U365" s="488" t="str">
        <f>IFERROR(INDEX('Kode Akun'!O:O,MATCH(H365,'Kode Akun'!C:C,0),0),"")</f>
        <v/>
      </c>
      <c r="V365" s="166"/>
    </row>
    <row r="366" spans="1:22" ht="15" customHeight="1" x14ac:dyDescent="0.25">
      <c r="A366" s="51">
        <f t="shared" si="15"/>
        <v>0</v>
      </c>
      <c r="B366" s="51">
        <f t="shared" si="16"/>
        <v>0</v>
      </c>
      <c r="C366" s="237">
        <f t="shared" si="17"/>
        <v>0</v>
      </c>
      <c r="D366" s="477">
        <v>357</v>
      </c>
      <c r="E366" s="478"/>
      <c r="F366" s="477"/>
      <c r="G366" s="479"/>
      <c r="H366" s="477"/>
      <c r="I366" s="480" t="str">
        <f>IF(H366&lt;&gt;"",INDEX('Kode Akun'!$D:$D,MATCH($H366,'Kode Akun'!$C:$C,0),0),"")</f>
        <v/>
      </c>
      <c r="J366" s="481"/>
      <c r="K366" s="481"/>
      <c r="L366" s="482"/>
      <c r="M366" s="483"/>
      <c r="N366" s="484"/>
      <c r="O366" s="484"/>
      <c r="P366" s="488" t="str">
        <f>IFERROR(INDEX(Supplier!D:D,MATCH(O366,Supplier!C:C,0),0),"")</f>
        <v/>
      </c>
      <c r="Q366" s="484"/>
      <c r="R366" s="484"/>
      <c r="S366" s="488" t="str">
        <f>IFERROR(INDEX(Customer!D:D,MATCH(R366,Customer!C:C,0),0),"")</f>
        <v/>
      </c>
      <c r="T366" s="490" t="str">
        <f>IFERROR(INDEX('Kode Akun'!N:N,MATCH(H366,'Kode Akun'!C:C,0),0),"")</f>
        <v/>
      </c>
      <c r="U366" s="488" t="str">
        <f>IFERROR(INDEX('Kode Akun'!O:O,MATCH(H366,'Kode Akun'!C:C,0),0),"")</f>
        <v/>
      </c>
      <c r="V366" s="166"/>
    </row>
    <row r="367" spans="1:22" ht="15" customHeight="1" x14ac:dyDescent="0.25">
      <c r="A367" s="51">
        <f t="shared" si="15"/>
        <v>0</v>
      </c>
      <c r="B367" s="51">
        <f t="shared" si="16"/>
        <v>0</v>
      </c>
      <c r="C367" s="237">
        <f t="shared" si="17"/>
        <v>0</v>
      </c>
      <c r="D367" s="477">
        <v>358</v>
      </c>
      <c r="E367" s="478"/>
      <c r="F367" s="477"/>
      <c r="G367" s="479"/>
      <c r="H367" s="477"/>
      <c r="I367" s="480" t="str">
        <f>IF(H367&lt;&gt;"",INDEX('Kode Akun'!$D:$D,MATCH($H367,'Kode Akun'!$C:$C,0),0),"")</f>
        <v/>
      </c>
      <c r="J367" s="481"/>
      <c r="K367" s="481"/>
      <c r="L367" s="482"/>
      <c r="M367" s="483"/>
      <c r="N367" s="484"/>
      <c r="O367" s="484"/>
      <c r="P367" s="488" t="str">
        <f>IFERROR(INDEX(Supplier!D:D,MATCH(O367,Supplier!C:C,0),0),"")</f>
        <v/>
      </c>
      <c r="Q367" s="484"/>
      <c r="R367" s="484"/>
      <c r="S367" s="488" t="str">
        <f>IFERROR(INDEX(Customer!D:D,MATCH(R367,Customer!C:C,0),0),"")</f>
        <v/>
      </c>
      <c r="T367" s="490" t="str">
        <f>IFERROR(INDEX('Kode Akun'!N:N,MATCH(H367,'Kode Akun'!C:C,0),0),"")</f>
        <v/>
      </c>
      <c r="U367" s="488" t="str">
        <f>IFERROR(INDEX('Kode Akun'!O:O,MATCH(H367,'Kode Akun'!C:C,0),0),"")</f>
        <v/>
      </c>
      <c r="V367" s="166"/>
    </row>
    <row r="368" spans="1:22" ht="15" customHeight="1" x14ac:dyDescent="0.25">
      <c r="A368" s="51">
        <f t="shared" si="15"/>
        <v>0</v>
      </c>
      <c r="B368" s="51">
        <f t="shared" si="16"/>
        <v>0</v>
      </c>
      <c r="C368" s="237">
        <f t="shared" si="17"/>
        <v>0</v>
      </c>
      <c r="D368" s="477">
        <v>359</v>
      </c>
      <c r="E368" s="478"/>
      <c r="F368" s="477"/>
      <c r="G368" s="479"/>
      <c r="H368" s="477"/>
      <c r="I368" s="480" t="str">
        <f>IF(H368&lt;&gt;"",INDEX('Kode Akun'!$D:$D,MATCH($H368,'Kode Akun'!$C:$C,0),0),"")</f>
        <v/>
      </c>
      <c r="J368" s="481"/>
      <c r="K368" s="481"/>
      <c r="L368" s="482"/>
      <c r="M368" s="483"/>
      <c r="N368" s="484"/>
      <c r="O368" s="484"/>
      <c r="P368" s="488" t="str">
        <f>IFERROR(INDEX(Supplier!D:D,MATCH(O368,Supplier!C:C,0),0),"")</f>
        <v/>
      </c>
      <c r="Q368" s="484"/>
      <c r="R368" s="484"/>
      <c r="S368" s="488" t="str">
        <f>IFERROR(INDEX(Customer!D:D,MATCH(R368,Customer!C:C,0),0),"")</f>
        <v/>
      </c>
      <c r="T368" s="490" t="str">
        <f>IFERROR(INDEX('Kode Akun'!N:N,MATCH(H368,'Kode Akun'!C:C,0),0),"")</f>
        <v/>
      </c>
      <c r="U368" s="488" t="str">
        <f>IFERROR(INDEX('Kode Akun'!O:O,MATCH(H368,'Kode Akun'!C:C,0),0),"")</f>
        <v/>
      </c>
      <c r="V368" s="166"/>
    </row>
    <row r="369" spans="1:22" ht="15" customHeight="1" x14ac:dyDescent="0.25">
      <c r="A369" s="51">
        <f t="shared" si="15"/>
        <v>0</v>
      </c>
      <c r="B369" s="51">
        <f t="shared" si="16"/>
        <v>0</v>
      </c>
      <c r="C369" s="237">
        <f t="shared" si="17"/>
        <v>0</v>
      </c>
      <c r="D369" s="477">
        <v>360</v>
      </c>
      <c r="E369" s="478"/>
      <c r="F369" s="477"/>
      <c r="G369" s="479"/>
      <c r="H369" s="477"/>
      <c r="I369" s="480" t="str">
        <f>IF(H369&lt;&gt;"",INDEX('Kode Akun'!$D:$D,MATCH($H369,'Kode Akun'!$C:$C,0),0),"")</f>
        <v/>
      </c>
      <c r="J369" s="481"/>
      <c r="K369" s="481"/>
      <c r="L369" s="482"/>
      <c r="M369" s="483"/>
      <c r="N369" s="484"/>
      <c r="O369" s="484"/>
      <c r="P369" s="488" t="str">
        <f>IFERROR(INDEX(Supplier!D:D,MATCH(O369,Supplier!C:C,0),0),"")</f>
        <v/>
      </c>
      <c r="Q369" s="484"/>
      <c r="R369" s="484"/>
      <c r="S369" s="488" t="str">
        <f>IFERROR(INDEX(Customer!D:D,MATCH(R369,Customer!C:C,0),0),"")</f>
        <v/>
      </c>
      <c r="T369" s="490" t="str">
        <f>IFERROR(INDEX('Kode Akun'!N:N,MATCH(H369,'Kode Akun'!C:C,0),0),"")</f>
        <v/>
      </c>
      <c r="U369" s="488" t="str">
        <f>IFERROR(INDEX('Kode Akun'!O:O,MATCH(H369,'Kode Akun'!C:C,0),0),"")</f>
        <v/>
      </c>
      <c r="V369" s="166"/>
    </row>
    <row r="370" spans="1:22" ht="15" customHeight="1" x14ac:dyDescent="0.25">
      <c r="A370" s="51">
        <f t="shared" si="15"/>
        <v>0</v>
      </c>
      <c r="B370" s="51">
        <f t="shared" si="16"/>
        <v>0</v>
      </c>
      <c r="C370" s="237">
        <f t="shared" si="17"/>
        <v>0</v>
      </c>
      <c r="D370" s="477">
        <v>361</v>
      </c>
      <c r="E370" s="478"/>
      <c r="F370" s="477"/>
      <c r="G370" s="479"/>
      <c r="H370" s="477"/>
      <c r="I370" s="480" t="str">
        <f>IF(H370&lt;&gt;"",INDEX('Kode Akun'!$D:$D,MATCH($H370,'Kode Akun'!$C:$C,0),0),"")</f>
        <v/>
      </c>
      <c r="J370" s="481"/>
      <c r="K370" s="481"/>
      <c r="L370" s="482"/>
      <c r="M370" s="483"/>
      <c r="N370" s="484"/>
      <c r="O370" s="484"/>
      <c r="P370" s="488" t="str">
        <f>IFERROR(INDEX(Supplier!D:D,MATCH(O370,Supplier!C:C,0),0),"")</f>
        <v/>
      </c>
      <c r="Q370" s="484"/>
      <c r="R370" s="484"/>
      <c r="S370" s="488" t="str">
        <f>IFERROR(INDEX(Customer!D:D,MATCH(R370,Customer!C:C,0),0),"")</f>
        <v/>
      </c>
      <c r="T370" s="490" t="str">
        <f>IFERROR(INDEX('Kode Akun'!N:N,MATCH(H370,'Kode Akun'!C:C,0),0),"")</f>
        <v/>
      </c>
      <c r="U370" s="488" t="str">
        <f>IFERROR(INDEX('Kode Akun'!O:O,MATCH(H370,'Kode Akun'!C:C,0),0),"")</f>
        <v/>
      </c>
      <c r="V370" s="166"/>
    </row>
    <row r="371" spans="1:22" ht="15" customHeight="1" x14ac:dyDescent="0.25">
      <c r="A371" s="51">
        <f t="shared" si="15"/>
        <v>0</v>
      </c>
      <c r="B371" s="51">
        <f t="shared" si="16"/>
        <v>0</v>
      </c>
      <c r="C371" s="237">
        <f t="shared" si="17"/>
        <v>0</v>
      </c>
      <c r="D371" s="477">
        <v>362</v>
      </c>
      <c r="E371" s="478"/>
      <c r="F371" s="477"/>
      <c r="G371" s="479"/>
      <c r="H371" s="477"/>
      <c r="I371" s="480" t="str">
        <f>IF(H371&lt;&gt;"",INDEX('Kode Akun'!$D:$D,MATCH($H371,'Kode Akun'!$C:$C,0),0),"")</f>
        <v/>
      </c>
      <c r="J371" s="481"/>
      <c r="K371" s="481"/>
      <c r="L371" s="482"/>
      <c r="M371" s="483"/>
      <c r="N371" s="484"/>
      <c r="O371" s="484"/>
      <c r="P371" s="488" t="str">
        <f>IFERROR(INDEX(Supplier!D:D,MATCH(O371,Supplier!C:C,0),0),"")</f>
        <v/>
      </c>
      <c r="Q371" s="484"/>
      <c r="R371" s="484"/>
      <c r="S371" s="488" t="str">
        <f>IFERROR(INDEX(Customer!D:D,MATCH(R371,Customer!C:C,0),0),"")</f>
        <v/>
      </c>
      <c r="T371" s="490" t="str">
        <f>IFERROR(INDEX('Kode Akun'!N:N,MATCH(H371,'Kode Akun'!C:C,0),0),"")</f>
        <v/>
      </c>
      <c r="U371" s="488" t="str">
        <f>IFERROR(INDEX('Kode Akun'!O:O,MATCH(H371,'Kode Akun'!C:C,0),0),"")</f>
        <v/>
      </c>
      <c r="V371" s="166"/>
    </row>
    <row r="372" spans="1:22" ht="15" customHeight="1" x14ac:dyDescent="0.25">
      <c r="A372" s="51">
        <f t="shared" si="15"/>
        <v>0</v>
      </c>
      <c r="B372" s="51">
        <f t="shared" si="16"/>
        <v>0</v>
      </c>
      <c r="C372" s="237">
        <f t="shared" si="17"/>
        <v>0</v>
      </c>
      <c r="D372" s="477">
        <v>363</v>
      </c>
      <c r="E372" s="478"/>
      <c r="F372" s="477"/>
      <c r="G372" s="479"/>
      <c r="H372" s="477"/>
      <c r="I372" s="480" t="str">
        <f>IF(H372&lt;&gt;"",INDEX('Kode Akun'!$D:$D,MATCH($H372,'Kode Akun'!$C:$C,0),0),"")</f>
        <v/>
      </c>
      <c r="J372" s="481"/>
      <c r="K372" s="481"/>
      <c r="L372" s="482"/>
      <c r="M372" s="483"/>
      <c r="N372" s="484"/>
      <c r="O372" s="484"/>
      <c r="P372" s="488" t="str">
        <f>IFERROR(INDEX(Supplier!D:D,MATCH(O372,Supplier!C:C,0),0),"")</f>
        <v/>
      </c>
      <c r="Q372" s="484"/>
      <c r="R372" s="484"/>
      <c r="S372" s="488" t="str">
        <f>IFERROR(INDEX(Customer!D:D,MATCH(R372,Customer!C:C,0),0),"")</f>
        <v/>
      </c>
      <c r="T372" s="490" t="str">
        <f>IFERROR(INDEX('Kode Akun'!N:N,MATCH(H372,'Kode Akun'!C:C,0),0),"")</f>
        <v/>
      </c>
      <c r="U372" s="488" t="str">
        <f>IFERROR(INDEX('Kode Akun'!O:O,MATCH(H372,'Kode Akun'!C:C,0),0),"")</f>
        <v/>
      </c>
      <c r="V372" s="166"/>
    </row>
    <row r="373" spans="1:22" ht="15" customHeight="1" x14ac:dyDescent="0.25">
      <c r="A373" s="51">
        <f t="shared" si="15"/>
        <v>0</v>
      </c>
      <c r="B373" s="51">
        <f t="shared" si="16"/>
        <v>0</v>
      </c>
      <c r="C373" s="237">
        <f t="shared" si="17"/>
        <v>0</v>
      </c>
      <c r="D373" s="477">
        <v>364</v>
      </c>
      <c r="E373" s="478"/>
      <c r="F373" s="477"/>
      <c r="G373" s="479"/>
      <c r="H373" s="477"/>
      <c r="I373" s="480" t="str">
        <f>IF(H373&lt;&gt;"",INDEX('Kode Akun'!$D:$D,MATCH($H373,'Kode Akun'!$C:$C,0),0),"")</f>
        <v/>
      </c>
      <c r="J373" s="481"/>
      <c r="K373" s="481"/>
      <c r="L373" s="482"/>
      <c r="M373" s="483"/>
      <c r="N373" s="484"/>
      <c r="O373" s="484"/>
      <c r="P373" s="488" t="str">
        <f>IFERROR(INDEX(Supplier!D:D,MATCH(O373,Supplier!C:C,0),0),"")</f>
        <v/>
      </c>
      <c r="Q373" s="484"/>
      <c r="R373" s="484"/>
      <c r="S373" s="488" t="str">
        <f>IFERROR(INDEX(Customer!D:D,MATCH(R373,Customer!C:C,0),0),"")</f>
        <v/>
      </c>
      <c r="T373" s="490" t="str">
        <f>IFERROR(INDEX('Kode Akun'!N:N,MATCH(H373,'Kode Akun'!C:C,0),0),"")</f>
        <v/>
      </c>
      <c r="U373" s="488" t="str">
        <f>IFERROR(INDEX('Kode Akun'!O:O,MATCH(H373,'Kode Akun'!C:C,0),0),"")</f>
        <v/>
      </c>
      <c r="V373" s="166"/>
    </row>
    <row r="374" spans="1:22" ht="15" customHeight="1" x14ac:dyDescent="0.25">
      <c r="A374" s="51">
        <f t="shared" si="15"/>
        <v>0</v>
      </c>
      <c r="B374" s="51">
        <f t="shared" si="16"/>
        <v>0</v>
      </c>
      <c r="C374" s="237">
        <f t="shared" si="17"/>
        <v>0</v>
      </c>
      <c r="D374" s="477">
        <v>365</v>
      </c>
      <c r="E374" s="478"/>
      <c r="F374" s="477"/>
      <c r="G374" s="479"/>
      <c r="H374" s="477"/>
      <c r="I374" s="480" t="str">
        <f>IF(H374&lt;&gt;"",INDEX('Kode Akun'!$D:$D,MATCH($H374,'Kode Akun'!$C:$C,0),0),"")</f>
        <v/>
      </c>
      <c r="J374" s="481"/>
      <c r="K374" s="481"/>
      <c r="L374" s="482"/>
      <c r="M374" s="483"/>
      <c r="N374" s="484"/>
      <c r="O374" s="484"/>
      <c r="P374" s="488" t="str">
        <f>IFERROR(INDEX(Supplier!D:D,MATCH(O374,Supplier!C:C,0),0),"")</f>
        <v/>
      </c>
      <c r="Q374" s="484"/>
      <c r="R374" s="484"/>
      <c r="S374" s="488" t="str">
        <f>IFERROR(INDEX(Customer!D:D,MATCH(R374,Customer!C:C,0),0),"")</f>
        <v/>
      </c>
      <c r="T374" s="490" t="str">
        <f>IFERROR(INDEX('Kode Akun'!N:N,MATCH(H374,'Kode Akun'!C:C,0),0),"")</f>
        <v/>
      </c>
      <c r="U374" s="488" t="str">
        <f>IFERROR(INDEX('Kode Akun'!O:O,MATCH(H374,'Kode Akun'!C:C,0),0),"")</f>
        <v/>
      </c>
      <c r="V374" s="166"/>
    </row>
    <row r="375" spans="1:22" ht="15" customHeight="1" x14ac:dyDescent="0.25">
      <c r="A375" s="51">
        <f t="shared" si="15"/>
        <v>0</v>
      </c>
      <c r="B375" s="51">
        <f t="shared" si="16"/>
        <v>0</v>
      </c>
      <c r="C375" s="237">
        <f t="shared" si="17"/>
        <v>0</v>
      </c>
      <c r="D375" s="477">
        <v>366</v>
      </c>
      <c r="E375" s="478"/>
      <c r="F375" s="477"/>
      <c r="G375" s="479"/>
      <c r="H375" s="477"/>
      <c r="I375" s="480" t="str">
        <f>IF(H375&lt;&gt;"",INDEX('Kode Akun'!$D:$D,MATCH($H375,'Kode Akun'!$C:$C,0),0),"")</f>
        <v/>
      </c>
      <c r="J375" s="481"/>
      <c r="K375" s="481"/>
      <c r="L375" s="482"/>
      <c r="M375" s="483"/>
      <c r="N375" s="484"/>
      <c r="O375" s="484"/>
      <c r="P375" s="488" t="str">
        <f>IFERROR(INDEX(Supplier!D:D,MATCH(O375,Supplier!C:C,0),0),"")</f>
        <v/>
      </c>
      <c r="Q375" s="484"/>
      <c r="R375" s="484"/>
      <c r="S375" s="488" t="str">
        <f>IFERROR(INDEX(Customer!D:D,MATCH(R375,Customer!C:C,0),0),"")</f>
        <v/>
      </c>
      <c r="T375" s="490" t="str">
        <f>IFERROR(INDEX('Kode Akun'!N:N,MATCH(H375,'Kode Akun'!C:C,0),0),"")</f>
        <v/>
      </c>
      <c r="U375" s="488" t="str">
        <f>IFERROR(INDEX('Kode Akun'!O:O,MATCH(H375,'Kode Akun'!C:C,0),0),"")</f>
        <v/>
      </c>
      <c r="V375" s="166"/>
    </row>
    <row r="376" spans="1:22" ht="15" customHeight="1" x14ac:dyDescent="0.25">
      <c r="A376" s="51">
        <f t="shared" si="15"/>
        <v>0</v>
      </c>
      <c r="B376" s="51">
        <f t="shared" si="16"/>
        <v>0</v>
      </c>
      <c r="C376" s="237">
        <f t="shared" si="17"/>
        <v>0</v>
      </c>
      <c r="D376" s="477">
        <v>367</v>
      </c>
      <c r="E376" s="478"/>
      <c r="F376" s="477"/>
      <c r="G376" s="479"/>
      <c r="H376" s="477"/>
      <c r="I376" s="480" t="str">
        <f>IF(H376&lt;&gt;"",INDEX('Kode Akun'!$D:$D,MATCH($H376,'Kode Akun'!$C:$C,0),0),"")</f>
        <v/>
      </c>
      <c r="J376" s="481"/>
      <c r="K376" s="481"/>
      <c r="L376" s="482"/>
      <c r="M376" s="483"/>
      <c r="N376" s="484"/>
      <c r="O376" s="484"/>
      <c r="P376" s="488" t="str">
        <f>IFERROR(INDEX(Supplier!D:D,MATCH(O376,Supplier!C:C,0),0),"")</f>
        <v/>
      </c>
      <c r="Q376" s="484"/>
      <c r="R376" s="484"/>
      <c r="S376" s="488" t="str">
        <f>IFERROR(INDEX(Customer!D:D,MATCH(R376,Customer!C:C,0),0),"")</f>
        <v/>
      </c>
      <c r="T376" s="490" t="str">
        <f>IFERROR(INDEX('Kode Akun'!N:N,MATCH(H376,'Kode Akun'!C:C,0),0),"")</f>
        <v/>
      </c>
      <c r="U376" s="488" t="str">
        <f>IFERROR(INDEX('Kode Akun'!O:O,MATCH(H376,'Kode Akun'!C:C,0),0),"")</f>
        <v/>
      </c>
      <c r="V376" s="166"/>
    </row>
    <row r="377" spans="1:22" ht="15" customHeight="1" x14ac:dyDescent="0.25">
      <c r="A377" s="51">
        <f t="shared" si="15"/>
        <v>0</v>
      </c>
      <c r="B377" s="51">
        <f t="shared" si="16"/>
        <v>0</v>
      </c>
      <c r="C377" s="237">
        <f t="shared" si="17"/>
        <v>0</v>
      </c>
      <c r="D377" s="477">
        <v>368</v>
      </c>
      <c r="E377" s="478"/>
      <c r="F377" s="477"/>
      <c r="G377" s="479"/>
      <c r="H377" s="477"/>
      <c r="I377" s="480" t="str">
        <f>IF(H377&lt;&gt;"",INDEX('Kode Akun'!$D:$D,MATCH($H377,'Kode Akun'!$C:$C,0),0),"")</f>
        <v/>
      </c>
      <c r="J377" s="481"/>
      <c r="K377" s="481"/>
      <c r="L377" s="482"/>
      <c r="M377" s="483"/>
      <c r="N377" s="484"/>
      <c r="O377" s="484"/>
      <c r="P377" s="488" t="str">
        <f>IFERROR(INDEX(Supplier!D:D,MATCH(O377,Supplier!C:C,0),0),"")</f>
        <v/>
      </c>
      <c r="Q377" s="484"/>
      <c r="R377" s="484"/>
      <c r="S377" s="488" t="str">
        <f>IFERROR(INDEX(Customer!D:D,MATCH(R377,Customer!C:C,0),0),"")</f>
        <v/>
      </c>
      <c r="T377" s="490" t="str">
        <f>IFERROR(INDEX('Kode Akun'!N:N,MATCH(H377,'Kode Akun'!C:C,0),0),"")</f>
        <v/>
      </c>
      <c r="U377" s="488" t="str">
        <f>IFERROR(INDEX('Kode Akun'!O:O,MATCH(H377,'Kode Akun'!C:C,0),0),"")</f>
        <v/>
      </c>
      <c r="V377" s="166"/>
    </row>
    <row r="378" spans="1:22" ht="15" customHeight="1" x14ac:dyDescent="0.25">
      <c r="A378" s="51">
        <f t="shared" si="15"/>
        <v>0</v>
      </c>
      <c r="B378" s="51">
        <f t="shared" si="16"/>
        <v>0</v>
      </c>
      <c r="C378" s="237">
        <f t="shared" si="17"/>
        <v>0</v>
      </c>
      <c r="D378" s="477">
        <v>369</v>
      </c>
      <c r="E378" s="478"/>
      <c r="F378" s="477"/>
      <c r="G378" s="479"/>
      <c r="H378" s="477"/>
      <c r="I378" s="480" t="str">
        <f>IF(H378&lt;&gt;"",INDEX('Kode Akun'!$D:$D,MATCH($H378,'Kode Akun'!$C:$C,0),0),"")</f>
        <v/>
      </c>
      <c r="J378" s="481"/>
      <c r="K378" s="481"/>
      <c r="L378" s="482"/>
      <c r="M378" s="483"/>
      <c r="N378" s="484"/>
      <c r="O378" s="484"/>
      <c r="P378" s="488" t="str">
        <f>IFERROR(INDEX(Supplier!D:D,MATCH(O378,Supplier!C:C,0),0),"")</f>
        <v/>
      </c>
      <c r="Q378" s="484"/>
      <c r="R378" s="484"/>
      <c r="S378" s="488" t="str">
        <f>IFERROR(INDEX(Customer!D:D,MATCH(R378,Customer!C:C,0),0),"")</f>
        <v/>
      </c>
      <c r="T378" s="490" t="str">
        <f>IFERROR(INDEX('Kode Akun'!N:N,MATCH(H378,'Kode Akun'!C:C,0),0),"")</f>
        <v/>
      </c>
      <c r="U378" s="488" t="str">
        <f>IFERROR(INDEX('Kode Akun'!O:O,MATCH(H378,'Kode Akun'!C:C,0),0),"")</f>
        <v/>
      </c>
      <c r="V378" s="166"/>
    </row>
    <row r="379" spans="1:22" ht="15" customHeight="1" x14ac:dyDescent="0.25">
      <c r="A379" s="51">
        <f t="shared" si="15"/>
        <v>0</v>
      </c>
      <c r="B379" s="51">
        <f t="shared" si="16"/>
        <v>0</v>
      </c>
      <c r="C379" s="237">
        <f t="shared" si="17"/>
        <v>0</v>
      </c>
      <c r="D379" s="477">
        <v>370</v>
      </c>
      <c r="E379" s="478"/>
      <c r="F379" s="477"/>
      <c r="G379" s="479"/>
      <c r="H379" s="477"/>
      <c r="I379" s="480" t="str">
        <f>IF(H379&lt;&gt;"",INDEX('Kode Akun'!$D:$D,MATCH($H379,'Kode Akun'!$C:$C,0),0),"")</f>
        <v/>
      </c>
      <c r="J379" s="481"/>
      <c r="K379" s="481"/>
      <c r="L379" s="482"/>
      <c r="M379" s="483"/>
      <c r="N379" s="484"/>
      <c r="O379" s="484"/>
      <c r="P379" s="488" t="str">
        <f>IFERROR(INDEX(Supplier!D:D,MATCH(O379,Supplier!C:C,0),0),"")</f>
        <v/>
      </c>
      <c r="Q379" s="484"/>
      <c r="R379" s="484"/>
      <c r="S379" s="488" t="str">
        <f>IFERROR(INDEX(Customer!D:D,MATCH(R379,Customer!C:C,0),0),"")</f>
        <v/>
      </c>
      <c r="T379" s="490" t="str">
        <f>IFERROR(INDEX('Kode Akun'!N:N,MATCH(H379,'Kode Akun'!C:C,0),0),"")</f>
        <v/>
      </c>
      <c r="U379" s="488" t="str">
        <f>IFERROR(INDEX('Kode Akun'!O:O,MATCH(H379,'Kode Akun'!C:C,0),0),"")</f>
        <v/>
      </c>
      <c r="V379" s="166"/>
    </row>
    <row r="380" spans="1:22" ht="15" customHeight="1" x14ac:dyDescent="0.25">
      <c r="A380" s="51">
        <f t="shared" si="15"/>
        <v>0</v>
      </c>
      <c r="B380" s="51">
        <f t="shared" si="16"/>
        <v>0</v>
      </c>
      <c r="C380" s="237">
        <f t="shared" si="17"/>
        <v>0</v>
      </c>
      <c r="D380" s="477">
        <v>371</v>
      </c>
      <c r="E380" s="478"/>
      <c r="F380" s="477"/>
      <c r="G380" s="479"/>
      <c r="H380" s="477"/>
      <c r="I380" s="480" t="str">
        <f>IF(H380&lt;&gt;"",INDEX('Kode Akun'!$D:$D,MATCH($H380,'Kode Akun'!$C:$C,0),0),"")</f>
        <v/>
      </c>
      <c r="J380" s="481"/>
      <c r="K380" s="481"/>
      <c r="L380" s="482"/>
      <c r="M380" s="483"/>
      <c r="N380" s="484"/>
      <c r="O380" s="484"/>
      <c r="P380" s="488" t="str">
        <f>IFERROR(INDEX(Supplier!D:D,MATCH(O380,Supplier!C:C,0),0),"")</f>
        <v/>
      </c>
      <c r="Q380" s="484"/>
      <c r="R380" s="484"/>
      <c r="S380" s="488" t="str">
        <f>IFERROR(INDEX(Customer!D:D,MATCH(R380,Customer!C:C,0),0),"")</f>
        <v/>
      </c>
      <c r="T380" s="490" t="str">
        <f>IFERROR(INDEX('Kode Akun'!N:N,MATCH(H380,'Kode Akun'!C:C,0),0),"")</f>
        <v/>
      </c>
      <c r="U380" s="488" t="str">
        <f>IFERROR(INDEX('Kode Akun'!O:O,MATCH(H380,'Kode Akun'!C:C,0),0),"")</f>
        <v/>
      </c>
      <c r="V380" s="166"/>
    </row>
    <row r="381" spans="1:22" ht="15" customHeight="1" x14ac:dyDescent="0.25">
      <c r="A381" s="51">
        <f t="shared" si="15"/>
        <v>0</v>
      </c>
      <c r="B381" s="51">
        <f t="shared" si="16"/>
        <v>0</v>
      </c>
      <c r="C381" s="237">
        <f t="shared" si="17"/>
        <v>0</v>
      </c>
      <c r="D381" s="477">
        <v>372</v>
      </c>
      <c r="E381" s="478"/>
      <c r="F381" s="477"/>
      <c r="G381" s="479"/>
      <c r="H381" s="477"/>
      <c r="I381" s="480" t="str">
        <f>IF(H381&lt;&gt;"",INDEX('Kode Akun'!$D:$D,MATCH($H381,'Kode Akun'!$C:$C,0),0),"")</f>
        <v/>
      </c>
      <c r="J381" s="481"/>
      <c r="K381" s="481"/>
      <c r="L381" s="482"/>
      <c r="M381" s="483"/>
      <c r="N381" s="484"/>
      <c r="O381" s="484"/>
      <c r="P381" s="488" t="str">
        <f>IFERROR(INDEX(Supplier!D:D,MATCH(O381,Supplier!C:C,0),0),"")</f>
        <v/>
      </c>
      <c r="Q381" s="484"/>
      <c r="R381" s="484"/>
      <c r="S381" s="488" t="str">
        <f>IFERROR(INDEX(Customer!D:D,MATCH(R381,Customer!C:C,0),0),"")</f>
        <v/>
      </c>
      <c r="T381" s="490" t="str">
        <f>IFERROR(INDEX('Kode Akun'!N:N,MATCH(H381,'Kode Akun'!C:C,0),0),"")</f>
        <v/>
      </c>
      <c r="U381" s="488" t="str">
        <f>IFERROR(INDEX('Kode Akun'!O:O,MATCH(H381,'Kode Akun'!C:C,0),0),"")</f>
        <v/>
      </c>
      <c r="V381" s="166"/>
    </row>
    <row r="382" spans="1:22" ht="15" customHeight="1" x14ac:dyDescent="0.25">
      <c r="A382" s="51">
        <f t="shared" si="15"/>
        <v>0</v>
      </c>
      <c r="B382" s="51">
        <f t="shared" si="16"/>
        <v>0</v>
      </c>
      <c r="C382" s="237">
        <f t="shared" si="17"/>
        <v>0</v>
      </c>
      <c r="D382" s="477">
        <v>373</v>
      </c>
      <c r="E382" s="478"/>
      <c r="F382" s="477"/>
      <c r="G382" s="479"/>
      <c r="H382" s="477"/>
      <c r="I382" s="480" t="str">
        <f>IF(H382&lt;&gt;"",INDEX('Kode Akun'!$D:$D,MATCH($H382,'Kode Akun'!$C:$C,0),0),"")</f>
        <v/>
      </c>
      <c r="J382" s="481"/>
      <c r="K382" s="481"/>
      <c r="L382" s="482"/>
      <c r="M382" s="483"/>
      <c r="N382" s="484"/>
      <c r="O382" s="484"/>
      <c r="P382" s="488" t="str">
        <f>IFERROR(INDEX(Supplier!D:D,MATCH(O382,Supplier!C:C,0),0),"")</f>
        <v/>
      </c>
      <c r="Q382" s="484"/>
      <c r="R382" s="484"/>
      <c r="S382" s="488" t="str">
        <f>IFERROR(INDEX(Customer!D:D,MATCH(R382,Customer!C:C,0),0),"")</f>
        <v/>
      </c>
      <c r="T382" s="490" t="str">
        <f>IFERROR(INDEX('Kode Akun'!N:N,MATCH(H382,'Kode Akun'!C:C,0),0),"")</f>
        <v/>
      </c>
      <c r="U382" s="488" t="str">
        <f>IFERROR(INDEX('Kode Akun'!O:O,MATCH(H382,'Kode Akun'!C:C,0),0),"")</f>
        <v/>
      </c>
      <c r="V382" s="166"/>
    </row>
    <row r="383" spans="1:22" ht="15" customHeight="1" x14ac:dyDescent="0.25">
      <c r="A383" s="51">
        <f t="shared" si="15"/>
        <v>0</v>
      </c>
      <c r="B383" s="51">
        <f t="shared" si="16"/>
        <v>0</v>
      </c>
      <c r="C383" s="237">
        <f t="shared" si="17"/>
        <v>0</v>
      </c>
      <c r="D383" s="477">
        <v>374</v>
      </c>
      <c r="E383" s="478"/>
      <c r="F383" s="477"/>
      <c r="G383" s="479"/>
      <c r="H383" s="477"/>
      <c r="I383" s="480" t="str">
        <f>IF(H383&lt;&gt;"",INDEX('Kode Akun'!$D:$D,MATCH($H383,'Kode Akun'!$C:$C,0),0),"")</f>
        <v/>
      </c>
      <c r="J383" s="481"/>
      <c r="K383" s="481"/>
      <c r="L383" s="482"/>
      <c r="M383" s="483"/>
      <c r="N383" s="484"/>
      <c r="O383" s="484"/>
      <c r="P383" s="488" t="str">
        <f>IFERROR(INDEX(Supplier!D:D,MATCH(O383,Supplier!C:C,0),0),"")</f>
        <v/>
      </c>
      <c r="Q383" s="484"/>
      <c r="R383" s="484"/>
      <c r="S383" s="488" t="str">
        <f>IFERROR(INDEX(Customer!D:D,MATCH(R383,Customer!C:C,0),0),"")</f>
        <v/>
      </c>
      <c r="T383" s="490" t="str">
        <f>IFERROR(INDEX('Kode Akun'!N:N,MATCH(H383,'Kode Akun'!C:C,0),0),"")</f>
        <v/>
      </c>
      <c r="U383" s="488" t="str">
        <f>IFERROR(INDEX('Kode Akun'!O:O,MATCH(H383,'Kode Akun'!C:C,0),0),"")</f>
        <v/>
      </c>
      <c r="V383" s="166"/>
    </row>
    <row r="384" spans="1:22" ht="15" customHeight="1" x14ac:dyDescent="0.25">
      <c r="A384" s="51">
        <f t="shared" si="15"/>
        <v>0</v>
      </c>
      <c r="B384" s="51">
        <f t="shared" si="16"/>
        <v>0</v>
      </c>
      <c r="C384" s="237">
        <f t="shared" si="17"/>
        <v>0</v>
      </c>
      <c r="D384" s="477">
        <v>375</v>
      </c>
      <c r="E384" s="478"/>
      <c r="F384" s="477"/>
      <c r="G384" s="479"/>
      <c r="H384" s="477"/>
      <c r="I384" s="480" t="str">
        <f>IF(H384&lt;&gt;"",INDEX('Kode Akun'!$D:$D,MATCH($H384,'Kode Akun'!$C:$C,0),0),"")</f>
        <v/>
      </c>
      <c r="J384" s="481"/>
      <c r="K384" s="481"/>
      <c r="L384" s="482"/>
      <c r="M384" s="483"/>
      <c r="N384" s="484"/>
      <c r="O384" s="484"/>
      <c r="P384" s="488" t="str">
        <f>IFERROR(INDEX(Supplier!D:D,MATCH(O384,Supplier!C:C,0),0),"")</f>
        <v/>
      </c>
      <c r="Q384" s="484"/>
      <c r="R384" s="484"/>
      <c r="S384" s="488" t="str">
        <f>IFERROR(INDEX(Customer!D:D,MATCH(R384,Customer!C:C,0),0),"")</f>
        <v/>
      </c>
      <c r="T384" s="490" t="str">
        <f>IFERROR(INDEX('Kode Akun'!N:N,MATCH(H384,'Kode Akun'!C:C,0),0),"")</f>
        <v/>
      </c>
      <c r="U384" s="488" t="str">
        <f>IFERROR(INDEX('Kode Akun'!O:O,MATCH(H384,'Kode Akun'!C:C,0),0),"")</f>
        <v/>
      </c>
      <c r="V384" s="166"/>
    </row>
    <row r="385" spans="1:22" ht="15" customHeight="1" x14ac:dyDescent="0.25">
      <c r="A385" s="51">
        <f t="shared" si="15"/>
        <v>0</v>
      </c>
      <c r="B385" s="51">
        <f t="shared" si="16"/>
        <v>0</v>
      </c>
      <c r="C385" s="237">
        <f t="shared" si="17"/>
        <v>0</v>
      </c>
      <c r="D385" s="477">
        <v>376</v>
      </c>
      <c r="E385" s="478"/>
      <c r="F385" s="477"/>
      <c r="G385" s="479"/>
      <c r="H385" s="477"/>
      <c r="I385" s="480" t="str">
        <f>IF(H385&lt;&gt;"",INDEX('Kode Akun'!$D:$D,MATCH($H385,'Kode Akun'!$C:$C,0),0),"")</f>
        <v/>
      </c>
      <c r="J385" s="481"/>
      <c r="K385" s="481"/>
      <c r="L385" s="482"/>
      <c r="M385" s="483"/>
      <c r="N385" s="484"/>
      <c r="O385" s="484"/>
      <c r="P385" s="488" t="str">
        <f>IFERROR(INDEX(Supplier!D:D,MATCH(O385,Supplier!C:C,0),0),"")</f>
        <v/>
      </c>
      <c r="Q385" s="484"/>
      <c r="R385" s="484"/>
      <c r="S385" s="488" t="str">
        <f>IFERROR(INDEX(Customer!D:D,MATCH(R385,Customer!C:C,0),0),"")</f>
        <v/>
      </c>
      <c r="T385" s="490" t="str">
        <f>IFERROR(INDEX('Kode Akun'!N:N,MATCH(H385,'Kode Akun'!C:C,0),0),"")</f>
        <v/>
      </c>
      <c r="U385" s="488" t="str">
        <f>IFERROR(INDEX('Kode Akun'!O:O,MATCH(H385,'Kode Akun'!C:C,0),0),"")</f>
        <v/>
      </c>
      <c r="V385" s="166"/>
    </row>
    <row r="386" spans="1:22" ht="15" customHeight="1" x14ac:dyDescent="0.25">
      <c r="A386" s="51">
        <f t="shared" si="15"/>
        <v>0</v>
      </c>
      <c r="B386" s="51">
        <f t="shared" si="16"/>
        <v>0</v>
      </c>
      <c r="C386" s="237">
        <f t="shared" si="17"/>
        <v>0</v>
      </c>
      <c r="D386" s="477">
        <v>377</v>
      </c>
      <c r="E386" s="478"/>
      <c r="F386" s="477"/>
      <c r="G386" s="479"/>
      <c r="H386" s="477"/>
      <c r="I386" s="480" t="str">
        <f>IF(H386&lt;&gt;"",INDEX('Kode Akun'!$D:$D,MATCH($H386,'Kode Akun'!$C:$C,0),0),"")</f>
        <v/>
      </c>
      <c r="J386" s="481"/>
      <c r="K386" s="481"/>
      <c r="L386" s="482"/>
      <c r="M386" s="483"/>
      <c r="N386" s="484"/>
      <c r="O386" s="484"/>
      <c r="P386" s="488" t="str">
        <f>IFERROR(INDEX(Supplier!D:D,MATCH(O386,Supplier!C:C,0),0),"")</f>
        <v/>
      </c>
      <c r="Q386" s="484"/>
      <c r="R386" s="484"/>
      <c r="S386" s="488" t="str">
        <f>IFERROR(INDEX(Customer!D:D,MATCH(R386,Customer!C:C,0),0),"")</f>
        <v/>
      </c>
      <c r="T386" s="490" t="str">
        <f>IFERROR(INDEX('Kode Akun'!N:N,MATCH(H386,'Kode Akun'!C:C,0),0),"")</f>
        <v/>
      </c>
      <c r="U386" s="488" t="str">
        <f>IFERROR(INDEX('Kode Akun'!O:O,MATCH(H386,'Kode Akun'!C:C,0),0),"")</f>
        <v/>
      </c>
      <c r="V386" s="166"/>
    </row>
    <row r="387" spans="1:22" ht="15" customHeight="1" x14ac:dyDescent="0.25">
      <c r="A387" s="51">
        <f t="shared" si="15"/>
        <v>0</v>
      </c>
      <c r="B387" s="51">
        <f t="shared" si="16"/>
        <v>0</v>
      </c>
      <c r="C387" s="237">
        <f t="shared" si="17"/>
        <v>0</v>
      </c>
      <c r="D387" s="477">
        <v>378</v>
      </c>
      <c r="E387" s="478"/>
      <c r="F387" s="477"/>
      <c r="G387" s="479"/>
      <c r="H387" s="477"/>
      <c r="I387" s="480" t="str">
        <f>IF(H387&lt;&gt;"",INDEX('Kode Akun'!$D:$D,MATCH($H387,'Kode Akun'!$C:$C,0),0),"")</f>
        <v/>
      </c>
      <c r="J387" s="481"/>
      <c r="K387" s="481"/>
      <c r="L387" s="482"/>
      <c r="M387" s="483"/>
      <c r="N387" s="484"/>
      <c r="O387" s="484"/>
      <c r="P387" s="488" t="str">
        <f>IFERROR(INDEX(Supplier!D:D,MATCH(O387,Supplier!C:C,0),0),"")</f>
        <v/>
      </c>
      <c r="Q387" s="484"/>
      <c r="R387" s="484"/>
      <c r="S387" s="488" t="str">
        <f>IFERROR(INDEX(Customer!D:D,MATCH(R387,Customer!C:C,0),0),"")</f>
        <v/>
      </c>
      <c r="T387" s="490" t="str">
        <f>IFERROR(INDEX('Kode Akun'!N:N,MATCH(H387,'Kode Akun'!C:C,0),0),"")</f>
        <v/>
      </c>
      <c r="U387" s="488" t="str">
        <f>IFERROR(INDEX('Kode Akun'!O:O,MATCH(H387,'Kode Akun'!C:C,0),0),"")</f>
        <v/>
      </c>
      <c r="V387" s="166"/>
    </row>
    <row r="388" spans="1:22" ht="15" customHeight="1" x14ac:dyDescent="0.25">
      <c r="A388" s="51">
        <f t="shared" si="15"/>
        <v>0</v>
      </c>
      <c r="B388" s="51">
        <f t="shared" si="16"/>
        <v>0</v>
      </c>
      <c r="C388" s="237">
        <f t="shared" si="17"/>
        <v>0</v>
      </c>
      <c r="D388" s="477">
        <v>379</v>
      </c>
      <c r="E388" s="478"/>
      <c r="F388" s="477"/>
      <c r="G388" s="479"/>
      <c r="H388" s="477"/>
      <c r="I388" s="480" t="str">
        <f>IF(H388&lt;&gt;"",INDEX('Kode Akun'!$D:$D,MATCH($H388,'Kode Akun'!$C:$C,0),0),"")</f>
        <v/>
      </c>
      <c r="J388" s="481"/>
      <c r="K388" s="481"/>
      <c r="L388" s="482"/>
      <c r="M388" s="483"/>
      <c r="N388" s="484"/>
      <c r="O388" s="484"/>
      <c r="P388" s="488" t="str">
        <f>IFERROR(INDEX(Supplier!D:D,MATCH(O388,Supplier!C:C,0),0),"")</f>
        <v/>
      </c>
      <c r="Q388" s="484"/>
      <c r="R388" s="484"/>
      <c r="S388" s="488" t="str">
        <f>IFERROR(INDEX(Customer!D:D,MATCH(R388,Customer!C:C,0),0),"")</f>
        <v/>
      </c>
      <c r="T388" s="490" t="str">
        <f>IFERROR(INDEX('Kode Akun'!N:N,MATCH(H388,'Kode Akun'!C:C,0),0),"")</f>
        <v/>
      </c>
      <c r="U388" s="488" t="str">
        <f>IFERROR(INDEX('Kode Akun'!O:O,MATCH(H388,'Kode Akun'!C:C,0),0),"")</f>
        <v/>
      </c>
      <c r="V388" s="166"/>
    </row>
    <row r="389" spans="1:22" ht="15" customHeight="1" x14ac:dyDescent="0.25">
      <c r="A389" s="51">
        <f t="shared" si="15"/>
        <v>0</v>
      </c>
      <c r="B389" s="51">
        <f t="shared" si="16"/>
        <v>0</v>
      </c>
      <c r="C389" s="237">
        <f t="shared" si="17"/>
        <v>0</v>
      </c>
      <c r="D389" s="477">
        <v>380</v>
      </c>
      <c r="E389" s="478"/>
      <c r="F389" s="477"/>
      <c r="G389" s="479"/>
      <c r="H389" s="477"/>
      <c r="I389" s="480" t="str">
        <f>IF(H389&lt;&gt;"",INDEX('Kode Akun'!$D:$D,MATCH($H389,'Kode Akun'!$C:$C,0),0),"")</f>
        <v/>
      </c>
      <c r="J389" s="481"/>
      <c r="K389" s="481"/>
      <c r="L389" s="482"/>
      <c r="M389" s="483"/>
      <c r="N389" s="484"/>
      <c r="O389" s="484"/>
      <c r="P389" s="488" t="str">
        <f>IFERROR(INDEX(Supplier!D:D,MATCH(O389,Supplier!C:C,0),0),"")</f>
        <v/>
      </c>
      <c r="Q389" s="484"/>
      <c r="R389" s="484"/>
      <c r="S389" s="488" t="str">
        <f>IFERROR(INDEX(Customer!D:D,MATCH(R389,Customer!C:C,0),0),"")</f>
        <v/>
      </c>
      <c r="T389" s="490" t="str">
        <f>IFERROR(INDEX('Kode Akun'!N:N,MATCH(H389,'Kode Akun'!C:C,0),0),"")</f>
        <v/>
      </c>
      <c r="U389" s="488" t="str">
        <f>IFERROR(INDEX('Kode Akun'!O:O,MATCH(H389,'Kode Akun'!C:C,0),0),"")</f>
        <v/>
      </c>
      <c r="V389" s="166"/>
    </row>
    <row r="390" spans="1:22" ht="15" customHeight="1" x14ac:dyDescent="0.25">
      <c r="A390" s="51">
        <f t="shared" si="15"/>
        <v>0</v>
      </c>
      <c r="B390" s="51">
        <f t="shared" si="16"/>
        <v>0</v>
      </c>
      <c r="C390" s="237">
        <f t="shared" si="17"/>
        <v>0</v>
      </c>
      <c r="D390" s="477">
        <v>381</v>
      </c>
      <c r="E390" s="478"/>
      <c r="F390" s="477"/>
      <c r="G390" s="479"/>
      <c r="H390" s="477"/>
      <c r="I390" s="480" t="str">
        <f>IF(H390&lt;&gt;"",INDEX('Kode Akun'!$D:$D,MATCH($H390,'Kode Akun'!$C:$C,0),0),"")</f>
        <v/>
      </c>
      <c r="J390" s="481"/>
      <c r="K390" s="481"/>
      <c r="L390" s="482"/>
      <c r="M390" s="483"/>
      <c r="N390" s="484"/>
      <c r="O390" s="484"/>
      <c r="P390" s="488" t="str">
        <f>IFERROR(INDEX(Supplier!D:D,MATCH(O390,Supplier!C:C,0),0),"")</f>
        <v/>
      </c>
      <c r="Q390" s="484"/>
      <c r="R390" s="484"/>
      <c r="S390" s="488" t="str">
        <f>IFERROR(INDEX(Customer!D:D,MATCH(R390,Customer!C:C,0),0),"")</f>
        <v/>
      </c>
      <c r="T390" s="490" t="str">
        <f>IFERROR(INDEX('Kode Akun'!N:N,MATCH(H390,'Kode Akun'!C:C,0),0),"")</f>
        <v/>
      </c>
      <c r="U390" s="488" t="str">
        <f>IFERROR(INDEX('Kode Akun'!O:O,MATCH(H390,'Kode Akun'!C:C,0),0),"")</f>
        <v/>
      </c>
      <c r="V390" s="166"/>
    </row>
    <row r="391" spans="1:22" ht="15" customHeight="1" x14ac:dyDescent="0.25">
      <c r="A391" s="51">
        <f t="shared" si="15"/>
        <v>0</v>
      </c>
      <c r="B391" s="51">
        <f t="shared" si="16"/>
        <v>0</v>
      </c>
      <c r="C391" s="237">
        <f t="shared" si="17"/>
        <v>0</v>
      </c>
      <c r="D391" s="477">
        <v>382</v>
      </c>
      <c r="E391" s="478"/>
      <c r="F391" s="477"/>
      <c r="G391" s="479"/>
      <c r="H391" s="477"/>
      <c r="I391" s="480" t="str">
        <f>IF(H391&lt;&gt;"",INDEX('Kode Akun'!$D:$D,MATCH($H391,'Kode Akun'!$C:$C,0),0),"")</f>
        <v/>
      </c>
      <c r="J391" s="481"/>
      <c r="K391" s="481"/>
      <c r="L391" s="482"/>
      <c r="M391" s="483"/>
      <c r="N391" s="484"/>
      <c r="O391" s="484"/>
      <c r="P391" s="488" t="str">
        <f>IFERROR(INDEX(Supplier!D:D,MATCH(O391,Supplier!C:C,0),0),"")</f>
        <v/>
      </c>
      <c r="Q391" s="484"/>
      <c r="R391" s="484"/>
      <c r="S391" s="488" t="str">
        <f>IFERROR(INDEX(Customer!D:D,MATCH(R391,Customer!C:C,0),0),"")</f>
        <v/>
      </c>
      <c r="T391" s="490" t="str">
        <f>IFERROR(INDEX('Kode Akun'!N:N,MATCH(H391,'Kode Akun'!C:C,0),0),"")</f>
        <v/>
      </c>
      <c r="U391" s="488" t="str">
        <f>IFERROR(INDEX('Kode Akun'!O:O,MATCH(H391,'Kode Akun'!C:C,0),0),"")</f>
        <v/>
      </c>
      <c r="V391" s="166"/>
    </row>
    <row r="392" spans="1:22" ht="15" customHeight="1" x14ac:dyDescent="0.25">
      <c r="A392" s="51">
        <f t="shared" si="15"/>
        <v>0</v>
      </c>
      <c r="B392" s="51">
        <f t="shared" si="16"/>
        <v>0</v>
      </c>
      <c r="C392" s="237">
        <f t="shared" si="17"/>
        <v>0</v>
      </c>
      <c r="D392" s="477">
        <v>383</v>
      </c>
      <c r="E392" s="478"/>
      <c r="F392" s="477"/>
      <c r="G392" s="479"/>
      <c r="H392" s="477"/>
      <c r="I392" s="480" t="str">
        <f>IF(H392&lt;&gt;"",INDEX('Kode Akun'!$D:$D,MATCH($H392,'Kode Akun'!$C:$C,0),0),"")</f>
        <v/>
      </c>
      <c r="J392" s="481"/>
      <c r="K392" s="481"/>
      <c r="L392" s="482"/>
      <c r="M392" s="483"/>
      <c r="N392" s="484"/>
      <c r="O392" s="484"/>
      <c r="P392" s="488" t="str">
        <f>IFERROR(INDEX(Supplier!D:D,MATCH(O392,Supplier!C:C,0),0),"")</f>
        <v/>
      </c>
      <c r="Q392" s="484"/>
      <c r="R392" s="484"/>
      <c r="S392" s="488" t="str">
        <f>IFERROR(INDEX(Customer!D:D,MATCH(R392,Customer!C:C,0),0),"")</f>
        <v/>
      </c>
      <c r="T392" s="490" t="str">
        <f>IFERROR(INDEX('Kode Akun'!N:N,MATCH(H392,'Kode Akun'!C:C,0),0),"")</f>
        <v/>
      </c>
      <c r="U392" s="488" t="str">
        <f>IFERROR(INDEX('Kode Akun'!O:O,MATCH(H392,'Kode Akun'!C:C,0),0),"")</f>
        <v/>
      </c>
      <c r="V392" s="166"/>
    </row>
    <row r="393" spans="1:22" ht="15" customHeight="1" x14ac:dyDescent="0.25">
      <c r="A393" s="51">
        <f t="shared" si="15"/>
        <v>0</v>
      </c>
      <c r="B393" s="51">
        <f t="shared" si="16"/>
        <v>0</v>
      </c>
      <c r="C393" s="237">
        <f t="shared" si="17"/>
        <v>0</v>
      </c>
      <c r="D393" s="477">
        <v>384</v>
      </c>
      <c r="E393" s="478"/>
      <c r="F393" s="477"/>
      <c r="G393" s="479"/>
      <c r="H393" s="477"/>
      <c r="I393" s="480" t="str">
        <f>IF(H393&lt;&gt;"",INDEX('Kode Akun'!$D:$D,MATCH($H393,'Kode Akun'!$C:$C,0),0),"")</f>
        <v/>
      </c>
      <c r="J393" s="481"/>
      <c r="K393" s="481"/>
      <c r="L393" s="482"/>
      <c r="M393" s="483"/>
      <c r="N393" s="484"/>
      <c r="O393" s="484"/>
      <c r="P393" s="488" t="str">
        <f>IFERROR(INDEX(Supplier!D:D,MATCH(O393,Supplier!C:C,0),0),"")</f>
        <v/>
      </c>
      <c r="Q393" s="484"/>
      <c r="R393" s="484"/>
      <c r="S393" s="488" t="str">
        <f>IFERROR(INDEX(Customer!D:D,MATCH(R393,Customer!C:C,0),0),"")</f>
        <v/>
      </c>
      <c r="T393" s="490" t="str">
        <f>IFERROR(INDEX('Kode Akun'!N:N,MATCH(H393,'Kode Akun'!C:C,0),0),"")</f>
        <v/>
      </c>
      <c r="U393" s="488" t="str">
        <f>IFERROR(INDEX('Kode Akun'!O:O,MATCH(H393,'Kode Akun'!C:C,0),0),"")</f>
        <v/>
      </c>
      <c r="V393" s="166"/>
    </row>
    <row r="394" spans="1:22" ht="15" customHeight="1" x14ac:dyDescent="0.25">
      <c r="A394" s="51">
        <f t="shared" ref="A394:A457" si="18">IF(AND(H394=arapcontrol,O394=arapledgercode),A393+1,A393)</f>
        <v>0</v>
      </c>
      <c r="B394" s="51">
        <f t="shared" ref="B394:B457" si="19">IF(AND(H394=AkunARKontrol,R394=AkunAR),B393+1,B393)</f>
        <v>0</v>
      </c>
      <c r="C394" s="237">
        <f t="shared" ref="C394:C457" si="20">IF(H394=AkunBukuBesar,C393+1,C393)</f>
        <v>0</v>
      </c>
      <c r="D394" s="477">
        <v>385</v>
      </c>
      <c r="E394" s="478"/>
      <c r="F394" s="477"/>
      <c r="G394" s="479"/>
      <c r="H394" s="477"/>
      <c r="I394" s="480" t="str">
        <f>IF(H394&lt;&gt;"",INDEX('Kode Akun'!$D:$D,MATCH($H394,'Kode Akun'!$C:$C,0),0),"")</f>
        <v/>
      </c>
      <c r="J394" s="481"/>
      <c r="K394" s="481"/>
      <c r="L394" s="482"/>
      <c r="M394" s="483"/>
      <c r="N394" s="484"/>
      <c r="O394" s="484"/>
      <c r="P394" s="488" t="str">
        <f>IFERROR(INDEX(Supplier!D:D,MATCH(O394,Supplier!C:C,0),0),"")</f>
        <v/>
      </c>
      <c r="Q394" s="484"/>
      <c r="R394" s="484"/>
      <c r="S394" s="488" t="str">
        <f>IFERROR(INDEX(Customer!D:D,MATCH(R394,Customer!C:C,0),0),"")</f>
        <v/>
      </c>
      <c r="T394" s="490" t="str">
        <f>IFERROR(INDEX('Kode Akun'!N:N,MATCH(H394,'Kode Akun'!C:C,0),0),"")</f>
        <v/>
      </c>
      <c r="U394" s="488" t="str">
        <f>IFERROR(INDEX('Kode Akun'!O:O,MATCH(H394,'Kode Akun'!C:C,0),0),"")</f>
        <v/>
      </c>
      <c r="V394" s="166"/>
    </row>
    <row r="395" spans="1:22" ht="15" customHeight="1" x14ac:dyDescent="0.25">
      <c r="A395" s="51">
        <f t="shared" si="18"/>
        <v>0</v>
      </c>
      <c r="B395" s="51">
        <f t="shared" si="19"/>
        <v>0</v>
      </c>
      <c r="C395" s="237">
        <f t="shared" si="20"/>
        <v>0</v>
      </c>
      <c r="D395" s="477">
        <v>386</v>
      </c>
      <c r="E395" s="478"/>
      <c r="F395" s="477"/>
      <c r="G395" s="479"/>
      <c r="H395" s="477"/>
      <c r="I395" s="480" t="str">
        <f>IF(H395&lt;&gt;"",INDEX('Kode Akun'!$D:$D,MATCH($H395,'Kode Akun'!$C:$C,0),0),"")</f>
        <v/>
      </c>
      <c r="J395" s="481"/>
      <c r="K395" s="481"/>
      <c r="L395" s="482"/>
      <c r="M395" s="483"/>
      <c r="N395" s="484"/>
      <c r="O395" s="484"/>
      <c r="P395" s="488" t="str">
        <f>IFERROR(INDEX(Supplier!D:D,MATCH(O395,Supplier!C:C,0),0),"")</f>
        <v/>
      </c>
      <c r="Q395" s="484"/>
      <c r="R395" s="484"/>
      <c r="S395" s="488" t="str">
        <f>IFERROR(INDEX(Customer!D:D,MATCH(R395,Customer!C:C,0),0),"")</f>
        <v/>
      </c>
      <c r="T395" s="490" t="str">
        <f>IFERROR(INDEX('Kode Akun'!N:N,MATCH(H395,'Kode Akun'!C:C,0),0),"")</f>
        <v/>
      </c>
      <c r="U395" s="488" t="str">
        <f>IFERROR(INDEX('Kode Akun'!O:O,MATCH(H395,'Kode Akun'!C:C,0),0),"")</f>
        <v/>
      </c>
      <c r="V395" s="166"/>
    </row>
    <row r="396" spans="1:22" ht="15" customHeight="1" x14ac:dyDescent="0.25">
      <c r="A396" s="51">
        <f t="shared" si="18"/>
        <v>0</v>
      </c>
      <c r="B396" s="51">
        <f t="shared" si="19"/>
        <v>0</v>
      </c>
      <c r="C396" s="237">
        <f t="shared" si="20"/>
        <v>0</v>
      </c>
      <c r="D396" s="477">
        <v>387</v>
      </c>
      <c r="E396" s="478"/>
      <c r="F396" s="477"/>
      <c r="G396" s="479"/>
      <c r="H396" s="477"/>
      <c r="I396" s="480" t="str">
        <f>IF(H396&lt;&gt;"",INDEX('Kode Akun'!$D:$D,MATCH($H396,'Kode Akun'!$C:$C,0),0),"")</f>
        <v/>
      </c>
      <c r="J396" s="481"/>
      <c r="K396" s="481"/>
      <c r="L396" s="482"/>
      <c r="M396" s="483"/>
      <c r="N396" s="484"/>
      <c r="O396" s="484"/>
      <c r="P396" s="488" t="str">
        <f>IFERROR(INDEX(Supplier!D:D,MATCH(O396,Supplier!C:C,0),0),"")</f>
        <v/>
      </c>
      <c r="Q396" s="484"/>
      <c r="R396" s="484"/>
      <c r="S396" s="488" t="str">
        <f>IFERROR(INDEX(Customer!D:D,MATCH(R396,Customer!C:C,0),0),"")</f>
        <v/>
      </c>
      <c r="T396" s="490" t="str">
        <f>IFERROR(INDEX('Kode Akun'!N:N,MATCH(H396,'Kode Akun'!C:C,0),0),"")</f>
        <v/>
      </c>
      <c r="U396" s="488" t="str">
        <f>IFERROR(INDEX('Kode Akun'!O:O,MATCH(H396,'Kode Akun'!C:C,0),0),"")</f>
        <v/>
      </c>
      <c r="V396" s="166"/>
    </row>
    <row r="397" spans="1:22" ht="15" customHeight="1" x14ac:dyDescent="0.25">
      <c r="A397" s="51">
        <f t="shared" si="18"/>
        <v>0</v>
      </c>
      <c r="B397" s="51">
        <f t="shared" si="19"/>
        <v>0</v>
      </c>
      <c r="C397" s="237">
        <f t="shared" si="20"/>
        <v>0</v>
      </c>
      <c r="D397" s="477">
        <v>388</v>
      </c>
      <c r="E397" s="478"/>
      <c r="F397" s="477"/>
      <c r="G397" s="479"/>
      <c r="H397" s="477"/>
      <c r="I397" s="480" t="str">
        <f>IF(H397&lt;&gt;"",INDEX('Kode Akun'!$D:$D,MATCH($H397,'Kode Akun'!$C:$C,0),0),"")</f>
        <v/>
      </c>
      <c r="J397" s="481"/>
      <c r="K397" s="481"/>
      <c r="L397" s="482"/>
      <c r="M397" s="483"/>
      <c r="N397" s="484"/>
      <c r="O397" s="484"/>
      <c r="P397" s="488" t="str">
        <f>IFERROR(INDEX(Supplier!D:D,MATCH(O397,Supplier!C:C,0),0),"")</f>
        <v/>
      </c>
      <c r="Q397" s="484"/>
      <c r="R397" s="484"/>
      <c r="S397" s="488" t="str">
        <f>IFERROR(INDEX(Customer!D:D,MATCH(R397,Customer!C:C,0),0),"")</f>
        <v/>
      </c>
      <c r="T397" s="490" t="str">
        <f>IFERROR(INDEX('Kode Akun'!N:N,MATCH(H397,'Kode Akun'!C:C,0),0),"")</f>
        <v/>
      </c>
      <c r="U397" s="488" t="str">
        <f>IFERROR(INDEX('Kode Akun'!O:O,MATCH(H397,'Kode Akun'!C:C,0),0),"")</f>
        <v/>
      </c>
      <c r="V397" s="166"/>
    </row>
    <row r="398" spans="1:22" ht="15" customHeight="1" x14ac:dyDescent="0.25">
      <c r="A398" s="51">
        <f t="shared" si="18"/>
        <v>0</v>
      </c>
      <c r="B398" s="51">
        <f t="shared" si="19"/>
        <v>0</v>
      </c>
      <c r="C398" s="237">
        <f t="shared" si="20"/>
        <v>0</v>
      </c>
      <c r="D398" s="477">
        <v>389</v>
      </c>
      <c r="E398" s="478"/>
      <c r="F398" s="477"/>
      <c r="G398" s="479"/>
      <c r="H398" s="477"/>
      <c r="I398" s="480" t="str">
        <f>IF(H398&lt;&gt;"",INDEX('Kode Akun'!$D:$D,MATCH($H398,'Kode Akun'!$C:$C,0),0),"")</f>
        <v/>
      </c>
      <c r="J398" s="481"/>
      <c r="K398" s="481"/>
      <c r="L398" s="482"/>
      <c r="M398" s="483"/>
      <c r="N398" s="484"/>
      <c r="O398" s="484"/>
      <c r="P398" s="488" t="str">
        <f>IFERROR(INDEX(Supplier!D:D,MATCH(O398,Supplier!C:C,0),0),"")</f>
        <v/>
      </c>
      <c r="Q398" s="484"/>
      <c r="R398" s="484"/>
      <c r="S398" s="488" t="str">
        <f>IFERROR(INDEX(Customer!D:D,MATCH(R398,Customer!C:C,0),0),"")</f>
        <v/>
      </c>
      <c r="T398" s="490" t="str">
        <f>IFERROR(INDEX('Kode Akun'!N:N,MATCH(H398,'Kode Akun'!C:C,0),0),"")</f>
        <v/>
      </c>
      <c r="U398" s="488" t="str">
        <f>IFERROR(INDEX('Kode Akun'!O:O,MATCH(H398,'Kode Akun'!C:C,0),0),"")</f>
        <v/>
      </c>
      <c r="V398" s="166"/>
    </row>
    <row r="399" spans="1:22" ht="15" customHeight="1" x14ac:dyDescent="0.25">
      <c r="A399" s="51">
        <f t="shared" si="18"/>
        <v>0</v>
      </c>
      <c r="B399" s="51">
        <f t="shared" si="19"/>
        <v>0</v>
      </c>
      <c r="C399" s="237">
        <f t="shared" si="20"/>
        <v>0</v>
      </c>
      <c r="D399" s="477">
        <v>390</v>
      </c>
      <c r="E399" s="478"/>
      <c r="F399" s="477"/>
      <c r="G399" s="479"/>
      <c r="H399" s="477"/>
      <c r="I399" s="480" t="str">
        <f>IF(H399&lt;&gt;"",INDEX('Kode Akun'!$D:$D,MATCH($H399,'Kode Akun'!$C:$C,0),0),"")</f>
        <v/>
      </c>
      <c r="J399" s="481"/>
      <c r="K399" s="481"/>
      <c r="L399" s="482"/>
      <c r="M399" s="483"/>
      <c r="N399" s="484"/>
      <c r="O399" s="484"/>
      <c r="P399" s="488" t="str">
        <f>IFERROR(INDEX(Supplier!D:D,MATCH(O399,Supplier!C:C,0),0),"")</f>
        <v/>
      </c>
      <c r="Q399" s="484"/>
      <c r="R399" s="484"/>
      <c r="S399" s="488" t="str">
        <f>IFERROR(INDEX(Customer!D:D,MATCH(R399,Customer!C:C,0),0),"")</f>
        <v/>
      </c>
      <c r="T399" s="490" t="str">
        <f>IFERROR(INDEX('Kode Akun'!N:N,MATCH(H399,'Kode Akun'!C:C,0),0),"")</f>
        <v/>
      </c>
      <c r="U399" s="488" t="str">
        <f>IFERROR(INDEX('Kode Akun'!O:O,MATCH(H399,'Kode Akun'!C:C,0),0),"")</f>
        <v/>
      </c>
      <c r="V399" s="166"/>
    </row>
    <row r="400" spans="1:22" ht="15" customHeight="1" x14ac:dyDescent="0.25">
      <c r="A400" s="51">
        <f t="shared" si="18"/>
        <v>0</v>
      </c>
      <c r="B400" s="51">
        <f t="shared" si="19"/>
        <v>0</v>
      </c>
      <c r="C400" s="237">
        <f t="shared" si="20"/>
        <v>0</v>
      </c>
      <c r="D400" s="477">
        <v>391</v>
      </c>
      <c r="E400" s="478"/>
      <c r="F400" s="477"/>
      <c r="G400" s="479"/>
      <c r="H400" s="477"/>
      <c r="I400" s="480" t="str">
        <f>IF(H400&lt;&gt;"",INDEX('Kode Akun'!$D:$D,MATCH($H400,'Kode Akun'!$C:$C,0),0),"")</f>
        <v/>
      </c>
      <c r="J400" s="481"/>
      <c r="K400" s="481"/>
      <c r="L400" s="482"/>
      <c r="M400" s="483"/>
      <c r="N400" s="484"/>
      <c r="O400" s="484"/>
      <c r="P400" s="488" t="str">
        <f>IFERROR(INDEX(Supplier!D:D,MATCH(O400,Supplier!C:C,0),0),"")</f>
        <v/>
      </c>
      <c r="Q400" s="484"/>
      <c r="R400" s="484"/>
      <c r="S400" s="488" t="str">
        <f>IFERROR(INDEX(Customer!D:D,MATCH(R400,Customer!C:C,0),0),"")</f>
        <v/>
      </c>
      <c r="T400" s="490" t="str">
        <f>IFERROR(INDEX('Kode Akun'!N:N,MATCH(H400,'Kode Akun'!C:C,0),0),"")</f>
        <v/>
      </c>
      <c r="U400" s="488" t="str">
        <f>IFERROR(INDEX('Kode Akun'!O:O,MATCH(H400,'Kode Akun'!C:C,0),0),"")</f>
        <v/>
      </c>
      <c r="V400" s="166"/>
    </row>
    <row r="401" spans="1:22" ht="15" customHeight="1" x14ac:dyDescent="0.25">
      <c r="A401" s="51">
        <f t="shared" si="18"/>
        <v>0</v>
      </c>
      <c r="B401" s="51">
        <f t="shared" si="19"/>
        <v>0</v>
      </c>
      <c r="C401" s="237">
        <f t="shared" si="20"/>
        <v>0</v>
      </c>
      <c r="D401" s="477">
        <v>392</v>
      </c>
      <c r="E401" s="478"/>
      <c r="F401" s="477"/>
      <c r="G401" s="479"/>
      <c r="H401" s="477"/>
      <c r="I401" s="480" t="str">
        <f>IF(H401&lt;&gt;"",INDEX('Kode Akun'!$D:$D,MATCH($H401,'Kode Akun'!$C:$C,0),0),"")</f>
        <v/>
      </c>
      <c r="J401" s="481"/>
      <c r="K401" s="481"/>
      <c r="L401" s="482"/>
      <c r="M401" s="483"/>
      <c r="N401" s="484"/>
      <c r="O401" s="484"/>
      <c r="P401" s="488" t="str">
        <f>IFERROR(INDEX(Supplier!D:D,MATCH(O401,Supplier!C:C,0),0),"")</f>
        <v/>
      </c>
      <c r="Q401" s="484"/>
      <c r="R401" s="484"/>
      <c r="S401" s="488" t="str">
        <f>IFERROR(INDEX(Customer!D:D,MATCH(R401,Customer!C:C,0),0),"")</f>
        <v/>
      </c>
      <c r="T401" s="490" t="str">
        <f>IFERROR(INDEX('Kode Akun'!N:N,MATCH(H401,'Kode Akun'!C:C,0),0),"")</f>
        <v/>
      </c>
      <c r="U401" s="488" t="str">
        <f>IFERROR(INDEX('Kode Akun'!O:O,MATCH(H401,'Kode Akun'!C:C,0),0),"")</f>
        <v/>
      </c>
      <c r="V401" s="166"/>
    </row>
    <row r="402" spans="1:22" ht="15" customHeight="1" x14ac:dyDescent="0.25">
      <c r="A402" s="51">
        <f t="shared" si="18"/>
        <v>0</v>
      </c>
      <c r="B402" s="51">
        <f t="shared" si="19"/>
        <v>0</v>
      </c>
      <c r="C402" s="237">
        <f t="shared" si="20"/>
        <v>0</v>
      </c>
      <c r="D402" s="477">
        <v>393</v>
      </c>
      <c r="E402" s="478"/>
      <c r="F402" s="477"/>
      <c r="G402" s="479"/>
      <c r="H402" s="477"/>
      <c r="I402" s="480" t="str">
        <f>IF(H402&lt;&gt;"",INDEX('Kode Akun'!$D:$D,MATCH($H402,'Kode Akun'!$C:$C,0),0),"")</f>
        <v/>
      </c>
      <c r="J402" s="481"/>
      <c r="K402" s="481"/>
      <c r="L402" s="482"/>
      <c r="M402" s="483"/>
      <c r="N402" s="484"/>
      <c r="O402" s="484"/>
      <c r="P402" s="488" t="str">
        <f>IFERROR(INDEX(Supplier!D:D,MATCH(O402,Supplier!C:C,0),0),"")</f>
        <v/>
      </c>
      <c r="Q402" s="484"/>
      <c r="R402" s="484"/>
      <c r="S402" s="488" t="str">
        <f>IFERROR(INDEX(Customer!D:D,MATCH(R402,Customer!C:C,0),0),"")</f>
        <v/>
      </c>
      <c r="T402" s="490" t="str">
        <f>IFERROR(INDEX('Kode Akun'!N:N,MATCH(H402,'Kode Akun'!C:C,0),0),"")</f>
        <v/>
      </c>
      <c r="U402" s="488" t="str">
        <f>IFERROR(INDEX('Kode Akun'!O:O,MATCH(H402,'Kode Akun'!C:C,0),0),"")</f>
        <v/>
      </c>
      <c r="V402" s="166"/>
    </row>
    <row r="403" spans="1:22" ht="15" customHeight="1" x14ac:dyDescent="0.25">
      <c r="A403" s="51">
        <f t="shared" si="18"/>
        <v>0</v>
      </c>
      <c r="B403" s="51">
        <f t="shared" si="19"/>
        <v>0</v>
      </c>
      <c r="C403" s="237">
        <f t="shared" si="20"/>
        <v>0</v>
      </c>
      <c r="D403" s="477">
        <v>394</v>
      </c>
      <c r="E403" s="478"/>
      <c r="F403" s="477"/>
      <c r="G403" s="479"/>
      <c r="H403" s="477"/>
      <c r="I403" s="480" t="str">
        <f>IF(H403&lt;&gt;"",INDEX('Kode Akun'!$D:$D,MATCH($H403,'Kode Akun'!$C:$C,0),0),"")</f>
        <v/>
      </c>
      <c r="J403" s="481"/>
      <c r="K403" s="481"/>
      <c r="L403" s="482"/>
      <c r="M403" s="483"/>
      <c r="N403" s="484"/>
      <c r="O403" s="484"/>
      <c r="P403" s="488" t="str">
        <f>IFERROR(INDEX(Supplier!D:D,MATCH(O403,Supplier!C:C,0),0),"")</f>
        <v/>
      </c>
      <c r="Q403" s="484"/>
      <c r="R403" s="484"/>
      <c r="S403" s="488" t="str">
        <f>IFERROR(INDEX(Customer!D:D,MATCH(R403,Customer!C:C,0),0),"")</f>
        <v/>
      </c>
      <c r="T403" s="490" t="str">
        <f>IFERROR(INDEX('Kode Akun'!N:N,MATCH(H403,'Kode Akun'!C:C,0),0),"")</f>
        <v/>
      </c>
      <c r="U403" s="488" t="str">
        <f>IFERROR(INDEX('Kode Akun'!O:O,MATCH(H403,'Kode Akun'!C:C,0),0),"")</f>
        <v/>
      </c>
      <c r="V403" s="166"/>
    </row>
    <row r="404" spans="1:22" ht="15" customHeight="1" x14ac:dyDescent="0.25">
      <c r="A404" s="51">
        <f t="shared" si="18"/>
        <v>0</v>
      </c>
      <c r="B404" s="51">
        <f t="shared" si="19"/>
        <v>0</v>
      </c>
      <c r="C404" s="237">
        <f t="shared" si="20"/>
        <v>0</v>
      </c>
      <c r="D404" s="477">
        <v>395</v>
      </c>
      <c r="E404" s="478"/>
      <c r="F404" s="477"/>
      <c r="G404" s="479"/>
      <c r="H404" s="477"/>
      <c r="I404" s="480" t="str">
        <f>IF(H404&lt;&gt;"",INDEX('Kode Akun'!$D:$D,MATCH($H404,'Kode Akun'!$C:$C,0),0),"")</f>
        <v/>
      </c>
      <c r="J404" s="481"/>
      <c r="K404" s="481"/>
      <c r="L404" s="482"/>
      <c r="M404" s="483"/>
      <c r="N404" s="484"/>
      <c r="O404" s="484"/>
      <c r="P404" s="488" t="str">
        <f>IFERROR(INDEX(Supplier!D:D,MATCH(O404,Supplier!C:C,0),0),"")</f>
        <v/>
      </c>
      <c r="Q404" s="484"/>
      <c r="R404" s="484"/>
      <c r="S404" s="488" t="str">
        <f>IFERROR(INDEX(Customer!D:D,MATCH(R404,Customer!C:C,0),0),"")</f>
        <v/>
      </c>
      <c r="T404" s="490" t="str">
        <f>IFERROR(INDEX('Kode Akun'!N:N,MATCH(H404,'Kode Akun'!C:C,0),0),"")</f>
        <v/>
      </c>
      <c r="U404" s="488" t="str">
        <f>IFERROR(INDEX('Kode Akun'!O:O,MATCH(H404,'Kode Akun'!C:C,0),0),"")</f>
        <v/>
      </c>
      <c r="V404" s="166"/>
    </row>
    <row r="405" spans="1:22" ht="15" customHeight="1" x14ac:dyDescent="0.25">
      <c r="A405" s="51">
        <f t="shared" si="18"/>
        <v>0</v>
      </c>
      <c r="B405" s="51">
        <f t="shared" si="19"/>
        <v>0</v>
      </c>
      <c r="C405" s="237">
        <f t="shared" si="20"/>
        <v>0</v>
      </c>
      <c r="D405" s="477">
        <v>396</v>
      </c>
      <c r="E405" s="478"/>
      <c r="F405" s="477"/>
      <c r="G405" s="479"/>
      <c r="H405" s="477"/>
      <c r="I405" s="480" t="str">
        <f>IF(H405&lt;&gt;"",INDEX('Kode Akun'!$D:$D,MATCH($H405,'Kode Akun'!$C:$C,0),0),"")</f>
        <v/>
      </c>
      <c r="J405" s="481"/>
      <c r="K405" s="481"/>
      <c r="L405" s="482"/>
      <c r="M405" s="483"/>
      <c r="N405" s="484"/>
      <c r="O405" s="484"/>
      <c r="P405" s="488" t="str">
        <f>IFERROR(INDEX(Supplier!D:D,MATCH(O405,Supplier!C:C,0),0),"")</f>
        <v/>
      </c>
      <c r="Q405" s="484"/>
      <c r="R405" s="484"/>
      <c r="S405" s="488" t="str">
        <f>IFERROR(INDEX(Customer!D:D,MATCH(R405,Customer!C:C,0),0),"")</f>
        <v/>
      </c>
      <c r="T405" s="490" t="str">
        <f>IFERROR(INDEX('Kode Akun'!N:N,MATCH(H405,'Kode Akun'!C:C,0),0),"")</f>
        <v/>
      </c>
      <c r="U405" s="488" t="str">
        <f>IFERROR(INDEX('Kode Akun'!O:O,MATCH(H405,'Kode Akun'!C:C,0),0),"")</f>
        <v/>
      </c>
      <c r="V405" s="166"/>
    </row>
    <row r="406" spans="1:22" ht="15" customHeight="1" x14ac:dyDescent="0.25">
      <c r="A406" s="51">
        <f t="shared" si="18"/>
        <v>0</v>
      </c>
      <c r="B406" s="51">
        <f t="shared" si="19"/>
        <v>0</v>
      </c>
      <c r="C406" s="237">
        <f t="shared" si="20"/>
        <v>0</v>
      </c>
      <c r="D406" s="477">
        <v>397</v>
      </c>
      <c r="E406" s="478"/>
      <c r="F406" s="477"/>
      <c r="G406" s="479"/>
      <c r="H406" s="477"/>
      <c r="I406" s="480" t="str">
        <f>IF(H406&lt;&gt;"",INDEX('Kode Akun'!$D:$D,MATCH($H406,'Kode Akun'!$C:$C,0),0),"")</f>
        <v/>
      </c>
      <c r="J406" s="481"/>
      <c r="K406" s="481"/>
      <c r="L406" s="482"/>
      <c r="M406" s="483"/>
      <c r="N406" s="484"/>
      <c r="O406" s="484"/>
      <c r="P406" s="488" t="str">
        <f>IFERROR(INDEX(Supplier!D:D,MATCH(O406,Supplier!C:C,0),0),"")</f>
        <v/>
      </c>
      <c r="Q406" s="484"/>
      <c r="R406" s="484"/>
      <c r="S406" s="488" t="str">
        <f>IFERROR(INDEX(Customer!D:D,MATCH(R406,Customer!C:C,0),0),"")</f>
        <v/>
      </c>
      <c r="T406" s="490" t="str">
        <f>IFERROR(INDEX('Kode Akun'!N:N,MATCH(H406,'Kode Akun'!C:C,0),0),"")</f>
        <v/>
      </c>
      <c r="U406" s="488" t="str">
        <f>IFERROR(INDEX('Kode Akun'!O:O,MATCH(H406,'Kode Akun'!C:C,0),0),"")</f>
        <v/>
      </c>
      <c r="V406" s="166"/>
    </row>
    <row r="407" spans="1:22" ht="15" customHeight="1" x14ac:dyDescent="0.25">
      <c r="A407" s="51">
        <f t="shared" si="18"/>
        <v>0</v>
      </c>
      <c r="B407" s="51">
        <f t="shared" si="19"/>
        <v>0</v>
      </c>
      <c r="C407" s="237">
        <f t="shared" si="20"/>
        <v>0</v>
      </c>
      <c r="D407" s="477">
        <v>398</v>
      </c>
      <c r="E407" s="478"/>
      <c r="F407" s="477"/>
      <c r="G407" s="479"/>
      <c r="H407" s="477"/>
      <c r="I407" s="480" t="str">
        <f>IF(H407&lt;&gt;"",INDEX('Kode Akun'!$D:$D,MATCH($H407,'Kode Akun'!$C:$C,0),0),"")</f>
        <v/>
      </c>
      <c r="J407" s="481"/>
      <c r="K407" s="481"/>
      <c r="L407" s="482"/>
      <c r="M407" s="483"/>
      <c r="N407" s="484"/>
      <c r="O407" s="484"/>
      <c r="P407" s="488" t="str">
        <f>IFERROR(INDEX(Supplier!D:D,MATCH(O407,Supplier!C:C,0),0),"")</f>
        <v/>
      </c>
      <c r="Q407" s="484"/>
      <c r="R407" s="484"/>
      <c r="S407" s="488" t="str">
        <f>IFERROR(INDEX(Customer!D:D,MATCH(R407,Customer!C:C,0),0),"")</f>
        <v/>
      </c>
      <c r="T407" s="490" t="str">
        <f>IFERROR(INDEX('Kode Akun'!N:N,MATCH(H407,'Kode Akun'!C:C,0),0),"")</f>
        <v/>
      </c>
      <c r="U407" s="488" t="str">
        <f>IFERROR(INDEX('Kode Akun'!O:O,MATCH(H407,'Kode Akun'!C:C,0),0),"")</f>
        <v/>
      </c>
      <c r="V407" s="166"/>
    </row>
    <row r="408" spans="1:22" ht="15" customHeight="1" x14ac:dyDescent="0.25">
      <c r="A408" s="51">
        <f t="shared" si="18"/>
        <v>0</v>
      </c>
      <c r="B408" s="51">
        <f t="shared" si="19"/>
        <v>0</v>
      </c>
      <c r="C408" s="237">
        <f t="shared" si="20"/>
        <v>0</v>
      </c>
      <c r="D408" s="477">
        <v>399</v>
      </c>
      <c r="E408" s="478"/>
      <c r="F408" s="477"/>
      <c r="G408" s="479"/>
      <c r="H408" s="477"/>
      <c r="I408" s="480" t="str">
        <f>IF(H408&lt;&gt;"",INDEX('Kode Akun'!$D:$D,MATCH($H408,'Kode Akun'!$C:$C,0),0),"")</f>
        <v/>
      </c>
      <c r="J408" s="481"/>
      <c r="K408" s="481"/>
      <c r="L408" s="482"/>
      <c r="M408" s="483"/>
      <c r="N408" s="484"/>
      <c r="O408" s="484"/>
      <c r="P408" s="488" t="str">
        <f>IFERROR(INDEX(Supplier!D:D,MATCH(O408,Supplier!C:C,0),0),"")</f>
        <v/>
      </c>
      <c r="Q408" s="484"/>
      <c r="R408" s="484"/>
      <c r="S408" s="488" t="str">
        <f>IFERROR(INDEX(Customer!D:D,MATCH(R408,Customer!C:C,0),0),"")</f>
        <v/>
      </c>
      <c r="T408" s="490" t="str">
        <f>IFERROR(INDEX('Kode Akun'!N:N,MATCH(H408,'Kode Akun'!C:C,0),0),"")</f>
        <v/>
      </c>
      <c r="U408" s="488" t="str">
        <f>IFERROR(INDEX('Kode Akun'!O:O,MATCH(H408,'Kode Akun'!C:C,0),0),"")</f>
        <v/>
      </c>
      <c r="V408" s="166"/>
    </row>
    <row r="409" spans="1:22" ht="15" customHeight="1" x14ac:dyDescent="0.25">
      <c r="A409" s="51">
        <f t="shared" si="18"/>
        <v>0</v>
      </c>
      <c r="B409" s="51">
        <f t="shared" si="19"/>
        <v>0</v>
      </c>
      <c r="C409" s="237">
        <f t="shared" si="20"/>
        <v>0</v>
      </c>
      <c r="D409" s="477">
        <v>400</v>
      </c>
      <c r="E409" s="478"/>
      <c r="F409" s="477"/>
      <c r="G409" s="479"/>
      <c r="H409" s="477"/>
      <c r="I409" s="480" t="str">
        <f>IF(H409&lt;&gt;"",INDEX('Kode Akun'!$D:$D,MATCH($H409,'Kode Akun'!$C:$C,0),0),"")</f>
        <v/>
      </c>
      <c r="J409" s="481"/>
      <c r="K409" s="481"/>
      <c r="L409" s="482"/>
      <c r="M409" s="483"/>
      <c r="N409" s="484"/>
      <c r="O409" s="484"/>
      <c r="P409" s="488" t="str">
        <f>IFERROR(INDEX(Supplier!D:D,MATCH(O409,Supplier!C:C,0),0),"")</f>
        <v/>
      </c>
      <c r="Q409" s="484"/>
      <c r="R409" s="484"/>
      <c r="S409" s="488" t="str">
        <f>IFERROR(INDEX(Customer!D:D,MATCH(R409,Customer!C:C,0),0),"")</f>
        <v/>
      </c>
      <c r="T409" s="490" t="str">
        <f>IFERROR(INDEX('Kode Akun'!N:N,MATCH(H409,'Kode Akun'!C:C,0),0),"")</f>
        <v/>
      </c>
      <c r="U409" s="488" t="str">
        <f>IFERROR(INDEX('Kode Akun'!O:O,MATCH(H409,'Kode Akun'!C:C,0),0),"")</f>
        <v/>
      </c>
      <c r="V409" s="166"/>
    </row>
    <row r="410" spans="1:22" ht="15" customHeight="1" x14ac:dyDescent="0.25">
      <c r="A410" s="51">
        <f t="shared" si="18"/>
        <v>0</v>
      </c>
      <c r="B410" s="51">
        <f t="shared" si="19"/>
        <v>0</v>
      </c>
      <c r="C410" s="237">
        <f t="shared" si="20"/>
        <v>0</v>
      </c>
      <c r="D410" s="477">
        <v>401</v>
      </c>
      <c r="E410" s="478"/>
      <c r="F410" s="477"/>
      <c r="G410" s="479"/>
      <c r="H410" s="477"/>
      <c r="I410" s="480" t="str">
        <f>IF(H410&lt;&gt;"",INDEX('Kode Akun'!$D:$D,MATCH($H410,'Kode Akun'!$C:$C,0),0),"")</f>
        <v/>
      </c>
      <c r="J410" s="481"/>
      <c r="K410" s="481"/>
      <c r="L410" s="482"/>
      <c r="M410" s="483"/>
      <c r="N410" s="484"/>
      <c r="O410" s="484"/>
      <c r="P410" s="488" t="str">
        <f>IFERROR(INDEX(Supplier!D:D,MATCH(O410,Supplier!C:C,0),0),"")</f>
        <v/>
      </c>
      <c r="Q410" s="484"/>
      <c r="R410" s="484"/>
      <c r="S410" s="488" t="str">
        <f>IFERROR(INDEX(Customer!D:D,MATCH(R410,Customer!C:C,0),0),"")</f>
        <v/>
      </c>
      <c r="T410" s="490" t="str">
        <f>IFERROR(INDEX('Kode Akun'!N:N,MATCH(H410,'Kode Akun'!C:C,0),0),"")</f>
        <v/>
      </c>
      <c r="U410" s="488" t="str">
        <f>IFERROR(INDEX('Kode Akun'!O:O,MATCH(H410,'Kode Akun'!C:C,0),0),"")</f>
        <v/>
      </c>
      <c r="V410" s="166"/>
    </row>
    <row r="411" spans="1:22" ht="15" customHeight="1" x14ac:dyDescent="0.25">
      <c r="A411" s="51">
        <f t="shared" si="18"/>
        <v>0</v>
      </c>
      <c r="B411" s="51">
        <f t="shared" si="19"/>
        <v>0</v>
      </c>
      <c r="C411" s="237">
        <f t="shared" si="20"/>
        <v>0</v>
      </c>
      <c r="D411" s="477">
        <v>402</v>
      </c>
      <c r="E411" s="478"/>
      <c r="F411" s="477"/>
      <c r="G411" s="479"/>
      <c r="H411" s="477"/>
      <c r="I411" s="480" t="str">
        <f>IF(H411&lt;&gt;"",INDEX('Kode Akun'!$D:$D,MATCH($H411,'Kode Akun'!$C:$C,0),0),"")</f>
        <v/>
      </c>
      <c r="J411" s="481"/>
      <c r="K411" s="481"/>
      <c r="L411" s="482"/>
      <c r="M411" s="483"/>
      <c r="N411" s="484"/>
      <c r="O411" s="484"/>
      <c r="P411" s="488" t="str">
        <f>IFERROR(INDEX(Supplier!D:D,MATCH(O411,Supplier!C:C,0),0),"")</f>
        <v/>
      </c>
      <c r="Q411" s="484"/>
      <c r="R411" s="484"/>
      <c r="S411" s="488" t="str">
        <f>IFERROR(INDEX(Customer!D:D,MATCH(R411,Customer!C:C,0),0),"")</f>
        <v/>
      </c>
      <c r="T411" s="490" t="str">
        <f>IFERROR(INDEX('Kode Akun'!N:N,MATCH(H411,'Kode Akun'!C:C,0),0),"")</f>
        <v/>
      </c>
      <c r="U411" s="488" t="str">
        <f>IFERROR(INDEX('Kode Akun'!O:O,MATCH(H411,'Kode Akun'!C:C,0),0),"")</f>
        <v/>
      </c>
      <c r="V411" s="166"/>
    </row>
    <row r="412" spans="1:22" ht="15" customHeight="1" x14ac:dyDescent="0.25">
      <c r="A412" s="51">
        <f t="shared" si="18"/>
        <v>0</v>
      </c>
      <c r="B412" s="51">
        <f t="shared" si="19"/>
        <v>0</v>
      </c>
      <c r="C412" s="237">
        <f t="shared" si="20"/>
        <v>0</v>
      </c>
      <c r="D412" s="477">
        <v>403</v>
      </c>
      <c r="E412" s="478"/>
      <c r="F412" s="477"/>
      <c r="G412" s="479"/>
      <c r="H412" s="477"/>
      <c r="I412" s="480" t="str">
        <f>IF(H412&lt;&gt;"",INDEX('Kode Akun'!$D:$D,MATCH($H412,'Kode Akun'!$C:$C,0),0),"")</f>
        <v/>
      </c>
      <c r="J412" s="481"/>
      <c r="K412" s="481"/>
      <c r="L412" s="482"/>
      <c r="M412" s="483"/>
      <c r="N412" s="484"/>
      <c r="O412" s="484"/>
      <c r="P412" s="488" t="str">
        <f>IFERROR(INDEX(Supplier!D:D,MATCH(O412,Supplier!C:C,0),0),"")</f>
        <v/>
      </c>
      <c r="Q412" s="484"/>
      <c r="R412" s="484"/>
      <c r="S412" s="488" t="str">
        <f>IFERROR(INDEX(Customer!D:D,MATCH(R412,Customer!C:C,0),0),"")</f>
        <v/>
      </c>
      <c r="T412" s="490" t="str">
        <f>IFERROR(INDEX('Kode Akun'!N:N,MATCH(H412,'Kode Akun'!C:C,0),0),"")</f>
        <v/>
      </c>
      <c r="U412" s="488" t="str">
        <f>IFERROR(INDEX('Kode Akun'!O:O,MATCH(H412,'Kode Akun'!C:C,0),0),"")</f>
        <v/>
      </c>
      <c r="V412" s="166"/>
    </row>
    <row r="413" spans="1:22" ht="15" customHeight="1" x14ac:dyDescent="0.25">
      <c r="A413" s="51">
        <f t="shared" si="18"/>
        <v>0</v>
      </c>
      <c r="B413" s="51">
        <f t="shared" si="19"/>
        <v>0</v>
      </c>
      <c r="C413" s="237">
        <f t="shared" si="20"/>
        <v>0</v>
      </c>
      <c r="D413" s="477">
        <v>404</v>
      </c>
      <c r="E413" s="478"/>
      <c r="F413" s="477"/>
      <c r="G413" s="479"/>
      <c r="H413" s="477"/>
      <c r="I413" s="480" t="str">
        <f>IF(H413&lt;&gt;"",INDEX('Kode Akun'!$D:$D,MATCH($H413,'Kode Akun'!$C:$C,0),0),"")</f>
        <v/>
      </c>
      <c r="J413" s="481"/>
      <c r="K413" s="481"/>
      <c r="L413" s="482"/>
      <c r="M413" s="483"/>
      <c r="N413" s="484"/>
      <c r="O413" s="484"/>
      <c r="P413" s="488" t="str">
        <f>IFERROR(INDEX(Supplier!D:D,MATCH(O413,Supplier!C:C,0),0),"")</f>
        <v/>
      </c>
      <c r="Q413" s="484"/>
      <c r="R413" s="484"/>
      <c r="S413" s="488" t="str">
        <f>IFERROR(INDEX(Customer!D:D,MATCH(R413,Customer!C:C,0),0),"")</f>
        <v/>
      </c>
      <c r="T413" s="490" t="str">
        <f>IFERROR(INDEX('Kode Akun'!N:N,MATCH(H413,'Kode Akun'!C:C,0),0),"")</f>
        <v/>
      </c>
      <c r="U413" s="488" t="str">
        <f>IFERROR(INDEX('Kode Akun'!O:O,MATCH(H413,'Kode Akun'!C:C,0),0),"")</f>
        <v/>
      </c>
      <c r="V413" s="166"/>
    </row>
    <row r="414" spans="1:22" ht="15" customHeight="1" x14ac:dyDescent="0.25">
      <c r="A414" s="51">
        <f t="shared" si="18"/>
        <v>0</v>
      </c>
      <c r="B414" s="51">
        <f t="shared" si="19"/>
        <v>0</v>
      </c>
      <c r="C414" s="237">
        <f t="shared" si="20"/>
        <v>0</v>
      </c>
      <c r="D414" s="477">
        <v>405</v>
      </c>
      <c r="E414" s="478"/>
      <c r="F414" s="477"/>
      <c r="G414" s="479"/>
      <c r="H414" s="477"/>
      <c r="I414" s="480" t="str">
        <f>IF(H414&lt;&gt;"",INDEX('Kode Akun'!$D:$D,MATCH($H414,'Kode Akun'!$C:$C,0),0),"")</f>
        <v/>
      </c>
      <c r="J414" s="481"/>
      <c r="K414" s="481"/>
      <c r="L414" s="482"/>
      <c r="M414" s="483"/>
      <c r="N414" s="484"/>
      <c r="O414" s="484"/>
      <c r="P414" s="488" t="str">
        <f>IFERROR(INDEX(Supplier!D:D,MATCH(O414,Supplier!C:C,0),0),"")</f>
        <v/>
      </c>
      <c r="Q414" s="484"/>
      <c r="R414" s="484"/>
      <c r="S414" s="488" t="str">
        <f>IFERROR(INDEX(Customer!D:D,MATCH(R414,Customer!C:C,0),0),"")</f>
        <v/>
      </c>
      <c r="T414" s="490" t="str">
        <f>IFERROR(INDEX('Kode Akun'!N:N,MATCH(H414,'Kode Akun'!C:C,0),0),"")</f>
        <v/>
      </c>
      <c r="U414" s="488" t="str">
        <f>IFERROR(INDEX('Kode Akun'!O:O,MATCH(H414,'Kode Akun'!C:C,0),0),"")</f>
        <v/>
      </c>
      <c r="V414" s="166"/>
    </row>
    <row r="415" spans="1:22" ht="15" customHeight="1" x14ac:dyDescent="0.25">
      <c r="A415" s="51">
        <f t="shared" si="18"/>
        <v>0</v>
      </c>
      <c r="B415" s="51">
        <f t="shared" si="19"/>
        <v>0</v>
      </c>
      <c r="C415" s="237">
        <f t="shared" si="20"/>
        <v>0</v>
      </c>
      <c r="D415" s="477">
        <v>406</v>
      </c>
      <c r="E415" s="478"/>
      <c r="F415" s="477"/>
      <c r="G415" s="479"/>
      <c r="H415" s="477"/>
      <c r="I415" s="480" t="str">
        <f>IF(H415&lt;&gt;"",INDEX('Kode Akun'!$D:$D,MATCH($H415,'Kode Akun'!$C:$C,0),0),"")</f>
        <v/>
      </c>
      <c r="J415" s="481"/>
      <c r="K415" s="481"/>
      <c r="L415" s="482"/>
      <c r="M415" s="483"/>
      <c r="N415" s="484"/>
      <c r="O415" s="484"/>
      <c r="P415" s="488" t="str">
        <f>IFERROR(INDEX(Supplier!D:D,MATCH(O415,Supplier!C:C,0),0),"")</f>
        <v/>
      </c>
      <c r="Q415" s="484"/>
      <c r="R415" s="484"/>
      <c r="S415" s="488" t="str">
        <f>IFERROR(INDEX(Customer!D:D,MATCH(R415,Customer!C:C,0),0),"")</f>
        <v/>
      </c>
      <c r="T415" s="490" t="str">
        <f>IFERROR(INDEX('Kode Akun'!N:N,MATCH(H415,'Kode Akun'!C:C,0),0),"")</f>
        <v/>
      </c>
      <c r="U415" s="488" t="str">
        <f>IFERROR(INDEX('Kode Akun'!O:O,MATCH(H415,'Kode Akun'!C:C,0),0),"")</f>
        <v/>
      </c>
      <c r="V415" s="166"/>
    </row>
    <row r="416" spans="1:22" ht="15" customHeight="1" x14ac:dyDescent="0.25">
      <c r="A416" s="51">
        <f t="shared" si="18"/>
        <v>0</v>
      </c>
      <c r="B416" s="51">
        <f t="shared" si="19"/>
        <v>0</v>
      </c>
      <c r="C416" s="237">
        <f t="shared" si="20"/>
        <v>0</v>
      </c>
      <c r="D416" s="477">
        <v>407</v>
      </c>
      <c r="E416" s="478"/>
      <c r="F416" s="477"/>
      <c r="G416" s="479"/>
      <c r="H416" s="477"/>
      <c r="I416" s="480" t="str">
        <f>IF(H416&lt;&gt;"",INDEX('Kode Akun'!$D:$D,MATCH($H416,'Kode Akun'!$C:$C,0),0),"")</f>
        <v/>
      </c>
      <c r="J416" s="481"/>
      <c r="K416" s="481"/>
      <c r="L416" s="482"/>
      <c r="M416" s="483"/>
      <c r="N416" s="484"/>
      <c r="O416" s="484"/>
      <c r="P416" s="488" t="str">
        <f>IFERROR(INDEX(Supplier!D:D,MATCH(O416,Supplier!C:C,0),0),"")</f>
        <v/>
      </c>
      <c r="Q416" s="484"/>
      <c r="R416" s="484"/>
      <c r="S416" s="488" t="str">
        <f>IFERROR(INDEX(Customer!D:D,MATCH(R416,Customer!C:C,0),0),"")</f>
        <v/>
      </c>
      <c r="T416" s="490" t="str">
        <f>IFERROR(INDEX('Kode Akun'!N:N,MATCH(H416,'Kode Akun'!C:C,0),0),"")</f>
        <v/>
      </c>
      <c r="U416" s="488" t="str">
        <f>IFERROR(INDEX('Kode Akun'!O:O,MATCH(H416,'Kode Akun'!C:C,0),0),"")</f>
        <v/>
      </c>
      <c r="V416" s="166"/>
    </row>
    <row r="417" spans="1:22" ht="15" customHeight="1" x14ac:dyDescent="0.25">
      <c r="A417" s="51">
        <f t="shared" si="18"/>
        <v>0</v>
      </c>
      <c r="B417" s="51">
        <f t="shared" si="19"/>
        <v>0</v>
      </c>
      <c r="C417" s="237">
        <f t="shared" si="20"/>
        <v>0</v>
      </c>
      <c r="D417" s="477">
        <v>408</v>
      </c>
      <c r="E417" s="478"/>
      <c r="F417" s="477"/>
      <c r="G417" s="479"/>
      <c r="H417" s="477"/>
      <c r="I417" s="480" t="str">
        <f>IF(H417&lt;&gt;"",INDEX('Kode Akun'!$D:$D,MATCH($H417,'Kode Akun'!$C:$C,0),0),"")</f>
        <v/>
      </c>
      <c r="J417" s="481"/>
      <c r="K417" s="481"/>
      <c r="L417" s="482"/>
      <c r="M417" s="483"/>
      <c r="N417" s="484"/>
      <c r="O417" s="484"/>
      <c r="P417" s="488" t="str">
        <f>IFERROR(INDEX(Supplier!D:D,MATCH(O417,Supplier!C:C,0),0),"")</f>
        <v/>
      </c>
      <c r="Q417" s="484"/>
      <c r="R417" s="484"/>
      <c r="S417" s="488" t="str">
        <f>IFERROR(INDEX(Customer!D:D,MATCH(R417,Customer!C:C,0),0),"")</f>
        <v/>
      </c>
      <c r="T417" s="490" t="str">
        <f>IFERROR(INDEX('Kode Akun'!N:N,MATCH(H417,'Kode Akun'!C:C,0),0),"")</f>
        <v/>
      </c>
      <c r="U417" s="488" t="str">
        <f>IFERROR(INDEX('Kode Akun'!O:O,MATCH(H417,'Kode Akun'!C:C,0),0),"")</f>
        <v/>
      </c>
      <c r="V417" s="166"/>
    </row>
    <row r="418" spans="1:22" ht="15" customHeight="1" x14ac:dyDescent="0.25">
      <c r="A418" s="51">
        <f t="shared" si="18"/>
        <v>0</v>
      </c>
      <c r="B418" s="51">
        <f t="shared" si="19"/>
        <v>0</v>
      </c>
      <c r="C418" s="237">
        <f t="shared" si="20"/>
        <v>0</v>
      </c>
      <c r="D418" s="477">
        <v>409</v>
      </c>
      <c r="E418" s="478"/>
      <c r="F418" s="477"/>
      <c r="G418" s="479"/>
      <c r="H418" s="477"/>
      <c r="I418" s="480" t="str">
        <f>IF(H418&lt;&gt;"",INDEX('Kode Akun'!$D:$D,MATCH($H418,'Kode Akun'!$C:$C,0),0),"")</f>
        <v/>
      </c>
      <c r="J418" s="481"/>
      <c r="K418" s="481"/>
      <c r="L418" s="482"/>
      <c r="M418" s="483"/>
      <c r="N418" s="484"/>
      <c r="O418" s="484"/>
      <c r="P418" s="488" t="str">
        <f>IFERROR(INDEX(Supplier!D:D,MATCH(O418,Supplier!C:C,0),0),"")</f>
        <v/>
      </c>
      <c r="Q418" s="484"/>
      <c r="R418" s="484"/>
      <c r="S418" s="488" t="str">
        <f>IFERROR(INDEX(Customer!D:D,MATCH(R418,Customer!C:C,0),0),"")</f>
        <v/>
      </c>
      <c r="T418" s="490" t="str">
        <f>IFERROR(INDEX('Kode Akun'!N:N,MATCH(H418,'Kode Akun'!C:C,0),0),"")</f>
        <v/>
      </c>
      <c r="U418" s="488" t="str">
        <f>IFERROR(INDEX('Kode Akun'!O:O,MATCH(H418,'Kode Akun'!C:C,0),0),"")</f>
        <v/>
      </c>
      <c r="V418" s="166"/>
    </row>
    <row r="419" spans="1:22" ht="15" customHeight="1" x14ac:dyDescent="0.25">
      <c r="A419" s="51">
        <f t="shared" si="18"/>
        <v>0</v>
      </c>
      <c r="B419" s="51">
        <f t="shared" si="19"/>
        <v>0</v>
      </c>
      <c r="C419" s="237">
        <f t="shared" si="20"/>
        <v>0</v>
      </c>
      <c r="D419" s="477">
        <v>410</v>
      </c>
      <c r="E419" s="478"/>
      <c r="F419" s="477"/>
      <c r="G419" s="479"/>
      <c r="H419" s="477"/>
      <c r="I419" s="480" t="str">
        <f>IF(H419&lt;&gt;"",INDEX('Kode Akun'!$D:$D,MATCH($H419,'Kode Akun'!$C:$C,0),0),"")</f>
        <v/>
      </c>
      <c r="J419" s="481"/>
      <c r="K419" s="481"/>
      <c r="L419" s="482"/>
      <c r="M419" s="483"/>
      <c r="N419" s="484"/>
      <c r="O419" s="484"/>
      <c r="P419" s="488" t="str">
        <f>IFERROR(INDEX(Supplier!D:D,MATCH(O419,Supplier!C:C,0),0),"")</f>
        <v/>
      </c>
      <c r="Q419" s="484"/>
      <c r="R419" s="484"/>
      <c r="S419" s="488" t="str">
        <f>IFERROR(INDEX(Customer!D:D,MATCH(R419,Customer!C:C,0),0),"")</f>
        <v/>
      </c>
      <c r="T419" s="490" t="str">
        <f>IFERROR(INDEX('Kode Akun'!N:N,MATCH(H419,'Kode Akun'!C:C,0),0),"")</f>
        <v/>
      </c>
      <c r="U419" s="488" t="str">
        <f>IFERROR(INDEX('Kode Akun'!O:O,MATCH(H419,'Kode Akun'!C:C,0),0),"")</f>
        <v/>
      </c>
      <c r="V419" s="166"/>
    </row>
    <row r="420" spans="1:22" ht="15" customHeight="1" x14ac:dyDescent="0.25">
      <c r="A420" s="51">
        <f t="shared" si="18"/>
        <v>0</v>
      </c>
      <c r="B420" s="51">
        <f t="shared" si="19"/>
        <v>0</v>
      </c>
      <c r="C420" s="237">
        <f t="shared" si="20"/>
        <v>0</v>
      </c>
      <c r="D420" s="477">
        <v>411</v>
      </c>
      <c r="E420" s="478"/>
      <c r="F420" s="477"/>
      <c r="G420" s="479"/>
      <c r="H420" s="477"/>
      <c r="I420" s="480" t="str">
        <f>IF(H420&lt;&gt;"",INDEX('Kode Akun'!$D:$D,MATCH($H420,'Kode Akun'!$C:$C,0),0),"")</f>
        <v/>
      </c>
      <c r="J420" s="481"/>
      <c r="K420" s="481"/>
      <c r="L420" s="485"/>
      <c r="M420" s="486"/>
      <c r="N420" s="484"/>
      <c r="O420" s="484"/>
      <c r="P420" s="488" t="str">
        <f>IFERROR(INDEX(Supplier!D:D,MATCH(O420,Supplier!C:C,0),0),"")</f>
        <v/>
      </c>
      <c r="Q420" s="484"/>
      <c r="R420" s="484"/>
      <c r="S420" s="488" t="str">
        <f>IFERROR(INDEX(Customer!D:D,MATCH(R420,Customer!C:C,0),0),"")</f>
        <v/>
      </c>
      <c r="T420" s="490" t="str">
        <f>IFERROR(INDEX('Kode Akun'!N:N,MATCH(H420,'Kode Akun'!C:C,0),0),"")</f>
        <v/>
      </c>
      <c r="U420" s="488" t="str">
        <f>IFERROR(INDEX('Kode Akun'!O:O,MATCH(H420,'Kode Akun'!C:C,0),0),"")</f>
        <v/>
      </c>
      <c r="V420" s="166"/>
    </row>
    <row r="421" spans="1:22" ht="15" customHeight="1" x14ac:dyDescent="0.25">
      <c r="A421" s="51">
        <f t="shared" si="18"/>
        <v>0</v>
      </c>
      <c r="B421" s="51">
        <f t="shared" si="19"/>
        <v>0</v>
      </c>
      <c r="C421" s="237">
        <f t="shared" si="20"/>
        <v>0</v>
      </c>
      <c r="D421" s="477">
        <v>412</v>
      </c>
      <c r="E421" s="478"/>
      <c r="F421" s="477"/>
      <c r="G421" s="479"/>
      <c r="H421" s="477"/>
      <c r="I421" s="480" t="str">
        <f>IF(H421&lt;&gt;"",INDEX('Kode Akun'!$D:$D,MATCH($H421,'Kode Akun'!$C:$C,0),0),"")</f>
        <v/>
      </c>
      <c r="J421" s="481"/>
      <c r="K421" s="481"/>
      <c r="L421" s="485"/>
      <c r="M421" s="486"/>
      <c r="N421" s="484"/>
      <c r="O421" s="484"/>
      <c r="P421" s="488" t="str">
        <f>IFERROR(INDEX(Supplier!D:D,MATCH(O421,Supplier!C:C,0),0),"")</f>
        <v/>
      </c>
      <c r="Q421" s="484"/>
      <c r="R421" s="484"/>
      <c r="S421" s="488" t="str">
        <f>IFERROR(INDEX(Customer!D:D,MATCH(R421,Customer!C:C,0),0),"")</f>
        <v/>
      </c>
      <c r="T421" s="490" t="str">
        <f>IFERROR(INDEX('Kode Akun'!N:N,MATCH(H421,'Kode Akun'!C:C,0),0),"")</f>
        <v/>
      </c>
      <c r="U421" s="488" t="str">
        <f>IFERROR(INDEX('Kode Akun'!O:O,MATCH(H421,'Kode Akun'!C:C,0),0),"")</f>
        <v/>
      </c>
      <c r="V421" s="166"/>
    </row>
    <row r="422" spans="1:22" ht="15" customHeight="1" x14ac:dyDescent="0.25">
      <c r="A422" s="51">
        <f t="shared" si="18"/>
        <v>0</v>
      </c>
      <c r="B422" s="51">
        <f t="shared" si="19"/>
        <v>0</v>
      </c>
      <c r="C422" s="237">
        <f t="shared" si="20"/>
        <v>0</v>
      </c>
      <c r="D422" s="477">
        <v>413</v>
      </c>
      <c r="E422" s="478"/>
      <c r="F422" s="477"/>
      <c r="G422" s="479"/>
      <c r="H422" s="477"/>
      <c r="I422" s="480" t="str">
        <f>IF(H422&lt;&gt;"",INDEX('Kode Akun'!$D:$D,MATCH($H422,'Kode Akun'!$C:$C,0),0),"")</f>
        <v/>
      </c>
      <c r="J422" s="481"/>
      <c r="K422" s="481"/>
      <c r="L422" s="485"/>
      <c r="M422" s="486"/>
      <c r="N422" s="484"/>
      <c r="O422" s="484"/>
      <c r="P422" s="488" t="str">
        <f>IFERROR(INDEX(Supplier!D:D,MATCH(O422,Supplier!C:C,0),0),"")</f>
        <v/>
      </c>
      <c r="Q422" s="484"/>
      <c r="R422" s="484"/>
      <c r="S422" s="488" t="str">
        <f>IFERROR(INDEX(Customer!D:D,MATCH(R422,Customer!C:C,0),0),"")</f>
        <v/>
      </c>
      <c r="T422" s="490" t="str">
        <f>IFERROR(INDEX('Kode Akun'!N:N,MATCH(H422,'Kode Akun'!C:C,0),0),"")</f>
        <v/>
      </c>
      <c r="U422" s="488" t="str">
        <f>IFERROR(INDEX('Kode Akun'!O:O,MATCH(H422,'Kode Akun'!C:C,0),0),"")</f>
        <v/>
      </c>
      <c r="V422" s="166"/>
    </row>
    <row r="423" spans="1:22" ht="15" customHeight="1" x14ac:dyDescent="0.25">
      <c r="A423" s="51">
        <f t="shared" si="18"/>
        <v>0</v>
      </c>
      <c r="B423" s="51">
        <f t="shared" si="19"/>
        <v>0</v>
      </c>
      <c r="C423" s="237">
        <f t="shared" si="20"/>
        <v>0</v>
      </c>
      <c r="D423" s="477">
        <v>414</v>
      </c>
      <c r="E423" s="478"/>
      <c r="F423" s="477"/>
      <c r="G423" s="479"/>
      <c r="H423" s="477"/>
      <c r="I423" s="480" t="str">
        <f>IF(H423&lt;&gt;"",INDEX('Kode Akun'!$D:$D,MATCH($H423,'Kode Akun'!$C:$C,0),0),"")</f>
        <v/>
      </c>
      <c r="J423" s="481"/>
      <c r="K423" s="481"/>
      <c r="L423" s="485"/>
      <c r="M423" s="486"/>
      <c r="N423" s="484"/>
      <c r="O423" s="484"/>
      <c r="P423" s="488" t="str">
        <f>IFERROR(INDEX(Supplier!D:D,MATCH(O423,Supplier!C:C,0),0),"")</f>
        <v/>
      </c>
      <c r="Q423" s="484"/>
      <c r="R423" s="484"/>
      <c r="S423" s="488" t="str">
        <f>IFERROR(INDEX(Customer!D:D,MATCH(R423,Customer!C:C,0),0),"")</f>
        <v/>
      </c>
      <c r="T423" s="490" t="str">
        <f>IFERROR(INDEX('Kode Akun'!N:N,MATCH(H423,'Kode Akun'!C:C,0),0),"")</f>
        <v/>
      </c>
      <c r="U423" s="488" t="str">
        <f>IFERROR(INDEX('Kode Akun'!O:O,MATCH(H423,'Kode Akun'!C:C,0),0),"")</f>
        <v/>
      </c>
      <c r="V423" s="166"/>
    </row>
    <row r="424" spans="1:22" ht="15" customHeight="1" x14ac:dyDescent="0.25">
      <c r="A424" s="51">
        <f t="shared" si="18"/>
        <v>0</v>
      </c>
      <c r="B424" s="51">
        <f t="shared" si="19"/>
        <v>0</v>
      </c>
      <c r="C424" s="237">
        <f t="shared" si="20"/>
        <v>0</v>
      </c>
      <c r="D424" s="477">
        <v>415</v>
      </c>
      <c r="E424" s="478"/>
      <c r="F424" s="477"/>
      <c r="G424" s="479"/>
      <c r="H424" s="477"/>
      <c r="I424" s="480" t="str">
        <f>IF(H424&lt;&gt;"",INDEX('Kode Akun'!$D:$D,MATCH($H424,'Kode Akun'!$C:$C,0),0),"")</f>
        <v/>
      </c>
      <c r="J424" s="481"/>
      <c r="K424" s="481"/>
      <c r="L424" s="485"/>
      <c r="M424" s="486"/>
      <c r="N424" s="484"/>
      <c r="O424" s="484"/>
      <c r="P424" s="488" t="str">
        <f>IFERROR(INDEX(Supplier!D:D,MATCH(O424,Supplier!C:C,0),0),"")</f>
        <v/>
      </c>
      <c r="Q424" s="484"/>
      <c r="R424" s="484"/>
      <c r="S424" s="488" t="str">
        <f>IFERROR(INDEX(Customer!D:D,MATCH(R424,Customer!C:C,0),0),"")</f>
        <v/>
      </c>
      <c r="T424" s="490" t="str">
        <f>IFERROR(INDEX('Kode Akun'!N:N,MATCH(H424,'Kode Akun'!C:C,0),0),"")</f>
        <v/>
      </c>
      <c r="U424" s="488" t="str">
        <f>IFERROR(INDEX('Kode Akun'!O:O,MATCH(H424,'Kode Akun'!C:C,0),0),"")</f>
        <v/>
      </c>
      <c r="V424" s="166"/>
    </row>
    <row r="425" spans="1:22" ht="15" customHeight="1" x14ac:dyDescent="0.25">
      <c r="A425" s="51">
        <f t="shared" si="18"/>
        <v>0</v>
      </c>
      <c r="B425" s="51">
        <f t="shared" si="19"/>
        <v>0</v>
      </c>
      <c r="C425" s="237">
        <f t="shared" si="20"/>
        <v>0</v>
      </c>
      <c r="D425" s="477">
        <v>416</v>
      </c>
      <c r="E425" s="478"/>
      <c r="F425" s="477"/>
      <c r="G425" s="479"/>
      <c r="H425" s="477"/>
      <c r="I425" s="480" t="str">
        <f>IF(H425&lt;&gt;"",INDEX('Kode Akun'!$D:$D,MATCH($H425,'Kode Akun'!$C:$C,0),0),"")</f>
        <v/>
      </c>
      <c r="J425" s="481"/>
      <c r="K425" s="481"/>
      <c r="L425" s="485"/>
      <c r="M425" s="486"/>
      <c r="N425" s="484"/>
      <c r="O425" s="484"/>
      <c r="P425" s="488" t="str">
        <f>IFERROR(INDEX(Supplier!D:D,MATCH(O425,Supplier!C:C,0),0),"")</f>
        <v/>
      </c>
      <c r="Q425" s="484"/>
      <c r="R425" s="484"/>
      <c r="S425" s="488" t="str">
        <f>IFERROR(INDEX(Customer!D:D,MATCH(R425,Customer!C:C,0),0),"")</f>
        <v/>
      </c>
      <c r="T425" s="490" t="str">
        <f>IFERROR(INDEX('Kode Akun'!N:N,MATCH(H425,'Kode Akun'!C:C,0),0),"")</f>
        <v/>
      </c>
      <c r="U425" s="488" t="str">
        <f>IFERROR(INDEX('Kode Akun'!O:O,MATCH(H425,'Kode Akun'!C:C,0),0),"")</f>
        <v/>
      </c>
      <c r="V425" s="166"/>
    </row>
    <row r="426" spans="1:22" ht="15" customHeight="1" x14ac:dyDescent="0.25">
      <c r="A426" s="51">
        <f t="shared" si="18"/>
        <v>0</v>
      </c>
      <c r="B426" s="51">
        <f t="shared" si="19"/>
        <v>0</v>
      </c>
      <c r="C426" s="237">
        <f t="shared" si="20"/>
        <v>0</v>
      </c>
      <c r="D426" s="477">
        <v>417</v>
      </c>
      <c r="E426" s="478"/>
      <c r="F426" s="477"/>
      <c r="G426" s="479"/>
      <c r="H426" s="477"/>
      <c r="I426" s="480" t="str">
        <f>IF(H426&lt;&gt;"",INDEX('Kode Akun'!$D:$D,MATCH($H426,'Kode Akun'!$C:$C,0),0),"")</f>
        <v/>
      </c>
      <c r="J426" s="481"/>
      <c r="K426" s="481"/>
      <c r="L426" s="485"/>
      <c r="M426" s="486"/>
      <c r="N426" s="484"/>
      <c r="O426" s="484"/>
      <c r="P426" s="488" t="str">
        <f>IFERROR(INDEX(Supplier!D:D,MATCH(O426,Supplier!C:C,0),0),"")</f>
        <v/>
      </c>
      <c r="Q426" s="484"/>
      <c r="R426" s="484"/>
      <c r="S426" s="488" t="str">
        <f>IFERROR(INDEX(Customer!D:D,MATCH(R426,Customer!C:C,0),0),"")</f>
        <v/>
      </c>
      <c r="T426" s="490" t="str">
        <f>IFERROR(INDEX('Kode Akun'!N:N,MATCH(H426,'Kode Akun'!C:C,0),0),"")</f>
        <v/>
      </c>
      <c r="U426" s="488" t="str">
        <f>IFERROR(INDEX('Kode Akun'!O:O,MATCH(H426,'Kode Akun'!C:C,0),0),"")</f>
        <v/>
      </c>
      <c r="V426" s="166"/>
    </row>
    <row r="427" spans="1:22" ht="15" customHeight="1" x14ac:dyDescent="0.25">
      <c r="A427" s="51">
        <f t="shared" si="18"/>
        <v>0</v>
      </c>
      <c r="B427" s="51">
        <f t="shared" si="19"/>
        <v>0</v>
      </c>
      <c r="C427" s="237">
        <f t="shared" si="20"/>
        <v>0</v>
      </c>
      <c r="D427" s="477">
        <v>418</v>
      </c>
      <c r="E427" s="478"/>
      <c r="F427" s="477"/>
      <c r="G427" s="479"/>
      <c r="H427" s="477"/>
      <c r="I427" s="480" t="str">
        <f>IF(H427&lt;&gt;"",INDEX('Kode Akun'!$D:$D,MATCH($H427,'Kode Akun'!$C:$C,0),0),"")</f>
        <v/>
      </c>
      <c r="J427" s="481"/>
      <c r="K427" s="481"/>
      <c r="L427" s="485"/>
      <c r="M427" s="486"/>
      <c r="N427" s="484"/>
      <c r="O427" s="484"/>
      <c r="P427" s="488" t="str">
        <f>IFERROR(INDEX(Supplier!D:D,MATCH(O427,Supplier!C:C,0),0),"")</f>
        <v/>
      </c>
      <c r="Q427" s="484"/>
      <c r="R427" s="484"/>
      <c r="S427" s="488" t="str">
        <f>IFERROR(INDEX(Customer!D:D,MATCH(R427,Customer!C:C,0),0),"")</f>
        <v/>
      </c>
      <c r="T427" s="490" t="str">
        <f>IFERROR(INDEX('Kode Akun'!N:N,MATCH(H427,'Kode Akun'!C:C,0),0),"")</f>
        <v/>
      </c>
      <c r="U427" s="488" t="str">
        <f>IFERROR(INDEX('Kode Akun'!O:O,MATCH(H427,'Kode Akun'!C:C,0),0),"")</f>
        <v/>
      </c>
      <c r="V427" s="166"/>
    </row>
    <row r="428" spans="1:22" ht="15" customHeight="1" x14ac:dyDescent="0.25">
      <c r="A428" s="51">
        <f t="shared" si="18"/>
        <v>0</v>
      </c>
      <c r="B428" s="51">
        <f t="shared" si="19"/>
        <v>0</v>
      </c>
      <c r="C428" s="237">
        <f t="shared" si="20"/>
        <v>0</v>
      </c>
      <c r="D428" s="477">
        <v>419</v>
      </c>
      <c r="E428" s="478"/>
      <c r="F428" s="477"/>
      <c r="G428" s="479"/>
      <c r="H428" s="477"/>
      <c r="I428" s="480" t="str">
        <f>IF(H428&lt;&gt;"",INDEX('Kode Akun'!$D:$D,MATCH($H428,'Kode Akun'!$C:$C,0),0),"")</f>
        <v/>
      </c>
      <c r="J428" s="481"/>
      <c r="K428" s="481"/>
      <c r="L428" s="485"/>
      <c r="M428" s="486"/>
      <c r="N428" s="484"/>
      <c r="O428" s="484"/>
      <c r="P428" s="488" t="str">
        <f>IFERROR(INDEX(Supplier!D:D,MATCH(O428,Supplier!C:C,0),0),"")</f>
        <v/>
      </c>
      <c r="Q428" s="484"/>
      <c r="R428" s="484"/>
      <c r="S428" s="488" t="str">
        <f>IFERROR(INDEX(Customer!D:D,MATCH(R428,Customer!C:C,0),0),"")</f>
        <v/>
      </c>
      <c r="T428" s="490" t="str">
        <f>IFERROR(INDEX('Kode Akun'!N:N,MATCH(H428,'Kode Akun'!C:C,0),0),"")</f>
        <v/>
      </c>
      <c r="U428" s="488" t="str">
        <f>IFERROR(INDEX('Kode Akun'!O:O,MATCH(H428,'Kode Akun'!C:C,0),0),"")</f>
        <v/>
      </c>
      <c r="V428" s="166"/>
    </row>
    <row r="429" spans="1:22" ht="15" customHeight="1" x14ac:dyDescent="0.25">
      <c r="A429" s="51">
        <f t="shared" si="18"/>
        <v>0</v>
      </c>
      <c r="B429" s="51">
        <f t="shared" si="19"/>
        <v>0</v>
      </c>
      <c r="C429" s="237">
        <f t="shared" si="20"/>
        <v>0</v>
      </c>
      <c r="D429" s="477">
        <v>420</v>
      </c>
      <c r="E429" s="478"/>
      <c r="F429" s="477"/>
      <c r="G429" s="479"/>
      <c r="H429" s="477"/>
      <c r="I429" s="480" t="str">
        <f>IF(H429&lt;&gt;"",INDEX('Kode Akun'!$D:$D,MATCH($H429,'Kode Akun'!$C:$C,0),0),"")</f>
        <v/>
      </c>
      <c r="J429" s="481"/>
      <c r="K429" s="481"/>
      <c r="L429" s="485"/>
      <c r="M429" s="486"/>
      <c r="N429" s="484"/>
      <c r="O429" s="484"/>
      <c r="P429" s="488" t="str">
        <f>IFERROR(INDEX(Supplier!D:D,MATCH(O429,Supplier!C:C,0),0),"")</f>
        <v/>
      </c>
      <c r="Q429" s="484"/>
      <c r="R429" s="484"/>
      <c r="S429" s="488" t="str">
        <f>IFERROR(INDEX(Customer!D:D,MATCH(R429,Customer!C:C,0),0),"")</f>
        <v/>
      </c>
      <c r="T429" s="490" t="str">
        <f>IFERROR(INDEX('Kode Akun'!N:N,MATCH(H429,'Kode Akun'!C:C,0),0),"")</f>
        <v/>
      </c>
      <c r="U429" s="488" t="str">
        <f>IFERROR(INDEX('Kode Akun'!O:O,MATCH(H429,'Kode Akun'!C:C,0),0),"")</f>
        <v/>
      </c>
      <c r="V429" s="166"/>
    </row>
    <row r="430" spans="1:22" ht="15" customHeight="1" x14ac:dyDescent="0.25">
      <c r="A430" s="51">
        <f t="shared" si="18"/>
        <v>0</v>
      </c>
      <c r="B430" s="51">
        <f t="shared" si="19"/>
        <v>0</v>
      </c>
      <c r="C430" s="237">
        <f t="shared" si="20"/>
        <v>0</v>
      </c>
      <c r="D430" s="477">
        <v>421</v>
      </c>
      <c r="E430" s="478"/>
      <c r="F430" s="477"/>
      <c r="G430" s="479"/>
      <c r="H430" s="477"/>
      <c r="I430" s="480" t="str">
        <f>IF(H430&lt;&gt;"",INDEX('Kode Akun'!$D:$D,MATCH($H430,'Kode Akun'!$C:$C,0),0),"")</f>
        <v/>
      </c>
      <c r="J430" s="481"/>
      <c r="K430" s="481"/>
      <c r="L430" s="485"/>
      <c r="M430" s="486"/>
      <c r="N430" s="484"/>
      <c r="O430" s="484"/>
      <c r="P430" s="488" t="str">
        <f>IFERROR(INDEX(Supplier!D:D,MATCH(O430,Supplier!C:C,0),0),"")</f>
        <v/>
      </c>
      <c r="Q430" s="484"/>
      <c r="R430" s="484"/>
      <c r="S430" s="488" t="str">
        <f>IFERROR(INDEX(Customer!D:D,MATCH(R430,Customer!C:C,0),0),"")</f>
        <v/>
      </c>
      <c r="T430" s="490" t="str">
        <f>IFERROR(INDEX('Kode Akun'!N:N,MATCH(H430,'Kode Akun'!C:C,0),0),"")</f>
        <v/>
      </c>
      <c r="U430" s="488" t="str">
        <f>IFERROR(INDEX('Kode Akun'!O:O,MATCH(H430,'Kode Akun'!C:C,0),0),"")</f>
        <v/>
      </c>
      <c r="V430" s="166"/>
    </row>
    <row r="431" spans="1:22" ht="15" customHeight="1" x14ac:dyDescent="0.25">
      <c r="A431" s="51">
        <f t="shared" si="18"/>
        <v>0</v>
      </c>
      <c r="B431" s="51">
        <f t="shared" si="19"/>
        <v>0</v>
      </c>
      <c r="C431" s="237">
        <f t="shared" si="20"/>
        <v>0</v>
      </c>
      <c r="D431" s="477">
        <v>422</v>
      </c>
      <c r="E431" s="478"/>
      <c r="F431" s="477"/>
      <c r="G431" s="479"/>
      <c r="H431" s="477"/>
      <c r="I431" s="480" t="str">
        <f>IF(H431&lt;&gt;"",INDEX('Kode Akun'!$D:$D,MATCH($H431,'Kode Akun'!$C:$C,0),0),"")</f>
        <v/>
      </c>
      <c r="J431" s="481"/>
      <c r="K431" s="481"/>
      <c r="L431" s="485"/>
      <c r="M431" s="486"/>
      <c r="N431" s="484"/>
      <c r="O431" s="484"/>
      <c r="P431" s="488" t="str">
        <f>IFERROR(INDEX(Supplier!D:D,MATCH(O431,Supplier!C:C,0),0),"")</f>
        <v/>
      </c>
      <c r="Q431" s="484"/>
      <c r="R431" s="484"/>
      <c r="S431" s="488" t="str">
        <f>IFERROR(INDEX(Customer!D:D,MATCH(R431,Customer!C:C,0),0),"")</f>
        <v/>
      </c>
      <c r="T431" s="490" t="str">
        <f>IFERROR(INDEX('Kode Akun'!N:N,MATCH(H431,'Kode Akun'!C:C,0),0),"")</f>
        <v/>
      </c>
      <c r="U431" s="488" t="str">
        <f>IFERROR(INDEX('Kode Akun'!O:O,MATCH(H431,'Kode Akun'!C:C,0),0),"")</f>
        <v/>
      </c>
      <c r="V431" s="166"/>
    </row>
    <row r="432" spans="1:22" ht="15" customHeight="1" x14ac:dyDescent="0.25">
      <c r="A432" s="51">
        <f t="shared" si="18"/>
        <v>0</v>
      </c>
      <c r="B432" s="51">
        <f t="shared" si="19"/>
        <v>0</v>
      </c>
      <c r="C432" s="237">
        <f t="shared" si="20"/>
        <v>0</v>
      </c>
      <c r="D432" s="477">
        <v>423</v>
      </c>
      <c r="E432" s="478"/>
      <c r="F432" s="477"/>
      <c r="G432" s="479"/>
      <c r="H432" s="477"/>
      <c r="I432" s="480" t="str">
        <f>IF(H432&lt;&gt;"",INDEX('Kode Akun'!$D:$D,MATCH($H432,'Kode Akun'!$C:$C,0),0),"")</f>
        <v/>
      </c>
      <c r="J432" s="481"/>
      <c r="K432" s="481"/>
      <c r="L432" s="485"/>
      <c r="M432" s="486"/>
      <c r="N432" s="484"/>
      <c r="O432" s="484"/>
      <c r="P432" s="488" t="str">
        <f>IFERROR(INDEX(Supplier!D:D,MATCH(O432,Supplier!C:C,0),0),"")</f>
        <v/>
      </c>
      <c r="Q432" s="484"/>
      <c r="R432" s="484"/>
      <c r="S432" s="488" t="str">
        <f>IFERROR(INDEX(Customer!D:D,MATCH(R432,Customer!C:C,0),0),"")</f>
        <v/>
      </c>
      <c r="T432" s="490" t="str">
        <f>IFERROR(INDEX('Kode Akun'!N:N,MATCH(H432,'Kode Akun'!C:C,0),0),"")</f>
        <v/>
      </c>
      <c r="U432" s="488" t="str">
        <f>IFERROR(INDEX('Kode Akun'!O:O,MATCH(H432,'Kode Akun'!C:C,0),0),"")</f>
        <v/>
      </c>
      <c r="V432" s="166"/>
    </row>
    <row r="433" spans="1:22" ht="15" customHeight="1" x14ac:dyDescent="0.25">
      <c r="A433" s="51">
        <f t="shared" si="18"/>
        <v>0</v>
      </c>
      <c r="B433" s="51">
        <f t="shared" si="19"/>
        <v>0</v>
      </c>
      <c r="C433" s="237">
        <f t="shared" si="20"/>
        <v>0</v>
      </c>
      <c r="D433" s="477">
        <v>424</v>
      </c>
      <c r="E433" s="478"/>
      <c r="F433" s="477"/>
      <c r="G433" s="479"/>
      <c r="H433" s="477"/>
      <c r="I433" s="480" t="str">
        <f>IF(H433&lt;&gt;"",INDEX('Kode Akun'!$D:$D,MATCH($H433,'Kode Akun'!$C:$C,0),0),"")</f>
        <v/>
      </c>
      <c r="J433" s="481"/>
      <c r="K433" s="481"/>
      <c r="L433" s="485"/>
      <c r="M433" s="486"/>
      <c r="N433" s="484"/>
      <c r="O433" s="484"/>
      <c r="P433" s="488" t="str">
        <f>IFERROR(INDEX(Supplier!D:D,MATCH(O433,Supplier!C:C,0),0),"")</f>
        <v/>
      </c>
      <c r="Q433" s="484"/>
      <c r="R433" s="484"/>
      <c r="S433" s="488" t="str">
        <f>IFERROR(INDEX(Customer!D:D,MATCH(R433,Customer!C:C,0),0),"")</f>
        <v/>
      </c>
      <c r="T433" s="490" t="str">
        <f>IFERROR(INDEX('Kode Akun'!N:N,MATCH(H433,'Kode Akun'!C:C,0),0),"")</f>
        <v/>
      </c>
      <c r="U433" s="488" t="str">
        <f>IFERROR(INDEX('Kode Akun'!O:O,MATCH(H433,'Kode Akun'!C:C,0),0),"")</f>
        <v/>
      </c>
      <c r="V433" s="166"/>
    </row>
    <row r="434" spans="1:22" ht="15" customHeight="1" x14ac:dyDescent="0.25">
      <c r="A434" s="51">
        <f t="shared" si="18"/>
        <v>0</v>
      </c>
      <c r="B434" s="51">
        <f t="shared" si="19"/>
        <v>0</v>
      </c>
      <c r="C434" s="237">
        <f t="shared" si="20"/>
        <v>0</v>
      </c>
      <c r="D434" s="477">
        <v>425</v>
      </c>
      <c r="E434" s="478"/>
      <c r="F434" s="477"/>
      <c r="G434" s="479"/>
      <c r="H434" s="477"/>
      <c r="I434" s="480" t="str">
        <f>IF(H434&lt;&gt;"",INDEX('Kode Akun'!$D:$D,MATCH($H434,'Kode Akun'!$C:$C,0),0),"")</f>
        <v/>
      </c>
      <c r="J434" s="481"/>
      <c r="K434" s="481"/>
      <c r="L434" s="485"/>
      <c r="M434" s="486"/>
      <c r="N434" s="484"/>
      <c r="O434" s="484"/>
      <c r="P434" s="488" t="str">
        <f>IFERROR(INDEX(Supplier!D:D,MATCH(O434,Supplier!C:C,0),0),"")</f>
        <v/>
      </c>
      <c r="Q434" s="484"/>
      <c r="R434" s="484"/>
      <c r="S434" s="488" t="str">
        <f>IFERROR(INDEX(Customer!D:D,MATCH(R434,Customer!C:C,0),0),"")</f>
        <v/>
      </c>
      <c r="T434" s="490" t="str">
        <f>IFERROR(INDEX('Kode Akun'!N:N,MATCH(H434,'Kode Akun'!C:C,0),0),"")</f>
        <v/>
      </c>
      <c r="U434" s="488" t="str">
        <f>IFERROR(INDEX('Kode Akun'!O:O,MATCH(H434,'Kode Akun'!C:C,0),0),"")</f>
        <v/>
      </c>
      <c r="V434" s="166"/>
    </row>
    <row r="435" spans="1:22" ht="15" customHeight="1" x14ac:dyDescent="0.25">
      <c r="A435" s="51">
        <f t="shared" si="18"/>
        <v>0</v>
      </c>
      <c r="B435" s="51">
        <f t="shared" si="19"/>
        <v>0</v>
      </c>
      <c r="C435" s="237">
        <f t="shared" si="20"/>
        <v>0</v>
      </c>
      <c r="D435" s="477">
        <v>426</v>
      </c>
      <c r="E435" s="478"/>
      <c r="F435" s="477"/>
      <c r="G435" s="479"/>
      <c r="H435" s="477"/>
      <c r="I435" s="480" t="str">
        <f>IF(H435&lt;&gt;"",INDEX('Kode Akun'!$D:$D,MATCH($H435,'Kode Akun'!$C:$C,0),0),"")</f>
        <v/>
      </c>
      <c r="J435" s="481"/>
      <c r="K435" s="481"/>
      <c r="L435" s="485"/>
      <c r="M435" s="486"/>
      <c r="N435" s="484"/>
      <c r="O435" s="484"/>
      <c r="P435" s="488" t="str">
        <f>IFERROR(INDEX(Supplier!D:D,MATCH(O435,Supplier!C:C,0),0),"")</f>
        <v/>
      </c>
      <c r="Q435" s="484"/>
      <c r="R435" s="484"/>
      <c r="S435" s="488" t="str">
        <f>IFERROR(INDEX(Customer!D:D,MATCH(R435,Customer!C:C,0),0),"")</f>
        <v/>
      </c>
      <c r="T435" s="490" t="str">
        <f>IFERROR(INDEX('Kode Akun'!N:N,MATCH(H435,'Kode Akun'!C:C,0),0),"")</f>
        <v/>
      </c>
      <c r="U435" s="488" t="str">
        <f>IFERROR(INDEX('Kode Akun'!O:O,MATCH(H435,'Kode Akun'!C:C,0),0),"")</f>
        <v/>
      </c>
      <c r="V435" s="166"/>
    </row>
    <row r="436" spans="1:22" ht="15" customHeight="1" x14ac:dyDescent="0.25">
      <c r="A436" s="51">
        <f t="shared" si="18"/>
        <v>0</v>
      </c>
      <c r="B436" s="51">
        <f t="shared" si="19"/>
        <v>0</v>
      </c>
      <c r="C436" s="237">
        <f t="shared" si="20"/>
        <v>0</v>
      </c>
      <c r="D436" s="477">
        <v>427</v>
      </c>
      <c r="E436" s="478"/>
      <c r="F436" s="477"/>
      <c r="G436" s="479"/>
      <c r="H436" s="477"/>
      <c r="I436" s="480" t="str">
        <f>IF(H436&lt;&gt;"",INDEX('Kode Akun'!$D:$D,MATCH($H436,'Kode Akun'!$C:$C,0),0),"")</f>
        <v/>
      </c>
      <c r="J436" s="481"/>
      <c r="K436" s="481"/>
      <c r="L436" s="485"/>
      <c r="M436" s="486"/>
      <c r="N436" s="484"/>
      <c r="O436" s="484"/>
      <c r="P436" s="488" t="str">
        <f>IFERROR(INDEX(Supplier!D:D,MATCH(O436,Supplier!C:C,0),0),"")</f>
        <v/>
      </c>
      <c r="Q436" s="484"/>
      <c r="R436" s="484"/>
      <c r="S436" s="488" t="str">
        <f>IFERROR(INDEX(Customer!D:D,MATCH(R436,Customer!C:C,0),0),"")</f>
        <v/>
      </c>
      <c r="T436" s="490" t="str">
        <f>IFERROR(INDEX('Kode Akun'!N:N,MATCH(H436,'Kode Akun'!C:C,0),0),"")</f>
        <v/>
      </c>
      <c r="U436" s="488" t="str">
        <f>IFERROR(INDEX('Kode Akun'!O:O,MATCH(H436,'Kode Akun'!C:C,0),0),"")</f>
        <v/>
      </c>
      <c r="V436" s="166"/>
    </row>
    <row r="437" spans="1:22" ht="15" customHeight="1" x14ac:dyDescent="0.25">
      <c r="A437" s="51">
        <f t="shared" si="18"/>
        <v>0</v>
      </c>
      <c r="B437" s="51">
        <f t="shared" si="19"/>
        <v>0</v>
      </c>
      <c r="C437" s="237">
        <f t="shared" si="20"/>
        <v>0</v>
      </c>
      <c r="D437" s="477">
        <v>428</v>
      </c>
      <c r="E437" s="478"/>
      <c r="F437" s="477"/>
      <c r="G437" s="479"/>
      <c r="H437" s="477"/>
      <c r="I437" s="480" t="str">
        <f>IF(H437&lt;&gt;"",INDEX('Kode Akun'!$D:$D,MATCH($H437,'Kode Akun'!$C:$C,0),0),"")</f>
        <v/>
      </c>
      <c r="J437" s="481"/>
      <c r="K437" s="481"/>
      <c r="L437" s="485"/>
      <c r="M437" s="486"/>
      <c r="N437" s="484"/>
      <c r="O437" s="484"/>
      <c r="P437" s="488" t="str">
        <f>IFERROR(INDEX(Supplier!D:D,MATCH(O437,Supplier!C:C,0),0),"")</f>
        <v/>
      </c>
      <c r="Q437" s="484"/>
      <c r="R437" s="484"/>
      <c r="S437" s="488" t="str">
        <f>IFERROR(INDEX(Customer!D:D,MATCH(R437,Customer!C:C,0),0),"")</f>
        <v/>
      </c>
      <c r="T437" s="490" t="str">
        <f>IFERROR(INDEX('Kode Akun'!N:N,MATCH(H437,'Kode Akun'!C:C,0),0),"")</f>
        <v/>
      </c>
      <c r="U437" s="488" t="str">
        <f>IFERROR(INDEX('Kode Akun'!O:O,MATCH(H437,'Kode Akun'!C:C,0),0),"")</f>
        <v/>
      </c>
      <c r="V437" s="166"/>
    </row>
    <row r="438" spans="1:22" ht="15" customHeight="1" x14ac:dyDescent="0.25">
      <c r="A438" s="51">
        <f t="shared" si="18"/>
        <v>0</v>
      </c>
      <c r="B438" s="51">
        <f t="shared" si="19"/>
        <v>0</v>
      </c>
      <c r="C438" s="237">
        <f t="shared" si="20"/>
        <v>0</v>
      </c>
      <c r="D438" s="477">
        <v>429</v>
      </c>
      <c r="E438" s="478"/>
      <c r="F438" s="477"/>
      <c r="G438" s="479"/>
      <c r="H438" s="477"/>
      <c r="I438" s="480" t="str">
        <f>IF(H438&lt;&gt;"",INDEX('Kode Akun'!$D:$D,MATCH($H438,'Kode Akun'!$C:$C,0),0),"")</f>
        <v/>
      </c>
      <c r="J438" s="481"/>
      <c r="K438" s="481"/>
      <c r="L438" s="485"/>
      <c r="M438" s="486"/>
      <c r="N438" s="484"/>
      <c r="O438" s="484"/>
      <c r="P438" s="488" t="str">
        <f>IFERROR(INDEX(Supplier!D:D,MATCH(O438,Supplier!C:C,0),0),"")</f>
        <v/>
      </c>
      <c r="Q438" s="484"/>
      <c r="R438" s="484"/>
      <c r="S438" s="488" t="str">
        <f>IFERROR(INDEX(Customer!D:D,MATCH(R438,Customer!C:C,0),0),"")</f>
        <v/>
      </c>
      <c r="T438" s="490" t="str">
        <f>IFERROR(INDEX('Kode Akun'!N:N,MATCH(H438,'Kode Akun'!C:C,0),0),"")</f>
        <v/>
      </c>
      <c r="U438" s="488" t="str">
        <f>IFERROR(INDEX('Kode Akun'!O:O,MATCH(H438,'Kode Akun'!C:C,0),0),"")</f>
        <v/>
      </c>
      <c r="V438" s="166"/>
    </row>
    <row r="439" spans="1:22" ht="15" customHeight="1" x14ac:dyDescent="0.25">
      <c r="A439" s="51">
        <f t="shared" si="18"/>
        <v>0</v>
      </c>
      <c r="B439" s="51">
        <f t="shared" si="19"/>
        <v>0</v>
      </c>
      <c r="C439" s="237">
        <f t="shared" si="20"/>
        <v>0</v>
      </c>
      <c r="D439" s="477">
        <v>430</v>
      </c>
      <c r="E439" s="478"/>
      <c r="F439" s="477"/>
      <c r="G439" s="479"/>
      <c r="H439" s="477"/>
      <c r="I439" s="480" t="str">
        <f>IF(H439&lt;&gt;"",INDEX('Kode Akun'!$D:$D,MATCH($H439,'Kode Akun'!$C:$C,0),0),"")</f>
        <v/>
      </c>
      <c r="J439" s="481"/>
      <c r="K439" s="481"/>
      <c r="L439" s="485"/>
      <c r="M439" s="486"/>
      <c r="N439" s="484"/>
      <c r="O439" s="484"/>
      <c r="P439" s="488" t="str">
        <f>IFERROR(INDEX(Supplier!D:D,MATCH(O439,Supplier!C:C,0),0),"")</f>
        <v/>
      </c>
      <c r="Q439" s="484"/>
      <c r="R439" s="484"/>
      <c r="S439" s="488" t="str">
        <f>IFERROR(INDEX(Customer!D:D,MATCH(R439,Customer!C:C,0),0),"")</f>
        <v/>
      </c>
      <c r="T439" s="490" t="str">
        <f>IFERROR(INDEX('Kode Akun'!N:N,MATCH(H439,'Kode Akun'!C:C,0),0),"")</f>
        <v/>
      </c>
      <c r="U439" s="488" t="str">
        <f>IFERROR(INDEX('Kode Akun'!O:O,MATCH(H439,'Kode Akun'!C:C,0),0),"")</f>
        <v/>
      </c>
      <c r="V439" s="166"/>
    </row>
    <row r="440" spans="1:22" ht="15" customHeight="1" x14ac:dyDescent="0.25">
      <c r="A440" s="51">
        <f t="shared" si="18"/>
        <v>0</v>
      </c>
      <c r="B440" s="51">
        <f t="shared" si="19"/>
        <v>0</v>
      </c>
      <c r="C440" s="237">
        <f t="shared" si="20"/>
        <v>0</v>
      </c>
      <c r="D440" s="477">
        <v>431</v>
      </c>
      <c r="E440" s="478"/>
      <c r="F440" s="477"/>
      <c r="G440" s="479"/>
      <c r="H440" s="477"/>
      <c r="I440" s="480" t="str">
        <f>IF(H440&lt;&gt;"",INDEX('Kode Akun'!$D:$D,MATCH($H440,'Kode Akun'!$C:$C,0),0),"")</f>
        <v/>
      </c>
      <c r="J440" s="481"/>
      <c r="K440" s="481"/>
      <c r="L440" s="485"/>
      <c r="M440" s="486"/>
      <c r="N440" s="484"/>
      <c r="O440" s="484"/>
      <c r="P440" s="488" t="str">
        <f>IFERROR(INDEX(Supplier!D:D,MATCH(O440,Supplier!C:C,0),0),"")</f>
        <v/>
      </c>
      <c r="Q440" s="484"/>
      <c r="R440" s="484"/>
      <c r="S440" s="488" t="str">
        <f>IFERROR(INDEX(Customer!D:D,MATCH(R440,Customer!C:C,0),0),"")</f>
        <v/>
      </c>
      <c r="T440" s="490" t="str">
        <f>IFERROR(INDEX('Kode Akun'!N:N,MATCH(H440,'Kode Akun'!C:C,0),0),"")</f>
        <v/>
      </c>
      <c r="U440" s="488" t="str">
        <f>IFERROR(INDEX('Kode Akun'!O:O,MATCH(H440,'Kode Akun'!C:C,0),0),"")</f>
        <v/>
      </c>
      <c r="V440" s="166"/>
    </row>
    <row r="441" spans="1:22" ht="15" customHeight="1" x14ac:dyDescent="0.25">
      <c r="A441" s="51">
        <f t="shared" si="18"/>
        <v>0</v>
      </c>
      <c r="B441" s="51">
        <f t="shared" si="19"/>
        <v>0</v>
      </c>
      <c r="C441" s="237">
        <f t="shared" si="20"/>
        <v>0</v>
      </c>
      <c r="D441" s="477">
        <v>432</v>
      </c>
      <c r="E441" s="478"/>
      <c r="F441" s="477"/>
      <c r="G441" s="479"/>
      <c r="H441" s="477"/>
      <c r="I441" s="480" t="str">
        <f>IF(H441&lt;&gt;"",INDEX('Kode Akun'!$D:$D,MATCH($H441,'Kode Akun'!$C:$C,0),0),"")</f>
        <v/>
      </c>
      <c r="J441" s="481"/>
      <c r="K441" s="481"/>
      <c r="L441" s="485"/>
      <c r="M441" s="486"/>
      <c r="N441" s="484"/>
      <c r="O441" s="484"/>
      <c r="P441" s="488" t="str">
        <f>IFERROR(INDEX(Supplier!D:D,MATCH(O441,Supplier!C:C,0),0),"")</f>
        <v/>
      </c>
      <c r="Q441" s="484"/>
      <c r="R441" s="484"/>
      <c r="S441" s="488" t="str">
        <f>IFERROR(INDEX(Customer!D:D,MATCH(R441,Customer!C:C,0),0),"")</f>
        <v/>
      </c>
      <c r="T441" s="490" t="str">
        <f>IFERROR(INDEX('Kode Akun'!N:N,MATCH(H441,'Kode Akun'!C:C,0),0),"")</f>
        <v/>
      </c>
      <c r="U441" s="488" t="str">
        <f>IFERROR(INDEX('Kode Akun'!O:O,MATCH(H441,'Kode Akun'!C:C,0),0),"")</f>
        <v/>
      </c>
      <c r="V441" s="166"/>
    </row>
    <row r="442" spans="1:22" ht="15" customHeight="1" x14ac:dyDescent="0.25">
      <c r="A442" s="51">
        <f t="shared" si="18"/>
        <v>0</v>
      </c>
      <c r="B442" s="51">
        <f t="shared" si="19"/>
        <v>0</v>
      </c>
      <c r="C442" s="237">
        <f t="shared" si="20"/>
        <v>0</v>
      </c>
      <c r="D442" s="477">
        <v>433</v>
      </c>
      <c r="E442" s="478"/>
      <c r="F442" s="477"/>
      <c r="G442" s="479"/>
      <c r="H442" s="477"/>
      <c r="I442" s="480" t="str">
        <f>IF(H442&lt;&gt;"",INDEX('Kode Akun'!$D:$D,MATCH($H442,'Kode Akun'!$C:$C,0),0),"")</f>
        <v/>
      </c>
      <c r="J442" s="481"/>
      <c r="K442" s="481"/>
      <c r="L442" s="485"/>
      <c r="M442" s="486"/>
      <c r="N442" s="484"/>
      <c r="O442" s="484"/>
      <c r="P442" s="488" t="str">
        <f>IFERROR(INDEX(Supplier!D:D,MATCH(O442,Supplier!C:C,0),0),"")</f>
        <v/>
      </c>
      <c r="Q442" s="484"/>
      <c r="R442" s="484"/>
      <c r="S442" s="488" t="str">
        <f>IFERROR(INDEX(Customer!D:D,MATCH(R442,Customer!C:C,0),0),"")</f>
        <v/>
      </c>
      <c r="T442" s="490" t="str">
        <f>IFERROR(INDEX('Kode Akun'!N:N,MATCH(H442,'Kode Akun'!C:C,0),0),"")</f>
        <v/>
      </c>
      <c r="U442" s="488" t="str">
        <f>IFERROR(INDEX('Kode Akun'!O:O,MATCH(H442,'Kode Akun'!C:C,0),0),"")</f>
        <v/>
      </c>
      <c r="V442" s="166"/>
    </row>
    <row r="443" spans="1:22" ht="15" customHeight="1" x14ac:dyDescent="0.25">
      <c r="A443" s="51">
        <f t="shared" si="18"/>
        <v>0</v>
      </c>
      <c r="B443" s="51">
        <f t="shared" si="19"/>
        <v>0</v>
      </c>
      <c r="C443" s="237">
        <f t="shared" si="20"/>
        <v>0</v>
      </c>
      <c r="D443" s="477">
        <v>434</v>
      </c>
      <c r="E443" s="478"/>
      <c r="F443" s="477"/>
      <c r="G443" s="479"/>
      <c r="H443" s="477"/>
      <c r="I443" s="480" t="str">
        <f>IF(H443&lt;&gt;"",INDEX('Kode Akun'!$D:$D,MATCH($H443,'Kode Akun'!$C:$C,0),0),"")</f>
        <v/>
      </c>
      <c r="J443" s="481"/>
      <c r="K443" s="481"/>
      <c r="L443" s="485"/>
      <c r="M443" s="486"/>
      <c r="N443" s="484"/>
      <c r="O443" s="484"/>
      <c r="P443" s="488" t="str">
        <f>IFERROR(INDEX(Supplier!D:D,MATCH(O443,Supplier!C:C,0),0),"")</f>
        <v/>
      </c>
      <c r="Q443" s="484"/>
      <c r="R443" s="484"/>
      <c r="S443" s="488" t="str">
        <f>IFERROR(INDEX(Customer!D:D,MATCH(R443,Customer!C:C,0),0),"")</f>
        <v/>
      </c>
      <c r="T443" s="490" t="str">
        <f>IFERROR(INDEX('Kode Akun'!N:N,MATCH(H443,'Kode Akun'!C:C,0),0),"")</f>
        <v/>
      </c>
      <c r="U443" s="488" t="str">
        <f>IFERROR(INDEX('Kode Akun'!O:O,MATCH(H443,'Kode Akun'!C:C,0),0),"")</f>
        <v/>
      </c>
      <c r="V443" s="166"/>
    </row>
    <row r="444" spans="1:22" ht="15" customHeight="1" x14ac:dyDescent="0.25">
      <c r="A444" s="51">
        <f t="shared" si="18"/>
        <v>0</v>
      </c>
      <c r="B444" s="51">
        <f t="shared" si="19"/>
        <v>0</v>
      </c>
      <c r="C444" s="237">
        <f t="shared" si="20"/>
        <v>0</v>
      </c>
      <c r="D444" s="477">
        <v>435</v>
      </c>
      <c r="E444" s="478"/>
      <c r="F444" s="477"/>
      <c r="G444" s="479"/>
      <c r="H444" s="477"/>
      <c r="I444" s="480" t="str">
        <f>IF(H444&lt;&gt;"",INDEX('Kode Akun'!$D:$D,MATCH($H444,'Kode Akun'!$C:$C,0),0),"")</f>
        <v/>
      </c>
      <c r="J444" s="481"/>
      <c r="K444" s="481"/>
      <c r="L444" s="485"/>
      <c r="M444" s="486"/>
      <c r="N444" s="484"/>
      <c r="O444" s="484"/>
      <c r="P444" s="488" t="str">
        <f>IFERROR(INDEX(Supplier!D:D,MATCH(O444,Supplier!C:C,0),0),"")</f>
        <v/>
      </c>
      <c r="Q444" s="484"/>
      <c r="R444" s="484"/>
      <c r="S444" s="488" t="str">
        <f>IFERROR(INDEX(Customer!D:D,MATCH(R444,Customer!C:C,0),0),"")</f>
        <v/>
      </c>
      <c r="T444" s="490" t="str">
        <f>IFERROR(INDEX('Kode Akun'!N:N,MATCH(H444,'Kode Akun'!C:C,0),0),"")</f>
        <v/>
      </c>
      <c r="U444" s="488" t="str">
        <f>IFERROR(INDEX('Kode Akun'!O:O,MATCH(H444,'Kode Akun'!C:C,0),0),"")</f>
        <v/>
      </c>
      <c r="V444" s="166"/>
    </row>
    <row r="445" spans="1:22" ht="15" customHeight="1" x14ac:dyDescent="0.25">
      <c r="A445" s="51">
        <f t="shared" si="18"/>
        <v>0</v>
      </c>
      <c r="B445" s="51">
        <f t="shared" si="19"/>
        <v>0</v>
      </c>
      <c r="C445" s="237">
        <f t="shared" si="20"/>
        <v>0</v>
      </c>
      <c r="D445" s="477">
        <v>436</v>
      </c>
      <c r="E445" s="478"/>
      <c r="F445" s="477"/>
      <c r="G445" s="479"/>
      <c r="H445" s="477"/>
      <c r="I445" s="480" t="str">
        <f>IF(H445&lt;&gt;"",INDEX('Kode Akun'!$D:$D,MATCH($H445,'Kode Akun'!$C:$C,0),0),"")</f>
        <v/>
      </c>
      <c r="J445" s="481"/>
      <c r="K445" s="481"/>
      <c r="L445" s="485"/>
      <c r="M445" s="486"/>
      <c r="N445" s="484"/>
      <c r="O445" s="484"/>
      <c r="P445" s="488" t="str">
        <f>IFERROR(INDEX(Supplier!D:D,MATCH(O445,Supplier!C:C,0),0),"")</f>
        <v/>
      </c>
      <c r="Q445" s="484"/>
      <c r="R445" s="484"/>
      <c r="S445" s="488" t="str">
        <f>IFERROR(INDEX(Customer!D:D,MATCH(R445,Customer!C:C,0),0),"")</f>
        <v/>
      </c>
      <c r="T445" s="490" t="str">
        <f>IFERROR(INDEX('Kode Akun'!N:N,MATCH(H445,'Kode Akun'!C:C,0),0),"")</f>
        <v/>
      </c>
      <c r="U445" s="488" t="str">
        <f>IFERROR(INDEX('Kode Akun'!O:O,MATCH(H445,'Kode Akun'!C:C,0),0),"")</f>
        <v/>
      </c>
      <c r="V445" s="166"/>
    </row>
    <row r="446" spans="1:22" ht="15" customHeight="1" x14ac:dyDescent="0.25">
      <c r="A446" s="51">
        <f t="shared" si="18"/>
        <v>0</v>
      </c>
      <c r="B446" s="51">
        <f t="shared" si="19"/>
        <v>0</v>
      </c>
      <c r="C446" s="237">
        <f t="shared" si="20"/>
        <v>0</v>
      </c>
      <c r="D446" s="477">
        <v>437</v>
      </c>
      <c r="E446" s="478"/>
      <c r="F446" s="477"/>
      <c r="G446" s="479"/>
      <c r="H446" s="477"/>
      <c r="I446" s="480" t="str">
        <f>IF(H446&lt;&gt;"",INDEX('Kode Akun'!$D:$D,MATCH($H446,'Kode Akun'!$C:$C,0),0),"")</f>
        <v/>
      </c>
      <c r="J446" s="481"/>
      <c r="K446" s="481"/>
      <c r="L446" s="485"/>
      <c r="M446" s="486"/>
      <c r="N446" s="484"/>
      <c r="O446" s="484"/>
      <c r="P446" s="488" t="str">
        <f>IFERROR(INDEX(Supplier!D:D,MATCH(O446,Supplier!C:C,0),0),"")</f>
        <v/>
      </c>
      <c r="Q446" s="484"/>
      <c r="R446" s="484"/>
      <c r="S446" s="488" t="str">
        <f>IFERROR(INDEX(Customer!D:D,MATCH(R446,Customer!C:C,0),0),"")</f>
        <v/>
      </c>
      <c r="T446" s="490" t="str">
        <f>IFERROR(INDEX('Kode Akun'!N:N,MATCH(H446,'Kode Akun'!C:C,0),0),"")</f>
        <v/>
      </c>
      <c r="U446" s="488" t="str">
        <f>IFERROR(INDEX('Kode Akun'!O:O,MATCH(H446,'Kode Akun'!C:C,0),0),"")</f>
        <v/>
      </c>
      <c r="V446" s="166"/>
    </row>
    <row r="447" spans="1:22" ht="15" customHeight="1" x14ac:dyDescent="0.25">
      <c r="A447" s="51">
        <f t="shared" si="18"/>
        <v>0</v>
      </c>
      <c r="B447" s="51">
        <f t="shared" si="19"/>
        <v>0</v>
      </c>
      <c r="C447" s="237">
        <f t="shared" si="20"/>
        <v>0</v>
      </c>
      <c r="D447" s="477">
        <v>438</v>
      </c>
      <c r="E447" s="478"/>
      <c r="F447" s="477"/>
      <c r="G447" s="479"/>
      <c r="H447" s="477"/>
      <c r="I447" s="480" t="str">
        <f>IF(H447&lt;&gt;"",INDEX('Kode Akun'!$D:$D,MATCH($H447,'Kode Akun'!$C:$C,0),0),"")</f>
        <v/>
      </c>
      <c r="J447" s="481"/>
      <c r="K447" s="481"/>
      <c r="L447" s="485"/>
      <c r="M447" s="486"/>
      <c r="N447" s="484"/>
      <c r="O447" s="484"/>
      <c r="P447" s="488" t="str">
        <f>IFERROR(INDEX(Supplier!D:D,MATCH(O447,Supplier!C:C,0),0),"")</f>
        <v/>
      </c>
      <c r="Q447" s="484"/>
      <c r="R447" s="484"/>
      <c r="S447" s="488" t="str">
        <f>IFERROR(INDEX(Customer!D:D,MATCH(R447,Customer!C:C,0),0),"")</f>
        <v/>
      </c>
      <c r="T447" s="490" t="str">
        <f>IFERROR(INDEX('Kode Akun'!N:N,MATCH(H447,'Kode Akun'!C:C,0),0),"")</f>
        <v/>
      </c>
      <c r="U447" s="488" t="str">
        <f>IFERROR(INDEX('Kode Akun'!O:O,MATCH(H447,'Kode Akun'!C:C,0),0),"")</f>
        <v/>
      </c>
      <c r="V447" s="166"/>
    </row>
    <row r="448" spans="1:22" ht="15" customHeight="1" x14ac:dyDescent="0.25">
      <c r="A448" s="51">
        <f t="shared" si="18"/>
        <v>0</v>
      </c>
      <c r="B448" s="51">
        <f t="shared" si="19"/>
        <v>0</v>
      </c>
      <c r="C448" s="237">
        <f t="shared" si="20"/>
        <v>0</v>
      </c>
      <c r="D448" s="477">
        <v>439</v>
      </c>
      <c r="E448" s="478"/>
      <c r="F448" s="477"/>
      <c r="G448" s="479"/>
      <c r="H448" s="477"/>
      <c r="I448" s="480" t="str">
        <f>IF(H448&lt;&gt;"",INDEX('Kode Akun'!$D:$D,MATCH($H448,'Kode Akun'!$C:$C,0),0),"")</f>
        <v/>
      </c>
      <c r="J448" s="481"/>
      <c r="K448" s="481"/>
      <c r="L448" s="485"/>
      <c r="M448" s="486"/>
      <c r="N448" s="484"/>
      <c r="O448" s="484"/>
      <c r="P448" s="488" t="str">
        <f>IFERROR(INDEX(Supplier!D:D,MATCH(O448,Supplier!C:C,0),0),"")</f>
        <v/>
      </c>
      <c r="Q448" s="484"/>
      <c r="R448" s="484"/>
      <c r="S448" s="488" t="str">
        <f>IFERROR(INDEX(Customer!D:D,MATCH(R448,Customer!C:C,0),0),"")</f>
        <v/>
      </c>
      <c r="T448" s="490" t="str">
        <f>IFERROR(INDEX('Kode Akun'!N:N,MATCH(H448,'Kode Akun'!C:C,0),0),"")</f>
        <v/>
      </c>
      <c r="U448" s="488" t="str">
        <f>IFERROR(INDEX('Kode Akun'!O:O,MATCH(H448,'Kode Akun'!C:C,0),0),"")</f>
        <v/>
      </c>
      <c r="V448" s="166"/>
    </row>
    <row r="449" spans="1:22" ht="15" customHeight="1" x14ac:dyDescent="0.25">
      <c r="A449" s="51">
        <f t="shared" si="18"/>
        <v>0</v>
      </c>
      <c r="B449" s="51">
        <f t="shared" si="19"/>
        <v>0</v>
      </c>
      <c r="C449" s="237">
        <f t="shared" si="20"/>
        <v>0</v>
      </c>
      <c r="D449" s="477">
        <v>440</v>
      </c>
      <c r="E449" s="478"/>
      <c r="F449" s="477"/>
      <c r="G449" s="479"/>
      <c r="H449" s="477"/>
      <c r="I449" s="480" t="str">
        <f>IF(H449&lt;&gt;"",INDEX('Kode Akun'!$D:$D,MATCH($H449,'Kode Akun'!$C:$C,0),0),"")</f>
        <v/>
      </c>
      <c r="J449" s="481"/>
      <c r="K449" s="481"/>
      <c r="L449" s="485"/>
      <c r="M449" s="486"/>
      <c r="N449" s="484"/>
      <c r="O449" s="484"/>
      <c r="P449" s="488" t="str">
        <f>IFERROR(INDEX(Supplier!D:D,MATCH(O449,Supplier!C:C,0),0),"")</f>
        <v/>
      </c>
      <c r="Q449" s="484"/>
      <c r="R449" s="484"/>
      <c r="S449" s="488" t="str">
        <f>IFERROR(INDEX(Customer!D:D,MATCH(R449,Customer!C:C,0),0),"")</f>
        <v/>
      </c>
      <c r="T449" s="490" t="str">
        <f>IFERROR(INDEX('Kode Akun'!N:N,MATCH(H449,'Kode Akun'!C:C,0),0),"")</f>
        <v/>
      </c>
      <c r="U449" s="488" t="str">
        <f>IFERROR(INDEX('Kode Akun'!O:O,MATCH(H449,'Kode Akun'!C:C,0),0),"")</f>
        <v/>
      </c>
      <c r="V449" s="166"/>
    </row>
    <row r="450" spans="1:22" ht="15" customHeight="1" x14ac:dyDescent="0.25">
      <c r="A450" s="51">
        <f t="shared" si="18"/>
        <v>0</v>
      </c>
      <c r="B450" s="51">
        <f t="shared" si="19"/>
        <v>0</v>
      </c>
      <c r="C450" s="237">
        <f t="shared" si="20"/>
        <v>0</v>
      </c>
      <c r="D450" s="477">
        <v>441</v>
      </c>
      <c r="E450" s="478"/>
      <c r="F450" s="477"/>
      <c r="G450" s="479"/>
      <c r="H450" s="477"/>
      <c r="I450" s="480" t="str">
        <f>IF(H450&lt;&gt;"",INDEX('Kode Akun'!$D:$D,MATCH($H450,'Kode Akun'!$C:$C,0),0),"")</f>
        <v/>
      </c>
      <c r="J450" s="481"/>
      <c r="K450" s="481"/>
      <c r="L450" s="485"/>
      <c r="M450" s="486"/>
      <c r="N450" s="484"/>
      <c r="O450" s="484"/>
      <c r="P450" s="488" t="str">
        <f>IFERROR(INDEX(Supplier!D:D,MATCH(O450,Supplier!C:C,0),0),"")</f>
        <v/>
      </c>
      <c r="Q450" s="484"/>
      <c r="R450" s="484"/>
      <c r="S450" s="488" t="str">
        <f>IFERROR(INDEX(Customer!D:D,MATCH(R450,Customer!C:C,0),0),"")</f>
        <v/>
      </c>
      <c r="T450" s="490" t="str">
        <f>IFERROR(INDEX('Kode Akun'!N:N,MATCH(H450,'Kode Akun'!C:C,0),0),"")</f>
        <v/>
      </c>
      <c r="U450" s="488" t="str">
        <f>IFERROR(INDEX('Kode Akun'!O:O,MATCH(H450,'Kode Akun'!C:C,0),0),"")</f>
        <v/>
      </c>
      <c r="V450" s="166"/>
    </row>
    <row r="451" spans="1:22" ht="15" customHeight="1" x14ac:dyDescent="0.25">
      <c r="A451" s="51">
        <f t="shared" si="18"/>
        <v>0</v>
      </c>
      <c r="B451" s="51">
        <f t="shared" si="19"/>
        <v>0</v>
      </c>
      <c r="C451" s="237">
        <f t="shared" si="20"/>
        <v>0</v>
      </c>
      <c r="D451" s="477">
        <v>442</v>
      </c>
      <c r="E451" s="478"/>
      <c r="F451" s="477"/>
      <c r="G451" s="479"/>
      <c r="H451" s="477"/>
      <c r="I451" s="480" t="str">
        <f>IF(H451&lt;&gt;"",INDEX('Kode Akun'!$D:$D,MATCH($H451,'Kode Akun'!$C:$C,0),0),"")</f>
        <v/>
      </c>
      <c r="J451" s="481"/>
      <c r="K451" s="481"/>
      <c r="L451" s="485"/>
      <c r="M451" s="486"/>
      <c r="N451" s="484"/>
      <c r="O451" s="484"/>
      <c r="P451" s="488" t="str">
        <f>IFERROR(INDEX(Supplier!D:D,MATCH(O451,Supplier!C:C,0),0),"")</f>
        <v/>
      </c>
      <c r="Q451" s="484"/>
      <c r="R451" s="484"/>
      <c r="S451" s="488" t="str">
        <f>IFERROR(INDEX(Customer!D:D,MATCH(R451,Customer!C:C,0),0),"")</f>
        <v/>
      </c>
      <c r="T451" s="490" t="str">
        <f>IFERROR(INDEX('Kode Akun'!N:N,MATCH(H451,'Kode Akun'!C:C,0),0),"")</f>
        <v/>
      </c>
      <c r="U451" s="488" t="str">
        <f>IFERROR(INDEX('Kode Akun'!O:O,MATCH(H451,'Kode Akun'!C:C,0),0),"")</f>
        <v/>
      </c>
      <c r="V451" s="166"/>
    </row>
    <row r="452" spans="1:22" ht="15" customHeight="1" x14ac:dyDescent="0.25">
      <c r="A452" s="51">
        <f t="shared" si="18"/>
        <v>0</v>
      </c>
      <c r="B452" s="51">
        <f t="shared" si="19"/>
        <v>0</v>
      </c>
      <c r="C452" s="237">
        <f t="shared" si="20"/>
        <v>0</v>
      </c>
      <c r="D452" s="477">
        <v>443</v>
      </c>
      <c r="E452" s="478"/>
      <c r="F452" s="477"/>
      <c r="G452" s="479"/>
      <c r="H452" s="477"/>
      <c r="I452" s="480" t="str">
        <f>IF(H452&lt;&gt;"",INDEX('Kode Akun'!$D:$D,MATCH($H452,'Kode Akun'!$C:$C,0),0),"")</f>
        <v/>
      </c>
      <c r="J452" s="481"/>
      <c r="K452" s="481"/>
      <c r="L452" s="485"/>
      <c r="M452" s="486"/>
      <c r="N452" s="484"/>
      <c r="O452" s="484"/>
      <c r="P452" s="488" t="str">
        <f>IFERROR(INDEX(Supplier!D:D,MATCH(O452,Supplier!C:C,0),0),"")</f>
        <v/>
      </c>
      <c r="Q452" s="484"/>
      <c r="R452" s="484"/>
      <c r="S452" s="488" t="str">
        <f>IFERROR(INDEX(Customer!D:D,MATCH(R452,Customer!C:C,0),0),"")</f>
        <v/>
      </c>
      <c r="T452" s="490" t="str">
        <f>IFERROR(INDEX('Kode Akun'!N:N,MATCH(H452,'Kode Akun'!C:C,0),0),"")</f>
        <v/>
      </c>
      <c r="U452" s="488" t="str">
        <f>IFERROR(INDEX('Kode Akun'!O:O,MATCH(H452,'Kode Akun'!C:C,0),0),"")</f>
        <v/>
      </c>
      <c r="V452" s="166"/>
    </row>
    <row r="453" spans="1:22" ht="15" customHeight="1" x14ac:dyDescent="0.25">
      <c r="A453" s="51">
        <f t="shared" si="18"/>
        <v>0</v>
      </c>
      <c r="B453" s="51">
        <f t="shared" si="19"/>
        <v>0</v>
      </c>
      <c r="C453" s="237">
        <f t="shared" si="20"/>
        <v>0</v>
      </c>
      <c r="D453" s="477">
        <v>444</v>
      </c>
      <c r="E453" s="478"/>
      <c r="F453" s="477"/>
      <c r="G453" s="479"/>
      <c r="H453" s="477"/>
      <c r="I453" s="480" t="str">
        <f>IF(H453&lt;&gt;"",INDEX('Kode Akun'!$D:$D,MATCH($H453,'Kode Akun'!$C:$C,0),0),"")</f>
        <v/>
      </c>
      <c r="J453" s="481"/>
      <c r="K453" s="481"/>
      <c r="L453" s="485"/>
      <c r="M453" s="486"/>
      <c r="N453" s="484"/>
      <c r="O453" s="484"/>
      <c r="P453" s="488" t="str">
        <f>IFERROR(INDEX(Supplier!D:D,MATCH(O453,Supplier!C:C,0),0),"")</f>
        <v/>
      </c>
      <c r="Q453" s="484"/>
      <c r="R453" s="484"/>
      <c r="S453" s="488" t="str">
        <f>IFERROR(INDEX(Customer!D:D,MATCH(R453,Customer!C:C,0),0),"")</f>
        <v/>
      </c>
      <c r="T453" s="490" t="str">
        <f>IFERROR(INDEX('Kode Akun'!N:N,MATCH(H453,'Kode Akun'!C:C,0),0),"")</f>
        <v/>
      </c>
      <c r="U453" s="488" t="str">
        <f>IFERROR(INDEX('Kode Akun'!O:O,MATCH(H453,'Kode Akun'!C:C,0),0),"")</f>
        <v/>
      </c>
      <c r="V453" s="166"/>
    </row>
    <row r="454" spans="1:22" ht="15" customHeight="1" x14ac:dyDescent="0.25">
      <c r="A454" s="51">
        <f t="shared" si="18"/>
        <v>0</v>
      </c>
      <c r="B454" s="51">
        <f t="shared" si="19"/>
        <v>0</v>
      </c>
      <c r="C454" s="237">
        <f t="shared" si="20"/>
        <v>0</v>
      </c>
      <c r="D454" s="477">
        <v>445</v>
      </c>
      <c r="E454" s="478"/>
      <c r="F454" s="477"/>
      <c r="G454" s="479"/>
      <c r="H454" s="477"/>
      <c r="I454" s="480" t="str">
        <f>IF(H454&lt;&gt;"",INDEX('Kode Akun'!$D:$D,MATCH($H454,'Kode Akun'!$C:$C,0),0),"")</f>
        <v/>
      </c>
      <c r="J454" s="481"/>
      <c r="K454" s="481"/>
      <c r="L454" s="485"/>
      <c r="M454" s="486"/>
      <c r="N454" s="484"/>
      <c r="O454" s="484"/>
      <c r="P454" s="488" t="str">
        <f>IFERROR(INDEX(Supplier!D:D,MATCH(O454,Supplier!C:C,0),0),"")</f>
        <v/>
      </c>
      <c r="Q454" s="484"/>
      <c r="R454" s="484"/>
      <c r="S454" s="488" t="str">
        <f>IFERROR(INDEX(Customer!D:D,MATCH(R454,Customer!C:C,0),0),"")</f>
        <v/>
      </c>
      <c r="T454" s="490" t="str">
        <f>IFERROR(INDEX('Kode Akun'!N:N,MATCH(H454,'Kode Akun'!C:C,0),0),"")</f>
        <v/>
      </c>
      <c r="U454" s="488" t="str">
        <f>IFERROR(INDEX('Kode Akun'!O:O,MATCH(H454,'Kode Akun'!C:C,0),0),"")</f>
        <v/>
      </c>
      <c r="V454" s="166"/>
    </row>
    <row r="455" spans="1:22" ht="15" customHeight="1" x14ac:dyDescent="0.25">
      <c r="A455" s="51">
        <f t="shared" si="18"/>
        <v>0</v>
      </c>
      <c r="B455" s="51">
        <f t="shared" si="19"/>
        <v>0</v>
      </c>
      <c r="C455" s="237">
        <f t="shared" si="20"/>
        <v>0</v>
      </c>
      <c r="D455" s="477">
        <v>446</v>
      </c>
      <c r="E455" s="478"/>
      <c r="F455" s="477"/>
      <c r="G455" s="479"/>
      <c r="H455" s="477"/>
      <c r="I455" s="480" t="str">
        <f>IF(H455&lt;&gt;"",INDEX('Kode Akun'!$D:$D,MATCH($H455,'Kode Akun'!$C:$C,0),0),"")</f>
        <v/>
      </c>
      <c r="J455" s="481"/>
      <c r="K455" s="481"/>
      <c r="L455" s="485"/>
      <c r="M455" s="486"/>
      <c r="N455" s="484"/>
      <c r="O455" s="484"/>
      <c r="P455" s="488" t="str">
        <f>IFERROR(INDEX(Supplier!D:D,MATCH(O455,Supplier!C:C,0),0),"")</f>
        <v/>
      </c>
      <c r="Q455" s="484"/>
      <c r="R455" s="484"/>
      <c r="S455" s="488" t="str">
        <f>IFERROR(INDEX(Customer!D:D,MATCH(R455,Customer!C:C,0),0),"")</f>
        <v/>
      </c>
      <c r="T455" s="490" t="str">
        <f>IFERROR(INDEX('Kode Akun'!N:N,MATCH(H455,'Kode Akun'!C:C,0),0),"")</f>
        <v/>
      </c>
      <c r="U455" s="488" t="str">
        <f>IFERROR(INDEX('Kode Akun'!O:O,MATCH(H455,'Kode Akun'!C:C,0),0),"")</f>
        <v/>
      </c>
      <c r="V455" s="166"/>
    </row>
    <row r="456" spans="1:22" ht="15" customHeight="1" x14ac:dyDescent="0.25">
      <c r="A456" s="51">
        <f t="shared" si="18"/>
        <v>0</v>
      </c>
      <c r="B456" s="51">
        <f t="shared" si="19"/>
        <v>0</v>
      </c>
      <c r="C456" s="237">
        <f t="shared" si="20"/>
        <v>0</v>
      </c>
      <c r="D456" s="477">
        <v>447</v>
      </c>
      <c r="E456" s="478"/>
      <c r="F456" s="477"/>
      <c r="G456" s="479"/>
      <c r="H456" s="477"/>
      <c r="I456" s="480" t="str">
        <f>IF(H456&lt;&gt;"",INDEX('Kode Akun'!$D:$D,MATCH($H456,'Kode Akun'!$C:$C,0),0),"")</f>
        <v/>
      </c>
      <c r="J456" s="481"/>
      <c r="K456" s="481"/>
      <c r="L456" s="485"/>
      <c r="M456" s="486"/>
      <c r="N456" s="484"/>
      <c r="O456" s="484"/>
      <c r="P456" s="488" t="str">
        <f>IFERROR(INDEX(Supplier!D:D,MATCH(O456,Supplier!C:C,0),0),"")</f>
        <v/>
      </c>
      <c r="Q456" s="484"/>
      <c r="R456" s="484"/>
      <c r="S456" s="488" t="str">
        <f>IFERROR(INDEX(Customer!D:D,MATCH(R456,Customer!C:C,0),0),"")</f>
        <v/>
      </c>
      <c r="T456" s="490" t="str">
        <f>IFERROR(INDEX('Kode Akun'!N:N,MATCH(H456,'Kode Akun'!C:C,0),0),"")</f>
        <v/>
      </c>
      <c r="U456" s="488" t="str">
        <f>IFERROR(INDEX('Kode Akun'!O:O,MATCH(H456,'Kode Akun'!C:C,0),0),"")</f>
        <v/>
      </c>
      <c r="V456" s="166"/>
    </row>
    <row r="457" spans="1:22" ht="15" customHeight="1" x14ac:dyDescent="0.25">
      <c r="A457" s="51">
        <f t="shared" si="18"/>
        <v>0</v>
      </c>
      <c r="B457" s="51">
        <f t="shared" si="19"/>
        <v>0</v>
      </c>
      <c r="C457" s="237">
        <f t="shared" si="20"/>
        <v>0</v>
      </c>
      <c r="D457" s="477">
        <v>448</v>
      </c>
      <c r="E457" s="478"/>
      <c r="F457" s="477"/>
      <c r="G457" s="479"/>
      <c r="H457" s="477"/>
      <c r="I457" s="480" t="str">
        <f>IF(H457&lt;&gt;"",INDEX('Kode Akun'!$D:$D,MATCH($H457,'Kode Akun'!$C:$C,0),0),"")</f>
        <v/>
      </c>
      <c r="J457" s="481"/>
      <c r="K457" s="481"/>
      <c r="L457" s="485"/>
      <c r="M457" s="486"/>
      <c r="N457" s="484"/>
      <c r="O457" s="484"/>
      <c r="P457" s="488" t="str">
        <f>IFERROR(INDEX(Supplier!D:D,MATCH(O457,Supplier!C:C,0),0),"")</f>
        <v/>
      </c>
      <c r="Q457" s="484"/>
      <c r="R457" s="484"/>
      <c r="S457" s="488" t="str">
        <f>IFERROR(INDEX(Customer!D:D,MATCH(R457,Customer!C:C,0),0),"")</f>
        <v/>
      </c>
      <c r="T457" s="490" t="str">
        <f>IFERROR(INDEX('Kode Akun'!N:N,MATCH(H457,'Kode Akun'!C:C,0),0),"")</f>
        <v/>
      </c>
      <c r="U457" s="488" t="str">
        <f>IFERROR(INDEX('Kode Akun'!O:O,MATCH(H457,'Kode Akun'!C:C,0),0),"")</f>
        <v/>
      </c>
      <c r="V457" s="166"/>
    </row>
    <row r="458" spans="1:22" ht="15" customHeight="1" x14ac:dyDescent="0.25">
      <c r="A458" s="51">
        <f t="shared" ref="A458:A509" si="21">IF(AND(H458=arapcontrol,O458=arapledgercode),A457+1,A457)</f>
        <v>0</v>
      </c>
      <c r="B458" s="51">
        <f t="shared" ref="B458:B509" si="22">IF(AND(H458=AkunARKontrol,R458=AkunAR),B457+1,B457)</f>
        <v>0</v>
      </c>
      <c r="C458" s="237">
        <f t="shared" ref="C458:C509" si="23">IF(H458=AkunBukuBesar,C457+1,C457)</f>
        <v>0</v>
      </c>
      <c r="D458" s="477">
        <v>449</v>
      </c>
      <c r="E458" s="478"/>
      <c r="F458" s="477"/>
      <c r="G458" s="479"/>
      <c r="H458" s="477"/>
      <c r="I458" s="480" t="str">
        <f>IF(H458&lt;&gt;"",INDEX('Kode Akun'!$D:$D,MATCH($H458,'Kode Akun'!$C:$C,0),0),"")</f>
        <v/>
      </c>
      <c r="J458" s="481"/>
      <c r="K458" s="481"/>
      <c r="L458" s="485"/>
      <c r="M458" s="486"/>
      <c r="N458" s="484"/>
      <c r="O458" s="484"/>
      <c r="P458" s="488" t="str">
        <f>IFERROR(INDEX(Supplier!D:D,MATCH(O458,Supplier!C:C,0),0),"")</f>
        <v/>
      </c>
      <c r="Q458" s="484"/>
      <c r="R458" s="484"/>
      <c r="S458" s="488" t="str">
        <f>IFERROR(INDEX(Customer!D:D,MATCH(R458,Customer!C:C,0),0),"")</f>
        <v/>
      </c>
      <c r="T458" s="490" t="str">
        <f>IFERROR(INDEX('Kode Akun'!N:N,MATCH(H458,'Kode Akun'!C:C,0),0),"")</f>
        <v/>
      </c>
      <c r="U458" s="488" t="str">
        <f>IFERROR(INDEX('Kode Akun'!O:O,MATCH(H458,'Kode Akun'!C:C,0),0),"")</f>
        <v/>
      </c>
      <c r="V458" s="166"/>
    </row>
    <row r="459" spans="1:22" ht="15" customHeight="1" x14ac:dyDescent="0.25">
      <c r="A459" s="51">
        <f t="shared" si="21"/>
        <v>0</v>
      </c>
      <c r="B459" s="51">
        <f t="shared" si="22"/>
        <v>0</v>
      </c>
      <c r="C459" s="237">
        <f t="shared" si="23"/>
        <v>0</v>
      </c>
      <c r="D459" s="477">
        <v>450</v>
      </c>
      <c r="E459" s="478"/>
      <c r="F459" s="477"/>
      <c r="G459" s="479"/>
      <c r="H459" s="477"/>
      <c r="I459" s="480" t="str">
        <f>IF(H459&lt;&gt;"",INDEX('Kode Akun'!$D:$D,MATCH($H459,'Kode Akun'!$C:$C,0),0),"")</f>
        <v/>
      </c>
      <c r="J459" s="481"/>
      <c r="K459" s="481"/>
      <c r="L459" s="485"/>
      <c r="M459" s="486"/>
      <c r="N459" s="484"/>
      <c r="O459" s="484"/>
      <c r="P459" s="488" t="str">
        <f>IFERROR(INDEX(Supplier!D:D,MATCH(O459,Supplier!C:C,0),0),"")</f>
        <v/>
      </c>
      <c r="Q459" s="484"/>
      <c r="R459" s="484"/>
      <c r="S459" s="488" t="str">
        <f>IFERROR(INDEX(Customer!D:D,MATCH(R459,Customer!C:C,0),0),"")</f>
        <v/>
      </c>
      <c r="T459" s="490" t="str">
        <f>IFERROR(INDEX('Kode Akun'!N:N,MATCH(H459,'Kode Akun'!C:C,0),0),"")</f>
        <v/>
      </c>
      <c r="U459" s="488" t="str">
        <f>IFERROR(INDEX('Kode Akun'!O:O,MATCH(H459,'Kode Akun'!C:C,0),0),"")</f>
        <v/>
      </c>
      <c r="V459" s="166"/>
    </row>
    <row r="460" spans="1:22" ht="15" customHeight="1" x14ac:dyDescent="0.25">
      <c r="A460" s="51">
        <f t="shared" si="21"/>
        <v>0</v>
      </c>
      <c r="B460" s="51">
        <f t="shared" si="22"/>
        <v>0</v>
      </c>
      <c r="C460" s="237">
        <f t="shared" si="23"/>
        <v>0</v>
      </c>
      <c r="D460" s="477">
        <v>451</v>
      </c>
      <c r="E460" s="478"/>
      <c r="F460" s="477"/>
      <c r="G460" s="479"/>
      <c r="H460" s="477"/>
      <c r="I460" s="480" t="str">
        <f>IF(H460&lt;&gt;"",INDEX('Kode Akun'!$D:$D,MATCH($H460,'Kode Akun'!$C:$C,0),0),"")</f>
        <v/>
      </c>
      <c r="J460" s="481"/>
      <c r="K460" s="481"/>
      <c r="L460" s="485"/>
      <c r="M460" s="486"/>
      <c r="N460" s="484"/>
      <c r="O460" s="484"/>
      <c r="P460" s="488" t="str">
        <f>IFERROR(INDEX(Supplier!D:D,MATCH(O460,Supplier!C:C,0),0),"")</f>
        <v/>
      </c>
      <c r="Q460" s="484"/>
      <c r="R460" s="484"/>
      <c r="S460" s="488" t="str">
        <f>IFERROR(INDEX(Customer!D:D,MATCH(R460,Customer!C:C,0),0),"")</f>
        <v/>
      </c>
      <c r="T460" s="490" t="str">
        <f>IFERROR(INDEX('Kode Akun'!N:N,MATCH(H460,'Kode Akun'!C:C,0),0),"")</f>
        <v/>
      </c>
      <c r="U460" s="488" t="str">
        <f>IFERROR(INDEX('Kode Akun'!O:O,MATCH(H460,'Kode Akun'!C:C,0),0),"")</f>
        <v/>
      </c>
      <c r="V460" s="166"/>
    </row>
    <row r="461" spans="1:22" ht="15" customHeight="1" x14ac:dyDescent="0.25">
      <c r="A461" s="51">
        <f t="shared" si="21"/>
        <v>0</v>
      </c>
      <c r="B461" s="51">
        <f t="shared" si="22"/>
        <v>0</v>
      </c>
      <c r="C461" s="237">
        <f t="shared" si="23"/>
        <v>0</v>
      </c>
      <c r="D461" s="477">
        <v>452</v>
      </c>
      <c r="E461" s="478"/>
      <c r="F461" s="477"/>
      <c r="G461" s="479"/>
      <c r="H461" s="477"/>
      <c r="I461" s="480" t="str">
        <f>IF(H461&lt;&gt;"",INDEX('Kode Akun'!$D:$D,MATCH($H461,'Kode Akun'!$C:$C,0),0),"")</f>
        <v/>
      </c>
      <c r="J461" s="481"/>
      <c r="K461" s="481"/>
      <c r="L461" s="485"/>
      <c r="M461" s="486"/>
      <c r="N461" s="484"/>
      <c r="O461" s="484"/>
      <c r="P461" s="488" t="str">
        <f>IFERROR(INDEX(Supplier!D:D,MATCH(O461,Supplier!C:C,0),0),"")</f>
        <v/>
      </c>
      <c r="Q461" s="484"/>
      <c r="R461" s="484"/>
      <c r="S461" s="488" t="str">
        <f>IFERROR(INDEX(Customer!D:D,MATCH(R461,Customer!C:C,0),0),"")</f>
        <v/>
      </c>
      <c r="T461" s="490" t="str">
        <f>IFERROR(INDEX('Kode Akun'!N:N,MATCH(H461,'Kode Akun'!C:C,0),0),"")</f>
        <v/>
      </c>
      <c r="U461" s="488" t="str">
        <f>IFERROR(INDEX('Kode Akun'!O:O,MATCH(H461,'Kode Akun'!C:C,0),0),"")</f>
        <v/>
      </c>
      <c r="V461" s="166"/>
    </row>
    <row r="462" spans="1:22" ht="15" customHeight="1" x14ac:dyDescent="0.25">
      <c r="A462" s="51">
        <f t="shared" si="21"/>
        <v>0</v>
      </c>
      <c r="B462" s="51">
        <f t="shared" si="22"/>
        <v>0</v>
      </c>
      <c r="C462" s="237">
        <f t="shared" si="23"/>
        <v>0</v>
      </c>
      <c r="D462" s="477">
        <v>453</v>
      </c>
      <c r="E462" s="478"/>
      <c r="F462" s="477"/>
      <c r="G462" s="479"/>
      <c r="H462" s="477"/>
      <c r="I462" s="480" t="str">
        <f>IF(H462&lt;&gt;"",INDEX('Kode Akun'!$D:$D,MATCH($H462,'Kode Akun'!$C:$C,0),0),"")</f>
        <v/>
      </c>
      <c r="J462" s="481"/>
      <c r="K462" s="481"/>
      <c r="L462" s="485"/>
      <c r="M462" s="486"/>
      <c r="N462" s="484"/>
      <c r="O462" s="484"/>
      <c r="P462" s="488" t="str">
        <f>IFERROR(INDEX(Supplier!D:D,MATCH(O462,Supplier!C:C,0),0),"")</f>
        <v/>
      </c>
      <c r="Q462" s="484"/>
      <c r="R462" s="484"/>
      <c r="S462" s="488" t="str">
        <f>IFERROR(INDEX(Customer!D:D,MATCH(R462,Customer!C:C,0),0),"")</f>
        <v/>
      </c>
      <c r="T462" s="490" t="str">
        <f>IFERROR(INDEX('Kode Akun'!N:N,MATCH(H462,'Kode Akun'!C:C,0),0),"")</f>
        <v/>
      </c>
      <c r="U462" s="488" t="str">
        <f>IFERROR(INDEX('Kode Akun'!O:O,MATCH(H462,'Kode Akun'!C:C,0),0),"")</f>
        <v/>
      </c>
      <c r="V462" s="166"/>
    </row>
    <row r="463" spans="1:22" ht="15" customHeight="1" x14ac:dyDescent="0.25">
      <c r="A463" s="51">
        <f t="shared" si="21"/>
        <v>0</v>
      </c>
      <c r="B463" s="51">
        <f t="shared" si="22"/>
        <v>0</v>
      </c>
      <c r="C463" s="237">
        <f t="shared" si="23"/>
        <v>0</v>
      </c>
      <c r="D463" s="477">
        <v>454</v>
      </c>
      <c r="E463" s="478"/>
      <c r="F463" s="477"/>
      <c r="G463" s="479"/>
      <c r="H463" s="477"/>
      <c r="I463" s="480" t="str">
        <f>IF(H463&lt;&gt;"",INDEX('Kode Akun'!$D:$D,MATCH($H463,'Kode Akun'!$C:$C,0),0),"")</f>
        <v/>
      </c>
      <c r="J463" s="481"/>
      <c r="K463" s="481"/>
      <c r="L463" s="485"/>
      <c r="M463" s="486"/>
      <c r="N463" s="484"/>
      <c r="O463" s="484"/>
      <c r="P463" s="488" t="str">
        <f>IFERROR(INDEX(Supplier!D:D,MATCH(O463,Supplier!C:C,0),0),"")</f>
        <v/>
      </c>
      <c r="Q463" s="484"/>
      <c r="R463" s="484"/>
      <c r="S463" s="488" t="str">
        <f>IFERROR(INDEX(Customer!D:D,MATCH(R463,Customer!C:C,0),0),"")</f>
        <v/>
      </c>
      <c r="T463" s="490" t="str">
        <f>IFERROR(INDEX('Kode Akun'!N:N,MATCH(H463,'Kode Akun'!C:C,0),0),"")</f>
        <v/>
      </c>
      <c r="U463" s="488" t="str">
        <f>IFERROR(INDEX('Kode Akun'!O:O,MATCH(H463,'Kode Akun'!C:C,0),0),"")</f>
        <v/>
      </c>
      <c r="V463" s="166"/>
    </row>
    <row r="464" spans="1:22" ht="15" customHeight="1" x14ac:dyDescent="0.25">
      <c r="A464" s="51">
        <f t="shared" si="21"/>
        <v>0</v>
      </c>
      <c r="B464" s="51">
        <f t="shared" si="22"/>
        <v>0</v>
      </c>
      <c r="C464" s="237">
        <f t="shared" si="23"/>
        <v>0</v>
      </c>
      <c r="D464" s="477">
        <v>455</v>
      </c>
      <c r="E464" s="478"/>
      <c r="F464" s="477"/>
      <c r="G464" s="479"/>
      <c r="H464" s="477"/>
      <c r="I464" s="480" t="str">
        <f>IF(H464&lt;&gt;"",INDEX('Kode Akun'!$D:$D,MATCH($H464,'Kode Akun'!$C:$C,0),0),"")</f>
        <v/>
      </c>
      <c r="J464" s="481"/>
      <c r="K464" s="481"/>
      <c r="L464" s="485"/>
      <c r="M464" s="486"/>
      <c r="N464" s="484"/>
      <c r="O464" s="484"/>
      <c r="P464" s="488" t="str">
        <f>IFERROR(INDEX(Supplier!D:D,MATCH(O464,Supplier!C:C,0),0),"")</f>
        <v/>
      </c>
      <c r="Q464" s="484"/>
      <c r="R464" s="484"/>
      <c r="S464" s="488" t="str">
        <f>IFERROR(INDEX(Customer!D:D,MATCH(R464,Customer!C:C,0),0),"")</f>
        <v/>
      </c>
      <c r="T464" s="490" t="str">
        <f>IFERROR(INDEX('Kode Akun'!N:N,MATCH(H464,'Kode Akun'!C:C,0),0),"")</f>
        <v/>
      </c>
      <c r="U464" s="488" t="str">
        <f>IFERROR(INDEX('Kode Akun'!O:O,MATCH(H464,'Kode Akun'!C:C,0),0),"")</f>
        <v/>
      </c>
      <c r="V464" s="166"/>
    </row>
    <row r="465" spans="1:22" ht="15" customHeight="1" x14ac:dyDescent="0.25">
      <c r="A465" s="51">
        <f t="shared" si="21"/>
        <v>0</v>
      </c>
      <c r="B465" s="51">
        <f t="shared" si="22"/>
        <v>0</v>
      </c>
      <c r="C465" s="237">
        <f t="shared" si="23"/>
        <v>0</v>
      </c>
      <c r="D465" s="477">
        <v>456</v>
      </c>
      <c r="E465" s="478"/>
      <c r="F465" s="477"/>
      <c r="G465" s="479"/>
      <c r="H465" s="477"/>
      <c r="I465" s="480" t="str">
        <f>IF(H465&lt;&gt;"",INDEX('Kode Akun'!$D:$D,MATCH($H465,'Kode Akun'!$C:$C,0),0),"")</f>
        <v/>
      </c>
      <c r="J465" s="481"/>
      <c r="K465" s="481"/>
      <c r="L465" s="485"/>
      <c r="M465" s="486"/>
      <c r="N465" s="484"/>
      <c r="O465" s="484"/>
      <c r="P465" s="488" t="str">
        <f>IFERROR(INDEX(Supplier!D:D,MATCH(O465,Supplier!C:C,0),0),"")</f>
        <v/>
      </c>
      <c r="Q465" s="484"/>
      <c r="R465" s="484"/>
      <c r="S465" s="488" t="str">
        <f>IFERROR(INDEX(Customer!D:D,MATCH(R465,Customer!C:C,0),0),"")</f>
        <v/>
      </c>
      <c r="T465" s="490" t="str">
        <f>IFERROR(INDEX('Kode Akun'!N:N,MATCH(H465,'Kode Akun'!C:C,0),0),"")</f>
        <v/>
      </c>
      <c r="U465" s="488" t="str">
        <f>IFERROR(INDEX('Kode Akun'!O:O,MATCH(H465,'Kode Akun'!C:C,0),0),"")</f>
        <v/>
      </c>
      <c r="V465" s="166"/>
    </row>
    <row r="466" spans="1:22" ht="15" customHeight="1" x14ac:dyDescent="0.25">
      <c r="A466" s="51">
        <f t="shared" si="21"/>
        <v>0</v>
      </c>
      <c r="B466" s="51">
        <f t="shared" si="22"/>
        <v>0</v>
      </c>
      <c r="C466" s="237">
        <f t="shared" si="23"/>
        <v>0</v>
      </c>
      <c r="D466" s="477">
        <v>457</v>
      </c>
      <c r="E466" s="478"/>
      <c r="F466" s="477"/>
      <c r="G466" s="479"/>
      <c r="H466" s="477"/>
      <c r="I466" s="480" t="str">
        <f>IF(H466&lt;&gt;"",INDEX('Kode Akun'!$D:$D,MATCH($H466,'Kode Akun'!$C:$C,0),0),"")</f>
        <v/>
      </c>
      <c r="J466" s="481"/>
      <c r="K466" s="481"/>
      <c r="L466" s="485"/>
      <c r="M466" s="486"/>
      <c r="N466" s="484"/>
      <c r="O466" s="484"/>
      <c r="P466" s="488" t="str">
        <f>IFERROR(INDEX(Supplier!D:D,MATCH(O466,Supplier!C:C,0),0),"")</f>
        <v/>
      </c>
      <c r="Q466" s="484"/>
      <c r="R466" s="484"/>
      <c r="S466" s="488" t="str">
        <f>IFERROR(INDEX(Customer!D:D,MATCH(R466,Customer!C:C,0),0),"")</f>
        <v/>
      </c>
      <c r="T466" s="490" t="str">
        <f>IFERROR(INDEX('Kode Akun'!N:N,MATCH(H466,'Kode Akun'!C:C,0),0),"")</f>
        <v/>
      </c>
      <c r="U466" s="488" t="str">
        <f>IFERROR(INDEX('Kode Akun'!O:O,MATCH(H466,'Kode Akun'!C:C,0),0),"")</f>
        <v/>
      </c>
      <c r="V466" s="166"/>
    </row>
    <row r="467" spans="1:22" ht="15" customHeight="1" x14ac:dyDescent="0.25">
      <c r="A467" s="51">
        <f t="shared" si="21"/>
        <v>0</v>
      </c>
      <c r="B467" s="51">
        <f t="shared" si="22"/>
        <v>0</v>
      </c>
      <c r="C467" s="237">
        <f t="shared" si="23"/>
        <v>0</v>
      </c>
      <c r="D467" s="477">
        <v>458</v>
      </c>
      <c r="E467" s="478"/>
      <c r="F467" s="477"/>
      <c r="G467" s="479"/>
      <c r="H467" s="477"/>
      <c r="I467" s="480" t="str">
        <f>IF(H467&lt;&gt;"",INDEX('Kode Akun'!$D:$D,MATCH($H467,'Kode Akun'!$C:$C,0),0),"")</f>
        <v/>
      </c>
      <c r="J467" s="481"/>
      <c r="K467" s="481"/>
      <c r="L467" s="485"/>
      <c r="M467" s="486"/>
      <c r="N467" s="484"/>
      <c r="O467" s="484"/>
      <c r="P467" s="488" t="str">
        <f>IFERROR(INDEX(Supplier!D:D,MATCH(O467,Supplier!C:C,0),0),"")</f>
        <v/>
      </c>
      <c r="Q467" s="484"/>
      <c r="R467" s="484"/>
      <c r="S467" s="488" t="str">
        <f>IFERROR(INDEX(Customer!D:D,MATCH(R467,Customer!C:C,0),0),"")</f>
        <v/>
      </c>
      <c r="T467" s="490" t="str">
        <f>IFERROR(INDEX('Kode Akun'!N:N,MATCH(H467,'Kode Akun'!C:C,0),0),"")</f>
        <v/>
      </c>
      <c r="U467" s="488" t="str">
        <f>IFERROR(INDEX('Kode Akun'!O:O,MATCH(H467,'Kode Akun'!C:C,0),0),"")</f>
        <v/>
      </c>
      <c r="V467" s="166"/>
    </row>
    <row r="468" spans="1:22" ht="15" customHeight="1" x14ac:dyDescent="0.25">
      <c r="A468" s="51">
        <f t="shared" si="21"/>
        <v>0</v>
      </c>
      <c r="B468" s="51">
        <f t="shared" si="22"/>
        <v>0</v>
      </c>
      <c r="C468" s="237">
        <f t="shared" si="23"/>
        <v>0</v>
      </c>
      <c r="D468" s="477">
        <v>459</v>
      </c>
      <c r="E468" s="478"/>
      <c r="F468" s="477"/>
      <c r="G468" s="479"/>
      <c r="H468" s="477"/>
      <c r="I468" s="480" t="str">
        <f>IF(H468&lt;&gt;"",INDEX('Kode Akun'!$D:$D,MATCH($H468,'Kode Akun'!$C:$C,0),0),"")</f>
        <v/>
      </c>
      <c r="J468" s="481"/>
      <c r="K468" s="481"/>
      <c r="L468" s="485"/>
      <c r="M468" s="486"/>
      <c r="N468" s="484"/>
      <c r="O468" s="484"/>
      <c r="P468" s="488" t="str">
        <f>IFERROR(INDEX(Supplier!D:D,MATCH(O468,Supplier!C:C,0),0),"")</f>
        <v/>
      </c>
      <c r="Q468" s="484"/>
      <c r="R468" s="484"/>
      <c r="S468" s="488" t="str">
        <f>IFERROR(INDEX(Customer!D:D,MATCH(R468,Customer!C:C,0),0),"")</f>
        <v/>
      </c>
      <c r="T468" s="490" t="str">
        <f>IFERROR(INDEX('Kode Akun'!N:N,MATCH(H468,'Kode Akun'!C:C,0),0),"")</f>
        <v/>
      </c>
      <c r="U468" s="488" t="str">
        <f>IFERROR(INDEX('Kode Akun'!O:O,MATCH(H468,'Kode Akun'!C:C,0),0),"")</f>
        <v/>
      </c>
      <c r="V468" s="166"/>
    </row>
    <row r="469" spans="1:22" ht="15" customHeight="1" x14ac:dyDescent="0.25">
      <c r="A469" s="51">
        <f t="shared" si="21"/>
        <v>0</v>
      </c>
      <c r="B469" s="51">
        <f t="shared" si="22"/>
        <v>0</v>
      </c>
      <c r="C469" s="237">
        <f t="shared" si="23"/>
        <v>0</v>
      </c>
      <c r="D469" s="477">
        <v>460</v>
      </c>
      <c r="E469" s="478"/>
      <c r="F469" s="477"/>
      <c r="G469" s="479"/>
      <c r="H469" s="477"/>
      <c r="I469" s="480" t="str">
        <f>IF(H469&lt;&gt;"",INDEX('Kode Akun'!$D:$D,MATCH($H469,'Kode Akun'!$C:$C,0),0),"")</f>
        <v/>
      </c>
      <c r="J469" s="481"/>
      <c r="K469" s="481"/>
      <c r="L469" s="485"/>
      <c r="M469" s="486"/>
      <c r="N469" s="484"/>
      <c r="O469" s="484"/>
      <c r="P469" s="488" t="str">
        <f>IFERROR(INDEX(Supplier!D:D,MATCH(O469,Supplier!C:C,0),0),"")</f>
        <v/>
      </c>
      <c r="Q469" s="484"/>
      <c r="R469" s="484"/>
      <c r="S469" s="488" t="str">
        <f>IFERROR(INDEX(Customer!D:D,MATCH(R469,Customer!C:C,0),0),"")</f>
        <v/>
      </c>
      <c r="T469" s="490" t="str">
        <f>IFERROR(INDEX('Kode Akun'!N:N,MATCH(H469,'Kode Akun'!C:C,0),0),"")</f>
        <v/>
      </c>
      <c r="U469" s="488" t="str">
        <f>IFERROR(INDEX('Kode Akun'!O:O,MATCH(H469,'Kode Akun'!C:C,0),0),"")</f>
        <v/>
      </c>
      <c r="V469" s="166"/>
    </row>
    <row r="470" spans="1:22" ht="15" customHeight="1" x14ac:dyDescent="0.25">
      <c r="A470" s="51">
        <f t="shared" si="21"/>
        <v>0</v>
      </c>
      <c r="B470" s="51">
        <f t="shared" si="22"/>
        <v>0</v>
      </c>
      <c r="C470" s="237">
        <f t="shared" si="23"/>
        <v>0</v>
      </c>
      <c r="D470" s="477">
        <v>461</v>
      </c>
      <c r="E470" s="478"/>
      <c r="F470" s="477"/>
      <c r="G470" s="479"/>
      <c r="H470" s="477"/>
      <c r="I470" s="480" t="str">
        <f>IF(H470&lt;&gt;"",INDEX('Kode Akun'!$D:$D,MATCH($H470,'Kode Akun'!$C:$C,0),0),"")</f>
        <v/>
      </c>
      <c r="J470" s="481"/>
      <c r="K470" s="481"/>
      <c r="L470" s="485"/>
      <c r="M470" s="486"/>
      <c r="N470" s="484"/>
      <c r="O470" s="484"/>
      <c r="P470" s="488" t="str">
        <f>IFERROR(INDEX(Supplier!D:D,MATCH(O470,Supplier!C:C,0),0),"")</f>
        <v/>
      </c>
      <c r="Q470" s="484"/>
      <c r="R470" s="484"/>
      <c r="S470" s="488" t="str">
        <f>IFERROR(INDEX(Customer!D:D,MATCH(R470,Customer!C:C,0),0),"")</f>
        <v/>
      </c>
      <c r="T470" s="490" t="str">
        <f>IFERROR(INDEX('Kode Akun'!N:N,MATCH(H470,'Kode Akun'!C:C,0),0),"")</f>
        <v/>
      </c>
      <c r="U470" s="488" t="str">
        <f>IFERROR(INDEX('Kode Akun'!O:O,MATCH(H470,'Kode Akun'!C:C,0),0),"")</f>
        <v/>
      </c>
      <c r="V470" s="166"/>
    </row>
    <row r="471" spans="1:22" ht="15" customHeight="1" x14ac:dyDescent="0.25">
      <c r="A471" s="51">
        <f t="shared" si="21"/>
        <v>0</v>
      </c>
      <c r="B471" s="51">
        <f t="shared" si="22"/>
        <v>0</v>
      </c>
      <c r="C471" s="237">
        <f t="shared" si="23"/>
        <v>0</v>
      </c>
      <c r="D471" s="477">
        <v>462</v>
      </c>
      <c r="E471" s="478"/>
      <c r="F471" s="477"/>
      <c r="G471" s="479"/>
      <c r="H471" s="477"/>
      <c r="I471" s="480" t="str">
        <f>IF(H471&lt;&gt;"",INDEX('Kode Akun'!$D:$D,MATCH($H471,'Kode Akun'!$C:$C,0),0),"")</f>
        <v/>
      </c>
      <c r="J471" s="481"/>
      <c r="K471" s="481"/>
      <c r="L471" s="485"/>
      <c r="M471" s="486"/>
      <c r="N471" s="484"/>
      <c r="O471" s="484"/>
      <c r="P471" s="488" t="str">
        <f>IFERROR(INDEX(Supplier!D:D,MATCH(O471,Supplier!C:C,0),0),"")</f>
        <v/>
      </c>
      <c r="Q471" s="484"/>
      <c r="R471" s="484"/>
      <c r="S471" s="488" t="str">
        <f>IFERROR(INDEX(Customer!D:D,MATCH(R471,Customer!C:C,0),0),"")</f>
        <v/>
      </c>
      <c r="T471" s="490" t="str">
        <f>IFERROR(INDEX('Kode Akun'!N:N,MATCH(H471,'Kode Akun'!C:C,0),0),"")</f>
        <v/>
      </c>
      <c r="U471" s="488" t="str">
        <f>IFERROR(INDEX('Kode Akun'!O:O,MATCH(H471,'Kode Akun'!C:C,0),0),"")</f>
        <v/>
      </c>
      <c r="V471" s="166"/>
    </row>
    <row r="472" spans="1:22" ht="15" customHeight="1" x14ac:dyDescent="0.25">
      <c r="A472" s="51">
        <f t="shared" si="21"/>
        <v>0</v>
      </c>
      <c r="B472" s="51">
        <f t="shared" si="22"/>
        <v>0</v>
      </c>
      <c r="C472" s="237">
        <f t="shared" si="23"/>
        <v>0</v>
      </c>
      <c r="D472" s="477">
        <v>463</v>
      </c>
      <c r="E472" s="478"/>
      <c r="F472" s="477"/>
      <c r="G472" s="479"/>
      <c r="H472" s="477"/>
      <c r="I472" s="480" t="str">
        <f>IF(H472&lt;&gt;"",INDEX('Kode Akun'!$D:$D,MATCH($H472,'Kode Akun'!$C:$C,0),0),"")</f>
        <v/>
      </c>
      <c r="J472" s="481"/>
      <c r="K472" s="481"/>
      <c r="L472" s="485"/>
      <c r="M472" s="486"/>
      <c r="N472" s="484"/>
      <c r="O472" s="484"/>
      <c r="P472" s="488" t="str">
        <f>IFERROR(INDEX(Supplier!D:D,MATCH(O472,Supplier!C:C,0),0),"")</f>
        <v/>
      </c>
      <c r="Q472" s="484"/>
      <c r="R472" s="484"/>
      <c r="S472" s="488" t="str">
        <f>IFERROR(INDEX(Customer!D:D,MATCH(R472,Customer!C:C,0),0),"")</f>
        <v/>
      </c>
      <c r="T472" s="490" t="str">
        <f>IFERROR(INDEX('Kode Akun'!N:N,MATCH(H472,'Kode Akun'!C:C,0),0),"")</f>
        <v/>
      </c>
      <c r="U472" s="488" t="str">
        <f>IFERROR(INDEX('Kode Akun'!O:O,MATCH(H472,'Kode Akun'!C:C,0),0),"")</f>
        <v/>
      </c>
      <c r="V472" s="166"/>
    </row>
    <row r="473" spans="1:22" ht="15" customHeight="1" x14ac:dyDescent="0.25">
      <c r="A473" s="51">
        <f t="shared" si="21"/>
        <v>0</v>
      </c>
      <c r="B473" s="51">
        <f t="shared" si="22"/>
        <v>0</v>
      </c>
      <c r="C473" s="237">
        <f t="shared" si="23"/>
        <v>0</v>
      </c>
      <c r="D473" s="477">
        <v>464</v>
      </c>
      <c r="E473" s="478"/>
      <c r="F473" s="477"/>
      <c r="G473" s="479"/>
      <c r="H473" s="477"/>
      <c r="I473" s="480" t="str">
        <f>IF(H473&lt;&gt;"",INDEX('Kode Akun'!$D:$D,MATCH($H473,'Kode Akun'!$C:$C,0),0),"")</f>
        <v/>
      </c>
      <c r="J473" s="481"/>
      <c r="K473" s="481"/>
      <c r="L473" s="485"/>
      <c r="M473" s="486"/>
      <c r="N473" s="484"/>
      <c r="O473" s="484"/>
      <c r="P473" s="488" t="str">
        <f>IFERROR(INDEX(Supplier!D:D,MATCH(O473,Supplier!C:C,0),0),"")</f>
        <v/>
      </c>
      <c r="Q473" s="484"/>
      <c r="R473" s="484"/>
      <c r="S473" s="488" t="str">
        <f>IFERROR(INDEX(Customer!D:D,MATCH(R473,Customer!C:C,0),0),"")</f>
        <v/>
      </c>
      <c r="T473" s="490" t="str">
        <f>IFERROR(INDEX('Kode Akun'!N:N,MATCH(H473,'Kode Akun'!C:C,0),0),"")</f>
        <v/>
      </c>
      <c r="U473" s="488" t="str">
        <f>IFERROR(INDEX('Kode Akun'!O:O,MATCH(H473,'Kode Akun'!C:C,0),0),"")</f>
        <v/>
      </c>
      <c r="V473" s="166"/>
    </row>
    <row r="474" spans="1:22" ht="15" customHeight="1" x14ac:dyDescent="0.25">
      <c r="A474" s="51">
        <f t="shared" si="21"/>
        <v>0</v>
      </c>
      <c r="B474" s="51">
        <f t="shared" si="22"/>
        <v>0</v>
      </c>
      <c r="C474" s="237">
        <f t="shared" si="23"/>
        <v>0</v>
      </c>
      <c r="D474" s="477">
        <v>465</v>
      </c>
      <c r="E474" s="478"/>
      <c r="F474" s="477"/>
      <c r="G474" s="479"/>
      <c r="H474" s="477"/>
      <c r="I474" s="480" t="str">
        <f>IF(H474&lt;&gt;"",INDEX('Kode Akun'!$D:$D,MATCH($H474,'Kode Akun'!$C:$C,0),0),"")</f>
        <v/>
      </c>
      <c r="J474" s="481"/>
      <c r="K474" s="481"/>
      <c r="L474" s="485"/>
      <c r="M474" s="486"/>
      <c r="N474" s="484"/>
      <c r="O474" s="484"/>
      <c r="P474" s="488" t="str">
        <f>IFERROR(INDEX(Supplier!D:D,MATCH(O474,Supplier!C:C,0),0),"")</f>
        <v/>
      </c>
      <c r="Q474" s="484"/>
      <c r="R474" s="484"/>
      <c r="S474" s="488" t="str">
        <f>IFERROR(INDEX(Customer!D:D,MATCH(R474,Customer!C:C,0),0),"")</f>
        <v/>
      </c>
      <c r="T474" s="490" t="str">
        <f>IFERROR(INDEX('Kode Akun'!N:N,MATCH(H474,'Kode Akun'!C:C,0),0),"")</f>
        <v/>
      </c>
      <c r="U474" s="488" t="str">
        <f>IFERROR(INDEX('Kode Akun'!O:O,MATCH(H474,'Kode Akun'!C:C,0),0),"")</f>
        <v/>
      </c>
      <c r="V474" s="166"/>
    </row>
    <row r="475" spans="1:22" ht="15" customHeight="1" x14ac:dyDescent="0.25">
      <c r="A475" s="51">
        <f t="shared" si="21"/>
        <v>0</v>
      </c>
      <c r="B475" s="51">
        <f t="shared" si="22"/>
        <v>0</v>
      </c>
      <c r="C475" s="237">
        <f t="shared" si="23"/>
        <v>0</v>
      </c>
      <c r="D475" s="477">
        <v>466</v>
      </c>
      <c r="E475" s="478"/>
      <c r="F475" s="477"/>
      <c r="G475" s="479"/>
      <c r="H475" s="477"/>
      <c r="I475" s="480" t="str">
        <f>IF(H475&lt;&gt;"",INDEX('Kode Akun'!$D:$D,MATCH($H475,'Kode Akun'!$C:$C,0),0),"")</f>
        <v/>
      </c>
      <c r="J475" s="481"/>
      <c r="K475" s="481"/>
      <c r="L475" s="485"/>
      <c r="M475" s="486"/>
      <c r="N475" s="484"/>
      <c r="O475" s="484"/>
      <c r="P475" s="488" t="str">
        <f>IFERROR(INDEX(Supplier!D:D,MATCH(O475,Supplier!C:C,0),0),"")</f>
        <v/>
      </c>
      <c r="Q475" s="484"/>
      <c r="R475" s="484"/>
      <c r="S475" s="488" t="str">
        <f>IFERROR(INDEX(Customer!D:D,MATCH(R475,Customer!C:C,0),0),"")</f>
        <v/>
      </c>
      <c r="T475" s="490" t="str">
        <f>IFERROR(INDEX('Kode Akun'!N:N,MATCH(H475,'Kode Akun'!C:C,0),0),"")</f>
        <v/>
      </c>
      <c r="U475" s="488" t="str">
        <f>IFERROR(INDEX('Kode Akun'!O:O,MATCH(H475,'Kode Akun'!C:C,0),0),"")</f>
        <v/>
      </c>
      <c r="V475" s="166"/>
    </row>
    <row r="476" spans="1:22" ht="15" customHeight="1" x14ac:dyDescent="0.25">
      <c r="A476" s="51">
        <f t="shared" si="21"/>
        <v>0</v>
      </c>
      <c r="B476" s="51">
        <f t="shared" si="22"/>
        <v>0</v>
      </c>
      <c r="C476" s="237">
        <f t="shared" si="23"/>
        <v>0</v>
      </c>
      <c r="D476" s="477">
        <v>467</v>
      </c>
      <c r="E476" s="478"/>
      <c r="F476" s="477"/>
      <c r="G476" s="479"/>
      <c r="H476" s="477"/>
      <c r="I476" s="480" t="str">
        <f>IF(H476&lt;&gt;"",INDEX('Kode Akun'!$D:$D,MATCH($H476,'Kode Akun'!$C:$C,0),0),"")</f>
        <v/>
      </c>
      <c r="J476" s="481"/>
      <c r="K476" s="481"/>
      <c r="L476" s="485"/>
      <c r="M476" s="486"/>
      <c r="N476" s="484"/>
      <c r="O476" s="484"/>
      <c r="P476" s="488" t="str">
        <f>IFERROR(INDEX(Supplier!D:D,MATCH(O476,Supplier!C:C,0),0),"")</f>
        <v/>
      </c>
      <c r="Q476" s="484"/>
      <c r="R476" s="484"/>
      <c r="S476" s="488" t="str">
        <f>IFERROR(INDEX(Customer!D:D,MATCH(R476,Customer!C:C,0),0),"")</f>
        <v/>
      </c>
      <c r="T476" s="490" t="str">
        <f>IFERROR(INDEX('Kode Akun'!N:N,MATCH(H476,'Kode Akun'!C:C,0),0),"")</f>
        <v/>
      </c>
      <c r="U476" s="488" t="str">
        <f>IFERROR(INDEX('Kode Akun'!O:O,MATCH(H476,'Kode Akun'!C:C,0),0),"")</f>
        <v/>
      </c>
      <c r="V476" s="166"/>
    </row>
    <row r="477" spans="1:22" ht="15" customHeight="1" x14ac:dyDescent="0.25">
      <c r="A477" s="51">
        <f t="shared" si="21"/>
        <v>0</v>
      </c>
      <c r="B477" s="51">
        <f t="shared" si="22"/>
        <v>0</v>
      </c>
      <c r="C477" s="237">
        <f t="shared" si="23"/>
        <v>0</v>
      </c>
      <c r="D477" s="477">
        <v>468</v>
      </c>
      <c r="E477" s="478"/>
      <c r="F477" s="477"/>
      <c r="G477" s="479"/>
      <c r="H477" s="477"/>
      <c r="I477" s="480" t="str">
        <f>IF(H477&lt;&gt;"",INDEX('Kode Akun'!$D:$D,MATCH($H477,'Kode Akun'!$C:$C,0),0),"")</f>
        <v/>
      </c>
      <c r="J477" s="481"/>
      <c r="K477" s="481"/>
      <c r="L477" s="485"/>
      <c r="M477" s="486"/>
      <c r="N477" s="484"/>
      <c r="O477" s="484"/>
      <c r="P477" s="488" t="str">
        <f>IFERROR(INDEX(Supplier!D:D,MATCH(O477,Supplier!C:C,0),0),"")</f>
        <v/>
      </c>
      <c r="Q477" s="484"/>
      <c r="R477" s="484"/>
      <c r="S477" s="488" t="str">
        <f>IFERROR(INDEX(Customer!D:D,MATCH(R477,Customer!C:C,0),0),"")</f>
        <v/>
      </c>
      <c r="T477" s="490" t="str">
        <f>IFERROR(INDEX('Kode Akun'!N:N,MATCH(H477,'Kode Akun'!C:C,0),0),"")</f>
        <v/>
      </c>
      <c r="U477" s="488" t="str">
        <f>IFERROR(INDEX('Kode Akun'!O:O,MATCH(H477,'Kode Akun'!C:C,0),0),"")</f>
        <v/>
      </c>
      <c r="V477" s="166"/>
    </row>
    <row r="478" spans="1:22" ht="15" customHeight="1" x14ac:dyDescent="0.25">
      <c r="A478" s="51">
        <f t="shared" si="21"/>
        <v>0</v>
      </c>
      <c r="B478" s="51">
        <f t="shared" si="22"/>
        <v>0</v>
      </c>
      <c r="C478" s="237">
        <f t="shared" si="23"/>
        <v>0</v>
      </c>
      <c r="D478" s="477">
        <v>469</v>
      </c>
      <c r="E478" s="478"/>
      <c r="F478" s="477"/>
      <c r="G478" s="479"/>
      <c r="H478" s="477"/>
      <c r="I478" s="480" t="str">
        <f>IF(H478&lt;&gt;"",INDEX('Kode Akun'!$D:$D,MATCH($H478,'Kode Akun'!$C:$C,0),0),"")</f>
        <v/>
      </c>
      <c r="J478" s="481"/>
      <c r="K478" s="481"/>
      <c r="L478" s="485"/>
      <c r="M478" s="486"/>
      <c r="N478" s="484"/>
      <c r="O478" s="484"/>
      <c r="P478" s="488" t="str">
        <f>IFERROR(INDEX(Supplier!D:D,MATCH(O478,Supplier!C:C,0),0),"")</f>
        <v/>
      </c>
      <c r="Q478" s="484"/>
      <c r="R478" s="484"/>
      <c r="S478" s="488" t="str">
        <f>IFERROR(INDEX(Customer!D:D,MATCH(R478,Customer!C:C,0),0),"")</f>
        <v/>
      </c>
      <c r="T478" s="490" t="str">
        <f>IFERROR(INDEX('Kode Akun'!N:N,MATCH(H478,'Kode Akun'!C:C,0),0),"")</f>
        <v/>
      </c>
      <c r="U478" s="488" t="str">
        <f>IFERROR(INDEX('Kode Akun'!O:O,MATCH(H478,'Kode Akun'!C:C,0),0),"")</f>
        <v/>
      </c>
      <c r="V478" s="166"/>
    </row>
    <row r="479" spans="1:22" ht="15" customHeight="1" x14ac:dyDescent="0.25">
      <c r="A479" s="51">
        <f t="shared" si="21"/>
        <v>0</v>
      </c>
      <c r="B479" s="51">
        <f t="shared" si="22"/>
        <v>0</v>
      </c>
      <c r="C479" s="237">
        <f t="shared" si="23"/>
        <v>0</v>
      </c>
      <c r="D479" s="477">
        <v>470</v>
      </c>
      <c r="E479" s="478"/>
      <c r="F479" s="477"/>
      <c r="G479" s="479"/>
      <c r="H479" s="477"/>
      <c r="I479" s="480" t="str">
        <f>IF(H479&lt;&gt;"",INDEX('Kode Akun'!$D:$D,MATCH($H479,'Kode Akun'!$C:$C,0),0),"")</f>
        <v/>
      </c>
      <c r="J479" s="481"/>
      <c r="K479" s="481"/>
      <c r="L479" s="485"/>
      <c r="M479" s="486"/>
      <c r="N479" s="484"/>
      <c r="O479" s="484"/>
      <c r="P479" s="488" t="str">
        <f>IFERROR(INDEX(Supplier!D:D,MATCH(O479,Supplier!C:C,0),0),"")</f>
        <v/>
      </c>
      <c r="Q479" s="484"/>
      <c r="R479" s="484"/>
      <c r="S479" s="488" t="str">
        <f>IFERROR(INDEX(Customer!D:D,MATCH(R479,Customer!C:C,0),0),"")</f>
        <v/>
      </c>
      <c r="T479" s="490" t="str">
        <f>IFERROR(INDEX('Kode Akun'!N:N,MATCH(H479,'Kode Akun'!C:C,0),0),"")</f>
        <v/>
      </c>
      <c r="U479" s="488" t="str">
        <f>IFERROR(INDEX('Kode Akun'!O:O,MATCH(H479,'Kode Akun'!C:C,0),0),"")</f>
        <v/>
      </c>
      <c r="V479" s="166"/>
    </row>
    <row r="480" spans="1:22" ht="15" customHeight="1" x14ac:dyDescent="0.25">
      <c r="A480" s="51">
        <f t="shared" si="21"/>
        <v>0</v>
      </c>
      <c r="B480" s="51">
        <f t="shared" si="22"/>
        <v>0</v>
      </c>
      <c r="C480" s="237">
        <f t="shared" si="23"/>
        <v>0</v>
      </c>
      <c r="D480" s="477">
        <v>471</v>
      </c>
      <c r="E480" s="478"/>
      <c r="F480" s="477"/>
      <c r="G480" s="479"/>
      <c r="H480" s="477"/>
      <c r="I480" s="480" t="str">
        <f>IF(H480&lt;&gt;"",INDEX('Kode Akun'!$D:$D,MATCH($H480,'Kode Akun'!$C:$C,0),0),"")</f>
        <v/>
      </c>
      <c r="J480" s="481"/>
      <c r="K480" s="481"/>
      <c r="L480" s="485"/>
      <c r="M480" s="486"/>
      <c r="N480" s="484"/>
      <c r="O480" s="484"/>
      <c r="P480" s="488" t="str">
        <f>IFERROR(INDEX(Supplier!D:D,MATCH(O480,Supplier!C:C,0),0),"")</f>
        <v/>
      </c>
      <c r="Q480" s="484"/>
      <c r="R480" s="484"/>
      <c r="S480" s="488" t="str">
        <f>IFERROR(INDEX(Customer!D:D,MATCH(R480,Customer!C:C,0),0),"")</f>
        <v/>
      </c>
      <c r="T480" s="490" t="str">
        <f>IFERROR(INDEX('Kode Akun'!N:N,MATCH(H480,'Kode Akun'!C:C,0),0),"")</f>
        <v/>
      </c>
      <c r="U480" s="488" t="str">
        <f>IFERROR(INDEX('Kode Akun'!O:O,MATCH(H480,'Kode Akun'!C:C,0),0),"")</f>
        <v/>
      </c>
      <c r="V480" s="166"/>
    </row>
    <row r="481" spans="1:22" ht="15" customHeight="1" x14ac:dyDescent="0.25">
      <c r="A481" s="51">
        <f t="shared" si="21"/>
        <v>0</v>
      </c>
      <c r="B481" s="51">
        <f t="shared" si="22"/>
        <v>0</v>
      </c>
      <c r="C481" s="237">
        <f t="shared" si="23"/>
        <v>0</v>
      </c>
      <c r="D481" s="477">
        <v>472</v>
      </c>
      <c r="E481" s="478"/>
      <c r="F481" s="477"/>
      <c r="G481" s="479"/>
      <c r="H481" s="477"/>
      <c r="I481" s="480" t="str">
        <f>IF(H481&lt;&gt;"",INDEX('Kode Akun'!$D:$D,MATCH($H481,'Kode Akun'!$C:$C,0),0),"")</f>
        <v/>
      </c>
      <c r="J481" s="481"/>
      <c r="K481" s="481"/>
      <c r="L481" s="485"/>
      <c r="M481" s="486"/>
      <c r="N481" s="484"/>
      <c r="O481" s="484"/>
      <c r="P481" s="488" t="str">
        <f>IFERROR(INDEX(Supplier!D:D,MATCH(O481,Supplier!C:C,0),0),"")</f>
        <v/>
      </c>
      <c r="Q481" s="484"/>
      <c r="R481" s="484"/>
      <c r="S481" s="488" t="str">
        <f>IFERROR(INDEX(Customer!D:D,MATCH(R481,Customer!C:C,0),0),"")</f>
        <v/>
      </c>
      <c r="T481" s="490" t="str">
        <f>IFERROR(INDEX('Kode Akun'!N:N,MATCH(H481,'Kode Akun'!C:C,0),0),"")</f>
        <v/>
      </c>
      <c r="U481" s="488" t="str">
        <f>IFERROR(INDEX('Kode Akun'!O:O,MATCH(H481,'Kode Akun'!C:C,0),0),"")</f>
        <v/>
      </c>
      <c r="V481" s="166"/>
    </row>
    <row r="482" spans="1:22" ht="15" customHeight="1" x14ac:dyDescent="0.25">
      <c r="A482" s="51">
        <f t="shared" si="21"/>
        <v>0</v>
      </c>
      <c r="B482" s="51">
        <f t="shared" si="22"/>
        <v>0</v>
      </c>
      <c r="C482" s="237">
        <f t="shared" si="23"/>
        <v>0</v>
      </c>
      <c r="D482" s="477">
        <v>473</v>
      </c>
      <c r="E482" s="478"/>
      <c r="F482" s="477"/>
      <c r="G482" s="479"/>
      <c r="H482" s="477"/>
      <c r="I482" s="480" t="str">
        <f>IF(H482&lt;&gt;"",INDEX('Kode Akun'!$D:$D,MATCH($H482,'Kode Akun'!$C:$C,0),0),"")</f>
        <v/>
      </c>
      <c r="J482" s="481"/>
      <c r="K482" s="481"/>
      <c r="L482" s="485"/>
      <c r="M482" s="486"/>
      <c r="N482" s="484"/>
      <c r="O482" s="484"/>
      <c r="P482" s="488" t="str">
        <f>IFERROR(INDEX(Supplier!D:D,MATCH(O482,Supplier!C:C,0),0),"")</f>
        <v/>
      </c>
      <c r="Q482" s="484"/>
      <c r="R482" s="484"/>
      <c r="S482" s="488" t="str">
        <f>IFERROR(INDEX(Customer!D:D,MATCH(R482,Customer!C:C,0),0),"")</f>
        <v/>
      </c>
      <c r="T482" s="490" t="str">
        <f>IFERROR(INDEX('Kode Akun'!N:N,MATCH(H482,'Kode Akun'!C:C,0),0),"")</f>
        <v/>
      </c>
      <c r="U482" s="488" t="str">
        <f>IFERROR(INDEX('Kode Akun'!O:O,MATCH(H482,'Kode Akun'!C:C,0),0),"")</f>
        <v/>
      </c>
      <c r="V482" s="166"/>
    </row>
    <row r="483" spans="1:22" ht="15" customHeight="1" x14ac:dyDescent="0.25">
      <c r="A483" s="51">
        <f t="shared" si="21"/>
        <v>0</v>
      </c>
      <c r="B483" s="51">
        <f t="shared" si="22"/>
        <v>0</v>
      </c>
      <c r="C483" s="237">
        <f t="shared" si="23"/>
        <v>0</v>
      </c>
      <c r="D483" s="477">
        <v>474</v>
      </c>
      <c r="E483" s="478"/>
      <c r="F483" s="477"/>
      <c r="G483" s="479"/>
      <c r="H483" s="477"/>
      <c r="I483" s="480" t="str">
        <f>IF(H483&lt;&gt;"",INDEX('Kode Akun'!$D:$D,MATCH($H483,'Kode Akun'!$C:$C,0),0),"")</f>
        <v/>
      </c>
      <c r="J483" s="481"/>
      <c r="K483" s="481"/>
      <c r="L483" s="485"/>
      <c r="M483" s="486"/>
      <c r="N483" s="484"/>
      <c r="O483" s="484"/>
      <c r="P483" s="488" t="str">
        <f>IFERROR(INDEX(Supplier!D:D,MATCH(O483,Supplier!C:C,0),0),"")</f>
        <v/>
      </c>
      <c r="Q483" s="484"/>
      <c r="R483" s="484"/>
      <c r="S483" s="488" t="str">
        <f>IFERROR(INDEX(Customer!D:D,MATCH(R483,Customer!C:C,0),0),"")</f>
        <v/>
      </c>
      <c r="T483" s="490" t="str">
        <f>IFERROR(INDEX('Kode Akun'!N:N,MATCH(H483,'Kode Akun'!C:C,0),0),"")</f>
        <v/>
      </c>
      <c r="U483" s="488" t="str">
        <f>IFERROR(INDEX('Kode Akun'!O:O,MATCH(H483,'Kode Akun'!C:C,0),0),"")</f>
        <v/>
      </c>
      <c r="V483" s="166"/>
    </row>
    <row r="484" spans="1:22" ht="15" customHeight="1" x14ac:dyDescent="0.25">
      <c r="A484" s="51">
        <f t="shared" si="21"/>
        <v>0</v>
      </c>
      <c r="B484" s="51">
        <f t="shared" si="22"/>
        <v>0</v>
      </c>
      <c r="C484" s="237">
        <f t="shared" si="23"/>
        <v>0</v>
      </c>
      <c r="D484" s="477">
        <v>475</v>
      </c>
      <c r="E484" s="478"/>
      <c r="F484" s="477"/>
      <c r="G484" s="479"/>
      <c r="H484" s="477"/>
      <c r="I484" s="480" t="str">
        <f>IF(H484&lt;&gt;"",INDEX('Kode Akun'!$D:$D,MATCH($H484,'Kode Akun'!$C:$C,0),0),"")</f>
        <v/>
      </c>
      <c r="J484" s="481"/>
      <c r="K484" s="481"/>
      <c r="L484" s="485"/>
      <c r="M484" s="486"/>
      <c r="N484" s="484"/>
      <c r="O484" s="484"/>
      <c r="P484" s="488" t="str">
        <f>IFERROR(INDEX(Supplier!D:D,MATCH(O484,Supplier!C:C,0),0),"")</f>
        <v/>
      </c>
      <c r="Q484" s="484"/>
      <c r="R484" s="484"/>
      <c r="S484" s="488" t="str">
        <f>IFERROR(INDEX(Customer!D:D,MATCH(R484,Customer!C:C,0),0),"")</f>
        <v/>
      </c>
      <c r="T484" s="490" t="str">
        <f>IFERROR(INDEX('Kode Akun'!N:N,MATCH(H484,'Kode Akun'!C:C,0),0),"")</f>
        <v/>
      </c>
      <c r="U484" s="488" t="str">
        <f>IFERROR(INDEX('Kode Akun'!O:O,MATCH(H484,'Kode Akun'!C:C,0),0),"")</f>
        <v/>
      </c>
      <c r="V484" s="166"/>
    </row>
    <row r="485" spans="1:22" ht="15" customHeight="1" x14ac:dyDescent="0.25">
      <c r="A485" s="51">
        <f t="shared" si="21"/>
        <v>0</v>
      </c>
      <c r="B485" s="51">
        <f t="shared" si="22"/>
        <v>0</v>
      </c>
      <c r="C485" s="237">
        <f t="shared" si="23"/>
        <v>0</v>
      </c>
      <c r="D485" s="477">
        <v>476</v>
      </c>
      <c r="E485" s="478"/>
      <c r="F485" s="477"/>
      <c r="G485" s="479"/>
      <c r="H485" s="477"/>
      <c r="I485" s="480" t="str">
        <f>IF(H485&lt;&gt;"",INDEX('Kode Akun'!$D:$D,MATCH($H485,'Kode Akun'!$C:$C,0),0),"")</f>
        <v/>
      </c>
      <c r="J485" s="481"/>
      <c r="K485" s="481"/>
      <c r="L485" s="485"/>
      <c r="M485" s="486"/>
      <c r="N485" s="484"/>
      <c r="O485" s="484"/>
      <c r="P485" s="488" t="str">
        <f>IFERROR(INDEX(Supplier!D:D,MATCH(O485,Supplier!C:C,0),0),"")</f>
        <v/>
      </c>
      <c r="Q485" s="484"/>
      <c r="R485" s="484"/>
      <c r="S485" s="488" t="str">
        <f>IFERROR(INDEX(Customer!D:D,MATCH(R485,Customer!C:C,0),0),"")</f>
        <v/>
      </c>
      <c r="T485" s="490" t="str">
        <f>IFERROR(INDEX('Kode Akun'!N:N,MATCH(H485,'Kode Akun'!C:C,0),0),"")</f>
        <v/>
      </c>
      <c r="U485" s="488" t="str">
        <f>IFERROR(INDEX('Kode Akun'!O:O,MATCH(H485,'Kode Akun'!C:C,0),0),"")</f>
        <v/>
      </c>
      <c r="V485" s="166"/>
    </row>
    <row r="486" spans="1:22" ht="15" customHeight="1" x14ac:dyDescent="0.25">
      <c r="A486" s="51">
        <f t="shared" si="21"/>
        <v>0</v>
      </c>
      <c r="B486" s="51">
        <f t="shared" si="22"/>
        <v>0</v>
      </c>
      <c r="C486" s="237">
        <f t="shared" si="23"/>
        <v>0</v>
      </c>
      <c r="D486" s="477">
        <v>477</v>
      </c>
      <c r="E486" s="478"/>
      <c r="F486" s="477"/>
      <c r="G486" s="479"/>
      <c r="H486" s="477"/>
      <c r="I486" s="480" t="str">
        <f>IF(H486&lt;&gt;"",INDEX('Kode Akun'!$D:$D,MATCH($H486,'Kode Akun'!$C:$C,0),0),"")</f>
        <v/>
      </c>
      <c r="J486" s="481"/>
      <c r="K486" s="481"/>
      <c r="L486" s="485"/>
      <c r="M486" s="486"/>
      <c r="N486" s="484"/>
      <c r="O486" s="484"/>
      <c r="P486" s="488" t="str">
        <f>IFERROR(INDEX(Supplier!D:D,MATCH(O486,Supplier!C:C,0),0),"")</f>
        <v/>
      </c>
      <c r="Q486" s="484"/>
      <c r="R486" s="484"/>
      <c r="S486" s="488" t="str">
        <f>IFERROR(INDEX(Customer!D:D,MATCH(R486,Customer!C:C,0),0),"")</f>
        <v/>
      </c>
      <c r="T486" s="490" t="str">
        <f>IFERROR(INDEX('Kode Akun'!N:N,MATCH(H486,'Kode Akun'!C:C,0),0),"")</f>
        <v/>
      </c>
      <c r="U486" s="488" t="str">
        <f>IFERROR(INDEX('Kode Akun'!O:O,MATCH(H486,'Kode Akun'!C:C,0),0),"")</f>
        <v/>
      </c>
      <c r="V486" s="166"/>
    </row>
    <row r="487" spans="1:22" ht="15" customHeight="1" x14ac:dyDescent="0.25">
      <c r="A487" s="51">
        <f t="shared" si="21"/>
        <v>0</v>
      </c>
      <c r="B487" s="51">
        <f t="shared" si="22"/>
        <v>0</v>
      </c>
      <c r="C487" s="237">
        <f t="shared" si="23"/>
        <v>0</v>
      </c>
      <c r="D487" s="477">
        <v>478</v>
      </c>
      <c r="E487" s="478"/>
      <c r="F487" s="477"/>
      <c r="G487" s="479"/>
      <c r="H487" s="477"/>
      <c r="I487" s="480" t="str">
        <f>IF(H487&lt;&gt;"",INDEX('Kode Akun'!$D:$D,MATCH($H487,'Kode Akun'!$C:$C,0),0),"")</f>
        <v/>
      </c>
      <c r="J487" s="481"/>
      <c r="K487" s="481"/>
      <c r="L487" s="485"/>
      <c r="M487" s="486"/>
      <c r="N487" s="484"/>
      <c r="O487" s="484"/>
      <c r="P487" s="488" t="str">
        <f>IFERROR(INDEX(Supplier!D:D,MATCH(O487,Supplier!C:C,0),0),"")</f>
        <v/>
      </c>
      <c r="Q487" s="484"/>
      <c r="R487" s="484"/>
      <c r="S487" s="488" t="str">
        <f>IFERROR(INDEX(Customer!D:D,MATCH(R487,Customer!C:C,0),0),"")</f>
        <v/>
      </c>
      <c r="T487" s="490" t="str">
        <f>IFERROR(INDEX('Kode Akun'!N:N,MATCH(H487,'Kode Akun'!C:C,0),0),"")</f>
        <v/>
      </c>
      <c r="U487" s="488" t="str">
        <f>IFERROR(INDEX('Kode Akun'!O:O,MATCH(H487,'Kode Akun'!C:C,0),0),"")</f>
        <v/>
      </c>
      <c r="V487" s="166"/>
    </row>
    <row r="488" spans="1:22" ht="15" customHeight="1" x14ac:dyDescent="0.25">
      <c r="A488" s="51">
        <f t="shared" si="21"/>
        <v>0</v>
      </c>
      <c r="B488" s="51">
        <f t="shared" si="22"/>
        <v>0</v>
      </c>
      <c r="C488" s="237">
        <f t="shared" si="23"/>
        <v>0</v>
      </c>
      <c r="D488" s="477">
        <v>479</v>
      </c>
      <c r="E488" s="478"/>
      <c r="F488" s="477"/>
      <c r="G488" s="479"/>
      <c r="H488" s="477"/>
      <c r="I488" s="480" t="str">
        <f>IF(H488&lt;&gt;"",INDEX('Kode Akun'!$D:$D,MATCH($H488,'Kode Akun'!$C:$C,0),0),"")</f>
        <v/>
      </c>
      <c r="J488" s="481"/>
      <c r="K488" s="481"/>
      <c r="L488" s="485"/>
      <c r="M488" s="486"/>
      <c r="N488" s="484"/>
      <c r="O488" s="484"/>
      <c r="P488" s="488" t="str">
        <f>IFERROR(INDEX(Supplier!D:D,MATCH(O488,Supplier!C:C,0),0),"")</f>
        <v/>
      </c>
      <c r="Q488" s="484"/>
      <c r="R488" s="484"/>
      <c r="S488" s="488" t="str">
        <f>IFERROR(INDEX(Customer!D:D,MATCH(R488,Customer!C:C,0),0),"")</f>
        <v/>
      </c>
      <c r="T488" s="490" t="str">
        <f>IFERROR(INDEX('Kode Akun'!N:N,MATCH(H488,'Kode Akun'!C:C,0),0),"")</f>
        <v/>
      </c>
      <c r="U488" s="488" t="str">
        <f>IFERROR(INDEX('Kode Akun'!O:O,MATCH(H488,'Kode Akun'!C:C,0),0),"")</f>
        <v/>
      </c>
      <c r="V488" s="166"/>
    </row>
    <row r="489" spans="1:22" ht="15" customHeight="1" x14ac:dyDescent="0.25">
      <c r="A489" s="51">
        <f t="shared" si="21"/>
        <v>0</v>
      </c>
      <c r="B489" s="51">
        <f t="shared" si="22"/>
        <v>0</v>
      </c>
      <c r="C489" s="237">
        <f t="shared" si="23"/>
        <v>0</v>
      </c>
      <c r="D489" s="477">
        <v>480</v>
      </c>
      <c r="E489" s="478"/>
      <c r="F489" s="477"/>
      <c r="G489" s="479"/>
      <c r="H489" s="477"/>
      <c r="I489" s="480" t="str">
        <f>IF(H489&lt;&gt;"",INDEX('Kode Akun'!$D:$D,MATCH($H489,'Kode Akun'!$C:$C,0),0),"")</f>
        <v/>
      </c>
      <c r="J489" s="481"/>
      <c r="K489" s="481"/>
      <c r="L489" s="485"/>
      <c r="M489" s="486"/>
      <c r="N489" s="484"/>
      <c r="O489" s="484"/>
      <c r="P489" s="488" t="str">
        <f>IFERROR(INDEX(Supplier!D:D,MATCH(O489,Supplier!C:C,0),0),"")</f>
        <v/>
      </c>
      <c r="Q489" s="484"/>
      <c r="R489" s="484"/>
      <c r="S489" s="488" t="str">
        <f>IFERROR(INDEX(Customer!D:D,MATCH(R489,Customer!C:C,0),0),"")</f>
        <v/>
      </c>
      <c r="T489" s="490" t="str">
        <f>IFERROR(INDEX('Kode Akun'!N:N,MATCH(H489,'Kode Akun'!C:C,0),0),"")</f>
        <v/>
      </c>
      <c r="U489" s="488" t="str">
        <f>IFERROR(INDEX('Kode Akun'!O:O,MATCH(H489,'Kode Akun'!C:C,0),0),"")</f>
        <v/>
      </c>
      <c r="V489" s="166"/>
    </row>
    <row r="490" spans="1:22" ht="15" customHeight="1" x14ac:dyDescent="0.25">
      <c r="A490" s="51">
        <f t="shared" si="21"/>
        <v>0</v>
      </c>
      <c r="B490" s="51">
        <f t="shared" si="22"/>
        <v>0</v>
      </c>
      <c r="C490" s="237">
        <f t="shared" si="23"/>
        <v>0</v>
      </c>
      <c r="D490" s="477">
        <v>481</v>
      </c>
      <c r="E490" s="478"/>
      <c r="F490" s="477"/>
      <c r="G490" s="479"/>
      <c r="H490" s="477"/>
      <c r="I490" s="480" t="str">
        <f>IF(H490&lt;&gt;"",INDEX('Kode Akun'!$D:$D,MATCH($H490,'Kode Akun'!$C:$C,0),0),"")</f>
        <v/>
      </c>
      <c r="J490" s="481"/>
      <c r="K490" s="481"/>
      <c r="L490" s="485"/>
      <c r="M490" s="486"/>
      <c r="N490" s="484"/>
      <c r="O490" s="484"/>
      <c r="P490" s="488" t="str">
        <f>IFERROR(INDEX(Supplier!D:D,MATCH(O490,Supplier!C:C,0),0),"")</f>
        <v/>
      </c>
      <c r="Q490" s="484"/>
      <c r="R490" s="484"/>
      <c r="S490" s="488" t="str">
        <f>IFERROR(INDEX(Customer!D:D,MATCH(R490,Customer!C:C,0),0),"")</f>
        <v/>
      </c>
      <c r="T490" s="490" t="str">
        <f>IFERROR(INDEX('Kode Akun'!N:N,MATCH(H490,'Kode Akun'!C:C,0),0),"")</f>
        <v/>
      </c>
      <c r="U490" s="488" t="str">
        <f>IFERROR(INDEX('Kode Akun'!O:O,MATCH(H490,'Kode Akun'!C:C,0),0),"")</f>
        <v/>
      </c>
      <c r="V490" s="166"/>
    </row>
    <row r="491" spans="1:22" ht="15" customHeight="1" x14ac:dyDescent="0.25">
      <c r="A491" s="51">
        <f t="shared" si="21"/>
        <v>0</v>
      </c>
      <c r="B491" s="51">
        <f t="shared" si="22"/>
        <v>0</v>
      </c>
      <c r="C491" s="237">
        <f t="shared" si="23"/>
        <v>0</v>
      </c>
      <c r="D491" s="477">
        <v>482</v>
      </c>
      <c r="E491" s="478"/>
      <c r="F491" s="477"/>
      <c r="G491" s="479"/>
      <c r="H491" s="477"/>
      <c r="I491" s="480" t="str">
        <f>IF(H491&lt;&gt;"",INDEX('Kode Akun'!$D:$D,MATCH($H491,'Kode Akun'!$C:$C,0),0),"")</f>
        <v/>
      </c>
      <c r="J491" s="481"/>
      <c r="K491" s="481"/>
      <c r="L491" s="485"/>
      <c r="M491" s="486"/>
      <c r="N491" s="484"/>
      <c r="O491" s="484"/>
      <c r="P491" s="488" t="str">
        <f>IFERROR(INDEX(Supplier!D:D,MATCH(O491,Supplier!C:C,0),0),"")</f>
        <v/>
      </c>
      <c r="Q491" s="484"/>
      <c r="R491" s="484"/>
      <c r="S491" s="488" t="str">
        <f>IFERROR(INDEX(Customer!D:D,MATCH(R491,Customer!C:C,0),0),"")</f>
        <v/>
      </c>
      <c r="T491" s="490" t="str">
        <f>IFERROR(INDEX('Kode Akun'!N:N,MATCH(H491,'Kode Akun'!C:C,0),0),"")</f>
        <v/>
      </c>
      <c r="U491" s="488" t="str">
        <f>IFERROR(INDEX('Kode Akun'!O:O,MATCH(H491,'Kode Akun'!C:C,0),0),"")</f>
        <v/>
      </c>
      <c r="V491" s="166"/>
    </row>
    <row r="492" spans="1:22" ht="15" customHeight="1" x14ac:dyDescent="0.25">
      <c r="A492" s="51">
        <f t="shared" si="21"/>
        <v>0</v>
      </c>
      <c r="B492" s="51">
        <f t="shared" si="22"/>
        <v>0</v>
      </c>
      <c r="C492" s="237">
        <f t="shared" si="23"/>
        <v>0</v>
      </c>
      <c r="D492" s="477">
        <v>483</v>
      </c>
      <c r="E492" s="478"/>
      <c r="F492" s="477"/>
      <c r="G492" s="479"/>
      <c r="H492" s="477"/>
      <c r="I492" s="480" t="str">
        <f>IF(H492&lt;&gt;"",INDEX('Kode Akun'!$D:$D,MATCH($H492,'Kode Akun'!$C:$C,0),0),"")</f>
        <v/>
      </c>
      <c r="J492" s="481"/>
      <c r="K492" s="481"/>
      <c r="L492" s="485"/>
      <c r="M492" s="486"/>
      <c r="N492" s="484"/>
      <c r="O492" s="484"/>
      <c r="P492" s="488" t="str">
        <f>IFERROR(INDEX(Supplier!D:D,MATCH(O492,Supplier!C:C,0),0),"")</f>
        <v/>
      </c>
      <c r="Q492" s="484"/>
      <c r="R492" s="484"/>
      <c r="S492" s="488" t="str">
        <f>IFERROR(INDEX(Customer!D:D,MATCH(R492,Customer!C:C,0),0),"")</f>
        <v/>
      </c>
      <c r="T492" s="490" t="str">
        <f>IFERROR(INDEX('Kode Akun'!N:N,MATCH(H492,'Kode Akun'!C:C,0),0),"")</f>
        <v/>
      </c>
      <c r="U492" s="488" t="str">
        <f>IFERROR(INDEX('Kode Akun'!O:O,MATCH(H492,'Kode Akun'!C:C,0),0),"")</f>
        <v/>
      </c>
      <c r="V492" s="166"/>
    </row>
    <row r="493" spans="1:22" ht="15" customHeight="1" x14ac:dyDescent="0.25">
      <c r="A493" s="51">
        <f t="shared" si="21"/>
        <v>0</v>
      </c>
      <c r="B493" s="51">
        <f t="shared" si="22"/>
        <v>0</v>
      </c>
      <c r="C493" s="237">
        <f t="shared" si="23"/>
        <v>0</v>
      </c>
      <c r="D493" s="477">
        <v>484</v>
      </c>
      <c r="E493" s="478"/>
      <c r="F493" s="477"/>
      <c r="G493" s="479"/>
      <c r="H493" s="477"/>
      <c r="I493" s="480" t="str">
        <f>IF(H493&lt;&gt;"",INDEX('Kode Akun'!$D:$D,MATCH($H493,'Kode Akun'!$C:$C,0),0),"")</f>
        <v/>
      </c>
      <c r="J493" s="481"/>
      <c r="K493" s="481"/>
      <c r="L493" s="485"/>
      <c r="M493" s="486"/>
      <c r="N493" s="484"/>
      <c r="O493" s="484"/>
      <c r="P493" s="488" t="str">
        <f>IFERROR(INDEX(Supplier!D:D,MATCH(O493,Supplier!C:C,0),0),"")</f>
        <v/>
      </c>
      <c r="Q493" s="484"/>
      <c r="R493" s="484"/>
      <c r="S493" s="488" t="str">
        <f>IFERROR(INDEX(Customer!D:D,MATCH(R493,Customer!C:C,0),0),"")</f>
        <v/>
      </c>
      <c r="T493" s="490" t="str">
        <f>IFERROR(INDEX('Kode Akun'!N:N,MATCH(H493,'Kode Akun'!C:C,0),0),"")</f>
        <v/>
      </c>
      <c r="U493" s="488" t="str">
        <f>IFERROR(INDEX('Kode Akun'!O:O,MATCH(H493,'Kode Akun'!C:C,0),0),"")</f>
        <v/>
      </c>
      <c r="V493" s="166"/>
    </row>
    <row r="494" spans="1:22" ht="15" customHeight="1" x14ac:dyDescent="0.25">
      <c r="A494" s="51">
        <f t="shared" si="21"/>
        <v>0</v>
      </c>
      <c r="B494" s="51">
        <f t="shared" si="22"/>
        <v>0</v>
      </c>
      <c r="C494" s="237">
        <f t="shared" si="23"/>
        <v>0</v>
      </c>
      <c r="D494" s="477">
        <v>485</v>
      </c>
      <c r="E494" s="478"/>
      <c r="F494" s="477"/>
      <c r="G494" s="479"/>
      <c r="H494" s="477"/>
      <c r="I494" s="480" t="str">
        <f>IF(H494&lt;&gt;"",INDEX('Kode Akun'!$D:$D,MATCH($H494,'Kode Akun'!$C:$C,0),0),"")</f>
        <v/>
      </c>
      <c r="J494" s="481"/>
      <c r="K494" s="481"/>
      <c r="L494" s="485"/>
      <c r="M494" s="486"/>
      <c r="N494" s="484"/>
      <c r="O494" s="484"/>
      <c r="P494" s="488" t="str">
        <f>IFERROR(INDEX(Supplier!D:D,MATCH(O494,Supplier!C:C,0),0),"")</f>
        <v/>
      </c>
      <c r="Q494" s="484"/>
      <c r="R494" s="484"/>
      <c r="S494" s="488" t="str">
        <f>IFERROR(INDEX(Customer!D:D,MATCH(R494,Customer!C:C,0),0),"")</f>
        <v/>
      </c>
      <c r="T494" s="490" t="str">
        <f>IFERROR(INDEX('Kode Akun'!N:N,MATCH(H494,'Kode Akun'!C:C,0),0),"")</f>
        <v/>
      </c>
      <c r="U494" s="488" t="str">
        <f>IFERROR(INDEX('Kode Akun'!O:O,MATCH(H494,'Kode Akun'!C:C,0),0),"")</f>
        <v/>
      </c>
      <c r="V494" s="166"/>
    </row>
    <row r="495" spans="1:22" ht="15" customHeight="1" x14ac:dyDescent="0.25">
      <c r="A495" s="51">
        <f t="shared" si="21"/>
        <v>0</v>
      </c>
      <c r="B495" s="51">
        <f t="shared" si="22"/>
        <v>0</v>
      </c>
      <c r="C495" s="237">
        <f t="shared" si="23"/>
        <v>0</v>
      </c>
      <c r="D495" s="477">
        <v>486</v>
      </c>
      <c r="E495" s="478"/>
      <c r="F495" s="477"/>
      <c r="G495" s="479"/>
      <c r="H495" s="477"/>
      <c r="I495" s="480" t="str">
        <f>IF(H495&lt;&gt;"",INDEX('Kode Akun'!$D:$D,MATCH($H495,'Kode Akun'!$C:$C,0),0),"")</f>
        <v/>
      </c>
      <c r="J495" s="481"/>
      <c r="K495" s="481"/>
      <c r="L495" s="485"/>
      <c r="M495" s="486"/>
      <c r="N495" s="484"/>
      <c r="O495" s="484"/>
      <c r="P495" s="488" t="str">
        <f>IFERROR(INDEX(Supplier!D:D,MATCH(O495,Supplier!C:C,0),0),"")</f>
        <v/>
      </c>
      <c r="Q495" s="484"/>
      <c r="R495" s="484"/>
      <c r="S495" s="488" t="str">
        <f>IFERROR(INDEX(Customer!D:D,MATCH(R495,Customer!C:C,0),0),"")</f>
        <v/>
      </c>
      <c r="T495" s="490" t="str">
        <f>IFERROR(INDEX('Kode Akun'!N:N,MATCH(H495,'Kode Akun'!C:C,0),0),"")</f>
        <v/>
      </c>
      <c r="U495" s="488" t="str">
        <f>IFERROR(INDEX('Kode Akun'!O:O,MATCH(H495,'Kode Akun'!C:C,0),0),"")</f>
        <v/>
      </c>
      <c r="V495" s="166"/>
    </row>
    <row r="496" spans="1:22" ht="15" customHeight="1" x14ac:dyDescent="0.25">
      <c r="A496" s="51">
        <f t="shared" si="21"/>
        <v>0</v>
      </c>
      <c r="B496" s="51">
        <f t="shared" si="22"/>
        <v>0</v>
      </c>
      <c r="C496" s="237">
        <f t="shared" si="23"/>
        <v>0</v>
      </c>
      <c r="D496" s="477">
        <v>487</v>
      </c>
      <c r="E496" s="478"/>
      <c r="F496" s="477"/>
      <c r="G496" s="479"/>
      <c r="H496" s="477"/>
      <c r="I496" s="480" t="str">
        <f>IF(H496&lt;&gt;"",INDEX('Kode Akun'!$D:$D,MATCH($H496,'Kode Akun'!$C:$C,0),0),"")</f>
        <v/>
      </c>
      <c r="J496" s="481"/>
      <c r="K496" s="481"/>
      <c r="L496" s="485"/>
      <c r="M496" s="486"/>
      <c r="N496" s="484"/>
      <c r="O496" s="484"/>
      <c r="P496" s="488" t="str">
        <f>IFERROR(INDEX(Supplier!D:D,MATCH(O496,Supplier!C:C,0),0),"")</f>
        <v/>
      </c>
      <c r="Q496" s="484"/>
      <c r="R496" s="484"/>
      <c r="S496" s="488" t="str">
        <f>IFERROR(INDEX(Customer!D:D,MATCH(R496,Customer!C:C,0),0),"")</f>
        <v/>
      </c>
      <c r="T496" s="490" t="str">
        <f>IFERROR(INDEX('Kode Akun'!N:N,MATCH(H496,'Kode Akun'!C:C,0),0),"")</f>
        <v/>
      </c>
      <c r="U496" s="488" t="str">
        <f>IFERROR(INDEX('Kode Akun'!O:O,MATCH(H496,'Kode Akun'!C:C,0),0),"")</f>
        <v/>
      </c>
      <c r="V496" s="166"/>
    </row>
    <row r="497" spans="1:22" ht="15" customHeight="1" x14ac:dyDescent="0.25">
      <c r="A497" s="51">
        <f t="shared" si="21"/>
        <v>0</v>
      </c>
      <c r="B497" s="51">
        <f t="shared" si="22"/>
        <v>0</v>
      </c>
      <c r="C497" s="237">
        <f t="shared" si="23"/>
        <v>0</v>
      </c>
      <c r="D497" s="477">
        <v>488</v>
      </c>
      <c r="E497" s="478"/>
      <c r="F497" s="477"/>
      <c r="G497" s="479"/>
      <c r="H497" s="477"/>
      <c r="I497" s="480" t="str">
        <f>IF(H497&lt;&gt;"",INDEX('Kode Akun'!$D:$D,MATCH($H497,'Kode Akun'!$C:$C,0),0),"")</f>
        <v/>
      </c>
      <c r="J497" s="481"/>
      <c r="K497" s="481"/>
      <c r="L497" s="485"/>
      <c r="M497" s="486"/>
      <c r="N497" s="484"/>
      <c r="O497" s="484"/>
      <c r="P497" s="488" t="str">
        <f>IFERROR(INDEX(Supplier!D:D,MATCH(O497,Supplier!C:C,0),0),"")</f>
        <v/>
      </c>
      <c r="Q497" s="484"/>
      <c r="R497" s="484"/>
      <c r="S497" s="488" t="str">
        <f>IFERROR(INDEX(Customer!D:D,MATCH(R497,Customer!C:C,0),0),"")</f>
        <v/>
      </c>
      <c r="T497" s="490" t="str">
        <f>IFERROR(INDEX('Kode Akun'!N:N,MATCH(H497,'Kode Akun'!C:C,0),0),"")</f>
        <v/>
      </c>
      <c r="U497" s="488" t="str">
        <f>IFERROR(INDEX('Kode Akun'!O:O,MATCH(H497,'Kode Akun'!C:C,0),0),"")</f>
        <v/>
      </c>
      <c r="V497" s="166"/>
    </row>
    <row r="498" spans="1:22" ht="15" customHeight="1" x14ac:dyDescent="0.25">
      <c r="A498" s="51">
        <f t="shared" si="21"/>
        <v>0</v>
      </c>
      <c r="B498" s="51">
        <f t="shared" si="22"/>
        <v>0</v>
      </c>
      <c r="C498" s="237">
        <f t="shared" si="23"/>
        <v>0</v>
      </c>
      <c r="D498" s="477">
        <v>489</v>
      </c>
      <c r="E498" s="478"/>
      <c r="F498" s="477"/>
      <c r="G498" s="479"/>
      <c r="H498" s="477"/>
      <c r="I498" s="480" t="str">
        <f>IF(H498&lt;&gt;"",INDEX('Kode Akun'!$D:$D,MATCH($H498,'Kode Akun'!$C:$C,0),0),"")</f>
        <v/>
      </c>
      <c r="J498" s="481"/>
      <c r="K498" s="481"/>
      <c r="L498" s="485"/>
      <c r="M498" s="486"/>
      <c r="N498" s="484"/>
      <c r="O498" s="484"/>
      <c r="P498" s="488" t="str">
        <f>IFERROR(INDEX(Supplier!D:D,MATCH(O498,Supplier!C:C,0),0),"")</f>
        <v/>
      </c>
      <c r="Q498" s="484"/>
      <c r="R498" s="484"/>
      <c r="S498" s="488" t="str">
        <f>IFERROR(INDEX(Customer!D:D,MATCH(R498,Customer!C:C,0),0),"")</f>
        <v/>
      </c>
      <c r="T498" s="490" t="str">
        <f>IFERROR(INDEX('Kode Akun'!N:N,MATCH(H498,'Kode Akun'!C:C,0),0),"")</f>
        <v/>
      </c>
      <c r="U498" s="488" t="str">
        <f>IFERROR(INDEX('Kode Akun'!O:O,MATCH(H498,'Kode Akun'!C:C,0),0),"")</f>
        <v/>
      </c>
      <c r="V498" s="166"/>
    </row>
    <row r="499" spans="1:22" ht="15" customHeight="1" x14ac:dyDescent="0.25">
      <c r="A499" s="51">
        <f t="shared" si="21"/>
        <v>0</v>
      </c>
      <c r="B499" s="51">
        <f t="shared" si="22"/>
        <v>0</v>
      </c>
      <c r="C499" s="237">
        <f t="shared" si="23"/>
        <v>0</v>
      </c>
      <c r="D499" s="477">
        <v>490</v>
      </c>
      <c r="E499" s="478"/>
      <c r="F499" s="477"/>
      <c r="G499" s="479"/>
      <c r="H499" s="477"/>
      <c r="I499" s="480" t="str">
        <f>IF(H499&lt;&gt;"",INDEX('Kode Akun'!$D:$D,MATCH($H499,'Kode Akun'!$C:$C,0),0),"")</f>
        <v/>
      </c>
      <c r="J499" s="481"/>
      <c r="K499" s="481"/>
      <c r="L499" s="485"/>
      <c r="M499" s="486"/>
      <c r="N499" s="484"/>
      <c r="O499" s="484"/>
      <c r="P499" s="488" t="str">
        <f>IFERROR(INDEX(Supplier!D:D,MATCH(O499,Supplier!C:C,0),0),"")</f>
        <v/>
      </c>
      <c r="Q499" s="484"/>
      <c r="R499" s="484"/>
      <c r="S499" s="488" t="str">
        <f>IFERROR(INDEX(Customer!D:D,MATCH(R499,Customer!C:C,0),0),"")</f>
        <v/>
      </c>
      <c r="T499" s="490" t="str">
        <f>IFERROR(INDEX('Kode Akun'!N:N,MATCH(H499,'Kode Akun'!C:C,0),0),"")</f>
        <v/>
      </c>
      <c r="U499" s="488" t="str">
        <f>IFERROR(INDEX('Kode Akun'!O:O,MATCH(H499,'Kode Akun'!C:C,0),0),"")</f>
        <v/>
      </c>
      <c r="V499" s="166"/>
    </row>
    <row r="500" spans="1:22" ht="15" customHeight="1" x14ac:dyDescent="0.25">
      <c r="A500" s="51">
        <f t="shared" si="21"/>
        <v>0</v>
      </c>
      <c r="B500" s="51">
        <f t="shared" si="22"/>
        <v>0</v>
      </c>
      <c r="C500" s="237">
        <f t="shared" si="23"/>
        <v>0</v>
      </c>
      <c r="D500" s="477">
        <v>491</v>
      </c>
      <c r="E500" s="478"/>
      <c r="F500" s="477"/>
      <c r="G500" s="479"/>
      <c r="H500" s="477"/>
      <c r="I500" s="480" t="str">
        <f>IF(H500&lt;&gt;"",INDEX('Kode Akun'!$D:$D,MATCH($H500,'Kode Akun'!$C:$C,0),0),"")</f>
        <v/>
      </c>
      <c r="J500" s="481"/>
      <c r="K500" s="481"/>
      <c r="L500" s="485"/>
      <c r="M500" s="486"/>
      <c r="N500" s="484"/>
      <c r="O500" s="484"/>
      <c r="P500" s="488" t="str">
        <f>IFERROR(INDEX(Supplier!D:D,MATCH(O500,Supplier!C:C,0),0),"")</f>
        <v/>
      </c>
      <c r="Q500" s="484"/>
      <c r="R500" s="484"/>
      <c r="S500" s="488" t="str">
        <f>IFERROR(INDEX(Customer!D:D,MATCH(R500,Customer!C:C,0),0),"")</f>
        <v/>
      </c>
      <c r="T500" s="490" t="str">
        <f>IFERROR(INDEX('Kode Akun'!N:N,MATCH(H500,'Kode Akun'!C:C,0),0),"")</f>
        <v/>
      </c>
      <c r="U500" s="488" t="str">
        <f>IFERROR(INDEX('Kode Akun'!O:O,MATCH(H500,'Kode Akun'!C:C,0),0),"")</f>
        <v/>
      </c>
      <c r="V500" s="166"/>
    </row>
    <row r="501" spans="1:22" ht="15" customHeight="1" x14ac:dyDescent="0.25">
      <c r="A501" s="51">
        <f t="shared" si="21"/>
        <v>0</v>
      </c>
      <c r="B501" s="51">
        <f t="shared" si="22"/>
        <v>0</v>
      </c>
      <c r="C501" s="237">
        <f t="shared" si="23"/>
        <v>0</v>
      </c>
      <c r="D501" s="477">
        <v>492</v>
      </c>
      <c r="E501" s="478"/>
      <c r="F501" s="477"/>
      <c r="G501" s="479"/>
      <c r="H501" s="477"/>
      <c r="I501" s="480" t="str">
        <f>IF(H501&lt;&gt;"",INDEX('Kode Akun'!$D:$D,MATCH($H501,'Kode Akun'!$C:$C,0),0),"")</f>
        <v/>
      </c>
      <c r="J501" s="481"/>
      <c r="K501" s="481"/>
      <c r="L501" s="485"/>
      <c r="M501" s="486"/>
      <c r="N501" s="484"/>
      <c r="O501" s="484"/>
      <c r="P501" s="488" t="str">
        <f>IFERROR(INDEX(Supplier!D:D,MATCH(O501,Supplier!C:C,0),0),"")</f>
        <v/>
      </c>
      <c r="Q501" s="484"/>
      <c r="R501" s="484"/>
      <c r="S501" s="488" t="str">
        <f>IFERROR(INDEX(Customer!D:D,MATCH(R501,Customer!C:C,0),0),"")</f>
        <v/>
      </c>
      <c r="T501" s="490" t="str">
        <f>IFERROR(INDEX('Kode Akun'!N:N,MATCH(H501,'Kode Akun'!C:C,0),0),"")</f>
        <v/>
      </c>
      <c r="U501" s="488" t="str">
        <f>IFERROR(INDEX('Kode Akun'!O:O,MATCH(H501,'Kode Akun'!C:C,0),0),"")</f>
        <v/>
      </c>
      <c r="V501" s="166"/>
    </row>
    <row r="502" spans="1:22" ht="15" customHeight="1" x14ac:dyDescent="0.25">
      <c r="A502" s="51">
        <f t="shared" si="21"/>
        <v>0</v>
      </c>
      <c r="B502" s="51">
        <f t="shared" si="22"/>
        <v>0</v>
      </c>
      <c r="C502" s="237">
        <f t="shared" si="23"/>
        <v>0</v>
      </c>
      <c r="D502" s="477">
        <v>493</v>
      </c>
      <c r="E502" s="478"/>
      <c r="F502" s="477"/>
      <c r="G502" s="479"/>
      <c r="H502" s="477"/>
      <c r="I502" s="480" t="str">
        <f>IF(H502&lt;&gt;"",INDEX('Kode Akun'!$D:$D,MATCH($H502,'Kode Akun'!$C:$C,0),0),"")</f>
        <v/>
      </c>
      <c r="J502" s="481"/>
      <c r="K502" s="481"/>
      <c r="L502" s="485"/>
      <c r="M502" s="486"/>
      <c r="N502" s="484"/>
      <c r="O502" s="484"/>
      <c r="P502" s="488" t="str">
        <f>IFERROR(INDEX(Supplier!D:D,MATCH(O502,Supplier!C:C,0),0),"")</f>
        <v/>
      </c>
      <c r="Q502" s="484"/>
      <c r="R502" s="484"/>
      <c r="S502" s="488" t="str">
        <f>IFERROR(INDEX(Customer!D:D,MATCH(R502,Customer!C:C,0),0),"")</f>
        <v/>
      </c>
      <c r="T502" s="490" t="str">
        <f>IFERROR(INDEX('Kode Akun'!N:N,MATCH(H502,'Kode Akun'!C:C,0),0),"")</f>
        <v/>
      </c>
      <c r="U502" s="488" t="str">
        <f>IFERROR(INDEX('Kode Akun'!O:O,MATCH(H502,'Kode Akun'!C:C,0),0),"")</f>
        <v/>
      </c>
      <c r="V502" s="166"/>
    </row>
    <row r="503" spans="1:22" ht="15" customHeight="1" x14ac:dyDescent="0.25">
      <c r="A503" s="51">
        <f t="shared" si="21"/>
        <v>0</v>
      </c>
      <c r="B503" s="51">
        <f t="shared" si="22"/>
        <v>0</v>
      </c>
      <c r="C503" s="237">
        <f t="shared" si="23"/>
        <v>0</v>
      </c>
      <c r="D503" s="477">
        <v>494</v>
      </c>
      <c r="E503" s="478"/>
      <c r="F503" s="477"/>
      <c r="G503" s="479"/>
      <c r="H503" s="477"/>
      <c r="I503" s="480" t="str">
        <f>IF(H503&lt;&gt;"",INDEX('Kode Akun'!$D:$D,MATCH($H503,'Kode Akun'!$C:$C,0),0),"")</f>
        <v/>
      </c>
      <c r="J503" s="481"/>
      <c r="K503" s="481"/>
      <c r="L503" s="485"/>
      <c r="M503" s="486"/>
      <c r="N503" s="484"/>
      <c r="O503" s="484"/>
      <c r="P503" s="488" t="str">
        <f>IFERROR(INDEX(Supplier!D:D,MATCH(O503,Supplier!C:C,0),0),"")</f>
        <v/>
      </c>
      <c r="Q503" s="484"/>
      <c r="R503" s="484"/>
      <c r="S503" s="488" t="str">
        <f>IFERROR(INDEX(Customer!D:D,MATCH(R503,Customer!C:C,0),0),"")</f>
        <v/>
      </c>
      <c r="T503" s="490" t="str">
        <f>IFERROR(INDEX('Kode Akun'!N:N,MATCH(H503,'Kode Akun'!C:C,0),0),"")</f>
        <v/>
      </c>
      <c r="U503" s="488" t="str">
        <f>IFERROR(INDEX('Kode Akun'!O:O,MATCH(H503,'Kode Akun'!C:C,0),0),"")</f>
        <v/>
      </c>
      <c r="V503" s="166"/>
    </row>
    <row r="504" spans="1:22" ht="15" customHeight="1" x14ac:dyDescent="0.25">
      <c r="A504" s="51">
        <f t="shared" si="21"/>
        <v>0</v>
      </c>
      <c r="B504" s="51">
        <f t="shared" si="22"/>
        <v>0</v>
      </c>
      <c r="C504" s="237">
        <f t="shared" si="23"/>
        <v>0</v>
      </c>
      <c r="D504" s="477">
        <v>495</v>
      </c>
      <c r="E504" s="478"/>
      <c r="F504" s="477"/>
      <c r="G504" s="479"/>
      <c r="H504" s="477"/>
      <c r="I504" s="480" t="str">
        <f>IF(H504&lt;&gt;"",INDEX('Kode Akun'!$D:$D,MATCH($H504,'Kode Akun'!$C:$C,0),0),"")</f>
        <v/>
      </c>
      <c r="J504" s="481"/>
      <c r="K504" s="481"/>
      <c r="L504" s="485"/>
      <c r="M504" s="486"/>
      <c r="N504" s="484"/>
      <c r="O504" s="484"/>
      <c r="P504" s="488" t="str">
        <f>IFERROR(INDEX(Supplier!D:D,MATCH(O504,Supplier!C:C,0),0),"")</f>
        <v/>
      </c>
      <c r="Q504" s="484"/>
      <c r="R504" s="484"/>
      <c r="S504" s="488" t="str">
        <f>IFERROR(INDEX(Customer!D:D,MATCH(R504,Customer!C:C,0),0),"")</f>
        <v/>
      </c>
      <c r="T504" s="490" t="str">
        <f>IFERROR(INDEX('Kode Akun'!N:N,MATCH(H504,'Kode Akun'!C:C,0),0),"")</f>
        <v/>
      </c>
      <c r="U504" s="488" t="str">
        <f>IFERROR(INDEX('Kode Akun'!O:O,MATCH(H504,'Kode Akun'!C:C,0),0),"")</f>
        <v/>
      </c>
      <c r="V504" s="166"/>
    </row>
    <row r="505" spans="1:22" ht="15" customHeight="1" x14ac:dyDescent="0.25">
      <c r="A505" s="51">
        <f t="shared" si="21"/>
        <v>0</v>
      </c>
      <c r="B505" s="51">
        <f t="shared" si="22"/>
        <v>0</v>
      </c>
      <c r="C505" s="237">
        <f t="shared" si="23"/>
        <v>0</v>
      </c>
      <c r="D505" s="477">
        <v>496</v>
      </c>
      <c r="E505" s="478"/>
      <c r="F505" s="477"/>
      <c r="G505" s="479"/>
      <c r="H505" s="477"/>
      <c r="I505" s="480" t="str">
        <f>IF(H505&lt;&gt;"",INDEX('Kode Akun'!$D:$D,MATCH($H505,'Kode Akun'!$C:$C,0),0),"")</f>
        <v/>
      </c>
      <c r="J505" s="481"/>
      <c r="K505" s="481"/>
      <c r="L505" s="485"/>
      <c r="M505" s="486"/>
      <c r="N505" s="484"/>
      <c r="O505" s="484"/>
      <c r="P505" s="488" t="str">
        <f>IFERROR(INDEX(Supplier!D:D,MATCH(O505,Supplier!C:C,0),0),"")</f>
        <v/>
      </c>
      <c r="Q505" s="484"/>
      <c r="R505" s="484"/>
      <c r="S505" s="488" t="str">
        <f>IFERROR(INDEX(Customer!D:D,MATCH(R505,Customer!C:C,0),0),"")</f>
        <v/>
      </c>
      <c r="T505" s="490" t="str">
        <f>IFERROR(INDEX('Kode Akun'!N:N,MATCH(H505,'Kode Akun'!C:C,0),0),"")</f>
        <v/>
      </c>
      <c r="U505" s="488" t="str">
        <f>IFERROR(INDEX('Kode Akun'!O:O,MATCH(H505,'Kode Akun'!C:C,0),0),"")</f>
        <v/>
      </c>
      <c r="V505" s="166"/>
    </row>
    <row r="506" spans="1:22" ht="15" customHeight="1" x14ac:dyDescent="0.25">
      <c r="A506" s="51">
        <f t="shared" si="21"/>
        <v>0</v>
      </c>
      <c r="B506" s="51">
        <f t="shared" si="22"/>
        <v>0</v>
      </c>
      <c r="C506" s="237">
        <f t="shared" si="23"/>
        <v>0</v>
      </c>
      <c r="D506" s="477">
        <v>497</v>
      </c>
      <c r="E506" s="478"/>
      <c r="F506" s="477"/>
      <c r="G506" s="479"/>
      <c r="H506" s="477"/>
      <c r="I506" s="480" t="str">
        <f>IF(H506&lt;&gt;"",INDEX('Kode Akun'!$D:$D,MATCH($H506,'Kode Akun'!$C:$C,0),0),"")</f>
        <v/>
      </c>
      <c r="J506" s="481"/>
      <c r="K506" s="481"/>
      <c r="L506" s="485"/>
      <c r="M506" s="486"/>
      <c r="N506" s="484"/>
      <c r="O506" s="484"/>
      <c r="P506" s="488" t="str">
        <f>IFERROR(INDEX(Supplier!D:D,MATCH(O506,Supplier!C:C,0),0),"")</f>
        <v/>
      </c>
      <c r="Q506" s="484"/>
      <c r="R506" s="484"/>
      <c r="S506" s="488" t="str">
        <f>IFERROR(INDEX(Customer!D:D,MATCH(R506,Customer!C:C,0),0),"")</f>
        <v/>
      </c>
      <c r="T506" s="490" t="str">
        <f>IFERROR(INDEX('Kode Akun'!N:N,MATCH(H506,'Kode Akun'!C:C,0),0),"")</f>
        <v/>
      </c>
      <c r="U506" s="488" t="str">
        <f>IFERROR(INDEX('Kode Akun'!O:O,MATCH(H506,'Kode Akun'!C:C,0),0),"")</f>
        <v/>
      </c>
      <c r="V506" s="166"/>
    </row>
    <row r="507" spans="1:22" ht="15" customHeight="1" x14ac:dyDescent="0.25">
      <c r="A507" s="51">
        <f t="shared" si="21"/>
        <v>0</v>
      </c>
      <c r="B507" s="51">
        <f t="shared" si="22"/>
        <v>0</v>
      </c>
      <c r="C507" s="237">
        <f t="shared" si="23"/>
        <v>0</v>
      </c>
      <c r="D507" s="477">
        <v>498</v>
      </c>
      <c r="E507" s="478"/>
      <c r="F507" s="477"/>
      <c r="G507" s="479"/>
      <c r="H507" s="477"/>
      <c r="I507" s="480" t="str">
        <f>IF(H507&lt;&gt;"",INDEX('Kode Akun'!$D:$D,MATCH($H507,'Kode Akun'!$C:$C,0),0),"")</f>
        <v/>
      </c>
      <c r="J507" s="481"/>
      <c r="K507" s="481"/>
      <c r="L507" s="485"/>
      <c r="M507" s="486"/>
      <c r="N507" s="484"/>
      <c r="O507" s="484"/>
      <c r="P507" s="488" t="str">
        <f>IFERROR(INDEX(Supplier!D:D,MATCH(O507,Supplier!C:C,0),0),"")</f>
        <v/>
      </c>
      <c r="Q507" s="484"/>
      <c r="R507" s="484"/>
      <c r="S507" s="488" t="str">
        <f>IFERROR(INDEX(Customer!D:D,MATCH(R507,Customer!C:C,0),0),"")</f>
        <v/>
      </c>
      <c r="T507" s="490" t="str">
        <f>IFERROR(INDEX('Kode Akun'!N:N,MATCH(H507,'Kode Akun'!C:C,0),0),"")</f>
        <v/>
      </c>
      <c r="U507" s="488" t="str">
        <f>IFERROR(INDEX('Kode Akun'!O:O,MATCH(H507,'Kode Akun'!C:C,0),0),"")</f>
        <v/>
      </c>
      <c r="V507" s="166"/>
    </row>
    <row r="508" spans="1:22" ht="15" customHeight="1" x14ac:dyDescent="0.25">
      <c r="A508" s="51">
        <f t="shared" si="21"/>
        <v>0</v>
      </c>
      <c r="B508" s="51">
        <f t="shared" si="22"/>
        <v>0</v>
      </c>
      <c r="C508" s="237">
        <f t="shared" si="23"/>
        <v>0</v>
      </c>
      <c r="D508" s="477">
        <v>499</v>
      </c>
      <c r="E508" s="478"/>
      <c r="F508" s="477"/>
      <c r="G508" s="479"/>
      <c r="H508" s="477"/>
      <c r="I508" s="480" t="str">
        <f>IF(H508&lt;&gt;"",INDEX('Kode Akun'!$D:$D,MATCH($H508,'Kode Akun'!$C:$C,0),0),"")</f>
        <v/>
      </c>
      <c r="J508" s="481"/>
      <c r="K508" s="481"/>
      <c r="L508" s="485"/>
      <c r="M508" s="486"/>
      <c r="N508" s="484"/>
      <c r="O508" s="484"/>
      <c r="P508" s="488" t="str">
        <f>IFERROR(INDEX(Supplier!D:D,MATCH(O508,Supplier!C:C,0),0),"")</f>
        <v/>
      </c>
      <c r="Q508" s="484"/>
      <c r="R508" s="484"/>
      <c r="S508" s="488" t="str">
        <f>IFERROR(INDEX(Customer!D:D,MATCH(R508,Customer!C:C,0),0),"")</f>
        <v/>
      </c>
      <c r="T508" s="490" t="str">
        <f>IFERROR(INDEX('Kode Akun'!N:N,MATCH(H508,'Kode Akun'!C:C,0),0),"")</f>
        <v/>
      </c>
      <c r="U508" s="488" t="str">
        <f>IFERROR(INDEX('Kode Akun'!O:O,MATCH(H508,'Kode Akun'!C:C,0),0),"")</f>
        <v/>
      </c>
      <c r="V508" s="166"/>
    </row>
    <row r="509" spans="1:22" ht="15" customHeight="1" x14ac:dyDescent="0.25">
      <c r="A509" s="51">
        <f t="shared" si="21"/>
        <v>0</v>
      </c>
      <c r="B509" s="51">
        <f t="shared" si="22"/>
        <v>0</v>
      </c>
      <c r="C509" s="237">
        <f t="shared" si="23"/>
        <v>0</v>
      </c>
      <c r="D509" s="477">
        <v>500</v>
      </c>
      <c r="E509" s="478"/>
      <c r="F509" s="477"/>
      <c r="G509" s="479"/>
      <c r="H509" s="477"/>
      <c r="I509" s="480" t="str">
        <f>IF(H509&lt;&gt;"",INDEX('Kode Akun'!$D:$D,MATCH($H509,'Kode Akun'!$C:$C,0),0),"")</f>
        <v/>
      </c>
      <c r="J509" s="481"/>
      <c r="K509" s="481"/>
      <c r="L509" s="485"/>
      <c r="M509" s="486"/>
      <c r="N509" s="484"/>
      <c r="O509" s="484"/>
      <c r="P509" s="488" t="str">
        <f>IFERROR(INDEX(Supplier!D:D,MATCH(O509,Supplier!C:C,0),0),"")</f>
        <v/>
      </c>
      <c r="Q509" s="484"/>
      <c r="R509" s="484"/>
      <c r="S509" s="488" t="str">
        <f>IFERROR(INDEX(Customer!D:D,MATCH(R509,Customer!C:C,0),0),"")</f>
        <v/>
      </c>
      <c r="T509" s="490" t="str">
        <f>IFERROR(INDEX('Kode Akun'!N:N,MATCH(H509,'Kode Akun'!C:C,0),0),"")</f>
        <v/>
      </c>
      <c r="U509" s="488" t="str">
        <f>IFERROR(INDEX('Kode Akun'!O:O,MATCH(H509,'Kode Akun'!C:C,0),0),"")</f>
        <v/>
      </c>
      <c r="V509" s="166"/>
    </row>
  </sheetData>
  <sheetProtection algorithmName="SHA-512" hashValue="PuXY4aJSHkg0Lhp+mH6w/J3ARY1jxVxqsq8a0qqxqt7cGiiUbvctSeHbJ4DiJNMOWRzeBWhyt9XgZw1Qhfdagg==" saltValue="2sBb95jYOVIUrNoPo58n6A==" spinCount="100000" sheet="1" objects="1" scenarios="1"/>
  <mergeCells count="10">
    <mergeCell ref="L8:L9"/>
    <mergeCell ref="V8:V9"/>
    <mergeCell ref="J9:K9"/>
    <mergeCell ref="D8:D9"/>
    <mergeCell ref="H8:H9"/>
    <mergeCell ref="I8:I9"/>
    <mergeCell ref="G8:G9"/>
    <mergeCell ref="E8:E9"/>
    <mergeCell ref="F8:F9"/>
    <mergeCell ref="M8:M9"/>
  </mergeCells>
  <conditionalFormatting sqref="E10:E509">
    <cfRule type="expression" dxfId="30" priority="1">
      <formula>ISTEXT(E10)</formula>
    </cfRule>
  </conditionalFormatting>
  <conditionalFormatting sqref="J9">
    <cfRule type="expression" dxfId="29" priority="52">
      <formula>$J$9="Tidak Seimbang"</formula>
    </cfRule>
  </conditionalFormatting>
  <dataValidations count="9">
    <dataValidation type="list" allowBlank="1" showInputMessage="1" showErrorMessage="1" sqref="H10:H509" xr:uid="{00000000-0002-0000-0500-000000000000}">
      <formula1>ChartofAccounts</formula1>
    </dataValidation>
    <dataValidation type="list" allowBlank="1" showInputMessage="1" showErrorMessage="1" sqref="L10:L509" xr:uid="{00000000-0002-0000-0500-000001000000}">
      <formula1>DaftarCabang</formula1>
    </dataValidation>
    <dataValidation type="list" allowBlank="1" showInputMessage="1" showErrorMessage="1" sqref="O10:O509" xr:uid="{00000000-0002-0000-0500-000002000000}">
      <formula1>SupplierCode</formula1>
    </dataValidation>
    <dataValidation type="list" allowBlank="1" showInputMessage="1" showErrorMessage="1" sqref="I6" xr:uid="{00000000-0002-0000-0500-000004000000}">
      <formula1>RefKodeAkun</formula1>
    </dataValidation>
    <dataValidation type="list" allowBlank="1" showInputMessage="1" showErrorMessage="1" sqref="N10:N509" xr:uid="{EB352C81-BDCE-4ED3-8CC2-93F4517C530A}">
      <formula1>DaftarNoPo</formula1>
    </dataValidation>
    <dataValidation type="list" allowBlank="1" showInputMessage="1" showErrorMessage="1" sqref="Q10:Q509" xr:uid="{99ADDF21-9AE0-419D-90EC-3CFD7F8BF064}">
      <formula1>DaftarNoInvoice</formula1>
    </dataValidation>
    <dataValidation type="list" allowBlank="1" showInputMessage="1" showErrorMessage="1" sqref="N10:N509 R10:R509" xr:uid="{00000000-0002-0000-0500-000003000000}">
      <formula1>CustomerCode</formula1>
    </dataValidation>
    <dataValidation type="list" allowBlank="1" showInputMessage="1" showErrorMessage="1" sqref="M10:M509" xr:uid="{1410E3FA-7D1D-47F1-BAEA-2CF6D6D99F9C}">
      <formula1>ListProdukJasa</formula1>
    </dataValidation>
    <dataValidation type="list" allowBlank="1" showInputMessage="1" showErrorMessage="1" sqref="Q10:Q509" xr:uid="{B8D1EE50-8884-4952-A447-73458A8AEB3A}">
      <formula1>"-daftarnopo"</formula1>
    </dataValidation>
  </dataValidations>
  <hyperlinks>
    <hyperlink ref="A2" location="akoontan" display="🅜" xr:uid="{4CEB96E5-9DB4-42E2-A924-EA9901C59142}"/>
  </hyperlinks>
  <pageMargins left="0.7" right="0.7" top="0.75" bottom="0.75" header="0.3" footer="0.3"/>
  <pageSetup orientation="portrait"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FA0D6-0020-4956-8231-6BD7205FDB7F}">
  <sheetPr codeName="Sheet81"/>
  <dimension ref="A1:W547"/>
  <sheetViews>
    <sheetView showGridLines="0" zoomScaleNormal="100" workbookViewId="0">
      <pane ySplit="9" topLeftCell="A10" activePane="bottomLeft" state="frozen"/>
      <selection activeCell="Q10" sqref="Q10"/>
      <selection pane="bottomLeft" activeCell="A2" sqref="A2"/>
    </sheetView>
  </sheetViews>
  <sheetFormatPr defaultColWidth="8.85546875" defaultRowHeight="16.5" x14ac:dyDescent="0.25"/>
  <cols>
    <col min="1" max="1" width="5.7109375" style="25" customWidth="1"/>
    <col min="2" max="2" width="10.42578125" style="25" hidden="1" customWidth="1"/>
    <col min="3" max="3" width="6.7109375" style="422" hidden="1" customWidth="1"/>
    <col min="4" max="4" width="5.5703125" style="10" customWidth="1"/>
    <col min="5" max="5" width="13.5703125" style="49" customWidth="1"/>
    <col min="6" max="6" width="10.5703125" style="2" customWidth="1"/>
    <col min="7" max="7" width="55.42578125" bestFit="1" customWidth="1"/>
    <col min="8" max="8" width="10.5703125" style="2" customWidth="1"/>
    <col min="9" max="9" width="35.5703125" customWidth="1"/>
    <col min="10" max="11" width="15.5703125" style="71" customWidth="1"/>
    <col min="12" max="12" width="20.5703125" style="8" customWidth="1"/>
    <col min="13" max="13" width="20.5703125" style="182" customWidth="1"/>
    <col min="14" max="15" width="10.5703125" style="9" customWidth="1"/>
    <col min="16" max="16" width="18.85546875" style="182" customWidth="1"/>
    <col min="17" max="18" width="10.5703125" style="9" customWidth="1"/>
    <col min="19" max="19" width="19.42578125" style="182" customWidth="1"/>
    <col min="20" max="20" width="11.7109375" style="9" customWidth="1"/>
    <col min="21" max="21" width="38.7109375" style="182" bestFit="1" customWidth="1"/>
    <col min="22" max="22" width="25.5703125" style="8" customWidth="1"/>
    <col min="23" max="23" width="4.7109375" style="8" customWidth="1"/>
    <col min="24" max="27" width="8.85546875" style="8" customWidth="1"/>
    <col min="28" max="16384" width="8.85546875" style="8"/>
  </cols>
  <sheetData>
    <row r="1" spans="1:23" s="100" customFormat="1" ht="5.0999999999999996" customHeight="1" x14ac:dyDescent="0.25">
      <c r="A1" s="94"/>
      <c r="B1" s="94"/>
      <c r="C1" s="418"/>
      <c r="D1" s="96"/>
      <c r="E1" s="101"/>
      <c r="F1" s="98"/>
      <c r="H1" s="98"/>
      <c r="J1" s="108"/>
      <c r="K1" s="108"/>
      <c r="M1" s="181"/>
      <c r="N1" s="98"/>
      <c r="O1" s="98"/>
      <c r="P1" s="181"/>
      <c r="Q1" s="98"/>
      <c r="R1" s="98"/>
      <c r="S1" s="181"/>
      <c r="T1" s="98"/>
      <c r="U1" s="181"/>
    </row>
    <row r="2" spans="1:23" s="259" customFormat="1" ht="24.95" customHeight="1" x14ac:dyDescent="0.25">
      <c r="A2" s="428" t="s">
        <v>258</v>
      </c>
      <c r="B2" s="427"/>
      <c r="C2" s="420"/>
      <c r="D2" s="254" t="s">
        <v>1195</v>
      </c>
      <c r="E2" s="261"/>
      <c r="F2" s="297"/>
      <c r="G2" s="265"/>
      <c r="H2" s="265"/>
      <c r="I2" s="265"/>
      <c r="J2" s="291"/>
      <c r="K2" s="291"/>
      <c r="L2" s="265"/>
      <c r="M2" s="298"/>
      <c r="N2" s="297"/>
      <c r="O2" s="297"/>
      <c r="P2" s="299"/>
      <c r="Q2" s="297"/>
      <c r="R2" s="297"/>
      <c r="S2" s="298"/>
      <c r="T2" s="297"/>
      <c r="U2" s="298"/>
      <c r="V2" s="265"/>
      <c r="W2" s="265"/>
    </row>
    <row r="3" spans="1:23" s="259" customFormat="1" ht="5.0999999999999996" customHeight="1" x14ac:dyDescent="0.25">
      <c r="A3" s="277"/>
      <c r="B3" s="277"/>
      <c r="C3" s="421"/>
      <c r="D3" s="257"/>
      <c r="E3" s="262"/>
      <c r="F3" s="260"/>
      <c r="H3" s="260"/>
      <c r="J3" s="278"/>
      <c r="K3" s="278"/>
      <c r="M3" s="295"/>
      <c r="N3" s="260"/>
      <c r="O3" s="260"/>
      <c r="P3" s="295"/>
      <c r="Q3" s="260"/>
      <c r="R3" s="260"/>
      <c r="S3" s="295"/>
      <c r="T3" s="260"/>
      <c r="U3" s="295"/>
    </row>
    <row r="4" spans="1:23" s="80" customFormat="1" ht="5.0999999999999996" customHeight="1" x14ac:dyDescent="0.25">
      <c r="A4" s="94"/>
      <c r="B4" s="94"/>
      <c r="C4" s="418"/>
      <c r="D4" s="77"/>
      <c r="E4" s="82"/>
      <c r="F4" s="79"/>
      <c r="H4" s="79"/>
      <c r="J4" s="91"/>
      <c r="K4" s="91"/>
      <c r="M4" s="134"/>
      <c r="N4" s="79"/>
      <c r="O4" s="79"/>
      <c r="P4" s="134"/>
      <c r="Q4" s="79"/>
      <c r="R4" s="79"/>
      <c r="S4" s="134"/>
      <c r="T4" s="79"/>
      <c r="U4" s="134"/>
    </row>
    <row r="5" spans="1:23" ht="5.0999999999999996" customHeight="1" x14ac:dyDescent="0.25">
      <c r="E5" s="48"/>
      <c r="F5" s="9"/>
      <c r="G5" s="8"/>
      <c r="H5" s="9"/>
      <c r="I5" s="8"/>
      <c r="J5" s="70"/>
      <c r="K5" s="70"/>
    </row>
    <row r="6" spans="1:23" ht="15" customHeight="1" x14ac:dyDescent="0.25">
      <c r="C6" s="423"/>
      <c r="D6" s="385" t="s">
        <v>390</v>
      </c>
      <c r="E6" s="386"/>
      <c r="F6" s="387">
        <f>MAX(E10:E509)</f>
        <v>43824</v>
      </c>
      <c r="G6" s="8"/>
      <c r="H6" s="389" t="s">
        <v>165</v>
      </c>
      <c r="I6" s="390" t="s">
        <v>1209</v>
      </c>
      <c r="J6" s="70"/>
      <c r="K6" s="70"/>
    </row>
    <row r="7" spans="1:23" ht="5.0999999999999996" customHeight="1" x14ac:dyDescent="0.25">
      <c r="A7" s="237"/>
      <c r="B7" s="237"/>
      <c r="C7" s="424"/>
      <c r="D7" s="21"/>
      <c r="E7" s="48"/>
      <c r="F7" s="9"/>
      <c r="G7" s="8"/>
      <c r="H7" s="9"/>
      <c r="I7" s="8"/>
      <c r="J7" s="70"/>
      <c r="K7" s="70"/>
    </row>
    <row r="8" spans="1:23" ht="15" customHeight="1" x14ac:dyDescent="0.25">
      <c r="A8" s="51" t="s">
        <v>1184</v>
      </c>
      <c r="B8" s="51" t="s">
        <v>1183</v>
      </c>
      <c r="C8" s="425" t="s">
        <v>401</v>
      </c>
      <c r="D8" s="701" t="s">
        <v>0</v>
      </c>
      <c r="E8" s="705" t="s">
        <v>92</v>
      </c>
      <c r="F8" s="701" t="s">
        <v>93</v>
      </c>
      <c r="G8" s="701" t="s">
        <v>94</v>
      </c>
      <c r="H8" s="701" t="s">
        <v>37</v>
      </c>
      <c r="I8" s="701" t="s">
        <v>38</v>
      </c>
      <c r="J8" s="384" t="s">
        <v>95</v>
      </c>
      <c r="K8" s="384" t="s">
        <v>96</v>
      </c>
      <c r="L8" s="701" t="s">
        <v>34</v>
      </c>
      <c r="M8" s="706" t="s">
        <v>1410</v>
      </c>
      <c r="N8" s="355" t="s">
        <v>349</v>
      </c>
      <c r="O8" s="355"/>
      <c r="P8" s="356"/>
      <c r="Q8" s="355" t="s">
        <v>267</v>
      </c>
      <c r="R8" s="355"/>
      <c r="S8" s="356"/>
      <c r="T8" s="194" t="s">
        <v>406</v>
      </c>
      <c r="U8" s="193"/>
      <c r="V8" s="702" t="s">
        <v>87</v>
      </c>
    </row>
    <row r="9" spans="1:23" ht="15" customHeight="1" x14ac:dyDescent="0.25">
      <c r="A9" s="51">
        <v>0</v>
      </c>
      <c r="B9" s="51">
        <v>0</v>
      </c>
      <c r="C9" s="426">
        <v>0</v>
      </c>
      <c r="D9" s="701"/>
      <c r="E9" s="705"/>
      <c r="F9" s="701"/>
      <c r="G9" s="701"/>
      <c r="H9" s="701"/>
      <c r="I9" s="701"/>
      <c r="J9" s="704" t="str">
        <f>IF(SUM(J10:J509)=SUM(K10:K509),"Seimbang","Tidak Seimbang")</f>
        <v>Seimbang</v>
      </c>
      <c r="K9" s="704"/>
      <c r="L9" s="701"/>
      <c r="M9" s="706"/>
      <c r="N9" s="355" t="s">
        <v>113</v>
      </c>
      <c r="O9" s="355" t="s">
        <v>89</v>
      </c>
      <c r="P9" s="356" t="s">
        <v>18</v>
      </c>
      <c r="Q9" s="355" t="s">
        <v>110</v>
      </c>
      <c r="R9" s="355" t="s">
        <v>350</v>
      </c>
      <c r="S9" s="356" t="s">
        <v>18</v>
      </c>
      <c r="T9" s="195" t="s">
        <v>407</v>
      </c>
      <c r="U9" s="193" t="s">
        <v>18</v>
      </c>
      <c r="V9" s="703"/>
    </row>
    <row r="10" spans="1:23" ht="15" customHeight="1" x14ac:dyDescent="0.25">
      <c r="A10" s="237">
        <f t="shared" ref="A10:A73" si="0">IF(AND(H11=arapcontrol,O11=arapledgercode),IF(A9=0,APJUMax+A9+1,A9+1),A9)</f>
        <v>0</v>
      </c>
      <c r="B10" s="237">
        <f t="shared" ref="B10:B73" si="1">IF(AND(H11=AkunARKontrol,R11=AkunAR),IF(B9=0,ARJUMax+B9+1,B9+1),B9)</f>
        <v>0</v>
      </c>
      <c r="C10" s="442">
        <f t="shared" ref="C10:C73" si="2">IF(H10=AkunBukuBesar,IF(C9=0,GLJUMax+C9+1,C9+1),C9)</f>
        <v>0</v>
      </c>
      <c r="D10" s="477">
        <v>1</v>
      </c>
      <c r="E10" s="478">
        <v>43470</v>
      </c>
      <c r="F10" s="477"/>
      <c r="G10" s="479" t="s">
        <v>500</v>
      </c>
      <c r="H10" s="477">
        <v>1110</v>
      </c>
      <c r="I10" s="480" t="str">
        <f>IF(H10&lt;&gt;"",INDEX('Kode Akun'!$D:$D,MATCH($H10,'Kode Akun'!$C:$C,0),0),"")</f>
        <v>Kas Kecil</v>
      </c>
      <c r="J10" s="481"/>
      <c r="K10" s="481">
        <v>100000</v>
      </c>
      <c r="L10" s="482" t="s">
        <v>357</v>
      </c>
      <c r="M10" s="483"/>
      <c r="N10" s="484"/>
      <c r="O10" s="484"/>
      <c r="P10" s="488" t="str">
        <f>IFERROR(INDEX(Supplier!D:D,MATCH(O10,Supplier!C:C,0),0),"")</f>
        <v/>
      </c>
      <c r="Q10" s="484"/>
      <c r="R10" s="484"/>
      <c r="S10" s="488" t="str">
        <f>IFERROR(INDEX(Customer!D:D,MATCH(R10,Customer!C:C,0),0),"")</f>
        <v/>
      </c>
      <c r="T10" s="490">
        <f>IFERROR(INDEX('Kode Akun'!N:N,MATCH(H10,'Kode Akun'!C:C,0),0),"")</f>
        <v>1110</v>
      </c>
      <c r="U10" s="488" t="str">
        <f>IFERROR(INDEX('Kode Akun'!O:O,MATCH(H10,'Kode Akun'!C:C,0),0),"")</f>
        <v>CASH - Petty Cash</v>
      </c>
      <c r="V10" s="166"/>
    </row>
    <row r="11" spans="1:23" ht="15" customHeight="1" x14ac:dyDescent="0.25">
      <c r="A11" s="237">
        <f t="shared" si="0"/>
        <v>0</v>
      </c>
      <c r="B11" s="237">
        <f t="shared" si="1"/>
        <v>0</v>
      </c>
      <c r="C11" s="442">
        <f t="shared" si="2"/>
        <v>0</v>
      </c>
      <c r="D11" s="477">
        <v>2</v>
      </c>
      <c r="E11" s="478">
        <v>43470</v>
      </c>
      <c r="F11" s="477"/>
      <c r="G11" s="479" t="s">
        <v>500</v>
      </c>
      <c r="H11" s="477">
        <v>6280</v>
      </c>
      <c r="I11" s="480" t="str">
        <f>IF(H11&lt;&gt;"",INDEX('Kode Akun'!$D:$D,MATCH($H11,'Kode Akun'!$C:$C,0),0),"")</f>
        <v>Beban Retribusi</v>
      </c>
      <c r="J11" s="481">
        <v>100000</v>
      </c>
      <c r="K11" s="481"/>
      <c r="L11" s="482" t="s">
        <v>357</v>
      </c>
      <c r="M11" s="483"/>
      <c r="N11" s="484"/>
      <c r="O11" s="484"/>
      <c r="P11" s="488" t="str">
        <f>IFERROR(INDEX(Supplier!D:D,MATCH(O11,Supplier!C:C,0),0),"")</f>
        <v/>
      </c>
      <c r="Q11" s="484"/>
      <c r="R11" s="484"/>
      <c r="S11" s="488" t="str">
        <f>IFERROR(INDEX(Customer!D:D,MATCH(R11,Customer!C:C,0),0),"")</f>
        <v/>
      </c>
      <c r="T11" s="490">
        <f>IFERROR(INDEX('Kode Akun'!N:N,MATCH(H11,'Kode Akun'!C:C,0),0),"")</f>
        <v>6000</v>
      </c>
      <c r="U11" s="488" t="str">
        <f>IFERROR(INDEX('Kode Akun'!O:O,MATCH(H11,'Kode Akun'!C:C,0),0),"")</f>
        <v>OPERATING EXPENSES</v>
      </c>
      <c r="V11" s="166"/>
    </row>
    <row r="12" spans="1:23" ht="15" customHeight="1" x14ac:dyDescent="0.25">
      <c r="A12" s="237">
        <f t="shared" si="0"/>
        <v>0</v>
      </c>
      <c r="B12" s="237">
        <f t="shared" si="1"/>
        <v>0</v>
      </c>
      <c r="C12" s="442">
        <f t="shared" si="2"/>
        <v>0</v>
      </c>
      <c r="D12" s="477">
        <v>3</v>
      </c>
      <c r="E12" s="478">
        <v>43472</v>
      </c>
      <c r="F12" s="477"/>
      <c r="G12" s="479" t="s">
        <v>501</v>
      </c>
      <c r="H12" s="477">
        <v>1110</v>
      </c>
      <c r="I12" s="480" t="str">
        <f>IF(H12&lt;&gt;"",INDEX('Kode Akun'!$D:$D,MATCH($H12,'Kode Akun'!$C:$C,0),0),"")</f>
        <v>Kas Kecil</v>
      </c>
      <c r="J12" s="481"/>
      <c r="K12" s="481">
        <v>300000</v>
      </c>
      <c r="L12" s="482" t="s">
        <v>357</v>
      </c>
      <c r="M12" s="483"/>
      <c r="N12" s="484"/>
      <c r="O12" s="484"/>
      <c r="P12" s="488" t="str">
        <f>IFERROR(INDEX(Supplier!D:D,MATCH(O12,Supplier!C:C,0),0),"")</f>
        <v/>
      </c>
      <c r="Q12" s="484"/>
      <c r="R12" s="484"/>
      <c r="S12" s="488" t="str">
        <f>IFERROR(INDEX(Customer!D:D,MATCH(R12,Customer!C:C,0),0),"")</f>
        <v/>
      </c>
      <c r="T12" s="490">
        <f>IFERROR(INDEX('Kode Akun'!N:N,MATCH(H12,'Kode Akun'!C:C,0),0),"")</f>
        <v>1110</v>
      </c>
      <c r="U12" s="488" t="str">
        <f>IFERROR(INDEX('Kode Akun'!O:O,MATCH(H12,'Kode Akun'!C:C,0),0),"")</f>
        <v>CASH - Petty Cash</v>
      </c>
      <c r="V12" s="166"/>
    </row>
    <row r="13" spans="1:23" ht="15" customHeight="1" x14ac:dyDescent="0.25">
      <c r="A13" s="237">
        <f t="shared" si="0"/>
        <v>0</v>
      </c>
      <c r="B13" s="237">
        <f t="shared" si="1"/>
        <v>0</v>
      </c>
      <c r="C13" s="442">
        <f t="shared" si="2"/>
        <v>0</v>
      </c>
      <c r="D13" s="477">
        <v>4</v>
      </c>
      <c r="E13" s="478">
        <v>43472</v>
      </c>
      <c r="F13" s="477"/>
      <c r="G13" s="479" t="s">
        <v>501</v>
      </c>
      <c r="H13" s="477">
        <v>6320</v>
      </c>
      <c r="I13" s="480" t="str">
        <f>IF(H13&lt;&gt;"",INDEX('Kode Akun'!$D:$D,MATCH($H13,'Kode Akun'!$C:$C,0),0),"")</f>
        <v>Beban Bahan Bakar</v>
      </c>
      <c r="J13" s="481">
        <v>300000</v>
      </c>
      <c r="K13" s="481"/>
      <c r="L13" s="482" t="s">
        <v>357</v>
      </c>
      <c r="M13" s="483"/>
      <c r="N13" s="484"/>
      <c r="O13" s="484"/>
      <c r="P13" s="488" t="str">
        <f>IFERROR(INDEX(Supplier!D:D,MATCH(O13,Supplier!C:C,0),0),"")</f>
        <v/>
      </c>
      <c r="Q13" s="484"/>
      <c r="R13" s="484"/>
      <c r="S13" s="488" t="str">
        <f>IFERROR(INDEX(Customer!D:D,MATCH(R13,Customer!C:C,0),0),"")</f>
        <v/>
      </c>
      <c r="T13" s="490">
        <f>IFERROR(INDEX('Kode Akun'!N:N,MATCH(H13,'Kode Akun'!C:C,0),0),"")</f>
        <v>6000</v>
      </c>
      <c r="U13" s="488" t="str">
        <f>IFERROR(INDEX('Kode Akun'!O:O,MATCH(H13,'Kode Akun'!C:C,0),0),"")</f>
        <v>OPERATING EXPENSES</v>
      </c>
      <c r="V13" s="166"/>
    </row>
    <row r="14" spans="1:23" ht="15" customHeight="1" x14ac:dyDescent="0.25">
      <c r="A14" s="237">
        <f t="shared" si="0"/>
        <v>0</v>
      </c>
      <c r="B14" s="237">
        <f t="shared" si="1"/>
        <v>0</v>
      </c>
      <c r="C14" s="442">
        <f t="shared" si="2"/>
        <v>0</v>
      </c>
      <c r="D14" s="477">
        <v>5</v>
      </c>
      <c r="E14" s="478">
        <v>43472</v>
      </c>
      <c r="F14" s="477"/>
      <c r="G14" s="479" t="s">
        <v>502</v>
      </c>
      <c r="H14" s="477">
        <v>1110</v>
      </c>
      <c r="I14" s="480" t="str">
        <f>IF(H14&lt;&gt;"",INDEX('Kode Akun'!$D:$D,MATCH($H14,'Kode Akun'!$C:$C,0),0),"")</f>
        <v>Kas Kecil</v>
      </c>
      <c r="J14" s="481"/>
      <c r="K14" s="481">
        <v>250000</v>
      </c>
      <c r="L14" s="482" t="s">
        <v>357</v>
      </c>
      <c r="M14" s="483"/>
      <c r="N14" s="484"/>
      <c r="O14" s="484"/>
      <c r="P14" s="488" t="str">
        <f>IFERROR(INDEX(Supplier!D:D,MATCH(O14,Supplier!C:C,0),0),"")</f>
        <v/>
      </c>
      <c r="Q14" s="484"/>
      <c r="R14" s="484"/>
      <c r="S14" s="488" t="str">
        <f>IFERROR(INDEX(Customer!D:D,MATCH(R14,Customer!C:C,0),0),"")</f>
        <v/>
      </c>
      <c r="T14" s="490">
        <f>IFERROR(INDEX('Kode Akun'!N:N,MATCH(H14,'Kode Akun'!C:C,0),0),"")</f>
        <v>1110</v>
      </c>
      <c r="U14" s="488" t="str">
        <f>IFERROR(INDEX('Kode Akun'!O:O,MATCH(H14,'Kode Akun'!C:C,0),0),"")</f>
        <v>CASH - Petty Cash</v>
      </c>
      <c r="V14" s="166"/>
    </row>
    <row r="15" spans="1:23" ht="15" customHeight="1" x14ac:dyDescent="0.25">
      <c r="A15" s="237">
        <f t="shared" si="0"/>
        <v>0</v>
      </c>
      <c r="B15" s="237">
        <f t="shared" si="1"/>
        <v>0</v>
      </c>
      <c r="C15" s="442">
        <f t="shared" si="2"/>
        <v>0</v>
      </c>
      <c r="D15" s="477">
        <v>6</v>
      </c>
      <c r="E15" s="478">
        <v>43472</v>
      </c>
      <c r="F15" s="477"/>
      <c r="G15" s="479" t="s">
        <v>502</v>
      </c>
      <c r="H15" s="477">
        <v>6340</v>
      </c>
      <c r="I15" s="480" t="str">
        <f>IF(H15&lt;&gt;"",INDEX('Kode Akun'!$D:$D,MATCH($H15,'Kode Akun'!$C:$C,0),0),"")</f>
        <v>Beban Perijinan dan Lisensi</v>
      </c>
      <c r="J15" s="481">
        <v>250000</v>
      </c>
      <c r="K15" s="481"/>
      <c r="L15" s="482" t="s">
        <v>357</v>
      </c>
      <c r="M15" s="483"/>
      <c r="N15" s="484"/>
      <c r="O15" s="484"/>
      <c r="P15" s="488" t="str">
        <f>IFERROR(INDEX(Supplier!D:D,MATCH(O15,Supplier!C:C,0),0),"")</f>
        <v/>
      </c>
      <c r="Q15" s="484"/>
      <c r="R15" s="484"/>
      <c r="S15" s="488" t="str">
        <f>IFERROR(INDEX(Customer!D:D,MATCH(R15,Customer!C:C,0),0),"")</f>
        <v/>
      </c>
      <c r="T15" s="490">
        <f>IFERROR(INDEX('Kode Akun'!N:N,MATCH(H15,'Kode Akun'!C:C,0),0),"")</f>
        <v>6000</v>
      </c>
      <c r="U15" s="488" t="str">
        <f>IFERROR(INDEX('Kode Akun'!O:O,MATCH(H15,'Kode Akun'!C:C,0),0),"")</f>
        <v>OPERATING EXPENSES</v>
      </c>
      <c r="V15" s="166"/>
    </row>
    <row r="16" spans="1:23" ht="15" customHeight="1" x14ac:dyDescent="0.25">
      <c r="A16" s="237">
        <f t="shared" si="0"/>
        <v>0</v>
      </c>
      <c r="B16" s="237">
        <f t="shared" si="1"/>
        <v>0</v>
      </c>
      <c r="C16" s="442">
        <f t="shared" si="2"/>
        <v>0</v>
      </c>
      <c r="D16" s="477">
        <v>7</v>
      </c>
      <c r="E16" s="478">
        <v>43472</v>
      </c>
      <c r="F16" s="477"/>
      <c r="G16" s="479" t="s">
        <v>503</v>
      </c>
      <c r="H16" s="477">
        <v>1110</v>
      </c>
      <c r="I16" s="480" t="str">
        <f>IF(H16&lt;&gt;"",INDEX('Kode Akun'!$D:$D,MATCH($H16,'Kode Akun'!$C:$C,0),0),"")</f>
        <v>Kas Kecil</v>
      </c>
      <c r="J16" s="481"/>
      <c r="K16" s="481">
        <v>500000</v>
      </c>
      <c r="L16" s="482" t="s">
        <v>357</v>
      </c>
      <c r="M16" s="483"/>
      <c r="N16" s="484"/>
      <c r="O16" s="484"/>
      <c r="P16" s="488" t="str">
        <f>IFERROR(INDEX(Supplier!D:D,MATCH(O16,Supplier!C:C,0),0),"")</f>
        <v/>
      </c>
      <c r="Q16" s="484"/>
      <c r="R16" s="484"/>
      <c r="S16" s="488" t="str">
        <f>IFERROR(INDEX(Customer!D:D,MATCH(R16,Customer!C:C,0),0),"")</f>
        <v/>
      </c>
      <c r="T16" s="490">
        <f>IFERROR(INDEX('Kode Akun'!N:N,MATCH(H16,'Kode Akun'!C:C,0),0),"")</f>
        <v>1110</v>
      </c>
      <c r="U16" s="488" t="str">
        <f>IFERROR(INDEX('Kode Akun'!O:O,MATCH(H16,'Kode Akun'!C:C,0),0),"")</f>
        <v>CASH - Petty Cash</v>
      </c>
      <c r="V16" s="166"/>
    </row>
    <row r="17" spans="1:22" ht="15" customHeight="1" x14ac:dyDescent="0.25">
      <c r="A17" s="237">
        <f t="shared" si="0"/>
        <v>0</v>
      </c>
      <c r="B17" s="237">
        <f t="shared" si="1"/>
        <v>0</v>
      </c>
      <c r="C17" s="442">
        <f t="shared" si="2"/>
        <v>0</v>
      </c>
      <c r="D17" s="477">
        <v>8</v>
      </c>
      <c r="E17" s="478">
        <v>43472</v>
      </c>
      <c r="F17" s="477"/>
      <c r="G17" s="479" t="s">
        <v>503</v>
      </c>
      <c r="H17" s="477">
        <v>6240</v>
      </c>
      <c r="I17" s="480" t="str">
        <f>IF(H17&lt;&gt;"",INDEX('Kode Akun'!$D:$D,MATCH($H17,'Kode Akun'!$C:$C,0),0),"")</f>
        <v>Beban Perlengkapan Kantor dan ATK</v>
      </c>
      <c r="J17" s="481">
        <v>500000</v>
      </c>
      <c r="K17" s="481"/>
      <c r="L17" s="482" t="s">
        <v>357</v>
      </c>
      <c r="M17" s="483"/>
      <c r="N17" s="484"/>
      <c r="O17" s="484"/>
      <c r="P17" s="488" t="str">
        <f>IFERROR(INDEX(Supplier!D:D,MATCH(O17,Supplier!C:C,0),0),"")</f>
        <v/>
      </c>
      <c r="Q17" s="484"/>
      <c r="R17" s="484"/>
      <c r="S17" s="488" t="str">
        <f>IFERROR(INDEX(Customer!D:D,MATCH(R17,Customer!C:C,0),0),"")</f>
        <v/>
      </c>
      <c r="T17" s="490">
        <f>IFERROR(INDEX('Kode Akun'!N:N,MATCH(H17,'Kode Akun'!C:C,0),0),"")</f>
        <v>6000</v>
      </c>
      <c r="U17" s="488" t="str">
        <f>IFERROR(INDEX('Kode Akun'!O:O,MATCH(H17,'Kode Akun'!C:C,0),0),"")</f>
        <v>OPERATING EXPENSES</v>
      </c>
      <c r="V17" s="166"/>
    </row>
    <row r="18" spans="1:22" ht="15" customHeight="1" x14ac:dyDescent="0.25">
      <c r="A18" s="237">
        <f t="shared" si="0"/>
        <v>0</v>
      </c>
      <c r="B18" s="237">
        <f t="shared" si="1"/>
        <v>0</v>
      </c>
      <c r="C18" s="442">
        <f t="shared" si="2"/>
        <v>0</v>
      </c>
      <c r="D18" s="477">
        <v>9</v>
      </c>
      <c r="E18" s="478">
        <v>43473</v>
      </c>
      <c r="F18" s="477"/>
      <c r="G18" s="479" t="s">
        <v>504</v>
      </c>
      <c r="H18" s="477">
        <v>1110</v>
      </c>
      <c r="I18" s="480" t="str">
        <f>IF(H18&lt;&gt;"",INDEX('Kode Akun'!$D:$D,MATCH($H18,'Kode Akun'!$C:$C,0),0),"")</f>
        <v>Kas Kecil</v>
      </c>
      <c r="J18" s="481"/>
      <c r="K18" s="481">
        <v>500000</v>
      </c>
      <c r="L18" s="482" t="s">
        <v>357</v>
      </c>
      <c r="M18" s="483"/>
      <c r="N18" s="484"/>
      <c r="O18" s="484"/>
      <c r="P18" s="488" t="str">
        <f>IFERROR(INDEX(Supplier!D:D,MATCH(O18,Supplier!C:C,0),0),"")</f>
        <v/>
      </c>
      <c r="Q18" s="484"/>
      <c r="R18" s="484"/>
      <c r="S18" s="488" t="str">
        <f>IFERROR(INDEX(Customer!D:D,MATCH(R18,Customer!C:C,0),0),"")</f>
        <v/>
      </c>
      <c r="T18" s="490">
        <f>IFERROR(INDEX('Kode Akun'!N:N,MATCH(H18,'Kode Akun'!C:C,0),0),"")</f>
        <v>1110</v>
      </c>
      <c r="U18" s="488" t="str">
        <f>IFERROR(INDEX('Kode Akun'!O:O,MATCH(H18,'Kode Akun'!C:C,0),0),"")</f>
        <v>CASH - Petty Cash</v>
      </c>
      <c r="V18" s="166"/>
    </row>
    <row r="19" spans="1:22" ht="15" customHeight="1" x14ac:dyDescent="0.25">
      <c r="A19" s="237">
        <f t="shared" si="0"/>
        <v>0</v>
      </c>
      <c r="B19" s="237">
        <f t="shared" si="1"/>
        <v>0</v>
      </c>
      <c r="C19" s="442">
        <f t="shared" si="2"/>
        <v>0</v>
      </c>
      <c r="D19" s="477">
        <v>10</v>
      </c>
      <c r="E19" s="478">
        <v>43473</v>
      </c>
      <c r="F19" s="477"/>
      <c r="G19" s="479" t="s">
        <v>504</v>
      </c>
      <c r="H19" s="477">
        <v>1380</v>
      </c>
      <c r="I19" s="480" t="str">
        <f>IF(H19&lt;&gt;"",INDEX('Kode Akun'!$D:$D,MATCH($H19,'Kode Akun'!$C:$C,0),0),"")</f>
        <v>Perlengkapan - Bahan Habis Pakai</v>
      </c>
      <c r="J19" s="481">
        <v>500000</v>
      </c>
      <c r="K19" s="481"/>
      <c r="L19" s="482" t="s">
        <v>357</v>
      </c>
      <c r="M19" s="483"/>
      <c r="N19" s="484"/>
      <c r="O19" s="484"/>
      <c r="P19" s="488" t="str">
        <f>IFERROR(INDEX(Supplier!D:D,MATCH(O19,Supplier!C:C,0),0),"")</f>
        <v/>
      </c>
      <c r="Q19" s="484"/>
      <c r="R19" s="484"/>
      <c r="S19" s="488" t="str">
        <f>IFERROR(INDEX(Customer!D:D,MATCH(R19,Customer!C:C,0),0),"")</f>
        <v/>
      </c>
      <c r="T19" s="490">
        <f>IFERROR(INDEX('Kode Akun'!N:N,MATCH(H19,'Kode Akun'!C:C,0),0),"")</f>
        <v>1310</v>
      </c>
      <c r="U19" s="488" t="str">
        <f>IFERROR(INDEX('Kode Akun'!O:O,MATCH(H19,'Kode Akun'!C:C,0),0),"")</f>
        <v>Inventory - Products</v>
      </c>
      <c r="V19" s="166"/>
    </row>
    <row r="20" spans="1:22" ht="15" customHeight="1" x14ac:dyDescent="0.25">
      <c r="A20" s="237">
        <f t="shared" si="0"/>
        <v>0</v>
      </c>
      <c r="B20" s="237">
        <f t="shared" si="1"/>
        <v>0</v>
      </c>
      <c r="C20" s="442">
        <f t="shared" si="2"/>
        <v>0</v>
      </c>
      <c r="D20" s="477">
        <v>11</v>
      </c>
      <c r="E20" s="478">
        <v>43475</v>
      </c>
      <c r="F20" s="477"/>
      <c r="G20" s="479" t="s">
        <v>168</v>
      </c>
      <c r="H20" s="477">
        <v>1111</v>
      </c>
      <c r="I20" s="480" t="str">
        <f>IF(H20&lt;&gt;"",INDEX('Kode Akun'!$D:$D,MATCH($H20,'Kode Akun'!$C:$C,0),0),"")</f>
        <v>Kasbon Perjalanan Dinas</v>
      </c>
      <c r="J20" s="481">
        <v>5000000</v>
      </c>
      <c r="K20" s="481"/>
      <c r="L20" s="482" t="s">
        <v>357</v>
      </c>
      <c r="M20" s="483"/>
      <c r="N20" s="484"/>
      <c r="O20" s="484"/>
      <c r="P20" s="488" t="str">
        <f>IFERROR(INDEX(Supplier!D:D,MATCH(O20,Supplier!C:C,0),0),"")</f>
        <v/>
      </c>
      <c r="Q20" s="484"/>
      <c r="R20" s="484"/>
      <c r="S20" s="488" t="str">
        <f>IFERROR(INDEX(Customer!D:D,MATCH(R20,Customer!C:C,0),0),"")</f>
        <v/>
      </c>
      <c r="T20" s="490">
        <f>IFERROR(INDEX('Kode Akun'!N:N,MATCH(H20,'Kode Akun'!C:C,0),0),"")</f>
        <v>1120</v>
      </c>
      <c r="U20" s="488" t="str">
        <f>IFERROR(INDEX('Kode Akun'!O:O,MATCH(H20,'Kode Akun'!C:C,0),0),"")</f>
        <v>CASH - Operating Account</v>
      </c>
      <c r="V20" s="166"/>
    </row>
    <row r="21" spans="1:22" ht="15" customHeight="1" x14ac:dyDescent="0.25">
      <c r="A21" s="237">
        <f t="shared" si="0"/>
        <v>0</v>
      </c>
      <c r="B21" s="237">
        <f t="shared" si="1"/>
        <v>0</v>
      </c>
      <c r="C21" s="442">
        <f t="shared" si="2"/>
        <v>0</v>
      </c>
      <c r="D21" s="477">
        <v>12</v>
      </c>
      <c r="E21" s="478">
        <v>43475</v>
      </c>
      <c r="F21" s="477"/>
      <c r="G21" s="479" t="s">
        <v>168</v>
      </c>
      <c r="H21" s="477">
        <v>1140</v>
      </c>
      <c r="I21" s="480" t="str">
        <f>IF(H21&lt;&gt;"",INDEX('Kode Akun'!$D:$D,MATCH($H21,'Kode Akun'!$C:$C,0),0),"")</f>
        <v>Rekening Bank Mandiri</v>
      </c>
      <c r="J21" s="481"/>
      <c r="K21" s="481">
        <v>5000000</v>
      </c>
      <c r="L21" s="482" t="s">
        <v>357</v>
      </c>
      <c r="M21" s="483"/>
      <c r="N21" s="484"/>
      <c r="O21" s="484"/>
      <c r="P21" s="488" t="str">
        <f>IFERROR(INDEX(Supplier!D:D,MATCH(O21,Supplier!C:C,0),0),"")</f>
        <v/>
      </c>
      <c r="Q21" s="484"/>
      <c r="R21" s="484"/>
      <c r="S21" s="488" t="str">
        <f>IFERROR(INDEX(Customer!D:D,MATCH(R21,Customer!C:C,0),0),"")</f>
        <v/>
      </c>
      <c r="T21" s="490">
        <f>IFERROR(INDEX('Kode Akun'!N:N,MATCH(H21,'Kode Akun'!C:C,0),0),"")</f>
        <v>1120</v>
      </c>
      <c r="U21" s="488" t="str">
        <f>IFERROR(INDEX('Kode Akun'!O:O,MATCH(H21,'Kode Akun'!C:C,0),0),"")</f>
        <v>CASH - Operating Account</v>
      </c>
      <c r="V21" s="166"/>
    </row>
    <row r="22" spans="1:22" ht="15" customHeight="1" x14ac:dyDescent="0.25">
      <c r="A22" s="237">
        <f t="shared" si="0"/>
        <v>0</v>
      </c>
      <c r="B22" s="237">
        <f t="shared" si="1"/>
        <v>0</v>
      </c>
      <c r="C22" s="442">
        <f t="shared" si="2"/>
        <v>0</v>
      </c>
      <c r="D22" s="477">
        <v>13</v>
      </c>
      <c r="E22" s="478">
        <v>43475</v>
      </c>
      <c r="F22" s="477"/>
      <c r="G22" s="479" t="s">
        <v>505</v>
      </c>
      <c r="H22" s="477">
        <v>1140</v>
      </c>
      <c r="I22" s="480" t="str">
        <f>IF(H22&lt;&gt;"",INDEX('Kode Akun'!$D:$D,MATCH($H22,'Kode Akun'!$C:$C,0),0),"")</f>
        <v>Rekening Bank Mandiri</v>
      </c>
      <c r="J22" s="481"/>
      <c r="K22" s="481">
        <v>500000</v>
      </c>
      <c r="L22" s="482" t="s">
        <v>357</v>
      </c>
      <c r="M22" s="483"/>
      <c r="N22" s="484"/>
      <c r="O22" s="484"/>
      <c r="P22" s="488" t="str">
        <f>IFERROR(INDEX(Supplier!D:D,MATCH(O22,Supplier!C:C,0),0),"")</f>
        <v/>
      </c>
      <c r="Q22" s="484"/>
      <c r="R22" s="484"/>
      <c r="S22" s="488" t="str">
        <f>IFERROR(INDEX(Customer!D:D,MATCH(R22,Customer!C:C,0),0),"")</f>
        <v/>
      </c>
      <c r="T22" s="490">
        <f>IFERROR(INDEX('Kode Akun'!N:N,MATCH(H22,'Kode Akun'!C:C,0),0),"")</f>
        <v>1120</v>
      </c>
      <c r="U22" s="488" t="str">
        <f>IFERROR(INDEX('Kode Akun'!O:O,MATCH(H22,'Kode Akun'!C:C,0),0),"")</f>
        <v>CASH - Operating Account</v>
      </c>
      <c r="V22" s="166"/>
    </row>
    <row r="23" spans="1:22" ht="15" customHeight="1" x14ac:dyDescent="0.25">
      <c r="A23" s="237">
        <f t="shared" si="0"/>
        <v>0</v>
      </c>
      <c r="B23" s="237">
        <f t="shared" si="1"/>
        <v>0</v>
      </c>
      <c r="C23" s="442">
        <f t="shared" si="2"/>
        <v>0</v>
      </c>
      <c r="D23" s="477">
        <v>14</v>
      </c>
      <c r="E23" s="478">
        <v>43475</v>
      </c>
      <c r="F23" s="477"/>
      <c r="G23" s="479" t="s">
        <v>505</v>
      </c>
      <c r="H23" s="477">
        <v>6190</v>
      </c>
      <c r="I23" s="480" t="str">
        <f>IF(H23&lt;&gt;"",INDEX('Kode Akun'!$D:$D,MATCH($H23,'Kode Akun'!$C:$C,0),0),"")</f>
        <v>Beban Air, Listrik dan Telpon</v>
      </c>
      <c r="J23" s="481">
        <v>500000</v>
      </c>
      <c r="K23" s="481"/>
      <c r="L23" s="482" t="s">
        <v>357</v>
      </c>
      <c r="M23" s="483"/>
      <c r="N23" s="484"/>
      <c r="O23" s="484"/>
      <c r="P23" s="488" t="str">
        <f>IFERROR(INDEX(Supplier!D:D,MATCH(O23,Supplier!C:C,0),0),"")</f>
        <v/>
      </c>
      <c r="Q23" s="484"/>
      <c r="R23" s="484"/>
      <c r="S23" s="488" t="str">
        <f>IFERROR(INDEX(Customer!D:D,MATCH(R23,Customer!C:C,0),0),"")</f>
        <v/>
      </c>
      <c r="T23" s="490">
        <f>IFERROR(INDEX('Kode Akun'!N:N,MATCH(H23,'Kode Akun'!C:C,0),0),"")</f>
        <v>6000</v>
      </c>
      <c r="U23" s="488" t="str">
        <f>IFERROR(INDEX('Kode Akun'!O:O,MATCH(H23,'Kode Akun'!C:C,0),0),"")</f>
        <v>OPERATING EXPENSES</v>
      </c>
      <c r="V23" s="166"/>
    </row>
    <row r="24" spans="1:22" ht="15" customHeight="1" x14ac:dyDescent="0.25">
      <c r="A24" s="237">
        <f t="shared" si="0"/>
        <v>0</v>
      </c>
      <c r="B24" s="237">
        <f t="shared" si="1"/>
        <v>0</v>
      </c>
      <c r="C24" s="442">
        <f t="shared" si="2"/>
        <v>0</v>
      </c>
      <c r="D24" s="477">
        <v>15</v>
      </c>
      <c r="E24" s="478">
        <v>43475</v>
      </c>
      <c r="F24" s="477"/>
      <c r="G24" s="479" t="s">
        <v>506</v>
      </c>
      <c r="H24" s="477">
        <v>1140</v>
      </c>
      <c r="I24" s="480" t="str">
        <f>IF(H24&lt;&gt;"",INDEX('Kode Akun'!$D:$D,MATCH($H24,'Kode Akun'!$C:$C,0),0),"")</f>
        <v>Rekening Bank Mandiri</v>
      </c>
      <c r="J24" s="481"/>
      <c r="K24" s="481">
        <v>475000</v>
      </c>
      <c r="L24" s="482" t="s">
        <v>357</v>
      </c>
      <c r="M24" s="483"/>
      <c r="N24" s="484"/>
      <c r="O24" s="484"/>
      <c r="P24" s="488" t="str">
        <f>IFERROR(INDEX(Supplier!D:D,MATCH(O24,Supplier!C:C,0),0),"")</f>
        <v/>
      </c>
      <c r="Q24" s="484"/>
      <c r="R24" s="484"/>
      <c r="S24" s="488" t="str">
        <f>IFERROR(INDEX(Customer!D:D,MATCH(R24,Customer!C:C,0),0),"")</f>
        <v/>
      </c>
      <c r="T24" s="490">
        <f>IFERROR(INDEX('Kode Akun'!N:N,MATCH(H24,'Kode Akun'!C:C,0),0),"")</f>
        <v>1120</v>
      </c>
      <c r="U24" s="488" t="str">
        <f>IFERROR(INDEX('Kode Akun'!O:O,MATCH(H24,'Kode Akun'!C:C,0),0),"")</f>
        <v>CASH - Operating Account</v>
      </c>
      <c r="V24" s="166"/>
    </row>
    <row r="25" spans="1:22" ht="15" customHeight="1" x14ac:dyDescent="0.25">
      <c r="A25" s="237">
        <f t="shared" si="0"/>
        <v>0</v>
      </c>
      <c r="B25" s="237">
        <f t="shared" si="1"/>
        <v>0</v>
      </c>
      <c r="C25" s="442">
        <f t="shared" si="2"/>
        <v>0</v>
      </c>
      <c r="D25" s="477">
        <v>16</v>
      </c>
      <c r="E25" s="478">
        <v>43475</v>
      </c>
      <c r="F25" s="477"/>
      <c r="G25" s="479" t="s">
        <v>506</v>
      </c>
      <c r="H25" s="477">
        <v>6200</v>
      </c>
      <c r="I25" s="480" t="str">
        <f>IF(H25&lt;&gt;"",INDEX('Kode Akun'!$D:$D,MATCH($H25,'Kode Akun'!$C:$C,0),0),"")</f>
        <v>Beban Internet</v>
      </c>
      <c r="J25" s="481">
        <v>475000</v>
      </c>
      <c r="K25" s="481"/>
      <c r="L25" s="482" t="s">
        <v>357</v>
      </c>
      <c r="M25" s="483"/>
      <c r="N25" s="484"/>
      <c r="O25" s="484"/>
      <c r="P25" s="488" t="str">
        <f>IFERROR(INDEX(Supplier!D:D,MATCH(O25,Supplier!C:C,0),0),"")</f>
        <v/>
      </c>
      <c r="Q25" s="484"/>
      <c r="R25" s="484"/>
      <c r="S25" s="488" t="str">
        <f>IFERROR(INDEX(Customer!D:D,MATCH(R25,Customer!C:C,0),0),"")</f>
        <v/>
      </c>
      <c r="T25" s="490">
        <f>IFERROR(INDEX('Kode Akun'!N:N,MATCH(H25,'Kode Akun'!C:C,0),0),"")</f>
        <v>6000</v>
      </c>
      <c r="U25" s="488" t="str">
        <f>IFERROR(INDEX('Kode Akun'!O:O,MATCH(H25,'Kode Akun'!C:C,0),0),"")</f>
        <v>OPERATING EXPENSES</v>
      </c>
      <c r="V25" s="166"/>
    </row>
    <row r="26" spans="1:22" ht="15" customHeight="1" x14ac:dyDescent="0.25">
      <c r="A26" s="237">
        <f t="shared" si="0"/>
        <v>0</v>
      </c>
      <c r="B26" s="237">
        <f t="shared" si="1"/>
        <v>0</v>
      </c>
      <c r="C26" s="442">
        <f t="shared" si="2"/>
        <v>0</v>
      </c>
      <c r="D26" s="477">
        <v>17</v>
      </c>
      <c r="E26" s="478">
        <v>43475</v>
      </c>
      <c r="F26" s="477"/>
      <c r="G26" s="479" t="s">
        <v>507</v>
      </c>
      <c r="H26" s="477">
        <v>1140</v>
      </c>
      <c r="I26" s="480" t="str">
        <f>IF(H26&lt;&gt;"",INDEX('Kode Akun'!$D:$D,MATCH($H26,'Kode Akun'!$C:$C,0),0),"")</f>
        <v>Rekening Bank Mandiri</v>
      </c>
      <c r="J26" s="481"/>
      <c r="K26" s="481">
        <v>2000000</v>
      </c>
      <c r="L26" s="482" t="s">
        <v>357</v>
      </c>
      <c r="M26" s="483"/>
      <c r="N26" s="484"/>
      <c r="O26" s="484"/>
      <c r="P26" s="488" t="str">
        <f>IFERROR(INDEX(Supplier!D:D,MATCH(O26,Supplier!C:C,0),0),"")</f>
        <v/>
      </c>
      <c r="Q26" s="484"/>
      <c r="R26" s="484"/>
      <c r="S26" s="488" t="str">
        <f>IFERROR(INDEX(Customer!D:D,MATCH(R26,Customer!C:C,0),0),"")</f>
        <v/>
      </c>
      <c r="T26" s="490">
        <f>IFERROR(INDEX('Kode Akun'!N:N,MATCH(H26,'Kode Akun'!C:C,0),0),"")</f>
        <v>1120</v>
      </c>
      <c r="U26" s="488" t="str">
        <f>IFERROR(INDEX('Kode Akun'!O:O,MATCH(H26,'Kode Akun'!C:C,0),0),"")</f>
        <v>CASH - Operating Account</v>
      </c>
      <c r="V26" s="166"/>
    </row>
    <row r="27" spans="1:22" ht="15" customHeight="1" x14ac:dyDescent="0.25">
      <c r="A27" s="237">
        <f t="shared" si="0"/>
        <v>0</v>
      </c>
      <c r="B27" s="237">
        <f t="shared" si="1"/>
        <v>0</v>
      </c>
      <c r="C27" s="442">
        <f t="shared" si="2"/>
        <v>0</v>
      </c>
      <c r="D27" s="477">
        <v>18</v>
      </c>
      <c r="E27" s="478">
        <v>43475</v>
      </c>
      <c r="F27" s="477"/>
      <c r="G27" s="479" t="s">
        <v>507</v>
      </c>
      <c r="H27" s="477">
        <v>6190</v>
      </c>
      <c r="I27" s="480" t="str">
        <f>IF(H27&lt;&gt;"",INDEX('Kode Akun'!$D:$D,MATCH($H27,'Kode Akun'!$C:$C,0),0),"")</f>
        <v>Beban Air, Listrik dan Telpon</v>
      </c>
      <c r="J27" s="481">
        <v>2000000</v>
      </c>
      <c r="K27" s="481"/>
      <c r="L27" s="482" t="s">
        <v>357</v>
      </c>
      <c r="M27" s="483"/>
      <c r="N27" s="484"/>
      <c r="O27" s="484"/>
      <c r="P27" s="488" t="str">
        <f>IFERROR(INDEX(Supplier!D:D,MATCH(O27,Supplier!C:C,0),0),"")</f>
        <v/>
      </c>
      <c r="Q27" s="484"/>
      <c r="R27" s="484"/>
      <c r="S27" s="488" t="str">
        <f>IFERROR(INDEX(Customer!D:D,MATCH(R27,Customer!C:C,0),0),"")</f>
        <v/>
      </c>
      <c r="T27" s="490">
        <f>IFERROR(INDEX('Kode Akun'!N:N,MATCH(H27,'Kode Akun'!C:C,0),0),"")</f>
        <v>6000</v>
      </c>
      <c r="U27" s="488" t="str">
        <f>IFERROR(INDEX('Kode Akun'!O:O,MATCH(H27,'Kode Akun'!C:C,0),0),"")</f>
        <v>OPERATING EXPENSES</v>
      </c>
      <c r="V27" s="166"/>
    </row>
    <row r="28" spans="1:22" ht="15" customHeight="1" x14ac:dyDescent="0.25">
      <c r="A28" s="237">
        <f t="shared" si="0"/>
        <v>0</v>
      </c>
      <c r="B28" s="237">
        <f t="shared" si="1"/>
        <v>0</v>
      </c>
      <c r="C28" s="442" t="e">
        <f t="shared" si="2"/>
        <v>#REF!</v>
      </c>
      <c r="D28" s="477">
        <v>19</v>
      </c>
      <c r="E28" s="478">
        <v>43475</v>
      </c>
      <c r="F28" s="477"/>
      <c r="G28" s="479" t="s">
        <v>508</v>
      </c>
      <c r="H28" s="477">
        <v>1130</v>
      </c>
      <c r="I28" s="480" t="str">
        <f>IF(H28&lt;&gt;"",INDEX('Kode Akun'!$D:$D,MATCH($H28,'Kode Akun'!$C:$C,0),0),"")</f>
        <v>Rekening Bank BCA</v>
      </c>
      <c r="J28" s="481">
        <v>2000000</v>
      </c>
      <c r="K28" s="481"/>
      <c r="L28" s="482" t="s">
        <v>357</v>
      </c>
      <c r="M28" s="483"/>
      <c r="N28" s="484"/>
      <c r="O28" s="484"/>
      <c r="P28" s="488" t="str">
        <f>IFERROR(INDEX(Supplier!D:D,MATCH(O28,Supplier!C:C,0),0),"")</f>
        <v/>
      </c>
      <c r="Q28" s="484"/>
      <c r="R28" s="484"/>
      <c r="S28" s="488" t="str">
        <f>IFERROR(INDEX(Customer!D:D,MATCH(R28,Customer!C:C,0),0),"")</f>
        <v/>
      </c>
      <c r="T28" s="490">
        <f>IFERROR(INDEX('Kode Akun'!N:N,MATCH(H28,'Kode Akun'!C:C,0),0),"")</f>
        <v>1120</v>
      </c>
      <c r="U28" s="488" t="str">
        <f>IFERROR(INDEX('Kode Akun'!O:O,MATCH(H28,'Kode Akun'!C:C,0),0),"")</f>
        <v>CASH - Operating Account</v>
      </c>
      <c r="V28" s="166"/>
    </row>
    <row r="29" spans="1:22" ht="15" customHeight="1" x14ac:dyDescent="0.25">
      <c r="A29" s="237">
        <f t="shared" si="0"/>
        <v>0</v>
      </c>
      <c r="B29" s="237">
        <f t="shared" si="1"/>
        <v>0</v>
      </c>
      <c r="C29" s="442" t="e">
        <f t="shared" si="2"/>
        <v>#REF!</v>
      </c>
      <c r="D29" s="477">
        <v>20</v>
      </c>
      <c r="E29" s="478">
        <v>43475</v>
      </c>
      <c r="F29" s="477"/>
      <c r="G29" s="479" t="s">
        <v>508</v>
      </c>
      <c r="H29" s="477">
        <v>1210</v>
      </c>
      <c r="I29" s="480" t="str">
        <f>IF(H29&lt;&gt;"",INDEX('Kode Akun'!$D:$D,MATCH($H29,'Kode Akun'!$C:$C,0),0),"")</f>
        <v>Piutang Usaha Pelanggan</v>
      </c>
      <c r="J29" s="481"/>
      <c r="K29" s="481">
        <v>2000000</v>
      </c>
      <c r="L29" s="482" t="s">
        <v>357</v>
      </c>
      <c r="M29" s="483"/>
      <c r="N29" s="484"/>
      <c r="O29" s="484"/>
      <c r="P29" s="488" t="str">
        <f>IFERROR(INDEX(Supplier!D:D,MATCH(O29,Supplier!C:C,0),0),"")</f>
        <v/>
      </c>
      <c r="Q29" s="484"/>
      <c r="R29" s="484"/>
      <c r="S29" s="488" t="str">
        <f>IFERROR(INDEX(Customer!D:D,MATCH(R29,Customer!C:C,0),0),"")</f>
        <v/>
      </c>
      <c r="T29" s="490">
        <f>IFERROR(INDEX('Kode Akun'!N:N,MATCH(H29,'Kode Akun'!C:C,0),0),"")</f>
        <v>1210</v>
      </c>
      <c r="U29" s="488" t="str">
        <f>IFERROR(INDEX('Kode Akun'!O:O,MATCH(H29,'Kode Akun'!C:C,0),0),"")</f>
        <v>Account Receivables</v>
      </c>
      <c r="V29" s="166"/>
    </row>
    <row r="30" spans="1:22" ht="15" customHeight="1" x14ac:dyDescent="0.25">
      <c r="A30" s="237">
        <f t="shared" si="0"/>
        <v>0</v>
      </c>
      <c r="B30" s="237">
        <f t="shared" si="1"/>
        <v>0</v>
      </c>
      <c r="C30" s="442" t="e">
        <f t="shared" si="2"/>
        <v>#REF!</v>
      </c>
      <c r="D30" s="477">
        <v>21</v>
      </c>
      <c r="E30" s="478">
        <v>43475</v>
      </c>
      <c r="F30" s="477"/>
      <c r="G30" s="479" t="s">
        <v>508</v>
      </c>
      <c r="H30" s="477">
        <v>1130</v>
      </c>
      <c r="I30" s="480" t="str">
        <f>IF(H30&lt;&gt;"",INDEX('Kode Akun'!$D:$D,MATCH($H30,'Kode Akun'!$C:$C,0),0),"")</f>
        <v>Rekening Bank BCA</v>
      </c>
      <c r="J30" s="481">
        <v>4800000</v>
      </c>
      <c r="K30" s="481"/>
      <c r="L30" s="482" t="s">
        <v>357</v>
      </c>
      <c r="M30" s="483"/>
      <c r="N30" s="484"/>
      <c r="O30" s="484"/>
      <c r="P30" s="488" t="str">
        <f>IFERROR(INDEX(Supplier!D:D,MATCH(O30,Supplier!C:C,0),0),"")</f>
        <v/>
      </c>
      <c r="Q30" s="484"/>
      <c r="R30" s="484"/>
      <c r="S30" s="488" t="str">
        <f>IFERROR(INDEX(Customer!D:D,MATCH(R30,Customer!C:C,0),0),"")</f>
        <v/>
      </c>
      <c r="T30" s="490">
        <f>IFERROR(INDEX('Kode Akun'!N:N,MATCH(H30,'Kode Akun'!C:C,0),0),"")</f>
        <v>1120</v>
      </c>
      <c r="U30" s="488" t="str">
        <f>IFERROR(INDEX('Kode Akun'!O:O,MATCH(H30,'Kode Akun'!C:C,0),0),"")</f>
        <v>CASH - Operating Account</v>
      </c>
      <c r="V30" s="166"/>
    </row>
    <row r="31" spans="1:22" ht="15" customHeight="1" x14ac:dyDescent="0.25">
      <c r="A31" s="237">
        <f t="shared" si="0"/>
        <v>0</v>
      </c>
      <c r="B31" s="237">
        <f t="shared" si="1"/>
        <v>0</v>
      </c>
      <c r="C31" s="442" t="e">
        <f t="shared" si="2"/>
        <v>#REF!</v>
      </c>
      <c r="D31" s="477">
        <v>22</v>
      </c>
      <c r="E31" s="478">
        <v>43475</v>
      </c>
      <c r="F31" s="477"/>
      <c r="G31" s="479" t="s">
        <v>508</v>
      </c>
      <c r="H31" s="477">
        <v>1210</v>
      </c>
      <c r="I31" s="480" t="str">
        <f>IF(H31&lt;&gt;"",INDEX('Kode Akun'!$D:$D,MATCH($H31,'Kode Akun'!$C:$C,0),0),"")</f>
        <v>Piutang Usaha Pelanggan</v>
      </c>
      <c r="J31" s="481"/>
      <c r="K31" s="481">
        <v>4800000</v>
      </c>
      <c r="L31" s="482" t="s">
        <v>357</v>
      </c>
      <c r="M31" s="483"/>
      <c r="N31" s="484"/>
      <c r="O31" s="484"/>
      <c r="P31" s="488" t="str">
        <f>IFERROR(INDEX(Supplier!D:D,MATCH(O31,Supplier!C:C,0),0),"")</f>
        <v/>
      </c>
      <c r="Q31" s="484"/>
      <c r="R31" s="484"/>
      <c r="S31" s="488" t="str">
        <f>IFERROR(INDEX(Customer!D:D,MATCH(R31,Customer!C:C,0),0),"")</f>
        <v/>
      </c>
      <c r="T31" s="490">
        <f>IFERROR(INDEX('Kode Akun'!N:N,MATCH(H31,'Kode Akun'!C:C,0),0),"")</f>
        <v>1210</v>
      </c>
      <c r="U31" s="488" t="str">
        <f>IFERROR(INDEX('Kode Akun'!O:O,MATCH(H31,'Kode Akun'!C:C,0),0),"")</f>
        <v>Account Receivables</v>
      </c>
      <c r="V31" s="166"/>
    </row>
    <row r="32" spans="1:22" ht="15" customHeight="1" x14ac:dyDescent="0.25">
      <c r="A32" s="237">
        <f t="shared" si="0"/>
        <v>0</v>
      </c>
      <c r="B32" s="237">
        <f t="shared" si="1"/>
        <v>0</v>
      </c>
      <c r="C32" s="442" t="e">
        <f t="shared" si="2"/>
        <v>#REF!</v>
      </c>
      <c r="D32" s="477">
        <v>23</v>
      </c>
      <c r="E32" s="478">
        <v>43475</v>
      </c>
      <c r="F32" s="477"/>
      <c r="G32" s="479" t="s">
        <v>509</v>
      </c>
      <c r="H32" s="477">
        <v>1110</v>
      </c>
      <c r="I32" s="480" t="str">
        <f>IF(H32&lt;&gt;"",INDEX('Kode Akun'!$D:$D,MATCH($H32,'Kode Akun'!$C:$C,0),0),"")</f>
        <v>Kas Kecil</v>
      </c>
      <c r="J32" s="481"/>
      <c r="K32" s="481">
        <v>18750</v>
      </c>
      <c r="L32" s="482" t="s">
        <v>357</v>
      </c>
      <c r="M32" s="483"/>
      <c r="N32" s="484"/>
      <c r="O32" s="484"/>
      <c r="P32" s="488" t="str">
        <f>IFERROR(INDEX(Supplier!D:D,MATCH(O32,Supplier!C:C,0),0),"")</f>
        <v/>
      </c>
      <c r="Q32" s="484"/>
      <c r="R32" s="484"/>
      <c r="S32" s="488" t="str">
        <f>IFERROR(INDEX(Customer!D:D,MATCH(R32,Customer!C:C,0),0),"")</f>
        <v/>
      </c>
      <c r="T32" s="490">
        <f>IFERROR(INDEX('Kode Akun'!N:N,MATCH(H32,'Kode Akun'!C:C,0),0),"")</f>
        <v>1110</v>
      </c>
      <c r="U32" s="488" t="str">
        <f>IFERROR(INDEX('Kode Akun'!O:O,MATCH(H32,'Kode Akun'!C:C,0),0),"")</f>
        <v>CASH - Petty Cash</v>
      </c>
      <c r="V32" s="166"/>
    </row>
    <row r="33" spans="1:22" ht="15" customHeight="1" x14ac:dyDescent="0.25">
      <c r="A33" s="237">
        <f t="shared" si="0"/>
        <v>0</v>
      </c>
      <c r="B33" s="237">
        <f t="shared" si="1"/>
        <v>0</v>
      </c>
      <c r="C33" s="442" t="e">
        <f t="shared" si="2"/>
        <v>#REF!</v>
      </c>
      <c r="D33" s="477">
        <v>24</v>
      </c>
      <c r="E33" s="478">
        <v>43475</v>
      </c>
      <c r="F33" s="477"/>
      <c r="G33" s="479" t="s">
        <v>509</v>
      </c>
      <c r="H33" s="477">
        <v>1270</v>
      </c>
      <c r="I33" s="480" t="str">
        <f>IF(H33&lt;&gt;"",INDEX('Kode Akun'!$D:$D,MATCH($H33,'Kode Akun'!$C:$C,0),0),"")</f>
        <v>PPh 21 dibayar di Muka</v>
      </c>
      <c r="J33" s="481">
        <v>18750</v>
      </c>
      <c r="K33" s="481"/>
      <c r="L33" s="482" t="s">
        <v>357</v>
      </c>
      <c r="M33" s="483"/>
      <c r="N33" s="484"/>
      <c r="O33" s="484"/>
      <c r="P33" s="488" t="str">
        <f>IFERROR(INDEX(Supplier!D:D,MATCH(O33,Supplier!C:C,0),0),"")</f>
        <v/>
      </c>
      <c r="Q33" s="484"/>
      <c r="R33" s="484"/>
      <c r="S33" s="488" t="str">
        <f>IFERROR(INDEX(Customer!D:D,MATCH(R33,Customer!C:C,0),0),"")</f>
        <v/>
      </c>
      <c r="T33" s="490">
        <f>IFERROR(INDEX('Kode Akun'!N:N,MATCH(H33,'Kode Akun'!C:C,0),0),"")</f>
        <v>1270</v>
      </c>
      <c r="U33" s="488" t="str">
        <f>IFERROR(INDEX('Kode Akun'!O:O,MATCH(H33,'Kode Akun'!C:C,0),0),"")</f>
        <v>PREPAID Taxes</v>
      </c>
      <c r="V33" s="166"/>
    </row>
    <row r="34" spans="1:22" ht="15" customHeight="1" x14ac:dyDescent="0.25">
      <c r="A34" s="237">
        <f t="shared" si="0"/>
        <v>0</v>
      </c>
      <c r="B34" s="237">
        <f t="shared" si="1"/>
        <v>0</v>
      </c>
      <c r="C34" s="442" t="e">
        <f t="shared" si="2"/>
        <v>#REF!</v>
      </c>
      <c r="D34" s="477">
        <v>25</v>
      </c>
      <c r="E34" s="478">
        <v>43476</v>
      </c>
      <c r="F34" s="477"/>
      <c r="G34" s="479" t="s">
        <v>510</v>
      </c>
      <c r="H34" s="477">
        <v>1160</v>
      </c>
      <c r="I34" s="480" t="str">
        <f>IF(H34&lt;&gt;"",INDEX('Kode Akun'!$D:$D,MATCH($H34,'Kode Akun'!$C:$C,0),0),"")</f>
        <v>Rekening Bank CIMB Niaga</v>
      </c>
      <c r="J34" s="481"/>
      <c r="K34" s="481">
        <v>953339.23727616901</v>
      </c>
      <c r="L34" s="482" t="s">
        <v>357</v>
      </c>
      <c r="M34" s="483"/>
      <c r="N34" s="484"/>
      <c r="O34" s="484"/>
      <c r="P34" s="488" t="str">
        <f>IFERROR(INDEX(Supplier!D:D,MATCH(O34,Supplier!C:C,0),0),"")</f>
        <v/>
      </c>
      <c r="Q34" s="484"/>
      <c r="R34" s="484"/>
      <c r="S34" s="488" t="str">
        <f>IFERROR(INDEX(Customer!D:D,MATCH(R34,Customer!C:C,0),0),"")</f>
        <v/>
      </c>
      <c r="T34" s="490">
        <f>IFERROR(INDEX('Kode Akun'!N:N,MATCH(H34,'Kode Akun'!C:C,0),0),"")</f>
        <v>1120</v>
      </c>
      <c r="U34" s="488" t="str">
        <f>IFERROR(INDEX('Kode Akun'!O:O,MATCH(H34,'Kode Akun'!C:C,0),0),"")</f>
        <v>CASH - Operating Account</v>
      </c>
      <c r="V34" s="166"/>
    </row>
    <row r="35" spans="1:22" ht="15" customHeight="1" x14ac:dyDescent="0.25">
      <c r="A35" s="237">
        <f t="shared" si="0"/>
        <v>0</v>
      </c>
      <c r="B35" s="237">
        <f t="shared" si="1"/>
        <v>0</v>
      </c>
      <c r="C35" s="442" t="e">
        <f t="shared" si="2"/>
        <v>#REF!</v>
      </c>
      <c r="D35" s="477">
        <v>26</v>
      </c>
      <c r="E35" s="478">
        <v>43476</v>
      </c>
      <c r="F35" s="477"/>
      <c r="G35" s="479" t="s">
        <v>510</v>
      </c>
      <c r="H35" s="477">
        <v>8100</v>
      </c>
      <c r="I35" s="480" t="str">
        <f>IF(H35&lt;&gt;"",INDEX('Kode Akun'!$D:$D,MATCH($H35,'Kode Akun'!$C:$C,0),0),"")</f>
        <v>Beban Bunga Bank</v>
      </c>
      <c r="J35" s="481">
        <v>953339.23727616901</v>
      </c>
      <c r="K35" s="481"/>
      <c r="L35" s="482" t="s">
        <v>357</v>
      </c>
      <c r="M35" s="483"/>
      <c r="N35" s="484"/>
      <c r="O35" s="484"/>
      <c r="P35" s="488" t="str">
        <f>IFERROR(INDEX(Supplier!D:D,MATCH(O35,Supplier!C:C,0),0),"")</f>
        <v/>
      </c>
      <c r="Q35" s="484"/>
      <c r="R35" s="484"/>
      <c r="S35" s="488" t="str">
        <f>IFERROR(INDEX(Customer!D:D,MATCH(R35,Customer!C:C,0),0),"")</f>
        <v/>
      </c>
      <c r="T35" s="490">
        <f>IFERROR(INDEX('Kode Akun'!N:N,MATCH(H35,'Kode Akun'!C:C,0),0),"")</f>
        <v>7010</v>
      </c>
      <c r="U35" s="488" t="str">
        <f>IFERROR(INDEX('Kode Akun'!O:O,MATCH(H35,'Kode Akun'!C:C,0),0),"")</f>
        <v>EXP - Bank Interests</v>
      </c>
      <c r="V35" s="166"/>
    </row>
    <row r="36" spans="1:22" ht="15" customHeight="1" x14ac:dyDescent="0.25">
      <c r="A36" s="237">
        <f t="shared" si="0"/>
        <v>0</v>
      </c>
      <c r="B36" s="237">
        <f t="shared" si="1"/>
        <v>0</v>
      </c>
      <c r="C36" s="442" t="e">
        <f t="shared" si="2"/>
        <v>#REF!</v>
      </c>
      <c r="D36" s="477">
        <v>27</v>
      </c>
      <c r="E36" s="478">
        <v>43476</v>
      </c>
      <c r="F36" s="477"/>
      <c r="G36" s="479" t="s">
        <v>511</v>
      </c>
      <c r="H36" s="477">
        <v>1160</v>
      </c>
      <c r="I36" s="480" t="str">
        <f>IF(H36&lt;&gt;"",INDEX('Kode Akun'!$D:$D,MATCH($H36,'Kode Akun'!$C:$C,0),0),"")</f>
        <v>Rekening Bank CIMB Niaga</v>
      </c>
      <c r="J36" s="481"/>
      <c r="K36" s="481">
        <v>2368091.74400895</v>
      </c>
      <c r="L36" s="482" t="s">
        <v>357</v>
      </c>
      <c r="M36" s="483"/>
      <c r="N36" s="484"/>
      <c r="O36" s="484"/>
      <c r="P36" s="488" t="str">
        <f>IFERROR(INDEX(Supplier!D:D,MATCH(O36,Supplier!C:C,0),0),"")</f>
        <v/>
      </c>
      <c r="Q36" s="484"/>
      <c r="R36" s="484"/>
      <c r="S36" s="488" t="str">
        <f>IFERROR(INDEX(Customer!D:D,MATCH(R36,Customer!C:C,0),0),"")</f>
        <v/>
      </c>
      <c r="T36" s="490">
        <f>IFERROR(INDEX('Kode Akun'!N:N,MATCH(H36,'Kode Akun'!C:C,0),0),"")</f>
        <v>1120</v>
      </c>
      <c r="U36" s="488" t="str">
        <f>IFERROR(INDEX('Kode Akun'!O:O,MATCH(H36,'Kode Akun'!C:C,0),0),"")</f>
        <v>CASH - Operating Account</v>
      </c>
      <c r="V36" s="166"/>
    </row>
    <row r="37" spans="1:22" ht="15" customHeight="1" x14ac:dyDescent="0.25">
      <c r="A37" s="237">
        <f t="shared" si="0"/>
        <v>0</v>
      </c>
      <c r="B37" s="237">
        <f t="shared" si="1"/>
        <v>0</v>
      </c>
      <c r="C37" s="442" t="e">
        <f t="shared" si="2"/>
        <v>#REF!</v>
      </c>
      <c r="D37" s="477">
        <v>28</v>
      </c>
      <c r="E37" s="478">
        <v>43476</v>
      </c>
      <c r="F37" s="477"/>
      <c r="G37" s="479" t="s">
        <v>511</v>
      </c>
      <c r="H37" s="477">
        <v>2730</v>
      </c>
      <c r="I37" s="480" t="str">
        <f>IF(H37&lt;&gt;"",INDEX('Kode Akun'!$D:$D,MATCH($H37,'Kode Akun'!$C:$C,0),0),"")</f>
        <v>Utang Bank Niaga</v>
      </c>
      <c r="J37" s="481">
        <v>2368091.74400895</v>
      </c>
      <c r="K37" s="481"/>
      <c r="L37" s="482" t="s">
        <v>357</v>
      </c>
      <c r="M37" s="483"/>
      <c r="N37" s="484"/>
      <c r="O37" s="484"/>
      <c r="P37" s="488" t="str">
        <f>IFERROR(INDEX(Supplier!D:D,MATCH(O37,Supplier!C:C,0),0),"")</f>
        <v/>
      </c>
      <c r="Q37" s="484"/>
      <c r="R37" s="484"/>
      <c r="S37" s="488" t="str">
        <f>IFERROR(INDEX(Customer!D:D,MATCH(R37,Customer!C:C,0),0),"")</f>
        <v/>
      </c>
      <c r="T37" s="490">
        <f>IFERROR(INDEX('Kode Akun'!N:N,MATCH(H37,'Kode Akun'!C:C,0),0),"")</f>
        <v>2710</v>
      </c>
      <c r="U37" s="488" t="str">
        <f>IFERROR(INDEX('Kode Akun'!O:O,MATCH(H37,'Kode Akun'!C:C,0),0),"")</f>
        <v>Central Bank Long Term Debts</v>
      </c>
      <c r="V37" s="166"/>
    </row>
    <row r="38" spans="1:22" ht="15" customHeight="1" x14ac:dyDescent="0.25">
      <c r="A38" s="237">
        <f t="shared" si="0"/>
        <v>0</v>
      </c>
      <c r="B38" s="237">
        <f t="shared" si="1"/>
        <v>0</v>
      </c>
      <c r="C38" s="442" t="e">
        <f t="shared" si="2"/>
        <v>#REF!</v>
      </c>
      <c r="D38" s="477">
        <v>29</v>
      </c>
      <c r="E38" s="478">
        <v>43477</v>
      </c>
      <c r="F38" s="477"/>
      <c r="G38" s="479" t="s">
        <v>512</v>
      </c>
      <c r="H38" s="477">
        <v>1150</v>
      </c>
      <c r="I38" s="480" t="str">
        <f>IF(H38&lt;&gt;"",INDEX('Kode Akun'!$D:$D,MATCH($H38,'Kode Akun'!$C:$C,0),0),"")</f>
        <v>Rekening Bank Permata</v>
      </c>
      <c r="J38" s="481"/>
      <c r="K38" s="481">
        <v>10000000</v>
      </c>
      <c r="L38" s="482" t="s">
        <v>357</v>
      </c>
      <c r="M38" s="483"/>
      <c r="N38" s="484"/>
      <c r="O38" s="484"/>
      <c r="P38" s="488" t="str">
        <f>IFERROR(INDEX(Supplier!D:D,MATCH(O38,Supplier!C:C,0),0),"")</f>
        <v/>
      </c>
      <c r="Q38" s="484"/>
      <c r="R38" s="484"/>
      <c r="S38" s="488" t="str">
        <f>IFERROR(INDEX(Customer!D:D,MATCH(R38,Customer!C:C,0),0),"")</f>
        <v/>
      </c>
      <c r="T38" s="490">
        <f>IFERROR(INDEX('Kode Akun'!N:N,MATCH(H38,'Kode Akun'!C:C,0),0),"")</f>
        <v>1120</v>
      </c>
      <c r="U38" s="488" t="str">
        <f>IFERROR(INDEX('Kode Akun'!O:O,MATCH(H38,'Kode Akun'!C:C,0),0),"")</f>
        <v>CASH - Operating Account</v>
      </c>
      <c r="V38" s="166"/>
    </row>
    <row r="39" spans="1:22" ht="15" customHeight="1" x14ac:dyDescent="0.25">
      <c r="A39" s="237">
        <f t="shared" si="0"/>
        <v>0</v>
      </c>
      <c r="B39" s="237">
        <f t="shared" si="1"/>
        <v>0</v>
      </c>
      <c r="C39" s="442" t="e">
        <f t="shared" si="2"/>
        <v>#REF!</v>
      </c>
      <c r="D39" s="477">
        <v>30</v>
      </c>
      <c r="E39" s="478">
        <v>43477</v>
      </c>
      <c r="F39" s="477"/>
      <c r="G39" s="479" t="s">
        <v>512</v>
      </c>
      <c r="H39" s="477">
        <v>8110</v>
      </c>
      <c r="I39" s="480" t="str">
        <f>IF(H39&lt;&gt;"",INDEX('Kode Akun'!$D:$D,MATCH($H39,'Kode Akun'!$C:$C,0),0),"")</f>
        <v>Beban Administrasi Bank</v>
      </c>
      <c r="J39" s="481">
        <v>10000000</v>
      </c>
      <c r="K39" s="481"/>
      <c r="L39" s="482" t="s">
        <v>357</v>
      </c>
      <c r="M39" s="483"/>
      <c r="N39" s="484"/>
      <c r="O39" s="484"/>
      <c r="P39" s="488" t="str">
        <f>IFERROR(INDEX(Supplier!D:D,MATCH(O39,Supplier!C:C,0),0),"")</f>
        <v/>
      </c>
      <c r="Q39" s="484"/>
      <c r="R39" s="484"/>
      <c r="S39" s="488" t="str">
        <f>IFERROR(INDEX(Customer!D:D,MATCH(R39,Customer!C:C,0),0),"")</f>
        <v/>
      </c>
      <c r="T39" s="490">
        <f>IFERROR(INDEX('Kode Akun'!N:N,MATCH(H39,'Kode Akun'!C:C,0),0),"")</f>
        <v>6000</v>
      </c>
      <c r="U39" s="488" t="str">
        <f>IFERROR(INDEX('Kode Akun'!O:O,MATCH(H39,'Kode Akun'!C:C,0),0),"")</f>
        <v>OPERATING EXPENSES</v>
      </c>
      <c r="V39" s="166"/>
    </row>
    <row r="40" spans="1:22" ht="15" customHeight="1" x14ac:dyDescent="0.25">
      <c r="A40" s="237">
        <f t="shared" si="0"/>
        <v>0</v>
      </c>
      <c r="B40" s="237">
        <f t="shared" si="1"/>
        <v>0</v>
      </c>
      <c r="C40" s="442" t="e">
        <f t="shared" si="2"/>
        <v>#REF!</v>
      </c>
      <c r="D40" s="477">
        <v>31</v>
      </c>
      <c r="E40" s="478">
        <v>43477</v>
      </c>
      <c r="F40" s="477"/>
      <c r="G40" s="479" t="s">
        <v>508</v>
      </c>
      <c r="H40" s="477">
        <v>1130</v>
      </c>
      <c r="I40" s="480" t="str">
        <f>IF(H40&lt;&gt;"",INDEX('Kode Akun'!$D:$D,MATCH($H40,'Kode Akun'!$C:$C,0),0),"")</f>
        <v>Rekening Bank BCA</v>
      </c>
      <c r="J40" s="481">
        <v>10000000</v>
      </c>
      <c r="K40" s="481"/>
      <c r="L40" s="482" t="s">
        <v>357</v>
      </c>
      <c r="M40" s="483"/>
      <c r="N40" s="484"/>
      <c r="O40" s="484"/>
      <c r="P40" s="488" t="str">
        <f>IFERROR(INDEX(Supplier!D:D,MATCH(O40,Supplier!C:C,0),0),"")</f>
        <v/>
      </c>
      <c r="Q40" s="484"/>
      <c r="R40" s="484"/>
      <c r="S40" s="488" t="str">
        <f>IFERROR(INDEX(Customer!D:D,MATCH(R40,Customer!C:C,0),0),"")</f>
        <v/>
      </c>
      <c r="T40" s="490">
        <f>IFERROR(INDEX('Kode Akun'!N:N,MATCH(H40,'Kode Akun'!C:C,0),0),"")</f>
        <v>1120</v>
      </c>
      <c r="U40" s="488" t="str">
        <f>IFERROR(INDEX('Kode Akun'!O:O,MATCH(H40,'Kode Akun'!C:C,0),0),"")</f>
        <v>CASH - Operating Account</v>
      </c>
      <c r="V40" s="166"/>
    </row>
    <row r="41" spans="1:22" ht="15" customHeight="1" x14ac:dyDescent="0.25">
      <c r="A41" s="237">
        <f t="shared" si="0"/>
        <v>0</v>
      </c>
      <c r="B41" s="237">
        <f t="shared" si="1"/>
        <v>0</v>
      </c>
      <c r="C41" s="442" t="e">
        <f t="shared" si="2"/>
        <v>#REF!</v>
      </c>
      <c r="D41" s="477">
        <v>32</v>
      </c>
      <c r="E41" s="478">
        <v>43477</v>
      </c>
      <c r="F41" s="477"/>
      <c r="G41" s="479" t="s">
        <v>508</v>
      </c>
      <c r="H41" s="477">
        <v>1210</v>
      </c>
      <c r="I41" s="480" t="str">
        <f>IF(H41&lt;&gt;"",INDEX('Kode Akun'!$D:$D,MATCH($H41,'Kode Akun'!$C:$C,0),0),"")</f>
        <v>Piutang Usaha Pelanggan</v>
      </c>
      <c r="J41" s="481"/>
      <c r="K41" s="481">
        <v>10000000</v>
      </c>
      <c r="L41" s="482" t="s">
        <v>357</v>
      </c>
      <c r="M41" s="483"/>
      <c r="N41" s="484"/>
      <c r="O41" s="484"/>
      <c r="P41" s="488" t="str">
        <f>IFERROR(INDEX(Supplier!D:D,MATCH(O41,Supplier!C:C,0),0),"")</f>
        <v/>
      </c>
      <c r="Q41" s="484"/>
      <c r="R41" s="484"/>
      <c r="S41" s="488" t="str">
        <f>IFERROR(INDEX(Customer!D:D,MATCH(R41,Customer!C:C,0),0),"")</f>
        <v/>
      </c>
      <c r="T41" s="490">
        <f>IFERROR(INDEX('Kode Akun'!N:N,MATCH(H41,'Kode Akun'!C:C,0),0),"")</f>
        <v>1210</v>
      </c>
      <c r="U41" s="488" t="str">
        <f>IFERROR(INDEX('Kode Akun'!O:O,MATCH(H41,'Kode Akun'!C:C,0),0),"")</f>
        <v>Account Receivables</v>
      </c>
      <c r="V41" s="166"/>
    </row>
    <row r="42" spans="1:22" ht="15" customHeight="1" x14ac:dyDescent="0.25">
      <c r="A42" s="237">
        <f t="shared" si="0"/>
        <v>0</v>
      </c>
      <c r="B42" s="237">
        <f t="shared" si="1"/>
        <v>0</v>
      </c>
      <c r="C42" s="442" t="e">
        <f t="shared" si="2"/>
        <v>#REF!</v>
      </c>
      <c r="D42" s="477">
        <v>33</v>
      </c>
      <c r="E42" s="478">
        <v>43477</v>
      </c>
      <c r="F42" s="477"/>
      <c r="G42" s="479" t="s">
        <v>513</v>
      </c>
      <c r="H42" s="477">
        <v>1150</v>
      </c>
      <c r="I42" s="480" t="str">
        <f>IF(H42&lt;&gt;"",INDEX('Kode Akun'!$D:$D,MATCH($H42,'Kode Akun'!$C:$C,0),0),"")</f>
        <v>Rekening Bank Permata</v>
      </c>
      <c r="J42" s="481">
        <v>200000000</v>
      </c>
      <c r="K42" s="481"/>
      <c r="L42" s="482" t="s">
        <v>357</v>
      </c>
      <c r="M42" s="483"/>
      <c r="N42" s="484"/>
      <c r="O42" s="484"/>
      <c r="P42" s="488" t="str">
        <f>IFERROR(INDEX(Supplier!D:D,MATCH(O42,Supplier!C:C,0),0),"")</f>
        <v/>
      </c>
      <c r="Q42" s="484"/>
      <c r="R42" s="484"/>
      <c r="S42" s="488" t="str">
        <f>IFERROR(INDEX(Customer!D:D,MATCH(R42,Customer!C:C,0),0),"")</f>
        <v/>
      </c>
      <c r="T42" s="490">
        <f>IFERROR(INDEX('Kode Akun'!N:N,MATCH(H42,'Kode Akun'!C:C,0),0),"")</f>
        <v>1120</v>
      </c>
      <c r="U42" s="488" t="str">
        <f>IFERROR(INDEX('Kode Akun'!O:O,MATCH(H42,'Kode Akun'!C:C,0),0),"")</f>
        <v>CASH - Operating Account</v>
      </c>
      <c r="V42" s="166"/>
    </row>
    <row r="43" spans="1:22" ht="15" customHeight="1" x14ac:dyDescent="0.25">
      <c r="A43" s="237">
        <f t="shared" si="0"/>
        <v>0</v>
      </c>
      <c r="B43" s="237">
        <f t="shared" si="1"/>
        <v>0</v>
      </c>
      <c r="C43" s="442" t="e">
        <f t="shared" si="2"/>
        <v>#REF!</v>
      </c>
      <c r="D43" s="477">
        <v>34</v>
      </c>
      <c r="E43" s="478">
        <v>43477</v>
      </c>
      <c r="F43" s="477"/>
      <c r="G43" s="479" t="s">
        <v>513</v>
      </c>
      <c r="H43" s="477">
        <v>2720</v>
      </c>
      <c r="I43" s="480" t="str">
        <f>IF(H43&lt;&gt;"",INDEX('Kode Akun'!$D:$D,MATCH($H43,'Kode Akun'!$C:$C,0),0),"")</f>
        <v>Utang Bank Permata - KTA</v>
      </c>
      <c r="J43" s="481"/>
      <c r="K43" s="481">
        <v>200000000</v>
      </c>
      <c r="L43" s="482" t="s">
        <v>357</v>
      </c>
      <c r="M43" s="483"/>
      <c r="N43" s="484"/>
      <c r="O43" s="484"/>
      <c r="P43" s="488" t="str">
        <f>IFERROR(INDEX(Supplier!D:D,MATCH(O43,Supplier!C:C,0),0),"")</f>
        <v/>
      </c>
      <c r="Q43" s="484"/>
      <c r="R43" s="484"/>
      <c r="S43" s="488" t="str">
        <f>IFERROR(INDEX(Customer!D:D,MATCH(R43,Customer!C:C,0),0),"")</f>
        <v/>
      </c>
      <c r="T43" s="490">
        <f>IFERROR(INDEX('Kode Akun'!N:N,MATCH(H43,'Kode Akun'!C:C,0),0),"")</f>
        <v>2710</v>
      </c>
      <c r="U43" s="488" t="str">
        <f>IFERROR(INDEX('Kode Akun'!O:O,MATCH(H43,'Kode Akun'!C:C,0),0),"")</f>
        <v>Central Bank Long Term Debts</v>
      </c>
      <c r="V43" s="166"/>
    </row>
    <row r="44" spans="1:22" ht="15" customHeight="1" x14ac:dyDescent="0.25">
      <c r="A44" s="237">
        <f t="shared" si="0"/>
        <v>0</v>
      </c>
      <c r="B44" s="237">
        <f t="shared" si="1"/>
        <v>0</v>
      </c>
      <c r="C44" s="442" t="e">
        <f t="shared" si="2"/>
        <v>#REF!</v>
      </c>
      <c r="D44" s="477">
        <v>35</v>
      </c>
      <c r="E44" s="478">
        <v>43480</v>
      </c>
      <c r="F44" s="477"/>
      <c r="G44" s="479" t="s">
        <v>514</v>
      </c>
      <c r="H44" s="477">
        <v>1110</v>
      </c>
      <c r="I44" s="480" t="str">
        <f>IF(H44&lt;&gt;"",INDEX('Kode Akun'!$D:$D,MATCH($H44,'Kode Akun'!$C:$C,0),0),"")</f>
        <v>Kas Kecil</v>
      </c>
      <c r="J44" s="481"/>
      <c r="K44" s="481">
        <v>250000</v>
      </c>
      <c r="L44" s="482" t="s">
        <v>357</v>
      </c>
      <c r="M44" s="483"/>
      <c r="N44" s="484"/>
      <c r="O44" s="484"/>
      <c r="P44" s="488" t="str">
        <f>IFERROR(INDEX(Supplier!D:D,MATCH(O44,Supplier!C:C,0),0),"")</f>
        <v/>
      </c>
      <c r="Q44" s="484"/>
      <c r="R44" s="484"/>
      <c r="S44" s="488" t="str">
        <f>IFERROR(INDEX(Customer!D:D,MATCH(R44,Customer!C:C,0),0),"")</f>
        <v/>
      </c>
      <c r="T44" s="490">
        <f>IFERROR(INDEX('Kode Akun'!N:N,MATCH(H44,'Kode Akun'!C:C,0),0),"")</f>
        <v>1110</v>
      </c>
      <c r="U44" s="488" t="str">
        <f>IFERROR(INDEX('Kode Akun'!O:O,MATCH(H44,'Kode Akun'!C:C,0),0),"")</f>
        <v>CASH - Petty Cash</v>
      </c>
      <c r="V44" s="166"/>
    </row>
    <row r="45" spans="1:22" ht="15" customHeight="1" x14ac:dyDescent="0.25">
      <c r="A45" s="237">
        <f t="shared" si="0"/>
        <v>0</v>
      </c>
      <c r="B45" s="237">
        <f t="shared" si="1"/>
        <v>0</v>
      </c>
      <c r="C45" s="442" t="e">
        <f t="shared" si="2"/>
        <v>#REF!</v>
      </c>
      <c r="D45" s="477">
        <v>36</v>
      </c>
      <c r="E45" s="478">
        <v>43480</v>
      </c>
      <c r="F45" s="477"/>
      <c r="G45" s="479" t="s">
        <v>514</v>
      </c>
      <c r="H45" s="477">
        <v>6400</v>
      </c>
      <c r="I45" s="480" t="str">
        <f>IF(H45&lt;&gt;"",INDEX('Kode Akun'!$D:$D,MATCH($H45,'Kode Akun'!$C:$C,0),0),"")</f>
        <v>Beban Lembur</v>
      </c>
      <c r="J45" s="481">
        <v>250000</v>
      </c>
      <c r="K45" s="481"/>
      <c r="L45" s="482" t="s">
        <v>357</v>
      </c>
      <c r="M45" s="483"/>
      <c r="N45" s="484"/>
      <c r="O45" s="484"/>
      <c r="P45" s="488" t="str">
        <f>IFERROR(INDEX(Supplier!D:D,MATCH(O45,Supplier!C:C,0),0),"")</f>
        <v/>
      </c>
      <c r="Q45" s="484"/>
      <c r="R45" s="484"/>
      <c r="S45" s="488" t="str">
        <f>IFERROR(INDEX(Customer!D:D,MATCH(R45,Customer!C:C,0),0),"")</f>
        <v/>
      </c>
      <c r="T45" s="490">
        <f>IFERROR(INDEX('Kode Akun'!N:N,MATCH(H45,'Kode Akun'!C:C,0),0),"")</f>
        <v>6000</v>
      </c>
      <c r="U45" s="488" t="str">
        <f>IFERROR(INDEX('Kode Akun'!O:O,MATCH(H45,'Kode Akun'!C:C,0),0),"")</f>
        <v>OPERATING EXPENSES</v>
      </c>
      <c r="V45" s="166"/>
    </row>
    <row r="46" spans="1:22" ht="15" customHeight="1" x14ac:dyDescent="0.25">
      <c r="A46" s="237">
        <f t="shared" si="0"/>
        <v>0</v>
      </c>
      <c r="B46" s="237">
        <f t="shared" si="1"/>
        <v>0</v>
      </c>
      <c r="C46" s="442" t="e">
        <f t="shared" si="2"/>
        <v>#REF!</v>
      </c>
      <c r="D46" s="477">
        <v>37</v>
      </c>
      <c r="E46" s="478">
        <v>43480</v>
      </c>
      <c r="F46" s="477"/>
      <c r="G46" s="479" t="s">
        <v>515</v>
      </c>
      <c r="H46" s="477">
        <v>1110</v>
      </c>
      <c r="I46" s="480" t="str">
        <f>IF(H46&lt;&gt;"",INDEX('Kode Akun'!$D:$D,MATCH($H46,'Kode Akun'!$C:$C,0),0),"")</f>
        <v>Kas Kecil</v>
      </c>
      <c r="J46" s="481">
        <v>2000000</v>
      </c>
      <c r="K46" s="481"/>
      <c r="L46" s="482" t="s">
        <v>357</v>
      </c>
      <c r="M46" s="483"/>
      <c r="N46" s="484"/>
      <c r="O46" s="484"/>
      <c r="P46" s="488" t="str">
        <f>IFERROR(INDEX(Supplier!D:D,MATCH(O46,Supplier!C:C,0),0),"")</f>
        <v/>
      </c>
      <c r="Q46" s="484"/>
      <c r="R46" s="484"/>
      <c r="S46" s="488" t="str">
        <f>IFERROR(INDEX(Customer!D:D,MATCH(R46,Customer!C:C,0),0),"")</f>
        <v/>
      </c>
      <c r="T46" s="490">
        <f>IFERROR(INDEX('Kode Akun'!N:N,MATCH(H46,'Kode Akun'!C:C,0),0),"")</f>
        <v>1110</v>
      </c>
      <c r="U46" s="488" t="str">
        <f>IFERROR(INDEX('Kode Akun'!O:O,MATCH(H46,'Kode Akun'!C:C,0),0),"")</f>
        <v>CASH - Petty Cash</v>
      </c>
      <c r="V46" s="166"/>
    </row>
    <row r="47" spans="1:22" ht="15" customHeight="1" x14ac:dyDescent="0.25">
      <c r="A47" s="237">
        <f t="shared" si="0"/>
        <v>0</v>
      </c>
      <c r="B47" s="237">
        <f t="shared" si="1"/>
        <v>0</v>
      </c>
      <c r="C47" s="442" t="e">
        <f t="shared" si="2"/>
        <v>#REF!</v>
      </c>
      <c r="D47" s="477">
        <v>38</v>
      </c>
      <c r="E47" s="478">
        <v>43480</v>
      </c>
      <c r="F47" s="477"/>
      <c r="G47" s="479" t="s">
        <v>515</v>
      </c>
      <c r="H47" s="477">
        <v>1130</v>
      </c>
      <c r="I47" s="480" t="str">
        <f>IF(H47&lt;&gt;"",INDEX('Kode Akun'!$D:$D,MATCH($H47,'Kode Akun'!$C:$C,0),0),"")</f>
        <v>Rekening Bank BCA</v>
      </c>
      <c r="J47" s="481"/>
      <c r="K47" s="481">
        <v>2000000</v>
      </c>
      <c r="L47" s="482" t="s">
        <v>357</v>
      </c>
      <c r="M47" s="483"/>
      <c r="N47" s="484"/>
      <c r="O47" s="484"/>
      <c r="P47" s="488" t="str">
        <f>IFERROR(INDEX(Supplier!D:D,MATCH(O47,Supplier!C:C,0),0),"")</f>
        <v/>
      </c>
      <c r="Q47" s="484"/>
      <c r="R47" s="484"/>
      <c r="S47" s="488" t="str">
        <f>IFERROR(INDEX(Customer!D:D,MATCH(R47,Customer!C:C,0),0),"")</f>
        <v/>
      </c>
      <c r="T47" s="490">
        <f>IFERROR(INDEX('Kode Akun'!N:N,MATCH(H47,'Kode Akun'!C:C,0),0),"")</f>
        <v>1120</v>
      </c>
      <c r="U47" s="488" t="str">
        <f>IFERROR(INDEX('Kode Akun'!O:O,MATCH(H47,'Kode Akun'!C:C,0),0),"")</f>
        <v>CASH - Operating Account</v>
      </c>
      <c r="V47" s="166"/>
    </row>
    <row r="48" spans="1:22" ht="15" customHeight="1" x14ac:dyDescent="0.25">
      <c r="A48" s="237">
        <f t="shared" si="0"/>
        <v>0</v>
      </c>
      <c r="B48" s="237">
        <f t="shared" si="1"/>
        <v>0</v>
      </c>
      <c r="C48" s="442" t="e">
        <f t="shared" si="2"/>
        <v>#REF!</v>
      </c>
      <c r="D48" s="477">
        <v>39</v>
      </c>
      <c r="E48" s="478">
        <v>43489</v>
      </c>
      <c r="F48" s="477"/>
      <c r="G48" s="479" t="s">
        <v>516</v>
      </c>
      <c r="H48" s="477">
        <v>1111</v>
      </c>
      <c r="I48" s="480" t="str">
        <f>IF(H48&lt;&gt;"",INDEX('Kode Akun'!$D:$D,MATCH($H48,'Kode Akun'!$C:$C,0),0),"")</f>
        <v>Kasbon Perjalanan Dinas</v>
      </c>
      <c r="J48" s="481"/>
      <c r="K48" s="481">
        <v>1500000</v>
      </c>
      <c r="L48" s="482" t="s">
        <v>357</v>
      </c>
      <c r="M48" s="483"/>
      <c r="N48" s="484"/>
      <c r="O48" s="484"/>
      <c r="P48" s="488" t="str">
        <f>IFERROR(INDEX(Supplier!D:D,MATCH(O48,Supplier!C:C,0),0),"")</f>
        <v/>
      </c>
      <c r="Q48" s="484"/>
      <c r="R48" s="484"/>
      <c r="S48" s="488" t="str">
        <f>IFERROR(INDEX(Customer!D:D,MATCH(R48,Customer!C:C,0),0),"")</f>
        <v/>
      </c>
      <c r="T48" s="490">
        <f>IFERROR(INDEX('Kode Akun'!N:N,MATCH(H48,'Kode Akun'!C:C,0),0),"")</f>
        <v>1120</v>
      </c>
      <c r="U48" s="488" t="str">
        <f>IFERROR(INDEX('Kode Akun'!O:O,MATCH(H48,'Kode Akun'!C:C,0),0),"")</f>
        <v>CASH - Operating Account</v>
      </c>
      <c r="V48" s="166"/>
    </row>
    <row r="49" spans="1:22" ht="15" customHeight="1" x14ac:dyDescent="0.25">
      <c r="A49" s="237">
        <f t="shared" si="0"/>
        <v>0</v>
      </c>
      <c r="B49" s="237">
        <f t="shared" si="1"/>
        <v>0</v>
      </c>
      <c r="C49" s="442" t="e">
        <f t="shared" si="2"/>
        <v>#REF!</v>
      </c>
      <c r="D49" s="477">
        <v>40</v>
      </c>
      <c r="E49" s="478">
        <v>43489</v>
      </c>
      <c r="F49" s="477"/>
      <c r="G49" s="479" t="s">
        <v>516</v>
      </c>
      <c r="H49" s="477">
        <v>6250</v>
      </c>
      <c r="I49" s="480" t="str">
        <f>IF(H49&lt;&gt;"",INDEX('Kode Akun'!$D:$D,MATCH($H49,'Kode Akun'!$C:$C,0),0),"")</f>
        <v>Beban Perjalanan Dinas</v>
      </c>
      <c r="J49" s="481">
        <v>1500000</v>
      </c>
      <c r="K49" s="481"/>
      <c r="L49" s="482" t="s">
        <v>357</v>
      </c>
      <c r="M49" s="483"/>
      <c r="N49" s="484"/>
      <c r="O49" s="484"/>
      <c r="P49" s="488" t="str">
        <f>IFERROR(INDEX(Supplier!D:D,MATCH(O49,Supplier!C:C,0),0),"")</f>
        <v/>
      </c>
      <c r="Q49" s="484"/>
      <c r="R49" s="484"/>
      <c r="S49" s="488" t="str">
        <f>IFERROR(INDEX(Customer!D:D,MATCH(R49,Customer!C:C,0),0),"")</f>
        <v/>
      </c>
      <c r="T49" s="490">
        <f>IFERROR(INDEX('Kode Akun'!N:N,MATCH(H49,'Kode Akun'!C:C,0),0),"")</f>
        <v>6000</v>
      </c>
      <c r="U49" s="488" t="str">
        <f>IFERROR(INDEX('Kode Akun'!O:O,MATCH(H49,'Kode Akun'!C:C,0),0),"")</f>
        <v>OPERATING EXPENSES</v>
      </c>
      <c r="V49" s="166"/>
    </row>
    <row r="50" spans="1:22" ht="15" customHeight="1" x14ac:dyDescent="0.25">
      <c r="A50" s="237">
        <f t="shared" si="0"/>
        <v>0</v>
      </c>
      <c r="B50" s="237">
        <f t="shared" si="1"/>
        <v>0</v>
      </c>
      <c r="C50" s="442" t="e">
        <f t="shared" si="2"/>
        <v>#REF!</v>
      </c>
      <c r="D50" s="477">
        <v>41</v>
      </c>
      <c r="E50" s="478">
        <v>43489</v>
      </c>
      <c r="F50" s="477"/>
      <c r="G50" s="479" t="s">
        <v>517</v>
      </c>
      <c r="H50" s="477">
        <v>1111</v>
      </c>
      <c r="I50" s="480" t="str">
        <f>IF(H50&lt;&gt;"",INDEX('Kode Akun'!$D:$D,MATCH($H50,'Kode Akun'!$C:$C,0),0),"")</f>
        <v>Kasbon Perjalanan Dinas</v>
      </c>
      <c r="J50" s="481"/>
      <c r="K50" s="481">
        <v>1000000</v>
      </c>
      <c r="L50" s="482" t="s">
        <v>357</v>
      </c>
      <c r="M50" s="483"/>
      <c r="N50" s="484"/>
      <c r="O50" s="484"/>
      <c r="P50" s="488" t="str">
        <f>IFERROR(INDEX(Supplier!D:D,MATCH(O50,Supplier!C:C,0),0),"")</f>
        <v/>
      </c>
      <c r="Q50" s="484"/>
      <c r="R50" s="484"/>
      <c r="S50" s="488" t="str">
        <f>IFERROR(INDEX(Customer!D:D,MATCH(R50,Customer!C:C,0),0),"")</f>
        <v/>
      </c>
      <c r="T50" s="490">
        <f>IFERROR(INDEX('Kode Akun'!N:N,MATCH(H50,'Kode Akun'!C:C,0),0),"")</f>
        <v>1120</v>
      </c>
      <c r="U50" s="488" t="str">
        <f>IFERROR(INDEX('Kode Akun'!O:O,MATCH(H50,'Kode Akun'!C:C,0),0),"")</f>
        <v>CASH - Operating Account</v>
      </c>
      <c r="V50" s="166"/>
    </row>
    <row r="51" spans="1:22" ht="15" customHeight="1" x14ac:dyDescent="0.25">
      <c r="A51" s="237">
        <f t="shared" si="0"/>
        <v>0</v>
      </c>
      <c r="B51" s="237">
        <f t="shared" si="1"/>
        <v>0</v>
      </c>
      <c r="C51" s="442" t="e">
        <f t="shared" si="2"/>
        <v>#REF!</v>
      </c>
      <c r="D51" s="477">
        <v>42</v>
      </c>
      <c r="E51" s="478">
        <v>43489</v>
      </c>
      <c r="F51" s="477"/>
      <c r="G51" s="479" t="s">
        <v>517</v>
      </c>
      <c r="H51" s="477">
        <v>6250</v>
      </c>
      <c r="I51" s="480" t="str">
        <f>IF(H51&lt;&gt;"",INDEX('Kode Akun'!$D:$D,MATCH($H51,'Kode Akun'!$C:$C,0),0),"")</f>
        <v>Beban Perjalanan Dinas</v>
      </c>
      <c r="J51" s="481">
        <v>1000000</v>
      </c>
      <c r="K51" s="481"/>
      <c r="L51" s="482" t="s">
        <v>357</v>
      </c>
      <c r="M51" s="483"/>
      <c r="N51" s="484"/>
      <c r="O51" s="484"/>
      <c r="P51" s="488" t="str">
        <f>IFERROR(INDEX(Supplier!D:D,MATCH(O51,Supplier!C:C,0),0),"")</f>
        <v/>
      </c>
      <c r="Q51" s="484"/>
      <c r="R51" s="484"/>
      <c r="S51" s="488" t="str">
        <f>IFERROR(INDEX(Customer!D:D,MATCH(R51,Customer!C:C,0),0),"")</f>
        <v/>
      </c>
      <c r="T51" s="490">
        <f>IFERROR(INDEX('Kode Akun'!N:N,MATCH(H51,'Kode Akun'!C:C,0),0),"")</f>
        <v>6000</v>
      </c>
      <c r="U51" s="488" t="str">
        <f>IFERROR(INDEX('Kode Akun'!O:O,MATCH(H51,'Kode Akun'!C:C,0),0),"")</f>
        <v>OPERATING EXPENSES</v>
      </c>
      <c r="V51" s="166"/>
    </row>
    <row r="52" spans="1:22" ht="15" customHeight="1" x14ac:dyDescent="0.25">
      <c r="A52" s="237">
        <f t="shared" si="0"/>
        <v>0</v>
      </c>
      <c r="B52" s="237">
        <f t="shared" si="1"/>
        <v>0</v>
      </c>
      <c r="C52" s="442" t="e">
        <f t="shared" si="2"/>
        <v>#REF!</v>
      </c>
      <c r="D52" s="477">
        <v>43</v>
      </c>
      <c r="E52" s="478">
        <v>43489</v>
      </c>
      <c r="F52" s="477"/>
      <c r="G52" s="479" t="s">
        <v>518</v>
      </c>
      <c r="H52" s="477">
        <v>1111</v>
      </c>
      <c r="I52" s="480" t="str">
        <f>IF(H52&lt;&gt;"",INDEX('Kode Akun'!$D:$D,MATCH($H52,'Kode Akun'!$C:$C,0),0),"")</f>
        <v>Kasbon Perjalanan Dinas</v>
      </c>
      <c r="J52" s="481"/>
      <c r="K52" s="481">
        <v>1500000</v>
      </c>
      <c r="L52" s="482" t="s">
        <v>357</v>
      </c>
      <c r="M52" s="483"/>
      <c r="N52" s="484"/>
      <c r="O52" s="484"/>
      <c r="P52" s="488" t="str">
        <f>IFERROR(INDEX(Supplier!D:D,MATCH(O52,Supplier!C:C,0),0),"")</f>
        <v/>
      </c>
      <c r="Q52" s="484"/>
      <c r="R52" s="484"/>
      <c r="S52" s="488" t="str">
        <f>IFERROR(INDEX(Customer!D:D,MATCH(R52,Customer!C:C,0),0),"")</f>
        <v/>
      </c>
      <c r="T52" s="490">
        <f>IFERROR(INDEX('Kode Akun'!N:N,MATCH(H52,'Kode Akun'!C:C,0),0),"")</f>
        <v>1120</v>
      </c>
      <c r="U52" s="488" t="str">
        <f>IFERROR(INDEX('Kode Akun'!O:O,MATCH(H52,'Kode Akun'!C:C,0),0),"")</f>
        <v>CASH - Operating Account</v>
      </c>
      <c r="V52" s="166"/>
    </row>
    <row r="53" spans="1:22" ht="15" customHeight="1" x14ac:dyDescent="0.25">
      <c r="A53" s="237">
        <f t="shared" si="0"/>
        <v>0</v>
      </c>
      <c r="B53" s="237">
        <f t="shared" si="1"/>
        <v>0</v>
      </c>
      <c r="C53" s="442" t="e">
        <f t="shared" si="2"/>
        <v>#REF!</v>
      </c>
      <c r="D53" s="477">
        <v>44</v>
      </c>
      <c r="E53" s="478">
        <v>43489</v>
      </c>
      <c r="F53" s="477"/>
      <c r="G53" s="479" t="s">
        <v>518</v>
      </c>
      <c r="H53" s="477">
        <v>6250</v>
      </c>
      <c r="I53" s="480" t="str">
        <f>IF(H53&lt;&gt;"",INDEX('Kode Akun'!$D:$D,MATCH($H53,'Kode Akun'!$C:$C,0),0),"")</f>
        <v>Beban Perjalanan Dinas</v>
      </c>
      <c r="J53" s="481">
        <v>1500000</v>
      </c>
      <c r="K53" s="481"/>
      <c r="L53" s="482" t="s">
        <v>357</v>
      </c>
      <c r="M53" s="483"/>
      <c r="N53" s="484"/>
      <c r="O53" s="484"/>
      <c r="P53" s="488" t="str">
        <f>IFERROR(INDEX(Supplier!D:D,MATCH(O53,Supplier!C:C,0),0),"")</f>
        <v/>
      </c>
      <c r="Q53" s="484"/>
      <c r="R53" s="484"/>
      <c r="S53" s="488" t="str">
        <f>IFERROR(INDEX(Customer!D:D,MATCH(R53,Customer!C:C,0),0),"")</f>
        <v/>
      </c>
      <c r="T53" s="490">
        <f>IFERROR(INDEX('Kode Akun'!N:N,MATCH(H53,'Kode Akun'!C:C,0),0),"")</f>
        <v>6000</v>
      </c>
      <c r="U53" s="488" t="str">
        <f>IFERROR(INDEX('Kode Akun'!O:O,MATCH(H53,'Kode Akun'!C:C,0),0),"")</f>
        <v>OPERATING EXPENSES</v>
      </c>
      <c r="V53" s="166"/>
    </row>
    <row r="54" spans="1:22" ht="15" customHeight="1" x14ac:dyDescent="0.25">
      <c r="A54" s="237">
        <f t="shared" si="0"/>
        <v>0</v>
      </c>
      <c r="B54" s="237">
        <f t="shared" si="1"/>
        <v>0</v>
      </c>
      <c r="C54" s="442" t="e">
        <f t="shared" si="2"/>
        <v>#REF!</v>
      </c>
      <c r="D54" s="477">
        <v>45</v>
      </c>
      <c r="E54" s="478">
        <v>43489</v>
      </c>
      <c r="F54" s="477"/>
      <c r="G54" s="479" t="s">
        <v>519</v>
      </c>
      <c r="H54" s="477">
        <v>1111</v>
      </c>
      <c r="I54" s="480" t="str">
        <f>IF(H54&lt;&gt;"",INDEX('Kode Akun'!$D:$D,MATCH($H54,'Kode Akun'!$C:$C,0),0),"")</f>
        <v>Kasbon Perjalanan Dinas</v>
      </c>
      <c r="J54" s="481"/>
      <c r="K54" s="481">
        <v>550000</v>
      </c>
      <c r="L54" s="482" t="s">
        <v>357</v>
      </c>
      <c r="M54" s="483"/>
      <c r="N54" s="484"/>
      <c r="O54" s="484"/>
      <c r="P54" s="488" t="str">
        <f>IFERROR(INDEX(Supplier!D:D,MATCH(O54,Supplier!C:C,0),0),"")</f>
        <v/>
      </c>
      <c r="Q54" s="484"/>
      <c r="R54" s="484"/>
      <c r="S54" s="488" t="str">
        <f>IFERROR(INDEX(Customer!D:D,MATCH(R54,Customer!C:C,0),0),"")</f>
        <v/>
      </c>
      <c r="T54" s="490">
        <f>IFERROR(INDEX('Kode Akun'!N:N,MATCH(H54,'Kode Akun'!C:C,0),0),"")</f>
        <v>1120</v>
      </c>
      <c r="U54" s="488" t="str">
        <f>IFERROR(INDEX('Kode Akun'!O:O,MATCH(H54,'Kode Akun'!C:C,0),0),"")</f>
        <v>CASH - Operating Account</v>
      </c>
      <c r="V54" s="166"/>
    </row>
    <row r="55" spans="1:22" ht="15" customHeight="1" x14ac:dyDescent="0.25">
      <c r="A55" s="237">
        <f t="shared" si="0"/>
        <v>0</v>
      </c>
      <c r="B55" s="237">
        <f t="shared" si="1"/>
        <v>0</v>
      </c>
      <c r="C55" s="442" t="e">
        <f t="shared" si="2"/>
        <v>#REF!</v>
      </c>
      <c r="D55" s="477">
        <v>46</v>
      </c>
      <c r="E55" s="478">
        <v>43489</v>
      </c>
      <c r="F55" s="477"/>
      <c r="G55" s="479" t="s">
        <v>519</v>
      </c>
      <c r="H55" s="477">
        <v>1110</v>
      </c>
      <c r="I55" s="480" t="str">
        <f>IF(H55&lt;&gt;"",INDEX('Kode Akun'!$D:$D,MATCH($H55,'Kode Akun'!$C:$C,0),0),"")</f>
        <v>Kas Kecil</v>
      </c>
      <c r="J55" s="481">
        <v>550000</v>
      </c>
      <c r="K55" s="481"/>
      <c r="L55" s="482" t="s">
        <v>357</v>
      </c>
      <c r="M55" s="483"/>
      <c r="N55" s="484"/>
      <c r="O55" s="484"/>
      <c r="P55" s="488" t="str">
        <f>IFERROR(INDEX(Supplier!D:D,MATCH(O55,Supplier!C:C,0),0),"")</f>
        <v/>
      </c>
      <c r="Q55" s="484"/>
      <c r="R55" s="484"/>
      <c r="S55" s="488" t="str">
        <f>IFERROR(INDEX(Customer!D:D,MATCH(R55,Customer!C:C,0),0),"")</f>
        <v/>
      </c>
      <c r="T55" s="490">
        <f>IFERROR(INDEX('Kode Akun'!N:N,MATCH(H55,'Kode Akun'!C:C,0),0),"")</f>
        <v>1110</v>
      </c>
      <c r="U55" s="488" t="str">
        <f>IFERROR(INDEX('Kode Akun'!O:O,MATCH(H55,'Kode Akun'!C:C,0),0),"")</f>
        <v>CASH - Petty Cash</v>
      </c>
      <c r="V55" s="166"/>
    </row>
    <row r="56" spans="1:22" ht="15" customHeight="1" x14ac:dyDescent="0.25">
      <c r="A56" s="237">
        <f t="shared" si="0"/>
        <v>0</v>
      </c>
      <c r="B56" s="237">
        <f t="shared" si="1"/>
        <v>0</v>
      </c>
      <c r="C56" s="442" t="e">
        <f t="shared" si="2"/>
        <v>#REF!</v>
      </c>
      <c r="D56" s="477">
        <v>47</v>
      </c>
      <c r="E56" s="478">
        <v>43489</v>
      </c>
      <c r="F56" s="477"/>
      <c r="G56" s="479" t="s">
        <v>520</v>
      </c>
      <c r="H56" s="477">
        <v>1111</v>
      </c>
      <c r="I56" s="480" t="str">
        <f>IF(H56&lt;&gt;"",INDEX('Kode Akun'!$D:$D,MATCH($H56,'Kode Akun'!$C:$C,0),0),"")</f>
        <v>Kasbon Perjalanan Dinas</v>
      </c>
      <c r="J56" s="481"/>
      <c r="K56" s="481">
        <v>450000</v>
      </c>
      <c r="L56" s="482" t="s">
        <v>357</v>
      </c>
      <c r="M56" s="483"/>
      <c r="N56" s="484"/>
      <c r="O56" s="484"/>
      <c r="P56" s="488" t="str">
        <f>IFERROR(INDEX(Supplier!D:D,MATCH(O56,Supplier!C:C,0),0),"")</f>
        <v/>
      </c>
      <c r="Q56" s="484"/>
      <c r="R56" s="484"/>
      <c r="S56" s="488" t="str">
        <f>IFERROR(INDEX(Customer!D:D,MATCH(R56,Customer!C:C,0),0),"")</f>
        <v/>
      </c>
      <c r="T56" s="490">
        <f>IFERROR(INDEX('Kode Akun'!N:N,MATCH(H56,'Kode Akun'!C:C,0),0),"")</f>
        <v>1120</v>
      </c>
      <c r="U56" s="488" t="str">
        <f>IFERROR(INDEX('Kode Akun'!O:O,MATCH(H56,'Kode Akun'!C:C,0),0),"")</f>
        <v>CASH - Operating Account</v>
      </c>
      <c r="V56" s="166"/>
    </row>
    <row r="57" spans="1:22" ht="15" customHeight="1" x14ac:dyDescent="0.25">
      <c r="A57" s="237">
        <f t="shared" si="0"/>
        <v>0</v>
      </c>
      <c r="B57" s="237">
        <f t="shared" si="1"/>
        <v>0</v>
      </c>
      <c r="C57" s="442" t="e">
        <f t="shared" si="2"/>
        <v>#REF!</v>
      </c>
      <c r="D57" s="477">
        <v>48</v>
      </c>
      <c r="E57" s="478">
        <v>43489</v>
      </c>
      <c r="F57" s="477"/>
      <c r="G57" s="479" t="s">
        <v>520</v>
      </c>
      <c r="H57" s="477">
        <v>6250</v>
      </c>
      <c r="I57" s="480" t="str">
        <f>IF(H57&lt;&gt;"",INDEX('Kode Akun'!$D:$D,MATCH($H57,'Kode Akun'!$C:$C,0),0),"")</f>
        <v>Beban Perjalanan Dinas</v>
      </c>
      <c r="J57" s="481">
        <v>450000</v>
      </c>
      <c r="K57" s="481"/>
      <c r="L57" s="482" t="s">
        <v>357</v>
      </c>
      <c r="M57" s="483"/>
      <c r="N57" s="484"/>
      <c r="O57" s="484"/>
      <c r="P57" s="488" t="str">
        <f>IFERROR(INDEX(Supplier!D:D,MATCH(O57,Supplier!C:C,0),0),"")</f>
        <v/>
      </c>
      <c r="Q57" s="484"/>
      <c r="R57" s="484"/>
      <c r="S57" s="488" t="str">
        <f>IFERROR(INDEX(Customer!D:D,MATCH(R57,Customer!C:C,0),0),"")</f>
        <v/>
      </c>
      <c r="T57" s="490">
        <f>IFERROR(INDEX('Kode Akun'!N:N,MATCH(H57,'Kode Akun'!C:C,0),0),"")</f>
        <v>6000</v>
      </c>
      <c r="U57" s="488" t="str">
        <f>IFERROR(INDEX('Kode Akun'!O:O,MATCH(H57,'Kode Akun'!C:C,0),0),"")</f>
        <v>OPERATING EXPENSES</v>
      </c>
      <c r="V57" s="166"/>
    </row>
    <row r="58" spans="1:22" ht="15" customHeight="1" x14ac:dyDescent="0.25">
      <c r="A58" s="237">
        <f t="shared" si="0"/>
        <v>0</v>
      </c>
      <c r="B58" s="237">
        <f t="shared" si="1"/>
        <v>0</v>
      </c>
      <c r="C58" s="442" t="e">
        <f t="shared" si="2"/>
        <v>#REF!</v>
      </c>
      <c r="D58" s="477">
        <v>49</v>
      </c>
      <c r="E58" s="478">
        <v>43490</v>
      </c>
      <c r="F58" s="477"/>
      <c r="G58" s="479" t="s">
        <v>521</v>
      </c>
      <c r="H58" s="477">
        <v>1140</v>
      </c>
      <c r="I58" s="480" t="str">
        <f>IF(H58&lt;&gt;"",INDEX('Kode Akun'!$D:$D,MATCH($H58,'Kode Akun'!$C:$C,0),0),"")</f>
        <v>Rekening Bank Mandiri</v>
      </c>
      <c r="J58" s="481"/>
      <c r="K58" s="481">
        <v>6000000</v>
      </c>
      <c r="L58" s="482" t="s">
        <v>357</v>
      </c>
      <c r="M58" s="483"/>
      <c r="N58" s="484"/>
      <c r="O58" s="484"/>
      <c r="P58" s="488" t="str">
        <f>IFERROR(INDEX(Supplier!D:D,MATCH(O58,Supplier!C:C,0),0),"")</f>
        <v/>
      </c>
      <c r="Q58" s="484"/>
      <c r="R58" s="484"/>
      <c r="S58" s="488" t="str">
        <f>IFERROR(INDEX(Customer!D:D,MATCH(R58,Customer!C:C,0),0),"")</f>
        <v/>
      </c>
      <c r="T58" s="490">
        <f>IFERROR(INDEX('Kode Akun'!N:N,MATCH(H58,'Kode Akun'!C:C,0),0),"")</f>
        <v>1120</v>
      </c>
      <c r="U58" s="488" t="str">
        <f>IFERROR(INDEX('Kode Akun'!O:O,MATCH(H58,'Kode Akun'!C:C,0),0),"")</f>
        <v>CASH - Operating Account</v>
      </c>
      <c r="V58" s="166"/>
    </row>
    <row r="59" spans="1:22" ht="15" customHeight="1" x14ac:dyDescent="0.25">
      <c r="A59" s="237">
        <f t="shared" si="0"/>
        <v>0</v>
      </c>
      <c r="B59" s="237">
        <f t="shared" si="1"/>
        <v>0</v>
      </c>
      <c r="C59" s="442" t="e">
        <f t="shared" si="2"/>
        <v>#REF!</v>
      </c>
      <c r="D59" s="477">
        <v>50</v>
      </c>
      <c r="E59" s="478">
        <v>43490</v>
      </c>
      <c r="F59" s="477"/>
      <c r="G59" s="479" t="s">
        <v>521</v>
      </c>
      <c r="H59" s="477">
        <v>6110</v>
      </c>
      <c r="I59" s="480" t="str">
        <f>IF(H59&lt;&gt;"",INDEX('Kode Akun'!$D:$D,MATCH($H59,'Kode Akun'!$C:$C,0),0),"")</f>
        <v>Beban Gaji Karyawan Tetap</v>
      </c>
      <c r="J59" s="481">
        <v>6000000</v>
      </c>
      <c r="K59" s="481"/>
      <c r="L59" s="482" t="s">
        <v>357</v>
      </c>
      <c r="M59" s="483"/>
      <c r="N59" s="484"/>
      <c r="O59" s="484"/>
      <c r="P59" s="488" t="str">
        <f>IFERROR(INDEX(Supplier!D:D,MATCH(O59,Supplier!C:C,0),0),"")</f>
        <v/>
      </c>
      <c r="Q59" s="484"/>
      <c r="R59" s="484"/>
      <c r="S59" s="488" t="str">
        <f>IFERROR(INDEX(Customer!D:D,MATCH(R59,Customer!C:C,0),0),"")</f>
        <v/>
      </c>
      <c r="T59" s="490">
        <f>IFERROR(INDEX('Kode Akun'!N:N,MATCH(H59,'Kode Akun'!C:C,0),0),"")</f>
        <v>6010</v>
      </c>
      <c r="U59" s="488" t="str">
        <f>IFERROR(INDEX('Kode Akun'!O:O,MATCH(H59,'Kode Akun'!C:C,0),0),"")</f>
        <v>EXP - Salaries</v>
      </c>
      <c r="V59" s="166"/>
    </row>
    <row r="60" spans="1:22" ht="15" customHeight="1" x14ac:dyDescent="0.25">
      <c r="A60" s="237">
        <f t="shared" si="0"/>
        <v>0</v>
      </c>
      <c r="B60" s="237">
        <f t="shared" si="1"/>
        <v>0</v>
      </c>
      <c r="C60" s="442" t="e">
        <f t="shared" si="2"/>
        <v>#REF!</v>
      </c>
      <c r="D60" s="477">
        <v>51</v>
      </c>
      <c r="E60" s="478">
        <v>43490</v>
      </c>
      <c r="F60" s="477"/>
      <c r="G60" s="479" t="s">
        <v>522</v>
      </c>
      <c r="H60" s="477">
        <v>1140</v>
      </c>
      <c r="I60" s="480" t="str">
        <f>IF(H60&lt;&gt;"",INDEX('Kode Akun'!$D:$D,MATCH($H60,'Kode Akun'!$C:$C,0),0),"")</f>
        <v>Rekening Bank Mandiri</v>
      </c>
      <c r="J60" s="481"/>
      <c r="K60" s="481">
        <v>5980000</v>
      </c>
      <c r="L60" s="482" t="s">
        <v>357</v>
      </c>
      <c r="M60" s="483"/>
      <c r="N60" s="484"/>
      <c r="O60" s="484"/>
      <c r="P60" s="488" t="str">
        <f>IFERROR(INDEX(Supplier!D:D,MATCH(O60,Supplier!C:C,0),0),"")</f>
        <v/>
      </c>
      <c r="Q60" s="484"/>
      <c r="R60" s="484"/>
      <c r="S60" s="488" t="str">
        <f>IFERROR(INDEX(Customer!D:D,MATCH(R60,Customer!C:C,0),0),"")</f>
        <v/>
      </c>
      <c r="T60" s="490">
        <f>IFERROR(INDEX('Kode Akun'!N:N,MATCH(H60,'Kode Akun'!C:C,0),0),"")</f>
        <v>1120</v>
      </c>
      <c r="U60" s="488" t="str">
        <f>IFERROR(INDEX('Kode Akun'!O:O,MATCH(H60,'Kode Akun'!C:C,0),0),"")</f>
        <v>CASH - Operating Account</v>
      </c>
      <c r="V60" s="166"/>
    </row>
    <row r="61" spans="1:22" ht="15" customHeight="1" x14ac:dyDescent="0.25">
      <c r="A61" s="237">
        <f t="shared" si="0"/>
        <v>0</v>
      </c>
      <c r="B61" s="237">
        <f t="shared" si="1"/>
        <v>0</v>
      </c>
      <c r="C61" s="442" t="e">
        <f t="shared" si="2"/>
        <v>#REF!</v>
      </c>
      <c r="D61" s="477">
        <v>52</v>
      </c>
      <c r="E61" s="478">
        <v>43490</v>
      </c>
      <c r="F61" s="477"/>
      <c r="G61" s="479" t="s">
        <v>522</v>
      </c>
      <c r="H61" s="477">
        <v>6120</v>
      </c>
      <c r="I61" s="480" t="str">
        <f>IF(H61&lt;&gt;"",INDEX('Kode Akun'!$D:$D,MATCH($H61,'Kode Akun'!$C:$C,0),0),"")</f>
        <v>Beban Gaji Karyawan Kontrak</v>
      </c>
      <c r="J61" s="481">
        <v>5980000</v>
      </c>
      <c r="K61" s="481"/>
      <c r="L61" s="482" t="s">
        <v>357</v>
      </c>
      <c r="M61" s="483"/>
      <c r="N61" s="484"/>
      <c r="O61" s="484"/>
      <c r="P61" s="488" t="str">
        <f>IFERROR(INDEX(Supplier!D:D,MATCH(O61,Supplier!C:C,0),0),"")</f>
        <v/>
      </c>
      <c r="Q61" s="484"/>
      <c r="R61" s="484"/>
      <c r="S61" s="488" t="str">
        <f>IFERROR(INDEX(Customer!D:D,MATCH(R61,Customer!C:C,0),0),"")</f>
        <v/>
      </c>
      <c r="T61" s="490">
        <f>IFERROR(INDEX('Kode Akun'!N:N,MATCH(H61,'Kode Akun'!C:C,0),0),"")</f>
        <v>6010</v>
      </c>
      <c r="U61" s="488" t="str">
        <f>IFERROR(INDEX('Kode Akun'!O:O,MATCH(H61,'Kode Akun'!C:C,0),0),"")</f>
        <v>EXP - Salaries</v>
      </c>
      <c r="V61" s="166"/>
    </row>
    <row r="62" spans="1:22" ht="15" customHeight="1" x14ac:dyDescent="0.25">
      <c r="A62" s="237">
        <f t="shared" si="0"/>
        <v>0</v>
      </c>
      <c r="B62" s="237">
        <f t="shared" si="1"/>
        <v>0</v>
      </c>
      <c r="C62" s="442" t="e">
        <f t="shared" si="2"/>
        <v>#REF!</v>
      </c>
      <c r="D62" s="477">
        <v>53</v>
      </c>
      <c r="E62" s="478">
        <v>43495</v>
      </c>
      <c r="F62" s="477"/>
      <c r="G62" s="479" t="s">
        <v>523</v>
      </c>
      <c r="H62" s="477">
        <v>1130</v>
      </c>
      <c r="I62" s="480" t="str">
        <f>IF(H62&lt;&gt;"",INDEX('Kode Akun'!$D:$D,MATCH($H62,'Kode Akun'!$C:$C,0),0),"")</f>
        <v>Rekening Bank BCA</v>
      </c>
      <c r="J62" s="481">
        <v>3700000</v>
      </c>
      <c r="K62" s="481"/>
      <c r="L62" s="482" t="s">
        <v>357</v>
      </c>
      <c r="M62" s="483"/>
      <c r="N62" s="484"/>
      <c r="O62" s="484"/>
      <c r="P62" s="488" t="str">
        <f>IFERROR(INDEX(Supplier!D:D,MATCH(O62,Supplier!C:C,0),0),"")</f>
        <v/>
      </c>
      <c r="Q62" s="484"/>
      <c r="R62" s="484"/>
      <c r="S62" s="488" t="str">
        <f>IFERROR(INDEX(Customer!D:D,MATCH(R62,Customer!C:C,0),0),"")</f>
        <v/>
      </c>
      <c r="T62" s="490">
        <f>IFERROR(INDEX('Kode Akun'!N:N,MATCH(H62,'Kode Akun'!C:C,0),0),"")</f>
        <v>1120</v>
      </c>
      <c r="U62" s="488" t="str">
        <f>IFERROR(INDEX('Kode Akun'!O:O,MATCH(H62,'Kode Akun'!C:C,0),0),"")</f>
        <v>CASH - Operating Account</v>
      </c>
      <c r="V62" s="166"/>
    </row>
    <row r="63" spans="1:22" ht="15" customHeight="1" x14ac:dyDescent="0.25">
      <c r="A63" s="237">
        <f t="shared" si="0"/>
        <v>0</v>
      </c>
      <c r="B63" s="237">
        <f t="shared" si="1"/>
        <v>0</v>
      </c>
      <c r="C63" s="442" t="e">
        <f t="shared" si="2"/>
        <v>#REF!</v>
      </c>
      <c r="D63" s="477">
        <v>54</v>
      </c>
      <c r="E63" s="478">
        <v>43495</v>
      </c>
      <c r="F63" s="477"/>
      <c r="G63" s="479" t="s">
        <v>523</v>
      </c>
      <c r="H63" s="477">
        <v>1210</v>
      </c>
      <c r="I63" s="480" t="str">
        <f>IF(H63&lt;&gt;"",INDEX('Kode Akun'!$D:$D,MATCH($H63,'Kode Akun'!$C:$C,0),0),"")</f>
        <v>Piutang Usaha Pelanggan</v>
      </c>
      <c r="J63" s="481"/>
      <c r="K63" s="481">
        <v>3700000</v>
      </c>
      <c r="L63" s="482" t="s">
        <v>357</v>
      </c>
      <c r="M63" s="483"/>
      <c r="N63" s="484"/>
      <c r="O63" s="484"/>
      <c r="P63" s="488" t="str">
        <f>IFERROR(INDEX(Supplier!D:D,MATCH(O63,Supplier!C:C,0),0),"")</f>
        <v/>
      </c>
      <c r="Q63" s="484"/>
      <c r="R63" s="484"/>
      <c r="S63" s="488" t="str">
        <f>IFERROR(INDEX(Customer!D:D,MATCH(R63,Customer!C:C,0),0),"")</f>
        <v/>
      </c>
      <c r="T63" s="490">
        <f>IFERROR(INDEX('Kode Akun'!N:N,MATCH(H63,'Kode Akun'!C:C,0),0),"")</f>
        <v>1210</v>
      </c>
      <c r="U63" s="488" t="str">
        <f>IFERROR(INDEX('Kode Akun'!O:O,MATCH(H63,'Kode Akun'!C:C,0),0),"")</f>
        <v>Account Receivables</v>
      </c>
      <c r="V63" s="166"/>
    </row>
    <row r="64" spans="1:22" ht="15" customHeight="1" x14ac:dyDescent="0.25">
      <c r="A64" s="237">
        <f t="shared" si="0"/>
        <v>0</v>
      </c>
      <c r="B64" s="237">
        <f t="shared" si="1"/>
        <v>0</v>
      </c>
      <c r="C64" s="442" t="e">
        <f t="shared" si="2"/>
        <v>#REF!</v>
      </c>
      <c r="D64" s="477">
        <v>55</v>
      </c>
      <c r="E64" s="478">
        <v>43495</v>
      </c>
      <c r="F64" s="477"/>
      <c r="G64" s="479" t="s">
        <v>523</v>
      </c>
      <c r="H64" s="477">
        <v>1130</v>
      </c>
      <c r="I64" s="480" t="str">
        <f>IF(H64&lt;&gt;"",INDEX('Kode Akun'!$D:$D,MATCH($H64,'Kode Akun'!$C:$C,0),0),"")</f>
        <v>Rekening Bank BCA</v>
      </c>
      <c r="J64" s="481">
        <v>5000000</v>
      </c>
      <c r="K64" s="481"/>
      <c r="L64" s="482" t="s">
        <v>357</v>
      </c>
      <c r="M64" s="483"/>
      <c r="N64" s="484"/>
      <c r="O64" s="484"/>
      <c r="P64" s="488" t="str">
        <f>IFERROR(INDEX(Supplier!D:D,MATCH(O64,Supplier!C:C,0),0),"")</f>
        <v/>
      </c>
      <c r="Q64" s="484"/>
      <c r="R64" s="484"/>
      <c r="S64" s="488" t="str">
        <f>IFERROR(INDEX(Customer!D:D,MATCH(R64,Customer!C:C,0),0),"")</f>
        <v/>
      </c>
      <c r="T64" s="490">
        <f>IFERROR(INDEX('Kode Akun'!N:N,MATCH(H64,'Kode Akun'!C:C,0),0),"")</f>
        <v>1120</v>
      </c>
      <c r="U64" s="488" t="str">
        <f>IFERROR(INDEX('Kode Akun'!O:O,MATCH(H64,'Kode Akun'!C:C,0),0),"")</f>
        <v>CASH - Operating Account</v>
      </c>
      <c r="V64" s="166"/>
    </row>
    <row r="65" spans="1:22" ht="15" customHeight="1" x14ac:dyDescent="0.25">
      <c r="A65" s="237">
        <f t="shared" si="0"/>
        <v>0</v>
      </c>
      <c r="B65" s="237">
        <f t="shared" si="1"/>
        <v>0</v>
      </c>
      <c r="C65" s="442" t="e">
        <f t="shared" si="2"/>
        <v>#REF!</v>
      </c>
      <c r="D65" s="477">
        <v>56</v>
      </c>
      <c r="E65" s="478">
        <v>43495</v>
      </c>
      <c r="F65" s="477"/>
      <c r="G65" s="479" t="s">
        <v>523</v>
      </c>
      <c r="H65" s="477">
        <v>1210</v>
      </c>
      <c r="I65" s="480" t="str">
        <f>IF(H65&lt;&gt;"",INDEX('Kode Akun'!$D:$D,MATCH($H65,'Kode Akun'!$C:$C,0),0),"")</f>
        <v>Piutang Usaha Pelanggan</v>
      </c>
      <c r="J65" s="481"/>
      <c r="K65" s="481">
        <v>5000000</v>
      </c>
      <c r="L65" s="482" t="s">
        <v>357</v>
      </c>
      <c r="M65" s="483"/>
      <c r="N65" s="484"/>
      <c r="O65" s="484"/>
      <c r="P65" s="488" t="str">
        <f>IFERROR(INDEX(Supplier!D:D,MATCH(O65,Supplier!C:C,0),0),"")</f>
        <v/>
      </c>
      <c r="Q65" s="484"/>
      <c r="R65" s="484"/>
      <c r="S65" s="488" t="str">
        <f>IFERROR(INDEX(Customer!D:D,MATCH(R65,Customer!C:C,0),0),"")</f>
        <v/>
      </c>
      <c r="T65" s="490">
        <f>IFERROR(INDEX('Kode Akun'!N:N,MATCH(H65,'Kode Akun'!C:C,0),0),"")</f>
        <v>1210</v>
      </c>
      <c r="U65" s="488" t="str">
        <f>IFERROR(INDEX('Kode Akun'!O:O,MATCH(H65,'Kode Akun'!C:C,0),0),"")</f>
        <v>Account Receivables</v>
      </c>
      <c r="V65" s="166"/>
    </row>
    <row r="66" spans="1:22" ht="15" customHeight="1" x14ac:dyDescent="0.25">
      <c r="A66" s="237">
        <f t="shared" si="0"/>
        <v>0</v>
      </c>
      <c r="B66" s="237">
        <f t="shared" si="1"/>
        <v>0</v>
      </c>
      <c r="C66" s="442" t="e">
        <f t="shared" si="2"/>
        <v>#REF!</v>
      </c>
      <c r="D66" s="477">
        <v>57</v>
      </c>
      <c r="E66" s="478">
        <v>43495</v>
      </c>
      <c r="F66" s="477"/>
      <c r="G66" s="479" t="s">
        <v>523</v>
      </c>
      <c r="H66" s="477">
        <v>1130</v>
      </c>
      <c r="I66" s="480" t="str">
        <f>IF(H66&lt;&gt;"",INDEX('Kode Akun'!$D:$D,MATCH($H66,'Kode Akun'!$C:$C,0),0),"")</f>
        <v>Rekening Bank BCA</v>
      </c>
      <c r="J66" s="481">
        <v>15030000</v>
      </c>
      <c r="K66" s="481"/>
      <c r="L66" s="482" t="s">
        <v>357</v>
      </c>
      <c r="M66" s="483"/>
      <c r="N66" s="484"/>
      <c r="O66" s="484"/>
      <c r="P66" s="488" t="str">
        <f>IFERROR(INDEX(Supplier!D:D,MATCH(O66,Supplier!C:C,0),0),"")</f>
        <v/>
      </c>
      <c r="Q66" s="484"/>
      <c r="R66" s="484"/>
      <c r="S66" s="488" t="str">
        <f>IFERROR(INDEX(Customer!D:D,MATCH(R66,Customer!C:C,0),0),"")</f>
        <v/>
      </c>
      <c r="T66" s="490">
        <f>IFERROR(INDEX('Kode Akun'!N:N,MATCH(H66,'Kode Akun'!C:C,0),0),"")</f>
        <v>1120</v>
      </c>
      <c r="U66" s="488" t="str">
        <f>IFERROR(INDEX('Kode Akun'!O:O,MATCH(H66,'Kode Akun'!C:C,0),0),"")</f>
        <v>CASH - Operating Account</v>
      </c>
      <c r="V66" s="166"/>
    </row>
    <row r="67" spans="1:22" ht="15" customHeight="1" x14ac:dyDescent="0.25">
      <c r="A67" s="237">
        <f t="shared" si="0"/>
        <v>0</v>
      </c>
      <c r="B67" s="237">
        <f t="shared" si="1"/>
        <v>0</v>
      </c>
      <c r="C67" s="442" t="e">
        <f t="shared" si="2"/>
        <v>#REF!</v>
      </c>
      <c r="D67" s="477">
        <v>58</v>
      </c>
      <c r="E67" s="478">
        <v>43495</v>
      </c>
      <c r="F67" s="477"/>
      <c r="G67" s="479" t="s">
        <v>523</v>
      </c>
      <c r="H67" s="477">
        <v>1210</v>
      </c>
      <c r="I67" s="480" t="str">
        <f>IF(H67&lt;&gt;"",INDEX('Kode Akun'!$D:$D,MATCH($H67,'Kode Akun'!$C:$C,0),0),"")</f>
        <v>Piutang Usaha Pelanggan</v>
      </c>
      <c r="J67" s="481"/>
      <c r="K67" s="481">
        <v>15030000</v>
      </c>
      <c r="L67" s="482" t="s">
        <v>357</v>
      </c>
      <c r="M67" s="483"/>
      <c r="N67" s="484"/>
      <c r="O67" s="484"/>
      <c r="P67" s="488" t="str">
        <f>IFERROR(INDEX(Supplier!D:D,MATCH(O67,Supplier!C:C,0),0),"")</f>
        <v/>
      </c>
      <c r="Q67" s="484"/>
      <c r="R67" s="484"/>
      <c r="S67" s="488" t="str">
        <f>IFERROR(INDEX(Customer!D:D,MATCH(R67,Customer!C:C,0),0),"")</f>
        <v/>
      </c>
      <c r="T67" s="490">
        <f>IFERROR(INDEX('Kode Akun'!N:N,MATCH(H67,'Kode Akun'!C:C,0),0),"")</f>
        <v>1210</v>
      </c>
      <c r="U67" s="488" t="str">
        <f>IFERROR(INDEX('Kode Akun'!O:O,MATCH(H67,'Kode Akun'!C:C,0),0),"")</f>
        <v>Account Receivables</v>
      </c>
      <c r="V67" s="166"/>
    </row>
    <row r="68" spans="1:22" ht="15" customHeight="1" x14ac:dyDescent="0.25">
      <c r="A68" s="237">
        <f t="shared" si="0"/>
        <v>0</v>
      </c>
      <c r="B68" s="237">
        <f t="shared" si="1"/>
        <v>0</v>
      </c>
      <c r="C68" s="442" t="e">
        <f t="shared" si="2"/>
        <v>#REF!</v>
      </c>
      <c r="D68" s="477">
        <v>59</v>
      </c>
      <c r="E68" s="478">
        <v>43496</v>
      </c>
      <c r="F68" s="477"/>
      <c r="G68" s="479" t="s">
        <v>524</v>
      </c>
      <c r="H68" s="477">
        <v>1120</v>
      </c>
      <c r="I68" s="480" t="str">
        <f>IF(H68&lt;&gt;"",INDEX('Kode Akun'!$D:$D,MATCH($H68,'Kode Akun'!$C:$C,0),0),"")</f>
        <v xml:space="preserve">Kas </v>
      </c>
      <c r="J68" s="481"/>
      <c r="K68" s="481">
        <v>2000000</v>
      </c>
      <c r="L68" s="482" t="s">
        <v>357</v>
      </c>
      <c r="M68" s="483"/>
      <c r="N68" s="484"/>
      <c r="O68" s="484"/>
      <c r="P68" s="488" t="str">
        <f>IFERROR(INDEX(Supplier!D:D,MATCH(O68,Supplier!C:C,0),0),"")</f>
        <v/>
      </c>
      <c r="Q68" s="484"/>
      <c r="R68" s="484"/>
      <c r="S68" s="488" t="str">
        <f>IFERROR(INDEX(Customer!D:D,MATCH(R68,Customer!C:C,0),0),"")</f>
        <v/>
      </c>
      <c r="T68" s="490">
        <f>IFERROR(INDEX('Kode Akun'!N:N,MATCH(H68,'Kode Akun'!C:C,0),0),"")</f>
        <v>1120</v>
      </c>
      <c r="U68" s="488" t="str">
        <f>IFERROR(INDEX('Kode Akun'!O:O,MATCH(H68,'Kode Akun'!C:C,0),0),"")</f>
        <v>CASH - Operating Account</v>
      </c>
      <c r="V68" s="166"/>
    </row>
    <row r="69" spans="1:22" ht="15" customHeight="1" x14ac:dyDescent="0.25">
      <c r="A69" s="237">
        <f t="shared" si="0"/>
        <v>0</v>
      </c>
      <c r="B69" s="237">
        <f t="shared" si="1"/>
        <v>0</v>
      </c>
      <c r="C69" s="442" t="e">
        <f t="shared" si="2"/>
        <v>#REF!</v>
      </c>
      <c r="D69" s="477">
        <v>60</v>
      </c>
      <c r="E69" s="478">
        <v>43496</v>
      </c>
      <c r="F69" s="477"/>
      <c r="G69" s="479" t="s">
        <v>524</v>
      </c>
      <c r="H69" s="477">
        <v>6120</v>
      </c>
      <c r="I69" s="480" t="str">
        <f>IF(H69&lt;&gt;"",INDEX('Kode Akun'!$D:$D,MATCH($H69,'Kode Akun'!$C:$C,0),0),"")</f>
        <v>Beban Gaji Karyawan Kontrak</v>
      </c>
      <c r="J69" s="481">
        <v>2000000</v>
      </c>
      <c r="K69" s="481"/>
      <c r="L69" s="482" t="s">
        <v>357</v>
      </c>
      <c r="M69" s="483"/>
      <c r="N69" s="484"/>
      <c r="O69" s="484"/>
      <c r="P69" s="488" t="str">
        <f>IFERROR(INDEX(Supplier!D:D,MATCH(O69,Supplier!C:C,0),0),"")</f>
        <v/>
      </c>
      <c r="Q69" s="484"/>
      <c r="R69" s="484"/>
      <c r="S69" s="488" t="str">
        <f>IFERROR(INDEX(Customer!D:D,MATCH(R69,Customer!C:C,0),0),"")</f>
        <v/>
      </c>
      <c r="T69" s="490">
        <f>IFERROR(INDEX('Kode Akun'!N:N,MATCH(H69,'Kode Akun'!C:C,0),0),"")</f>
        <v>6010</v>
      </c>
      <c r="U69" s="488" t="str">
        <f>IFERROR(INDEX('Kode Akun'!O:O,MATCH(H69,'Kode Akun'!C:C,0),0),"")</f>
        <v>EXP - Salaries</v>
      </c>
      <c r="V69" s="166"/>
    </row>
    <row r="70" spans="1:22" ht="15" customHeight="1" x14ac:dyDescent="0.25">
      <c r="A70" s="237">
        <f t="shared" si="0"/>
        <v>0</v>
      </c>
      <c r="B70" s="237">
        <f t="shared" si="1"/>
        <v>0</v>
      </c>
      <c r="C70" s="442" t="e">
        <f t="shared" si="2"/>
        <v>#REF!</v>
      </c>
      <c r="D70" s="477">
        <v>61</v>
      </c>
      <c r="E70" s="478">
        <v>43496</v>
      </c>
      <c r="F70" s="477"/>
      <c r="G70" s="479" t="s">
        <v>525</v>
      </c>
      <c r="H70" s="477">
        <v>1130</v>
      </c>
      <c r="I70" s="480" t="str">
        <f>IF(H70&lt;&gt;"",INDEX('Kode Akun'!$D:$D,MATCH($H70,'Kode Akun'!$C:$C,0),0),"")</f>
        <v>Rekening Bank BCA</v>
      </c>
      <c r="J70" s="481"/>
      <c r="K70" s="481">
        <v>21200000</v>
      </c>
      <c r="L70" s="482" t="s">
        <v>357</v>
      </c>
      <c r="M70" s="483"/>
      <c r="N70" s="484"/>
      <c r="O70" s="484"/>
      <c r="P70" s="488" t="str">
        <f>IFERROR(INDEX(Supplier!D:D,MATCH(O70,Supplier!C:C,0),0),"")</f>
        <v/>
      </c>
      <c r="Q70" s="484"/>
      <c r="R70" s="484"/>
      <c r="S70" s="488" t="str">
        <f>IFERROR(INDEX(Customer!D:D,MATCH(R70,Customer!C:C,0),0),"")</f>
        <v/>
      </c>
      <c r="T70" s="490">
        <f>IFERROR(INDEX('Kode Akun'!N:N,MATCH(H70,'Kode Akun'!C:C,0),0),"")</f>
        <v>1120</v>
      </c>
      <c r="U70" s="488" t="str">
        <f>IFERROR(INDEX('Kode Akun'!O:O,MATCH(H70,'Kode Akun'!C:C,0),0),"")</f>
        <v>CASH - Operating Account</v>
      </c>
      <c r="V70" s="166"/>
    </row>
    <row r="71" spans="1:22" ht="15" customHeight="1" x14ac:dyDescent="0.25">
      <c r="A71" s="237">
        <f t="shared" si="0"/>
        <v>0</v>
      </c>
      <c r="B71" s="237">
        <f t="shared" si="1"/>
        <v>0</v>
      </c>
      <c r="C71" s="442" t="e">
        <f t="shared" si="2"/>
        <v>#REF!</v>
      </c>
      <c r="D71" s="477">
        <v>62</v>
      </c>
      <c r="E71" s="478">
        <v>43496</v>
      </c>
      <c r="F71" s="477"/>
      <c r="G71" s="479" t="s">
        <v>525</v>
      </c>
      <c r="H71" s="477">
        <v>2110</v>
      </c>
      <c r="I71" s="480" t="str">
        <f>IF(H71&lt;&gt;"",INDEX('Kode Akun'!$D:$D,MATCH($H71,'Kode Akun'!$C:$C,0),0),"")</f>
        <v>Utang Usaha Supplier</v>
      </c>
      <c r="J71" s="481">
        <v>21200000</v>
      </c>
      <c r="K71" s="481"/>
      <c r="L71" s="482" t="s">
        <v>357</v>
      </c>
      <c r="M71" s="483"/>
      <c r="N71" s="484"/>
      <c r="O71" s="484"/>
      <c r="P71" s="488" t="str">
        <f>IFERROR(INDEX(Supplier!D:D,MATCH(O71,Supplier!C:C,0),0),"")</f>
        <v/>
      </c>
      <c r="Q71" s="484"/>
      <c r="R71" s="484"/>
      <c r="S71" s="488" t="str">
        <f>IFERROR(INDEX(Customer!D:D,MATCH(R71,Customer!C:C,0),0),"")</f>
        <v/>
      </c>
      <c r="T71" s="490">
        <f>IFERROR(INDEX('Kode Akun'!N:N,MATCH(H71,'Kode Akun'!C:C,0),0),"")</f>
        <v>2110</v>
      </c>
      <c r="U71" s="488" t="str">
        <f>IFERROR(INDEX('Kode Akun'!O:O,MATCH(H71,'Kode Akun'!C:C,0),0),"")</f>
        <v>Account Payable | Supplier</v>
      </c>
      <c r="V71" s="166"/>
    </row>
    <row r="72" spans="1:22" ht="15" customHeight="1" x14ac:dyDescent="0.25">
      <c r="A72" s="237">
        <f t="shared" si="0"/>
        <v>0</v>
      </c>
      <c r="B72" s="237">
        <f t="shared" si="1"/>
        <v>0</v>
      </c>
      <c r="C72" s="442" t="e">
        <f t="shared" si="2"/>
        <v>#REF!</v>
      </c>
      <c r="D72" s="477">
        <v>63</v>
      </c>
      <c r="E72" s="478">
        <v>43506</v>
      </c>
      <c r="F72" s="477"/>
      <c r="G72" s="479" t="s">
        <v>168</v>
      </c>
      <c r="H72" s="477">
        <v>1111</v>
      </c>
      <c r="I72" s="480" t="str">
        <f>IF(H72&lt;&gt;"",INDEX('Kode Akun'!$D:$D,MATCH($H72,'Kode Akun'!$C:$C,0),0),"")</f>
        <v>Kasbon Perjalanan Dinas</v>
      </c>
      <c r="J72" s="481">
        <v>5000000</v>
      </c>
      <c r="K72" s="481"/>
      <c r="L72" s="482" t="s">
        <v>357</v>
      </c>
      <c r="M72" s="483"/>
      <c r="N72" s="484"/>
      <c r="O72" s="484"/>
      <c r="P72" s="488" t="str">
        <f>IFERROR(INDEX(Supplier!D:D,MATCH(O72,Supplier!C:C,0),0),"")</f>
        <v/>
      </c>
      <c r="Q72" s="484"/>
      <c r="R72" s="484"/>
      <c r="S72" s="488" t="str">
        <f>IFERROR(INDEX(Customer!D:D,MATCH(R72,Customer!C:C,0),0),"")</f>
        <v/>
      </c>
      <c r="T72" s="490">
        <f>IFERROR(INDEX('Kode Akun'!N:N,MATCH(H72,'Kode Akun'!C:C,0),0),"")</f>
        <v>1120</v>
      </c>
      <c r="U72" s="488" t="str">
        <f>IFERROR(INDEX('Kode Akun'!O:O,MATCH(H72,'Kode Akun'!C:C,0),0),"")</f>
        <v>CASH - Operating Account</v>
      </c>
      <c r="V72" s="166"/>
    </row>
    <row r="73" spans="1:22" ht="15" customHeight="1" x14ac:dyDescent="0.25">
      <c r="A73" s="237">
        <f t="shared" si="0"/>
        <v>0</v>
      </c>
      <c r="B73" s="237">
        <f t="shared" si="1"/>
        <v>0</v>
      </c>
      <c r="C73" s="442" t="e">
        <f t="shared" si="2"/>
        <v>#REF!</v>
      </c>
      <c r="D73" s="477">
        <v>64</v>
      </c>
      <c r="E73" s="478">
        <v>43506</v>
      </c>
      <c r="F73" s="477"/>
      <c r="G73" s="479" t="s">
        <v>168</v>
      </c>
      <c r="H73" s="477">
        <v>1140</v>
      </c>
      <c r="I73" s="480" t="str">
        <f>IF(H73&lt;&gt;"",INDEX('Kode Akun'!$D:$D,MATCH($H73,'Kode Akun'!$C:$C,0),0),"")</f>
        <v>Rekening Bank Mandiri</v>
      </c>
      <c r="J73" s="481"/>
      <c r="K73" s="481">
        <v>5000000</v>
      </c>
      <c r="L73" s="482" t="s">
        <v>357</v>
      </c>
      <c r="M73" s="483"/>
      <c r="N73" s="484"/>
      <c r="O73" s="484"/>
      <c r="P73" s="488" t="str">
        <f>IFERROR(INDEX(Supplier!D:D,MATCH(O73,Supplier!C:C,0),0),"")</f>
        <v/>
      </c>
      <c r="Q73" s="484"/>
      <c r="R73" s="484"/>
      <c r="S73" s="488" t="str">
        <f>IFERROR(INDEX(Customer!D:D,MATCH(R73,Customer!C:C,0),0),"")</f>
        <v/>
      </c>
      <c r="T73" s="490">
        <f>IFERROR(INDEX('Kode Akun'!N:N,MATCH(H73,'Kode Akun'!C:C,0),0),"")</f>
        <v>1120</v>
      </c>
      <c r="U73" s="488" t="str">
        <f>IFERROR(INDEX('Kode Akun'!O:O,MATCH(H73,'Kode Akun'!C:C,0),0),"")</f>
        <v>CASH - Operating Account</v>
      </c>
      <c r="V73" s="166"/>
    </row>
    <row r="74" spans="1:22" ht="15" customHeight="1" x14ac:dyDescent="0.25">
      <c r="A74" s="237">
        <f t="shared" ref="A74:A137" si="3">IF(AND(H75=arapcontrol,O75=arapledgercode),IF(A73=0,APJUMax+A73+1,A73+1),A73)</f>
        <v>0</v>
      </c>
      <c r="B74" s="237">
        <f t="shared" ref="B74:B137" si="4">IF(AND(H75=AkunARKontrol,R75=AkunAR),IF(B73=0,ARJUMax+B73+1,B73+1),B73)</f>
        <v>0</v>
      </c>
      <c r="C74" s="442" t="e">
        <f t="shared" ref="C74:C137" si="5">IF(H74=AkunBukuBesar,IF(C73=0,GLJUMax+C73+1,C73+1),C73)</f>
        <v>#REF!</v>
      </c>
      <c r="D74" s="477">
        <v>65</v>
      </c>
      <c r="E74" s="478">
        <v>43506</v>
      </c>
      <c r="F74" s="477"/>
      <c r="G74" s="479" t="s">
        <v>509</v>
      </c>
      <c r="H74" s="477">
        <v>1110</v>
      </c>
      <c r="I74" s="480" t="str">
        <f>IF(H74&lt;&gt;"",INDEX('Kode Akun'!$D:$D,MATCH($H74,'Kode Akun'!$C:$C,0),0),"")</f>
        <v>Kas Kecil</v>
      </c>
      <c r="J74" s="481"/>
      <c r="K74" s="481">
        <v>18750</v>
      </c>
      <c r="L74" s="482" t="s">
        <v>357</v>
      </c>
      <c r="M74" s="483"/>
      <c r="N74" s="484"/>
      <c r="O74" s="484"/>
      <c r="P74" s="488" t="str">
        <f>IFERROR(INDEX(Supplier!D:D,MATCH(O74,Supplier!C:C,0),0),"")</f>
        <v/>
      </c>
      <c r="Q74" s="484"/>
      <c r="R74" s="484"/>
      <c r="S74" s="488" t="str">
        <f>IFERROR(INDEX(Customer!D:D,MATCH(R74,Customer!C:C,0),0),"")</f>
        <v/>
      </c>
      <c r="T74" s="490">
        <f>IFERROR(INDEX('Kode Akun'!N:N,MATCH(H74,'Kode Akun'!C:C,0),0),"")</f>
        <v>1110</v>
      </c>
      <c r="U74" s="488" t="str">
        <f>IFERROR(INDEX('Kode Akun'!O:O,MATCH(H74,'Kode Akun'!C:C,0),0),"")</f>
        <v>CASH - Petty Cash</v>
      </c>
      <c r="V74" s="166"/>
    </row>
    <row r="75" spans="1:22" ht="15" customHeight="1" x14ac:dyDescent="0.25">
      <c r="A75" s="237">
        <f t="shared" si="3"/>
        <v>0</v>
      </c>
      <c r="B75" s="237">
        <f t="shared" si="4"/>
        <v>0</v>
      </c>
      <c r="C75" s="442" t="e">
        <f t="shared" si="5"/>
        <v>#REF!</v>
      </c>
      <c r="D75" s="477">
        <v>66</v>
      </c>
      <c r="E75" s="478">
        <v>43506</v>
      </c>
      <c r="F75" s="477"/>
      <c r="G75" s="479" t="s">
        <v>509</v>
      </c>
      <c r="H75" s="477">
        <v>1270</v>
      </c>
      <c r="I75" s="480" t="str">
        <f>IF(H75&lt;&gt;"",INDEX('Kode Akun'!$D:$D,MATCH($H75,'Kode Akun'!$C:$C,0),0),"")</f>
        <v>PPh 21 dibayar di Muka</v>
      </c>
      <c r="J75" s="481">
        <v>18750</v>
      </c>
      <c r="K75" s="481"/>
      <c r="L75" s="482" t="s">
        <v>357</v>
      </c>
      <c r="M75" s="483"/>
      <c r="N75" s="484"/>
      <c r="O75" s="484"/>
      <c r="P75" s="488" t="str">
        <f>IFERROR(INDEX(Supplier!D:D,MATCH(O75,Supplier!C:C,0),0),"")</f>
        <v/>
      </c>
      <c r="Q75" s="484"/>
      <c r="R75" s="484"/>
      <c r="S75" s="488" t="str">
        <f>IFERROR(INDEX(Customer!D:D,MATCH(R75,Customer!C:C,0),0),"")</f>
        <v/>
      </c>
      <c r="T75" s="490">
        <f>IFERROR(INDEX('Kode Akun'!N:N,MATCH(H75,'Kode Akun'!C:C,0),0),"")</f>
        <v>1270</v>
      </c>
      <c r="U75" s="488" t="str">
        <f>IFERROR(INDEX('Kode Akun'!O:O,MATCH(H75,'Kode Akun'!C:C,0),0),"")</f>
        <v>PREPAID Taxes</v>
      </c>
      <c r="V75" s="166"/>
    </row>
    <row r="76" spans="1:22" ht="15" customHeight="1" x14ac:dyDescent="0.25">
      <c r="A76" s="237">
        <f t="shared" si="3"/>
        <v>0</v>
      </c>
      <c r="B76" s="237">
        <f t="shared" si="4"/>
        <v>0</v>
      </c>
      <c r="C76" s="442" t="e">
        <f t="shared" si="5"/>
        <v>#REF!</v>
      </c>
      <c r="D76" s="477">
        <v>67</v>
      </c>
      <c r="E76" s="478">
        <v>43507</v>
      </c>
      <c r="F76" s="477"/>
      <c r="G76" s="479" t="s">
        <v>510</v>
      </c>
      <c r="H76" s="477">
        <v>1160</v>
      </c>
      <c r="I76" s="480" t="str">
        <f>IF(H76&lt;&gt;"",INDEX('Kode Akun'!$D:$D,MATCH($H76,'Kode Akun'!$C:$C,0),0),"")</f>
        <v>Rekening Bank CIMB Niaga</v>
      </c>
      <c r="J76" s="481"/>
      <c r="K76" s="481">
        <v>929658.31983607961</v>
      </c>
      <c r="L76" s="482" t="s">
        <v>357</v>
      </c>
      <c r="M76" s="483"/>
      <c r="N76" s="484"/>
      <c r="O76" s="484"/>
      <c r="P76" s="488" t="str">
        <f>IFERROR(INDEX(Supplier!D:D,MATCH(O76,Supplier!C:C,0),0),"")</f>
        <v/>
      </c>
      <c r="Q76" s="484"/>
      <c r="R76" s="484"/>
      <c r="S76" s="488" t="str">
        <f>IFERROR(INDEX(Customer!D:D,MATCH(R76,Customer!C:C,0),0),"")</f>
        <v/>
      </c>
      <c r="T76" s="490">
        <f>IFERROR(INDEX('Kode Akun'!N:N,MATCH(H76,'Kode Akun'!C:C,0),0),"")</f>
        <v>1120</v>
      </c>
      <c r="U76" s="488" t="str">
        <f>IFERROR(INDEX('Kode Akun'!O:O,MATCH(H76,'Kode Akun'!C:C,0),0),"")</f>
        <v>CASH - Operating Account</v>
      </c>
      <c r="V76" s="166"/>
    </row>
    <row r="77" spans="1:22" ht="15" customHeight="1" x14ac:dyDescent="0.25">
      <c r="A77" s="237">
        <f t="shared" si="3"/>
        <v>0</v>
      </c>
      <c r="B77" s="237">
        <f t="shared" si="4"/>
        <v>0</v>
      </c>
      <c r="C77" s="442" t="e">
        <f t="shared" si="5"/>
        <v>#REF!</v>
      </c>
      <c r="D77" s="477">
        <v>68</v>
      </c>
      <c r="E77" s="478">
        <v>43507</v>
      </c>
      <c r="F77" s="477"/>
      <c r="G77" s="479" t="s">
        <v>510</v>
      </c>
      <c r="H77" s="477">
        <v>8100</v>
      </c>
      <c r="I77" s="480" t="str">
        <f>IF(H77&lt;&gt;"",INDEX('Kode Akun'!$D:$D,MATCH($H77,'Kode Akun'!$C:$C,0),0),"")</f>
        <v>Beban Bunga Bank</v>
      </c>
      <c r="J77" s="481">
        <v>929658.31983607961</v>
      </c>
      <c r="K77" s="481"/>
      <c r="L77" s="482" t="s">
        <v>357</v>
      </c>
      <c r="M77" s="483"/>
      <c r="N77" s="484"/>
      <c r="O77" s="484"/>
      <c r="P77" s="488" t="str">
        <f>IFERROR(INDEX(Supplier!D:D,MATCH(O77,Supplier!C:C,0),0),"")</f>
        <v/>
      </c>
      <c r="Q77" s="484"/>
      <c r="R77" s="484"/>
      <c r="S77" s="488" t="str">
        <f>IFERROR(INDEX(Customer!D:D,MATCH(R77,Customer!C:C,0),0),"")</f>
        <v/>
      </c>
      <c r="T77" s="490">
        <f>IFERROR(INDEX('Kode Akun'!N:N,MATCH(H77,'Kode Akun'!C:C,0),0),"")</f>
        <v>7010</v>
      </c>
      <c r="U77" s="488" t="str">
        <f>IFERROR(INDEX('Kode Akun'!O:O,MATCH(H77,'Kode Akun'!C:C,0),0),"")</f>
        <v>EXP - Bank Interests</v>
      </c>
      <c r="V77" s="166"/>
    </row>
    <row r="78" spans="1:22" ht="15" customHeight="1" x14ac:dyDescent="0.25">
      <c r="A78" s="237">
        <f t="shared" si="3"/>
        <v>0</v>
      </c>
      <c r="B78" s="237">
        <f t="shared" si="4"/>
        <v>0</v>
      </c>
      <c r="C78" s="442" t="e">
        <f t="shared" si="5"/>
        <v>#REF!</v>
      </c>
      <c r="D78" s="477">
        <v>69</v>
      </c>
      <c r="E78" s="478">
        <v>43507</v>
      </c>
      <c r="F78" s="477"/>
      <c r="G78" s="479" t="s">
        <v>511</v>
      </c>
      <c r="H78" s="477">
        <v>1160</v>
      </c>
      <c r="I78" s="480" t="str">
        <f>IF(H78&lt;&gt;"",INDEX('Kode Akun'!$D:$D,MATCH($H78,'Kode Akun'!$C:$C,0),0),"")</f>
        <v>Rekening Bank CIMB Niaga</v>
      </c>
      <c r="J78" s="481"/>
      <c r="K78" s="481">
        <v>2391772.6614490394</v>
      </c>
      <c r="L78" s="482" t="s">
        <v>357</v>
      </c>
      <c r="M78" s="483"/>
      <c r="N78" s="484"/>
      <c r="O78" s="484"/>
      <c r="P78" s="488" t="str">
        <f>IFERROR(INDEX(Supplier!D:D,MATCH(O78,Supplier!C:C,0),0),"")</f>
        <v/>
      </c>
      <c r="Q78" s="484"/>
      <c r="R78" s="484"/>
      <c r="S78" s="488" t="str">
        <f>IFERROR(INDEX(Customer!D:D,MATCH(R78,Customer!C:C,0),0),"")</f>
        <v/>
      </c>
      <c r="T78" s="490">
        <f>IFERROR(INDEX('Kode Akun'!N:N,MATCH(H78,'Kode Akun'!C:C,0),0),"")</f>
        <v>1120</v>
      </c>
      <c r="U78" s="488" t="str">
        <f>IFERROR(INDEX('Kode Akun'!O:O,MATCH(H78,'Kode Akun'!C:C,0),0),"")</f>
        <v>CASH - Operating Account</v>
      </c>
      <c r="V78" s="166"/>
    </row>
    <row r="79" spans="1:22" ht="15" customHeight="1" x14ac:dyDescent="0.25">
      <c r="A79" s="237">
        <f t="shared" si="3"/>
        <v>0</v>
      </c>
      <c r="B79" s="237">
        <f t="shared" si="4"/>
        <v>0</v>
      </c>
      <c r="C79" s="442" t="e">
        <f t="shared" si="5"/>
        <v>#REF!</v>
      </c>
      <c r="D79" s="477">
        <v>70</v>
      </c>
      <c r="E79" s="478">
        <v>43507</v>
      </c>
      <c r="F79" s="477"/>
      <c r="G79" s="479" t="s">
        <v>511</v>
      </c>
      <c r="H79" s="477">
        <v>2730</v>
      </c>
      <c r="I79" s="480" t="str">
        <f>IF(H79&lt;&gt;"",INDEX('Kode Akun'!$D:$D,MATCH($H79,'Kode Akun'!$C:$C,0),0),"")</f>
        <v>Utang Bank Niaga</v>
      </c>
      <c r="J79" s="481">
        <v>2391772.6614490394</v>
      </c>
      <c r="K79" s="481"/>
      <c r="L79" s="482" t="s">
        <v>357</v>
      </c>
      <c r="M79" s="483"/>
      <c r="N79" s="484"/>
      <c r="O79" s="484"/>
      <c r="P79" s="488" t="str">
        <f>IFERROR(INDEX(Supplier!D:D,MATCH(O79,Supplier!C:C,0),0),"")</f>
        <v/>
      </c>
      <c r="Q79" s="484"/>
      <c r="R79" s="484"/>
      <c r="S79" s="488" t="str">
        <f>IFERROR(INDEX(Customer!D:D,MATCH(R79,Customer!C:C,0),0),"")</f>
        <v/>
      </c>
      <c r="T79" s="490">
        <f>IFERROR(INDEX('Kode Akun'!N:N,MATCH(H79,'Kode Akun'!C:C,0),0),"")</f>
        <v>2710</v>
      </c>
      <c r="U79" s="488" t="str">
        <f>IFERROR(INDEX('Kode Akun'!O:O,MATCH(H79,'Kode Akun'!C:C,0),0),"")</f>
        <v>Central Bank Long Term Debts</v>
      </c>
      <c r="V79" s="166"/>
    </row>
    <row r="80" spans="1:22" ht="15" customHeight="1" x14ac:dyDescent="0.25">
      <c r="A80" s="237">
        <f t="shared" si="3"/>
        <v>0</v>
      </c>
      <c r="B80" s="237">
        <f t="shared" si="4"/>
        <v>0</v>
      </c>
      <c r="C80" s="442" t="e">
        <f t="shared" si="5"/>
        <v>#REF!</v>
      </c>
      <c r="D80" s="477">
        <v>71</v>
      </c>
      <c r="E80" s="478">
        <v>43508</v>
      </c>
      <c r="F80" s="477"/>
      <c r="G80" s="479" t="s">
        <v>526</v>
      </c>
      <c r="H80" s="477">
        <v>1150</v>
      </c>
      <c r="I80" s="480" t="str">
        <f>IF(H80&lt;&gt;"",INDEX('Kode Akun'!$D:$D,MATCH($H80,'Kode Akun'!$C:$C,0),0),"")</f>
        <v>Rekening Bank Permata</v>
      </c>
      <c r="J80" s="481"/>
      <c r="K80" s="481">
        <v>1041666.6666666666</v>
      </c>
      <c r="L80" s="482" t="s">
        <v>357</v>
      </c>
      <c r="M80" s="483"/>
      <c r="N80" s="484"/>
      <c r="O80" s="484"/>
      <c r="P80" s="488" t="str">
        <f>IFERROR(INDEX(Supplier!D:D,MATCH(O80,Supplier!C:C,0),0),"")</f>
        <v/>
      </c>
      <c r="Q80" s="484"/>
      <c r="R80" s="484"/>
      <c r="S80" s="488" t="str">
        <f>IFERROR(INDEX(Customer!D:D,MATCH(R80,Customer!C:C,0),0),"")</f>
        <v/>
      </c>
      <c r="T80" s="490">
        <f>IFERROR(INDEX('Kode Akun'!N:N,MATCH(H80,'Kode Akun'!C:C,0),0),"")</f>
        <v>1120</v>
      </c>
      <c r="U80" s="488" t="str">
        <f>IFERROR(INDEX('Kode Akun'!O:O,MATCH(H80,'Kode Akun'!C:C,0),0),"")</f>
        <v>CASH - Operating Account</v>
      </c>
      <c r="V80" s="166"/>
    </row>
    <row r="81" spans="1:22" ht="15" customHeight="1" x14ac:dyDescent="0.25">
      <c r="A81" s="237">
        <f t="shared" si="3"/>
        <v>0</v>
      </c>
      <c r="B81" s="237">
        <f t="shared" si="4"/>
        <v>0</v>
      </c>
      <c r="C81" s="442" t="e">
        <f t="shared" si="5"/>
        <v>#REF!</v>
      </c>
      <c r="D81" s="477">
        <v>72</v>
      </c>
      <c r="E81" s="478">
        <v>43508</v>
      </c>
      <c r="F81" s="477"/>
      <c r="G81" s="479" t="s">
        <v>526</v>
      </c>
      <c r="H81" s="477">
        <v>8100</v>
      </c>
      <c r="I81" s="480" t="str">
        <f>IF(H81&lt;&gt;"",INDEX('Kode Akun'!$D:$D,MATCH($H81,'Kode Akun'!$C:$C,0),0),"")</f>
        <v>Beban Bunga Bank</v>
      </c>
      <c r="J81" s="481">
        <v>1041666.6666666666</v>
      </c>
      <c r="K81" s="481"/>
      <c r="L81" s="482" t="s">
        <v>357</v>
      </c>
      <c r="M81" s="483"/>
      <c r="N81" s="484"/>
      <c r="O81" s="484"/>
      <c r="P81" s="488" t="str">
        <f>IFERROR(INDEX(Supplier!D:D,MATCH(O81,Supplier!C:C,0),0),"")</f>
        <v/>
      </c>
      <c r="Q81" s="484"/>
      <c r="R81" s="484"/>
      <c r="S81" s="488" t="str">
        <f>IFERROR(INDEX(Customer!D:D,MATCH(R81,Customer!C:C,0),0),"")</f>
        <v/>
      </c>
      <c r="T81" s="490">
        <f>IFERROR(INDEX('Kode Akun'!N:N,MATCH(H81,'Kode Akun'!C:C,0),0),"")</f>
        <v>7010</v>
      </c>
      <c r="U81" s="488" t="str">
        <f>IFERROR(INDEX('Kode Akun'!O:O,MATCH(H81,'Kode Akun'!C:C,0),0),"")</f>
        <v>EXP - Bank Interests</v>
      </c>
      <c r="V81" s="166"/>
    </row>
    <row r="82" spans="1:22" ht="15" customHeight="1" x14ac:dyDescent="0.25">
      <c r="A82" s="237">
        <f t="shared" si="3"/>
        <v>0</v>
      </c>
      <c r="B82" s="237">
        <f t="shared" si="4"/>
        <v>0</v>
      </c>
      <c r="C82" s="442" t="e">
        <f t="shared" si="5"/>
        <v>#REF!</v>
      </c>
      <c r="D82" s="477">
        <v>73</v>
      </c>
      <c r="E82" s="478">
        <v>43508</v>
      </c>
      <c r="F82" s="477"/>
      <c r="G82" s="479" t="s">
        <v>527</v>
      </c>
      <c r="H82" s="477">
        <v>1150</v>
      </c>
      <c r="I82" s="480" t="str">
        <f>IF(H82&lt;&gt;"",INDEX('Kode Akun'!$D:$D,MATCH($H82,'Kode Akun'!$C:$C,0),0),"")</f>
        <v>Rekening Bank Permata</v>
      </c>
      <c r="J82" s="481"/>
      <c r="K82" s="481">
        <v>3676141.7443360682</v>
      </c>
      <c r="L82" s="482" t="s">
        <v>357</v>
      </c>
      <c r="M82" s="483"/>
      <c r="N82" s="484"/>
      <c r="O82" s="484"/>
      <c r="P82" s="488" t="str">
        <f>IFERROR(INDEX(Supplier!D:D,MATCH(O82,Supplier!C:C,0),0),"")</f>
        <v/>
      </c>
      <c r="Q82" s="484"/>
      <c r="R82" s="484"/>
      <c r="S82" s="488" t="str">
        <f>IFERROR(INDEX(Customer!D:D,MATCH(R82,Customer!C:C,0),0),"")</f>
        <v/>
      </c>
      <c r="T82" s="490">
        <f>IFERROR(INDEX('Kode Akun'!N:N,MATCH(H82,'Kode Akun'!C:C,0),0),"")</f>
        <v>1120</v>
      </c>
      <c r="U82" s="488" t="str">
        <f>IFERROR(INDEX('Kode Akun'!O:O,MATCH(H82,'Kode Akun'!C:C,0),0),"")</f>
        <v>CASH - Operating Account</v>
      </c>
      <c r="V82" s="166"/>
    </row>
    <row r="83" spans="1:22" ht="15" customHeight="1" x14ac:dyDescent="0.25">
      <c r="A83" s="237">
        <f t="shared" si="3"/>
        <v>0</v>
      </c>
      <c r="B83" s="237">
        <f t="shared" si="4"/>
        <v>0</v>
      </c>
      <c r="C83" s="442" t="e">
        <f t="shared" si="5"/>
        <v>#REF!</v>
      </c>
      <c r="D83" s="477">
        <v>74</v>
      </c>
      <c r="E83" s="478">
        <v>43508</v>
      </c>
      <c r="F83" s="477"/>
      <c r="G83" s="479" t="s">
        <v>527</v>
      </c>
      <c r="H83" s="477">
        <v>2720</v>
      </c>
      <c r="I83" s="480" t="str">
        <f>IF(H83&lt;&gt;"",INDEX('Kode Akun'!$D:$D,MATCH($H83,'Kode Akun'!$C:$C,0),0),"")</f>
        <v>Utang Bank Permata - KTA</v>
      </c>
      <c r="J83" s="481">
        <v>3676141.7443360682</v>
      </c>
      <c r="K83" s="481"/>
      <c r="L83" s="482" t="s">
        <v>357</v>
      </c>
      <c r="M83" s="483"/>
      <c r="N83" s="484"/>
      <c r="O83" s="484"/>
      <c r="P83" s="488" t="str">
        <f>IFERROR(INDEX(Supplier!D:D,MATCH(O83,Supplier!C:C,0),0),"")</f>
        <v/>
      </c>
      <c r="Q83" s="484"/>
      <c r="R83" s="484"/>
      <c r="S83" s="488" t="str">
        <f>IFERROR(INDEX(Customer!D:D,MATCH(R83,Customer!C:C,0),0),"")</f>
        <v/>
      </c>
      <c r="T83" s="490">
        <f>IFERROR(INDEX('Kode Akun'!N:N,MATCH(H83,'Kode Akun'!C:C,0),0),"")</f>
        <v>2710</v>
      </c>
      <c r="U83" s="488" t="str">
        <f>IFERROR(INDEX('Kode Akun'!O:O,MATCH(H83,'Kode Akun'!C:C,0),0),"")</f>
        <v>Central Bank Long Term Debts</v>
      </c>
      <c r="V83" s="166"/>
    </row>
    <row r="84" spans="1:22" ht="15" customHeight="1" x14ac:dyDescent="0.25">
      <c r="A84" s="237">
        <f t="shared" si="3"/>
        <v>0</v>
      </c>
      <c r="B84" s="237">
        <f t="shared" si="4"/>
        <v>0</v>
      </c>
      <c r="C84" s="442" t="e">
        <f t="shared" si="5"/>
        <v>#REF!</v>
      </c>
      <c r="D84" s="477">
        <v>75</v>
      </c>
      <c r="E84" s="478">
        <v>43518</v>
      </c>
      <c r="F84" s="477"/>
      <c r="G84" s="479" t="s">
        <v>516</v>
      </c>
      <c r="H84" s="477">
        <v>1111</v>
      </c>
      <c r="I84" s="480" t="str">
        <f>IF(H84&lt;&gt;"",INDEX('Kode Akun'!$D:$D,MATCH($H84,'Kode Akun'!$C:$C,0),0),"")</f>
        <v>Kasbon Perjalanan Dinas</v>
      </c>
      <c r="J84" s="481"/>
      <c r="K84" s="481">
        <v>1500000</v>
      </c>
      <c r="L84" s="482" t="s">
        <v>357</v>
      </c>
      <c r="M84" s="483"/>
      <c r="N84" s="484"/>
      <c r="O84" s="484"/>
      <c r="P84" s="488" t="str">
        <f>IFERROR(INDEX(Supplier!D:D,MATCH(O84,Supplier!C:C,0),0),"")</f>
        <v/>
      </c>
      <c r="Q84" s="484"/>
      <c r="R84" s="484"/>
      <c r="S84" s="488" t="str">
        <f>IFERROR(INDEX(Customer!D:D,MATCH(R84,Customer!C:C,0),0),"")</f>
        <v/>
      </c>
      <c r="T84" s="490">
        <f>IFERROR(INDEX('Kode Akun'!N:N,MATCH(H84,'Kode Akun'!C:C,0),0),"")</f>
        <v>1120</v>
      </c>
      <c r="U84" s="488" t="str">
        <f>IFERROR(INDEX('Kode Akun'!O:O,MATCH(H84,'Kode Akun'!C:C,0),0),"")</f>
        <v>CASH - Operating Account</v>
      </c>
      <c r="V84" s="166"/>
    </row>
    <row r="85" spans="1:22" ht="15" customHeight="1" x14ac:dyDescent="0.25">
      <c r="A85" s="237">
        <f t="shared" si="3"/>
        <v>0</v>
      </c>
      <c r="B85" s="237">
        <f t="shared" si="4"/>
        <v>0</v>
      </c>
      <c r="C85" s="442" t="e">
        <f t="shared" si="5"/>
        <v>#REF!</v>
      </c>
      <c r="D85" s="477">
        <v>76</v>
      </c>
      <c r="E85" s="478">
        <v>43518</v>
      </c>
      <c r="F85" s="477"/>
      <c r="G85" s="479" t="s">
        <v>516</v>
      </c>
      <c r="H85" s="477">
        <v>6250</v>
      </c>
      <c r="I85" s="480" t="str">
        <f>IF(H85&lt;&gt;"",INDEX('Kode Akun'!$D:$D,MATCH($H85,'Kode Akun'!$C:$C,0),0),"")</f>
        <v>Beban Perjalanan Dinas</v>
      </c>
      <c r="J85" s="481">
        <v>1500000</v>
      </c>
      <c r="K85" s="481"/>
      <c r="L85" s="482" t="s">
        <v>357</v>
      </c>
      <c r="M85" s="483"/>
      <c r="N85" s="484"/>
      <c r="O85" s="484"/>
      <c r="P85" s="488" t="str">
        <f>IFERROR(INDEX(Supplier!D:D,MATCH(O85,Supplier!C:C,0),0),"")</f>
        <v/>
      </c>
      <c r="Q85" s="484"/>
      <c r="R85" s="484"/>
      <c r="S85" s="488" t="str">
        <f>IFERROR(INDEX(Customer!D:D,MATCH(R85,Customer!C:C,0),0),"")</f>
        <v/>
      </c>
      <c r="T85" s="490">
        <f>IFERROR(INDEX('Kode Akun'!N:N,MATCH(H85,'Kode Akun'!C:C,0),0),"")</f>
        <v>6000</v>
      </c>
      <c r="U85" s="488" t="str">
        <f>IFERROR(INDEX('Kode Akun'!O:O,MATCH(H85,'Kode Akun'!C:C,0),0),"")</f>
        <v>OPERATING EXPENSES</v>
      </c>
      <c r="V85" s="166"/>
    </row>
    <row r="86" spans="1:22" ht="15" customHeight="1" x14ac:dyDescent="0.25">
      <c r="A86" s="237">
        <f t="shared" si="3"/>
        <v>0</v>
      </c>
      <c r="B86" s="237">
        <f t="shared" si="4"/>
        <v>0</v>
      </c>
      <c r="C86" s="442" t="e">
        <f t="shared" si="5"/>
        <v>#REF!</v>
      </c>
      <c r="D86" s="477">
        <v>77</v>
      </c>
      <c r="E86" s="478">
        <v>43518</v>
      </c>
      <c r="F86" s="477"/>
      <c r="G86" s="479" t="s">
        <v>517</v>
      </c>
      <c r="H86" s="477">
        <v>1111</v>
      </c>
      <c r="I86" s="480" t="str">
        <f>IF(H86&lt;&gt;"",INDEX('Kode Akun'!$D:$D,MATCH($H86,'Kode Akun'!$C:$C,0),0),"")</f>
        <v>Kasbon Perjalanan Dinas</v>
      </c>
      <c r="J86" s="481"/>
      <c r="K86" s="481">
        <v>1500000</v>
      </c>
      <c r="L86" s="482" t="s">
        <v>357</v>
      </c>
      <c r="M86" s="483"/>
      <c r="N86" s="484"/>
      <c r="O86" s="484"/>
      <c r="P86" s="488" t="str">
        <f>IFERROR(INDEX(Supplier!D:D,MATCH(O86,Supplier!C:C,0),0),"")</f>
        <v/>
      </c>
      <c r="Q86" s="484"/>
      <c r="R86" s="484"/>
      <c r="S86" s="488" t="str">
        <f>IFERROR(INDEX(Customer!D:D,MATCH(R86,Customer!C:C,0),0),"")</f>
        <v/>
      </c>
      <c r="T86" s="490">
        <f>IFERROR(INDEX('Kode Akun'!N:N,MATCH(H86,'Kode Akun'!C:C,0),0),"")</f>
        <v>1120</v>
      </c>
      <c r="U86" s="488" t="str">
        <f>IFERROR(INDEX('Kode Akun'!O:O,MATCH(H86,'Kode Akun'!C:C,0),0),"")</f>
        <v>CASH - Operating Account</v>
      </c>
      <c r="V86" s="166"/>
    </row>
    <row r="87" spans="1:22" ht="15" customHeight="1" x14ac:dyDescent="0.25">
      <c r="A87" s="237">
        <f t="shared" si="3"/>
        <v>0</v>
      </c>
      <c r="B87" s="237">
        <f t="shared" si="4"/>
        <v>0</v>
      </c>
      <c r="C87" s="442" t="e">
        <f t="shared" si="5"/>
        <v>#REF!</v>
      </c>
      <c r="D87" s="477">
        <v>78</v>
      </c>
      <c r="E87" s="478">
        <v>43518</v>
      </c>
      <c r="F87" s="477"/>
      <c r="G87" s="479" t="s">
        <v>517</v>
      </c>
      <c r="H87" s="477">
        <v>6250</v>
      </c>
      <c r="I87" s="480" t="str">
        <f>IF(H87&lt;&gt;"",INDEX('Kode Akun'!$D:$D,MATCH($H87,'Kode Akun'!$C:$C,0),0),"")</f>
        <v>Beban Perjalanan Dinas</v>
      </c>
      <c r="J87" s="481">
        <v>1500000</v>
      </c>
      <c r="K87" s="481"/>
      <c r="L87" s="482" t="s">
        <v>357</v>
      </c>
      <c r="M87" s="483"/>
      <c r="N87" s="484"/>
      <c r="O87" s="484"/>
      <c r="P87" s="488" t="str">
        <f>IFERROR(INDEX(Supplier!D:D,MATCH(O87,Supplier!C:C,0),0),"")</f>
        <v/>
      </c>
      <c r="Q87" s="484"/>
      <c r="R87" s="484"/>
      <c r="S87" s="488" t="str">
        <f>IFERROR(INDEX(Customer!D:D,MATCH(R87,Customer!C:C,0),0),"")</f>
        <v/>
      </c>
      <c r="T87" s="490">
        <f>IFERROR(INDEX('Kode Akun'!N:N,MATCH(H87,'Kode Akun'!C:C,0),0),"")</f>
        <v>6000</v>
      </c>
      <c r="U87" s="488" t="str">
        <f>IFERROR(INDEX('Kode Akun'!O:O,MATCH(H87,'Kode Akun'!C:C,0),0),"")</f>
        <v>OPERATING EXPENSES</v>
      </c>
      <c r="V87" s="166"/>
    </row>
    <row r="88" spans="1:22" ht="15" customHeight="1" x14ac:dyDescent="0.25">
      <c r="A88" s="237">
        <f t="shared" si="3"/>
        <v>0</v>
      </c>
      <c r="B88" s="237">
        <f t="shared" si="4"/>
        <v>0</v>
      </c>
      <c r="C88" s="442" t="e">
        <f t="shared" si="5"/>
        <v>#REF!</v>
      </c>
      <c r="D88" s="477">
        <v>79</v>
      </c>
      <c r="E88" s="478">
        <v>43518</v>
      </c>
      <c r="F88" s="477"/>
      <c r="G88" s="479" t="s">
        <v>518</v>
      </c>
      <c r="H88" s="477">
        <v>1111</v>
      </c>
      <c r="I88" s="480" t="str">
        <f>IF(H88&lt;&gt;"",INDEX('Kode Akun'!$D:$D,MATCH($H88,'Kode Akun'!$C:$C,0),0),"")</f>
        <v>Kasbon Perjalanan Dinas</v>
      </c>
      <c r="J88" s="481"/>
      <c r="K88" s="481">
        <v>2000000</v>
      </c>
      <c r="L88" s="482" t="s">
        <v>357</v>
      </c>
      <c r="M88" s="483"/>
      <c r="N88" s="484"/>
      <c r="O88" s="484"/>
      <c r="P88" s="488" t="str">
        <f>IFERROR(INDEX(Supplier!D:D,MATCH(O88,Supplier!C:C,0),0),"")</f>
        <v/>
      </c>
      <c r="Q88" s="484"/>
      <c r="R88" s="484"/>
      <c r="S88" s="488" t="str">
        <f>IFERROR(INDEX(Customer!D:D,MATCH(R88,Customer!C:C,0),0),"")</f>
        <v/>
      </c>
      <c r="T88" s="490">
        <f>IFERROR(INDEX('Kode Akun'!N:N,MATCH(H88,'Kode Akun'!C:C,0),0),"")</f>
        <v>1120</v>
      </c>
      <c r="U88" s="488" t="str">
        <f>IFERROR(INDEX('Kode Akun'!O:O,MATCH(H88,'Kode Akun'!C:C,0),0),"")</f>
        <v>CASH - Operating Account</v>
      </c>
      <c r="V88" s="166"/>
    </row>
    <row r="89" spans="1:22" ht="15" customHeight="1" x14ac:dyDescent="0.25">
      <c r="A89" s="237">
        <f t="shared" si="3"/>
        <v>0</v>
      </c>
      <c r="B89" s="237">
        <f t="shared" si="4"/>
        <v>0</v>
      </c>
      <c r="C89" s="442" t="e">
        <f t="shared" si="5"/>
        <v>#REF!</v>
      </c>
      <c r="D89" s="477">
        <v>80</v>
      </c>
      <c r="E89" s="478">
        <v>43518</v>
      </c>
      <c r="F89" s="477"/>
      <c r="G89" s="479" t="s">
        <v>518</v>
      </c>
      <c r="H89" s="477">
        <v>6250</v>
      </c>
      <c r="I89" s="480" t="str">
        <f>IF(H89&lt;&gt;"",INDEX('Kode Akun'!$D:$D,MATCH($H89,'Kode Akun'!$C:$C,0),0),"")</f>
        <v>Beban Perjalanan Dinas</v>
      </c>
      <c r="J89" s="481">
        <v>2000000</v>
      </c>
      <c r="K89" s="481"/>
      <c r="L89" s="482" t="s">
        <v>357</v>
      </c>
      <c r="M89" s="483"/>
      <c r="N89" s="484"/>
      <c r="O89" s="484"/>
      <c r="P89" s="488" t="str">
        <f>IFERROR(INDEX(Supplier!D:D,MATCH(O89,Supplier!C:C,0),0),"")</f>
        <v/>
      </c>
      <c r="Q89" s="484"/>
      <c r="R89" s="484"/>
      <c r="S89" s="488" t="str">
        <f>IFERROR(INDEX(Customer!D:D,MATCH(R89,Customer!C:C,0),0),"")</f>
        <v/>
      </c>
      <c r="T89" s="490">
        <f>IFERROR(INDEX('Kode Akun'!N:N,MATCH(H89,'Kode Akun'!C:C,0),0),"")</f>
        <v>6000</v>
      </c>
      <c r="U89" s="488" t="str">
        <f>IFERROR(INDEX('Kode Akun'!O:O,MATCH(H89,'Kode Akun'!C:C,0),0),"")</f>
        <v>OPERATING EXPENSES</v>
      </c>
      <c r="V89" s="166"/>
    </row>
    <row r="90" spans="1:22" ht="15" customHeight="1" x14ac:dyDescent="0.25">
      <c r="A90" s="237">
        <f t="shared" si="3"/>
        <v>0</v>
      </c>
      <c r="B90" s="237">
        <f t="shared" si="4"/>
        <v>0</v>
      </c>
      <c r="C90" s="442" t="e">
        <f t="shared" si="5"/>
        <v>#REF!</v>
      </c>
      <c r="D90" s="477">
        <v>81</v>
      </c>
      <c r="E90" s="478">
        <v>43518</v>
      </c>
      <c r="F90" s="477"/>
      <c r="G90" s="479" t="s">
        <v>528</v>
      </c>
      <c r="H90" s="477">
        <v>1111</v>
      </c>
      <c r="I90" s="480" t="str">
        <f>IF(H90&lt;&gt;"",INDEX('Kode Akun'!$D:$D,MATCH($H90,'Kode Akun'!$C:$C,0),0),"")</f>
        <v>Kasbon Perjalanan Dinas</v>
      </c>
      <c r="J90" s="481">
        <v>450000</v>
      </c>
      <c r="K90" s="481"/>
      <c r="L90" s="482" t="s">
        <v>357</v>
      </c>
      <c r="M90" s="483"/>
      <c r="N90" s="484"/>
      <c r="O90" s="484"/>
      <c r="P90" s="488" t="str">
        <f>IFERROR(INDEX(Supplier!D:D,MATCH(O90,Supplier!C:C,0),0),"")</f>
        <v/>
      </c>
      <c r="Q90" s="484"/>
      <c r="R90" s="484"/>
      <c r="S90" s="488" t="str">
        <f>IFERROR(INDEX(Customer!D:D,MATCH(R90,Customer!C:C,0),0),"")</f>
        <v/>
      </c>
      <c r="T90" s="490">
        <f>IFERROR(INDEX('Kode Akun'!N:N,MATCH(H90,'Kode Akun'!C:C,0),0),"")</f>
        <v>1120</v>
      </c>
      <c r="U90" s="488" t="str">
        <f>IFERROR(INDEX('Kode Akun'!O:O,MATCH(H90,'Kode Akun'!C:C,0),0),"")</f>
        <v>CASH - Operating Account</v>
      </c>
      <c r="V90" s="166"/>
    </row>
    <row r="91" spans="1:22" ht="15" customHeight="1" x14ac:dyDescent="0.25">
      <c r="A91" s="237">
        <f t="shared" si="3"/>
        <v>0</v>
      </c>
      <c r="B91" s="237">
        <f t="shared" si="4"/>
        <v>0</v>
      </c>
      <c r="C91" s="442" t="e">
        <f t="shared" si="5"/>
        <v>#REF!</v>
      </c>
      <c r="D91" s="477">
        <v>82</v>
      </c>
      <c r="E91" s="478">
        <v>43518</v>
      </c>
      <c r="F91" s="477"/>
      <c r="G91" s="479" t="s">
        <v>528</v>
      </c>
      <c r="H91" s="477">
        <v>1110</v>
      </c>
      <c r="I91" s="480" t="str">
        <f>IF(H91&lt;&gt;"",INDEX('Kode Akun'!$D:$D,MATCH($H91,'Kode Akun'!$C:$C,0),0),"")</f>
        <v>Kas Kecil</v>
      </c>
      <c r="J91" s="481"/>
      <c r="K91" s="481">
        <v>450000</v>
      </c>
      <c r="L91" s="482" t="s">
        <v>357</v>
      </c>
      <c r="M91" s="483"/>
      <c r="N91" s="484"/>
      <c r="O91" s="484"/>
      <c r="P91" s="488" t="str">
        <f>IFERROR(INDEX(Supplier!D:D,MATCH(O91,Supplier!C:C,0),0),"")</f>
        <v/>
      </c>
      <c r="Q91" s="484"/>
      <c r="R91" s="484"/>
      <c r="S91" s="488" t="str">
        <f>IFERROR(INDEX(Customer!D:D,MATCH(R91,Customer!C:C,0),0),"")</f>
        <v/>
      </c>
      <c r="T91" s="490">
        <f>IFERROR(INDEX('Kode Akun'!N:N,MATCH(H91,'Kode Akun'!C:C,0),0),"")</f>
        <v>1110</v>
      </c>
      <c r="U91" s="488" t="str">
        <f>IFERROR(INDEX('Kode Akun'!O:O,MATCH(H91,'Kode Akun'!C:C,0),0),"")</f>
        <v>CASH - Petty Cash</v>
      </c>
      <c r="V91" s="166"/>
    </row>
    <row r="92" spans="1:22" ht="15" customHeight="1" x14ac:dyDescent="0.25">
      <c r="A92" s="237">
        <f t="shared" si="3"/>
        <v>0</v>
      </c>
      <c r="B92" s="237">
        <f t="shared" si="4"/>
        <v>0</v>
      </c>
      <c r="C92" s="442" t="e">
        <f t="shared" si="5"/>
        <v>#REF!</v>
      </c>
      <c r="D92" s="477">
        <v>83</v>
      </c>
      <c r="E92" s="478">
        <v>43518</v>
      </c>
      <c r="F92" s="477"/>
      <c r="G92" s="479" t="s">
        <v>520</v>
      </c>
      <c r="H92" s="477">
        <v>1111</v>
      </c>
      <c r="I92" s="480" t="str">
        <f>IF(H92&lt;&gt;"",INDEX('Kode Akun'!$D:$D,MATCH($H92,'Kode Akun'!$C:$C,0),0),"")</f>
        <v>Kasbon Perjalanan Dinas</v>
      </c>
      <c r="J92" s="481"/>
      <c r="K92" s="481">
        <v>450000</v>
      </c>
      <c r="L92" s="482" t="s">
        <v>357</v>
      </c>
      <c r="M92" s="483"/>
      <c r="N92" s="484"/>
      <c r="O92" s="484"/>
      <c r="P92" s="488" t="str">
        <f>IFERROR(INDEX(Supplier!D:D,MATCH(O92,Supplier!C:C,0),0),"")</f>
        <v/>
      </c>
      <c r="Q92" s="484"/>
      <c r="R92" s="484"/>
      <c r="S92" s="488" t="str">
        <f>IFERROR(INDEX(Customer!D:D,MATCH(R92,Customer!C:C,0),0),"")</f>
        <v/>
      </c>
      <c r="T92" s="490">
        <f>IFERROR(INDEX('Kode Akun'!N:N,MATCH(H92,'Kode Akun'!C:C,0),0),"")</f>
        <v>1120</v>
      </c>
      <c r="U92" s="488" t="str">
        <f>IFERROR(INDEX('Kode Akun'!O:O,MATCH(H92,'Kode Akun'!C:C,0),0),"")</f>
        <v>CASH - Operating Account</v>
      </c>
      <c r="V92" s="166"/>
    </row>
    <row r="93" spans="1:22" ht="15" customHeight="1" x14ac:dyDescent="0.25">
      <c r="A93" s="237">
        <f t="shared" si="3"/>
        <v>0</v>
      </c>
      <c r="B93" s="237">
        <f t="shared" si="4"/>
        <v>0</v>
      </c>
      <c r="C93" s="442" t="e">
        <f t="shared" si="5"/>
        <v>#REF!</v>
      </c>
      <c r="D93" s="477">
        <v>84</v>
      </c>
      <c r="E93" s="478">
        <v>43518</v>
      </c>
      <c r="F93" s="477"/>
      <c r="G93" s="479" t="s">
        <v>520</v>
      </c>
      <c r="H93" s="477">
        <v>6250</v>
      </c>
      <c r="I93" s="480" t="str">
        <f>IF(H93&lt;&gt;"",INDEX('Kode Akun'!$D:$D,MATCH($H93,'Kode Akun'!$C:$C,0),0),"")</f>
        <v>Beban Perjalanan Dinas</v>
      </c>
      <c r="J93" s="481">
        <v>450000</v>
      </c>
      <c r="K93" s="481"/>
      <c r="L93" s="482" t="s">
        <v>357</v>
      </c>
      <c r="M93" s="483"/>
      <c r="N93" s="484"/>
      <c r="O93" s="484"/>
      <c r="P93" s="488" t="str">
        <f>IFERROR(INDEX(Supplier!D:D,MATCH(O93,Supplier!C:C,0),0),"")</f>
        <v/>
      </c>
      <c r="Q93" s="484"/>
      <c r="R93" s="484"/>
      <c r="S93" s="488" t="str">
        <f>IFERROR(INDEX(Customer!D:D,MATCH(R93,Customer!C:C,0),0),"")</f>
        <v/>
      </c>
      <c r="T93" s="490">
        <f>IFERROR(INDEX('Kode Akun'!N:N,MATCH(H93,'Kode Akun'!C:C,0),0),"")</f>
        <v>6000</v>
      </c>
      <c r="U93" s="488" t="str">
        <f>IFERROR(INDEX('Kode Akun'!O:O,MATCH(H93,'Kode Akun'!C:C,0),0),"")</f>
        <v>OPERATING EXPENSES</v>
      </c>
      <c r="V93" s="166"/>
    </row>
    <row r="94" spans="1:22" ht="15" customHeight="1" x14ac:dyDescent="0.25">
      <c r="A94" s="237">
        <f t="shared" si="3"/>
        <v>0</v>
      </c>
      <c r="B94" s="237">
        <f t="shared" si="4"/>
        <v>0</v>
      </c>
      <c r="C94" s="442" t="e">
        <f t="shared" si="5"/>
        <v>#REF!</v>
      </c>
      <c r="D94" s="477">
        <v>85</v>
      </c>
      <c r="E94" s="478">
        <v>43521</v>
      </c>
      <c r="F94" s="477"/>
      <c r="G94" s="479" t="s">
        <v>521</v>
      </c>
      <c r="H94" s="477">
        <v>1140</v>
      </c>
      <c r="I94" s="480" t="str">
        <f>IF(H94&lt;&gt;"",INDEX('Kode Akun'!$D:$D,MATCH($H94,'Kode Akun'!$C:$C,0),0),"")</f>
        <v>Rekening Bank Mandiri</v>
      </c>
      <c r="J94" s="481"/>
      <c r="K94" s="481">
        <v>6000000</v>
      </c>
      <c r="L94" s="482" t="s">
        <v>357</v>
      </c>
      <c r="M94" s="483"/>
      <c r="N94" s="484"/>
      <c r="O94" s="484"/>
      <c r="P94" s="488" t="str">
        <f>IFERROR(INDEX(Supplier!D:D,MATCH(O94,Supplier!C:C,0),0),"")</f>
        <v/>
      </c>
      <c r="Q94" s="484"/>
      <c r="R94" s="484"/>
      <c r="S94" s="488" t="str">
        <f>IFERROR(INDEX(Customer!D:D,MATCH(R94,Customer!C:C,0),0),"")</f>
        <v/>
      </c>
      <c r="T94" s="490">
        <f>IFERROR(INDEX('Kode Akun'!N:N,MATCH(H94,'Kode Akun'!C:C,0),0),"")</f>
        <v>1120</v>
      </c>
      <c r="U94" s="488" t="str">
        <f>IFERROR(INDEX('Kode Akun'!O:O,MATCH(H94,'Kode Akun'!C:C,0),0),"")</f>
        <v>CASH - Operating Account</v>
      </c>
      <c r="V94" s="166"/>
    </row>
    <row r="95" spans="1:22" ht="15" customHeight="1" x14ac:dyDescent="0.25">
      <c r="A95" s="237">
        <f t="shared" si="3"/>
        <v>0</v>
      </c>
      <c r="B95" s="237">
        <f t="shared" si="4"/>
        <v>0</v>
      </c>
      <c r="C95" s="442" t="e">
        <f t="shared" si="5"/>
        <v>#REF!</v>
      </c>
      <c r="D95" s="477">
        <v>86</v>
      </c>
      <c r="E95" s="478">
        <v>43521</v>
      </c>
      <c r="F95" s="477"/>
      <c r="G95" s="479" t="s">
        <v>521</v>
      </c>
      <c r="H95" s="477">
        <v>6110</v>
      </c>
      <c r="I95" s="480" t="str">
        <f>IF(H95&lt;&gt;"",INDEX('Kode Akun'!$D:$D,MATCH($H95,'Kode Akun'!$C:$C,0),0),"")</f>
        <v>Beban Gaji Karyawan Tetap</v>
      </c>
      <c r="J95" s="481">
        <v>6000000</v>
      </c>
      <c r="K95" s="481"/>
      <c r="L95" s="482" t="s">
        <v>357</v>
      </c>
      <c r="M95" s="483"/>
      <c r="N95" s="484"/>
      <c r="O95" s="484"/>
      <c r="P95" s="488" t="str">
        <f>IFERROR(INDEX(Supplier!D:D,MATCH(O95,Supplier!C:C,0),0),"")</f>
        <v/>
      </c>
      <c r="Q95" s="484"/>
      <c r="R95" s="484"/>
      <c r="S95" s="488" t="str">
        <f>IFERROR(INDEX(Customer!D:D,MATCH(R95,Customer!C:C,0),0),"")</f>
        <v/>
      </c>
      <c r="T95" s="490">
        <f>IFERROR(INDEX('Kode Akun'!N:N,MATCH(H95,'Kode Akun'!C:C,0),0),"")</f>
        <v>6010</v>
      </c>
      <c r="U95" s="488" t="str">
        <f>IFERROR(INDEX('Kode Akun'!O:O,MATCH(H95,'Kode Akun'!C:C,0),0),"")</f>
        <v>EXP - Salaries</v>
      </c>
      <c r="V95" s="166"/>
    </row>
    <row r="96" spans="1:22" ht="15" customHeight="1" x14ac:dyDescent="0.25">
      <c r="A96" s="237">
        <f t="shared" si="3"/>
        <v>0</v>
      </c>
      <c r="B96" s="237">
        <f t="shared" si="4"/>
        <v>0</v>
      </c>
      <c r="C96" s="442" t="e">
        <f t="shared" si="5"/>
        <v>#REF!</v>
      </c>
      <c r="D96" s="477">
        <v>87</v>
      </c>
      <c r="E96" s="478">
        <v>43521</v>
      </c>
      <c r="F96" s="477"/>
      <c r="G96" s="479" t="s">
        <v>522</v>
      </c>
      <c r="H96" s="477">
        <v>1140</v>
      </c>
      <c r="I96" s="480" t="str">
        <f>IF(H96&lt;&gt;"",INDEX('Kode Akun'!$D:$D,MATCH($H96,'Kode Akun'!$C:$C,0),0),"")</f>
        <v>Rekening Bank Mandiri</v>
      </c>
      <c r="J96" s="481"/>
      <c r="K96" s="481">
        <v>5980000</v>
      </c>
      <c r="L96" s="482" t="s">
        <v>357</v>
      </c>
      <c r="M96" s="483"/>
      <c r="N96" s="484"/>
      <c r="O96" s="484"/>
      <c r="P96" s="488" t="str">
        <f>IFERROR(INDEX(Supplier!D:D,MATCH(O96,Supplier!C:C,0),0),"")</f>
        <v/>
      </c>
      <c r="Q96" s="484"/>
      <c r="R96" s="484"/>
      <c r="S96" s="488" t="str">
        <f>IFERROR(INDEX(Customer!D:D,MATCH(R96,Customer!C:C,0),0),"")</f>
        <v/>
      </c>
      <c r="T96" s="490">
        <f>IFERROR(INDEX('Kode Akun'!N:N,MATCH(H96,'Kode Akun'!C:C,0),0),"")</f>
        <v>1120</v>
      </c>
      <c r="U96" s="488" t="str">
        <f>IFERROR(INDEX('Kode Akun'!O:O,MATCH(H96,'Kode Akun'!C:C,0),0),"")</f>
        <v>CASH - Operating Account</v>
      </c>
      <c r="V96" s="166"/>
    </row>
    <row r="97" spans="1:22" ht="15" customHeight="1" x14ac:dyDescent="0.25">
      <c r="A97" s="237">
        <f t="shared" si="3"/>
        <v>0</v>
      </c>
      <c r="B97" s="237">
        <f t="shared" si="4"/>
        <v>0</v>
      </c>
      <c r="C97" s="442" t="e">
        <f t="shared" si="5"/>
        <v>#REF!</v>
      </c>
      <c r="D97" s="477">
        <v>88</v>
      </c>
      <c r="E97" s="478">
        <v>43521</v>
      </c>
      <c r="F97" s="477"/>
      <c r="G97" s="479" t="s">
        <v>522</v>
      </c>
      <c r="H97" s="477">
        <v>6120</v>
      </c>
      <c r="I97" s="480" t="str">
        <f>IF(H97&lt;&gt;"",INDEX('Kode Akun'!$D:$D,MATCH($H97,'Kode Akun'!$C:$C,0),0),"")</f>
        <v>Beban Gaji Karyawan Kontrak</v>
      </c>
      <c r="J97" s="481">
        <v>5980000</v>
      </c>
      <c r="K97" s="481"/>
      <c r="L97" s="482" t="s">
        <v>357</v>
      </c>
      <c r="M97" s="483"/>
      <c r="N97" s="484"/>
      <c r="O97" s="484"/>
      <c r="P97" s="488" t="str">
        <f>IFERROR(INDEX(Supplier!D:D,MATCH(O97,Supplier!C:C,0),0),"")</f>
        <v/>
      </c>
      <c r="Q97" s="484"/>
      <c r="R97" s="484"/>
      <c r="S97" s="488" t="str">
        <f>IFERROR(INDEX(Customer!D:D,MATCH(R97,Customer!C:C,0),0),"")</f>
        <v/>
      </c>
      <c r="T97" s="490">
        <f>IFERROR(INDEX('Kode Akun'!N:N,MATCH(H97,'Kode Akun'!C:C,0),0),"")</f>
        <v>6010</v>
      </c>
      <c r="U97" s="488" t="str">
        <f>IFERROR(INDEX('Kode Akun'!O:O,MATCH(H97,'Kode Akun'!C:C,0),0),"")</f>
        <v>EXP - Salaries</v>
      </c>
      <c r="V97" s="166"/>
    </row>
    <row r="98" spans="1:22" ht="15" customHeight="1" x14ac:dyDescent="0.25">
      <c r="A98" s="237">
        <f t="shared" si="3"/>
        <v>0</v>
      </c>
      <c r="B98" s="237">
        <f t="shared" si="4"/>
        <v>0</v>
      </c>
      <c r="C98" s="442" t="e">
        <f t="shared" si="5"/>
        <v>#REF!</v>
      </c>
      <c r="D98" s="477">
        <v>89</v>
      </c>
      <c r="E98" s="478">
        <v>43534</v>
      </c>
      <c r="F98" s="477"/>
      <c r="G98" s="479" t="s">
        <v>509</v>
      </c>
      <c r="H98" s="477">
        <v>1110</v>
      </c>
      <c r="I98" s="480" t="str">
        <f>IF(H98&lt;&gt;"",INDEX('Kode Akun'!$D:$D,MATCH($H98,'Kode Akun'!$C:$C,0),0),"")</f>
        <v>Kas Kecil</v>
      </c>
      <c r="J98" s="481"/>
      <c r="K98" s="481">
        <v>18750</v>
      </c>
      <c r="L98" s="482" t="s">
        <v>357</v>
      </c>
      <c r="M98" s="483"/>
      <c r="N98" s="484"/>
      <c r="O98" s="484"/>
      <c r="P98" s="488" t="str">
        <f>IFERROR(INDEX(Supplier!D:D,MATCH(O98,Supplier!C:C,0),0),"")</f>
        <v/>
      </c>
      <c r="Q98" s="484"/>
      <c r="R98" s="484"/>
      <c r="S98" s="488" t="str">
        <f>IFERROR(INDEX(Customer!D:D,MATCH(R98,Customer!C:C,0),0),"")</f>
        <v/>
      </c>
      <c r="T98" s="490">
        <f>IFERROR(INDEX('Kode Akun'!N:N,MATCH(H98,'Kode Akun'!C:C,0),0),"")</f>
        <v>1110</v>
      </c>
      <c r="U98" s="488" t="str">
        <f>IFERROR(INDEX('Kode Akun'!O:O,MATCH(H98,'Kode Akun'!C:C,0),0),"")</f>
        <v>CASH - Petty Cash</v>
      </c>
      <c r="V98" s="166"/>
    </row>
    <row r="99" spans="1:22" ht="15" customHeight="1" x14ac:dyDescent="0.25">
      <c r="A99" s="237">
        <f t="shared" si="3"/>
        <v>0</v>
      </c>
      <c r="B99" s="237">
        <f t="shared" si="4"/>
        <v>0</v>
      </c>
      <c r="C99" s="442" t="e">
        <f t="shared" si="5"/>
        <v>#REF!</v>
      </c>
      <c r="D99" s="477">
        <v>90</v>
      </c>
      <c r="E99" s="478">
        <v>43534</v>
      </c>
      <c r="F99" s="477"/>
      <c r="G99" s="479" t="s">
        <v>509</v>
      </c>
      <c r="H99" s="477">
        <v>1270</v>
      </c>
      <c r="I99" s="480" t="str">
        <f>IF(H99&lt;&gt;"",INDEX('Kode Akun'!$D:$D,MATCH($H99,'Kode Akun'!$C:$C,0),0),"")</f>
        <v>PPh 21 dibayar di Muka</v>
      </c>
      <c r="J99" s="481">
        <v>18750</v>
      </c>
      <c r="K99" s="481"/>
      <c r="L99" s="482" t="s">
        <v>357</v>
      </c>
      <c r="M99" s="483"/>
      <c r="N99" s="484"/>
      <c r="O99" s="484"/>
      <c r="P99" s="488" t="str">
        <f>IFERROR(INDEX(Supplier!D:D,MATCH(O99,Supplier!C:C,0),0),"")</f>
        <v/>
      </c>
      <c r="Q99" s="484"/>
      <c r="R99" s="484"/>
      <c r="S99" s="488" t="str">
        <f>IFERROR(INDEX(Customer!D:D,MATCH(R99,Customer!C:C,0),0),"")</f>
        <v/>
      </c>
      <c r="T99" s="490">
        <f>IFERROR(INDEX('Kode Akun'!N:N,MATCH(H99,'Kode Akun'!C:C,0),0),"")</f>
        <v>1270</v>
      </c>
      <c r="U99" s="488" t="str">
        <f>IFERROR(INDEX('Kode Akun'!O:O,MATCH(H99,'Kode Akun'!C:C,0),0),"")</f>
        <v>PREPAID Taxes</v>
      </c>
      <c r="V99" s="166"/>
    </row>
    <row r="100" spans="1:22" ht="15" customHeight="1" x14ac:dyDescent="0.25">
      <c r="A100" s="237">
        <f t="shared" si="3"/>
        <v>0</v>
      </c>
      <c r="B100" s="237">
        <f t="shared" si="4"/>
        <v>0</v>
      </c>
      <c r="C100" s="442" t="e">
        <f t="shared" si="5"/>
        <v>#REF!</v>
      </c>
      <c r="D100" s="477">
        <v>91</v>
      </c>
      <c r="E100" s="478">
        <v>43535</v>
      </c>
      <c r="F100" s="477"/>
      <c r="G100" s="479" t="s">
        <v>510</v>
      </c>
      <c r="H100" s="477">
        <v>1160</v>
      </c>
      <c r="I100" s="480" t="str">
        <f>IF(H100&lt;&gt;"",INDEX('Kode Akun'!$D:$D,MATCH($H100,'Kode Akun'!$C:$C,0),0),"")</f>
        <v>Rekening Bank CIMB Niaga</v>
      </c>
      <c r="J100" s="481"/>
      <c r="K100" s="481">
        <v>905740.59322158911</v>
      </c>
      <c r="L100" s="482" t="s">
        <v>357</v>
      </c>
      <c r="M100" s="483"/>
      <c r="N100" s="484"/>
      <c r="O100" s="484"/>
      <c r="P100" s="488" t="str">
        <f>IFERROR(INDEX(Supplier!D:D,MATCH(O100,Supplier!C:C,0),0),"")</f>
        <v/>
      </c>
      <c r="Q100" s="484"/>
      <c r="R100" s="484"/>
      <c r="S100" s="488" t="str">
        <f>IFERROR(INDEX(Customer!D:D,MATCH(R100,Customer!C:C,0),0),"")</f>
        <v/>
      </c>
      <c r="T100" s="490">
        <f>IFERROR(INDEX('Kode Akun'!N:N,MATCH(H100,'Kode Akun'!C:C,0),0),"")</f>
        <v>1120</v>
      </c>
      <c r="U100" s="488" t="str">
        <f>IFERROR(INDEX('Kode Akun'!O:O,MATCH(H100,'Kode Akun'!C:C,0),0),"")</f>
        <v>CASH - Operating Account</v>
      </c>
      <c r="V100" s="166"/>
    </row>
    <row r="101" spans="1:22" ht="15" customHeight="1" x14ac:dyDescent="0.25">
      <c r="A101" s="237">
        <f t="shared" si="3"/>
        <v>0</v>
      </c>
      <c r="B101" s="237">
        <f t="shared" si="4"/>
        <v>0</v>
      </c>
      <c r="C101" s="442" t="e">
        <f t="shared" si="5"/>
        <v>#REF!</v>
      </c>
      <c r="D101" s="477">
        <v>92</v>
      </c>
      <c r="E101" s="478">
        <v>43535</v>
      </c>
      <c r="F101" s="477"/>
      <c r="G101" s="479" t="s">
        <v>510</v>
      </c>
      <c r="H101" s="477">
        <v>8100</v>
      </c>
      <c r="I101" s="480" t="str">
        <f>IF(H101&lt;&gt;"",INDEX('Kode Akun'!$D:$D,MATCH($H101,'Kode Akun'!$C:$C,0),0),"")</f>
        <v>Beban Bunga Bank</v>
      </c>
      <c r="J101" s="481">
        <v>905740.59322158911</v>
      </c>
      <c r="K101" s="481"/>
      <c r="L101" s="482" t="s">
        <v>357</v>
      </c>
      <c r="M101" s="483"/>
      <c r="N101" s="484"/>
      <c r="O101" s="484"/>
      <c r="P101" s="488" t="str">
        <f>IFERROR(INDEX(Supplier!D:D,MATCH(O101,Supplier!C:C,0),0),"")</f>
        <v/>
      </c>
      <c r="Q101" s="484"/>
      <c r="R101" s="484"/>
      <c r="S101" s="488" t="str">
        <f>IFERROR(INDEX(Customer!D:D,MATCH(R101,Customer!C:C,0),0),"")</f>
        <v/>
      </c>
      <c r="T101" s="490">
        <f>IFERROR(INDEX('Kode Akun'!N:N,MATCH(H101,'Kode Akun'!C:C,0),0),"")</f>
        <v>7010</v>
      </c>
      <c r="U101" s="488" t="str">
        <f>IFERROR(INDEX('Kode Akun'!O:O,MATCH(H101,'Kode Akun'!C:C,0),0),"")</f>
        <v>EXP - Bank Interests</v>
      </c>
      <c r="V101" s="166"/>
    </row>
    <row r="102" spans="1:22" ht="15" customHeight="1" x14ac:dyDescent="0.25">
      <c r="A102" s="237">
        <f t="shared" si="3"/>
        <v>0</v>
      </c>
      <c r="B102" s="237">
        <f t="shared" si="4"/>
        <v>0</v>
      </c>
      <c r="C102" s="442" t="e">
        <f t="shared" si="5"/>
        <v>#REF!</v>
      </c>
      <c r="D102" s="477">
        <v>93</v>
      </c>
      <c r="E102" s="478">
        <v>43535</v>
      </c>
      <c r="F102" s="477"/>
      <c r="G102" s="479" t="s">
        <v>511</v>
      </c>
      <c r="H102" s="477">
        <v>1160</v>
      </c>
      <c r="I102" s="480" t="str">
        <f>IF(H102&lt;&gt;"",INDEX('Kode Akun'!$D:$D,MATCH($H102,'Kode Akun'!$C:$C,0),0),"")</f>
        <v>Rekening Bank CIMB Niaga</v>
      </c>
      <c r="J102" s="481"/>
      <c r="K102" s="481">
        <v>2415690.38806353</v>
      </c>
      <c r="L102" s="482" t="s">
        <v>357</v>
      </c>
      <c r="M102" s="483"/>
      <c r="N102" s="484"/>
      <c r="O102" s="484"/>
      <c r="P102" s="488" t="str">
        <f>IFERROR(INDEX(Supplier!D:D,MATCH(O102,Supplier!C:C,0),0),"")</f>
        <v/>
      </c>
      <c r="Q102" s="484"/>
      <c r="R102" s="484"/>
      <c r="S102" s="488" t="str">
        <f>IFERROR(INDEX(Customer!D:D,MATCH(R102,Customer!C:C,0),0),"")</f>
        <v/>
      </c>
      <c r="T102" s="490">
        <f>IFERROR(INDEX('Kode Akun'!N:N,MATCH(H102,'Kode Akun'!C:C,0),0),"")</f>
        <v>1120</v>
      </c>
      <c r="U102" s="488" t="str">
        <f>IFERROR(INDEX('Kode Akun'!O:O,MATCH(H102,'Kode Akun'!C:C,0),0),"")</f>
        <v>CASH - Operating Account</v>
      </c>
      <c r="V102" s="166"/>
    </row>
    <row r="103" spans="1:22" ht="15" customHeight="1" x14ac:dyDescent="0.25">
      <c r="A103" s="237">
        <f t="shared" si="3"/>
        <v>0</v>
      </c>
      <c r="B103" s="237">
        <f t="shared" si="4"/>
        <v>0</v>
      </c>
      <c r="C103" s="442" t="e">
        <f t="shared" si="5"/>
        <v>#REF!</v>
      </c>
      <c r="D103" s="477">
        <v>94</v>
      </c>
      <c r="E103" s="478">
        <v>43535</v>
      </c>
      <c r="F103" s="477"/>
      <c r="G103" s="479" t="s">
        <v>511</v>
      </c>
      <c r="H103" s="477">
        <v>2730</v>
      </c>
      <c r="I103" s="480" t="str">
        <f>IF(H103&lt;&gt;"",INDEX('Kode Akun'!$D:$D,MATCH($H103,'Kode Akun'!$C:$C,0),0),"")</f>
        <v>Utang Bank Niaga</v>
      </c>
      <c r="J103" s="481">
        <v>2415690.38806353</v>
      </c>
      <c r="K103" s="481"/>
      <c r="L103" s="482" t="s">
        <v>357</v>
      </c>
      <c r="M103" s="483"/>
      <c r="N103" s="484"/>
      <c r="O103" s="484"/>
      <c r="P103" s="488" t="str">
        <f>IFERROR(INDEX(Supplier!D:D,MATCH(O103,Supplier!C:C,0),0),"")</f>
        <v/>
      </c>
      <c r="Q103" s="484"/>
      <c r="R103" s="484"/>
      <c r="S103" s="488" t="str">
        <f>IFERROR(INDEX(Customer!D:D,MATCH(R103,Customer!C:C,0),0),"")</f>
        <v/>
      </c>
      <c r="T103" s="490">
        <f>IFERROR(INDEX('Kode Akun'!N:N,MATCH(H103,'Kode Akun'!C:C,0),0),"")</f>
        <v>2710</v>
      </c>
      <c r="U103" s="488" t="str">
        <f>IFERROR(INDEX('Kode Akun'!O:O,MATCH(H103,'Kode Akun'!C:C,0),0),"")</f>
        <v>Central Bank Long Term Debts</v>
      </c>
      <c r="V103" s="166"/>
    </row>
    <row r="104" spans="1:22" ht="15" customHeight="1" x14ac:dyDescent="0.25">
      <c r="A104" s="237">
        <f t="shared" si="3"/>
        <v>0</v>
      </c>
      <c r="B104" s="237">
        <f t="shared" si="4"/>
        <v>0</v>
      </c>
      <c r="C104" s="442" t="e">
        <f t="shared" si="5"/>
        <v>#REF!</v>
      </c>
      <c r="D104" s="477">
        <v>95</v>
      </c>
      <c r="E104" s="478">
        <v>43536</v>
      </c>
      <c r="F104" s="477"/>
      <c r="G104" s="479" t="s">
        <v>526</v>
      </c>
      <c r="H104" s="477">
        <v>1150</v>
      </c>
      <c r="I104" s="480" t="str">
        <f>IF(H104&lt;&gt;"",INDEX('Kode Akun'!$D:$D,MATCH($H104,'Kode Akun'!$C:$C,0),0),"")</f>
        <v>Rekening Bank Permata</v>
      </c>
      <c r="J104" s="481"/>
      <c r="K104" s="481">
        <v>1026349.4093985999</v>
      </c>
      <c r="L104" s="482" t="s">
        <v>357</v>
      </c>
      <c r="M104" s="483"/>
      <c r="N104" s="484"/>
      <c r="O104" s="484"/>
      <c r="P104" s="488" t="str">
        <f>IFERROR(INDEX(Supplier!D:D,MATCH(O104,Supplier!C:C,0),0),"")</f>
        <v/>
      </c>
      <c r="Q104" s="484"/>
      <c r="R104" s="484"/>
      <c r="S104" s="488" t="str">
        <f>IFERROR(INDEX(Customer!D:D,MATCH(R104,Customer!C:C,0),0),"")</f>
        <v/>
      </c>
      <c r="T104" s="490">
        <f>IFERROR(INDEX('Kode Akun'!N:N,MATCH(H104,'Kode Akun'!C:C,0),0),"")</f>
        <v>1120</v>
      </c>
      <c r="U104" s="488" t="str">
        <f>IFERROR(INDEX('Kode Akun'!O:O,MATCH(H104,'Kode Akun'!C:C,0),0),"")</f>
        <v>CASH - Operating Account</v>
      </c>
      <c r="V104" s="166"/>
    </row>
    <row r="105" spans="1:22" ht="15" customHeight="1" x14ac:dyDescent="0.25">
      <c r="A105" s="237">
        <f t="shared" si="3"/>
        <v>0</v>
      </c>
      <c r="B105" s="237">
        <f t="shared" si="4"/>
        <v>0</v>
      </c>
      <c r="C105" s="442" t="e">
        <f t="shared" si="5"/>
        <v>#REF!</v>
      </c>
      <c r="D105" s="477">
        <v>96</v>
      </c>
      <c r="E105" s="478">
        <v>43536</v>
      </c>
      <c r="F105" s="477"/>
      <c r="G105" s="479" t="s">
        <v>526</v>
      </c>
      <c r="H105" s="477">
        <v>8100</v>
      </c>
      <c r="I105" s="480" t="str">
        <f>IF(H105&lt;&gt;"",INDEX('Kode Akun'!$D:$D,MATCH($H105,'Kode Akun'!$C:$C,0),0),"")</f>
        <v>Beban Bunga Bank</v>
      </c>
      <c r="J105" s="481">
        <v>1026349.4093985999</v>
      </c>
      <c r="K105" s="481"/>
      <c r="L105" s="482" t="s">
        <v>357</v>
      </c>
      <c r="M105" s="483"/>
      <c r="N105" s="484"/>
      <c r="O105" s="484"/>
      <c r="P105" s="488" t="str">
        <f>IFERROR(INDEX(Supplier!D:D,MATCH(O105,Supplier!C:C,0),0),"")</f>
        <v/>
      </c>
      <c r="Q105" s="484"/>
      <c r="R105" s="484"/>
      <c r="S105" s="488" t="str">
        <f>IFERROR(INDEX(Customer!D:D,MATCH(R105,Customer!C:C,0),0),"")</f>
        <v/>
      </c>
      <c r="T105" s="490">
        <f>IFERROR(INDEX('Kode Akun'!N:N,MATCH(H105,'Kode Akun'!C:C,0),0),"")</f>
        <v>7010</v>
      </c>
      <c r="U105" s="488" t="str">
        <f>IFERROR(INDEX('Kode Akun'!O:O,MATCH(H105,'Kode Akun'!C:C,0),0),"")</f>
        <v>EXP - Bank Interests</v>
      </c>
      <c r="V105" s="166"/>
    </row>
    <row r="106" spans="1:22" ht="15" customHeight="1" x14ac:dyDescent="0.25">
      <c r="A106" s="237">
        <f t="shared" si="3"/>
        <v>0</v>
      </c>
      <c r="B106" s="237">
        <f t="shared" si="4"/>
        <v>0</v>
      </c>
      <c r="C106" s="442" t="e">
        <f t="shared" si="5"/>
        <v>#REF!</v>
      </c>
      <c r="D106" s="477">
        <v>97</v>
      </c>
      <c r="E106" s="478">
        <v>43536</v>
      </c>
      <c r="F106" s="477"/>
      <c r="G106" s="479" t="s">
        <v>527</v>
      </c>
      <c r="H106" s="477">
        <v>1150</v>
      </c>
      <c r="I106" s="480" t="str">
        <f>IF(H106&lt;&gt;"",INDEX('Kode Akun'!$D:$D,MATCH($H106,'Kode Akun'!$C:$C,0),0),"")</f>
        <v>Rekening Bank Permata</v>
      </c>
      <c r="J106" s="481"/>
      <c r="K106" s="481">
        <v>3691459.0016041347</v>
      </c>
      <c r="L106" s="482" t="s">
        <v>357</v>
      </c>
      <c r="M106" s="483"/>
      <c r="N106" s="484"/>
      <c r="O106" s="484"/>
      <c r="P106" s="488" t="str">
        <f>IFERROR(INDEX(Supplier!D:D,MATCH(O106,Supplier!C:C,0),0),"")</f>
        <v/>
      </c>
      <c r="Q106" s="484"/>
      <c r="R106" s="484"/>
      <c r="S106" s="488" t="str">
        <f>IFERROR(INDEX(Customer!D:D,MATCH(R106,Customer!C:C,0),0),"")</f>
        <v/>
      </c>
      <c r="T106" s="490">
        <f>IFERROR(INDEX('Kode Akun'!N:N,MATCH(H106,'Kode Akun'!C:C,0),0),"")</f>
        <v>1120</v>
      </c>
      <c r="U106" s="488" t="str">
        <f>IFERROR(INDEX('Kode Akun'!O:O,MATCH(H106,'Kode Akun'!C:C,0),0),"")</f>
        <v>CASH - Operating Account</v>
      </c>
      <c r="V106" s="166"/>
    </row>
    <row r="107" spans="1:22" ht="15" customHeight="1" x14ac:dyDescent="0.25">
      <c r="A107" s="237">
        <f t="shared" si="3"/>
        <v>0</v>
      </c>
      <c r="B107" s="237">
        <f t="shared" si="4"/>
        <v>0</v>
      </c>
      <c r="C107" s="442" t="e">
        <f t="shared" si="5"/>
        <v>#REF!</v>
      </c>
      <c r="D107" s="477">
        <v>98</v>
      </c>
      <c r="E107" s="478">
        <v>43536</v>
      </c>
      <c r="F107" s="477"/>
      <c r="G107" s="479" t="s">
        <v>527</v>
      </c>
      <c r="H107" s="477">
        <v>2720</v>
      </c>
      <c r="I107" s="480" t="str">
        <f>IF(H107&lt;&gt;"",INDEX('Kode Akun'!$D:$D,MATCH($H107,'Kode Akun'!$C:$C,0),0),"")</f>
        <v>Utang Bank Permata - KTA</v>
      </c>
      <c r="J107" s="481">
        <v>3691459.0016041347</v>
      </c>
      <c r="K107" s="481"/>
      <c r="L107" s="482" t="s">
        <v>357</v>
      </c>
      <c r="M107" s="483"/>
      <c r="N107" s="484"/>
      <c r="O107" s="484"/>
      <c r="P107" s="488" t="str">
        <f>IFERROR(INDEX(Supplier!D:D,MATCH(O107,Supplier!C:C,0),0),"")</f>
        <v/>
      </c>
      <c r="Q107" s="484"/>
      <c r="R107" s="484"/>
      <c r="S107" s="488" t="str">
        <f>IFERROR(INDEX(Customer!D:D,MATCH(R107,Customer!C:C,0),0),"")</f>
        <v/>
      </c>
      <c r="T107" s="490">
        <f>IFERROR(INDEX('Kode Akun'!N:N,MATCH(H107,'Kode Akun'!C:C,0),0),"")</f>
        <v>2710</v>
      </c>
      <c r="U107" s="488" t="str">
        <f>IFERROR(INDEX('Kode Akun'!O:O,MATCH(H107,'Kode Akun'!C:C,0),0),"")</f>
        <v>Central Bank Long Term Debts</v>
      </c>
      <c r="V107" s="166"/>
    </row>
    <row r="108" spans="1:22" ht="15" customHeight="1" x14ac:dyDescent="0.25">
      <c r="A108" s="237">
        <f t="shared" si="3"/>
        <v>0</v>
      </c>
      <c r="B108" s="237">
        <f t="shared" si="4"/>
        <v>0</v>
      </c>
      <c r="C108" s="442" t="e">
        <f t="shared" si="5"/>
        <v>#REF!</v>
      </c>
      <c r="D108" s="477">
        <v>99</v>
      </c>
      <c r="E108" s="478">
        <v>43547</v>
      </c>
      <c r="F108" s="477"/>
      <c r="G108" s="479" t="s">
        <v>529</v>
      </c>
      <c r="H108" s="477">
        <v>1160</v>
      </c>
      <c r="I108" s="480" t="str">
        <f>IF(H108&lt;&gt;"",INDEX('Kode Akun'!$D:$D,MATCH($H108,'Kode Akun'!$C:$C,0),0),"")</f>
        <v>Rekening Bank CIMB Niaga</v>
      </c>
      <c r="J108" s="481"/>
      <c r="K108" s="481">
        <v>2000000</v>
      </c>
      <c r="L108" s="482" t="s">
        <v>357</v>
      </c>
      <c r="M108" s="483"/>
      <c r="N108" s="484"/>
      <c r="O108" s="484"/>
      <c r="P108" s="488" t="str">
        <f>IFERROR(INDEX(Supplier!D:D,MATCH(O108,Supplier!C:C,0),0),"")</f>
        <v/>
      </c>
      <c r="Q108" s="484"/>
      <c r="R108" s="484"/>
      <c r="S108" s="488" t="str">
        <f>IFERROR(INDEX(Customer!D:D,MATCH(R108,Customer!C:C,0),0),"")</f>
        <v/>
      </c>
      <c r="T108" s="490">
        <f>IFERROR(INDEX('Kode Akun'!N:N,MATCH(H108,'Kode Akun'!C:C,0),0),"")</f>
        <v>1120</v>
      </c>
      <c r="U108" s="488" t="str">
        <f>IFERROR(INDEX('Kode Akun'!O:O,MATCH(H108,'Kode Akun'!C:C,0),0),"")</f>
        <v>CASH - Operating Account</v>
      </c>
      <c r="V108" s="166"/>
    </row>
    <row r="109" spans="1:22" ht="15" customHeight="1" x14ac:dyDescent="0.25">
      <c r="A109" s="237">
        <f t="shared" si="3"/>
        <v>0</v>
      </c>
      <c r="B109" s="237">
        <f t="shared" si="4"/>
        <v>0</v>
      </c>
      <c r="C109" s="442" t="e">
        <f t="shared" si="5"/>
        <v>#REF!</v>
      </c>
      <c r="D109" s="477">
        <v>100</v>
      </c>
      <c r="E109" s="478">
        <v>43547</v>
      </c>
      <c r="F109" s="477"/>
      <c r="G109" s="479" t="s">
        <v>529</v>
      </c>
      <c r="H109" s="477">
        <v>1240</v>
      </c>
      <c r="I109" s="480" t="str">
        <f>IF(H109&lt;&gt;"",INDEX('Kode Akun'!$D:$D,MATCH($H109,'Kode Akun'!$C:$C,0),0),"")</f>
        <v>Piutang Karyawan</v>
      </c>
      <c r="J109" s="481">
        <v>2000000</v>
      </c>
      <c r="K109" s="481"/>
      <c r="L109" s="482" t="s">
        <v>357</v>
      </c>
      <c r="M109" s="483"/>
      <c r="N109" s="484"/>
      <c r="O109" s="484"/>
      <c r="P109" s="488" t="str">
        <f>IFERROR(INDEX(Supplier!D:D,MATCH(O109,Supplier!C:C,0),0),"")</f>
        <v/>
      </c>
      <c r="Q109" s="484"/>
      <c r="R109" s="484"/>
      <c r="S109" s="488" t="str">
        <f>IFERROR(INDEX(Customer!D:D,MATCH(R109,Customer!C:C,0),0),"")</f>
        <v/>
      </c>
      <c r="T109" s="490">
        <f>IFERROR(INDEX('Kode Akun'!N:N,MATCH(H109,'Kode Akun'!C:C,0),0),"")</f>
        <v>1220</v>
      </c>
      <c r="U109" s="488" t="str">
        <f>IFERROR(INDEX('Kode Akun'!O:O,MATCH(H109,'Kode Akun'!C:C,0),0),"")</f>
        <v>Account Receivables - Employee</v>
      </c>
      <c r="V109" s="166"/>
    </row>
    <row r="110" spans="1:22" ht="15" customHeight="1" x14ac:dyDescent="0.25">
      <c r="A110" s="237">
        <f t="shared" si="3"/>
        <v>0</v>
      </c>
      <c r="B110" s="237">
        <f t="shared" si="4"/>
        <v>0</v>
      </c>
      <c r="C110" s="442" t="e">
        <f t="shared" si="5"/>
        <v>#REF!</v>
      </c>
      <c r="D110" s="477">
        <v>101</v>
      </c>
      <c r="E110" s="478">
        <v>43548</v>
      </c>
      <c r="F110" s="477"/>
      <c r="G110" s="479" t="s">
        <v>530</v>
      </c>
      <c r="H110" s="477">
        <v>1110</v>
      </c>
      <c r="I110" s="480" t="str">
        <f>IF(H110&lt;&gt;"",INDEX('Kode Akun'!$D:$D,MATCH($H110,'Kode Akun'!$C:$C,0),0),"")</f>
        <v>Kas Kecil</v>
      </c>
      <c r="J110" s="481">
        <v>1000000</v>
      </c>
      <c r="K110" s="481"/>
      <c r="L110" s="482" t="s">
        <v>357</v>
      </c>
      <c r="M110" s="483"/>
      <c r="N110" s="484"/>
      <c r="O110" s="484"/>
      <c r="P110" s="488" t="str">
        <f>IFERROR(INDEX(Supplier!D:D,MATCH(O110,Supplier!C:C,0),0),"")</f>
        <v/>
      </c>
      <c r="Q110" s="484"/>
      <c r="R110" s="484"/>
      <c r="S110" s="488" t="str">
        <f>IFERROR(INDEX(Customer!D:D,MATCH(R110,Customer!C:C,0),0),"")</f>
        <v/>
      </c>
      <c r="T110" s="490">
        <f>IFERROR(INDEX('Kode Akun'!N:N,MATCH(H110,'Kode Akun'!C:C,0),0),"")</f>
        <v>1110</v>
      </c>
      <c r="U110" s="488" t="str">
        <f>IFERROR(INDEX('Kode Akun'!O:O,MATCH(H110,'Kode Akun'!C:C,0),0),"")</f>
        <v>CASH - Petty Cash</v>
      </c>
      <c r="V110" s="166"/>
    </row>
    <row r="111" spans="1:22" ht="15" customHeight="1" x14ac:dyDescent="0.25">
      <c r="A111" s="237">
        <f t="shared" si="3"/>
        <v>0</v>
      </c>
      <c r="B111" s="237">
        <f t="shared" si="4"/>
        <v>0</v>
      </c>
      <c r="C111" s="442" t="e">
        <f t="shared" si="5"/>
        <v>#REF!</v>
      </c>
      <c r="D111" s="477">
        <v>102</v>
      </c>
      <c r="E111" s="478">
        <v>43548</v>
      </c>
      <c r="F111" s="477"/>
      <c r="G111" s="479" t="s">
        <v>530</v>
      </c>
      <c r="H111" s="477">
        <v>1240</v>
      </c>
      <c r="I111" s="480" t="str">
        <f>IF(H111&lt;&gt;"",INDEX('Kode Akun'!$D:$D,MATCH($H111,'Kode Akun'!$C:$C,0),0),"")</f>
        <v>Piutang Karyawan</v>
      </c>
      <c r="J111" s="481"/>
      <c r="K111" s="481">
        <v>1000000</v>
      </c>
      <c r="L111" s="482" t="s">
        <v>357</v>
      </c>
      <c r="M111" s="483"/>
      <c r="N111" s="484"/>
      <c r="O111" s="484"/>
      <c r="P111" s="488" t="str">
        <f>IFERROR(INDEX(Supplier!D:D,MATCH(O111,Supplier!C:C,0),0),"")</f>
        <v/>
      </c>
      <c r="Q111" s="484"/>
      <c r="R111" s="484"/>
      <c r="S111" s="488" t="str">
        <f>IFERROR(INDEX(Customer!D:D,MATCH(R111,Customer!C:C,0),0),"")</f>
        <v/>
      </c>
      <c r="T111" s="490">
        <f>IFERROR(INDEX('Kode Akun'!N:N,MATCH(H111,'Kode Akun'!C:C,0),0),"")</f>
        <v>1220</v>
      </c>
      <c r="U111" s="488" t="str">
        <f>IFERROR(INDEX('Kode Akun'!O:O,MATCH(H111,'Kode Akun'!C:C,0),0),"")</f>
        <v>Account Receivables - Employee</v>
      </c>
      <c r="V111" s="166"/>
    </row>
    <row r="112" spans="1:22" ht="15" customHeight="1" x14ac:dyDescent="0.25">
      <c r="A112" s="237">
        <f t="shared" si="3"/>
        <v>0</v>
      </c>
      <c r="B112" s="237">
        <f t="shared" si="4"/>
        <v>0</v>
      </c>
      <c r="C112" s="442" t="e">
        <f t="shared" si="5"/>
        <v>#REF!</v>
      </c>
      <c r="D112" s="477">
        <v>103</v>
      </c>
      <c r="E112" s="478">
        <v>43549</v>
      </c>
      <c r="F112" s="477"/>
      <c r="G112" s="479" t="s">
        <v>521</v>
      </c>
      <c r="H112" s="477">
        <v>1140</v>
      </c>
      <c r="I112" s="480" t="str">
        <f>IF(H112&lt;&gt;"",INDEX('Kode Akun'!$D:$D,MATCH($H112,'Kode Akun'!$C:$C,0),0),"")</f>
        <v>Rekening Bank Mandiri</v>
      </c>
      <c r="J112" s="481"/>
      <c r="K112" s="481">
        <v>6000000</v>
      </c>
      <c r="L112" s="482" t="s">
        <v>357</v>
      </c>
      <c r="M112" s="483"/>
      <c r="N112" s="484"/>
      <c r="O112" s="484"/>
      <c r="P112" s="488" t="str">
        <f>IFERROR(INDEX(Supplier!D:D,MATCH(O112,Supplier!C:C,0),0),"")</f>
        <v/>
      </c>
      <c r="Q112" s="484"/>
      <c r="R112" s="484"/>
      <c r="S112" s="488" t="str">
        <f>IFERROR(INDEX(Customer!D:D,MATCH(R112,Customer!C:C,0),0),"")</f>
        <v/>
      </c>
      <c r="T112" s="490">
        <f>IFERROR(INDEX('Kode Akun'!N:N,MATCH(H112,'Kode Akun'!C:C,0),0),"")</f>
        <v>1120</v>
      </c>
      <c r="U112" s="488" t="str">
        <f>IFERROR(INDEX('Kode Akun'!O:O,MATCH(H112,'Kode Akun'!C:C,0),0),"")</f>
        <v>CASH - Operating Account</v>
      </c>
      <c r="V112" s="166"/>
    </row>
    <row r="113" spans="1:22" ht="15" customHeight="1" x14ac:dyDescent="0.25">
      <c r="A113" s="237">
        <f t="shared" si="3"/>
        <v>0</v>
      </c>
      <c r="B113" s="237">
        <f t="shared" si="4"/>
        <v>0</v>
      </c>
      <c r="C113" s="442" t="e">
        <f t="shared" si="5"/>
        <v>#REF!</v>
      </c>
      <c r="D113" s="477">
        <v>104</v>
      </c>
      <c r="E113" s="478">
        <v>43549</v>
      </c>
      <c r="F113" s="477"/>
      <c r="G113" s="479" t="s">
        <v>521</v>
      </c>
      <c r="H113" s="477">
        <v>6110</v>
      </c>
      <c r="I113" s="480" t="str">
        <f>IF(H113&lt;&gt;"",INDEX('Kode Akun'!$D:$D,MATCH($H113,'Kode Akun'!$C:$C,0),0),"")</f>
        <v>Beban Gaji Karyawan Tetap</v>
      </c>
      <c r="J113" s="481">
        <v>6000000</v>
      </c>
      <c r="K113" s="481"/>
      <c r="L113" s="482" t="s">
        <v>357</v>
      </c>
      <c r="M113" s="483"/>
      <c r="N113" s="484"/>
      <c r="O113" s="484"/>
      <c r="P113" s="488" t="str">
        <f>IFERROR(INDEX(Supplier!D:D,MATCH(O113,Supplier!C:C,0),0),"")</f>
        <v/>
      </c>
      <c r="Q113" s="484"/>
      <c r="R113" s="484"/>
      <c r="S113" s="488" t="str">
        <f>IFERROR(INDEX(Customer!D:D,MATCH(R113,Customer!C:C,0),0),"")</f>
        <v/>
      </c>
      <c r="T113" s="490">
        <f>IFERROR(INDEX('Kode Akun'!N:N,MATCH(H113,'Kode Akun'!C:C,0),0),"")</f>
        <v>6010</v>
      </c>
      <c r="U113" s="488" t="str">
        <f>IFERROR(INDEX('Kode Akun'!O:O,MATCH(H113,'Kode Akun'!C:C,0),0),"")</f>
        <v>EXP - Salaries</v>
      </c>
      <c r="V113" s="166"/>
    </row>
    <row r="114" spans="1:22" ht="15" customHeight="1" x14ac:dyDescent="0.25">
      <c r="A114" s="237">
        <f t="shared" si="3"/>
        <v>0</v>
      </c>
      <c r="B114" s="237">
        <f t="shared" si="4"/>
        <v>0</v>
      </c>
      <c r="C114" s="442" t="e">
        <f t="shared" si="5"/>
        <v>#REF!</v>
      </c>
      <c r="D114" s="477">
        <v>105</v>
      </c>
      <c r="E114" s="478">
        <v>43549</v>
      </c>
      <c r="F114" s="477"/>
      <c r="G114" s="479" t="s">
        <v>522</v>
      </c>
      <c r="H114" s="477">
        <v>1140</v>
      </c>
      <c r="I114" s="480" t="str">
        <f>IF(H114&lt;&gt;"",INDEX('Kode Akun'!$D:$D,MATCH($H114,'Kode Akun'!$C:$C,0),0),"")</f>
        <v>Rekening Bank Mandiri</v>
      </c>
      <c r="J114" s="481"/>
      <c r="K114" s="481">
        <v>5980000</v>
      </c>
      <c r="L114" s="482" t="s">
        <v>357</v>
      </c>
      <c r="M114" s="483"/>
      <c r="N114" s="484"/>
      <c r="O114" s="484"/>
      <c r="P114" s="488" t="str">
        <f>IFERROR(INDEX(Supplier!D:D,MATCH(O114,Supplier!C:C,0),0),"")</f>
        <v/>
      </c>
      <c r="Q114" s="484"/>
      <c r="R114" s="484"/>
      <c r="S114" s="488" t="str">
        <f>IFERROR(INDEX(Customer!D:D,MATCH(R114,Customer!C:C,0),0),"")</f>
        <v/>
      </c>
      <c r="T114" s="490">
        <f>IFERROR(INDEX('Kode Akun'!N:N,MATCH(H114,'Kode Akun'!C:C,0),0),"")</f>
        <v>1120</v>
      </c>
      <c r="U114" s="488" t="str">
        <f>IFERROR(INDEX('Kode Akun'!O:O,MATCH(H114,'Kode Akun'!C:C,0),0),"")</f>
        <v>CASH - Operating Account</v>
      </c>
      <c r="V114" s="166"/>
    </row>
    <row r="115" spans="1:22" ht="15" customHeight="1" x14ac:dyDescent="0.25">
      <c r="A115" s="237">
        <f t="shared" si="3"/>
        <v>0</v>
      </c>
      <c r="B115" s="237">
        <f t="shared" si="4"/>
        <v>0</v>
      </c>
      <c r="C115" s="442" t="e">
        <f t="shared" si="5"/>
        <v>#REF!</v>
      </c>
      <c r="D115" s="477">
        <v>106</v>
      </c>
      <c r="E115" s="478">
        <v>43549</v>
      </c>
      <c r="F115" s="477"/>
      <c r="G115" s="479" t="s">
        <v>522</v>
      </c>
      <c r="H115" s="477">
        <v>6120</v>
      </c>
      <c r="I115" s="480" t="str">
        <f>IF(H115&lt;&gt;"",INDEX('Kode Akun'!$D:$D,MATCH($H115,'Kode Akun'!$C:$C,0),0),"")</f>
        <v>Beban Gaji Karyawan Kontrak</v>
      </c>
      <c r="J115" s="481">
        <v>5980000</v>
      </c>
      <c r="K115" s="481"/>
      <c r="L115" s="482" t="s">
        <v>357</v>
      </c>
      <c r="M115" s="483"/>
      <c r="N115" s="484"/>
      <c r="O115" s="484"/>
      <c r="P115" s="488" t="str">
        <f>IFERROR(INDEX(Supplier!D:D,MATCH(O115,Supplier!C:C,0),0),"")</f>
        <v/>
      </c>
      <c r="Q115" s="484"/>
      <c r="R115" s="484"/>
      <c r="S115" s="488" t="str">
        <f>IFERROR(INDEX(Customer!D:D,MATCH(R115,Customer!C:C,0),0),"")</f>
        <v/>
      </c>
      <c r="T115" s="490">
        <f>IFERROR(INDEX('Kode Akun'!N:N,MATCH(H115,'Kode Akun'!C:C,0),0),"")</f>
        <v>6010</v>
      </c>
      <c r="U115" s="488" t="str">
        <f>IFERROR(INDEX('Kode Akun'!O:O,MATCH(H115,'Kode Akun'!C:C,0),0),"")</f>
        <v>EXP - Salaries</v>
      </c>
      <c r="V115" s="166"/>
    </row>
    <row r="116" spans="1:22" ht="15" customHeight="1" x14ac:dyDescent="0.25">
      <c r="A116" s="237">
        <f t="shared" si="3"/>
        <v>0</v>
      </c>
      <c r="B116" s="237">
        <f t="shared" si="4"/>
        <v>0</v>
      </c>
      <c r="C116" s="442" t="e">
        <f t="shared" si="5"/>
        <v>#REF!</v>
      </c>
      <c r="D116" s="477">
        <v>107</v>
      </c>
      <c r="E116" s="478">
        <v>43565</v>
      </c>
      <c r="F116" s="477"/>
      <c r="G116" s="479" t="s">
        <v>509</v>
      </c>
      <c r="H116" s="477">
        <v>1110</v>
      </c>
      <c r="I116" s="480" t="str">
        <f>IF(H116&lt;&gt;"",INDEX('Kode Akun'!$D:$D,MATCH($H116,'Kode Akun'!$C:$C,0),0),"")</f>
        <v>Kas Kecil</v>
      </c>
      <c r="J116" s="481"/>
      <c r="K116" s="481">
        <v>18750</v>
      </c>
      <c r="L116" s="482" t="s">
        <v>357</v>
      </c>
      <c r="M116" s="483"/>
      <c r="N116" s="484"/>
      <c r="O116" s="484"/>
      <c r="P116" s="488" t="str">
        <f>IFERROR(INDEX(Supplier!D:D,MATCH(O116,Supplier!C:C,0),0),"")</f>
        <v/>
      </c>
      <c r="Q116" s="484"/>
      <c r="R116" s="484"/>
      <c r="S116" s="488" t="str">
        <f>IFERROR(INDEX(Customer!D:D,MATCH(R116,Customer!C:C,0),0),"")</f>
        <v/>
      </c>
      <c r="T116" s="490">
        <f>IFERROR(INDEX('Kode Akun'!N:N,MATCH(H116,'Kode Akun'!C:C,0),0),"")</f>
        <v>1110</v>
      </c>
      <c r="U116" s="488" t="str">
        <f>IFERROR(INDEX('Kode Akun'!O:O,MATCH(H116,'Kode Akun'!C:C,0),0),"")</f>
        <v>CASH - Petty Cash</v>
      </c>
      <c r="V116" s="166"/>
    </row>
    <row r="117" spans="1:22" ht="15" customHeight="1" x14ac:dyDescent="0.25">
      <c r="A117" s="237">
        <f t="shared" si="3"/>
        <v>0</v>
      </c>
      <c r="B117" s="237">
        <f t="shared" si="4"/>
        <v>0</v>
      </c>
      <c r="C117" s="442" t="e">
        <f t="shared" si="5"/>
        <v>#REF!</v>
      </c>
      <c r="D117" s="477">
        <v>108</v>
      </c>
      <c r="E117" s="478">
        <v>43565</v>
      </c>
      <c r="F117" s="477"/>
      <c r="G117" s="479" t="s">
        <v>509</v>
      </c>
      <c r="H117" s="477">
        <v>1270</v>
      </c>
      <c r="I117" s="480" t="str">
        <f>IF(H117&lt;&gt;"",INDEX('Kode Akun'!$D:$D,MATCH($H117,'Kode Akun'!$C:$C,0),0),"")</f>
        <v>PPh 21 dibayar di Muka</v>
      </c>
      <c r="J117" s="481">
        <v>18750</v>
      </c>
      <c r="K117" s="481"/>
      <c r="L117" s="482" t="s">
        <v>357</v>
      </c>
      <c r="M117" s="483"/>
      <c r="N117" s="484"/>
      <c r="O117" s="484"/>
      <c r="P117" s="488" t="str">
        <f>IFERROR(INDEX(Supplier!D:D,MATCH(O117,Supplier!C:C,0),0),"")</f>
        <v/>
      </c>
      <c r="Q117" s="484"/>
      <c r="R117" s="484"/>
      <c r="S117" s="488" t="str">
        <f>IFERROR(INDEX(Customer!D:D,MATCH(R117,Customer!C:C,0),0),"")</f>
        <v/>
      </c>
      <c r="T117" s="490">
        <f>IFERROR(INDEX('Kode Akun'!N:N,MATCH(H117,'Kode Akun'!C:C,0),0),"")</f>
        <v>1270</v>
      </c>
      <c r="U117" s="488" t="str">
        <f>IFERROR(INDEX('Kode Akun'!O:O,MATCH(H117,'Kode Akun'!C:C,0),0),"")</f>
        <v>PREPAID Taxes</v>
      </c>
      <c r="V117" s="166"/>
    </row>
    <row r="118" spans="1:22" ht="15" customHeight="1" x14ac:dyDescent="0.25">
      <c r="A118" s="237">
        <f t="shared" si="3"/>
        <v>0</v>
      </c>
      <c r="B118" s="237">
        <f t="shared" si="4"/>
        <v>0</v>
      </c>
      <c r="C118" s="442" t="e">
        <f t="shared" si="5"/>
        <v>#REF!</v>
      </c>
      <c r="D118" s="477">
        <v>109</v>
      </c>
      <c r="E118" s="478">
        <v>43566</v>
      </c>
      <c r="F118" s="477"/>
      <c r="G118" s="479" t="s">
        <v>510</v>
      </c>
      <c r="H118" s="477">
        <v>1160</v>
      </c>
      <c r="I118" s="480" t="str">
        <f>IF(H118&lt;&gt;"",INDEX('Kode Akun'!$D:$D,MATCH($H118,'Kode Akun'!$C:$C,0),0),"")</f>
        <v>Rekening Bank CIMB Niaga</v>
      </c>
      <c r="J118" s="481"/>
      <c r="K118" s="481">
        <v>881583.68934095383</v>
      </c>
      <c r="L118" s="482" t="s">
        <v>357</v>
      </c>
      <c r="M118" s="483"/>
      <c r="N118" s="484"/>
      <c r="O118" s="484"/>
      <c r="P118" s="488" t="str">
        <f>IFERROR(INDEX(Supplier!D:D,MATCH(O118,Supplier!C:C,0),0),"")</f>
        <v/>
      </c>
      <c r="Q118" s="484"/>
      <c r="R118" s="484"/>
      <c r="S118" s="488" t="str">
        <f>IFERROR(INDEX(Customer!D:D,MATCH(R118,Customer!C:C,0),0),"")</f>
        <v/>
      </c>
      <c r="T118" s="490">
        <f>IFERROR(INDEX('Kode Akun'!N:N,MATCH(H118,'Kode Akun'!C:C,0),0),"")</f>
        <v>1120</v>
      </c>
      <c r="U118" s="488" t="str">
        <f>IFERROR(INDEX('Kode Akun'!O:O,MATCH(H118,'Kode Akun'!C:C,0),0),"")</f>
        <v>CASH - Operating Account</v>
      </c>
      <c r="V118" s="166"/>
    </row>
    <row r="119" spans="1:22" ht="15" customHeight="1" x14ac:dyDescent="0.25">
      <c r="A119" s="237">
        <f t="shared" si="3"/>
        <v>0</v>
      </c>
      <c r="B119" s="237">
        <f t="shared" si="4"/>
        <v>0</v>
      </c>
      <c r="C119" s="442" t="e">
        <f t="shared" si="5"/>
        <v>#REF!</v>
      </c>
      <c r="D119" s="477">
        <v>110</v>
      </c>
      <c r="E119" s="478">
        <v>43566</v>
      </c>
      <c r="F119" s="477"/>
      <c r="G119" s="479" t="s">
        <v>510</v>
      </c>
      <c r="H119" s="477">
        <v>8100</v>
      </c>
      <c r="I119" s="480" t="str">
        <f>IF(H119&lt;&gt;"",INDEX('Kode Akun'!$D:$D,MATCH($H119,'Kode Akun'!$C:$C,0),0),"")</f>
        <v>Beban Bunga Bank</v>
      </c>
      <c r="J119" s="481">
        <v>881583.68934095383</v>
      </c>
      <c r="K119" s="481"/>
      <c r="L119" s="482" t="s">
        <v>357</v>
      </c>
      <c r="M119" s="483"/>
      <c r="N119" s="484"/>
      <c r="O119" s="484"/>
      <c r="P119" s="488" t="str">
        <f>IFERROR(INDEX(Supplier!D:D,MATCH(O119,Supplier!C:C,0),0),"")</f>
        <v/>
      </c>
      <c r="Q119" s="484"/>
      <c r="R119" s="484"/>
      <c r="S119" s="488" t="str">
        <f>IFERROR(INDEX(Customer!D:D,MATCH(R119,Customer!C:C,0),0),"")</f>
        <v/>
      </c>
      <c r="T119" s="490">
        <f>IFERROR(INDEX('Kode Akun'!N:N,MATCH(H119,'Kode Akun'!C:C,0),0),"")</f>
        <v>7010</v>
      </c>
      <c r="U119" s="488" t="str">
        <f>IFERROR(INDEX('Kode Akun'!O:O,MATCH(H119,'Kode Akun'!C:C,0),0),"")</f>
        <v>EXP - Bank Interests</v>
      </c>
      <c r="V119" s="166"/>
    </row>
    <row r="120" spans="1:22" ht="15" customHeight="1" x14ac:dyDescent="0.25">
      <c r="A120" s="237">
        <f t="shared" si="3"/>
        <v>0</v>
      </c>
      <c r="B120" s="237">
        <f t="shared" si="4"/>
        <v>0</v>
      </c>
      <c r="C120" s="442" t="e">
        <f t="shared" si="5"/>
        <v>#REF!</v>
      </c>
      <c r="D120" s="477">
        <v>111</v>
      </c>
      <c r="E120" s="478">
        <v>43566</v>
      </c>
      <c r="F120" s="477"/>
      <c r="G120" s="479" t="s">
        <v>511</v>
      </c>
      <c r="H120" s="477">
        <v>1160</v>
      </c>
      <c r="I120" s="480" t="str">
        <f>IF(H120&lt;&gt;"",INDEX('Kode Akun'!$D:$D,MATCH($H120,'Kode Akun'!$C:$C,0),0),"")</f>
        <v>Rekening Bank CIMB Niaga</v>
      </c>
      <c r="J120" s="481"/>
      <c r="K120" s="481">
        <v>2439847.2919441652</v>
      </c>
      <c r="L120" s="482" t="s">
        <v>357</v>
      </c>
      <c r="M120" s="483"/>
      <c r="N120" s="484"/>
      <c r="O120" s="484"/>
      <c r="P120" s="488" t="str">
        <f>IFERROR(INDEX(Supplier!D:D,MATCH(O120,Supplier!C:C,0),0),"")</f>
        <v/>
      </c>
      <c r="Q120" s="484"/>
      <c r="R120" s="484"/>
      <c r="S120" s="488" t="str">
        <f>IFERROR(INDEX(Customer!D:D,MATCH(R120,Customer!C:C,0),0),"")</f>
        <v/>
      </c>
      <c r="T120" s="490">
        <f>IFERROR(INDEX('Kode Akun'!N:N,MATCH(H120,'Kode Akun'!C:C,0),0),"")</f>
        <v>1120</v>
      </c>
      <c r="U120" s="488" t="str">
        <f>IFERROR(INDEX('Kode Akun'!O:O,MATCH(H120,'Kode Akun'!C:C,0),0),"")</f>
        <v>CASH - Operating Account</v>
      </c>
      <c r="V120" s="166"/>
    </row>
    <row r="121" spans="1:22" ht="15" customHeight="1" x14ac:dyDescent="0.25">
      <c r="A121" s="237">
        <f t="shared" si="3"/>
        <v>0</v>
      </c>
      <c r="B121" s="237">
        <f t="shared" si="4"/>
        <v>0</v>
      </c>
      <c r="C121" s="442" t="e">
        <f t="shared" si="5"/>
        <v>#REF!</v>
      </c>
      <c r="D121" s="477">
        <v>112</v>
      </c>
      <c r="E121" s="478">
        <v>43566</v>
      </c>
      <c r="F121" s="477"/>
      <c r="G121" s="479" t="s">
        <v>511</v>
      </c>
      <c r="H121" s="477">
        <v>2730</v>
      </c>
      <c r="I121" s="480" t="str">
        <f>IF(H121&lt;&gt;"",INDEX('Kode Akun'!$D:$D,MATCH($H121,'Kode Akun'!$C:$C,0),0),"")</f>
        <v>Utang Bank Niaga</v>
      </c>
      <c r="J121" s="481">
        <v>2439847.2919441652</v>
      </c>
      <c r="K121" s="481"/>
      <c r="L121" s="482" t="s">
        <v>357</v>
      </c>
      <c r="M121" s="483"/>
      <c r="N121" s="484"/>
      <c r="O121" s="484"/>
      <c r="P121" s="488" t="str">
        <f>IFERROR(INDEX(Supplier!D:D,MATCH(O121,Supplier!C:C,0),0),"")</f>
        <v/>
      </c>
      <c r="Q121" s="484"/>
      <c r="R121" s="484"/>
      <c r="S121" s="488" t="str">
        <f>IFERROR(INDEX(Customer!D:D,MATCH(R121,Customer!C:C,0),0),"")</f>
        <v/>
      </c>
      <c r="T121" s="490">
        <f>IFERROR(INDEX('Kode Akun'!N:N,MATCH(H121,'Kode Akun'!C:C,0),0),"")</f>
        <v>2710</v>
      </c>
      <c r="U121" s="488" t="str">
        <f>IFERROR(INDEX('Kode Akun'!O:O,MATCH(H121,'Kode Akun'!C:C,0),0),"")</f>
        <v>Central Bank Long Term Debts</v>
      </c>
      <c r="V121" s="166"/>
    </row>
    <row r="122" spans="1:22" ht="15" customHeight="1" x14ac:dyDescent="0.25">
      <c r="A122" s="237">
        <f t="shared" si="3"/>
        <v>0</v>
      </c>
      <c r="B122" s="237">
        <f t="shared" si="4"/>
        <v>0</v>
      </c>
      <c r="C122" s="442" t="e">
        <f t="shared" si="5"/>
        <v>#REF!</v>
      </c>
      <c r="D122" s="477">
        <v>113</v>
      </c>
      <c r="E122" s="478">
        <v>43567</v>
      </c>
      <c r="F122" s="477"/>
      <c r="G122" s="479" t="s">
        <v>526</v>
      </c>
      <c r="H122" s="477">
        <v>1150</v>
      </c>
      <c r="I122" s="480" t="str">
        <f>IF(H122&lt;&gt;"",INDEX('Kode Akun'!$D:$D,MATCH($H122,'Kode Akun'!$C:$C,0),0),"")</f>
        <v>Rekening Bank Permata</v>
      </c>
      <c r="J122" s="481"/>
      <c r="K122" s="481">
        <v>1010968.3302252492</v>
      </c>
      <c r="L122" s="482" t="s">
        <v>357</v>
      </c>
      <c r="M122" s="483"/>
      <c r="N122" s="484"/>
      <c r="O122" s="484"/>
      <c r="P122" s="488" t="str">
        <f>IFERROR(INDEX(Supplier!D:D,MATCH(O122,Supplier!C:C,0),0),"")</f>
        <v/>
      </c>
      <c r="Q122" s="484"/>
      <c r="R122" s="484"/>
      <c r="S122" s="488" t="str">
        <f>IFERROR(INDEX(Customer!D:D,MATCH(R122,Customer!C:C,0),0),"")</f>
        <v/>
      </c>
      <c r="T122" s="490">
        <f>IFERROR(INDEX('Kode Akun'!N:N,MATCH(H122,'Kode Akun'!C:C,0),0),"")</f>
        <v>1120</v>
      </c>
      <c r="U122" s="488" t="str">
        <f>IFERROR(INDEX('Kode Akun'!O:O,MATCH(H122,'Kode Akun'!C:C,0),0),"")</f>
        <v>CASH - Operating Account</v>
      </c>
      <c r="V122" s="166"/>
    </row>
    <row r="123" spans="1:22" ht="15" customHeight="1" x14ac:dyDescent="0.25">
      <c r="A123" s="237">
        <f t="shared" si="3"/>
        <v>0</v>
      </c>
      <c r="B123" s="237">
        <f t="shared" si="4"/>
        <v>0</v>
      </c>
      <c r="C123" s="442" t="e">
        <f t="shared" si="5"/>
        <v>#REF!</v>
      </c>
      <c r="D123" s="477">
        <v>114</v>
      </c>
      <c r="E123" s="478">
        <v>43567</v>
      </c>
      <c r="F123" s="477"/>
      <c r="G123" s="479" t="s">
        <v>526</v>
      </c>
      <c r="H123" s="477">
        <v>8100</v>
      </c>
      <c r="I123" s="480" t="str">
        <f>IF(H123&lt;&gt;"",INDEX('Kode Akun'!$D:$D,MATCH($H123,'Kode Akun'!$C:$C,0),0),"")</f>
        <v>Beban Bunga Bank</v>
      </c>
      <c r="J123" s="481">
        <v>1010968.3302252492</v>
      </c>
      <c r="K123" s="481"/>
      <c r="L123" s="482" t="s">
        <v>357</v>
      </c>
      <c r="M123" s="483"/>
      <c r="N123" s="484"/>
      <c r="O123" s="484"/>
      <c r="P123" s="488" t="str">
        <f>IFERROR(INDEX(Supplier!D:D,MATCH(O123,Supplier!C:C,0),0),"")</f>
        <v/>
      </c>
      <c r="Q123" s="484"/>
      <c r="R123" s="484"/>
      <c r="S123" s="488" t="str">
        <f>IFERROR(INDEX(Customer!D:D,MATCH(R123,Customer!C:C,0),0),"")</f>
        <v/>
      </c>
      <c r="T123" s="490">
        <f>IFERROR(INDEX('Kode Akun'!N:N,MATCH(H123,'Kode Akun'!C:C,0),0),"")</f>
        <v>7010</v>
      </c>
      <c r="U123" s="488" t="str">
        <f>IFERROR(INDEX('Kode Akun'!O:O,MATCH(H123,'Kode Akun'!C:C,0),0),"")</f>
        <v>EXP - Bank Interests</v>
      </c>
      <c r="V123" s="166"/>
    </row>
    <row r="124" spans="1:22" ht="15" customHeight="1" x14ac:dyDescent="0.25">
      <c r="A124" s="237">
        <f t="shared" si="3"/>
        <v>0</v>
      </c>
      <c r="B124" s="237">
        <f t="shared" si="4"/>
        <v>0</v>
      </c>
      <c r="C124" s="442" t="e">
        <f t="shared" si="5"/>
        <v>#REF!</v>
      </c>
      <c r="D124" s="477">
        <v>115</v>
      </c>
      <c r="E124" s="478">
        <v>43567</v>
      </c>
      <c r="F124" s="477"/>
      <c r="G124" s="479" t="s">
        <v>527</v>
      </c>
      <c r="H124" s="477">
        <v>1150</v>
      </c>
      <c r="I124" s="480" t="str">
        <f>IF(H124&lt;&gt;"",INDEX('Kode Akun'!$D:$D,MATCH($H124,'Kode Akun'!$C:$C,0),0),"")</f>
        <v>Rekening Bank Permata</v>
      </c>
      <c r="J124" s="481"/>
      <c r="K124" s="481">
        <v>3706840.0807774854</v>
      </c>
      <c r="L124" s="482" t="s">
        <v>357</v>
      </c>
      <c r="M124" s="483"/>
      <c r="N124" s="484"/>
      <c r="O124" s="484"/>
      <c r="P124" s="488" t="str">
        <f>IFERROR(INDEX(Supplier!D:D,MATCH(O124,Supplier!C:C,0),0),"")</f>
        <v/>
      </c>
      <c r="Q124" s="484"/>
      <c r="R124" s="484"/>
      <c r="S124" s="488" t="str">
        <f>IFERROR(INDEX(Customer!D:D,MATCH(R124,Customer!C:C,0),0),"")</f>
        <v/>
      </c>
      <c r="T124" s="490">
        <f>IFERROR(INDEX('Kode Akun'!N:N,MATCH(H124,'Kode Akun'!C:C,0),0),"")</f>
        <v>1120</v>
      </c>
      <c r="U124" s="488" t="str">
        <f>IFERROR(INDEX('Kode Akun'!O:O,MATCH(H124,'Kode Akun'!C:C,0),0),"")</f>
        <v>CASH - Operating Account</v>
      </c>
      <c r="V124" s="166"/>
    </row>
    <row r="125" spans="1:22" ht="15" customHeight="1" x14ac:dyDescent="0.25">
      <c r="A125" s="237">
        <f t="shared" si="3"/>
        <v>0</v>
      </c>
      <c r="B125" s="237">
        <f t="shared" si="4"/>
        <v>0</v>
      </c>
      <c r="C125" s="442" t="e">
        <f t="shared" si="5"/>
        <v>#REF!</v>
      </c>
      <c r="D125" s="477">
        <v>116</v>
      </c>
      <c r="E125" s="478">
        <v>43567</v>
      </c>
      <c r="F125" s="477"/>
      <c r="G125" s="479" t="s">
        <v>527</v>
      </c>
      <c r="H125" s="477">
        <v>2720</v>
      </c>
      <c r="I125" s="480" t="str">
        <f>IF(H125&lt;&gt;"",INDEX('Kode Akun'!$D:$D,MATCH($H125,'Kode Akun'!$C:$C,0),0),"")</f>
        <v>Utang Bank Permata - KTA</v>
      </c>
      <c r="J125" s="481">
        <v>3706840.0807774854</v>
      </c>
      <c r="K125" s="481"/>
      <c r="L125" s="482" t="s">
        <v>357</v>
      </c>
      <c r="M125" s="483"/>
      <c r="N125" s="484"/>
      <c r="O125" s="484"/>
      <c r="P125" s="488" t="str">
        <f>IFERROR(INDEX(Supplier!D:D,MATCH(O125,Supplier!C:C,0),0),"")</f>
        <v/>
      </c>
      <c r="Q125" s="484"/>
      <c r="R125" s="484"/>
      <c r="S125" s="488" t="str">
        <f>IFERROR(INDEX(Customer!D:D,MATCH(R125,Customer!C:C,0),0),"")</f>
        <v/>
      </c>
      <c r="T125" s="490">
        <f>IFERROR(INDEX('Kode Akun'!N:N,MATCH(H125,'Kode Akun'!C:C,0),0),"")</f>
        <v>2710</v>
      </c>
      <c r="U125" s="488" t="str">
        <f>IFERROR(INDEX('Kode Akun'!O:O,MATCH(H125,'Kode Akun'!C:C,0),0),"")</f>
        <v>Central Bank Long Term Debts</v>
      </c>
      <c r="V125" s="166"/>
    </row>
    <row r="126" spans="1:22" ht="15" customHeight="1" x14ac:dyDescent="0.25">
      <c r="A126" s="237">
        <f t="shared" si="3"/>
        <v>0</v>
      </c>
      <c r="B126" s="237">
        <f t="shared" si="4"/>
        <v>0</v>
      </c>
      <c r="C126" s="442" t="e">
        <f t="shared" si="5"/>
        <v>#REF!</v>
      </c>
      <c r="D126" s="477">
        <v>117</v>
      </c>
      <c r="E126" s="478">
        <v>43580</v>
      </c>
      <c r="F126" s="477"/>
      <c r="G126" s="479" t="s">
        <v>521</v>
      </c>
      <c r="H126" s="477">
        <v>1140</v>
      </c>
      <c r="I126" s="480" t="str">
        <f>IF(H126&lt;&gt;"",INDEX('Kode Akun'!$D:$D,MATCH($H126,'Kode Akun'!$C:$C,0),0),"")</f>
        <v>Rekening Bank Mandiri</v>
      </c>
      <c r="J126" s="481"/>
      <c r="K126" s="481">
        <v>6000000</v>
      </c>
      <c r="L126" s="482" t="s">
        <v>357</v>
      </c>
      <c r="M126" s="483"/>
      <c r="N126" s="484"/>
      <c r="O126" s="484"/>
      <c r="P126" s="488" t="str">
        <f>IFERROR(INDEX(Supplier!D:D,MATCH(O126,Supplier!C:C,0),0),"")</f>
        <v/>
      </c>
      <c r="Q126" s="484"/>
      <c r="R126" s="484"/>
      <c r="S126" s="488" t="str">
        <f>IFERROR(INDEX(Customer!D:D,MATCH(R126,Customer!C:C,0),0),"")</f>
        <v/>
      </c>
      <c r="T126" s="490">
        <f>IFERROR(INDEX('Kode Akun'!N:N,MATCH(H126,'Kode Akun'!C:C,0),0),"")</f>
        <v>1120</v>
      </c>
      <c r="U126" s="488" t="str">
        <f>IFERROR(INDEX('Kode Akun'!O:O,MATCH(H126,'Kode Akun'!C:C,0),0),"")</f>
        <v>CASH - Operating Account</v>
      </c>
      <c r="V126" s="166"/>
    </row>
    <row r="127" spans="1:22" ht="15" customHeight="1" x14ac:dyDescent="0.25">
      <c r="A127" s="237">
        <f t="shared" si="3"/>
        <v>0</v>
      </c>
      <c r="B127" s="237">
        <f t="shared" si="4"/>
        <v>0</v>
      </c>
      <c r="C127" s="442" t="e">
        <f t="shared" si="5"/>
        <v>#REF!</v>
      </c>
      <c r="D127" s="477">
        <v>118</v>
      </c>
      <c r="E127" s="478">
        <v>43580</v>
      </c>
      <c r="F127" s="477"/>
      <c r="G127" s="479" t="s">
        <v>521</v>
      </c>
      <c r="H127" s="477">
        <v>6110</v>
      </c>
      <c r="I127" s="480" t="str">
        <f>IF(H127&lt;&gt;"",INDEX('Kode Akun'!$D:$D,MATCH($H127,'Kode Akun'!$C:$C,0),0),"")</f>
        <v>Beban Gaji Karyawan Tetap</v>
      </c>
      <c r="J127" s="481">
        <v>6000000</v>
      </c>
      <c r="K127" s="481"/>
      <c r="L127" s="482" t="s">
        <v>357</v>
      </c>
      <c r="M127" s="483"/>
      <c r="N127" s="484"/>
      <c r="O127" s="484"/>
      <c r="P127" s="488" t="str">
        <f>IFERROR(INDEX(Supplier!D:D,MATCH(O127,Supplier!C:C,0),0),"")</f>
        <v/>
      </c>
      <c r="Q127" s="484"/>
      <c r="R127" s="484"/>
      <c r="S127" s="488" t="str">
        <f>IFERROR(INDEX(Customer!D:D,MATCH(R127,Customer!C:C,0),0),"")</f>
        <v/>
      </c>
      <c r="T127" s="490">
        <f>IFERROR(INDEX('Kode Akun'!N:N,MATCH(H127,'Kode Akun'!C:C,0),0),"")</f>
        <v>6010</v>
      </c>
      <c r="U127" s="488" t="str">
        <f>IFERROR(INDEX('Kode Akun'!O:O,MATCH(H127,'Kode Akun'!C:C,0),0),"")</f>
        <v>EXP - Salaries</v>
      </c>
      <c r="V127" s="166"/>
    </row>
    <row r="128" spans="1:22" ht="15" customHeight="1" x14ac:dyDescent="0.25">
      <c r="A128" s="237">
        <f t="shared" si="3"/>
        <v>0</v>
      </c>
      <c r="B128" s="237">
        <f t="shared" si="4"/>
        <v>0</v>
      </c>
      <c r="C128" s="442" t="e">
        <f t="shared" si="5"/>
        <v>#REF!</v>
      </c>
      <c r="D128" s="477">
        <v>119</v>
      </c>
      <c r="E128" s="478">
        <v>43580</v>
      </c>
      <c r="F128" s="477"/>
      <c r="G128" s="479" t="s">
        <v>522</v>
      </c>
      <c r="H128" s="477">
        <v>1140</v>
      </c>
      <c r="I128" s="480" t="str">
        <f>IF(H128&lt;&gt;"",INDEX('Kode Akun'!$D:$D,MATCH($H128,'Kode Akun'!$C:$C,0),0),"")</f>
        <v>Rekening Bank Mandiri</v>
      </c>
      <c r="J128" s="481"/>
      <c r="K128" s="481">
        <v>5980000</v>
      </c>
      <c r="L128" s="482" t="s">
        <v>357</v>
      </c>
      <c r="M128" s="483"/>
      <c r="N128" s="484"/>
      <c r="O128" s="484"/>
      <c r="P128" s="488" t="str">
        <f>IFERROR(INDEX(Supplier!D:D,MATCH(O128,Supplier!C:C,0),0),"")</f>
        <v/>
      </c>
      <c r="Q128" s="484"/>
      <c r="R128" s="484"/>
      <c r="S128" s="488" t="str">
        <f>IFERROR(INDEX(Customer!D:D,MATCH(R128,Customer!C:C,0),0),"")</f>
        <v/>
      </c>
      <c r="T128" s="490">
        <f>IFERROR(INDEX('Kode Akun'!N:N,MATCH(H128,'Kode Akun'!C:C,0),0),"")</f>
        <v>1120</v>
      </c>
      <c r="U128" s="488" t="str">
        <f>IFERROR(INDEX('Kode Akun'!O:O,MATCH(H128,'Kode Akun'!C:C,0),0),"")</f>
        <v>CASH - Operating Account</v>
      </c>
      <c r="V128" s="166"/>
    </row>
    <row r="129" spans="1:22" ht="15" customHeight="1" x14ac:dyDescent="0.25">
      <c r="A129" s="237">
        <f t="shared" si="3"/>
        <v>0</v>
      </c>
      <c r="B129" s="237">
        <f t="shared" si="4"/>
        <v>0</v>
      </c>
      <c r="C129" s="442" t="e">
        <f t="shared" si="5"/>
        <v>#REF!</v>
      </c>
      <c r="D129" s="477">
        <v>120</v>
      </c>
      <c r="E129" s="478">
        <v>43580</v>
      </c>
      <c r="F129" s="477"/>
      <c r="G129" s="479" t="s">
        <v>522</v>
      </c>
      <c r="H129" s="477">
        <v>6120</v>
      </c>
      <c r="I129" s="480" t="str">
        <f>IF(H129&lt;&gt;"",INDEX('Kode Akun'!$D:$D,MATCH($H129,'Kode Akun'!$C:$C,0),0),"")</f>
        <v>Beban Gaji Karyawan Kontrak</v>
      </c>
      <c r="J129" s="481">
        <v>5980000</v>
      </c>
      <c r="K129" s="481"/>
      <c r="L129" s="482" t="s">
        <v>357</v>
      </c>
      <c r="M129" s="483"/>
      <c r="N129" s="484"/>
      <c r="O129" s="484"/>
      <c r="P129" s="488" t="str">
        <f>IFERROR(INDEX(Supplier!D:D,MATCH(O129,Supplier!C:C,0),0),"")</f>
        <v/>
      </c>
      <c r="Q129" s="484"/>
      <c r="R129" s="484"/>
      <c r="S129" s="488" t="str">
        <f>IFERROR(INDEX(Customer!D:D,MATCH(R129,Customer!C:C,0),0),"")</f>
        <v/>
      </c>
      <c r="T129" s="490">
        <f>IFERROR(INDEX('Kode Akun'!N:N,MATCH(H129,'Kode Akun'!C:C,0),0),"")</f>
        <v>6010</v>
      </c>
      <c r="U129" s="488" t="str">
        <f>IFERROR(INDEX('Kode Akun'!O:O,MATCH(H129,'Kode Akun'!C:C,0),0),"")</f>
        <v>EXP - Salaries</v>
      </c>
      <c r="V129" s="166"/>
    </row>
    <row r="130" spans="1:22" ht="15" customHeight="1" x14ac:dyDescent="0.25">
      <c r="A130" s="237">
        <f t="shared" si="3"/>
        <v>0</v>
      </c>
      <c r="B130" s="237">
        <f t="shared" si="4"/>
        <v>0</v>
      </c>
      <c r="C130" s="442" t="e">
        <f t="shared" si="5"/>
        <v>#REF!</v>
      </c>
      <c r="D130" s="477">
        <v>121</v>
      </c>
      <c r="E130" s="478">
        <v>43595</v>
      </c>
      <c r="F130" s="477"/>
      <c r="G130" s="479" t="s">
        <v>509</v>
      </c>
      <c r="H130" s="477">
        <v>1110</v>
      </c>
      <c r="I130" s="480" t="str">
        <f>IF(H130&lt;&gt;"",INDEX('Kode Akun'!$D:$D,MATCH($H130,'Kode Akun'!$C:$C,0),0),"")</f>
        <v>Kas Kecil</v>
      </c>
      <c r="J130" s="481"/>
      <c r="K130" s="481">
        <v>18750</v>
      </c>
      <c r="L130" s="482" t="s">
        <v>357</v>
      </c>
      <c r="M130" s="483"/>
      <c r="N130" s="484"/>
      <c r="O130" s="484"/>
      <c r="P130" s="488" t="str">
        <f>IFERROR(INDEX(Supplier!D:D,MATCH(O130,Supplier!C:C,0),0),"")</f>
        <v/>
      </c>
      <c r="Q130" s="484"/>
      <c r="R130" s="484"/>
      <c r="S130" s="488" t="str">
        <f>IFERROR(INDEX(Customer!D:D,MATCH(R130,Customer!C:C,0),0),"")</f>
        <v/>
      </c>
      <c r="T130" s="490">
        <f>IFERROR(INDEX('Kode Akun'!N:N,MATCH(H130,'Kode Akun'!C:C,0),0),"")</f>
        <v>1110</v>
      </c>
      <c r="U130" s="488" t="str">
        <f>IFERROR(INDEX('Kode Akun'!O:O,MATCH(H130,'Kode Akun'!C:C,0),0),"")</f>
        <v>CASH - Petty Cash</v>
      </c>
      <c r="V130" s="166"/>
    </row>
    <row r="131" spans="1:22" ht="15" customHeight="1" x14ac:dyDescent="0.25">
      <c r="A131" s="237">
        <f t="shared" si="3"/>
        <v>0</v>
      </c>
      <c r="B131" s="237">
        <f t="shared" si="4"/>
        <v>0</v>
      </c>
      <c r="C131" s="442" t="e">
        <f t="shared" si="5"/>
        <v>#REF!</v>
      </c>
      <c r="D131" s="477">
        <v>122</v>
      </c>
      <c r="E131" s="478">
        <v>43595</v>
      </c>
      <c r="F131" s="477"/>
      <c r="G131" s="479" t="s">
        <v>509</v>
      </c>
      <c r="H131" s="477">
        <v>1270</v>
      </c>
      <c r="I131" s="480" t="str">
        <f>IF(H131&lt;&gt;"",INDEX('Kode Akun'!$D:$D,MATCH($H131,'Kode Akun'!$C:$C,0),0),"")</f>
        <v>PPh 21 dibayar di Muka</v>
      </c>
      <c r="J131" s="481">
        <v>18750</v>
      </c>
      <c r="K131" s="481"/>
      <c r="L131" s="482" t="s">
        <v>357</v>
      </c>
      <c r="M131" s="483"/>
      <c r="N131" s="484"/>
      <c r="O131" s="484"/>
      <c r="P131" s="488" t="str">
        <f>IFERROR(INDEX(Supplier!D:D,MATCH(O131,Supplier!C:C,0),0),"")</f>
        <v/>
      </c>
      <c r="Q131" s="484"/>
      <c r="R131" s="484"/>
      <c r="S131" s="488" t="str">
        <f>IFERROR(INDEX(Customer!D:D,MATCH(R131,Customer!C:C,0),0),"")</f>
        <v/>
      </c>
      <c r="T131" s="490">
        <f>IFERROR(INDEX('Kode Akun'!N:N,MATCH(H131,'Kode Akun'!C:C,0),0),"")</f>
        <v>1270</v>
      </c>
      <c r="U131" s="488" t="str">
        <f>IFERROR(INDEX('Kode Akun'!O:O,MATCH(H131,'Kode Akun'!C:C,0),0),"")</f>
        <v>PREPAID Taxes</v>
      </c>
      <c r="V131" s="166"/>
    </row>
    <row r="132" spans="1:22" ht="15" customHeight="1" x14ac:dyDescent="0.25">
      <c r="A132" s="237">
        <f t="shared" si="3"/>
        <v>0</v>
      </c>
      <c r="B132" s="237">
        <f t="shared" si="4"/>
        <v>0</v>
      </c>
      <c r="C132" s="442" t="e">
        <f t="shared" si="5"/>
        <v>#REF!</v>
      </c>
      <c r="D132" s="477">
        <v>123</v>
      </c>
      <c r="E132" s="478">
        <v>43596</v>
      </c>
      <c r="F132" s="477"/>
      <c r="G132" s="479" t="s">
        <v>510</v>
      </c>
      <c r="H132" s="477">
        <v>1160</v>
      </c>
      <c r="I132" s="480" t="str">
        <f>IF(H132&lt;&gt;"",INDEX('Kode Akun'!$D:$D,MATCH($H132,'Kode Akun'!$C:$C,0),0),"")</f>
        <v>Rekening Bank CIMB Niaga</v>
      </c>
      <c r="J132" s="481"/>
      <c r="K132" s="481">
        <v>857185.21642151207</v>
      </c>
      <c r="L132" s="482" t="s">
        <v>357</v>
      </c>
      <c r="M132" s="483"/>
      <c r="N132" s="484"/>
      <c r="O132" s="484"/>
      <c r="P132" s="488" t="str">
        <f>IFERROR(INDEX(Supplier!D:D,MATCH(O132,Supplier!C:C,0),0),"")</f>
        <v/>
      </c>
      <c r="Q132" s="484"/>
      <c r="R132" s="484"/>
      <c r="S132" s="488" t="str">
        <f>IFERROR(INDEX(Customer!D:D,MATCH(R132,Customer!C:C,0),0),"")</f>
        <v/>
      </c>
      <c r="T132" s="490">
        <f>IFERROR(INDEX('Kode Akun'!N:N,MATCH(H132,'Kode Akun'!C:C,0),0),"")</f>
        <v>1120</v>
      </c>
      <c r="U132" s="488" t="str">
        <f>IFERROR(INDEX('Kode Akun'!O:O,MATCH(H132,'Kode Akun'!C:C,0),0),"")</f>
        <v>CASH - Operating Account</v>
      </c>
      <c r="V132" s="166"/>
    </row>
    <row r="133" spans="1:22" ht="15" customHeight="1" x14ac:dyDescent="0.25">
      <c r="A133" s="237">
        <f t="shared" si="3"/>
        <v>0</v>
      </c>
      <c r="B133" s="237">
        <f t="shared" si="4"/>
        <v>0</v>
      </c>
      <c r="C133" s="442" t="e">
        <f t="shared" si="5"/>
        <v>#REF!</v>
      </c>
      <c r="D133" s="477">
        <v>124</v>
      </c>
      <c r="E133" s="478">
        <v>43596</v>
      </c>
      <c r="F133" s="477"/>
      <c r="G133" s="479" t="s">
        <v>510</v>
      </c>
      <c r="H133" s="477">
        <v>8100</v>
      </c>
      <c r="I133" s="480" t="str">
        <f>IF(H133&lt;&gt;"",INDEX('Kode Akun'!$D:$D,MATCH($H133,'Kode Akun'!$C:$C,0),0),"")</f>
        <v>Beban Bunga Bank</v>
      </c>
      <c r="J133" s="481">
        <v>857185.21642151207</v>
      </c>
      <c r="K133" s="481"/>
      <c r="L133" s="482" t="s">
        <v>357</v>
      </c>
      <c r="M133" s="483"/>
      <c r="N133" s="484"/>
      <c r="O133" s="484"/>
      <c r="P133" s="488" t="str">
        <f>IFERROR(INDEX(Supplier!D:D,MATCH(O133,Supplier!C:C,0),0),"")</f>
        <v/>
      </c>
      <c r="Q133" s="484"/>
      <c r="R133" s="484"/>
      <c r="S133" s="488" t="str">
        <f>IFERROR(INDEX(Customer!D:D,MATCH(R133,Customer!C:C,0),0),"")</f>
        <v/>
      </c>
      <c r="T133" s="490">
        <f>IFERROR(INDEX('Kode Akun'!N:N,MATCH(H133,'Kode Akun'!C:C,0),0),"")</f>
        <v>7010</v>
      </c>
      <c r="U133" s="488" t="str">
        <f>IFERROR(INDEX('Kode Akun'!O:O,MATCH(H133,'Kode Akun'!C:C,0),0),"")</f>
        <v>EXP - Bank Interests</v>
      </c>
      <c r="V133" s="166"/>
    </row>
    <row r="134" spans="1:22" ht="15" customHeight="1" x14ac:dyDescent="0.25">
      <c r="A134" s="237">
        <f t="shared" si="3"/>
        <v>0</v>
      </c>
      <c r="B134" s="237">
        <f t="shared" si="4"/>
        <v>0</v>
      </c>
      <c r="C134" s="442" t="e">
        <f t="shared" si="5"/>
        <v>#REF!</v>
      </c>
      <c r="D134" s="477">
        <v>125</v>
      </c>
      <c r="E134" s="478">
        <v>43596</v>
      </c>
      <c r="F134" s="477"/>
      <c r="G134" s="479" t="s">
        <v>511</v>
      </c>
      <c r="H134" s="477">
        <v>1160</v>
      </c>
      <c r="I134" s="480" t="str">
        <f>IF(H134&lt;&gt;"",INDEX('Kode Akun'!$D:$D,MATCH($H134,'Kode Akun'!$C:$C,0),0),"")</f>
        <v>Rekening Bank CIMB Niaga</v>
      </c>
      <c r="J134" s="481"/>
      <c r="K134" s="481">
        <v>2464245.764863607</v>
      </c>
      <c r="L134" s="482" t="s">
        <v>357</v>
      </c>
      <c r="M134" s="483"/>
      <c r="N134" s="484"/>
      <c r="O134" s="484"/>
      <c r="P134" s="488" t="str">
        <f>IFERROR(INDEX(Supplier!D:D,MATCH(O134,Supplier!C:C,0),0),"")</f>
        <v/>
      </c>
      <c r="Q134" s="484"/>
      <c r="R134" s="484"/>
      <c r="S134" s="488" t="str">
        <f>IFERROR(INDEX(Customer!D:D,MATCH(R134,Customer!C:C,0),0),"")</f>
        <v/>
      </c>
      <c r="T134" s="490">
        <f>IFERROR(INDEX('Kode Akun'!N:N,MATCH(H134,'Kode Akun'!C:C,0),0),"")</f>
        <v>1120</v>
      </c>
      <c r="U134" s="488" t="str">
        <f>IFERROR(INDEX('Kode Akun'!O:O,MATCH(H134,'Kode Akun'!C:C,0),0),"")</f>
        <v>CASH - Operating Account</v>
      </c>
      <c r="V134" s="166"/>
    </row>
    <row r="135" spans="1:22" ht="15" customHeight="1" x14ac:dyDescent="0.25">
      <c r="A135" s="237">
        <f t="shared" si="3"/>
        <v>0</v>
      </c>
      <c r="B135" s="237">
        <f t="shared" si="4"/>
        <v>0</v>
      </c>
      <c r="C135" s="442" t="e">
        <f t="shared" si="5"/>
        <v>#REF!</v>
      </c>
      <c r="D135" s="477">
        <v>126</v>
      </c>
      <c r="E135" s="478">
        <v>43596</v>
      </c>
      <c r="F135" s="477"/>
      <c r="G135" s="479" t="s">
        <v>511</v>
      </c>
      <c r="H135" s="477">
        <v>2730</v>
      </c>
      <c r="I135" s="480" t="str">
        <f>IF(H135&lt;&gt;"",INDEX('Kode Akun'!$D:$D,MATCH($H135,'Kode Akun'!$C:$C,0),0),"")</f>
        <v>Utang Bank Niaga</v>
      </c>
      <c r="J135" s="481">
        <v>2464245.764863607</v>
      </c>
      <c r="K135" s="481"/>
      <c r="L135" s="482" t="s">
        <v>357</v>
      </c>
      <c r="M135" s="483"/>
      <c r="N135" s="484"/>
      <c r="O135" s="484"/>
      <c r="P135" s="488" t="str">
        <f>IFERROR(INDEX(Supplier!D:D,MATCH(O135,Supplier!C:C,0),0),"")</f>
        <v/>
      </c>
      <c r="Q135" s="484"/>
      <c r="R135" s="484"/>
      <c r="S135" s="488" t="str">
        <f>IFERROR(INDEX(Customer!D:D,MATCH(R135,Customer!C:C,0),0),"")</f>
        <v/>
      </c>
      <c r="T135" s="490">
        <f>IFERROR(INDEX('Kode Akun'!N:N,MATCH(H135,'Kode Akun'!C:C,0),0),"")</f>
        <v>2710</v>
      </c>
      <c r="U135" s="488" t="str">
        <f>IFERROR(INDEX('Kode Akun'!O:O,MATCH(H135,'Kode Akun'!C:C,0),0),"")</f>
        <v>Central Bank Long Term Debts</v>
      </c>
      <c r="V135" s="166"/>
    </row>
    <row r="136" spans="1:22" ht="15" customHeight="1" x14ac:dyDescent="0.25">
      <c r="A136" s="237">
        <f t="shared" si="3"/>
        <v>0</v>
      </c>
      <c r="B136" s="237">
        <f t="shared" si="4"/>
        <v>0</v>
      </c>
      <c r="C136" s="442" t="e">
        <f t="shared" si="5"/>
        <v>#REF!</v>
      </c>
      <c r="D136" s="477">
        <v>127</v>
      </c>
      <c r="E136" s="478">
        <v>43597</v>
      </c>
      <c r="F136" s="477"/>
      <c r="G136" s="479" t="s">
        <v>526</v>
      </c>
      <c r="H136" s="477">
        <v>1150</v>
      </c>
      <c r="I136" s="480" t="str">
        <f>IF(H136&lt;&gt;"",INDEX('Kode Akun'!$D:$D,MATCH($H136,'Kode Akun'!$C:$C,0),0),"")</f>
        <v>Rekening Bank Permata</v>
      </c>
      <c r="J136" s="481"/>
      <c r="K136" s="481">
        <v>995523.16322200967</v>
      </c>
      <c r="L136" s="482" t="s">
        <v>357</v>
      </c>
      <c r="M136" s="483"/>
      <c r="N136" s="484"/>
      <c r="O136" s="484"/>
      <c r="P136" s="488" t="str">
        <f>IFERROR(INDEX(Supplier!D:D,MATCH(O136,Supplier!C:C,0),0),"")</f>
        <v/>
      </c>
      <c r="Q136" s="484"/>
      <c r="R136" s="484"/>
      <c r="S136" s="488" t="str">
        <f>IFERROR(INDEX(Customer!D:D,MATCH(R136,Customer!C:C,0),0),"")</f>
        <v/>
      </c>
      <c r="T136" s="490">
        <f>IFERROR(INDEX('Kode Akun'!N:N,MATCH(H136,'Kode Akun'!C:C,0),0),"")</f>
        <v>1120</v>
      </c>
      <c r="U136" s="488" t="str">
        <f>IFERROR(INDEX('Kode Akun'!O:O,MATCH(H136,'Kode Akun'!C:C,0),0),"")</f>
        <v>CASH - Operating Account</v>
      </c>
      <c r="V136" s="166"/>
    </row>
    <row r="137" spans="1:22" ht="15" customHeight="1" x14ac:dyDescent="0.25">
      <c r="A137" s="237">
        <f t="shared" si="3"/>
        <v>0</v>
      </c>
      <c r="B137" s="237">
        <f t="shared" si="4"/>
        <v>0</v>
      </c>
      <c r="C137" s="442" t="e">
        <f t="shared" si="5"/>
        <v>#REF!</v>
      </c>
      <c r="D137" s="477">
        <v>128</v>
      </c>
      <c r="E137" s="478">
        <v>43597</v>
      </c>
      <c r="F137" s="477"/>
      <c r="G137" s="479" t="s">
        <v>526</v>
      </c>
      <c r="H137" s="477">
        <v>8100</v>
      </c>
      <c r="I137" s="480" t="str">
        <f>IF(H137&lt;&gt;"",INDEX('Kode Akun'!$D:$D,MATCH($H137,'Kode Akun'!$C:$C,0),0),"")</f>
        <v>Beban Bunga Bank</v>
      </c>
      <c r="J137" s="481">
        <v>995523.16322200967</v>
      </c>
      <c r="K137" s="481"/>
      <c r="L137" s="482" t="s">
        <v>357</v>
      </c>
      <c r="M137" s="483"/>
      <c r="N137" s="484"/>
      <c r="O137" s="484"/>
      <c r="P137" s="488" t="str">
        <f>IFERROR(INDEX(Supplier!D:D,MATCH(O137,Supplier!C:C,0),0),"")</f>
        <v/>
      </c>
      <c r="Q137" s="484"/>
      <c r="R137" s="484"/>
      <c r="S137" s="488" t="str">
        <f>IFERROR(INDEX(Customer!D:D,MATCH(R137,Customer!C:C,0),0),"")</f>
        <v/>
      </c>
      <c r="T137" s="490">
        <f>IFERROR(INDEX('Kode Akun'!N:N,MATCH(H137,'Kode Akun'!C:C,0),0),"")</f>
        <v>7010</v>
      </c>
      <c r="U137" s="488" t="str">
        <f>IFERROR(INDEX('Kode Akun'!O:O,MATCH(H137,'Kode Akun'!C:C,0),0),"")</f>
        <v>EXP - Bank Interests</v>
      </c>
      <c r="V137" s="166"/>
    </row>
    <row r="138" spans="1:22" ht="15" customHeight="1" x14ac:dyDescent="0.25">
      <c r="A138" s="237">
        <f t="shared" ref="A138:A201" si="6">IF(AND(H139=arapcontrol,O139=arapledgercode),IF(A137=0,APJUMax+A137+1,A137+1),A137)</f>
        <v>0</v>
      </c>
      <c r="B138" s="237">
        <f t="shared" ref="B138:B201" si="7">IF(AND(H139=AkunARKontrol,R139=AkunAR),IF(B137=0,ARJUMax+B137+1,B137+1),B137)</f>
        <v>0</v>
      </c>
      <c r="C138" s="442" t="e">
        <f t="shared" ref="C138:C201" si="8">IF(H138=AkunBukuBesar,IF(C137=0,GLJUMax+C137+1,C137+1),C137)</f>
        <v>#REF!</v>
      </c>
      <c r="D138" s="477">
        <v>129</v>
      </c>
      <c r="E138" s="478">
        <v>43597</v>
      </c>
      <c r="F138" s="477"/>
      <c r="G138" s="479" t="s">
        <v>527</v>
      </c>
      <c r="H138" s="477">
        <v>1150</v>
      </c>
      <c r="I138" s="480" t="str">
        <f>IF(H138&lt;&gt;"",INDEX('Kode Akun'!$D:$D,MATCH($H138,'Kode Akun'!$C:$C,0),0),"")</f>
        <v>Rekening Bank Permata</v>
      </c>
      <c r="J138" s="481"/>
      <c r="K138" s="481">
        <v>3722285.2477807249</v>
      </c>
      <c r="L138" s="482" t="s">
        <v>357</v>
      </c>
      <c r="M138" s="483"/>
      <c r="N138" s="484"/>
      <c r="O138" s="484"/>
      <c r="P138" s="488" t="str">
        <f>IFERROR(INDEX(Supplier!D:D,MATCH(O138,Supplier!C:C,0),0),"")</f>
        <v/>
      </c>
      <c r="Q138" s="484"/>
      <c r="R138" s="484"/>
      <c r="S138" s="488" t="str">
        <f>IFERROR(INDEX(Customer!D:D,MATCH(R138,Customer!C:C,0),0),"")</f>
        <v/>
      </c>
      <c r="T138" s="490">
        <f>IFERROR(INDEX('Kode Akun'!N:N,MATCH(H138,'Kode Akun'!C:C,0),0),"")</f>
        <v>1120</v>
      </c>
      <c r="U138" s="488" t="str">
        <f>IFERROR(INDEX('Kode Akun'!O:O,MATCH(H138,'Kode Akun'!C:C,0),0),"")</f>
        <v>CASH - Operating Account</v>
      </c>
      <c r="V138" s="166"/>
    </row>
    <row r="139" spans="1:22" ht="15" customHeight="1" x14ac:dyDescent="0.25">
      <c r="A139" s="237">
        <f t="shared" si="6"/>
        <v>0</v>
      </c>
      <c r="B139" s="237">
        <f t="shared" si="7"/>
        <v>0</v>
      </c>
      <c r="C139" s="442" t="e">
        <f t="shared" si="8"/>
        <v>#REF!</v>
      </c>
      <c r="D139" s="477">
        <v>130</v>
      </c>
      <c r="E139" s="478">
        <v>43597</v>
      </c>
      <c r="F139" s="477"/>
      <c r="G139" s="479" t="s">
        <v>527</v>
      </c>
      <c r="H139" s="477">
        <v>2720</v>
      </c>
      <c r="I139" s="480" t="str">
        <f>IF(H139&lt;&gt;"",INDEX('Kode Akun'!$D:$D,MATCH($H139,'Kode Akun'!$C:$C,0),0),"")</f>
        <v>Utang Bank Permata - KTA</v>
      </c>
      <c r="J139" s="481">
        <v>3722285.2477807249</v>
      </c>
      <c r="K139" s="481"/>
      <c r="L139" s="482" t="s">
        <v>357</v>
      </c>
      <c r="M139" s="483"/>
      <c r="N139" s="484"/>
      <c r="O139" s="484"/>
      <c r="P139" s="488" t="str">
        <f>IFERROR(INDEX(Supplier!D:D,MATCH(O139,Supplier!C:C,0),0),"")</f>
        <v/>
      </c>
      <c r="Q139" s="484"/>
      <c r="R139" s="484"/>
      <c r="S139" s="488" t="str">
        <f>IFERROR(INDEX(Customer!D:D,MATCH(R139,Customer!C:C,0),0),"")</f>
        <v/>
      </c>
      <c r="T139" s="490">
        <f>IFERROR(INDEX('Kode Akun'!N:N,MATCH(H139,'Kode Akun'!C:C,0),0),"")</f>
        <v>2710</v>
      </c>
      <c r="U139" s="488" t="str">
        <f>IFERROR(INDEX('Kode Akun'!O:O,MATCH(H139,'Kode Akun'!C:C,0),0),"")</f>
        <v>Central Bank Long Term Debts</v>
      </c>
      <c r="V139" s="166"/>
    </row>
    <row r="140" spans="1:22" ht="15" customHeight="1" x14ac:dyDescent="0.25">
      <c r="A140" s="237">
        <f t="shared" si="6"/>
        <v>0</v>
      </c>
      <c r="B140" s="237">
        <f t="shared" si="7"/>
        <v>0</v>
      </c>
      <c r="C140" s="442" t="e">
        <f t="shared" si="8"/>
        <v>#REF!</v>
      </c>
      <c r="D140" s="477">
        <v>131</v>
      </c>
      <c r="E140" s="478">
        <v>43610</v>
      </c>
      <c r="F140" s="477"/>
      <c r="G140" s="479" t="s">
        <v>521</v>
      </c>
      <c r="H140" s="477">
        <v>1140</v>
      </c>
      <c r="I140" s="480" t="str">
        <f>IF(H140&lt;&gt;"",INDEX('Kode Akun'!$D:$D,MATCH($H140,'Kode Akun'!$C:$C,0),0),"")</f>
        <v>Rekening Bank Mandiri</v>
      </c>
      <c r="J140" s="481"/>
      <c r="K140" s="481">
        <v>6000000</v>
      </c>
      <c r="L140" s="482" t="s">
        <v>357</v>
      </c>
      <c r="M140" s="483"/>
      <c r="N140" s="484"/>
      <c r="O140" s="484"/>
      <c r="P140" s="488" t="str">
        <f>IFERROR(INDEX(Supplier!D:D,MATCH(O140,Supplier!C:C,0),0),"")</f>
        <v/>
      </c>
      <c r="Q140" s="484"/>
      <c r="R140" s="484"/>
      <c r="S140" s="488" t="str">
        <f>IFERROR(INDEX(Customer!D:D,MATCH(R140,Customer!C:C,0),0),"")</f>
        <v/>
      </c>
      <c r="T140" s="490">
        <f>IFERROR(INDEX('Kode Akun'!N:N,MATCH(H140,'Kode Akun'!C:C,0),0),"")</f>
        <v>1120</v>
      </c>
      <c r="U140" s="488" t="str">
        <f>IFERROR(INDEX('Kode Akun'!O:O,MATCH(H140,'Kode Akun'!C:C,0),0),"")</f>
        <v>CASH - Operating Account</v>
      </c>
      <c r="V140" s="166"/>
    </row>
    <row r="141" spans="1:22" ht="15" customHeight="1" x14ac:dyDescent="0.25">
      <c r="A141" s="237">
        <f t="shared" si="6"/>
        <v>0</v>
      </c>
      <c r="B141" s="237">
        <f t="shared" si="7"/>
        <v>0</v>
      </c>
      <c r="C141" s="442" t="e">
        <f t="shared" si="8"/>
        <v>#REF!</v>
      </c>
      <c r="D141" s="477">
        <v>132</v>
      </c>
      <c r="E141" s="478">
        <v>43610</v>
      </c>
      <c r="F141" s="477"/>
      <c r="G141" s="479" t="s">
        <v>521</v>
      </c>
      <c r="H141" s="477">
        <v>6110</v>
      </c>
      <c r="I141" s="480" t="str">
        <f>IF(H141&lt;&gt;"",INDEX('Kode Akun'!$D:$D,MATCH($H141,'Kode Akun'!$C:$C,0),0),"")</f>
        <v>Beban Gaji Karyawan Tetap</v>
      </c>
      <c r="J141" s="481">
        <v>6000000</v>
      </c>
      <c r="K141" s="481"/>
      <c r="L141" s="482" t="s">
        <v>357</v>
      </c>
      <c r="M141" s="483"/>
      <c r="N141" s="484"/>
      <c r="O141" s="484"/>
      <c r="P141" s="488" t="str">
        <f>IFERROR(INDEX(Supplier!D:D,MATCH(O141,Supplier!C:C,0),0),"")</f>
        <v/>
      </c>
      <c r="Q141" s="484"/>
      <c r="R141" s="484"/>
      <c r="S141" s="488" t="str">
        <f>IFERROR(INDEX(Customer!D:D,MATCH(R141,Customer!C:C,0),0),"")</f>
        <v/>
      </c>
      <c r="T141" s="490">
        <f>IFERROR(INDEX('Kode Akun'!N:N,MATCH(H141,'Kode Akun'!C:C,0),0),"")</f>
        <v>6010</v>
      </c>
      <c r="U141" s="488" t="str">
        <f>IFERROR(INDEX('Kode Akun'!O:O,MATCH(H141,'Kode Akun'!C:C,0),0),"")</f>
        <v>EXP - Salaries</v>
      </c>
      <c r="V141" s="166"/>
    </row>
    <row r="142" spans="1:22" ht="15" customHeight="1" x14ac:dyDescent="0.25">
      <c r="A142" s="237">
        <f t="shared" si="6"/>
        <v>0</v>
      </c>
      <c r="B142" s="237">
        <f t="shared" si="7"/>
        <v>0</v>
      </c>
      <c r="C142" s="442" t="e">
        <f t="shared" si="8"/>
        <v>#REF!</v>
      </c>
      <c r="D142" s="477">
        <v>133</v>
      </c>
      <c r="E142" s="478">
        <v>43610</v>
      </c>
      <c r="F142" s="477"/>
      <c r="G142" s="479" t="s">
        <v>522</v>
      </c>
      <c r="H142" s="477">
        <v>1140</v>
      </c>
      <c r="I142" s="480" t="str">
        <f>IF(H142&lt;&gt;"",INDEX('Kode Akun'!$D:$D,MATCH($H142,'Kode Akun'!$C:$C,0),0),"")</f>
        <v>Rekening Bank Mandiri</v>
      </c>
      <c r="J142" s="481"/>
      <c r="K142" s="481">
        <v>6480000</v>
      </c>
      <c r="L142" s="482" t="s">
        <v>357</v>
      </c>
      <c r="M142" s="483"/>
      <c r="N142" s="484"/>
      <c r="O142" s="484"/>
      <c r="P142" s="488" t="str">
        <f>IFERROR(INDEX(Supplier!D:D,MATCH(O142,Supplier!C:C,0),0),"")</f>
        <v/>
      </c>
      <c r="Q142" s="484"/>
      <c r="R142" s="484"/>
      <c r="S142" s="488" t="str">
        <f>IFERROR(INDEX(Customer!D:D,MATCH(R142,Customer!C:C,0),0),"")</f>
        <v/>
      </c>
      <c r="T142" s="490">
        <f>IFERROR(INDEX('Kode Akun'!N:N,MATCH(H142,'Kode Akun'!C:C,0),0),"")</f>
        <v>1120</v>
      </c>
      <c r="U142" s="488" t="str">
        <f>IFERROR(INDEX('Kode Akun'!O:O,MATCH(H142,'Kode Akun'!C:C,0),0),"")</f>
        <v>CASH - Operating Account</v>
      </c>
      <c r="V142" s="166"/>
    </row>
    <row r="143" spans="1:22" ht="15" customHeight="1" x14ac:dyDescent="0.25">
      <c r="A143" s="237">
        <f t="shared" si="6"/>
        <v>0</v>
      </c>
      <c r="B143" s="237">
        <f t="shared" si="7"/>
        <v>0</v>
      </c>
      <c r="C143" s="442" t="e">
        <f t="shared" si="8"/>
        <v>#REF!</v>
      </c>
      <c r="D143" s="477">
        <v>134</v>
      </c>
      <c r="E143" s="478">
        <v>43610</v>
      </c>
      <c r="F143" s="477"/>
      <c r="G143" s="479" t="s">
        <v>522</v>
      </c>
      <c r="H143" s="477">
        <v>6120</v>
      </c>
      <c r="I143" s="480" t="str">
        <f>IF(H143&lt;&gt;"",INDEX('Kode Akun'!$D:$D,MATCH($H143,'Kode Akun'!$C:$C,0),0),"")</f>
        <v>Beban Gaji Karyawan Kontrak</v>
      </c>
      <c r="J143" s="481">
        <v>6480000</v>
      </c>
      <c r="K143" s="481"/>
      <c r="L143" s="482" t="s">
        <v>357</v>
      </c>
      <c r="M143" s="483"/>
      <c r="N143" s="484"/>
      <c r="O143" s="484"/>
      <c r="P143" s="488" t="str">
        <f>IFERROR(INDEX(Supplier!D:D,MATCH(O143,Supplier!C:C,0),0),"")</f>
        <v/>
      </c>
      <c r="Q143" s="484"/>
      <c r="R143" s="484"/>
      <c r="S143" s="488" t="str">
        <f>IFERROR(INDEX(Customer!D:D,MATCH(R143,Customer!C:C,0),0),"")</f>
        <v/>
      </c>
      <c r="T143" s="490">
        <f>IFERROR(INDEX('Kode Akun'!N:N,MATCH(H143,'Kode Akun'!C:C,0),0),"")</f>
        <v>6010</v>
      </c>
      <c r="U143" s="488" t="str">
        <f>IFERROR(INDEX('Kode Akun'!O:O,MATCH(H143,'Kode Akun'!C:C,0),0),"")</f>
        <v>EXP - Salaries</v>
      </c>
      <c r="V143" s="166"/>
    </row>
    <row r="144" spans="1:22" ht="15" customHeight="1" x14ac:dyDescent="0.25">
      <c r="A144" s="237">
        <f t="shared" si="6"/>
        <v>0</v>
      </c>
      <c r="B144" s="237">
        <f t="shared" si="7"/>
        <v>0</v>
      </c>
      <c r="C144" s="442" t="e">
        <f t="shared" si="8"/>
        <v>#REF!</v>
      </c>
      <c r="D144" s="477">
        <v>135</v>
      </c>
      <c r="E144" s="478">
        <v>43610</v>
      </c>
      <c r="F144" s="477"/>
      <c r="G144" s="479" t="s">
        <v>531</v>
      </c>
      <c r="H144" s="477">
        <v>1140</v>
      </c>
      <c r="I144" s="480" t="str">
        <f>IF(H144&lt;&gt;"",INDEX('Kode Akun'!$D:$D,MATCH($H144,'Kode Akun'!$C:$C,0),0),"")</f>
        <v>Rekening Bank Mandiri</v>
      </c>
      <c r="J144" s="481"/>
      <c r="K144" s="481">
        <v>6000000</v>
      </c>
      <c r="L144" s="482" t="s">
        <v>357</v>
      </c>
      <c r="M144" s="483"/>
      <c r="N144" s="484"/>
      <c r="O144" s="484"/>
      <c r="P144" s="488" t="str">
        <f>IFERROR(INDEX(Supplier!D:D,MATCH(O144,Supplier!C:C,0),0),"")</f>
        <v/>
      </c>
      <c r="Q144" s="484"/>
      <c r="R144" s="484"/>
      <c r="S144" s="488" t="str">
        <f>IFERROR(INDEX(Customer!D:D,MATCH(R144,Customer!C:C,0),0),"")</f>
        <v/>
      </c>
      <c r="T144" s="490">
        <f>IFERROR(INDEX('Kode Akun'!N:N,MATCH(H144,'Kode Akun'!C:C,0),0),"")</f>
        <v>1120</v>
      </c>
      <c r="U144" s="488" t="str">
        <f>IFERROR(INDEX('Kode Akun'!O:O,MATCH(H144,'Kode Akun'!C:C,0),0),"")</f>
        <v>CASH - Operating Account</v>
      </c>
      <c r="V144" s="166"/>
    </row>
    <row r="145" spans="1:22" ht="15" customHeight="1" x14ac:dyDescent="0.25">
      <c r="A145" s="237">
        <f t="shared" si="6"/>
        <v>0</v>
      </c>
      <c r="B145" s="237">
        <f t="shared" si="7"/>
        <v>0</v>
      </c>
      <c r="C145" s="442" t="e">
        <f t="shared" si="8"/>
        <v>#REF!</v>
      </c>
      <c r="D145" s="477">
        <v>136</v>
      </c>
      <c r="E145" s="478">
        <v>43610</v>
      </c>
      <c r="F145" s="477"/>
      <c r="G145" s="479" t="s">
        <v>531</v>
      </c>
      <c r="H145" s="477">
        <v>6110</v>
      </c>
      <c r="I145" s="480" t="str">
        <f>IF(H145&lt;&gt;"",INDEX('Kode Akun'!$D:$D,MATCH($H145,'Kode Akun'!$C:$C,0),0),"")</f>
        <v>Beban Gaji Karyawan Tetap</v>
      </c>
      <c r="J145" s="481">
        <v>6000000</v>
      </c>
      <c r="K145" s="481"/>
      <c r="L145" s="482" t="s">
        <v>357</v>
      </c>
      <c r="M145" s="483"/>
      <c r="N145" s="484"/>
      <c r="O145" s="484"/>
      <c r="P145" s="488" t="str">
        <f>IFERROR(INDEX(Supplier!D:D,MATCH(O145,Supplier!C:C,0),0),"")</f>
        <v/>
      </c>
      <c r="Q145" s="484"/>
      <c r="R145" s="484"/>
      <c r="S145" s="488" t="str">
        <f>IFERROR(INDEX(Customer!D:D,MATCH(R145,Customer!C:C,0),0),"")</f>
        <v/>
      </c>
      <c r="T145" s="490">
        <f>IFERROR(INDEX('Kode Akun'!N:N,MATCH(H145,'Kode Akun'!C:C,0),0),"")</f>
        <v>6010</v>
      </c>
      <c r="U145" s="488" t="str">
        <f>IFERROR(INDEX('Kode Akun'!O:O,MATCH(H145,'Kode Akun'!C:C,0),0),"")</f>
        <v>EXP - Salaries</v>
      </c>
      <c r="V145" s="166"/>
    </row>
    <row r="146" spans="1:22" ht="15" customHeight="1" x14ac:dyDescent="0.25">
      <c r="A146" s="237">
        <f t="shared" si="6"/>
        <v>0</v>
      </c>
      <c r="B146" s="237">
        <f t="shared" si="7"/>
        <v>0</v>
      </c>
      <c r="C146" s="442" t="e">
        <f t="shared" si="8"/>
        <v>#REF!</v>
      </c>
      <c r="D146" s="477">
        <v>137</v>
      </c>
      <c r="E146" s="478">
        <v>43610</v>
      </c>
      <c r="F146" s="477"/>
      <c r="G146" s="479" t="s">
        <v>532</v>
      </c>
      <c r="H146" s="477">
        <v>1140</v>
      </c>
      <c r="I146" s="480" t="str">
        <f>IF(H146&lt;&gt;"",INDEX('Kode Akun'!$D:$D,MATCH($H146,'Kode Akun'!$C:$C,0),0),"")</f>
        <v>Rekening Bank Mandiri</v>
      </c>
      <c r="J146" s="481"/>
      <c r="K146" s="481">
        <v>6480000</v>
      </c>
      <c r="L146" s="482" t="s">
        <v>357</v>
      </c>
      <c r="M146" s="483"/>
      <c r="N146" s="484"/>
      <c r="O146" s="484"/>
      <c r="P146" s="488" t="str">
        <f>IFERROR(INDEX(Supplier!D:D,MATCH(O146,Supplier!C:C,0),0),"")</f>
        <v/>
      </c>
      <c r="Q146" s="484"/>
      <c r="R146" s="484"/>
      <c r="S146" s="488" t="str">
        <f>IFERROR(INDEX(Customer!D:D,MATCH(R146,Customer!C:C,0),0),"")</f>
        <v/>
      </c>
      <c r="T146" s="490">
        <f>IFERROR(INDEX('Kode Akun'!N:N,MATCH(H146,'Kode Akun'!C:C,0),0),"")</f>
        <v>1120</v>
      </c>
      <c r="U146" s="488" t="str">
        <f>IFERROR(INDEX('Kode Akun'!O:O,MATCH(H146,'Kode Akun'!C:C,0),0),"")</f>
        <v>CASH - Operating Account</v>
      </c>
      <c r="V146" s="166"/>
    </row>
    <row r="147" spans="1:22" ht="15" customHeight="1" x14ac:dyDescent="0.25">
      <c r="A147" s="237">
        <f t="shared" si="6"/>
        <v>0</v>
      </c>
      <c r="B147" s="237">
        <f t="shared" si="7"/>
        <v>0</v>
      </c>
      <c r="C147" s="442" t="e">
        <f t="shared" si="8"/>
        <v>#REF!</v>
      </c>
      <c r="D147" s="477">
        <v>138</v>
      </c>
      <c r="E147" s="478">
        <v>43610</v>
      </c>
      <c r="F147" s="477"/>
      <c r="G147" s="479" t="s">
        <v>532</v>
      </c>
      <c r="H147" s="477">
        <v>6120</v>
      </c>
      <c r="I147" s="480" t="str">
        <f>IF(H147&lt;&gt;"",INDEX('Kode Akun'!$D:$D,MATCH($H147,'Kode Akun'!$C:$C,0),0),"")</f>
        <v>Beban Gaji Karyawan Kontrak</v>
      </c>
      <c r="J147" s="481">
        <v>6480000</v>
      </c>
      <c r="K147" s="481"/>
      <c r="L147" s="482" t="s">
        <v>357</v>
      </c>
      <c r="M147" s="483"/>
      <c r="N147" s="484"/>
      <c r="O147" s="484"/>
      <c r="P147" s="488" t="str">
        <f>IFERROR(INDEX(Supplier!D:D,MATCH(O147,Supplier!C:C,0),0),"")</f>
        <v/>
      </c>
      <c r="Q147" s="484"/>
      <c r="R147" s="484"/>
      <c r="S147" s="488" t="str">
        <f>IFERROR(INDEX(Customer!D:D,MATCH(R147,Customer!C:C,0),0),"")</f>
        <v/>
      </c>
      <c r="T147" s="490">
        <f>IFERROR(INDEX('Kode Akun'!N:N,MATCH(H147,'Kode Akun'!C:C,0),0),"")</f>
        <v>6010</v>
      </c>
      <c r="U147" s="488" t="str">
        <f>IFERROR(INDEX('Kode Akun'!O:O,MATCH(H147,'Kode Akun'!C:C,0),0),"")</f>
        <v>EXP - Salaries</v>
      </c>
      <c r="V147" s="166"/>
    </row>
    <row r="148" spans="1:22" ht="15" customHeight="1" x14ac:dyDescent="0.25">
      <c r="A148" s="237">
        <f t="shared" si="6"/>
        <v>0</v>
      </c>
      <c r="B148" s="237">
        <f t="shared" si="7"/>
        <v>0</v>
      </c>
      <c r="C148" s="442" t="e">
        <f t="shared" si="8"/>
        <v>#REF!</v>
      </c>
      <c r="D148" s="477">
        <v>139</v>
      </c>
      <c r="E148" s="478">
        <v>43626</v>
      </c>
      <c r="F148" s="477"/>
      <c r="G148" s="479" t="s">
        <v>509</v>
      </c>
      <c r="H148" s="477">
        <v>1110</v>
      </c>
      <c r="I148" s="480" t="str">
        <f>IF(H148&lt;&gt;"",INDEX('Kode Akun'!$D:$D,MATCH($H148,'Kode Akun'!$C:$C,0),0),"")</f>
        <v>Kas Kecil</v>
      </c>
      <c r="J148" s="481"/>
      <c r="K148" s="481">
        <v>18750</v>
      </c>
      <c r="L148" s="482" t="s">
        <v>357</v>
      </c>
      <c r="M148" s="483"/>
      <c r="N148" s="484"/>
      <c r="O148" s="484"/>
      <c r="P148" s="488" t="str">
        <f>IFERROR(INDEX(Supplier!D:D,MATCH(O148,Supplier!C:C,0),0),"")</f>
        <v/>
      </c>
      <c r="Q148" s="484"/>
      <c r="R148" s="484"/>
      <c r="S148" s="488" t="str">
        <f>IFERROR(INDEX(Customer!D:D,MATCH(R148,Customer!C:C,0),0),"")</f>
        <v/>
      </c>
      <c r="T148" s="490">
        <f>IFERROR(INDEX('Kode Akun'!N:N,MATCH(H148,'Kode Akun'!C:C,0),0),"")</f>
        <v>1110</v>
      </c>
      <c r="U148" s="488" t="str">
        <f>IFERROR(INDEX('Kode Akun'!O:O,MATCH(H148,'Kode Akun'!C:C,0),0),"")</f>
        <v>CASH - Petty Cash</v>
      </c>
      <c r="V148" s="166"/>
    </row>
    <row r="149" spans="1:22" ht="15" customHeight="1" x14ac:dyDescent="0.25">
      <c r="A149" s="237">
        <f t="shared" si="6"/>
        <v>0</v>
      </c>
      <c r="B149" s="237">
        <f t="shared" si="7"/>
        <v>0</v>
      </c>
      <c r="C149" s="442" t="e">
        <f t="shared" si="8"/>
        <v>#REF!</v>
      </c>
      <c r="D149" s="477">
        <v>140</v>
      </c>
      <c r="E149" s="478">
        <v>43626</v>
      </c>
      <c r="F149" s="477"/>
      <c r="G149" s="479" t="s">
        <v>509</v>
      </c>
      <c r="H149" s="477">
        <v>1270</v>
      </c>
      <c r="I149" s="480" t="str">
        <f>IF(H149&lt;&gt;"",INDEX('Kode Akun'!$D:$D,MATCH($H149,'Kode Akun'!$C:$C,0),0),"")</f>
        <v>PPh 21 dibayar di Muka</v>
      </c>
      <c r="J149" s="481">
        <v>18750</v>
      </c>
      <c r="K149" s="481"/>
      <c r="L149" s="482" t="s">
        <v>357</v>
      </c>
      <c r="M149" s="483"/>
      <c r="N149" s="484"/>
      <c r="O149" s="484"/>
      <c r="P149" s="488" t="str">
        <f>IFERROR(INDEX(Supplier!D:D,MATCH(O149,Supplier!C:C,0),0),"")</f>
        <v/>
      </c>
      <c r="Q149" s="484"/>
      <c r="R149" s="484"/>
      <c r="S149" s="488" t="str">
        <f>IFERROR(INDEX(Customer!D:D,MATCH(R149,Customer!C:C,0),0),"")</f>
        <v/>
      </c>
      <c r="T149" s="490">
        <f>IFERROR(INDEX('Kode Akun'!N:N,MATCH(H149,'Kode Akun'!C:C,0),0),"")</f>
        <v>1270</v>
      </c>
      <c r="U149" s="488" t="str">
        <f>IFERROR(INDEX('Kode Akun'!O:O,MATCH(H149,'Kode Akun'!C:C,0),0),"")</f>
        <v>PREPAID Taxes</v>
      </c>
      <c r="V149" s="166"/>
    </row>
    <row r="150" spans="1:22" ht="15" customHeight="1" x14ac:dyDescent="0.25">
      <c r="A150" s="237">
        <f t="shared" si="6"/>
        <v>0</v>
      </c>
      <c r="B150" s="237">
        <f t="shared" si="7"/>
        <v>0</v>
      </c>
      <c r="C150" s="442" t="e">
        <f t="shared" si="8"/>
        <v>#REF!</v>
      </c>
      <c r="D150" s="477">
        <v>141</v>
      </c>
      <c r="E150" s="478">
        <v>43627</v>
      </c>
      <c r="F150" s="477"/>
      <c r="G150" s="479" t="s">
        <v>510</v>
      </c>
      <c r="H150" s="477">
        <v>1160</v>
      </c>
      <c r="I150" s="480" t="str">
        <f>IF(H150&lt;&gt;"",INDEX('Kode Akun'!$D:$D,MATCH($H150,'Kode Akun'!$C:$C,0),0),"")</f>
        <v>Rekening Bank CIMB Niaga</v>
      </c>
      <c r="J150" s="481"/>
      <c r="K150" s="481">
        <v>832542.75877287611</v>
      </c>
      <c r="L150" s="482" t="s">
        <v>357</v>
      </c>
      <c r="M150" s="483"/>
      <c r="N150" s="484"/>
      <c r="O150" s="484"/>
      <c r="P150" s="488" t="str">
        <f>IFERROR(INDEX(Supplier!D:D,MATCH(O150,Supplier!C:C,0),0),"")</f>
        <v/>
      </c>
      <c r="Q150" s="484"/>
      <c r="R150" s="484"/>
      <c r="S150" s="488" t="str">
        <f>IFERROR(INDEX(Customer!D:D,MATCH(R150,Customer!C:C,0),0),"")</f>
        <v/>
      </c>
      <c r="T150" s="490">
        <f>IFERROR(INDEX('Kode Akun'!N:N,MATCH(H150,'Kode Akun'!C:C,0),0),"")</f>
        <v>1120</v>
      </c>
      <c r="U150" s="488" t="str">
        <f>IFERROR(INDEX('Kode Akun'!O:O,MATCH(H150,'Kode Akun'!C:C,0),0),"")</f>
        <v>CASH - Operating Account</v>
      </c>
      <c r="V150" s="166"/>
    </row>
    <row r="151" spans="1:22" ht="15" customHeight="1" x14ac:dyDescent="0.25">
      <c r="A151" s="237">
        <f t="shared" si="6"/>
        <v>0</v>
      </c>
      <c r="B151" s="237">
        <f t="shared" si="7"/>
        <v>0</v>
      </c>
      <c r="C151" s="442" t="e">
        <f t="shared" si="8"/>
        <v>#REF!</v>
      </c>
      <c r="D151" s="477">
        <v>142</v>
      </c>
      <c r="E151" s="478">
        <v>43627</v>
      </c>
      <c r="F151" s="477"/>
      <c r="G151" s="479" t="s">
        <v>510</v>
      </c>
      <c r="H151" s="477">
        <v>8100</v>
      </c>
      <c r="I151" s="480" t="str">
        <f>IF(H151&lt;&gt;"",INDEX('Kode Akun'!$D:$D,MATCH($H151,'Kode Akun'!$C:$C,0),0),"")</f>
        <v>Beban Bunga Bank</v>
      </c>
      <c r="J151" s="481">
        <v>832542.75877287611</v>
      </c>
      <c r="K151" s="481"/>
      <c r="L151" s="482" t="s">
        <v>357</v>
      </c>
      <c r="M151" s="483"/>
      <c r="N151" s="484"/>
      <c r="O151" s="484"/>
      <c r="P151" s="488" t="str">
        <f>IFERROR(INDEX(Supplier!D:D,MATCH(O151,Supplier!C:C,0),0),"")</f>
        <v/>
      </c>
      <c r="Q151" s="484"/>
      <c r="R151" s="484"/>
      <c r="S151" s="488" t="str">
        <f>IFERROR(INDEX(Customer!D:D,MATCH(R151,Customer!C:C,0),0),"")</f>
        <v/>
      </c>
      <c r="T151" s="490">
        <f>IFERROR(INDEX('Kode Akun'!N:N,MATCH(H151,'Kode Akun'!C:C,0),0),"")</f>
        <v>7010</v>
      </c>
      <c r="U151" s="488" t="str">
        <f>IFERROR(INDEX('Kode Akun'!O:O,MATCH(H151,'Kode Akun'!C:C,0),0),"")</f>
        <v>EXP - Bank Interests</v>
      </c>
      <c r="V151" s="166"/>
    </row>
    <row r="152" spans="1:22" ht="15" customHeight="1" x14ac:dyDescent="0.25">
      <c r="A152" s="237">
        <f t="shared" si="6"/>
        <v>0</v>
      </c>
      <c r="B152" s="237">
        <f t="shared" si="7"/>
        <v>0</v>
      </c>
      <c r="C152" s="442" t="e">
        <f t="shared" si="8"/>
        <v>#REF!</v>
      </c>
      <c r="D152" s="477">
        <v>143</v>
      </c>
      <c r="E152" s="478">
        <v>43627</v>
      </c>
      <c r="F152" s="477"/>
      <c r="G152" s="479" t="s">
        <v>511</v>
      </c>
      <c r="H152" s="477">
        <v>1160</v>
      </c>
      <c r="I152" s="480" t="str">
        <f>IF(H152&lt;&gt;"",INDEX('Kode Akun'!$D:$D,MATCH($H152,'Kode Akun'!$C:$C,0),0),"")</f>
        <v>Rekening Bank CIMB Niaga</v>
      </c>
      <c r="J152" s="481"/>
      <c r="K152" s="481">
        <v>2488888.2225122428</v>
      </c>
      <c r="L152" s="482" t="s">
        <v>357</v>
      </c>
      <c r="M152" s="483"/>
      <c r="N152" s="484"/>
      <c r="O152" s="484"/>
      <c r="P152" s="488" t="str">
        <f>IFERROR(INDEX(Supplier!D:D,MATCH(O152,Supplier!C:C,0),0),"")</f>
        <v/>
      </c>
      <c r="Q152" s="484"/>
      <c r="R152" s="484"/>
      <c r="S152" s="488" t="str">
        <f>IFERROR(INDEX(Customer!D:D,MATCH(R152,Customer!C:C,0),0),"")</f>
        <v/>
      </c>
      <c r="T152" s="490">
        <f>IFERROR(INDEX('Kode Akun'!N:N,MATCH(H152,'Kode Akun'!C:C,0),0),"")</f>
        <v>1120</v>
      </c>
      <c r="U152" s="488" t="str">
        <f>IFERROR(INDEX('Kode Akun'!O:O,MATCH(H152,'Kode Akun'!C:C,0),0),"")</f>
        <v>CASH - Operating Account</v>
      </c>
      <c r="V152" s="166"/>
    </row>
    <row r="153" spans="1:22" ht="15" customHeight="1" x14ac:dyDescent="0.25">
      <c r="A153" s="237">
        <f t="shared" si="6"/>
        <v>0</v>
      </c>
      <c r="B153" s="237">
        <f t="shared" si="7"/>
        <v>0</v>
      </c>
      <c r="C153" s="442" t="e">
        <f t="shared" si="8"/>
        <v>#REF!</v>
      </c>
      <c r="D153" s="477">
        <v>144</v>
      </c>
      <c r="E153" s="478">
        <v>43627</v>
      </c>
      <c r="F153" s="477"/>
      <c r="G153" s="479" t="s">
        <v>511</v>
      </c>
      <c r="H153" s="477">
        <v>2730</v>
      </c>
      <c r="I153" s="480" t="str">
        <f>IF(H153&lt;&gt;"",INDEX('Kode Akun'!$D:$D,MATCH($H153,'Kode Akun'!$C:$C,0),0),"")</f>
        <v>Utang Bank Niaga</v>
      </c>
      <c r="J153" s="481">
        <v>2488888.2225122428</v>
      </c>
      <c r="K153" s="481"/>
      <c r="L153" s="482" t="s">
        <v>357</v>
      </c>
      <c r="M153" s="483"/>
      <c r="N153" s="484"/>
      <c r="O153" s="484"/>
      <c r="P153" s="488" t="str">
        <f>IFERROR(INDEX(Supplier!D:D,MATCH(O153,Supplier!C:C,0),0),"")</f>
        <v/>
      </c>
      <c r="Q153" s="484"/>
      <c r="R153" s="484"/>
      <c r="S153" s="488" t="str">
        <f>IFERROR(INDEX(Customer!D:D,MATCH(R153,Customer!C:C,0),0),"")</f>
        <v/>
      </c>
      <c r="T153" s="490">
        <f>IFERROR(INDEX('Kode Akun'!N:N,MATCH(H153,'Kode Akun'!C:C,0),0),"")</f>
        <v>2710</v>
      </c>
      <c r="U153" s="488" t="str">
        <f>IFERROR(INDEX('Kode Akun'!O:O,MATCH(H153,'Kode Akun'!C:C,0),0),"")</f>
        <v>Central Bank Long Term Debts</v>
      </c>
      <c r="V153" s="166"/>
    </row>
    <row r="154" spans="1:22" ht="15" customHeight="1" x14ac:dyDescent="0.25">
      <c r="A154" s="237">
        <f t="shared" si="6"/>
        <v>0</v>
      </c>
      <c r="B154" s="237">
        <f t="shared" si="7"/>
        <v>0</v>
      </c>
      <c r="C154" s="442" t="e">
        <f t="shared" si="8"/>
        <v>#REF!</v>
      </c>
      <c r="D154" s="477">
        <v>145</v>
      </c>
      <c r="E154" s="478">
        <v>43628</v>
      </c>
      <c r="F154" s="477"/>
      <c r="G154" s="479" t="s">
        <v>526</v>
      </c>
      <c r="H154" s="477">
        <v>1150</v>
      </c>
      <c r="I154" s="480" t="str">
        <f>IF(H154&lt;&gt;"",INDEX('Kode Akun'!$D:$D,MATCH($H154,'Kode Akun'!$C:$C,0),0),"")</f>
        <v>Rekening Bank Permata</v>
      </c>
      <c r="J154" s="481"/>
      <c r="K154" s="481">
        <v>980013.64135625667</v>
      </c>
      <c r="L154" s="482" t="s">
        <v>357</v>
      </c>
      <c r="M154" s="483"/>
      <c r="N154" s="484"/>
      <c r="O154" s="484"/>
      <c r="P154" s="488" t="str">
        <f>IFERROR(INDEX(Supplier!D:D,MATCH(O154,Supplier!C:C,0),0),"")</f>
        <v/>
      </c>
      <c r="Q154" s="484"/>
      <c r="R154" s="484"/>
      <c r="S154" s="488" t="str">
        <f>IFERROR(INDEX(Customer!D:D,MATCH(R154,Customer!C:C,0),0),"")</f>
        <v/>
      </c>
      <c r="T154" s="490">
        <f>IFERROR(INDEX('Kode Akun'!N:N,MATCH(H154,'Kode Akun'!C:C,0),0),"")</f>
        <v>1120</v>
      </c>
      <c r="U154" s="488" t="str">
        <f>IFERROR(INDEX('Kode Akun'!O:O,MATCH(H154,'Kode Akun'!C:C,0),0),"")</f>
        <v>CASH - Operating Account</v>
      </c>
      <c r="V154" s="166"/>
    </row>
    <row r="155" spans="1:22" ht="15" customHeight="1" x14ac:dyDescent="0.25">
      <c r="A155" s="237">
        <f t="shared" si="6"/>
        <v>0</v>
      </c>
      <c r="B155" s="237">
        <f t="shared" si="7"/>
        <v>0</v>
      </c>
      <c r="C155" s="442" t="e">
        <f t="shared" si="8"/>
        <v>#REF!</v>
      </c>
      <c r="D155" s="477">
        <v>146</v>
      </c>
      <c r="E155" s="478">
        <v>43628</v>
      </c>
      <c r="F155" s="477"/>
      <c r="G155" s="479" t="s">
        <v>526</v>
      </c>
      <c r="H155" s="477">
        <v>8100</v>
      </c>
      <c r="I155" s="480" t="str">
        <f>IF(H155&lt;&gt;"",INDEX('Kode Akun'!$D:$D,MATCH($H155,'Kode Akun'!$C:$C,0),0),"")</f>
        <v>Beban Bunga Bank</v>
      </c>
      <c r="J155" s="481">
        <v>980013.64135625667</v>
      </c>
      <c r="K155" s="481"/>
      <c r="L155" s="482" t="s">
        <v>357</v>
      </c>
      <c r="M155" s="483"/>
      <c r="N155" s="484"/>
      <c r="O155" s="484"/>
      <c r="P155" s="488" t="str">
        <f>IFERROR(INDEX(Supplier!D:D,MATCH(O155,Supplier!C:C,0),0),"")</f>
        <v/>
      </c>
      <c r="Q155" s="484"/>
      <c r="R155" s="484"/>
      <c r="S155" s="488" t="str">
        <f>IFERROR(INDEX(Customer!D:D,MATCH(R155,Customer!C:C,0),0),"")</f>
        <v/>
      </c>
      <c r="T155" s="490">
        <f>IFERROR(INDEX('Kode Akun'!N:N,MATCH(H155,'Kode Akun'!C:C,0),0),"")</f>
        <v>7010</v>
      </c>
      <c r="U155" s="488" t="str">
        <f>IFERROR(INDEX('Kode Akun'!O:O,MATCH(H155,'Kode Akun'!C:C,0),0),"")</f>
        <v>EXP - Bank Interests</v>
      </c>
      <c r="V155" s="166"/>
    </row>
    <row r="156" spans="1:22" ht="15" customHeight="1" x14ac:dyDescent="0.25">
      <c r="A156" s="237">
        <f t="shared" si="6"/>
        <v>0</v>
      </c>
      <c r="B156" s="237">
        <f t="shared" si="7"/>
        <v>0</v>
      </c>
      <c r="C156" s="442" t="e">
        <f t="shared" si="8"/>
        <v>#REF!</v>
      </c>
      <c r="D156" s="477">
        <v>147</v>
      </c>
      <c r="E156" s="478">
        <v>43628</v>
      </c>
      <c r="F156" s="477"/>
      <c r="G156" s="479" t="s">
        <v>527</v>
      </c>
      <c r="H156" s="477">
        <v>1150</v>
      </c>
      <c r="I156" s="480" t="str">
        <f>IF(H156&lt;&gt;"",INDEX('Kode Akun'!$D:$D,MATCH($H156,'Kode Akun'!$C:$C,0),0),"")</f>
        <v>Rekening Bank Permata</v>
      </c>
      <c r="J156" s="481"/>
      <c r="K156" s="481">
        <v>3737794.7696464779</v>
      </c>
      <c r="L156" s="482" t="s">
        <v>357</v>
      </c>
      <c r="M156" s="483"/>
      <c r="N156" s="484"/>
      <c r="O156" s="484"/>
      <c r="P156" s="488" t="str">
        <f>IFERROR(INDEX(Supplier!D:D,MATCH(O156,Supplier!C:C,0),0),"")</f>
        <v/>
      </c>
      <c r="Q156" s="484"/>
      <c r="R156" s="484"/>
      <c r="S156" s="488" t="str">
        <f>IFERROR(INDEX(Customer!D:D,MATCH(R156,Customer!C:C,0),0),"")</f>
        <v/>
      </c>
      <c r="T156" s="490">
        <f>IFERROR(INDEX('Kode Akun'!N:N,MATCH(H156,'Kode Akun'!C:C,0),0),"")</f>
        <v>1120</v>
      </c>
      <c r="U156" s="488" t="str">
        <f>IFERROR(INDEX('Kode Akun'!O:O,MATCH(H156,'Kode Akun'!C:C,0),0),"")</f>
        <v>CASH - Operating Account</v>
      </c>
      <c r="V156" s="166"/>
    </row>
    <row r="157" spans="1:22" ht="15" customHeight="1" x14ac:dyDescent="0.25">
      <c r="A157" s="237">
        <f t="shared" si="6"/>
        <v>0</v>
      </c>
      <c r="B157" s="237">
        <f t="shared" si="7"/>
        <v>0</v>
      </c>
      <c r="C157" s="442" t="e">
        <f t="shared" si="8"/>
        <v>#REF!</v>
      </c>
      <c r="D157" s="477">
        <v>148</v>
      </c>
      <c r="E157" s="478">
        <v>43628</v>
      </c>
      <c r="F157" s="477"/>
      <c r="G157" s="479" t="s">
        <v>527</v>
      </c>
      <c r="H157" s="477">
        <v>2720</v>
      </c>
      <c r="I157" s="480" t="str">
        <f>IF(H157&lt;&gt;"",INDEX('Kode Akun'!$D:$D,MATCH($H157,'Kode Akun'!$C:$C,0),0),"")</f>
        <v>Utang Bank Permata - KTA</v>
      </c>
      <c r="J157" s="481">
        <v>3737794.7696464779</v>
      </c>
      <c r="K157" s="481"/>
      <c r="L157" s="482" t="s">
        <v>357</v>
      </c>
      <c r="M157" s="483"/>
      <c r="N157" s="484"/>
      <c r="O157" s="484"/>
      <c r="P157" s="488" t="str">
        <f>IFERROR(INDEX(Supplier!D:D,MATCH(O157,Supplier!C:C,0),0),"")</f>
        <v/>
      </c>
      <c r="Q157" s="484"/>
      <c r="R157" s="484"/>
      <c r="S157" s="488" t="str">
        <f>IFERROR(INDEX(Customer!D:D,MATCH(R157,Customer!C:C,0),0),"")</f>
        <v/>
      </c>
      <c r="T157" s="490">
        <f>IFERROR(INDEX('Kode Akun'!N:N,MATCH(H157,'Kode Akun'!C:C,0),0),"")</f>
        <v>2710</v>
      </c>
      <c r="U157" s="488" t="str">
        <f>IFERROR(INDEX('Kode Akun'!O:O,MATCH(H157,'Kode Akun'!C:C,0),0),"")</f>
        <v>Central Bank Long Term Debts</v>
      </c>
      <c r="V157" s="166"/>
    </row>
    <row r="158" spans="1:22" ht="15" customHeight="1" x14ac:dyDescent="0.25">
      <c r="A158" s="237">
        <f t="shared" si="6"/>
        <v>0</v>
      </c>
      <c r="B158" s="237">
        <f t="shared" si="7"/>
        <v>0</v>
      </c>
      <c r="C158" s="442" t="e">
        <f t="shared" si="8"/>
        <v>#REF!</v>
      </c>
      <c r="D158" s="477">
        <v>149</v>
      </c>
      <c r="E158" s="478">
        <v>43641</v>
      </c>
      <c r="F158" s="477"/>
      <c r="G158" s="479" t="s">
        <v>521</v>
      </c>
      <c r="H158" s="477">
        <v>1140</v>
      </c>
      <c r="I158" s="480" t="str">
        <f>IF(H158&lt;&gt;"",INDEX('Kode Akun'!$D:$D,MATCH($H158,'Kode Akun'!$C:$C,0),0),"")</f>
        <v>Rekening Bank Mandiri</v>
      </c>
      <c r="J158" s="481"/>
      <c r="K158" s="481">
        <v>6000000</v>
      </c>
      <c r="L158" s="482" t="s">
        <v>357</v>
      </c>
      <c r="M158" s="483"/>
      <c r="N158" s="484"/>
      <c r="O158" s="484"/>
      <c r="P158" s="488" t="str">
        <f>IFERROR(INDEX(Supplier!D:D,MATCH(O158,Supplier!C:C,0),0),"")</f>
        <v/>
      </c>
      <c r="Q158" s="484"/>
      <c r="R158" s="484"/>
      <c r="S158" s="488" t="str">
        <f>IFERROR(INDEX(Customer!D:D,MATCH(R158,Customer!C:C,0),0),"")</f>
        <v/>
      </c>
      <c r="T158" s="490">
        <f>IFERROR(INDEX('Kode Akun'!N:N,MATCH(H158,'Kode Akun'!C:C,0),0),"")</f>
        <v>1120</v>
      </c>
      <c r="U158" s="488" t="str">
        <f>IFERROR(INDEX('Kode Akun'!O:O,MATCH(H158,'Kode Akun'!C:C,0),0),"")</f>
        <v>CASH - Operating Account</v>
      </c>
      <c r="V158" s="166"/>
    </row>
    <row r="159" spans="1:22" ht="15" customHeight="1" x14ac:dyDescent="0.25">
      <c r="A159" s="237">
        <f t="shared" si="6"/>
        <v>0</v>
      </c>
      <c r="B159" s="237">
        <f t="shared" si="7"/>
        <v>0</v>
      </c>
      <c r="C159" s="442" t="e">
        <f t="shared" si="8"/>
        <v>#REF!</v>
      </c>
      <c r="D159" s="477">
        <v>150</v>
      </c>
      <c r="E159" s="478">
        <v>43641</v>
      </c>
      <c r="F159" s="477"/>
      <c r="G159" s="479" t="s">
        <v>521</v>
      </c>
      <c r="H159" s="477">
        <v>6110</v>
      </c>
      <c r="I159" s="480" t="str">
        <f>IF(H159&lt;&gt;"",INDEX('Kode Akun'!$D:$D,MATCH($H159,'Kode Akun'!$C:$C,0),0),"")</f>
        <v>Beban Gaji Karyawan Tetap</v>
      </c>
      <c r="J159" s="481">
        <v>6000000</v>
      </c>
      <c r="K159" s="481"/>
      <c r="L159" s="482" t="s">
        <v>357</v>
      </c>
      <c r="M159" s="483"/>
      <c r="N159" s="484"/>
      <c r="O159" s="484"/>
      <c r="P159" s="488" t="str">
        <f>IFERROR(INDEX(Supplier!D:D,MATCH(O159,Supplier!C:C,0),0),"")</f>
        <v/>
      </c>
      <c r="Q159" s="484"/>
      <c r="R159" s="484"/>
      <c r="S159" s="488" t="str">
        <f>IFERROR(INDEX(Customer!D:D,MATCH(R159,Customer!C:C,0),0),"")</f>
        <v/>
      </c>
      <c r="T159" s="490">
        <f>IFERROR(INDEX('Kode Akun'!N:N,MATCH(H159,'Kode Akun'!C:C,0),0),"")</f>
        <v>6010</v>
      </c>
      <c r="U159" s="488" t="str">
        <f>IFERROR(INDEX('Kode Akun'!O:O,MATCH(H159,'Kode Akun'!C:C,0),0),"")</f>
        <v>EXP - Salaries</v>
      </c>
      <c r="V159" s="166"/>
    </row>
    <row r="160" spans="1:22" ht="15" customHeight="1" x14ac:dyDescent="0.25">
      <c r="A160" s="237">
        <f t="shared" si="6"/>
        <v>0</v>
      </c>
      <c r="B160" s="237">
        <f t="shared" si="7"/>
        <v>0</v>
      </c>
      <c r="C160" s="442" t="e">
        <f t="shared" si="8"/>
        <v>#REF!</v>
      </c>
      <c r="D160" s="477">
        <v>151</v>
      </c>
      <c r="E160" s="478">
        <v>43641</v>
      </c>
      <c r="F160" s="477"/>
      <c r="G160" s="479" t="s">
        <v>522</v>
      </c>
      <c r="H160" s="477">
        <v>1140</v>
      </c>
      <c r="I160" s="480" t="str">
        <f>IF(H160&lt;&gt;"",INDEX('Kode Akun'!$D:$D,MATCH($H160,'Kode Akun'!$C:$C,0),0),"")</f>
        <v>Rekening Bank Mandiri</v>
      </c>
      <c r="J160" s="481"/>
      <c r="K160" s="481">
        <v>6480000</v>
      </c>
      <c r="L160" s="482" t="s">
        <v>357</v>
      </c>
      <c r="M160" s="483"/>
      <c r="N160" s="484"/>
      <c r="O160" s="484"/>
      <c r="P160" s="488" t="str">
        <f>IFERROR(INDEX(Supplier!D:D,MATCH(O160,Supplier!C:C,0),0),"")</f>
        <v/>
      </c>
      <c r="Q160" s="484"/>
      <c r="R160" s="484"/>
      <c r="S160" s="488" t="str">
        <f>IFERROR(INDEX(Customer!D:D,MATCH(R160,Customer!C:C,0),0),"")</f>
        <v/>
      </c>
      <c r="T160" s="490">
        <f>IFERROR(INDEX('Kode Akun'!N:N,MATCH(H160,'Kode Akun'!C:C,0),0),"")</f>
        <v>1120</v>
      </c>
      <c r="U160" s="488" t="str">
        <f>IFERROR(INDEX('Kode Akun'!O:O,MATCH(H160,'Kode Akun'!C:C,0),0),"")</f>
        <v>CASH - Operating Account</v>
      </c>
      <c r="V160" s="166"/>
    </row>
    <row r="161" spans="1:22" ht="15" customHeight="1" x14ac:dyDescent="0.25">
      <c r="A161" s="237">
        <f t="shared" si="6"/>
        <v>0</v>
      </c>
      <c r="B161" s="237">
        <f t="shared" si="7"/>
        <v>0</v>
      </c>
      <c r="C161" s="442" t="e">
        <f t="shared" si="8"/>
        <v>#REF!</v>
      </c>
      <c r="D161" s="477">
        <v>152</v>
      </c>
      <c r="E161" s="478">
        <v>43641</v>
      </c>
      <c r="F161" s="477"/>
      <c r="G161" s="479" t="s">
        <v>522</v>
      </c>
      <c r="H161" s="477">
        <v>6120</v>
      </c>
      <c r="I161" s="480" t="str">
        <f>IF(H161&lt;&gt;"",INDEX('Kode Akun'!$D:$D,MATCH($H161,'Kode Akun'!$C:$C,0),0),"")</f>
        <v>Beban Gaji Karyawan Kontrak</v>
      </c>
      <c r="J161" s="481">
        <v>6480000</v>
      </c>
      <c r="K161" s="481"/>
      <c r="L161" s="482" t="s">
        <v>357</v>
      </c>
      <c r="M161" s="483"/>
      <c r="N161" s="484"/>
      <c r="O161" s="484"/>
      <c r="P161" s="488" t="str">
        <f>IFERROR(INDEX(Supplier!D:D,MATCH(O161,Supplier!C:C,0),0),"")</f>
        <v/>
      </c>
      <c r="Q161" s="484"/>
      <c r="R161" s="484"/>
      <c r="S161" s="488" t="str">
        <f>IFERROR(INDEX(Customer!D:D,MATCH(R161,Customer!C:C,0),0),"")</f>
        <v/>
      </c>
      <c r="T161" s="490">
        <f>IFERROR(INDEX('Kode Akun'!N:N,MATCH(H161,'Kode Akun'!C:C,0),0),"")</f>
        <v>6010</v>
      </c>
      <c r="U161" s="488" t="str">
        <f>IFERROR(INDEX('Kode Akun'!O:O,MATCH(H161,'Kode Akun'!C:C,0),0),"")</f>
        <v>EXP - Salaries</v>
      </c>
      <c r="V161" s="166"/>
    </row>
    <row r="162" spans="1:22" ht="15" customHeight="1" x14ac:dyDescent="0.25">
      <c r="A162" s="237">
        <f t="shared" si="6"/>
        <v>0</v>
      </c>
      <c r="B162" s="237">
        <f t="shared" si="7"/>
        <v>0</v>
      </c>
      <c r="C162" s="442" t="e">
        <f t="shared" si="8"/>
        <v>#REF!</v>
      </c>
      <c r="D162" s="477">
        <v>153</v>
      </c>
      <c r="E162" s="478">
        <v>43656</v>
      </c>
      <c r="F162" s="477"/>
      <c r="G162" s="479" t="s">
        <v>509</v>
      </c>
      <c r="H162" s="477">
        <v>1110</v>
      </c>
      <c r="I162" s="480" t="str">
        <f>IF(H162&lt;&gt;"",INDEX('Kode Akun'!$D:$D,MATCH($H162,'Kode Akun'!$C:$C,0),0),"")</f>
        <v>Kas Kecil</v>
      </c>
      <c r="J162" s="481"/>
      <c r="K162" s="481">
        <v>18750</v>
      </c>
      <c r="L162" s="482" t="s">
        <v>357</v>
      </c>
      <c r="M162" s="483"/>
      <c r="N162" s="484"/>
      <c r="O162" s="484"/>
      <c r="P162" s="488" t="str">
        <f>IFERROR(INDEX(Supplier!D:D,MATCH(O162,Supplier!C:C,0),0),"")</f>
        <v/>
      </c>
      <c r="Q162" s="484"/>
      <c r="R162" s="484"/>
      <c r="S162" s="488" t="str">
        <f>IFERROR(INDEX(Customer!D:D,MATCH(R162,Customer!C:C,0),0),"")</f>
        <v/>
      </c>
      <c r="T162" s="490">
        <f>IFERROR(INDEX('Kode Akun'!N:N,MATCH(H162,'Kode Akun'!C:C,0),0),"")</f>
        <v>1110</v>
      </c>
      <c r="U162" s="488" t="str">
        <f>IFERROR(INDEX('Kode Akun'!O:O,MATCH(H162,'Kode Akun'!C:C,0),0),"")</f>
        <v>CASH - Petty Cash</v>
      </c>
      <c r="V162" s="166"/>
    </row>
    <row r="163" spans="1:22" ht="15" customHeight="1" x14ac:dyDescent="0.25">
      <c r="A163" s="237">
        <f t="shared" si="6"/>
        <v>0</v>
      </c>
      <c r="B163" s="237">
        <f t="shared" si="7"/>
        <v>0</v>
      </c>
      <c r="C163" s="442" t="e">
        <f t="shared" si="8"/>
        <v>#REF!</v>
      </c>
      <c r="D163" s="477">
        <v>154</v>
      </c>
      <c r="E163" s="478">
        <v>43656</v>
      </c>
      <c r="F163" s="477"/>
      <c r="G163" s="479" t="s">
        <v>509</v>
      </c>
      <c r="H163" s="477">
        <v>1270</v>
      </c>
      <c r="I163" s="480" t="str">
        <f>IF(H163&lt;&gt;"",INDEX('Kode Akun'!$D:$D,MATCH($H163,'Kode Akun'!$C:$C,0),0),"")</f>
        <v>PPh 21 dibayar di Muka</v>
      </c>
      <c r="J163" s="481">
        <v>18750</v>
      </c>
      <c r="K163" s="481"/>
      <c r="L163" s="482" t="s">
        <v>357</v>
      </c>
      <c r="M163" s="483"/>
      <c r="N163" s="484"/>
      <c r="O163" s="484"/>
      <c r="P163" s="488" t="str">
        <f>IFERROR(INDEX(Supplier!D:D,MATCH(O163,Supplier!C:C,0),0),"")</f>
        <v/>
      </c>
      <c r="Q163" s="484"/>
      <c r="R163" s="484"/>
      <c r="S163" s="488" t="str">
        <f>IFERROR(INDEX(Customer!D:D,MATCH(R163,Customer!C:C,0),0),"")</f>
        <v/>
      </c>
      <c r="T163" s="490">
        <f>IFERROR(INDEX('Kode Akun'!N:N,MATCH(H163,'Kode Akun'!C:C,0),0),"")</f>
        <v>1270</v>
      </c>
      <c r="U163" s="488" t="str">
        <f>IFERROR(INDEX('Kode Akun'!O:O,MATCH(H163,'Kode Akun'!C:C,0),0),"")</f>
        <v>PREPAID Taxes</v>
      </c>
      <c r="V163" s="166"/>
    </row>
    <row r="164" spans="1:22" ht="15" customHeight="1" x14ac:dyDescent="0.25">
      <c r="A164" s="237">
        <f t="shared" si="6"/>
        <v>0</v>
      </c>
      <c r="B164" s="237">
        <f t="shared" si="7"/>
        <v>0</v>
      </c>
      <c r="C164" s="442" t="e">
        <f t="shared" si="8"/>
        <v>#REF!</v>
      </c>
      <c r="D164" s="477">
        <v>155</v>
      </c>
      <c r="E164" s="478">
        <v>43657</v>
      </c>
      <c r="F164" s="477"/>
      <c r="G164" s="479" t="s">
        <v>510</v>
      </c>
      <c r="H164" s="477">
        <v>1160</v>
      </c>
      <c r="I164" s="480" t="str">
        <f>IF(H164&lt;&gt;"",INDEX('Kode Akun'!$D:$D,MATCH($H164,'Kode Akun'!$C:$C,0),0),"")</f>
        <v>Rekening Bank CIMB Niaga</v>
      </c>
      <c r="J164" s="481"/>
      <c r="K164" s="481">
        <v>807653.87654775369</v>
      </c>
      <c r="L164" s="482" t="s">
        <v>357</v>
      </c>
      <c r="M164" s="483"/>
      <c r="N164" s="484"/>
      <c r="O164" s="484"/>
      <c r="P164" s="488" t="str">
        <f>IFERROR(INDEX(Supplier!D:D,MATCH(O164,Supplier!C:C,0),0),"")</f>
        <v/>
      </c>
      <c r="Q164" s="484"/>
      <c r="R164" s="484"/>
      <c r="S164" s="488" t="str">
        <f>IFERROR(INDEX(Customer!D:D,MATCH(R164,Customer!C:C,0),0),"")</f>
        <v/>
      </c>
      <c r="T164" s="490">
        <f>IFERROR(INDEX('Kode Akun'!N:N,MATCH(H164,'Kode Akun'!C:C,0),0),"")</f>
        <v>1120</v>
      </c>
      <c r="U164" s="488" t="str">
        <f>IFERROR(INDEX('Kode Akun'!O:O,MATCH(H164,'Kode Akun'!C:C,0),0),"")</f>
        <v>CASH - Operating Account</v>
      </c>
      <c r="V164" s="166"/>
    </row>
    <row r="165" spans="1:22" ht="15" customHeight="1" x14ac:dyDescent="0.25">
      <c r="A165" s="237">
        <f t="shared" si="6"/>
        <v>0</v>
      </c>
      <c r="B165" s="237">
        <f t="shared" si="7"/>
        <v>0</v>
      </c>
      <c r="C165" s="442" t="e">
        <f t="shared" si="8"/>
        <v>#REF!</v>
      </c>
      <c r="D165" s="477">
        <v>156</v>
      </c>
      <c r="E165" s="478">
        <v>43657</v>
      </c>
      <c r="F165" s="477"/>
      <c r="G165" s="479" t="s">
        <v>510</v>
      </c>
      <c r="H165" s="477">
        <v>8100</v>
      </c>
      <c r="I165" s="480" t="str">
        <f>IF(H165&lt;&gt;"",INDEX('Kode Akun'!$D:$D,MATCH($H165,'Kode Akun'!$C:$C,0),0),"")</f>
        <v>Beban Bunga Bank</v>
      </c>
      <c r="J165" s="481">
        <v>807653.87654775369</v>
      </c>
      <c r="K165" s="481"/>
      <c r="L165" s="482" t="s">
        <v>357</v>
      </c>
      <c r="M165" s="483"/>
      <c r="N165" s="484"/>
      <c r="O165" s="484"/>
      <c r="P165" s="488" t="str">
        <f>IFERROR(INDEX(Supplier!D:D,MATCH(O165,Supplier!C:C,0),0),"")</f>
        <v/>
      </c>
      <c r="Q165" s="484"/>
      <c r="R165" s="484"/>
      <c r="S165" s="488" t="str">
        <f>IFERROR(INDEX(Customer!D:D,MATCH(R165,Customer!C:C,0),0),"")</f>
        <v/>
      </c>
      <c r="T165" s="490">
        <f>IFERROR(INDEX('Kode Akun'!N:N,MATCH(H165,'Kode Akun'!C:C,0),0),"")</f>
        <v>7010</v>
      </c>
      <c r="U165" s="488" t="str">
        <f>IFERROR(INDEX('Kode Akun'!O:O,MATCH(H165,'Kode Akun'!C:C,0),0),"")</f>
        <v>EXP - Bank Interests</v>
      </c>
      <c r="V165" s="166"/>
    </row>
    <row r="166" spans="1:22" ht="15" customHeight="1" x14ac:dyDescent="0.25">
      <c r="A166" s="237">
        <f t="shared" si="6"/>
        <v>0</v>
      </c>
      <c r="B166" s="237">
        <f t="shared" si="7"/>
        <v>0</v>
      </c>
      <c r="C166" s="442" t="e">
        <f t="shared" si="8"/>
        <v>#REF!</v>
      </c>
      <c r="D166" s="477">
        <v>157</v>
      </c>
      <c r="E166" s="478">
        <v>43657</v>
      </c>
      <c r="F166" s="477"/>
      <c r="G166" s="479" t="s">
        <v>511</v>
      </c>
      <c r="H166" s="477">
        <v>1160</v>
      </c>
      <c r="I166" s="480" t="str">
        <f>IF(H166&lt;&gt;"",INDEX('Kode Akun'!$D:$D,MATCH($H166,'Kode Akun'!$C:$C,0),0),"")</f>
        <v>Rekening Bank CIMB Niaga</v>
      </c>
      <c r="J166" s="481"/>
      <c r="K166" s="481">
        <v>2513777.1047373652</v>
      </c>
      <c r="L166" s="482" t="s">
        <v>357</v>
      </c>
      <c r="M166" s="483"/>
      <c r="N166" s="484"/>
      <c r="O166" s="484"/>
      <c r="P166" s="488" t="str">
        <f>IFERROR(INDEX(Supplier!D:D,MATCH(O166,Supplier!C:C,0),0),"")</f>
        <v/>
      </c>
      <c r="Q166" s="484"/>
      <c r="R166" s="484"/>
      <c r="S166" s="488" t="str">
        <f>IFERROR(INDEX(Customer!D:D,MATCH(R166,Customer!C:C,0),0),"")</f>
        <v/>
      </c>
      <c r="T166" s="490">
        <f>IFERROR(INDEX('Kode Akun'!N:N,MATCH(H166,'Kode Akun'!C:C,0),0),"")</f>
        <v>1120</v>
      </c>
      <c r="U166" s="488" t="str">
        <f>IFERROR(INDEX('Kode Akun'!O:O,MATCH(H166,'Kode Akun'!C:C,0),0),"")</f>
        <v>CASH - Operating Account</v>
      </c>
      <c r="V166" s="166"/>
    </row>
    <row r="167" spans="1:22" ht="15" customHeight="1" x14ac:dyDescent="0.25">
      <c r="A167" s="237">
        <f t="shared" si="6"/>
        <v>0</v>
      </c>
      <c r="B167" s="237">
        <f t="shared" si="7"/>
        <v>0</v>
      </c>
      <c r="C167" s="442" t="e">
        <f t="shared" si="8"/>
        <v>#REF!</v>
      </c>
      <c r="D167" s="477">
        <v>158</v>
      </c>
      <c r="E167" s="478">
        <v>43657</v>
      </c>
      <c r="F167" s="477"/>
      <c r="G167" s="479" t="s">
        <v>511</v>
      </c>
      <c r="H167" s="477">
        <v>2730</v>
      </c>
      <c r="I167" s="480" t="str">
        <f>IF(H167&lt;&gt;"",INDEX('Kode Akun'!$D:$D,MATCH($H167,'Kode Akun'!$C:$C,0),0),"")</f>
        <v>Utang Bank Niaga</v>
      </c>
      <c r="J167" s="481">
        <v>2513777.1047373652</v>
      </c>
      <c r="K167" s="481"/>
      <c r="L167" s="482" t="s">
        <v>357</v>
      </c>
      <c r="M167" s="483"/>
      <c r="N167" s="484"/>
      <c r="O167" s="484"/>
      <c r="P167" s="488" t="str">
        <f>IFERROR(INDEX(Supplier!D:D,MATCH(O167,Supplier!C:C,0),0),"")</f>
        <v/>
      </c>
      <c r="Q167" s="484"/>
      <c r="R167" s="484"/>
      <c r="S167" s="488" t="str">
        <f>IFERROR(INDEX(Customer!D:D,MATCH(R167,Customer!C:C,0),0),"")</f>
        <v/>
      </c>
      <c r="T167" s="490">
        <f>IFERROR(INDEX('Kode Akun'!N:N,MATCH(H167,'Kode Akun'!C:C,0),0),"")</f>
        <v>2710</v>
      </c>
      <c r="U167" s="488" t="str">
        <f>IFERROR(INDEX('Kode Akun'!O:O,MATCH(H167,'Kode Akun'!C:C,0),0),"")</f>
        <v>Central Bank Long Term Debts</v>
      </c>
      <c r="V167" s="166"/>
    </row>
    <row r="168" spans="1:22" ht="15" customHeight="1" x14ac:dyDescent="0.25">
      <c r="A168" s="237">
        <f t="shared" si="6"/>
        <v>0</v>
      </c>
      <c r="B168" s="237">
        <f t="shared" si="7"/>
        <v>0</v>
      </c>
      <c r="C168" s="442" t="e">
        <f t="shared" si="8"/>
        <v>#REF!</v>
      </c>
      <c r="D168" s="477">
        <v>159</v>
      </c>
      <c r="E168" s="478">
        <v>43658</v>
      </c>
      <c r="F168" s="477"/>
      <c r="G168" s="479" t="s">
        <v>526</v>
      </c>
      <c r="H168" s="477">
        <v>1150</v>
      </c>
      <c r="I168" s="480" t="str">
        <f>IF(H168&lt;&gt;"",INDEX('Kode Akun'!$D:$D,MATCH($H168,'Kode Akun'!$C:$C,0),0),"")</f>
        <v>Rekening Bank Permata</v>
      </c>
      <c r="J168" s="481"/>
      <c r="K168" s="481">
        <v>964439.4964827298</v>
      </c>
      <c r="L168" s="482" t="s">
        <v>357</v>
      </c>
      <c r="M168" s="483"/>
      <c r="N168" s="484"/>
      <c r="O168" s="484"/>
      <c r="P168" s="488" t="str">
        <f>IFERROR(INDEX(Supplier!D:D,MATCH(O168,Supplier!C:C,0),0),"")</f>
        <v/>
      </c>
      <c r="Q168" s="484"/>
      <c r="R168" s="484"/>
      <c r="S168" s="488" t="str">
        <f>IFERROR(INDEX(Customer!D:D,MATCH(R168,Customer!C:C,0),0),"")</f>
        <v/>
      </c>
      <c r="T168" s="490">
        <f>IFERROR(INDEX('Kode Akun'!N:N,MATCH(H168,'Kode Akun'!C:C,0),0),"")</f>
        <v>1120</v>
      </c>
      <c r="U168" s="488" t="str">
        <f>IFERROR(INDEX('Kode Akun'!O:O,MATCH(H168,'Kode Akun'!C:C,0),0),"")</f>
        <v>CASH - Operating Account</v>
      </c>
      <c r="V168" s="166"/>
    </row>
    <row r="169" spans="1:22" ht="15" customHeight="1" x14ac:dyDescent="0.25">
      <c r="A169" s="237">
        <f t="shared" si="6"/>
        <v>0</v>
      </c>
      <c r="B169" s="237">
        <f t="shared" si="7"/>
        <v>0</v>
      </c>
      <c r="C169" s="442" t="e">
        <f t="shared" si="8"/>
        <v>#REF!</v>
      </c>
      <c r="D169" s="477">
        <v>160</v>
      </c>
      <c r="E169" s="478">
        <v>43658</v>
      </c>
      <c r="F169" s="477"/>
      <c r="G169" s="479" t="s">
        <v>526</v>
      </c>
      <c r="H169" s="477">
        <v>8100</v>
      </c>
      <c r="I169" s="480" t="str">
        <f>IF(H169&lt;&gt;"",INDEX('Kode Akun'!$D:$D,MATCH($H169,'Kode Akun'!$C:$C,0),0),"")</f>
        <v>Beban Bunga Bank</v>
      </c>
      <c r="J169" s="481">
        <v>964439.4964827298</v>
      </c>
      <c r="K169" s="481"/>
      <c r="L169" s="482" t="s">
        <v>357</v>
      </c>
      <c r="M169" s="483"/>
      <c r="N169" s="484"/>
      <c r="O169" s="484"/>
      <c r="P169" s="488" t="str">
        <f>IFERROR(INDEX(Supplier!D:D,MATCH(O169,Supplier!C:C,0),0),"")</f>
        <v/>
      </c>
      <c r="Q169" s="484"/>
      <c r="R169" s="484"/>
      <c r="S169" s="488" t="str">
        <f>IFERROR(INDEX(Customer!D:D,MATCH(R169,Customer!C:C,0),0),"")</f>
        <v/>
      </c>
      <c r="T169" s="490">
        <f>IFERROR(INDEX('Kode Akun'!N:N,MATCH(H169,'Kode Akun'!C:C,0),0),"")</f>
        <v>7010</v>
      </c>
      <c r="U169" s="488" t="str">
        <f>IFERROR(INDEX('Kode Akun'!O:O,MATCH(H169,'Kode Akun'!C:C,0),0),"")</f>
        <v>EXP - Bank Interests</v>
      </c>
      <c r="V169" s="166"/>
    </row>
    <row r="170" spans="1:22" ht="15" customHeight="1" x14ac:dyDescent="0.25">
      <c r="A170" s="237">
        <f t="shared" si="6"/>
        <v>0</v>
      </c>
      <c r="B170" s="237">
        <f t="shared" si="7"/>
        <v>0</v>
      </c>
      <c r="C170" s="442" t="e">
        <f t="shared" si="8"/>
        <v>#REF!</v>
      </c>
      <c r="D170" s="477">
        <v>161</v>
      </c>
      <c r="E170" s="478">
        <v>43658</v>
      </c>
      <c r="F170" s="477"/>
      <c r="G170" s="479" t="s">
        <v>527</v>
      </c>
      <c r="H170" s="477">
        <v>1150</v>
      </c>
      <c r="I170" s="480" t="str">
        <f>IF(H170&lt;&gt;"",INDEX('Kode Akun'!$D:$D,MATCH($H170,'Kode Akun'!$C:$C,0),0),"")</f>
        <v>Rekening Bank Permata</v>
      </c>
      <c r="J170" s="481"/>
      <c r="K170" s="481">
        <v>3753368.9145200048</v>
      </c>
      <c r="L170" s="482" t="s">
        <v>357</v>
      </c>
      <c r="M170" s="483"/>
      <c r="N170" s="484"/>
      <c r="O170" s="484"/>
      <c r="P170" s="488" t="str">
        <f>IFERROR(INDEX(Supplier!D:D,MATCH(O170,Supplier!C:C,0),0),"")</f>
        <v/>
      </c>
      <c r="Q170" s="484"/>
      <c r="R170" s="484"/>
      <c r="S170" s="488" t="str">
        <f>IFERROR(INDEX(Customer!D:D,MATCH(R170,Customer!C:C,0),0),"")</f>
        <v/>
      </c>
      <c r="T170" s="490">
        <f>IFERROR(INDEX('Kode Akun'!N:N,MATCH(H170,'Kode Akun'!C:C,0),0),"")</f>
        <v>1120</v>
      </c>
      <c r="U170" s="488" t="str">
        <f>IFERROR(INDEX('Kode Akun'!O:O,MATCH(H170,'Kode Akun'!C:C,0),0),"")</f>
        <v>CASH - Operating Account</v>
      </c>
      <c r="V170" s="166"/>
    </row>
    <row r="171" spans="1:22" ht="15" customHeight="1" x14ac:dyDescent="0.25">
      <c r="A171" s="237">
        <f t="shared" si="6"/>
        <v>0</v>
      </c>
      <c r="B171" s="237">
        <f t="shared" si="7"/>
        <v>0</v>
      </c>
      <c r="C171" s="442" t="e">
        <f t="shared" si="8"/>
        <v>#REF!</v>
      </c>
      <c r="D171" s="477">
        <v>162</v>
      </c>
      <c r="E171" s="478">
        <v>43658</v>
      </c>
      <c r="F171" s="477"/>
      <c r="G171" s="479" t="s">
        <v>527</v>
      </c>
      <c r="H171" s="477">
        <v>2720</v>
      </c>
      <c r="I171" s="480" t="str">
        <f>IF(H171&lt;&gt;"",INDEX('Kode Akun'!$D:$D,MATCH($H171,'Kode Akun'!$C:$C,0),0),"")</f>
        <v>Utang Bank Permata - KTA</v>
      </c>
      <c r="J171" s="481">
        <v>3753368.9145200048</v>
      </c>
      <c r="K171" s="481"/>
      <c r="L171" s="482" t="s">
        <v>357</v>
      </c>
      <c r="M171" s="483"/>
      <c r="N171" s="484"/>
      <c r="O171" s="484"/>
      <c r="P171" s="488" t="str">
        <f>IFERROR(INDEX(Supplier!D:D,MATCH(O171,Supplier!C:C,0),0),"")</f>
        <v/>
      </c>
      <c r="Q171" s="484"/>
      <c r="R171" s="484"/>
      <c r="S171" s="488" t="str">
        <f>IFERROR(INDEX(Customer!D:D,MATCH(R171,Customer!C:C,0),0),"")</f>
        <v/>
      </c>
      <c r="T171" s="490">
        <f>IFERROR(INDEX('Kode Akun'!N:N,MATCH(H171,'Kode Akun'!C:C,0),0),"")</f>
        <v>2710</v>
      </c>
      <c r="U171" s="488" t="str">
        <f>IFERROR(INDEX('Kode Akun'!O:O,MATCH(H171,'Kode Akun'!C:C,0),0),"")</f>
        <v>Central Bank Long Term Debts</v>
      </c>
      <c r="V171" s="166"/>
    </row>
    <row r="172" spans="1:22" ht="15" customHeight="1" x14ac:dyDescent="0.25">
      <c r="A172" s="237">
        <f t="shared" si="6"/>
        <v>0</v>
      </c>
      <c r="B172" s="237">
        <f t="shared" si="7"/>
        <v>0</v>
      </c>
      <c r="C172" s="442" t="e">
        <f t="shared" si="8"/>
        <v>#REF!</v>
      </c>
      <c r="D172" s="477">
        <v>163</v>
      </c>
      <c r="E172" s="478">
        <v>43671</v>
      </c>
      <c r="F172" s="477"/>
      <c r="G172" s="479" t="s">
        <v>521</v>
      </c>
      <c r="H172" s="477">
        <v>1140</v>
      </c>
      <c r="I172" s="480" t="str">
        <f>IF(H172&lt;&gt;"",INDEX('Kode Akun'!$D:$D,MATCH($H172,'Kode Akun'!$C:$C,0),0),"")</f>
        <v>Rekening Bank Mandiri</v>
      </c>
      <c r="J172" s="481"/>
      <c r="K172" s="481">
        <v>6000000</v>
      </c>
      <c r="L172" s="482" t="s">
        <v>357</v>
      </c>
      <c r="M172" s="483"/>
      <c r="N172" s="484"/>
      <c r="O172" s="484"/>
      <c r="P172" s="488" t="str">
        <f>IFERROR(INDEX(Supplier!D:D,MATCH(O172,Supplier!C:C,0),0),"")</f>
        <v/>
      </c>
      <c r="Q172" s="484"/>
      <c r="R172" s="484"/>
      <c r="S172" s="488" t="str">
        <f>IFERROR(INDEX(Customer!D:D,MATCH(R172,Customer!C:C,0),0),"")</f>
        <v/>
      </c>
      <c r="T172" s="490">
        <f>IFERROR(INDEX('Kode Akun'!N:N,MATCH(H172,'Kode Akun'!C:C,0),0),"")</f>
        <v>1120</v>
      </c>
      <c r="U172" s="488" t="str">
        <f>IFERROR(INDEX('Kode Akun'!O:O,MATCH(H172,'Kode Akun'!C:C,0),0),"")</f>
        <v>CASH - Operating Account</v>
      </c>
      <c r="V172" s="166"/>
    </row>
    <row r="173" spans="1:22" ht="15" customHeight="1" x14ac:dyDescent="0.25">
      <c r="A173" s="237">
        <f t="shared" si="6"/>
        <v>0</v>
      </c>
      <c r="B173" s="237">
        <f t="shared" si="7"/>
        <v>0</v>
      </c>
      <c r="C173" s="442" t="e">
        <f t="shared" si="8"/>
        <v>#REF!</v>
      </c>
      <c r="D173" s="477">
        <v>164</v>
      </c>
      <c r="E173" s="478">
        <v>43671</v>
      </c>
      <c r="F173" s="477"/>
      <c r="G173" s="479" t="s">
        <v>521</v>
      </c>
      <c r="H173" s="477">
        <v>6110</v>
      </c>
      <c r="I173" s="480" t="str">
        <f>IF(H173&lt;&gt;"",INDEX('Kode Akun'!$D:$D,MATCH($H173,'Kode Akun'!$C:$C,0),0),"")</f>
        <v>Beban Gaji Karyawan Tetap</v>
      </c>
      <c r="J173" s="481">
        <v>6000000</v>
      </c>
      <c r="K173" s="481"/>
      <c r="L173" s="482" t="s">
        <v>357</v>
      </c>
      <c r="M173" s="483"/>
      <c r="N173" s="484"/>
      <c r="O173" s="484"/>
      <c r="P173" s="488" t="str">
        <f>IFERROR(INDEX(Supplier!D:D,MATCH(O173,Supplier!C:C,0),0),"")</f>
        <v/>
      </c>
      <c r="Q173" s="484"/>
      <c r="R173" s="484"/>
      <c r="S173" s="488" t="str">
        <f>IFERROR(INDEX(Customer!D:D,MATCH(R173,Customer!C:C,0),0),"")</f>
        <v/>
      </c>
      <c r="T173" s="490">
        <f>IFERROR(INDEX('Kode Akun'!N:N,MATCH(H173,'Kode Akun'!C:C,0),0),"")</f>
        <v>6010</v>
      </c>
      <c r="U173" s="488" t="str">
        <f>IFERROR(INDEX('Kode Akun'!O:O,MATCH(H173,'Kode Akun'!C:C,0),0),"")</f>
        <v>EXP - Salaries</v>
      </c>
      <c r="V173" s="166"/>
    </row>
    <row r="174" spans="1:22" ht="15" customHeight="1" x14ac:dyDescent="0.25">
      <c r="A174" s="237">
        <f t="shared" si="6"/>
        <v>0</v>
      </c>
      <c r="B174" s="237">
        <f t="shared" si="7"/>
        <v>0</v>
      </c>
      <c r="C174" s="442" t="e">
        <f t="shared" si="8"/>
        <v>#REF!</v>
      </c>
      <c r="D174" s="477">
        <v>165</v>
      </c>
      <c r="E174" s="478">
        <v>43671</v>
      </c>
      <c r="F174" s="477"/>
      <c r="G174" s="479" t="s">
        <v>522</v>
      </c>
      <c r="H174" s="477">
        <v>1140</v>
      </c>
      <c r="I174" s="480" t="str">
        <f>IF(H174&lt;&gt;"",INDEX('Kode Akun'!$D:$D,MATCH($H174,'Kode Akun'!$C:$C,0),0),"")</f>
        <v>Rekening Bank Mandiri</v>
      </c>
      <c r="J174" s="481"/>
      <c r="K174" s="481">
        <v>4980000</v>
      </c>
      <c r="L174" s="482" t="s">
        <v>357</v>
      </c>
      <c r="M174" s="483"/>
      <c r="N174" s="484"/>
      <c r="O174" s="484"/>
      <c r="P174" s="488" t="str">
        <f>IFERROR(INDEX(Supplier!D:D,MATCH(O174,Supplier!C:C,0),0),"")</f>
        <v/>
      </c>
      <c r="Q174" s="484"/>
      <c r="R174" s="484"/>
      <c r="S174" s="488" t="str">
        <f>IFERROR(INDEX(Customer!D:D,MATCH(R174,Customer!C:C,0),0),"")</f>
        <v/>
      </c>
      <c r="T174" s="490">
        <f>IFERROR(INDEX('Kode Akun'!N:N,MATCH(H174,'Kode Akun'!C:C,0),0),"")</f>
        <v>1120</v>
      </c>
      <c r="U174" s="488" t="str">
        <f>IFERROR(INDEX('Kode Akun'!O:O,MATCH(H174,'Kode Akun'!C:C,0),0),"")</f>
        <v>CASH - Operating Account</v>
      </c>
      <c r="V174" s="166"/>
    </row>
    <row r="175" spans="1:22" ht="15" customHeight="1" x14ac:dyDescent="0.25">
      <c r="A175" s="237">
        <f t="shared" si="6"/>
        <v>0</v>
      </c>
      <c r="B175" s="237">
        <f t="shared" si="7"/>
        <v>0</v>
      </c>
      <c r="C175" s="442" t="e">
        <f t="shared" si="8"/>
        <v>#REF!</v>
      </c>
      <c r="D175" s="477">
        <v>166</v>
      </c>
      <c r="E175" s="478">
        <v>43671</v>
      </c>
      <c r="F175" s="477"/>
      <c r="G175" s="479" t="s">
        <v>522</v>
      </c>
      <c r="H175" s="477">
        <v>6120</v>
      </c>
      <c r="I175" s="480" t="str">
        <f>IF(H175&lt;&gt;"",INDEX('Kode Akun'!$D:$D,MATCH($H175,'Kode Akun'!$C:$C,0),0),"")</f>
        <v>Beban Gaji Karyawan Kontrak</v>
      </c>
      <c r="J175" s="481">
        <v>4980000</v>
      </c>
      <c r="K175" s="481"/>
      <c r="L175" s="482" t="s">
        <v>357</v>
      </c>
      <c r="M175" s="483"/>
      <c r="N175" s="484"/>
      <c r="O175" s="484"/>
      <c r="P175" s="488" t="str">
        <f>IFERROR(INDEX(Supplier!D:D,MATCH(O175,Supplier!C:C,0),0),"")</f>
        <v/>
      </c>
      <c r="Q175" s="484"/>
      <c r="R175" s="484"/>
      <c r="S175" s="488" t="str">
        <f>IFERROR(INDEX(Customer!D:D,MATCH(R175,Customer!C:C,0),0),"")</f>
        <v/>
      </c>
      <c r="T175" s="490">
        <f>IFERROR(INDEX('Kode Akun'!N:N,MATCH(H175,'Kode Akun'!C:C,0),0),"")</f>
        <v>6010</v>
      </c>
      <c r="U175" s="488" t="str">
        <f>IFERROR(INDEX('Kode Akun'!O:O,MATCH(H175,'Kode Akun'!C:C,0),0),"")</f>
        <v>EXP - Salaries</v>
      </c>
      <c r="V175" s="166"/>
    </row>
    <row r="176" spans="1:22" ht="15" customHeight="1" x14ac:dyDescent="0.25">
      <c r="A176" s="237">
        <f t="shared" si="6"/>
        <v>0</v>
      </c>
      <c r="B176" s="237">
        <f t="shared" si="7"/>
        <v>0</v>
      </c>
      <c r="C176" s="442" t="e">
        <f t="shared" si="8"/>
        <v>#REF!</v>
      </c>
      <c r="D176" s="477">
        <v>167</v>
      </c>
      <c r="E176" s="478">
        <v>43678</v>
      </c>
      <c r="F176" s="477"/>
      <c r="G176" s="479" t="s">
        <v>533</v>
      </c>
      <c r="H176" s="477">
        <v>1130</v>
      </c>
      <c r="I176" s="480" t="str">
        <f>IF(H176&lt;&gt;"",INDEX('Kode Akun'!$D:$D,MATCH($H176,'Kode Akun'!$C:$C,0),0),"")</f>
        <v>Rekening Bank BCA</v>
      </c>
      <c r="J176" s="481"/>
      <c r="K176" s="481">
        <v>250000000</v>
      </c>
      <c r="L176" s="482" t="s">
        <v>357</v>
      </c>
      <c r="M176" s="483"/>
      <c r="N176" s="484"/>
      <c r="O176" s="484"/>
      <c r="P176" s="488" t="str">
        <f>IFERROR(INDEX(Supplier!D:D,MATCH(O176,Supplier!C:C,0),0),"")</f>
        <v/>
      </c>
      <c r="Q176" s="484"/>
      <c r="R176" s="484"/>
      <c r="S176" s="488" t="str">
        <f>IFERROR(INDEX(Customer!D:D,MATCH(R176,Customer!C:C,0),0),"")</f>
        <v/>
      </c>
      <c r="T176" s="490">
        <f>IFERROR(INDEX('Kode Akun'!N:N,MATCH(H176,'Kode Akun'!C:C,0),0),"")</f>
        <v>1120</v>
      </c>
      <c r="U176" s="488" t="str">
        <f>IFERROR(INDEX('Kode Akun'!O:O,MATCH(H176,'Kode Akun'!C:C,0),0),"")</f>
        <v>CASH - Operating Account</v>
      </c>
      <c r="V176" s="166"/>
    </row>
    <row r="177" spans="1:22" ht="15" customHeight="1" x14ac:dyDescent="0.25">
      <c r="A177" s="237">
        <f t="shared" si="6"/>
        <v>0</v>
      </c>
      <c r="B177" s="237">
        <f t="shared" si="7"/>
        <v>0</v>
      </c>
      <c r="C177" s="442" t="e">
        <f t="shared" si="8"/>
        <v>#REF!</v>
      </c>
      <c r="D177" s="477">
        <v>168</v>
      </c>
      <c r="E177" s="478">
        <v>43678</v>
      </c>
      <c r="F177" s="477"/>
      <c r="G177" s="479" t="s">
        <v>533</v>
      </c>
      <c r="H177" s="477">
        <v>2160</v>
      </c>
      <c r="I177" s="480" t="str">
        <f>IF(H177&lt;&gt;"",INDEX('Kode Akun'!$D:$D,MATCH($H177,'Kode Akun'!$C:$C,0),0),"")</f>
        <v>Utang Deviden</v>
      </c>
      <c r="J177" s="481">
        <v>250000000</v>
      </c>
      <c r="K177" s="481"/>
      <c r="L177" s="482" t="s">
        <v>357</v>
      </c>
      <c r="M177" s="483"/>
      <c r="N177" s="484"/>
      <c r="O177" s="484"/>
      <c r="P177" s="488" t="str">
        <f>IFERROR(INDEX(Supplier!D:D,MATCH(O177,Supplier!C:C,0),0),"")</f>
        <v/>
      </c>
      <c r="Q177" s="484"/>
      <c r="R177" s="484"/>
      <c r="S177" s="488" t="str">
        <f>IFERROR(INDEX(Customer!D:D,MATCH(R177,Customer!C:C,0),0),"")</f>
        <v/>
      </c>
      <c r="T177" s="490">
        <f>IFERROR(INDEX('Kode Akun'!N:N,MATCH(H177,'Kode Akun'!C:C,0),0),"")</f>
        <v>2115</v>
      </c>
      <c r="U177" s="488" t="str">
        <f>IFERROR(INDEX('Kode Akun'!O:O,MATCH(H177,'Kode Akun'!C:C,0),0),"")</f>
        <v>Account Payable | Dividends</v>
      </c>
      <c r="V177" s="166"/>
    </row>
    <row r="178" spans="1:22" ht="15" customHeight="1" x14ac:dyDescent="0.25">
      <c r="A178" s="237">
        <f t="shared" si="6"/>
        <v>0</v>
      </c>
      <c r="B178" s="237">
        <f t="shared" si="7"/>
        <v>0</v>
      </c>
      <c r="C178" s="442" t="e">
        <f t="shared" si="8"/>
        <v>#REF!</v>
      </c>
      <c r="D178" s="477">
        <v>169</v>
      </c>
      <c r="E178" s="478">
        <v>43678</v>
      </c>
      <c r="F178" s="477"/>
      <c r="G178" s="479" t="s">
        <v>534</v>
      </c>
      <c r="H178" s="477">
        <v>1130</v>
      </c>
      <c r="I178" s="480" t="str">
        <f>IF(H178&lt;&gt;"",INDEX('Kode Akun'!$D:$D,MATCH($H178,'Kode Akun'!$C:$C,0),0),"")</f>
        <v>Rekening Bank BCA</v>
      </c>
      <c r="J178" s="481"/>
      <c r="K178" s="481">
        <v>125000000</v>
      </c>
      <c r="L178" s="482" t="s">
        <v>357</v>
      </c>
      <c r="M178" s="483"/>
      <c r="N178" s="484"/>
      <c r="O178" s="484"/>
      <c r="P178" s="488" t="str">
        <f>IFERROR(INDEX(Supplier!D:D,MATCH(O178,Supplier!C:C,0),0),"")</f>
        <v/>
      </c>
      <c r="Q178" s="484"/>
      <c r="R178" s="484"/>
      <c r="S178" s="488" t="str">
        <f>IFERROR(INDEX(Customer!D:D,MATCH(R178,Customer!C:C,0),0),"")</f>
        <v/>
      </c>
      <c r="T178" s="490">
        <f>IFERROR(INDEX('Kode Akun'!N:N,MATCH(H178,'Kode Akun'!C:C,0),0),"")</f>
        <v>1120</v>
      </c>
      <c r="U178" s="488" t="str">
        <f>IFERROR(INDEX('Kode Akun'!O:O,MATCH(H178,'Kode Akun'!C:C,0),0),"")</f>
        <v>CASH - Operating Account</v>
      </c>
      <c r="V178" s="166"/>
    </row>
    <row r="179" spans="1:22" ht="15" customHeight="1" x14ac:dyDescent="0.25">
      <c r="A179" s="237">
        <f t="shared" si="6"/>
        <v>0</v>
      </c>
      <c r="B179" s="237">
        <f t="shared" si="7"/>
        <v>0</v>
      </c>
      <c r="C179" s="442" t="e">
        <f t="shared" si="8"/>
        <v>#REF!</v>
      </c>
      <c r="D179" s="477">
        <v>170</v>
      </c>
      <c r="E179" s="478">
        <v>43678</v>
      </c>
      <c r="F179" s="477"/>
      <c r="G179" s="479" t="s">
        <v>534</v>
      </c>
      <c r="H179" s="477">
        <v>2160</v>
      </c>
      <c r="I179" s="480" t="str">
        <f>IF(H179&lt;&gt;"",INDEX('Kode Akun'!$D:$D,MATCH($H179,'Kode Akun'!$C:$C,0),0),"")</f>
        <v>Utang Deviden</v>
      </c>
      <c r="J179" s="481">
        <v>125000000</v>
      </c>
      <c r="K179" s="481"/>
      <c r="L179" s="482" t="s">
        <v>357</v>
      </c>
      <c r="M179" s="483"/>
      <c r="N179" s="484"/>
      <c r="O179" s="484"/>
      <c r="P179" s="488" t="str">
        <f>IFERROR(INDEX(Supplier!D:D,MATCH(O179,Supplier!C:C,0),0),"")</f>
        <v/>
      </c>
      <c r="Q179" s="484"/>
      <c r="R179" s="484"/>
      <c r="S179" s="488" t="str">
        <f>IFERROR(INDEX(Customer!D:D,MATCH(R179,Customer!C:C,0),0),"")</f>
        <v/>
      </c>
      <c r="T179" s="490">
        <f>IFERROR(INDEX('Kode Akun'!N:N,MATCH(H179,'Kode Akun'!C:C,0),0),"")</f>
        <v>2115</v>
      </c>
      <c r="U179" s="488" t="str">
        <f>IFERROR(INDEX('Kode Akun'!O:O,MATCH(H179,'Kode Akun'!C:C,0),0),"")</f>
        <v>Account Payable | Dividends</v>
      </c>
      <c r="V179" s="166"/>
    </row>
    <row r="180" spans="1:22" ht="15" customHeight="1" x14ac:dyDescent="0.25">
      <c r="A180" s="237">
        <f t="shared" si="6"/>
        <v>0</v>
      </c>
      <c r="B180" s="237">
        <f t="shared" si="7"/>
        <v>0</v>
      </c>
      <c r="C180" s="442" t="e">
        <f t="shared" si="8"/>
        <v>#REF!</v>
      </c>
      <c r="D180" s="477">
        <v>171</v>
      </c>
      <c r="E180" s="478">
        <v>43678</v>
      </c>
      <c r="F180" s="477"/>
      <c r="G180" s="479" t="s">
        <v>535</v>
      </c>
      <c r="H180" s="477">
        <v>1130</v>
      </c>
      <c r="I180" s="480" t="str">
        <f>IF(H180&lt;&gt;"",INDEX('Kode Akun'!$D:$D,MATCH($H180,'Kode Akun'!$C:$C,0),0),"")</f>
        <v>Rekening Bank BCA</v>
      </c>
      <c r="J180" s="481"/>
      <c r="K180" s="481">
        <v>125000000</v>
      </c>
      <c r="L180" s="482" t="s">
        <v>357</v>
      </c>
      <c r="M180" s="483"/>
      <c r="N180" s="484"/>
      <c r="O180" s="484"/>
      <c r="P180" s="488" t="str">
        <f>IFERROR(INDEX(Supplier!D:D,MATCH(O180,Supplier!C:C,0),0),"")</f>
        <v/>
      </c>
      <c r="Q180" s="484"/>
      <c r="R180" s="484"/>
      <c r="S180" s="488" t="str">
        <f>IFERROR(INDEX(Customer!D:D,MATCH(R180,Customer!C:C,0),0),"")</f>
        <v/>
      </c>
      <c r="T180" s="490">
        <f>IFERROR(INDEX('Kode Akun'!N:N,MATCH(H180,'Kode Akun'!C:C,0),0),"")</f>
        <v>1120</v>
      </c>
      <c r="U180" s="488" t="str">
        <f>IFERROR(INDEX('Kode Akun'!O:O,MATCH(H180,'Kode Akun'!C:C,0),0),"")</f>
        <v>CASH - Operating Account</v>
      </c>
      <c r="V180" s="166"/>
    </row>
    <row r="181" spans="1:22" ht="15" customHeight="1" x14ac:dyDescent="0.25">
      <c r="A181" s="237">
        <f t="shared" si="6"/>
        <v>0</v>
      </c>
      <c r="B181" s="237">
        <f t="shared" si="7"/>
        <v>0</v>
      </c>
      <c r="C181" s="442" t="e">
        <f t="shared" si="8"/>
        <v>#REF!</v>
      </c>
      <c r="D181" s="477">
        <v>172</v>
      </c>
      <c r="E181" s="478">
        <v>43678</v>
      </c>
      <c r="F181" s="477"/>
      <c r="G181" s="479" t="s">
        <v>535</v>
      </c>
      <c r="H181" s="477">
        <v>2160</v>
      </c>
      <c r="I181" s="480" t="str">
        <f>IF(H181&lt;&gt;"",INDEX('Kode Akun'!$D:$D,MATCH($H181,'Kode Akun'!$C:$C,0),0),"")</f>
        <v>Utang Deviden</v>
      </c>
      <c r="J181" s="481">
        <v>125000000</v>
      </c>
      <c r="K181" s="481"/>
      <c r="L181" s="482" t="s">
        <v>357</v>
      </c>
      <c r="M181" s="483"/>
      <c r="N181" s="484"/>
      <c r="O181" s="484"/>
      <c r="P181" s="488" t="str">
        <f>IFERROR(INDEX(Supplier!D:D,MATCH(O181,Supplier!C:C,0),0),"")</f>
        <v/>
      </c>
      <c r="Q181" s="484"/>
      <c r="R181" s="484"/>
      <c r="S181" s="488" t="str">
        <f>IFERROR(INDEX(Customer!D:D,MATCH(R181,Customer!C:C,0),0),"")</f>
        <v/>
      </c>
      <c r="T181" s="490">
        <f>IFERROR(INDEX('Kode Akun'!N:N,MATCH(H181,'Kode Akun'!C:C,0),0),"")</f>
        <v>2115</v>
      </c>
      <c r="U181" s="488" t="str">
        <f>IFERROR(INDEX('Kode Akun'!O:O,MATCH(H181,'Kode Akun'!C:C,0),0),"")</f>
        <v>Account Payable | Dividends</v>
      </c>
      <c r="V181" s="166"/>
    </row>
    <row r="182" spans="1:22" ht="15" customHeight="1" x14ac:dyDescent="0.25">
      <c r="A182" s="237">
        <f t="shared" si="6"/>
        <v>0</v>
      </c>
      <c r="B182" s="237">
        <f t="shared" si="7"/>
        <v>0</v>
      </c>
      <c r="C182" s="442" t="e">
        <f t="shared" si="8"/>
        <v>#REF!</v>
      </c>
      <c r="D182" s="477">
        <v>173</v>
      </c>
      <c r="E182" s="478">
        <v>43678</v>
      </c>
      <c r="F182" s="477"/>
      <c r="G182" s="479" t="s">
        <v>536</v>
      </c>
      <c r="H182" s="477">
        <v>1130</v>
      </c>
      <c r="I182" s="480" t="str">
        <f>IF(H182&lt;&gt;"",INDEX('Kode Akun'!$D:$D,MATCH($H182,'Kode Akun'!$C:$C,0),0),"")</f>
        <v>Rekening Bank BCA</v>
      </c>
      <c r="J182" s="481"/>
      <c r="K182" s="481">
        <v>50000000</v>
      </c>
      <c r="L182" s="482" t="s">
        <v>357</v>
      </c>
      <c r="M182" s="483"/>
      <c r="N182" s="484"/>
      <c r="O182" s="484"/>
      <c r="P182" s="488" t="str">
        <f>IFERROR(INDEX(Supplier!D:D,MATCH(O182,Supplier!C:C,0),0),"")</f>
        <v/>
      </c>
      <c r="Q182" s="484"/>
      <c r="R182" s="484"/>
      <c r="S182" s="488" t="str">
        <f>IFERROR(INDEX(Customer!D:D,MATCH(R182,Customer!C:C,0),0),"")</f>
        <v/>
      </c>
      <c r="T182" s="490">
        <f>IFERROR(INDEX('Kode Akun'!N:N,MATCH(H182,'Kode Akun'!C:C,0),0),"")</f>
        <v>1120</v>
      </c>
      <c r="U182" s="488" t="str">
        <f>IFERROR(INDEX('Kode Akun'!O:O,MATCH(H182,'Kode Akun'!C:C,0),0),"")</f>
        <v>CASH - Operating Account</v>
      </c>
      <c r="V182" s="166"/>
    </row>
    <row r="183" spans="1:22" ht="15" customHeight="1" x14ac:dyDescent="0.25">
      <c r="A183" s="237">
        <f t="shared" si="6"/>
        <v>0</v>
      </c>
      <c r="B183" s="237">
        <f t="shared" si="7"/>
        <v>0</v>
      </c>
      <c r="C183" s="442" t="e">
        <f t="shared" si="8"/>
        <v>#REF!</v>
      </c>
      <c r="D183" s="477">
        <v>174</v>
      </c>
      <c r="E183" s="478">
        <v>43678</v>
      </c>
      <c r="F183" s="477"/>
      <c r="G183" s="479" t="s">
        <v>536</v>
      </c>
      <c r="H183" s="477">
        <v>2224</v>
      </c>
      <c r="I183" s="480" t="str">
        <f>IF(H183&lt;&gt;"",INDEX('Kode Akun'!$D:$D,MATCH($H183,'Kode Akun'!$C:$C,0),0),"")</f>
        <v>Utang Pajak PPh 4(2)</v>
      </c>
      <c r="J183" s="481">
        <v>50000000</v>
      </c>
      <c r="K183" s="481"/>
      <c r="L183" s="482" t="s">
        <v>357</v>
      </c>
      <c r="M183" s="483"/>
      <c r="N183" s="484"/>
      <c r="O183" s="484"/>
      <c r="P183" s="488" t="str">
        <f>IFERROR(INDEX(Supplier!D:D,MATCH(O183,Supplier!C:C,0),0),"")</f>
        <v/>
      </c>
      <c r="Q183" s="484"/>
      <c r="R183" s="484"/>
      <c r="S183" s="488" t="str">
        <f>IFERROR(INDEX(Customer!D:D,MATCH(R183,Customer!C:C,0),0),"")</f>
        <v/>
      </c>
      <c r="T183" s="490">
        <f>IFERROR(INDEX('Kode Akun'!N:N,MATCH(H183,'Kode Akun'!C:C,0),0),"")</f>
        <v>2320</v>
      </c>
      <c r="U183" s="488" t="str">
        <f>IFERROR(INDEX('Kode Akun'!O:O,MATCH(H183,'Kode Akun'!C:C,0),0),"")</f>
        <v>Tax Payables</v>
      </c>
      <c r="V183" s="166"/>
    </row>
    <row r="184" spans="1:22" ht="15" customHeight="1" x14ac:dyDescent="0.25">
      <c r="A184" s="237">
        <f t="shared" si="6"/>
        <v>0</v>
      </c>
      <c r="B184" s="237">
        <f t="shared" si="7"/>
        <v>0</v>
      </c>
      <c r="C184" s="442" t="e">
        <f t="shared" si="8"/>
        <v>#REF!</v>
      </c>
      <c r="D184" s="477">
        <v>175</v>
      </c>
      <c r="E184" s="478">
        <v>43687</v>
      </c>
      <c r="F184" s="477"/>
      <c r="G184" s="479" t="s">
        <v>509</v>
      </c>
      <c r="H184" s="477">
        <v>1110</v>
      </c>
      <c r="I184" s="480" t="str">
        <f>IF(H184&lt;&gt;"",INDEX('Kode Akun'!$D:$D,MATCH($H184,'Kode Akun'!$C:$C,0),0),"")</f>
        <v>Kas Kecil</v>
      </c>
      <c r="J184" s="481"/>
      <c r="K184" s="481">
        <v>18750</v>
      </c>
      <c r="L184" s="482" t="s">
        <v>357</v>
      </c>
      <c r="M184" s="483"/>
      <c r="N184" s="484"/>
      <c r="O184" s="484"/>
      <c r="P184" s="488" t="str">
        <f>IFERROR(INDEX(Supplier!D:D,MATCH(O184,Supplier!C:C,0),0),"")</f>
        <v/>
      </c>
      <c r="Q184" s="484"/>
      <c r="R184" s="484"/>
      <c r="S184" s="488" t="str">
        <f>IFERROR(INDEX(Customer!D:D,MATCH(R184,Customer!C:C,0),0),"")</f>
        <v/>
      </c>
      <c r="T184" s="490">
        <f>IFERROR(INDEX('Kode Akun'!N:N,MATCH(H184,'Kode Akun'!C:C,0),0),"")</f>
        <v>1110</v>
      </c>
      <c r="U184" s="488" t="str">
        <f>IFERROR(INDEX('Kode Akun'!O:O,MATCH(H184,'Kode Akun'!C:C,0),0),"")</f>
        <v>CASH - Petty Cash</v>
      </c>
      <c r="V184" s="166"/>
    </row>
    <row r="185" spans="1:22" ht="15" customHeight="1" x14ac:dyDescent="0.25">
      <c r="A185" s="237">
        <f t="shared" si="6"/>
        <v>0</v>
      </c>
      <c r="B185" s="237">
        <f t="shared" si="7"/>
        <v>0</v>
      </c>
      <c r="C185" s="442" t="e">
        <f t="shared" si="8"/>
        <v>#REF!</v>
      </c>
      <c r="D185" s="477">
        <v>176</v>
      </c>
      <c r="E185" s="478">
        <v>43687</v>
      </c>
      <c r="F185" s="477"/>
      <c r="G185" s="479" t="s">
        <v>509</v>
      </c>
      <c r="H185" s="477">
        <v>1270</v>
      </c>
      <c r="I185" s="480" t="str">
        <f>IF(H185&lt;&gt;"",INDEX('Kode Akun'!$D:$D,MATCH($H185,'Kode Akun'!$C:$C,0),0),"")</f>
        <v>PPh 21 dibayar di Muka</v>
      </c>
      <c r="J185" s="481">
        <v>18750</v>
      </c>
      <c r="K185" s="481"/>
      <c r="L185" s="482" t="s">
        <v>357</v>
      </c>
      <c r="M185" s="483"/>
      <c r="N185" s="484"/>
      <c r="O185" s="484"/>
      <c r="P185" s="488" t="str">
        <f>IFERROR(INDEX(Supplier!D:D,MATCH(O185,Supplier!C:C,0),0),"")</f>
        <v/>
      </c>
      <c r="Q185" s="484"/>
      <c r="R185" s="484"/>
      <c r="S185" s="488" t="str">
        <f>IFERROR(INDEX(Customer!D:D,MATCH(R185,Customer!C:C,0),0),"")</f>
        <v/>
      </c>
      <c r="T185" s="490">
        <f>IFERROR(INDEX('Kode Akun'!N:N,MATCH(H185,'Kode Akun'!C:C,0),0),"")</f>
        <v>1270</v>
      </c>
      <c r="U185" s="488" t="str">
        <f>IFERROR(INDEX('Kode Akun'!O:O,MATCH(H185,'Kode Akun'!C:C,0),0),"")</f>
        <v>PREPAID Taxes</v>
      </c>
      <c r="V185" s="166"/>
    </row>
    <row r="186" spans="1:22" ht="15" customHeight="1" x14ac:dyDescent="0.25">
      <c r="A186" s="237">
        <f t="shared" si="6"/>
        <v>0</v>
      </c>
      <c r="B186" s="237">
        <f t="shared" si="7"/>
        <v>0</v>
      </c>
      <c r="C186" s="442" t="e">
        <f t="shared" si="8"/>
        <v>#REF!</v>
      </c>
      <c r="D186" s="477">
        <v>177</v>
      </c>
      <c r="E186" s="478">
        <v>43688</v>
      </c>
      <c r="F186" s="477"/>
      <c r="G186" s="479" t="s">
        <v>510</v>
      </c>
      <c r="H186" s="477">
        <v>1160</v>
      </c>
      <c r="I186" s="480" t="str">
        <f>IF(H186&lt;&gt;"",INDEX('Kode Akun'!$D:$D,MATCH($H186,'Kode Akun'!$C:$C,0),0),"")</f>
        <v>Rekening Bank CIMB Niaga</v>
      </c>
      <c r="J186" s="481"/>
      <c r="K186" s="481">
        <v>782516.10550037993</v>
      </c>
      <c r="L186" s="482" t="s">
        <v>357</v>
      </c>
      <c r="M186" s="483"/>
      <c r="N186" s="484"/>
      <c r="O186" s="484"/>
      <c r="P186" s="488" t="str">
        <f>IFERROR(INDEX(Supplier!D:D,MATCH(O186,Supplier!C:C,0),0),"")</f>
        <v/>
      </c>
      <c r="Q186" s="484"/>
      <c r="R186" s="484"/>
      <c r="S186" s="488" t="str">
        <f>IFERROR(INDEX(Customer!D:D,MATCH(R186,Customer!C:C,0),0),"")</f>
        <v/>
      </c>
      <c r="T186" s="490">
        <f>IFERROR(INDEX('Kode Akun'!N:N,MATCH(H186,'Kode Akun'!C:C,0),0),"")</f>
        <v>1120</v>
      </c>
      <c r="U186" s="488" t="str">
        <f>IFERROR(INDEX('Kode Akun'!O:O,MATCH(H186,'Kode Akun'!C:C,0),0),"")</f>
        <v>CASH - Operating Account</v>
      </c>
      <c r="V186" s="166"/>
    </row>
    <row r="187" spans="1:22" ht="15" customHeight="1" x14ac:dyDescent="0.25">
      <c r="A187" s="237">
        <f t="shared" si="6"/>
        <v>0</v>
      </c>
      <c r="B187" s="237">
        <f t="shared" si="7"/>
        <v>0</v>
      </c>
      <c r="C187" s="442" t="e">
        <f t="shared" si="8"/>
        <v>#REF!</v>
      </c>
      <c r="D187" s="477">
        <v>178</v>
      </c>
      <c r="E187" s="478">
        <v>43688</v>
      </c>
      <c r="F187" s="477"/>
      <c r="G187" s="479" t="s">
        <v>510</v>
      </c>
      <c r="H187" s="477">
        <v>8100</v>
      </c>
      <c r="I187" s="480" t="str">
        <f>IF(H187&lt;&gt;"",INDEX('Kode Akun'!$D:$D,MATCH($H187,'Kode Akun'!$C:$C,0),0),"")</f>
        <v>Beban Bunga Bank</v>
      </c>
      <c r="J187" s="481">
        <v>782516.10550037993</v>
      </c>
      <c r="K187" s="481"/>
      <c r="L187" s="482" t="s">
        <v>357</v>
      </c>
      <c r="M187" s="483"/>
      <c r="N187" s="484"/>
      <c r="O187" s="484"/>
      <c r="P187" s="488" t="str">
        <f>IFERROR(INDEX(Supplier!D:D,MATCH(O187,Supplier!C:C,0),0),"")</f>
        <v/>
      </c>
      <c r="Q187" s="484"/>
      <c r="R187" s="484"/>
      <c r="S187" s="488" t="str">
        <f>IFERROR(INDEX(Customer!D:D,MATCH(R187,Customer!C:C,0),0),"")</f>
        <v/>
      </c>
      <c r="T187" s="490">
        <f>IFERROR(INDEX('Kode Akun'!N:N,MATCH(H187,'Kode Akun'!C:C,0),0),"")</f>
        <v>7010</v>
      </c>
      <c r="U187" s="488" t="str">
        <f>IFERROR(INDEX('Kode Akun'!O:O,MATCH(H187,'Kode Akun'!C:C,0),0),"")</f>
        <v>EXP - Bank Interests</v>
      </c>
      <c r="V187" s="166"/>
    </row>
    <row r="188" spans="1:22" ht="15" customHeight="1" x14ac:dyDescent="0.25">
      <c r="A188" s="237">
        <f t="shared" si="6"/>
        <v>0</v>
      </c>
      <c r="B188" s="237">
        <f t="shared" si="7"/>
        <v>0</v>
      </c>
      <c r="C188" s="442" t="e">
        <f t="shared" si="8"/>
        <v>#REF!</v>
      </c>
      <c r="D188" s="477">
        <v>179</v>
      </c>
      <c r="E188" s="478">
        <v>43688</v>
      </c>
      <c r="F188" s="477"/>
      <c r="G188" s="479" t="s">
        <v>511</v>
      </c>
      <c r="H188" s="477">
        <v>1160</v>
      </c>
      <c r="I188" s="480" t="str">
        <f>IF(H188&lt;&gt;"",INDEX('Kode Akun'!$D:$D,MATCH($H188,'Kode Akun'!$C:$C,0),0),"")</f>
        <v>Rekening Bank CIMB Niaga</v>
      </c>
      <c r="J188" s="481"/>
      <c r="K188" s="481">
        <v>2538914.8757847389</v>
      </c>
      <c r="L188" s="482" t="s">
        <v>357</v>
      </c>
      <c r="M188" s="483"/>
      <c r="N188" s="484"/>
      <c r="O188" s="484"/>
      <c r="P188" s="488" t="str">
        <f>IFERROR(INDEX(Supplier!D:D,MATCH(O188,Supplier!C:C,0),0),"")</f>
        <v/>
      </c>
      <c r="Q188" s="484"/>
      <c r="R188" s="484"/>
      <c r="S188" s="488" t="str">
        <f>IFERROR(INDEX(Customer!D:D,MATCH(R188,Customer!C:C,0),0),"")</f>
        <v/>
      </c>
      <c r="T188" s="490">
        <f>IFERROR(INDEX('Kode Akun'!N:N,MATCH(H188,'Kode Akun'!C:C,0),0),"")</f>
        <v>1120</v>
      </c>
      <c r="U188" s="488" t="str">
        <f>IFERROR(INDEX('Kode Akun'!O:O,MATCH(H188,'Kode Akun'!C:C,0),0),"")</f>
        <v>CASH - Operating Account</v>
      </c>
      <c r="V188" s="166"/>
    </row>
    <row r="189" spans="1:22" ht="15" customHeight="1" x14ac:dyDescent="0.25">
      <c r="A189" s="237">
        <f t="shared" si="6"/>
        <v>0</v>
      </c>
      <c r="B189" s="237">
        <f t="shared" si="7"/>
        <v>0</v>
      </c>
      <c r="C189" s="442" t="e">
        <f t="shared" si="8"/>
        <v>#REF!</v>
      </c>
      <c r="D189" s="477">
        <v>180</v>
      </c>
      <c r="E189" s="478">
        <v>43688</v>
      </c>
      <c r="F189" s="477"/>
      <c r="G189" s="479" t="s">
        <v>511</v>
      </c>
      <c r="H189" s="477">
        <v>2730</v>
      </c>
      <c r="I189" s="480" t="str">
        <f>IF(H189&lt;&gt;"",INDEX('Kode Akun'!$D:$D,MATCH($H189,'Kode Akun'!$C:$C,0),0),"")</f>
        <v>Utang Bank Niaga</v>
      </c>
      <c r="J189" s="481">
        <v>2538914.8757847389</v>
      </c>
      <c r="K189" s="481"/>
      <c r="L189" s="482" t="s">
        <v>357</v>
      </c>
      <c r="M189" s="483"/>
      <c r="N189" s="484"/>
      <c r="O189" s="484"/>
      <c r="P189" s="488" t="str">
        <f>IFERROR(INDEX(Supplier!D:D,MATCH(O189,Supplier!C:C,0),0),"")</f>
        <v/>
      </c>
      <c r="Q189" s="484"/>
      <c r="R189" s="484"/>
      <c r="S189" s="488" t="str">
        <f>IFERROR(INDEX(Customer!D:D,MATCH(R189,Customer!C:C,0),0),"")</f>
        <v/>
      </c>
      <c r="T189" s="490">
        <f>IFERROR(INDEX('Kode Akun'!N:N,MATCH(H189,'Kode Akun'!C:C,0),0),"")</f>
        <v>2710</v>
      </c>
      <c r="U189" s="488" t="str">
        <f>IFERROR(INDEX('Kode Akun'!O:O,MATCH(H189,'Kode Akun'!C:C,0),0),"")</f>
        <v>Central Bank Long Term Debts</v>
      </c>
      <c r="V189" s="166"/>
    </row>
    <row r="190" spans="1:22" ht="15" customHeight="1" x14ac:dyDescent="0.25">
      <c r="A190" s="237">
        <f t="shared" si="6"/>
        <v>0</v>
      </c>
      <c r="B190" s="237">
        <f t="shared" si="7"/>
        <v>0</v>
      </c>
      <c r="C190" s="442" t="e">
        <f t="shared" si="8"/>
        <v>#REF!</v>
      </c>
      <c r="D190" s="477">
        <v>181</v>
      </c>
      <c r="E190" s="478">
        <v>43689</v>
      </c>
      <c r="F190" s="477"/>
      <c r="G190" s="479" t="s">
        <v>526</v>
      </c>
      <c r="H190" s="477">
        <v>1150</v>
      </c>
      <c r="I190" s="480" t="str">
        <f>IF(H190&lt;&gt;"",INDEX('Kode Akun'!$D:$D,MATCH($H190,'Kode Akun'!$C:$C,0),0),"")</f>
        <v>Rekening Bank Permata</v>
      </c>
      <c r="J190" s="481"/>
      <c r="K190" s="481">
        <v>948800.45933889644</v>
      </c>
      <c r="L190" s="482" t="s">
        <v>357</v>
      </c>
      <c r="M190" s="483"/>
      <c r="N190" s="484"/>
      <c r="O190" s="484"/>
      <c r="P190" s="488" t="str">
        <f>IFERROR(INDEX(Supplier!D:D,MATCH(O190,Supplier!C:C,0),0),"")</f>
        <v/>
      </c>
      <c r="Q190" s="484"/>
      <c r="R190" s="484"/>
      <c r="S190" s="488" t="str">
        <f>IFERROR(INDEX(Customer!D:D,MATCH(R190,Customer!C:C,0),0),"")</f>
        <v/>
      </c>
      <c r="T190" s="490">
        <f>IFERROR(INDEX('Kode Akun'!N:N,MATCH(H190,'Kode Akun'!C:C,0),0),"")</f>
        <v>1120</v>
      </c>
      <c r="U190" s="488" t="str">
        <f>IFERROR(INDEX('Kode Akun'!O:O,MATCH(H190,'Kode Akun'!C:C,0),0),"")</f>
        <v>CASH - Operating Account</v>
      </c>
      <c r="V190" s="166"/>
    </row>
    <row r="191" spans="1:22" ht="15" customHeight="1" x14ac:dyDescent="0.25">
      <c r="A191" s="237">
        <f t="shared" si="6"/>
        <v>0</v>
      </c>
      <c r="B191" s="237">
        <f t="shared" si="7"/>
        <v>0</v>
      </c>
      <c r="C191" s="442" t="e">
        <f t="shared" si="8"/>
        <v>#REF!</v>
      </c>
      <c r="D191" s="477">
        <v>182</v>
      </c>
      <c r="E191" s="478">
        <v>43689</v>
      </c>
      <c r="F191" s="477"/>
      <c r="G191" s="479" t="s">
        <v>526</v>
      </c>
      <c r="H191" s="477">
        <v>8100</v>
      </c>
      <c r="I191" s="480" t="str">
        <f>IF(H191&lt;&gt;"",INDEX('Kode Akun'!$D:$D,MATCH($H191,'Kode Akun'!$C:$C,0),0),"")</f>
        <v>Beban Bunga Bank</v>
      </c>
      <c r="J191" s="481">
        <v>948800.45933889644</v>
      </c>
      <c r="K191" s="481"/>
      <c r="L191" s="482" t="s">
        <v>357</v>
      </c>
      <c r="M191" s="483"/>
      <c r="N191" s="484"/>
      <c r="O191" s="484"/>
      <c r="P191" s="488" t="str">
        <f>IFERROR(INDEX(Supplier!D:D,MATCH(O191,Supplier!C:C,0),0),"")</f>
        <v/>
      </c>
      <c r="Q191" s="484"/>
      <c r="R191" s="484"/>
      <c r="S191" s="488" t="str">
        <f>IFERROR(INDEX(Customer!D:D,MATCH(R191,Customer!C:C,0),0),"")</f>
        <v/>
      </c>
      <c r="T191" s="490">
        <f>IFERROR(INDEX('Kode Akun'!N:N,MATCH(H191,'Kode Akun'!C:C,0),0),"")</f>
        <v>7010</v>
      </c>
      <c r="U191" s="488" t="str">
        <f>IFERROR(INDEX('Kode Akun'!O:O,MATCH(H191,'Kode Akun'!C:C,0),0),"")</f>
        <v>EXP - Bank Interests</v>
      </c>
      <c r="V191" s="166"/>
    </row>
    <row r="192" spans="1:22" ht="15" customHeight="1" x14ac:dyDescent="0.25">
      <c r="A192" s="237">
        <f t="shared" si="6"/>
        <v>0</v>
      </c>
      <c r="B192" s="237">
        <f t="shared" si="7"/>
        <v>0</v>
      </c>
      <c r="C192" s="442" t="e">
        <f t="shared" si="8"/>
        <v>#REF!</v>
      </c>
      <c r="D192" s="477">
        <v>183</v>
      </c>
      <c r="E192" s="478">
        <v>43689</v>
      </c>
      <c r="F192" s="477"/>
      <c r="G192" s="479" t="s">
        <v>527</v>
      </c>
      <c r="H192" s="477">
        <v>1150</v>
      </c>
      <c r="I192" s="480" t="str">
        <f>IF(H192&lt;&gt;"",INDEX('Kode Akun'!$D:$D,MATCH($H192,'Kode Akun'!$C:$C,0),0),"")</f>
        <v>Rekening Bank Permata</v>
      </c>
      <c r="J192" s="481"/>
      <c r="K192" s="481">
        <v>3769007.9516638382</v>
      </c>
      <c r="L192" s="482" t="s">
        <v>357</v>
      </c>
      <c r="M192" s="483"/>
      <c r="N192" s="484"/>
      <c r="O192" s="484"/>
      <c r="P192" s="488" t="str">
        <f>IFERROR(INDEX(Supplier!D:D,MATCH(O192,Supplier!C:C,0),0),"")</f>
        <v/>
      </c>
      <c r="Q192" s="484"/>
      <c r="R192" s="484"/>
      <c r="S192" s="488" t="str">
        <f>IFERROR(INDEX(Customer!D:D,MATCH(R192,Customer!C:C,0),0),"")</f>
        <v/>
      </c>
      <c r="T192" s="490">
        <f>IFERROR(INDEX('Kode Akun'!N:N,MATCH(H192,'Kode Akun'!C:C,0),0),"")</f>
        <v>1120</v>
      </c>
      <c r="U192" s="488" t="str">
        <f>IFERROR(INDEX('Kode Akun'!O:O,MATCH(H192,'Kode Akun'!C:C,0),0),"")</f>
        <v>CASH - Operating Account</v>
      </c>
      <c r="V192" s="166"/>
    </row>
    <row r="193" spans="1:22" ht="15" customHeight="1" x14ac:dyDescent="0.25">
      <c r="A193" s="237">
        <f t="shared" si="6"/>
        <v>0</v>
      </c>
      <c r="B193" s="237">
        <f t="shared" si="7"/>
        <v>0</v>
      </c>
      <c r="C193" s="442" t="e">
        <f t="shared" si="8"/>
        <v>#REF!</v>
      </c>
      <c r="D193" s="477">
        <v>184</v>
      </c>
      <c r="E193" s="478">
        <v>43689</v>
      </c>
      <c r="F193" s="477"/>
      <c r="G193" s="479" t="s">
        <v>527</v>
      </c>
      <c r="H193" s="477">
        <v>2720</v>
      </c>
      <c r="I193" s="480" t="str">
        <f>IF(H193&lt;&gt;"",INDEX('Kode Akun'!$D:$D,MATCH($H193,'Kode Akun'!$C:$C,0),0),"")</f>
        <v>Utang Bank Permata - KTA</v>
      </c>
      <c r="J193" s="481">
        <v>3769007.9516638382</v>
      </c>
      <c r="K193" s="481"/>
      <c r="L193" s="482" t="s">
        <v>357</v>
      </c>
      <c r="M193" s="483"/>
      <c r="N193" s="484"/>
      <c r="O193" s="484"/>
      <c r="P193" s="488" t="str">
        <f>IFERROR(INDEX(Supplier!D:D,MATCH(O193,Supplier!C:C,0),0),"")</f>
        <v/>
      </c>
      <c r="Q193" s="484"/>
      <c r="R193" s="484"/>
      <c r="S193" s="488" t="str">
        <f>IFERROR(INDEX(Customer!D:D,MATCH(R193,Customer!C:C,0),0),"")</f>
        <v/>
      </c>
      <c r="T193" s="490">
        <f>IFERROR(INDEX('Kode Akun'!N:N,MATCH(H193,'Kode Akun'!C:C,0),0),"")</f>
        <v>2710</v>
      </c>
      <c r="U193" s="488" t="str">
        <f>IFERROR(INDEX('Kode Akun'!O:O,MATCH(H193,'Kode Akun'!C:C,0),0),"")</f>
        <v>Central Bank Long Term Debts</v>
      </c>
      <c r="V193" s="166"/>
    </row>
    <row r="194" spans="1:22" ht="15" customHeight="1" x14ac:dyDescent="0.25">
      <c r="A194" s="237">
        <f t="shared" si="6"/>
        <v>0</v>
      </c>
      <c r="B194" s="237">
        <f t="shared" si="7"/>
        <v>0</v>
      </c>
      <c r="C194" s="442" t="e">
        <f t="shared" si="8"/>
        <v>#REF!</v>
      </c>
      <c r="D194" s="477">
        <v>185</v>
      </c>
      <c r="E194" s="478">
        <v>43702</v>
      </c>
      <c r="F194" s="477"/>
      <c r="G194" s="479" t="s">
        <v>521</v>
      </c>
      <c r="H194" s="477">
        <v>1140</v>
      </c>
      <c r="I194" s="480" t="str">
        <f>IF(H194&lt;&gt;"",INDEX('Kode Akun'!$D:$D,MATCH($H194,'Kode Akun'!$C:$C,0),0),"")</f>
        <v>Rekening Bank Mandiri</v>
      </c>
      <c r="J194" s="481"/>
      <c r="K194" s="481">
        <v>6000000</v>
      </c>
      <c r="L194" s="482" t="s">
        <v>357</v>
      </c>
      <c r="M194" s="483"/>
      <c r="N194" s="484"/>
      <c r="O194" s="484"/>
      <c r="P194" s="488" t="str">
        <f>IFERROR(INDEX(Supplier!D:D,MATCH(O194,Supplier!C:C,0),0),"")</f>
        <v/>
      </c>
      <c r="Q194" s="484"/>
      <c r="R194" s="484"/>
      <c r="S194" s="488" t="str">
        <f>IFERROR(INDEX(Customer!D:D,MATCH(R194,Customer!C:C,0),0),"")</f>
        <v/>
      </c>
      <c r="T194" s="490">
        <f>IFERROR(INDEX('Kode Akun'!N:N,MATCH(H194,'Kode Akun'!C:C,0),0),"")</f>
        <v>1120</v>
      </c>
      <c r="U194" s="488" t="str">
        <f>IFERROR(INDEX('Kode Akun'!O:O,MATCH(H194,'Kode Akun'!C:C,0),0),"")</f>
        <v>CASH - Operating Account</v>
      </c>
      <c r="V194" s="166"/>
    </row>
    <row r="195" spans="1:22" ht="15" customHeight="1" x14ac:dyDescent="0.25">
      <c r="A195" s="237">
        <f t="shared" si="6"/>
        <v>0</v>
      </c>
      <c r="B195" s="237">
        <f t="shared" si="7"/>
        <v>0</v>
      </c>
      <c r="C195" s="442" t="e">
        <f t="shared" si="8"/>
        <v>#REF!</v>
      </c>
      <c r="D195" s="477">
        <v>186</v>
      </c>
      <c r="E195" s="478">
        <v>43702</v>
      </c>
      <c r="F195" s="477"/>
      <c r="G195" s="479" t="s">
        <v>521</v>
      </c>
      <c r="H195" s="477">
        <v>6110</v>
      </c>
      <c r="I195" s="480" t="str">
        <f>IF(H195&lt;&gt;"",INDEX('Kode Akun'!$D:$D,MATCH($H195,'Kode Akun'!$C:$C,0),0),"")</f>
        <v>Beban Gaji Karyawan Tetap</v>
      </c>
      <c r="J195" s="481">
        <v>6000000</v>
      </c>
      <c r="K195" s="481"/>
      <c r="L195" s="482" t="s">
        <v>357</v>
      </c>
      <c r="M195" s="483"/>
      <c r="N195" s="484"/>
      <c r="O195" s="484"/>
      <c r="P195" s="488" t="str">
        <f>IFERROR(INDEX(Supplier!D:D,MATCH(O195,Supplier!C:C,0),0),"")</f>
        <v/>
      </c>
      <c r="Q195" s="484"/>
      <c r="R195" s="484"/>
      <c r="S195" s="488" t="str">
        <f>IFERROR(INDEX(Customer!D:D,MATCH(R195,Customer!C:C,0),0),"")</f>
        <v/>
      </c>
      <c r="T195" s="490">
        <f>IFERROR(INDEX('Kode Akun'!N:N,MATCH(H195,'Kode Akun'!C:C,0),0),"")</f>
        <v>6010</v>
      </c>
      <c r="U195" s="488" t="str">
        <f>IFERROR(INDEX('Kode Akun'!O:O,MATCH(H195,'Kode Akun'!C:C,0),0),"")</f>
        <v>EXP - Salaries</v>
      </c>
      <c r="V195" s="166"/>
    </row>
    <row r="196" spans="1:22" ht="15" customHeight="1" x14ac:dyDescent="0.25">
      <c r="A196" s="237">
        <f t="shared" si="6"/>
        <v>0</v>
      </c>
      <c r="B196" s="237">
        <f t="shared" si="7"/>
        <v>0</v>
      </c>
      <c r="C196" s="442" t="e">
        <f t="shared" si="8"/>
        <v>#REF!</v>
      </c>
      <c r="D196" s="477">
        <v>187</v>
      </c>
      <c r="E196" s="478">
        <v>43702</v>
      </c>
      <c r="F196" s="477"/>
      <c r="G196" s="479" t="s">
        <v>522</v>
      </c>
      <c r="H196" s="477">
        <v>1140</v>
      </c>
      <c r="I196" s="480" t="str">
        <f>IF(H196&lt;&gt;"",INDEX('Kode Akun'!$D:$D,MATCH($H196,'Kode Akun'!$C:$C,0),0),"")</f>
        <v>Rekening Bank Mandiri</v>
      </c>
      <c r="J196" s="481"/>
      <c r="K196" s="481">
        <v>4980000</v>
      </c>
      <c r="L196" s="482" t="s">
        <v>357</v>
      </c>
      <c r="M196" s="483"/>
      <c r="N196" s="484"/>
      <c r="O196" s="484"/>
      <c r="P196" s="488" t="str">
        <f>IFERROR(INDEX(Supplier!D:D,MATCH(O196,Supplier!C:C,0),0),"")</f>
        <v/>
      </c>
      <c r="Q196" s="484"/>
      <c r="R196" s="484"/>
      <c r="S196" s="488" t="str">
        <f>IFERROR(INDEX(Customer!D:D,MATCH(R196,Customer!C:C,0),0),"")</f>
        <v/>
      </c>
      <c r="T196" s="490">
        <f>IFERROR(INDEX('Kode Akun'!N:N,MATCH(H196,'Kode Akun'!C:C,0),0),"")</f>
        <v>1120</v>
      </c>
      <c r="U196" s="488" t="str">
        <f>IFERROR(INDEX('Kode Akun'!O:O,MATCH(H196,'Kode Akun'!C:C,0),0),"")</f>
        <v>CASH - Operating Account</v>
      </c>
      <c r="V196" s="166"/>
    </row>
    <row r="197" spans="1:22" ht="15" customHeight="1" x14ac:dyDescent="0.25">
      <c r="A197" s="237">
        <f t="shared" si="6"/>
        <v>0</v>
      </c>
      <c r="B197" s="237">
        <f t="shared" si="7"/>
        <v>0</v>
      </c>
      <c r="C197" s="442" t="e">
        <f t="shared" si="8"/>
        <v>#REF!</v>
      </c>
      <c r="D197" s="477">
        <v>188</v>
      </c>
      <c r="E197" s="478">
        <v>43702</v>
      </c>
      <c r="F197" s="477"/>
      <c r="G197" s="479" t="s">
        <v>522</v>
      </c>
      <c r="H197" s="477">
        <v>6120</v>
      </c>
      <c r="I197" s="480" t="str">
        <f>IF(H197&lt;&gt;"",INDEX('Kode Akun'!$D:$D,MATCH($H197,'Kode Akun'!$C:$C,0),0),"")</f>
        <v>Beban Gaji Karyawan Kontrak</v>
      </c>
      <c r="J197" s="481">
        <v>4980000</v>
      </c>
      <c r="K197" s="481"/>
      <c r="L197" s="482" t="s">
        <v>357</v>
      </c>
      <c r="M197" s="483"/>
      <c r="N197" s="484"/>
      <c r="O197" s="484"/>
      <c r="P197" s="488" t="str">
        <f>IFERROR(INDEX(Supplier!D:D,MATCH(O197,Supplier!C:C,0),0),"")</f>
        <v/>
      </c>
      <c r="Q197" s="484"/>
      <c r="R197" s="484"/>
      <c r="S197" s="488" t="str">
        <f>IFERROR(INDEX(Customer!D:D,MATCH(R197,Customer!C:C,0),0),"")</f>
        <v/>
      </c>
      <c r="T197" s="490">
        <f>IFERROR(INDEX('Kode Akun'!N:N,MATCH(H197,'Kode Akun'!C:C,0),0),"")</f>
        <v>6010</v>
      </c>
      <c r="U197" s="488" t="str">
        <f>IFERROR(INDEX('Kode Akun'!O:O,MATCH(H197,'Kode Akun'!C:C,0),0),"")</f>
        <v>EXP - Salaries</v>
      </c>
      <c r="V197" s="166"/>
    </row>
    <row r="198" spans="1:22" ht="15" customHeight="1" x14ac:dyDescent="0.25">
      <c r="A198" s="237">
        <f t="shared" si="6"/>
        <v>0</v>
      </c>
      <c r="B198" s="237">
        <f t="shared" si="7"/>
        <v>0</v>
      </c>
      <c r="C198" s="442" t="e">
        <f t="shared" si="8"/>
        <v>#REF!</v>
      </c>
      <c r="D198" s="477">
        <v>189</v>
      </c>
      <c r="E198" s="478">
        <v>43718</v>
      </c>
      <c r="F198" s="477"/>
      <c r="G198" s="479" t="s">
        <v>509</v>
      </c>
      <c r="H198" s="477">
        <v>1110</v>
      </c>
      <c r="I198" s="480" t="str">
        <f>IF(H198&lt;&gt;"",INDEX('Kode Akun'!$D:$D,MATCH($H198,'Kode Akun'!$C:$C,0),0),"")</f>
        <v>Kas Kecil</v>
      </c>
      <c r="J198" s="481"/>
      <c r="K198" s="481">
        <v>18750</v>
      </c>
      <c r="L198" s="482" t="s">
        <v>357</v>
      </c>
      <c r="M198" s="483"/>
      <c r="N198" s="484"/>
      <c r="O198" s="484"/>
      <c r="P198" s="488" t="str">
        <f>IFERROR(INDEX(Supplier!D:D,MATCH(O198,Supplier!C:C,0),0),"")</f>
        <v/>
      </c>
      <c r="Q198" s="484"/>
      <c r="R198" s="484"/>
      <c r="S198" s="488" t="str">
        <f>IFERROR(INDEX(Customer!D:D,MATCH(R198,Customer!C:C,0),0),"")</f>
        <v/>
      </c>
      <c r="T198" s="490">
        <f>IFERROR(INDEX('Kode Akun'!N:N,MATCH(H198,'Kode Akun'!C:C,0),0),"")</f>
        <v>1110</v>
      </c>
      <c r="U198" s="488" t="str">
        <f>IFERROR(INDEX('Kode Akun'!O:O,MATCH(H198,'Kode Akun'!C:C,0),0),"")</f>
        <v>CASH - Petty Cash</v>
      </c>
      <c r="V198" s="166"/>
    </row>
    <row r="199" spans="1:22" ht="15" customHeight="1" x14ac:dyDescent="0.25">
      <c r="A199" s="237">
        <f t="shared" si="6"/>
        <v>0</v>
      </c>
      <c r="B199" s="237">
        <f t="shared" si="7"/>
        <v>0</v>
      </c>
      <c r="C199" s="442" t="e">
        <f t="shared" si="8"/>
        <v>#REF!</v>
      </c>
      <c r="D199" s="477">
        <v>190</v>
      </c>
      <c r="E199" s="478">
        <v>43718</v>
      </c>
      <c r="F199" s="477"/>
      <c r="G199" s="479" t="s">
        <v>509</v>
      </c>
      <c r="H199" s="477">
        <v>1270</v>
      </c>
      <c r="I199" s="480" t="str">
        <f>IF(H199&lt;&gt;"",INDEX('Kode Akun'!$D:$D,MATCH($H199,'Kode Akun'!$C:$C,0),0),"")</f>
        <v>PPh 21 dibayar di Muka</v>
      </c>
      <c r="J199" s="481">
        <v>18750</v>
      </c>
      <c r="K199" s="481"/>
      <c r="L199" s="482" t="s">
        <v>357</v>
      </c>
      <c r="M199" s="483"/>
      <c r="N199" s="484"/>
      <c r="O199" s="484"/>
      <c r="P199" s="488" t="str">
        <f>IFERROR(INDEX(Supplier!D:D,MATCH(O199,Supplier!C:C,0),0),"")</f>
        <v/>
      </c>
      <c r="Q199" s="484"/>
      <c r="R199" s="484"/>
      <c r="S199" s="488" t="str">
        <f>IFERROR(INDEX(Customer!D:D,MATCH(R199,Customer!C:C,0),0),"")</f>
        <v/>
      </c>
      <c r="T199" s="490">
        <f>IFERROR(INDEX('Kode Akun'!N:N,MATCH(H199,'Kode Akun'!C:C,0),0),"")</f>
        <v>1270</v>
      </c>
      <c r="U199" s="488" t="str">
        <f>IFERROR(INDEX('Kode Akun'!O:O,MATCH(H199,'Kode Akun'!C:C,0),0),"")</f>
        <v>PREPAID Taxes</v>
      </c>
      <c r="V199" s="166"/>
    </row>
    <row r="200" spans="1:22" ht="15" customHeight="1" x14ac:dyDescent="0.25">
      <c r="A200" s="237">
        <f t="shared" si="6"/>
        <v>0</v>
      </c>
      <c r="B200" s="237">
        <f t="shared" si="7"/>
        <v>0</v>
      </c>
      <c r="C200" s="442" t="e">
        <f t="shared" si="8"/>
        <v>#REF!</v>
      </c>
      <c r="D200" s="477">
        <v>191</v>
      </c>
      <c r="E200" s="478">
        <v>43719</v>
      </c>
      <c r="F200" s="477"/>
      <c r="G200" s="479" t="s">
        <v>510</v>
      </c>
      <c r="H200" s="477">
        <v>1160</v>
      </c>
      <c r="I200" s="480" t="str">
        <f>IF(H200&lt;&gt;"",INDEX('Kode Akun'!$D:$D,MATCH($H200,'Kode Akun'!$C:$C,0),0),"")</f>
        <v>Rekening Bank CIMB Niaga</v>
      </c>
      <c r="J200" s="481"/>
      <c r="K200" s="481">
        <v>757126.95674253255</v>
      </c>
      <c r="L200" s="482" t="s">
        <v>357</v>
      </c>
      <c r="M200" s="483"/>
      <c r="N200" s="484"/>
      <c r="O200" s="484"/>
      <c r="P200" s="488" t="str">
        <f>IFERROR(INDEX(Supplier!D:D,MATCH(O200,Supplier!C:C,0),0),"")</f>
        <v/>
      </c>
      <c r="Q200" s="484"/>
      <c r="R200" s="484"/>
      <c r="S200" s="488" t="str">
        <f>IFERROR(INDEX(Customer!D:D,MATCH(R200,Customer!C:C,0),0),"")</f>
        <v/>
      </c>
      <c r="T200" s="490">
        <f>IFERROR(INDEX('Kode Akun'!N:N,MATCH(H200,'Kode Akun'!C:C,0),0),"")</f>
        <v>1120</v>
      </c>
      <c r="U200" s="488" t="str">
        <f>IFERROR(INDEX('Kode Akun'!O:O,MATCH(H200,'Kode Akun'!C:C,0),0),"")</f>
        <v>CASH - Operating Account</v>
      </c>
      <c r="V200" s="166"/>
    </row>
    <row r="201" spans="1:22" ht="15" customHeight="1" x14ac:dyDescent="0.25">
      <c r="A201" s="237">
        <f t="shared" si="6"/>
        <v>0</v>
      </c>
      <c r="B201" s="237">
        <f t="shared" si="7"/>
        <v>0</v>
      </c>
      <c r="C201" s="442" t="e">
        <f t="shared" si="8"/>
        <v>#REF!</v>
      </c>
      <c r="D201" s="477">
        <v>192</v>
      </c>
      <c r="E201" s="478">
        <v>43719</v>
      </c>
      <c r="F201" s="477"/>
      <c r="G201" s="479" t="s">
        <v>510</v>
      </c>
      <c r="H201" s="477">
        <v>8100</v>
      </c>
      <c r="I201" s="480" t="str">
        <f>IF(H201&lt;&gt;"",INDEX('Kode Akun'!$D:$D,MATCH($H201,'Kode Akun'!$C:$C,0),0),"")</f>
        <v>Beban Bunga Bank</v>
      </c>
      <c r="J201" s="481">
        <v>757126.95674253255</v>
      </c>
      <c r="K201" s="481"/>
      <c r="L201" s="482" t="s">
        <v>357</v>
      </c>
      <c r="M201" s="483"/>
      <c r="N201" s="484"/>
      <c r="O201" s="484"/>
      <c r="P201" s="488" t="str">
        <f>IFERROR(INDEX(Supplier!D:D,MATCH(O201,Supplier!C:C,0),0),"")</f>
        <v/>
      </c>
      <c r="Q201" s="484"/>
      <c r="R201" s="484"/>
      <c r="S201" s="488" t="str">
        <f>IFERROR(INDEX(Customer!D:D,MATCH(R201,Customer!C:C,0),0),"")</f>
        <v/>
      </c>
      <c r="T201" s="490">
        <f>IFERROR(INDEX('Kode Akun'!N:N,MATCH(H201,'Kode Akun'!C:C,0),0),"")</f>
        <v>7010</v>
      </c>
      <c r="U201" s="488" t="str">
        <f>IFERROR(INDEX('Kode Akun'!O:O,MATCH(H201,'Kode Akun'!C:C,0),0),"")</f>
        <v>EXP - Bank Interests</v>
      </c>
      <c r="V201" s="166"/>
    </row>
    <row r="202" spans="1:22" ht="15" customHeight="1" x14ac:dyDescent="0.25">
      <c r="A202" s="237">
        <f t="shared" ref="A202:A265" si="9">IF(AND(H203=arapcontrol,O203=arapledgercode),IF(A201=0,APJUMax+A201+1,A201+1),A201)</f>
        <v>0</v>
      </c>
      <c r="B202" s="237">
        <f t="shared" ref="B202:B265" si="10">IF(AND(H203=AkunARKontrol,R203=AkunAR),IF(B201=0,ARJUMax+B201+1,B201+1),B201)</f>
        <v>0</v>
      </c>
      <c r="C202" s="442" t="e">
        <f t="shared" ref="C202:C265" si="11">IF(H202=AkunBukuBesar,IF(C201=0,GLJUMax+C201+1,C201+1),C201)</f>
        <v>#REF!</v>
      </c>
      <c r="D202" s="477">
        <v>193</v>
      </c>
      <c r="E202" s="478">
        <v>43719</v>
      </c>
      <c r="F202" s="477"/>
      <c r="G202" s="479" t="s">
        <v>511</v>
      </c>
      <c r="H202" s="477">
        <v>1160</v>
      </c>
      <c r="I202" s="480" t="str">
        <f>IF(H202&lt;&gt;"",INDEX('Kode Akun'!$D:$D,MATCH($H202,'Kode Akun'!$C:$C,0),0),"")</f>
        <v>Rekening Bank CIMB Niaga</v>
      </c>
      <c r="J202" s="481"/>
      <c r="K202" s="481">
        <v>2564304.0245425864</v>
      </c>
      <c r="L202" s="482" t="s">
        <v>357</v>
      </c>
      <c r="M202" s="483"/>
      <c r="N202" s="484"/>
      <c r="O202" s="484"/>
      <c r="P202" s="488" t="str">
        <f>IFERROR(INDEX(Supplier!D:D,MATCH(O202,Supplier!C:C,0),0),"")</f>
        <v/>
      </c>
      <c r="Q202" s="484"/>
      <c r="R202" s="484"/>
      <c r="S202" s="488" t="str">
        <f>IFERROR(INDEX(Customer!D:D,MATCH(R202,Customer!C:C,0),0),"")</f>
        <v/>
      </c>
      <c r="T202" s="490">
        <f>IFERROR(INDEX('Kode Akun'!N:N,MATCH(H202,'Kode Akun'!C:C,0),0),"")</f>
        <v>1120</v>
      </c>
      <c r="U202" s="488" t="str">
        <f>IFERROR(INDEX('Kode Akun'!O:O,MATCH(H202,'Kode Akun'!C:C,0),0),"")</f>
        <v>CASH - Operating Account</v>
      </c>
      <c r="V202" s="166"/>
    </row>
    <row r="203" spans="1:22" ht="15" customHeight="1" x14ac:dyDescent="0.25">
      <c r="A203" s="237">
        <f t="shared" si="9"/>
        <v>0</v>
      </c>
      <c r="B203" s="237">
        <f t="shared" si="10"/>
        <v>0</v>
      </c>
      <c r="C203" s="442" t="e">
        <f t="shared" si="11"/>
        <v>#REF!</v>
      </c>
      <c r="D203" s="477">
        <v>194</v>
      </c>
      <c r="E203" s="478">
        <v>43719</v>
      </c>
      <c r="F203" s="477"/>
      <c r="G203" s="479" t="s">
        <v>511</v>
      </c>
      <c r="H203" s="477">
        <v>2730</v>
      </c>
      <c r="I203" s="480" t="str">
        <f>IF(H203&lt;&gt;"",INDEX('Kode Akun'!$D:$D,MATCH($H203,'Kode Akun'!$C:$C,0),0),"")</f>
        <v>Utang Bank Niaga</v>
      </c>
      <c r="J203" s="481">
        <v>2564304.0245425864</v>
      </c>
      <c r="K203" s="481"/>
      <c r="L203" s="482" t="s">
        <v>357</v>
      </c>
      <c r="M203" s="483"/>
      <c r="N203" s="484"/>
      <c r="O203" s="484"/>
      <c r="P203" s="488" t="str">
        <f>IFERROR(INDEX(Supplier!D:D,MATCH(O203,Supplier!C:C,0),0),"")</f>
        <v/>
      </c>
      <c r="Q203" s="484"/>
      <c r="R203" s="484"/>
      <c r="S203" s="488" t="str">
        <f>IFERROR(INDEX(Customer!D:D,MATCH(R203,Customer!C:C,0),0),"")</f>
        <v/>
      </c>
      <c r="T203" s="490">
        <f>IFERROR(INDEX('Kode Akun'!N:N,MATCH(H203,'Kode Akun'!C:C,0),0),"")</f>
        <v>2710</v>
      </c>
      <c r="U203" s="488" t="str">
        <f>IFERROR(INDEX('Kode Akun'!O:O,MATCH(H203,'Kode Akun'!C:C,0),0),"")</f>
        <v>Central Bank Long Term Debts</v>
      </c>
      <c r="V203" s="166"/>
    </row>
    <row r="204" spans="1:22" ht="15" customHeight="1" x14ac:dyDescent="0.25">
      <c r="A204" s="237">
        <f t="shared" si="9"/>
        <v>0</v>
      </c>
      <c r="B204" s="237">
        <f t="shared" si="10"/>
        <v>0</v>
      </c>
      <c r="C204" s="442" t="e">
        <f t="shared" si="11"/>
        <v>#REF!</v>
      </c>
      <c r="D204" s="477">
        <v>195</v>
      </c>
      <c r="E204" s="478">
        <v>43720</v>
      </c>
      <c r="F204" s="477"/>
      <c r="G204" s="479" t="s">
        <v>526</v>
      </c>
      <c r="H204" s="477">
        <v>1150</v>
      </c>
      <c r="I204" s="480" t="str">
        <f>IF(H204&lt;&gt;"",INDEX('Kode Akun'!$D:$D,MATCH($H204,'Kode Akun'!$C:$C,0),0),"")</f>
        <v>Rekening Bank Permata</v>
      </c>
      <c r="J204" s="481"/>
      <c r="K204" s="481">
        <v>933096.25954029709</v>
      </c>
      <c r="L204" s="482" t="s">
        <v>357</v>
      </c>
      <c r="M204" s="483"/>
      <c r="N204" s="484"/>
      <c r="O204" s="484"/>
      <c r="P204" s="488" t="str">
        <f>IFERROR(INDEX(Supplier!D:D,MATCH(O204,Supplier!C:C,0),0),"")</f>
        <v/>
      </c>
      <c r="Q204" s="484"/>
      <c r="R204" s="484"/>
      <c r="S204" s="488" t="str">
        <f>IFERROR(INDEX(Customer!D:D,MATCH(R204,Customer!C:C,0),0),"")</f>
        <v/>
      </c>
      <c r="T204" s="490">
        <f>IFERROR(INDEX('Kode Akun'!N:N,MATCH(H204,'Kode Akun'!C:C,0),0),"")</f>
        <v>1120</v>
      </c>
      <c r="U204" s="488" t="str">
        <f>IFERROR(INDEX('Kode Akun'!O:O,MATCH(H204,'Kode Akun'!C:C,0),0),"")</f>
        <v>CASH - Operating Account</v>
      </c>
      <c r="V204" s="166"/>
    </row>
    <row r="205" spans="1:22" ht="15" customHeight="1" x14ac:dyDescent="0.25">
      <c r="A205" s="237">
        <f t="shared" si="9"/>
        <v>0</v>
      </c>
      <c r="B205" s="237">
        <f t="shared" si="10"/>
        <v>0</v>
      </c>
      <c r="C205" s="442" t="e">
        <f t="shared" si="11"/>
        <v>#REF!</v>
      </c>
      <c r="D205" s="477">
        <v>196</v>
      </c>
      <c r="E205" s="478">
        <v>43720</v>
      </c>
      <c r="F205" s="477"/>
      <c r="G205" s="479" t="s">
        <v>526</v>
      </c>
      <c r="H205" s="477">
        <v>8100</v>
      </c>
      <c r="I205" s="480" t="str">
        <f>IF(H205&lt;&gt;"",INDEX('Kode Akun'!$D:$D,MATCH($H205,'Kode Akun'!$C:$C,0),0),"")</f>
        <v>Beban Bunga Bank</v>
      </c>
      <c r="J205" s="481">
        <v>933096.25954029709</v>
      </c>
      <c r="K205" s="481"/>
      <c r="L205" s="482" t="s">
        <v>357</v>
      </c>
      <c r="M205" s="483"/>
      <c r="N205" s="484"/>
      <c r="O205" s="484"/>
      <c r="P205" s="488" t="str">
        <f>IFERROR(INDEX(Supplier!D:D,MATCH(O205,Supplier!C:C,0),0),"")</f>
        <v/>
      </c>
      <c r="Q205" s="484"/>
      <c r="R205" s="484"/>
      <c r="S205" s="488" t="str">
        <f>IFERROR(INDEX(Customer!D:D,MATCH(R205,Customer!C:C,0),0),"")</f>
        <v/>
      </c>
      <c r="T205" s="490">
        <f>IFERROR(INDEX('Kode Akun'!N:N,MATCH(H205,'Kode Akun'!C:C,0),0),"")</f>
        <v>7010</v>
      </c>
      <c r="U205" s="488" t="str">
        <f>IFERROR(INDEX('Kode Akun'!O:O,MATCH(H205,'Kode Akun'!C:C,0),0),"")</f>
        <v>EXP - Bank Interests</v>
      </c>
      <c r="V205" s="166"/>
    </row>
    <row r="206" spans="1:22" ht="15" customHeight="1" x14ac:dyDescent="0.25">
      <c r="A206" s="237">
        <f t="shared" si="9"/>
        <v>0</v>
      </c>
      <c r="B206" s="237">
        <f t="shared" si="10"/>
        <v>0</v>
      </c>
      <c r="C206" s="442" t="e">
        <f t="shared" si="11"/>
        <v>#REF!</v>
      </c>
      <c r="D206" s="477">
        <v>197</v>
      </c>
      <c r="E206" s="478">
        <v>43720</v>
      </c>
      <c r="F206" s="477"/>
      <c r="G206" s="479" t="s">
        <v>527</v>
      </c>
      <c r="H206" s="477">
        <v>1150</v>
      </c>
      <c r="I206" s="480" t="str">
        <f>IF(H206&lt;&gt;"",INDEX('Kode Akun'!$D:$D,MATCH($H206,'Kode Akun'!$C:$C,0),0),"")</f>
        <v>Rekening Bank Permata</v>
      </c>
      <c r="J206" s="481"/>
      <c r="K206" s="481">
        <v>3784712.1514624376</v>
      </c>
      <c r="L206" s="482" t="s">
        <v>357</v>
      </c>
      <c r="M206" s="483"/>
      <c r="N206" s="484"/>
      <c r="O206" s="484"/>
      <c r="P206" s="488" t="str">
        <f>IFERROR(INDEX(Supplier!D:D,MATCH(O206,Supplier!C:C,0),0),"")</f>
        <v/>
      </c>
      <c r="Q206" s="484"/>
      <c r="R206" s="484"/>
      <c r="S206" s="488" t="str">
        <f>IFERROR(INDEX(Customer!D:D,MATCH(R206,Customer!C:C,0),0),"")</f>
        <v/>
      </c>
      <c r="T206" s="490">
        <f>IFERROR(INDEX('Kode Akun'!N:N,MATCH(H206,'Kode Akun'!C:C,0),0),"")</f>
        <v>1120</v>
      </c>
      <c r="U206" s="488" t="str">
        <f>IFERROR(INDEX('Kode Akun'!O:O,MATCH(H206,'Kode Akun'!C:C,0),0),"")</f>
        <v>CASH - Operating Account</v>
      </c>
      <c r="V206" s="166"/>
    </row>
    <row r="207" spans="1:22" ht="15" customHeight="1" x14ac:dyDescent="0.25">
      <c r="A207" s="237">
        <f t="shared" si="9"/>
        <v>0</v>
      </c>
      <c r="B207" s="237">
        <f t="shared" si="10"/>
        <v>0</v>
      </c>
      <c r="C207" s="442" t="e">
        <f t="shared" si="11"/>
        <v>#REF!</v>
      </c>
      <c r="D207" s="477">
        <v>198</v>
      </c>
      <c r="E207" s="478">
        <v>43720</v>
      </c>
      <c r="F207" s="477"/>
      <c r="G207" s="479" t="s">
        <v>527</v>
      </c>
      <c r="H207" s="477">
        <v>2720</v>
      </c>
      <c r="I207" s="480" t="str">
        <f>IF(H207&lt;&gt;"",INDEX('Kode Akun'!$D:$D,MATCH($H207,'Kode Akun'!$C:$C,0),0),"")</f>
        <v>Utang Bank Permata - KTA</v>
      </c>
      <c r="J207" s="481">
        <v>3784712.1514624376</v>
      </c>
      <c r="K207" s="481"/>
      <c r="L207" s="482" t="s">
        <v>357</v>
      </c>
      <c r="M207" s="483"/>
      <c r="N207" s="484"/>
      <c r="O207" s="484"/>
      <c r="P207" s="488" t="str">
        <f>IFERROR(INDEX(Supplier!D:D,MATCH(O207,Supplier!C:C,0),0),"")</f>
        <v/>
      </c>
      <c r="Q207" s="484"/>
      <c r="R207" s="484"/>
      <c r="S207" s="488" t="str">
        <f>IFERROR(INDEX(Customer!D:D,MATCH(R207,Customer!C:C,0),0),"")</f>
        <v/>
      </c>
      <c r="T207" s="490">
        <f>IFERROR(INDEX('Kode Akun'!N:N,MATCH(H207,'Kode Akun'!C:C,0),0),"")</f>
        <v>2710</v>
      </c>
      <c r="U207" s="488" t="str">
        <f>IFERROR(INDEX('Kode Akun'!O:O,MATCH(H207,'Kode Akun'!C:C,0),0),"")</f>
        <v>Central Bank Long Term Debts</v>
      </c>
      <c r="V207" s="166"/>
    </row>
    <row r="208" spans="1:22" ht="15" customHeight="1" x14ac:dyDescent="0.25">
      <c r="A208" s="237">
        <f t="shared" si="9"/>
        <v>0</v>
      </c>
      <c r="B208" s="237">
        <f t="shared" si="10"/>
        <v>0</v>
      </c>
      <c r="C208" s="442" t="e">
        <f t="shared" si="11"/>
        <v>#REF!</v>
      </c>
      <c r="D208" s="477">
        <v>199</v>
      </c>
      <c r="E208" s="478">
        <v>43733</v>
      </c>
      <c r="F208" s="477"/>
      <c r="G208" s="479" t="s">
        <v>521</v>
      </c>
      <c r="H208" s="477">
        <v>1140</v>
      </c>
      <c r="I208" s="480" t="str">
        <f>IF(H208&lt;&gt;"",INDEX('Kode Akun'!$D:$D,MATCH($H208,'Kode Akun'!$C:$C,0),0),"")</f>
        <v>Rekening Bank Mandiri</v>
      </c>
      <c r="J208" s="481"/>
      <c r="K208" s="481">
        <v>6000000</v>
      </c>
      <c r="L208" s="482" t="s">
        <v>357</v>
      </c>
      <c r="M208" s="483"/>
      <c r="N208" s="484"/>
      <c r="O208" s="484"/>
      <c r="P208" s="488" t="str">
        <f>IFERROR(INDEX(Supplier!D:D,MATCH(O208,Supplier!C:C,0),0),"")</f>
        <v/>
      </c>
      <c r="Q208" s="484"/>
      <c r="R208" s="484"/>
      <c r="S208" s="488" t="str">
        <f>IFERROR(INDEX(Customer!D:D,MATCH(R208,Customer!C:C,0),0),"")</f>
        <v/>
      </c>
      <c r="T208" s="490">
        <f>IFERROR(INDEX('Kode Akun'!N:N,MATCH(H208,'Kode Akun'!C:C,0),0),"")</f>
        <v>1120</v>
      </c>
      <c r="U208" s="488" t="str">
        <f>IFERROR(INDEX('Kode Akun'!O:O,MATCH(H208,'Kode Akun'!C:C,0),0),"")</f>
        <v>CASH - Operating Account</v>
      </c>
      <c r="V208" s="166"/>
    </row>
    <row r="209" spans="1:22" ht="15" customHeight="1" x14ac:dyDescent="0.25">
      <c r="A209" s="237">
        <f t="shared" si="9"/>
        <v>0</v>
      </c>
      <c r="B209" s="237">
        <f t="shared" si="10"/>
        <v>0</v>
      </c>
      <c r="C209" s="442" t="e">
        <f t="shared" si="11"/>
        <v>#REF!</v>
      </c>
      <c r="D209" s="477">
        <v>200</v>
      </c>
      <c r="E209" s="478">
        <v>43733</v>
      </c>
      <c r="F209" s="477"/>
      <c r="G209" s="479" t="s">
        <v>521</v>
      </c>
      <c r="H209" s="477">
        <v>6110</v>
      </c>
      <c r="I209" s="480" t="str">
        <f>IF(H209&lt;&gt;"",INDEX('Kode Akun'!$D:$D,MATCH($H209,'Kode Akun'!$C:$C,0),0),"")</f>
        <v>Beban Gaji Karyawan Tetap</v>
      </c>
      <c r="J209" s="481">
        <v>6000000</v>
      </c>
      <c r="K209" s="481"/>
      <c r="L209" s="482" t="s">
        <v>357</v>
      </c>
      <c r="M209" s="483"/>
      <c r="N209" s="484"/>
      <c r="O209" s="484"/>
      <c r="P209" s="488" t="str">
        <f>IFERROR(INDEX(Supplier!D:D,MATCH(O209,Supplier!C:C,0),0),"")</f>
        <v/>
      </c>
      <c r="Q209" s="484"/>
      <c r="R209" s="484"/>
      <c r="S209" s="488" t="str">
        <f>IFERROR(INDEX(Customer!D:D,MATCH(R209,Customer!C:C,0),0),"")</f>
        <v/>
      </c>
      <c r="T209" s="490">
        <f>IFERROR(INDEX('Kode Akun'!N:N,MATCH(H209,'Kode Akun'!C:C,0),0),"")</f>
        <v>6010</v>
      </c>
      <c r="U209" s="488" t="str">
        <f>IFERROR(INDEX('Kode Akun'!O:O,MATCH(H209,'Kode Akun'!C:C,0),0),"")</f>
        <v>EXP - Salaries</v>
      </c>
      <c r="V209" s="166"/>
    </row>
    <row r="210" spans="1:22" ht="15" customHeight="1" x14ac:dyDescent="0.25">
      <c r="A210" s="237">
        <f t="shared" si="9"/>
        <v>0</v>
      </c>
      <c r="B210" s="237">
        <f t="shared" si="10"/>
        <v>0</v>
      </c>
      <c r="C210" s="442" t="e">
        <f t="shared" si="11"/>
        <v>#REF!</v>
      </c>
      <c r="D210" s="477">
        <v>201</v>
      </c>
      <c r="E210" s="478">
        <v>43733</v>
      </c>
      <c r="F210" s="477"/>
      <c r="G210" s="479" t="s">
        <v>522</v>
      </c>
      <c r="H210" s="477">
        <v>1140</v>
      </c>
      <c r="I210" s="480" t="str">
        <f>IF(H210&lt;&gt;"",INDEX('Kode Akun'!$D:$D,MATCH($H210,'Kode Akun'!$C:$C,0),0),"")</f>
        <v>Rekening Bank Mandiri</v>
      </c>
      <c r="J210" s="481"/>
      <c r="K210" s="481">
        <v>4980000</v>
      </c>
      <c r="L210" s="482" t="s">
        <v>357</v>
      </c>
      <c r="M210" s="483"/>
      <c r="N210" s="484"/>
      <c r="O210" s="484"/>
      <c r="P210" s="488" t="str">
        <f>IFERROR(INDEX(Supplier!D:D,MATCH(O210,Supplier!C:C,0),0),"")</f>
        <v/>
      </c>
      <c r="Q210" s="484"/>
      <c r="R210" s="484"/>
      <c r="S210" s="488" t="str">
        <f>IFERROR(INDEX(Customer!D:D,MATCH(R210,Customer!C:C,0),0),"")</f>
        <v/>
      </c>
      <c r="T210" s="490">
        <f>IFERROR(INDEX('Kode Akun'!N:N,MATCH(H210,'Kode Akun'!C:C,0),0),"")</f>
        <v>1120</v>
      </c>
      <c r="U210" s="488" t="str">
        <f>IFERROR(INDEX('Kode Akun'!O:O,MATCH(H210,'Kode Akun'!C:C,0),0),"")</f>
        <v>CASH - Operating Account</v>
      </c>
      <c r="V210" s="166"/>
    </row>
    <row r="211" spans="1:22" ht="15" customHeight="1" x14ac:dyDescent="0.25">
      <c r="A211" s="237">
        <f t="shared" si="9"/>
        <v>0</v>
      </c>
      <c r="B211" s="237">
        <f t="shared" si="10"/>
        <v>0</v>
      </c>
      <c r="C211" s="442" t="e">
        <f t="shared" si="11"/>
        <v>#REF!</v>
      </c>
      <c r="D211" s="477">
        <v>202</v>
      </c>
      <c r="E211" s="478">
        <v>43733</v>
      </c>
      <c r="F211" s="477"/>
      <c r="G211" s="479" t="s">
        <v>522</v>
      </c>
      <c r="H211" s="477">
        <v>6120</v>
      </c>
      <c r="I211" s="480" t="str">
        <f>IF(H211&lt;&gt;"",INDEX('Kode Akun'!$D:$D,MATCH($H211,'Kode Akun'!$C:$C,0),0),"")</f>
        <v>Beban Gaji Karyawan Kontrak</v>
      </c>
      <c r="J211" s="481">
        <v>4980000</v>
      </c>
      <c r="K211" s="481"/>
      <c r="L211" s="482" t="s">
        <v>357</v>
      </c>
      <c r="M211" s="483"/>
      <c r="N211" s="484"/>
      <c r="O211" s="484"/>
      <c r="P211" s="488" t="str">
        <f>IFERROR(INDEX(Supplier!D:D,MATCH(O211,Supplier!C:C,0),0),"")</f>
        <v/>
      </c>
      <c r="Q211" s="484"/>
      <c r="R211" s="484"/>
      <c r="S211" s="488" t="str">
        <f>IFERROR(INDEX(Customer!D:D,MATCH(R211,Customer!C:C,0),0),"")</f>
        <v/>
      </c>
      <c r="T211" s="490">
        <f>IFERROR(INDEX('Kode Akun'!N:N,MATCH(H211,'Kode Akun'!C:C,0),0),"")</f>
        <v>6010</v>
      </c>
      <c r="U211" s="488" t="str">
        <f>IFERROR(INDEX('Kode Akun'!O:O,MATCH(H211,'Kode Akun'!C:C,0),0),"")</f>
        <v>EXP - Salaries</v>
      </c>
      <c r="V211" s="166"/>
    </row>
    <row r="212" spans="1:22" ht="15" customHeight="1" x14ac:dyDescent="0.25">
      <c r="A212" s="237">
        <f t="shared" si="9"/>
        <v>0</v>
      </c>
      <c r="B212" s="237">
        <f t="shared" si="10"/>
        <v>0</v>
      </c>
      <c r="C212" s="442" t="e">
        <f t="shared" si="11"/>
        <v>#REF!</v>
      </c>
      <c r="D212" s="477">
        <v>203</v>
      </c>
      <c r="E212" s="478">
        <v>43748</v>
      </c>
      <c r="F212" s="477"/>
      <c r="G212" s="479" t="s">
        <v>537</v>
      </c>
      <c r="H212" s="477">
        <v>1130</v>
      </c>
      <c r="I212" s="480" t="str">
        <f>IF(H212&lt;&gt;"",INDEX('Kode Akun'!$D:$D,MATCH($H212,'Kode Akun'!$C:$C,0),0),"")</f>
        <v>Rekening Bank BCA</v>
      </c>
      <c r="J212" s="481"/>
      <c r="K212" s="481">
        <v>9000000</v>
      </c>
      <c r="L212" s="482" t="s">
        <v>357</v>
      </c>
      <c r="M212" s="483"/>
      <c r="N212" s="484"/>
      <c r="O212" s="484"/>
      <c r="P212" s="488" t="str">
        <f>IFERROR(INDEX(Supplier!D:D,MATCH(O212,Supplier!C:C,0),0),"")</f>
        <v/>
      </c>
      <c r="Q212" s="484"/>
      <c r="R212" s="484"/>
      <c r="S212" s="488" t="str">
        <f>IFERROR(INDEX(Customer!D:D,MATCH(R212,Customer!C:C,0),0),"")</f>
        <v/>
      </c>
      <c r="T212" s="490">
        <f>IFERROR(INDEX('Kode Akun'!N:N,MATCH(H212,'Kode Akun'!C:C,0),0),"")</f>
        <v>1120</v>
      </c>
      <c r="U212" s="488" t="str">
        <f>IFERROR(INDEX('Kode Akun'!O:O,MATCH(H212,'Kode Akun'!C:C,0),0),"")</f>
        <v>CASH - Operating Account</v>
      </c>
      <c r="V212" s="166"/>
    </row>
    <row r="213" spans="1:22" ht="15" customHeight="1" x14ac:dyDescent="0.25">
      <c r="A213" s="237">
        <f t="shared" si="9"/>
        <v>0</v>
      </c>
      <c r="B213" s="237">
        <f t="shared" si="10"/>
        <v>0</v>
      </c>
      <c r="C213" s="442" t="e">
        <f t="shared" si="11"/>
        <v>#REF!</v>
      </c>
      <c r="D213" s="477">
        <v>204</v>
      </c>
      <c r="E213" s="478">
        <v>43748</v>
      </c>
      <c r="F213" s="477"/>
      <c r="G213" s="479" t="s">
        <v>537</v>
      </c>
      <c r="H213" s="477">
        <v>1260</v>
      </c>
      <c r="I213" s="480" t="str">
        <f>IF(H213&lt;&gt;"",INDEX('Kode Akun'!$D:$D,MATCH($H213,'Kode Akun'!$C:$C,0),0),"")</f>
        <v>PPN Masukan</v>
      </c>
      <c r="J213" s="481">
        <v>9000000</v>
      </c>
      <c r="K213" s="481"/>
      <c r="L213" s="482" t="s">
        <v>357</v>
      </c>
      <c r="M213" s="483"/>
      <c r="N213" s="484"/>
      <c r="O213" s="484"/>
      <c r="P213" s="488" t="str">
        <f>IFERROR(INDEX(Supplier!D:D,MATCH(O213,Supplier!C:C,0),0),"")</f>
        <v/>
      </c>
      <c r="Q213" s="484"/>
      <c r="R213" s="484"/>
      <c r="S213" s="488" t="str">
        <f>IFERROR(INDEX(Customer!D:D,MATCH(R213,Customer!C:C,0),0),"")</f>
        <v/>
      </c>
      <c r="T213" s="490">
        <f>IFERROR(INDEX('Kode Akun'!N:N,MATCH(H213,'Kode Akun'!C:C,0),0),"")</f>
        <v>1260</v>
      </c>
      <c r="U213" s="488" t="str">
        <f>IFERROR(INDEX('Kode Akun'!O:O,MATCH(H213,'Kode Akun'!C:C,0),0),"")</f>
        <v>VAT Input</v>
      </c>
      <c r="V213" s="166"/>
    </row>
    <row r="214" spans="1:22" ht="15" customHeight="1" x14ac:dyDescent="0.25">
      <c r="A214" s="237">
        <f t="shared" si="9"/>
        <v>0</v>
      </c>
      <c r="B214" s="237">
        <f t="shared" si="10"/>
        <v>0</v>
      </c>
      <c r="C214" s="442" t="e">
        <f t="shared" si="11"/>
        <v>#REF!</v>
      </c>
      <c r="D214" s="477">
        <v>205</v>
      </c>
      <c r="E214" s="478">
        <v>43748</v>
      </c>
      <c r="F214" s="477"/>
      <c r="G214" s="479" t="s">
        <v>509</v>
      </c>
      <c r="H214" s="477">
        <v>1110</v>
      </c>
      <c r="I214" s="480" t="str">
        <f>IF(H214&lt;&gt;"",INDEX('Kode Akun'!$D:$D,MATCH($H214,'Kode Akun'!$C:$C,0),0),"")</f>
        <v>Kas Kecil</v>
      </c>
      <c r="J214" s="481"/>
      <c r="K214" s="481">
        <v>18750</v>
      </c>
      <c r="L214" s="482" t="s">
        <v>357</v>
      </c>
      <c r="M214" s="483"/>
      <c r="N214" s="484"/>
      <c r="O214" s="484"/>
      <c r="P214" s="488" t="str">
        <f>IFERROR(INDEX(Supplier!D:D,MATCH(O214,Supplier!C:C,0),0),"")</f>
        <v/>
      </c>
      <c r="Q214" s="484"/>
      <c r="R214" s="484"/>
      <c r="S214" s="488" t="str">
        <f>IFERROR(INDEX(Customer!D:D,MATCH(R214,Customer!C:C,0),0),"")</f>
        <v/>
      </c>
      <c r="T214" s="490">
        <f>IFERROR(INDEX('Kode Akun'!N:N,MATCH(H214,'Kode Akun'!C:C,0),0),"")</f>
        <v>1110</v>
      </c>
      <c r="U214" s="488" t="str">
        <f>IFERROR(INDEX('Kode Akun'!O:O,MATCH(H214,'Kode Akun'!C:C,0),0),"")</f>
        <v>CASH - Petty Cash</v>
      </c>
      <c r="V214" s="166"/>
    </row>
    <row r="215" spans="1:22" ht="15" customHeight="1" x14ac:dyDescent="0.25">
      <c r="A215" s="237">
        <f t="shared" si="9"/>
        <v>0</v>
      </c>
      <c r="B215" s="237">
        <f t="shared" si="10"/>
        <v>0</v>
      </c>
      <c r="C215" s="442" t="e">
        <f t="shared" si="11"/>
        <v>#REF!</v>
      </c>
      <c r="D215" s="477">
        <v>206</v>
      </c>
      <c r="E215" s="478">
        <v>43748</v>
      </c>
      <c r="F215" s="477"/>
      <c r="G215" s="479" t="s">
        <v>509</v>
      </c>
      <c r="H215" s="477">
        <v>1270</v>
      </c>
      <c r="I215" s="480" t="str">
        <f>IF(H215&lt;&gt;"",INDEX('Kode Akun'!$D:$D,MATCH($H215,'Kode Akun'!$C:$C,0),0),"")</f>
        <v>PPh 21 dibayar di Muka</v>
      </c>
      <c r="J215" s="481">
        <v>18750</v>
      </c>
      <c r="K215" s="481"/>
      <c r="L215" s="482" t="s">
        <v>357</v>
      </c>
      <c r="M215" s="483"/>
      <c r="N215" s="484"/>
      <c r="O215" s="484"/>
      <c r="P215" s="488" t="str">
        <f>IFERROR(INDEX(Supplier!D:D,MATCH(O215,Supplier!C:C,0),0),"")</f>
        <v/>
      </c>
      <c r="Q215" s="484"/>
      <c r="R215" s="484"/>
      <c r="S215" s="488" t="str">
        <f>IFERROR(INDEX(Customer!D:D,MATCH(R215,Customer!C:C,0),0),"")</f>
        <v/>
      </c>
      <c r="T215" s="490">
        <f>IFERROR(INDEX('Kode Akun'!N:N,MATCH(H215,'Kode Akun'!C:C,0),0),"")</f>
        <v>1270</v>
      </c>
      <c r="U215" s="488" t="str">
        <f>IFERROR(INDEX('Kode Akun'!O:O,MATCH(H215,'Kode Akun'!C:C,0),0),"")</f>
        <v>PREPAID Taxes</v>
      </c>
      <c r="V215" s="166"/>
    </row>
    <row r="216" spans="1:22" ht="15" customHeight="1" x14ac:dyDescent="0.25">
      <c r="A216" s="237">
        <f t="shared" si="9"/>
        <v>0</v>
      </c>
      <c r="B216" s="237">
        <f t="shared" si="10"/>
        <v>0</v>
      </c>
      <c r="C216" s="442" t="e">
        <f t="shared" si="11"/>
        <v>#REF!</v>
      </c>
      <c r="D216" s="477">
        <v>207</v>
      </c>
      <c r="E216" s="478">
        <v>43748</v>
      </c>
      <c r="F216" s="477"/>
      <c r="G216" s="479" t="s">
        <v>538</v>
      </c>
      <c r="H216" s="477">
        <v>1130</v>
      </c>
      <c r="I216" s="480" t="str">
        <f>IF(H216&lt;&gt;"",INDEX('Kode Akun'!$D:$D,MATCH($H216,'Kode Akun'!$C:$C,0),0),"")</f>
        <v>Rekening Bank BCA</v>
      </c>
      <c r="J216" s="481"/>
      <c r="K216" s="481">
        <v>90000000</v>
      </c>
      <c r="L216" s="482" t="s">
        <v>357</v>
      </c>
      <c r="M216" s="483"/>
      <c r="N216" s="484"/>
      <c r="O216" s="484"/>
      <c r="P216" s="488" t="str">
        <f>IFERROR(INDEX(Supplier!D:D,MATCH(O216,Supplier!C:C,0),0),"")</f>
        <v/>
      </c>
      <c r="Q216" s="484"/>
      <c r="R216" s="484"/>
      <c r="S216" s="488" t="str">
        <f>IFERROR(INDEX(Customer!D:D,MATCH(R216,Customer!C:C,0),0),"")</f>
        <v/>
      </c>
      <c r="T216" s="490">
        <f>IFERROR(INDEX('Kode Akun'!N:N,MATCH(H216,'Kode Akun'!C:C,0),0),"")</f>
        <v>1120</v>
      </c>
      <c r="U216" s="488" t="str">
        <f>IFERROR(INDEX('Kode Akun'!O:O,MATCH(H216,'Kode Akun'!C:C,0),0),"")</f>
        <v>CASH - Operating Account</v>
      </c>
      <c r="V216" s="166"/>
    </row>
    <row r="217" spans="1:22" ht="15" customHeight="1" x14ac:dyDescent="0.25">
      <c r="A217" s="237">
        <f t="shared" si="9"/>
        <v>0</v>
      </c>
      <c r="B217" s="237">
        <f t="shared" si="10"/>
        <v>0</v>
      </c>
      <c r="C217" s="442" t="e">
        <f t="shared" si="11"/>
        <v>#REF!</v>
      </c>
      <c r="D217" s="477">
        <v>208</v>
      </c>
      <c r="E217" s="478">
        <v>43748</v>
      </c>
      <c r="F217" s="477"/>
      <c r="G217" s="479" t="s">
        <v>538</v>
      </c>
      <c r="H217" s="477">
        <v>1420</v>
      </c>
      <c r="I217" s="480" t="str">
        <f>IF(H217&lt;&gt;"",INDEX('Kode Akun'!$D:$D,MATCH($H217,'Kode Akun'!$C:$C,0),0),"")</f>
        <v>Sewa dibayar di Muka</v>
      </c>
      <c r="J217" s="481">
        <v>90000000</v>
      </c>
      <c r="K217" s="481"/>
      <c r="L217" s="482" t="s">
        <v>357</v>
      </c>
      <c r="M217" s="483"/>
      <c r="N217" s="484"/>
      <c r="O217" s="484"/>
      <c r="P217" s="488" t="str">
        <f>IFERROR(INDEX(Supplier!D:D,MATCH(O217,Supplier!C:C,0),0),"")</f>
        <v/>
      </c>
      <c r="Q217" s="484"/>
      <c r="R217" s="484"/>
      <c r="S217" s="488" t="str">
        <f>IFERROR(INDEX(Customer!D:D,MATCH(R217,Customer!C:C,0),0),"")</f>
        <v/>
      </c>
      <c r="T217" s="490">
        <f>IFERROR(INDEX('Kode Akun'!N:N,MATCH(H217,'Kode Akun'!C:C,0),0),"")</f>
        <v>1420</v>
      </c>
      <c r="U217" s="488" t="str">
        <f>IFERROR(INDEX('Kode Akun'!O:O,MATCH(H217,'Kode Akun'!C:C,0),0),"")</f>
        <v>PREPAID EXP - Rent</v>
      </c>
      <c r="V217" s="166"/>
    </row>
    <row r="218" spans="1:22" ht="15" customHeight="1" x14ac:dyDescent="0.25">
      <c r="A218" s="237">
        <f t="shared" si="9"/>
        <v>0</v>
      </c>
      <c r="B218" s="237">
        <f t="shared" si="10"/>
        <v>0</v>
      </c>
      <c r="C218" s="442" t="e">
        <f t="shared" si="11"/>
        <v>#REF!</v>
      </c>
      <c r="D218" s="477">
        <v>209</v>
      </c>
      <c r="E218" s="478">
        <v>43749</v>
      </c>
      <c r="F218" s="477"/>
      <c r="G218" s="479" t="s">
        <v>510</v>
      </c>
      <c r="H218" s="477">
        <v>1160</v>
      </c>
      <c r="I218" s="480" t="str">
        <f>IF(H218&lt;&gt;"",INDEX('Kode Akun'!$D:$D,MATCH($H218,'Kode Akun'!$C:$C,0),0),"")</f>
        <v>Rekening Bank CIMB Niaga</v>
      </c>
      <c r="J218" s="481"/>
      <c r="K218" s="481">
        <v>731483.91649710666</v>
      </c>
      <c r="L218" s="482" t="s">
        <v>357</v>
      </c>
      <c r="M218" s="483"/>
      <c r="N218" s="484"/>
      <c r="O218" s="484"/>
      <c r="P218" s="488" t="str">
        <f>IFERROR(INDEX(Supplier!D:D,MATCH(O218,Supplier!C:C,0),0),"")</f>
        <v/>
      </c>
      <c r="Q218" s="484"/>
      <c r="R218" s="484"/>
      <c r="S218" s="488" t="str">
        <f>IFERROR(INDEX(Customer!D:D,MATCH(R218,Customer!C:C,0),0),"")</f>
        <v/>
      </c>
      <c r="T218" s="490">
        <f>IFERROR(INDEX('Kode Akun'!N:N,MATCH(H218,'Kode Akun'!C:C,0),0),"")</f>
        <v>1120</v>
      </c>
      <c r="U218" s="488" t="str">
        <f>IFERROR(INDEX('Kode Akun'!O:O,MATCH(H218,'Kode Akun'!C:C,0),0),"")</f>
        <v>CASH - Operating Account</v>
      </c>
      <c r="V218" s="166"/>
    </row>
    <row r="219" spans="1:22" ht="15" customHeight="1" x14ac:dyDescent="0.25">
      <c r="A219" s="237">
        <f t="shared" si="9"/>
        <v>0</v>
      </c>
      <c r="B219" s="237">
        <f t="shared" si="10"/>
        <v>0</v>
      </c>
      <c r="C219" s="442" t="e">
        <f t="shared" si="11"/>
        <v>#REF!</v>
      </c>
      <c r="D219" s="477">
        <v>210</v>
      </c>
      <c r="E219" s="478">
        <v>43749</v>
      </c>
      <c r="F219" s="477"/>
      <c r="G219" s="479" t="s">
        <v>510</v>
      </c>
      <c r="H219" s="477">
        <v>8100</v>
      </c>
      <c r="I219" s="480" t="str">
        <f>IF(H219&lt;&gt;"",INDEX('Kode Akun'!$D:$D,MATCH($H219,'Kode Akun'!$C:$C,0),0),"")</f>
        <v>Beban Bunga Bank</v>
      </c>
      <c r="J219" s="481">
        <v>731483.91649710666</v>
      </c>
      <c r="K219" s="481"/>
      <c r="L219" s="482" t="s">
        <v>357</v>
      </c>
      <c r="M219" s="483"/>
      <c r="N219" s="484"/>
      <c r="O219" s="484"/>
      <c r="P219" s="488" t="str">
        <f>IFERROR(INDEX(Supplier!D:D,MATCH(O219,Supplier!C:C,0),0),"")</f>
        <v/>
      </c>
      <c r="Q219" s="484"/>
      <c r="R219" s="484"/>
      <c r="S219" s="488" t="str">
        <f>IFERROR(INDEX(Customer!D:D,MATCH(R219,Customer!C:C,0),0),"")</f>
        <v/>
      </c>
      <c r="T219" s="490">
        <f>IFERROR(INDEX('Kode Akun'!N:N,MATCH(H219,'Kode Akun'!C:C,0),0),"")</f>
        <v>7010</v>
      </c>
      <c r="U219" s="488" t="str">
        <f>IFERROR(INDEX('Kode Akun'!O:O,MATCH(H219,'Kode Akun'!C:C,0),0),"")</f>
        <v>EXP - Bank Interests</v>
      </c>
      <c r="V219" s="166"/>
    </row>
    <row r="220" spans="1:22" ht="15" customHeight="1" x14ac:dyDescent="0.25">
      <c r="A220" s="237">
        <f t="shared" si="9"/>
        <v>0</v>
      </c>
      <c r="B220" s="237">
        <f t="shared" si="10"/>
        <v>0</v>
      </c>
      <c r="C220" s="442" t="e">
        <f t="shared" si="11"/>
        <v>#REF!</v>
      </c>
      <c r="D220" s="477">
        <v>211</v>
      </c>
      <c r="E220" s="478">
        <v>43749</v>
      </c>
      <c r="F220" s="477"/>
      <c r="G220" s="479" t="s">
        <v>511</v>
      </c>
      <c r="H220" s="477">
        <v>1160</v>
      </c>
      <c r="I220" s="480" t="str">
        <f>IF(H220&lt;&gt;"",INDEX('Kode Akun'!$D:$D,MATCH($H220,'Kode Akun'!$C:$C,0),0),"")</f>
        <v>Rekening Bank CIMB Niaga</v>
      </c>
      <c r="J220" s="481"/>
      <c r="K220" s="481">
        <v>2589947.0647880123</v>
      </c>
      <c r="L220" s="482" t="s">
        <v>357</v>
      </c>
      <c r="M220" s="483"/>
      <c r="N220" s="484"/>
      <c r="O220" s="484"/>
      <c r="P220" s="488" t="str">
        <f>IFERROR(INDEX(Supplier!D:D,MATCH(O220,Supplier!C:C,0),0),"")</f>
        <v/>
      </c>
      <c r="Q220" s="484"/>
      <c r="R220" s="484"/>
      <c r="S220" s="488" t="str">
        <f>IFERROR(INDEX(Customer!D:D,MATCH(R220,Customer!C:C,0),0),"")</f>
        <v/>
      </c>
      <c r="T220" s="490">
        <f>IFERROR(INDEX('Kode Akun'!N:N,MATCH(H220,'Kode Akun'!C:C,0),0),"")</f>
        <v>1120</v>
      </c>
      <c r="U220" s="488" t="str">
        <f>IFERROR(INDEX('Kode Akun'!O:O,MATCH(H220,'Kode Akun'!C:C,0),0),"")</f>
        <v>CASH - Operating Account</v>
      </c>
      <c r="V220" s="166"/>
    </row>
    <row r="221" spans="1:22" ht="15" customHeight="1" x14ac:dyDescent="0.25">
      <c r="A221" s="237">
        <f t="shared" si="9"/>
        <v>0</v>
      </c>
      <c r="B221" s="237">
        <f t="shared" si="10"/>
        <v>0</v>
      </c>
      <c r="C221" s="442" t="e">
        <f t="shared" si="11"/>
        <v>#REF!</v>
      </c>
      <c r="D221" s="477">
        <v>212</v>
      </c>
      <c r="E221" s="478">
        <v>43749</v>
      </c>
      <c r="F221" s="477"/>
      <c r="G221" s="479" t="s">
        <v>511</v>
      </c>
      <c r="H221" s="477">
        <v>2730</v>
      </c>
      <c r="I221" s="480" t="str">
        <f>IF(H221&lt;&gt;"",INDEX('Kode Akun'!$D:$D,MATCH($H221,'Kode Akun'!$C:$C,0),0),"")</f>
        <v>Utang Bank Niaga</v>
      </c>
      <c r="J221" s="481">
        <v>2589947.0647880123</v>
      </c>
      <c r="K221" s="481"/>
      <c r="L221" s="482" t="s">
        <v>357</v>
      </c>
      <c r="M221" s="483"/>
      <c r="N221" s="484"/>
      <c r="O221" s="484"/>
      <c r="P221" s="488" t="str">
        <f>IFERROR(INDEX(Supplier!D:D,MATCH(O221,Supplier!C:C,0),0),"")</f>
        <v/>
      </c>
      <c r="Q221" s="484"/>
      <c r="R221" s="484"/>
      <c r="S221" s="488" t="str">
        <f>IFERROR(INDEX(Customer!D:D,MATCH(R221,Customer!C:C,0),0),"")</f>
        <v/>
      </c>
      <c r="T221" s="490">
        <f>IFERROR(INDEX('Kode Akun'!N:N,MATCH(H221,'Kode Akun'!C:C,0),0),"")</f>
        <v>2710</v>
      </c>
      <c r="U221" s="488" t="str">
        <f>IFERROR(INDEX('Kode Akun'!O:O,MATCH(H221,'Kode Akun'!C:C,0),0),"")</f>
        <v>Central Bank Long Term Debts</v>
      </c>
      <c r="V221" s="166"/>
    </row>
    <row r="222" spans="1:22" ht="15" customHeight="1" x14ac:dyDescent="0.25">
      <c r="A222" s="237">
        <f t="shared" si="9"/>
        <v>0</v>
      </c>
      <c r="B222" s="237">
        <f t="shared" si="10"/>
        <v>0</v>
      </c>
      <c r="C222" s="442" t="e">
        <f t="shared" si="11"/>
        <v>#REF!</v>
      </c>
      <c r="D222" s="477">
        <v>213</v>
      </c>
      <c r="E222" s="478">
        <v>43750</v>
      </c>
      <c r="F222" s="477"/>
      <c r="G222" s="479" t="s">
        <v>526</v>
      </c>
      <c r="H222" s="477">
        <v>1150</v>
      </c>
      <c r="I222" s="480" t="str">
        <f>IF(H222&lt;&gt;"",INDEX('Kode Akun'!$D:$D,MATCH($H222,'Kode Akun'!$C:$C,0),0),"")</f>
        <v>Rekening Bank Permata</v>
      </c>
      <c r="J222" s="481"/>
      <c r="K222" s="481">
        <v>917326.62557587028</v>
      </c>
      <c r="L222" s="482" t="s">
        <v>357</v>
      </c>
      <c r="M222" s="483"/>
      <c r="N222" s="484"/>
      <c r="O222" s="484"/>
      <c r="P222" s="488" t="str">
        <f>IFERROR(INDEX(Supplier!D:D,MATCH(O222,Supplier!C:C,0),0),"")</f>
        <v/>
      </c>
      <c r="Q222" s="484"/>
      <c r="R222" s="484"/>
      <c r="S222" s="488" t="str">
        <f>IFERROR(INDEX(Customer!D:D,MATCH(R222,Customer!C:C,0),0),"")</f>
        <v/>
      </c>
      <c r="T222" s="490">
        <f>IFERROR(INDEX('Kode Akun'!N:N,MATCH(H222,'Kode Akun'!C:C,0),0),"")</f>
        <v>1120</v>
      </c>
      <c r="U222" s="488" t="str">
        <f>IFERROR(INDEX('Kode Akun'!O:O,MATCH(H222,'Kode Akun'!C:C,0),0),"")</f>
        <v>CASH - Operating Account</v>
      </c>
      <c r="V222" s="166"/>
    </row>
    <row r="223" spans="1:22" ht="15" customHeight="1" x14ac:dyDescent="0.25">
      <c r="A223" s="237">
        <f t="shared" si="9"/>
        <v>0</v>
      </c>
      <c r="B223" s="237">
        <f t="shared" si="10"/>
        <v>0</v>
      </c>
      <c r="C223" s="442" t="e">
        <f t="shared" si="11"/>
        <v>#REF!</v>
      </c>
      <c r="D223" s="477">
        <v>214</v>
      </c>
      <c r="E223" s="478">
        <v>43750</v>
      </c>
      <c r="F223" s="477"/>
      <c r="G223" s="479" t="s">
        <v>526</v>
      </c>
      <c r="H223" s="477">
        <v>8100</v>
      </c>
      <c r="I223" s="480" t="str">
        <f>IF(H223&lt;&gt;"",INDEX('Kode Akun'!$D:$D,MATCH($H223,'Kode Akun'!$C:$C,0),0),"")</f>
        <v>Beban Bunga Bank</v>
      </c>
      <c r="J223" s="481">
        <v>917326.62557587028</v>
      </c>
      <c r="K223" s="481"/>
      <c r="L223" s="482" t="s">
        <v>357</v>
      </c>
      <c r="M223" s="483"/>
      <c r="N223" s="484"/>
      <c r="O223" s="484"/>
      <c r="P223" s="488" t="str">
        <f>IFERROR(INDEX(Supplier!D:D,MATCH(O223,Supplier!C:C,0),0),"")</f>
        <v/>
      </c>
      <c r="Q223" s="484"/>
      <c r="R223" s="484"/>
      <c r="S223" s="488" t="str">
        <f>IFERROR(INDEX(Customer!D:D,MATCH(R223,Customer!C:C,0),0),"")</f>
        <v/>
      </c>
      <c r="T223" s="490">
        <f>IFERROR(INDEX('Kode Akun'!N:N,MATCH(H223,'Kode Akun'!C:C,0),0),"")</f>
        <v>7010</v>
      </c>
      <c r="U223" s="488" t="str">
        <f>IFERROR(INDEX('Kode Akun'!O:O,MATCH(H223,'Kode Akun'!C:C,0),0),"")</f>
        <v>EXP - Bank Interests</v>
      </c>
      <c r="V223" s="166"/>
    </row>
    <row r="224" spans="1:22" ht="15" customHeight="1" x14ac:dyDescent="0.25">
      <c r="A224" s="237">
        <f t="shared" si="9"/>
        <v>0</v>
      </c>
      <c r="B224" s="237">
        <f t="shared" si="10"/>
        <v>0</v>
      </c>
      <c r="C224" s="442" t="e">
        <f t="shared" si="11"/>
        <v>#REF!</v>
      </c>
      <c r="D224" s="477">
        <v>215</v>
      </c>
      <c r="E224" s="478">
        <v>43750</v>
      </c>
      <c r="F224" s="477"/>
      <c r="G224" s="479" t="s">
        <v>527</v>
      </c>
      <c r="H224" s="477">
        <v>1150</v>
      </c>
      <c r="I224" s="480" t="str">
        <f>IF(H224&lt;&gt;"",INDEX('Kode Akun'!$D:$D,MATCH($H224,'Kode Akun'!$C:$C,0),0),"")</f>
        <v>Rekening Bank Permata</v>
      </c>
      <c r="J224" s="481"/>
      <c r="K224" s="481">
        <v>3800481.7854268644</v>
      </c>
      <c r="L224" s="482" t="s">
        <v>357</v>
      </c>
      <c r="M224" s="483"/>
      <c r="N224" s="484"/>
      <c r="O224" s="484"/>
      <c r="P224" s="488" t="str">
        <f>IFERROR(INDEX(Supplier!D:D,MATCH(O224,Supplier!C:C,0),0),"")</f>
        <v/>
      </c>
      <c r="Q224" s="484"/>
      <c r="R224" s="484"/>
      <c r="S224" s="488" t="str">
        <f>IFERROR(INDEX(Customer!D:D,MATCH(R224,Customer!C:C,0),0),"")</f>
        <v/>
      </c>
      <c r="T224" s="490">
        <f>IFERROR(INDEX('Kode Akun'!N:N,MATCH(H224,'Kode Akun'!C:C,0),0),"")</f>
        <v>1120</v>
      </c>
      <c r="U224" s="488" t="str">
        <f>IFERROR(INDEX('Kode Akun'!O:O,MATCH(H224,'Kode Akun'!C:C,0),0),"")</f>
        <v>CASH - Operating Account</v>
      </c>
      <c r="V224" s="166"/>
    </row>
    <row r="225" spans="1:22" ht="15" customHeight="1" x14ac:dyDescent="0.25">
      <c r="A225" s="237">
        <f t="shared" si="9"/>
        <v>0</v>
      </c>
      <c r="B225" s="237">
        <f t="shared" si="10"/>
        <v>0</v>
      </c>
      <c r="C225" s="442" t="e">
        <f t="shared" si="11"/>
        <v>#REF!</v>
      </c>
      <c r="D225" s="477">
        <v>216</v>
      </c>
      <c r="E225" s="478">
        <v>43750</v>
      </c>
      <c r="F225" s="477"/>
      <c r="G225" s="479" t="s">
        <v>527</v>
      </c>
      <c r="H225" s="477">
        <v>2720</v>
      </c>
      <c r="I225" s="480" t="str">
        <f>IF(H225&lt;&gt;"",INDEX('Kode Akun'!$D:$D,MATCH($H225,'Kode Akun'!$C:$C,0),0),"")</f>
        <v>Utang Bank Permata - KTA</v>
      </c>
      <c r="J225" s="481">
        <v>3800481.7854268644</v>
      </c>
      <c r="K225" s="481"/>
      <c r="L225" s="482" t="s">
        <v>357</v>
      </c>
      <c r="M225" s="483"/>
      <c r="N225" s="484"/>
      <c r="O225" s="484"/>
      <c r="P225" s="488" t="str">
        <f>IFERROR(INDEX(Supplier!D:D,MATCH(O225,Supplier!C:C,0),0),"")</f>
        <v/>
      </c>
      <c r="Q225" s="484"/>
      <c r="R225" s="484"/>
      <c r="S225" s="488" t="str">
        <f>IFERROR(INDEX(Customer!D:D,MATCH(R225,Customer!C:C,0),0),"")</f>
        <v/>
      </c>
      <c r="T225" s="490">
        <f>IFERROR(INDEX('Kode Akun'!N:N,MATCH(H225,'Kode Akun'!C:C,0),0),"")</f>
        <v>2710</v>
      </c>
      <c r="U225" s="488" t="str">
        <f>IFERROR(INDEX('Kode Akun'!O:O,MATCH(H225,'Kode Akun'!C:C,0),0),"")</f>
        <v>Central Bank Long Term Debts</v>
      </c>
      <c r="V225" s="166"/>
    </row>
    <row r="226" spans="1:22" ht="15" customHeight="1" x14ac:dyDescent="0.25">
      <c r="A226" s="237">
        <f t="shared" si="9"/>
        <v>0</v>
      </c>
      <c r="B226" s="237">
        <f t="shared" si="10"/>
        <v>0</v>
      </c>
      <c r="C226" s="442" t="e">
        <f t="shared" si="11"/>
        <v>#REF!</v>
      </c>
      <c r="D226" s="477">
        <v>217</v>
      </c>
      <c r="E226" s="478">
        <v>43763</v>
      </c>
      <c r="F226" s="477"/>
      <c r="G226" s="479" t="s">
        <v>521</v>
      </c>
      <c r="H226" s="477">
        <v>1140</v>
      </c>
      <c r="I226" s="480" t="str">
        <f>IF(H226&lt;&gt;"",INDEX('Kode Akun'!$D:$D,MATCH($H226,'Kode Akun'!$C:$C,0),0),"")</f>
        <v>Rekening Bank Mandiri</v>
      </c>
      <c r="J226" s="481"/>
      <c r="K226" s="481">
        <v>6000000</v>
      </c>
      <c r="L226" s="482" t="s">
        <v>357</v>
      </c>
      <c r="M226" s="483"/>
      <c r="N226" s="484"/>
      <c r="O226" s="484"/>
      <c r="P226" s="488" t="str">
        <f>IFERROR(INDEX(Supplier!D:D,MATCH(O226,Supplier!C:C,0),0),"")</f>
        <v/>
      </c>
      <c r="Q226" s="484"/>
      <c r="R226" s="484"/>
      <c r="S226" s="488" t="str">
        <f>IFERROR(INDEX(Customer!D:D,MATCH(R226,Customer!C:C,0),0),"")</f>
        <v/>
      </c>
      <c r="T226" s="490">
        <f>IFERROR(INDEX('Kode Akun'!N:N,MATCH(H226,'Kode Akun'!C:C,0),0),"")</f>
        <v>1120</v>
      </c>
      <c r="U226" s="488" t="str">
        <f>IFERROR(INDEX('Kode Akun'!O:O,MATCH(H226,'Kode Akun'!C:C,0),0),"")</f>
        <v>CASH - Operating Account</v>
      </c>
      <c r="V226" s="166"/>
    </row>
    <row r="227" spans="1:22" ht="15" customHeight="1" x14ac:dyDescent="0.25">
      <c r="A227" s="237">
        <f t="shared" si="9"/>
        <v>0</v>
      </c>
      <c r="B227" s="237">
        <f t="shared" si="10"/>
        <v>0</v>
      </c>
      <c r="C227" s="442" t="e">
        <f t="shared" si="11"/>
        <v>#REF!</v>
      </c>
      <c r="D227" s="477">
        <v>218</v>
      </c>
      <c r="E227" s="478">
        <v>43763</v>
      </c>
      <c r="F227" s="477"/>
      <c r="G227" s="479" t="s">
        <v>521</v>
      </c>
      <c r="H227" s="477">
        <v>6110</v>
      </c>
      <c r="I227" s="480" t="str">
        <f>IF(H227&lt;&gt;"",INDEX('Kode Akun'!$D:$D,MATCH($H227,'Kode Akun'!$C:$C,0),0),"")</f>
        <v>Beban Gaji Karyawan Tetap</v>
      </c>
      <c r="J227" s="481">
        <v>6000000</v>
      </c>
      <c r="K227" s="481"/>
      <c r="L227" s="482" t="s">
        <v>357</v>
      </c>
      <c r="M227" s="483"/>
      <c r="N227" s="484"/>
      <c r="O227" s="484"/>
      <c r="P227" s="488" t="str">
        <f>IFERROR(INDEX(Supplier!D:D,MATCH(O227,Supplier!C:C,0),0),"")</f>
        <v/>
      </c>
      <c r="Q227" s="484"/>
      <c r="R227" s="484"/>
      <c r="S227" s="488" t="str">
        <f>IFERROR(INDEX(Customer!D:D,MATCH(R227,Customer!C:C,0),0),"")</f>
        <v/>
      </c>
      <c r="T227" s="490">
        <f>IFERROR(INDEX('Kode Akun'!N:N,MATCH(H227,'Kode Akun'!C:C,0),0),"")</f>
        <v>6010</v>
      </c>
      <c r="U227" s="488" t="str">
        <f>IFERROR(INDEX('Kode Akun'!O:O,MATCH(H227,'Kode Akun'!C:C,0),0),"")</f>
        <v>EXP - Salaries</v>
      </c>
      <c r="V227" s="166"/>
    </row>
    <row r="228" spans="1:22" ht="15" customHeight="1" x14ac:dyDescent="0.25">
      <c r="A228" s="237">
        <f t="shared" si="9"/>
        <v>0</v>
      </c>
      <c r="B228" s="237">
        <f t="shared" si="10"/>
        <v>0</v>
      </c>
      <c r="C228" s="442" t="e">
        <f t="shared" si="11"/>
        <v>#REF!</v>
      </c>
      <c r="D228" s="477">
        <v>219</v>
      </c>
      <c r="E228" s="478">
        <v>43763</v>
      </c>
      <c r="F228" s="477"/>
      <c r="G228" s="479" t="s">
        <v>522</v>
      </c>
      <c r="H228" s="477">
        <v>1140</v>
      </c>
      <c r="I228" s="480" t="str">
        <f>IF(H228&lt;&gt;"",INDEX('Kode Akun'!$D:$D,MATCH($H228,'Kode Akun'!$C:$C,0),0),"")</f>
        <v>Rekening Bank Mandiri</v>
      </c>
      <c r="J228" s="481"/>
      <c r="K228" s="481">
        <v>4980000</v>
      </c>
      <c r="L228" s="482" t="s">
        <v>357</v>
      </c>
      <c r="M228" s="483"/>
      <c r="N228" s="484"/>
      <c r="O228" s="484"/>
      <c r="P228" s="488" t="str">
        <f>IFERROR(INDEX(Supplier!D:D,MATCH(O228,Supplier!C:C,0),0),"")</f>
        <v/>
      </c>
      <c r="Q228" s="484"/>
      <c r="R228" s="484"/>
      <c r="S228" s="488" t="str">
        <f>IFERROR(INDEX(Customer!D:D,MATCH(R228,Customer!C:C,0),0),"")</f>
        <v/>
      </c>
      <c r="T228" s="490">
        <f>IFERROR(INDEX('Kode Akun'!N:N,MATCH(H228,'Kode Akun'!C:C,0),0),"")</f>
        <v>1120</v>
      </c>
      <c r="U228" s="488" t="str">
        <f>IFERROR(INDEX('Kode Akun'!O:O,MATCH(H228,'Kode Akun'!C:C,0),0),"")</f>
        <v>CASH - Operating Account</v>
      </c>
      <c r="V228" s="166"/>
    </row>
    <row r="229" spans="1:22" ht="15" customHeight="1" x14ac:dyDescent="0.25">
      <c r="A229" s="237">
        <f t="shared" si="9"/>
        <v>0</v>
      </c>
      <c r="B229" s="237">
        <f t="shared" si="10"/>
        <v>0</v>
      </c>
      <c r="C229" s="442" t="e">
        <f t="shared" si="11"/>
        <v>#REF!</v>
      </c>
      <c r="D229" s="477">
        <v>220</v>
      </c>
      <c r="E229" s="478">
        <v>43763</v>
      </c>
      <c r="F229" s="477"/>
      <c r="G229" s="479" t="s">
        <v>522</v>
      </c>
      <c r="H229" s="477">
        <v>6120</v>
      </c>
      <c r="I229" s="480" t="str">
        <f>IF(H229&lt;&gt;"",INDEX('Kode Akun'!$D:$D,MATCH($H229,'Kode Akun'!$C:$C,0),0),"")</f>
        <v>Beban Gaji Karyawan Kontrak</v>
      </c>
      <c r="J229" s="481">
        <v>4980000</v>
      </c>
      <c r="K229" s="481"/>
      <c r="L229" s="482" t="s">
        <v>357</v>
      </c>
      <c r="M229" s="483"/>
      <c r="N229" s="484"/>
      <c r="O229" s="484"/>
      <c r="P229" s="488" t="str">
        <f>IFERROR(INDEX(Supplier!D:D,MATCH(O229,Supplier!C:C,0),0),"")</f>
        <v/>
      </c>
      <c r="Q229" s="484"/>
      <c r="R229" s="484"/>
      <c r="S229" s="488" t="str">
        <f>IFERROR(INDEX(Customer!D:D,MATCH(R229,Customer!C:C,0),0),"")</f>
        <v/>
      </c>
      <c r="T229" s="490">
        <f>IFERROR(INDEX('Kode Akun'!N:N,MATCH(H229,'Kode Akun'!C:C,0),0),"")</f>
        <v>6010</v>
      </c>
      <c r="U229" s="488" t="str">
        <f>IFERROR(INDEX('Kode Akun'!O:O,MATCH(H229,'Kode Akun'!C:C,0),0),"")</f>
        <v>EXP - Salaries</v>
      </c>
      <c r="V229" s="166"/>
    </row>
    <row r="230" spans="1:22" ht="15" customHeight="1" x14ac:dyDescent="0.25">
      <c r="A230" s="237">
        <f t="shared" si="9"/>
        <v>0</v>
      </c>
      <c r="B230" s="237">
        <f t="shared" si="10"/>
        <v>0</v>
      </c>
      <c r="C230" s="442" t="e">
        <f t="shared" si="11"/>
        <v>#REF!</v>
      </c>
      <c r="D230" s="477">
        <v>221</v>
      </c>
      <c r="E230" s="478">
        <v>43779</v>
      </c>
      <c r="F230" s="477"/>
      <c r="G230" s="479" t="s">
        <v>509</v>
      </c>
      <c r="H230" s="477">
        <v>1110</v>
      </c>
      <c r="I230" s="480" t="str">
        <f>IF(H230&lt;&gt;"",INDEX('Kode Akun'!$D:$D,MATCH($H230,'Kode Akun'!$C:$C,0),0),"")</f>
        <v>Kas Kecil</v>
      </c>
      <c r="J230" s="481"/>
      <c r="K230" s="481">
        <v>18750</v>
      </c>
      <c r="L230" s="482" t="s">
        <v>357</v>
      </c>
      <c r="M230" s="483"/>
      <c r="N230" s="484"/>
      <c r="O230" s="484"/>
      <c r="P230" s="488" t="str">
        <f>IFERROR(INDEX(Supplier!D:D,MATCH(O230,Supplier!C:C,0),0),"")</f>
        <v/>
      </c>
      <c r="Q230" s="484"/>
      <c r="R230" s="484"/>
      <c r="S230" s="488" t="str">
        <f>IFERROR(INDEX(Customer!D:D,MATCH(R230,Customer!C:C,0),0),"")</f>
        <v/>
      </c>
      <c r="T230" s="490">
        <f>IFERROR(INDEX('Kode Akun'!N:N,MATCH(H230,'Kode Akun'!C:C,0),0),"")</f>
        <v>1110</v>
      </c>
      <c r="U230" s="488" t="str">
        <f>IFERROR(INDEX('Kode Akun'!O:O,MATCH(H230,'Kode Akun'!C:C,0),0),"")</f>
        <v>CASH - Petty Cash</v>
      </c>
      <c r="V230" s="166"/>
    </row>
    <row r="231" spans="1:22" ht="15" customHeight="1" x14ac:dyDescent="0.25">
      <c r="A231" s="237">
        <f t="shared" si="9"/>
        <v>0</v>
      </c>
      <c r="B231" s="237">
        <f t="shared" si="10"/>
        <v>0</v>
      </c>
      <c r="C231" s="442" t="e">
        <f t="shared" si="11"/>
        <v>#REF!</v>
      </c>
      <c r="D231" s="477">
        <v>222</v>
      </c>
      <c r="E231" s="478">
        <v>43779</v>
      </c>
      <c r="F231" s="477"/>
      <c r="G231" s="479" t="s">
        <v>509</v>
      </c>
      <c r="H231" s="477">
        <v>1270</v>
      </c>
      <c r="I231" s="480" t="str">
        <f>IF(H231&lt;&gt;"",INDEX('Kode Akun'!$D:$D,MATCH($H231,'Kode Akun'!$C:$C,0),0),"")</f>
        <v>PPh 21 dibayar di Muka</v>
      </c>
      <c r="J231" s="481">
        <v>18750</v>
      </c>
      <c r="K231" s="481"/>
      <c r="L231" s="482" t="s">
        <v>357</v>
      </c>
      <c r="M231" s="483"/>
      <c r="N231" s="484"/>
      <c r="O231" s="484"/>
      <c r="P231" s="488" t="str">
        <f>IFERROR(INDEX(Supplier!D:D,MATCH(O231,Supplier!C:C,0),0),"")</f>
        <v/>
      </c>
      <c r="Q231" s="484"/>
      <c r="R231" s="484"/>
      <c r="S231" s="488" t="str">
        <f>IFERROR(INDEX(Customer!D:D,MATCH(R231,Customer!C:C,0),0),"")</f>
        <v/>
      </c>
      <c r="T231" s="490">
        <f>IFERROR(INDEX('Kode Akun'!N:N,MATCH(H231,'Kode Akun'!C:C,0),0),"")</f>
        <v>1270</v>
      </c>
      <c r="U231" s="488" t="str">
        <f>IFERROR(INDEX('Kode Akun'!O:O,MATCH(H231,'Kode Akun'!C:C,0),0),"")</f>
        <v>PREPAID Taxes</v>
      </c>
      <c r="V231" s="166"/>
    </row>
    <row r="232" spans="1:22" ht="15" customHeight="1" x14ac:dyDescent="0.25">
      <c r="A232" s="237">
        <f t="shared" si="9"/>
        <v>0</v>
      </c>
      <c r="B232" s="237">
        <f t="shared" si="10"/>
        <v>0</v>
      </c>
      <c r="C232" s="442" t="e">
        <f t="shared" si="11"/>
        <v>#REF!</v>
      </c>
      <c r="D232" s="477">
        <v>223</v>
      </c>
      <c r="E232" s="478">
        <v>43780</v>
      </c>
      <c r="F232" s="477"/>
      <c r="G232" s="479" t="s">
        <v>510</v>
      </c>
      <c r="H232" s="477">
        <v>1160</v>
      </c>
      <c r="I232" s="480" t="str">
        <f>IF(H232&lt;&gt;"",INDEX('Kode Akun'!$D:$D,MATCH($H232,'Kode Akun'!$C:$C,0),0),"")</f>
        <v>Rekening Bank CIMB Niaga</v>
      </c>
      <c r="J232" s="481"/>
      <c r="K232" s="481">
        <v>705584.44584922644</v>
      </c>
      <c r="L232" s="482" t="s">
        <v>357</v>
      </c>
      <c r="M232" s="483"/>
      <c r="N232" s="484"/>
      <c r="O232" s="484"/>
      <c r="P232" s="488" t="str">
        <f>IFERROR(INDEX(Supplier!D:D,MATCH(O232,Supplier!C:C,0),0),"")</f>
        <v/>
      </c>
      <c r="Q232" s="484"/>
      <c r="R232" s="484"/>
      <c r="S232" s="488" t="str">
        <f>IFERROR(INDEX(Customer!D:D,MATCH(R232,Customer!C:C,0),0),"")</f>
        <v/>
      </c>
      <c r="T232" s="490">
        <f>IFERROR(INDEX('Kode Akun'!N:N,MATCH(H232,'Kode Akun'!C:C,0),0),"")</f>
        <v>1120</v>
      </c>
      <c r="U232" s="488" t="str">
        <f>IFERROR(INDEX('Kode Akun'!O:O,MATCH(H232,'Kode Akun'!C:C,0),0),"")</f>
        <v>CASH - Operating Account</v>
      </c>
      <c r="V232" s="166"/>
    </row>
    <row r="233" spans="1:22" ht="15" customHeight="1" x14ac:dyDescent="0.25">
      <c r="A233" s="237">
        <f t="shared" si="9"/>
        <v>0</v>
      </c>
      <c r="B233" s="237">
        <f t="shared" si="10"/>
        <v>0</v>
      </c>
      <c r="C233" s="442" t="e">
        <f t="shared" si="11"/>
        <v>#REF!</v>
      </c>
      <c r="D233" s="477">
        <v>224</v>
      </c>
      <c r="E233" s="478">
        <v>43780</v>
      </c>
      <c r="F233" s="477"/>
      <c r="G233" s="479" t="s">
        <v>510</v>
      </c>
      <c r="H233" s="477">
        <v>8100</v>
      </c>
      <c r="I233" s="480" t="str">
        <f>IF(H233&lt;&gt;"",INDEX('Kode Akun'!$D:$D,MATCH($H233,'Kode Akun'!$C:$C,0),0),"")</f>
        <v>Beban Bunga Bank</v>
      </c>
      <c r="J233" s="481">
        <v>705584.44584922644</v>
      </c>
      <c r="K233" s="481"/>
      <c r="L233" s="482" t="s">
        <v>357</v>
      </c>
      <c r="M233" s="483"/>
      <c r="N233" s="484"/>
      <c r="O233" s="484"/>
      <c r="P233" s="488" t="str">
        <f>IFERROR(INDEX(Supplier!D:D,MATCH(O233,Supplier!C:C,0),0),"")</f>
        <v/>
      </c>
      <c r="Q233" s="484"/>
      <c r="R233" s="484"/>
      <c r="S233" s="488" t="str">
        <f>IFERROR(INDEX(Customer!D:D,MATCH(R233,Customer!C:C,0),0),"")</f>
        <v/>
      </c>
      <c r="T233" s="490">
        <f>IFERROR(INDEX('Kode Akun'!N:N,MATCH(H233,'Kode Akun'!C:C,0),0),"")</f>
        <v>7010</v>
      </c>
      <c r="U233" s="488" t="str">
        <f>IFERROR(INDEX('Kode Akun'!O:O,MATCH(H233,'Kode Akun'!C:C,0),0),"")</f>
        <v>EXP - Bank Interests</v>
      </c>
      <c r="V233" s="166"/>
    </row>
    <row r="234" spans="1:22" ht="15" customHeight="1" x14ac:dyDescent="0.25">
      <c r="A234" s="237">
        <f t="shared" si="9"/>
        <v>0</v>
      </c>
      <c r="B234" s="237">
        <f t="shared" si="10"/>
        <v>0</v>
      </c>
      <c r="C234" s="442" t="e">
        <f t="shared" si="11"/>
        <v>#REF!</v>
      </c>
      <c r="D234" s="477">
        <v>225</v>
      </c>
      <c r="E234" s="478">
        <v>43780</v>
      </c>
      <c r="F234" s="477"/>
      <c r="G234" s="479" t="s">
        <v>511</v>
      </c>
      <c r="H234" s="477">
        <v>1160</v>
      </c>
      <c r="I234" s="480" t="str">
        <f>IF(H234&lt;&gt;"",INDEX('Kode Akun'!$D:$D,MATCH($H234,'Kode Akun'!$C:$C,0),0),"")</f>
        <v>Rekening Bank CIMB Niaga</v>
      </c>
      <c r="J234" s="481"/>
      <c r="K234" s="481">
        <v>2615846.5354358926</v>
      </c>
      <c r="L234" s="482" t="s">
        <v>357</v>
      </c>
      <c r="M234" s="483"/>
      <c r="N234" s="484"/>
      <c r="O234" s="484"/>
      <c r="P234" s="488" t="str">
        <f>IFERROR(INDEX(Supplier!D:D,MATCH(O234,Supplier!C:C,0),0),"")</f>
        <v/>
      </c>
      <c r="Q234" s="484"/>
      <c r="R234" s="484"/>
      <c r="S234" s="488" t="str">
        <f>IFERROR(INDEX(Customer!D:D,MATCH(R234,Customer!C:C,0),0),"")</f>
        <v/>
      </c>
      <c r="T234" s="490">
        <f>IFERROR(INDEX('Kode Akun'!N:N,MATCH(H234,'Kode Akun'!C:C,0),0),"")</f>
        <v>1120</v>
      </c>
      <c r="U234" s="488" t="str">
        <f>IFERROR(INDEX('Kode Akun'!O:O,MATCH(H234,'Kode Akun'!C:C,0),0),"")</f>
        <v>CASH - Operating Account</v>
      </c>
      <c r="V234" s="166"/>
    </row>
    <row r="235" spans="1:22" ht="15" customHeight="1" x14ac:dyDescent="0.25">
      <c r="A235" s="237">
        <f t="shared" si="9"/>
        <v>0</v>
      </c>
      <c r="B235" s="237">
        <f t="shared" si="10"/>
        <v>0</v>
      </c>
      <c r="C235" s="442" t="e">
        <f t="shared" si="11"/>
        <v>#REF!</v>
      </c>
      <c r="D235" s="477">
        <v>226</v>
      </c>
      <c r="E235" s="478">
        <v>43780</v>
      </c>
      <c r="F235" s="477"/>
      <c r="G235" s="479" t="s">
        <v>511</v>
      </c>
      <c r="H235" s="477">
        <v>2730</v>
      </c>
      <c r="I235" s="480" t="str">
        <f>IF(H235&lt;&gt;"",INDEX('Kode Akun'!$D:$D,MATCH($H235,'Kode Akun'!$C:$C,0),0),"")</f>
        <v>Utang Bank Niaga</v>
      </c>
      <c r="J235" s="481">
        <v>2615846.5354358926</v>
      </c>
      <c r="K235" s="481"/>
      <c r="L235" s="482" t="s">
        <v>357</v>
      </c>
      <c r="M235" s="483"/>
      <c r="N235" s="484"/>
      <c r="O235" s="484"/>
      <c r="P235" s="488" t="str">
        <f>IFERROR(INDEX(Supplier!D:D,MATCH(O235,Supplier!C:C,0),0),"")</f>
        <v/>
      </c>
      <c r="Q235" s="484"/>
      <c r="R235" s="484"/>
      <c r="S235" s="488" t="str">
        <f>IFERROR(INDEX(Customer!D:D,MATCH(R235,Customer!C:C,0),0),"")</f>
        <v/>
      </c>
      <c r="T235" s="490">
        <f>IFERROR(INDEX('Kode Akun'!N:N,MATCH(H235,'Kode Akun'!C:C,0),0),"")</f>
        <v>2710</v>
      </c>
      <c r="U235" s="488" t="str">
        <f>IFERROR(INDEX('Kode Akun'!O:O,MATCH(H235,'Kode Akun'!C:C,0),0),"")</f>
        <v>Central Bank Long Term Debts</v>
      </c>
      <c r="V235" s="166"/>
    </row>
    <row r="236" spans="1:22" ht="15" customHeight="1" x14ac:dyDescent="0.25">
      <c r="A236" s="237">
        <f t="shared" si="9"/>
        <v>0</v>
      </c>
      <c r="B236" s="237">
        <f t="shared" si="10"/>
        <v>0</v>
      </c>
      <c r="C236" s="442" t="e">
        <f t="shared" si="11"/>
        <v>#REF!</v>
      </c>
      <c r="D236" s="477">
        <v>227</v>
      </c>
      <c r="E236" s="478">
        <v>43781</v>
      </c>
      <c r="F236" s="477"/>
      <c r="G236" s="479" t="s">
        <v>526</v>
      </c>
      <c r="H236" s="477">
        <v>1150</v>
      </c>
      <c r="I236" s="480" t="str">
        <f>IF(H236&lt;&gt;"",INDEX('Kode Akun'!$D:$D,MATCH($H236,'Kode Akun'!$C:$C,0),0),"")</f>
        <v>Rekening Bank Permata</v>
      </c>
      <c r="J236" s="481"/>
      <c r="K236" s="481">
        <v>901491.28480325826</v>
      </c>
      <c r="L236" s="482" t="s">
        <v>357</v>
      </c>
      <c r="M236" s="483"/>
      <c r="N236" s="484"/>
      <c r="O236" s="484"/>
      <c r="P236" s="488" t="str">
        <f>IFERROR(INDEX(Supplier!D:D,MATCH(O236,Supplier!C:C,0),0),"")</f>
        <v/>
      </c>
      <c r="Q236" s="484"/>
      <c r="R236" s="484"/>
      <c r="S236" s="488" t="str">
        <f>IFERROR(INDEX(Customer!D:D,MATCH(R236,Customer!C:C,0),0),"")</f>
        <v/>
      </c>
      <c r="T236" s="490">
        <f>IFERROR(INDEX('Kode Akun'!N:N,MATCH(H236,'Kode Akun'!C:C,0),0),"")</f>
        <v>1120</v>
      </c>
      <c r="U236" s="488" t="str">
        <f>IFERROR(INDEX('Kode Akun'!O:O,MATCH(H236,'Kode Akun'!C:C,0),0),"")</f>
        <v>CASH - Operating Account</v>
      </c>
      <c r="V236" s="166"/>
    </row>
    <row r="237" spans="1:22" ht="15" customHeight="1" x14ac:dyDescent="0.25">
      <c r="A237" s="237">
        <f t="shared" si="9"/>
        <v>0</v>
      </c>
      <c r="B237" s="237">
        <f t="shared" si="10"/>
        <v>0</v>
      </c>
      <c r="C237" s="442" t="e">
        <f t="shared" si="11"/>
        <v>#REF!</v>
      </c>
      <c r="D237" s="477">
        <v>228</v>
      </c>
      <c r="E237" s="478">
        <v>43781</v>
      </c>
      <c r="F237" s="477"/>
      <c r="G237" s="479" t="s">
        <v>526</v>
      </c>
      <c r="H237" s="477">
        <v>8100</v>
      </c>
      <c r="I237" s="480" t="str">
        <f>IF(H237&lt;&gt;"",INDEX('Kode Akun'!$D:$D,MATCH($H237,'Kode Akun'!$C:$C,0),0),"")</f>
        <v>Beban Bunga Bank</v>
      </c>
      <c r="J237" s="481">
        <v>901491.28480325826</v>
      </c>
      <c r="K237" s="481"/>
      <c r="L237" s="482" t="s">
        <v>357</v>
      </c>
      <c r="M237" s="483"/>
      <c r="N237" s="484"/>
      <c r="O237" s="484"/>
      <c r="P237" s="488" t="str">
        <f>IFERROR(INDEX(Supplier!D:D,MATCH(O237,Supplier!C:C,0),0),"")</f>
        <v/>
      </c>
      <c r="Q237" s="484"/>
      <c r="R237" s="484"/>
      <c r="S237" s="488" t="str">
        <f>IFERROR(INDEX(Customer!D:D,MATCH(R237,Customer!C:C,0),0),"")</f>
        <v/>
      </c>
      <c r="T237" s="490">
        <f>IFERROR(INDEX('Kode Akun'!N:N,MATCH(H237,'Kode Akun'!C:C,0),0),"")</f>
        <v>7010</v>
      </c>
      <c r="U237" s="488" t="str">
        <f>IFERROR(INDEX('Kode Akun'!O:O,MATCH(H237,'Kode Akun'!C:C,0),0),"")</f>
        <v>EXP - Bank Interests</v>
      </c>
      <c r="V237" s="166"/>
    </row>
    <row r="238" spans="1:22" ht="15" customHeight="1" x14ac:dyDescent="0.25">
      <c r="A238" s="237">
        <f t="shared" si="9"/>
        <v>0</v>
      </c>
      <c r="B238" s="237">
        <f t="shared" si="10"/>
        <v>0</v>
      </c>
      <c r="C238" s="442" t="e">
        <f t="shared" si="11"/>
        <v>#REF!</v>
      </c>
      <c r="D238" s="477">
        <v>229</v>
      </c>
      <c r="E238" s="478">
        <v>43781</v>
      </c>
      <c r="F238" s="477"/>
      <c r="G238" s="479" t="s">
        <v>527</v>
      </c>
      <c r="H238" s="477">
        <v>1150</v>
      </c>
      <c r="I238" s="480" t="str">
        <f>IF(H238&lt;&gt;"",INDEX('Kode Akun'!$D:$D,MATCH($H238,'Kode Akun'!$C:$C,0),0),"")</f>
        <v>Rekening Bank Permata</v>
      </c>
      <c r="J238" s="481"/>
      <c r="K238" s="481">
        <v>3816317.1261994764</v>
      </c>
      <c r="L238" s="482" t="s">
        <v>357</v>
      </c>
      <c r="M238" s="483"/>
      <c r="N238" s="484"/>
      <c r="O238" s="484"/>
      <c r="P238" s="488" t="str">
        <f>IFERROR(INDEX(Supplier!D:D,MATCH(O238,Supplier!C:C,0),0),"")</f>
        <v/>
      </c>
      <c r="Q238" s="484"/>
      <c r="R238" s="484"/>
      <c r="S238" s="488" t="str">
        <f>IFERROR(INDEX(Customer!D:D,MATCH(R238,Customer!C:C,0),0),"")</f>
        <v/>
      </c>
      <c r="T238" s="490">
        <f>IFERROR(INDEX('Kode Akun'!N:N,MATCH(H238,'Kode Akun'!C:C,0),0),"")</f>
        <v>1120</v>
      </c>
      <c r="U238" s="488" t="str">
        <f>IFERROR(INDEX('Kode Akun'!O:O,MATCH(H238,'Kode Akun'!C:C,0),0),"")</f>
        <v>CASH - Operating Account</v>
      </c>
      <c r="V238" s="166"/>
    </row>
    <row r="239" spans="1:22" ht="15" customHeight="1" x14ac:dyDescent="0.25">
      <c r="A239" s="237">
        <f t="shared" si="9"/>
        <v>0</v>
      </c>
      <c r="B239" s="237">
        <f t="shared" si="10"/>
        <v>0</v>
      </c>
      <c r="C239" s="442" t="e">
        <f t="shared" si="11"/>
        <v>#REF!</v>
      </c>
      <c r="D239" s="477">
        <v>230</v>
      </c>
      <c r="E239" s="478">
        <v>43781</v>
      </c>
      <c r="F239" s="477"/>
      <c r="G239" s="479" t="s">
        <v>527</v>
      </c>
      <c r="H239" s="477">
        <v>2720</v>
      </c>
      <c r="I239" s="480" t="str">
        <f>IF(H239&lt;&gt;"",INDEX('Kode Akun'!$D:$D,MATCH($H239,'Kode Akun'!$C:$C,0),0),"")</f>
        <v>Utang Bank Permata - KTA</v>
      </c>
      <c r="J239" s="481">
        <v>3816317.1261994764</v>
      </c>
      <c r="K239" s="481"/>
      <c r="L239" s="482" t="s">
        <v>357</v>
      </c>
      <c r="M239" s="483"/>
      <c r="N239" s="484"/>
      <c r="O239" s="484"/>
      <c r="P239" s="488" t="str">
        <f>IFERROR(INDEX(Supplier!D:D,MATCH(O239,Supplier!C:C,0),0),"")</f>
        <v/>
      </c>
      <c r="Q239" s="484"/>
      <c r="R239" s="484"/>
      <c r="S239" s="488" t="str">
        <f>IFERROR(INDEX(Customer!D:D,MATCH(R239,Customer!C:C,0),0),"")</f>
        <v/>
      </c>
      <c r="T239" s="490">
        <f>IFERROR(INDEX('Kode Akun'!N:N,MATCH(H239,'Kode Akun'!C:C,0),0),"")</f>
        <v>2710</v>
      </c>
      <c r="U239" s="488" t="str">
        <f>IFERROR(INDEX('Kode Akun'!O:O,MATCH(H239,'Kode Akun'!C:C,0),0),"")</f>
        <v>Central Bank Long Term Debts</v>
      </c>
      <c r="V239" s="166"/>
    </row>
    <row r="240" spans="1:22" ht="15" customHeight="1" x14ac:dyDescent="0.25">
      <c r="A240" s="237">
        <f t="shared" si="9"/>
        <v>0</v>
      </c>
      <c r="B240" s="237">
        <f t="shared" si="10"/>
        <v>0</v>
      </c>
      <c r="C240" s="442" t="e">
        <f t="shared" si="11"/>
        <v>#REF!</v>
      </c>
      <c r="D240" s="477">
        <v>231</v>
      </c>
      <c r="E240" s="478">
        <v>43794</v>
      </c>
      <c r="F240" s="477"/>
      <c r="G240" s="479" t="s">
        <v>521</v>
      </c>
      <c r="H240" s="477">
        <v>1140</v>
      </c>
      <c r="I240" s="480" t="str">
        <f>IF(H240&lt;&gt;"",INDEX('Kode Akun'!$D:$D,MATCH($H240,'Kode Akun'!$C:$C,0),0),"")</f>
        <v>Rekening Bank Mandiri</v>
      </c>
      <c r="J240" s="481"/>
      <c r="K240" s="481">
        <v>6000000</v>
      </c>
      <c r="L240" s="482" t="s">
        <v>357</v>
      </c>
      <c r="M240" s="483"/>
      <c r="N240" s="484"/>
      <c r="O240" s="484"/>
      <c r="P240" s="488" t="str">
        <f>IFERROR(INDEX(Supplier!D:D,MATCH(O240,Supplier!C:C,0),0),"")</f>
        <v/>
      </c>
      <c r="Q240" s="484"/>
      <c r="R240" s="484"/>
      <c r="S240" s="488" t="str">
        <f>IFERROR(INDEX(Customer!D:D,MATCH(R240,Customer!C:C,0),0),"")</f>
        <v/>
      </c>
      <c r="T240" s="490">
        <f>IFERROR(INDEX('Kode Akun'!N:N,MATCH(H240,'Kode Akun'!C:C,0),0),"")</f>
        <v>1120</v>
      </c>
      <c r="U240" s="488" t="str">
        <f>IFERROR(INDEX('Kode Akun'!O:O,MATCH(H240,'Kode Akun'!C:C,0),0),"")</f>
        <v>CASH - Operating Account</v>
      </c>
      <c r="V240" s="166"/>
    </row>
    <row r="241" spans="1:22" ht="15" customHeight="1" x14ac:dyDescent="0.25">
      <c r="A241" s="237">
        <f t="shared" si="9"/>
        <v>0</v>
      </c>
      <c r="B241" s="237">
        <f t="shared" si="10"/>
        <v>0</v>
      </c>
      <c r="C241" s="442" t="e">
        <f t="shared" si="11"/>
        <v>#REF!</v>
      </c>
      <c r="D241" s="477">
        <v>232</v>
      </c>
      <c r="E241" s="478">
        <v>43794</v>
      </c>
      <c r="F241" s="477"/>
      <c r="G241" s="479" t="s">
        <v>521</v>
      </c>
      <c r="H241" s="477">
        <v>6110</v>
      </c>
      <c r="I241" s="480" t="str">
        <f>IF(H241&lt;&gt;"",INDEX('Kode Akun'!$D:$D,MATCH($H241,'Kode Akun'!$C:$C,0),0),"")</f>
        <v>Beban Gaji Karyawan Tetap</v>
      </c>
      <c r="J241" s="481">
        <v>6000000</v>
      </c>
      <c r="K241" s="481"/>
      <c r="L241" s="482" t="s">
        <v>357</v>
      </c>
      <c r="M241" s="483"/>
      <c r="N241" s="484"/>
      <c r="O241" s="484"/>
      <c r="P241" s="488" t="str">
        <f>IFERROR(INDEX(Supplier!D:D,MATCH(O241,Supplier!C:C,0),0),"")</f>
        <v/>
      </c>
      <c r="Q241" s="484"/>
      <c r="R241" s="484"/>
      <c r="S241" s="488" t="str">
        <f>IFERROR(INDEX(Customer!D:D,MATCH(R241,Customer!C:C,0),0),"")</f>
        <v/>
      </c>
      <c r="T241" s="490">
        <f>IFERROR(INDEX('Kode Akun'!N:N,MATCH(H241,'Kode Akun'!C:C,0),0),"")</f>
        <v>6010</v>
      </c>
      <c r="U241" s="488" t="str">
        <f>IFERROR(INDEX('Kode Akun'!O:O,MATCH(H241,'Kode Akun'!C:C,0),0),"")</f>
        <v>EXP - Salaries</v>
      </c>
      <c r="V241" s="166"/>
    </row>
    <row r="242" spans="1:22" ht="15" customHeight="1" x14ac:dyDescent="0.25">
      <c r="A242" s="237">
        <f t="shared" si="9"/>
        <v>0</v>
      </c>
      <c r="B242" s="237">
        <f t="shared" si="10"/>
        <v>0</v>
      </c>
      <c r="C242" s="442" t="e">
        <f t="shared" si="11"/>
        <v>#REF!</v>
      </c>
      <c r="D242" s="477">
        <v>233</v>
      </c>
      <c r="E242" s="478">
        <v>43794</v>
      </c>
      <c r="F242" s="477"/>
      <c r="G242" s="479" t="s">
        <v>522</v>
      </c>
      <c r="H242" s="477">
        <v>1140</v>
      </c>
      <c r="I242" s="480" t="str">
        <f>IF(H242&lt;&gt;"",INDEX('Kode Akun'!$D:$D,MATCH($H242,'Kode Akun'!$C:$C,0),0),"")</f>
        <v>Rekening Bank Mandiri</v>
      </c>
      <c r="J242" s="481"/>
      <c r="K242" s="481">
        <v>4980000</v>
      </c>
      <c r="L242" s="482" t="s">
        <v>357</v>
      </c>
      <c r="M242" s="483"/>
      <c r="N242" s="484"/>
      <c r="O242" s="484"/>
      <c r="P242" s="488" t="str">
        <f>IFERROR(INDEX(Supplier!D:D,MATCH(O242,Supplier!C:C,0),0),"")</f>
        <v/>
      </c>
      <c r="Q242" s="484"/>
      <c r="R242" s="484"/>
      <c r="S242" s="488" t="str">
        <f>IFERROR(INDEX(Customer!D:D,MATCH(R242,Customer!C:C,0),0),"")</f>
        <v/>
      </c>
      <c r="T242" s="490">
        <f>IFERROR(INDEX('Kode Akun'!N:N,MATCH(H242,'Kode Akun'!C:C,0),0),"")</f>
        <v>1120</v>
      </c>
      <c r="U242" s="488" t="str">
        <f>IFERROR(INDEX('Kode Akun'!O:O,MATCH(H242,'Kode Akun'!C:C,0),0),"")</f>
        <v>CASH - Operating Account</v>
      </c>
      <c r="V242" s="166"/>
    </row>
    <row r="243" spans="1:22" ht="15" customHeight="1" x14ac:dyDescent="0.25">
      <c r="A243" s="237">
        <f t="shared" si="9"/>
        <v>0</v>
      </c>
      <c r="B243" s="237">
        <f t="shared" si="10"/>
        <v>0</v>
      </c>
      <c r="C243" s="442" t="e">
        <f t="shared" si="11"/>
        <v>#REF!</v>
      </c>
      <c r="D243" s="477">
        <v>234</v>
      </c>
      <c r="E243" s="478">
        <v>43794</v>
      </c>
      <c r="F243" s="477"/>
      <c r="G243" s="479" t="s">
        <v>522</v>
      </c>
      <c r="H243" s="477">
        <v>6120</v>
      </c>
      <c r="I243" s="480" t="str">
        <f>IF(H243&lt;&gt;"",INDEX('Kode Akun'!$D:$D,MATCH($H243,'Kode Akun'!$C:$C,0),0),"")</f>
        <v>Beban Gaji Karyawan Kontrak</v>
      </c>
      <c r="J243" s="481">
        <v>4980000</v>
      </c>
      <c r="K243" s="481"/>
      <c r="L243" s="482" t="s">
        <v>357</v>
      </c>
      <c r="M243" s="483"/>
      <c r="N243" s="484"/>
      <c r="O243" s="484"/>
      <c r="P243" s="488" t="str">
        <f>IFERROR(INDEX(Supplier!D:D,MATCH(O243,Supplier!C:C,0),0),"")</f>
        <v/>
      </c>
      <c r="Q243" s="484"/>
      <c r="R243" s="484"/>
      <c r="S243" s="488" t="str">
        <f>IFERROR(INDEX(Customer!D:D,MATCH(R243,Customer!C:C,0),0),"")</f>
        <v/>
      </c>
      <c r="T243" s="490">
        <f>IFERROR(INDEX('Kode Akun'!N:N,MATCH(H243,'Kode Akun'!C:C,0),0),"")</f>
        <v>6010</v>
      </c>
      <c r="U243" s="488" t="str">
        <f>IFERROR(INDEX('Kode Akun'!O:O,MATCH(H243,'Kode Akun'!C:C,0),0),"")</f>
        <v>EXP - Salaries</v>
      </c>
      <c r="V243" s="166"/>
    </row>
    <row r="244" spans="1:22" ht="15" customHeight="1" x14ac:dyDescent="0.25">
      <c r="A244" s="237">
        <f t="shared" si="9"/>
        <v>0</v>
      </c>
      <c r="B244" s="237">
        <f t="shared" si="10"/>
        <v>0</v>
      </c>
      <c r="C244" s="442" t="e">
        <f t="shared" si="11"/>
        <v>#REF!</v>
      </c>
      <c r="D244" s="477">
        <v>235</v>
      </c>
      <c r="E244" s="478">
        <v>43809</v>
      </c>
      <c r="F244" s="477"/>
      <c r="G244" s="479" t="s">
        <v>509</v>
      </c>
      <c r="H244" s="477">
        <v>1110</v>
      </c>
      <c r="I244" s="480" t="str">
        <f>IF(H244&lt;&gt;"",INDEX('Kode Akun'!$D:$D,MATCH($H244,'Kode Akun'!$C:$C,0),0),"")</f>
        <v>Kas Kecil</v>
      </c>
      <c r="J244" s="481"/>
      <c r="K244" s="481">
        <v>318750</v>
      </c>
      <c r="L244" s="482" t="s">
        <v>357</v>
      </c>
      <c r="M244" s="483"/>
      <c r="N244" s="484"/>
      <c r="O244" s="484"/>
      <c r="P244" s="488" t="str">
        <f>IFERROR(INDEX(Supplier!D:D,MATCH(O244,Supplier!C:C,0),0),"")</f>
        <v/>
      </c>
      <c r="Q244" s="484"/>
      <c r="R244" s="484"/>
      <c r="S244" s="488" t="str">
        <f>IFERROR(INDEX(Customer!D:D,MATCH(R244,Customer!C:C,0),0),"")</f>
        <v/>
      </c>
      <c r="T244" s="490">
        <f>IFERROR(INDEX('Kode Akun'!N:N,MATCH(H244,'Kode Akun'!C:C,0),0),"")</f>
        <v>1110</v>
      </c>
      <c r="U244" s="488" t="str">
        <f>IFERROR(INDEX('Kode Akun'!O:O,MATCH(H244,'Kode Akun'!C:C,0),0),"")</f>
        <v>CASH - Petty Cash</v>
      </c>
      <c r="V244" s="166"/>
    </row>
    <row r="245" spans="1:22" ht="15" customHeight="1" x14ac:dyDescent="0.25">
      <c r="A245" s="237">
        <f t="shared" si="9"/>
        <v>0</v>
      </c>
      <c r="B245" s="237">
        <f t="shared" si="10"/>
        <v>0</v>
      </c>
      <c r="C245" s="442" t="e">
        <f t="shared" si="11"/>
        <v>#REF!</v>
      </c>
      <c r="D245" s="477">
        <v>236</v>
      </c>
      <c r="E245" s="478">
        <v>43809</v>
      </c>
      <c r="F245" s="477"/>
      <c r="G245" s="479" t="s">
        <v>509</v>
      </c>
      <c r="H245" s="477">
        <v>1270</v>
      </c>
      <c r="I245" s="480" t="str">
        <f>IF(H245&lt;&gt;"",INDEX('Kode Akun'!$D:$D,MATCH($H245,'Kode Akun'!$C:$C,0),0),"")</f>
        <v>PPh 21 dibayar di Muka</v>
      </c>
      <c r="J245" s="481">
        <v>318750</v>
      </c>
      <c r="K245" s="481"/>
      <c r="L245" s="482" t="s">
        <v>357</v>
      </c>
      <c r="M245" s="483"/>
      <c r="N245" s="484"/>
      <c r="O245" s="484"/>
      <c r="P245" s="488" t="str">
        <f>IFERROR(INDEX(Supplier!D:D,MATCH(O245,Supplier!C:C,0),0),"")</f>
        <v/>
      </c>
      <c r="Q245" s="484"/>
      <c r="R245" s="484"/>
      <c r="S245" s="488" t="str">
        <f>IFERROR(INDEX(Customer!D:D,MATCH(R245,Customer!C:C,0),0),"")</f>
        <v/>
      </c>
      <c r="T245" s="490">
        <f>IFERROR(INDEX('Kode Akun'!N:N,MATCH(H245,'Kode Akun'!C:C,0),0),"")</f>
        <v>1270</v>
      </c>
      <c r="U245" s="488" t="str">
        <f>IFERROR(INDEX('Kode Akun'!O:O,MATCH(H245,'Kode Akun'!C:C,0),0),"")</f>
        <v>PREPAID Taxes</v>
      </c>
      <c r="V245" s="166"/>
    </row>
    <row r="246" spans="1:22" ht="15" customHeight="1" x14ac:dyDescent="0.25">
      <c r="A246" s="237">
        <f t="shared" si="9"/>
        <v>0</v>
      </c>
      <c r="B246" s="237">
        <f t="shared" si="10"/>
        <v>0</v>
      </c>
      <c r="C246" s="442" t="e">
        <f t="shared" si="11"/>
        <v>#REF!</v>
      </c>
      <c r="D246" s="477">
        <v>237</v>
      </c>
      <c r="E246" s="478">
        <v>43810</v>
      </c>
      <c r="F246" s="477"/>
      <c r="G246" s="479" t="s">
        <v>510</v>
      </c>
      <c r="H246" s="477">
        <v>1160</v>
      </c>
      <c r="I246" s="480" t="str">
        <f>IF(H246&lt;&gt;"",INDEX('Kode Akun'!$D:$D,MATCH($H246,'Kode Akun'!$C:$C,0),0),"")</f>
        <v>Rekening Bank CIMB Niaga</v>
      </c>
      <c r="J246" s="481"/>
      <c r="K246" s="481">
        <v>679425.98049486754</v>
      </c>
      <c r="L246" s="482" t="s">
        <v>357</v>
      </c>
      <c r="M246" s="483"/>
      <c r="N246" s="484"/>
      <c r="O246" s="484"/>
      <c r="P246" s="488" t="str">
        <f>IFERROR(INDEX(Supplier!D:D,MATCH(O246,Supplier!C:C,0),0),"")</f>
        <v/>
      </c>
      <c r="Q246" s="484"/>
      <c r="R246" s="484"/>
      <c r="S246" s="488" t="str">
        <f>IFERROR(INDEX(Customer!D:D,MATCH(R246,Customer!C:C,0),0),"")</f>
        <v/>
      </c>
      <c r="T246" s="490">
        <f>IFERROR(INDEX('Kode Akun'!N:N,MATCH(H246,'Kode Akun'!C:C,0),0),"")</f>
        <v>1120</v>
      </c>
      <c r="U246" s="488" t="str">
        <f>IFERROR(INDEX('Kode Akun'!O:O,MATCH(H246,'Kode Akun'!C:C,0),0),"")</f>
        <v>CASH - Operating Account</v>
      </c>
      <c r="V246" s="166"/>
    </row>
    <row r="247" spans="1:22" ht="15" customHeight="1" x14ac:dyDescent="0.25">
      <c r="A247" s="237">
        <f t="shared" si="9"/>
        <v>0</v>
      </c>
      <c r="B247" s="237">
        <f t="shared" si="10"/>
        <v>0</v>
      </c>
      <c r="C247" s="442" t="e">
        <f t="shared" si="11"/>
        <v>#REF!</v>
      </c>
      <c r="D247" s="477">
        <v>238</v>
      </c>
      <c r="E247" s="478">
        <v>43810</v>
      </c>
      <c r="F247" s="477"/>
      <c r="G247" s="479" t="s">
        <v>510</v>
      </c>
      <c r="H247" s="477">
        <v>8100</v>
      </c>
      <c r="I247" s="480" t="str">
        <f>IF(H247&lt;&gt;"",INDEX('Kode Akun'!$D:$D,MATCH($H247,'Kode Akun'!$C:$C,0),0),"")</f>
        <v>Beban Bunga Bank</v>
      </c>
      <c r="J247" s="481">
        <v>679425.98049486754</v>
      </c>
      <c r="K247" s="481"/>
      <c r="L247" s="482" t="s">
        <v>357</v>
      </c>
      <c r="M247" s="483"/>
      <c r="N247" s="484"/>
      <c r="O247" s="484"/>
      <c r="P247" s="488" t="str">
        <f>IFERROR(INDEX(Supplier!D:D,MATCH(O247,Supplier!C:C,0),0),"")</f>
        <v/>
      </c>
      <c r="Q247" s="484"/>
      <c r="R247" s="484"/>
      <c r="S247" s="488" t="str">
        <f>IFERROR(INDEX(Customer!D:D,MATCH(R247,Customer!C:C,0),0),"")</f>
        <v/>
      </c>
      <c r="T247" s="490">
        <f>IFERROR(INDEX('Kode Akun'!N:N,MATCH(H247,'Kode Akun'!C:C,0),0),"")</f>
        <v>7010</v>
      </c>
      <c r="U247" s="488" t="str">
        <f>IFERROR(INDEX('Kode Akun'!O:O,MATCH(H247,'Kode Akun'!C:C,0),0),"")</f>
        <v>EXP - Bank Interests</v>
      </c>
      <c r="V247" s="166"/>
    </row>
    <row r="248" spans="1:22" ht="15" customHeight="1" x14ac:dyDescent="0.25">
      <c r="A248" s="237">
        <f t="shared" si="9"/>
        <v>0</v>
      </c>
      <c r="B248" s="237">
        <f t="shared" si="10"/>
        <v>0</v>
      </c>
      <c r="C248" s="442" t="e">
        <f t="shared" si="11"/>
        <v>#REF!</v>
      </c>
      <c r="D248" s="477">
        <v>239</v>
      </c>
      <c r="E248" s="478">
        <v>43810</v>
      </c>
      <c r="F248" s="477"/>
      <c r="G248" s="479" t="s">
        <v>511</v>
      </c>
      <c r="H248" s="477">
        <v>1160</v>
      </c>
      <c r="I248" s="480" t="str">
        <f>IF(H248&lt;&gt;"",INDEX('Kode Akun'!$D:$D,MATCH($H248,'Kode Akun'!$C:$C,0),0),"")</f>
        <v>Rekening Bank CIMB Niaga</v>
      </c>
      <c r="J248" s="481"/>
      <c r="K248" s="481">
        <v>2642005.0007902514</v>
      </c>
      <c r="L248" s="482" t="s">
        <v>357</v>
      </c>
      <c r="M248" s="483"/>
      <c r="N248" s="484"/>
      <c r="O248" s="484"/>
      <c r="P248" s="488" t="str">
        <f>IFERROR(INDEX(Supplier!D:D,MATCH(O248,Supplier!C:C,0),0),"")</f>
        <v/>
      </c>
      <c r="Q248" s="484"/>
      <c r="R248" s="484"/>
      <c r="S248" s="488" t="str">
        <f>IFERROR(INDEX(Customer!D:D,MATCH(R248,Customer!C:C,0),0),"")</f>
        <v/>
      </c>
      <c r="T248" s="490">
        <f>IFERROR(INDEX('Kode Akun'!N:N,MATCH(H248,'Kode Akun'!C:C,0),0),"")</f>
        <v>1120</v>
      </c>
      <c r="U248" s="488" t="str">
        <f>IFERROR(INDEX('Kode Akun'!O:O,MATCH(H248,'Kode Akun'!C:C,0),0),"")</f>
        <v>CASH - Operating Account</v>
      </c>
      <c r="V248" s="166"/>
    </row>
    <row r="249" spans="1:22" ht="15" customHeight="1" x14ac:dyDescent="0.25">
      <c r="A249" s="237">
        <f t="shared" si="9"/>
        <v>0</v>
      </c>
      <c r="B249" s="237">
        <f t="shared" si="10"/>
        <v>0</v>
      </c>
      <c r="C249" s="442" t="e">
        <f t="shared" si="11"/>
        <v>#REF!</v>
      </c>
      <c r="D249" s="477">
        <v>240</v>
      </c>
      <c r="E249" s="478">
        <v>43810</v>
      </c>
      <c r="F249" s="477"/>
      <c r="G249" s="479" t="s">
        <v>511</v>
      </c>
      <c r="H249" s="477">
        <v>2730</v>
      </c>
      <c r="I249" s="480" t="str">
        <f>IF(H249&lt;&gt;"",INDEX('Kode Akun'!$D:$D,MATCH($H249,'Kode Akun'!$C:$C,0),0),"")</f>
        <v>Utang Bank Niaga</v>
      </c>
      <c r="J249" s="481">
        <v>2642005.0007902514</v>
      </c>
      <c r="K249" s="481"/>
      <c r="L249" s="482" t="s">
        <v>357</v>
      </c>
      <c r="M249" s="483"/>
      <c r="N249" s="484"/>
      <c r="O249" s="484"/>
      <c r="P249" s="488" t="str">
        <f>IFERROR(INDEX(Supplier!D:D,MATCH(O249,Supplier!C:C,0),0),"")</f>
        <v/>
      </c>
      <c r="Q249" s="484"/>
      <c r="R249" s="484"/>
      <c r="S249" s="488" t="str">
        <f>IFERROR(INDEX(Customer!D:D,MATCH(R249,Customer!C:C,0),0),"")</f>
        <v/>
      </c>
      <c r="T249" s="490">
        <f>IFERROR(INDEX('Kode Akun'!N:N,MATCH(H249,'Kode Akun'!C:C,0),0),"")</f>
        <v>2710</v>
      </c>
      <c r="U249" s="488" t="str">
        <f>IFERROR(INDEX('Kode Akun'!O:O,MATCH(H249,'Kode Akun'!C:C,0),0),"")</f>
        <v>Central Bank Long Term Debts</v>
      </c>
      <c r="V249" s="166"/>
    </row>
    <row r="250" spans="1:22" ht="15" customHeight="1" x14ac:dyDescent="0.25">
      <c r="A250" s="237">
        <f t="shared" si="9"/>
        <v>0</v>
      </c>
      <c r="B250" s="237">
        <f t="shared" si="10"/>
        <v>0</v>
      </c>
      <c r="C250" s="442" t="e">
        <f t="shared" si="11"/>
        <v>#REF!</v>
      </c>
      <c r="D250" s="477">
        <v>241</v>
      </c>
      <c r="E250" s="478">
        <v>43811</v>
      </c>
      <c r="F250" s="477"/>
      <c r="G250" s="479" t="s">
        <v>526</v>
      </c>
      <c r="H250" s="477">
        <v>1150</v>
      </c>
      <c r="I250" s="480" t="str">
        <f>IF(H250&lt;&gt;"",INDEX('Kode Akun'!$D:$D,MATCH($H250,'Kode Akun'!$C:$C,0),0),"")</f>
        <v>Rekening Bank Permata</v>
      </c>
      <c r="J250" s="481"/>
      <c r="K250" s="481">
        <v>885589.96344409382</v>
      </c>
      <c r="L250" s="482" t="s">
        <v>357</v>
      </c>
      <c r="M250" s="483"/>
      <c r="N250" s="484"/>
      <c r="O250" s="484"/>
      <c r="P250" s="488" t="str">
        <f>IFERROR(INDEX(Supplier!D:D,MATCH(O250,Supplier!C:C,0),0),"")</f>
        <v/>
      </c>
      <c r="Q250" s="484"/>
      <c r="R250" s="484"/>
      <c r="S250" s="488" t="str">
        <f>IFERROR(INDEX(Customer!D:D,MATCH(R250,Customer!C:C,0),0),"")</f>
        <v/>
      </c>
      <c r="T250" s="490">
        <f>IFERROR(INDEX('Kode Akun'!N:N,MATCH(H250,'Kode Akun'!C:C,0),0),"")</f>
        <v>1120</v>
      </c>
      <c r="U250" s="488" t="str">
        <f>IFERROR(INDEX('Kode Akun'!O:O,MATCH(H250,'Kode Akun'!C:C,0),0),"")</f>
        <v>CASH - Operating Account</v>
      </c>
      <c r="V250" s="166"/>
    </row>
    <row r="251" spans="1:22" ht="15" customHeight="1" x14ac:dyDescent="0.25">
      <c r="A251" s="237">
        <f t="shared" si="9"/>
        <v>0</v>
      </c>
      <c r="B251" s="237">
        <f t="shared" si="10"/>
        <v>0</v>
      </c>
      <c r="C251" s="442" t="e">
        <f t="shared" si="11"/>
        <v>#REF!</v>
      </c>
      <c r="D251" s="477">
        <v>242</v>
      </c>
      <c r="E251" s="478">
        <v>43811</v>
      </c>
      <c r="F251" s="477"/>
      <c r="G251" s="479" t="s">
        <v>526</v>
      </c>
      <c r="H251" s="477">
        <v>8100</v>
      </c>
      <c r="I251" s="480" t="str">
        <f>IF(H251&lt;&gt;"",INDEX('Kode Akun'!$D:$D,MATCH($H251,'Kode Akun'!$C:$C,0),0),"")</f>
        <v>Beban Bunga Bank</v>
      </c>
      <c r="J251" s="481">
        <v>885589.96344409382</v>
      </c>
      <c r="K251" s="481"/>
      <c r="L251" s="482" t="s">
        <v>357</v>
      </c>
      <c r="M251" s="483"/>
      <c r="N251" s="484"/>
      <c r="O251" s="484"/>
      <c r="P251" s="488" t="str">
        <f>IFERROR(INDEX(Supplier!D:D,MATCH(O251,Supplier!C:C,0),0),"")</f>
        <v/>
      </c>
      <c r="Q251" s="484"/>
      <c r="R251" s="484"/>
      <c r="S251" s="488" t="str">
        <f>IFERROR(INDEX(Customer!D:D,MATCH(R251,Customer!C:C,0),0),"")</f>
        <v/>
      </c>
      <c r="T251" s="490">
        <f>IFERROR(INDEX('Kode Akun'!N:N,MATCH(H251,'Kode Akun'!C:C,0),0),"")</f>
        <v>7010</v>
      </c>
      <c r="U251" s="488" t="str">
        <f>IFERROR(INDEX('Kode Akun'!O:O,MATCH(H251,'Kode Akun'!C:C,0),0),"")</f>
        <v>EXP - Bank Interests</v>
      </c>
      <c r="V251" s="166"/>
    </row>
    <row r="252" spans="1:22" ht="15" customHeight="1" x14ac:dyDescent="0.25">
      <c r="A252" s="237">
        <f t="shared" si="9"/>
        <v>0</v>
      </c>
      <c r="B252" s="237">
        <f t="shared" si="10"/>
        <v>0</v>
      </c>
      <c r="C252" s="442" t="e">
        <f t="shared" si="11"/>
        <v>#REF!</v>
      </c>
      <c r="D252" s="477">
        <v>243</v>
      </c>
      <c r="E252" s="478">
        <v>43811</v>
      </c>
      <c r="F252" s="477"/>
      <c r="G252" s="479" t="s">
        <v>527</v>
      </c>
      <c r="H252" s="477">
        <v>1150</v>
      </c>
      <c r="I252" s="480" t="str">
        <f>IF(H252&lt;&gt;"",INDEX('Kode Akun'!$D:$D,MATCH($H252,'Kode Akun'!$C:$C,0),0),"")</f>
        <v>Rekening Bank Permata</v>
      </c>
      <c r="J252" s="481"/>
      <c r="K252" s="481">
        <v>3832218.447558641</v>
      </c>
      <c r="L252" s="482" t="s">
        <v>357</v>
      </c>
      <c r="M252" s="483"/>
      <c r="N252" s="484"/>
      <c r="O252" s="484"/>
      <c r="P252" s="488" t="str">
        <f>IFERROR(INDEX(Supplier!D:D,MATCH(O252,Supplier!C:C,0),0),"")</f>
        <v/>
      </c>
      <c r="Q252" s="484"/>
      <c r="R252" s="484"/>
      <c r="S252" s="488" t="str">
        <f>IFERROR(INDEX(Customer!D:D,MATCH(R252,Customer!C:C,0),0),"")</f>
        <v/>
      </c>
      <c r="T252" s="490">
        <f>IFERROR(INDEX('Kode Akun'!N:N,MATCH(H252,'Kode Akun'!C:C,0),0),"")</f>
        <v>1120</v>
      </c>
      <c r="U252" s="488" t="str">
        <f>IFERROR(INDEX('Kode Akun'!O:O,MATCH(H252,'Kode Akun'!C:C,0),0),"")</f>
        <v>CASH - Operating Account</v>
      </c>
      <c r="V252" s="166"/>
    </row>
    <row r="253" spans="1:22" ht="15" customHeight="1" x14ac:dyDescent="0.25">
      <c r="A253" s="237">
        <f t="shared" si="9"/>
        <v>0</v>
      </c>
      <c r="B253" s="237">
        <f t="shared" si="10"/>
        <v>0</v>
      </c>
      <c r="C253" s="442" t="e">
        <f t="shared" si="11"/>
        <v>#REF!</v>
      </c>
      <c r="D253" s="477">
        <v>244</v>
      </c>
      <c r="E253" s="478">
        <v>43811</v>
      </c>
      <c r="F253" s="477"/>
      <c r="G253" s="479" t="s">
        <v>527</v>
      </c>
      <c r="H253" s="477">
        <v>2720</v>
      </c>
      <c r="I253" s="480" t="str">
        <f>IF(H253&lt;&gt;"",INDEX('Kode Akun'!$D:$D,MATCH($H253,'Kode Akun'!$C:$C,0),0),"")</f>
        <v>Utang Bank Permata - KTA</v>
      </c>
      <c r="J253" s="481">
        <v>3832218.447558641</v>
      </c>
      <c r="K253" s="481"/>
      <c r="L253" s="482" t="s">
        <v>357</v>
      </c>
      <c r="M253" s="483"/>
      <c r="N253" s="484"/>
      <c r="O253" s="484"/>
      <c r="P253" s="488" t="str">
        <f>IFERROR(INDEX(Supplier!D:D,MATCH(O253,Supplier!C:C,0),0),"")</f>
        <v/>
      </c>
      <c r="Q253" s="484"/>
      <c r="R253" s="484"/>
      <c r="S253" s="488" t="str">
        <f>IFERROR(INDEX(Customer!D:D,MATCH(R253,Customer!C:C,0),0),"")</f>
        <v/>
      </c>
      <c r="T253" s="490">
        <f>IFERROR(INDEX('Kode Akun'!N:N,MATCH(H253,'Kode Akun'!C:C,0),0),"")</f>
        <v>2710</v>
      </c>
      <c r="U253" s="488" t="str">
        <f>IFERROR(INDEX('Kode Akun'!O:O,MATCH(H253,'Kode Akun'!C:C,0),0),"")</f>
        <v>Central Bank Long Term Debts</v>
      </c>
      <c r="V253" s="166"/>
    </row>
    <row r="254" spans="1:22" ht="15" customHeight="1" x14ac:dyDescent="0.25">
      <c r="A254" s="237">
        <f t="shared" si="9"/>
        <v>0</v>
      </c>
      <c r="B254" s="237">
        <f t="shared" si="10"/>
        <v>0</v>
      </c>
      <c r="C254" s="442" t="e">
        <f t="shared" si="11"/>
        <v>#REF!</v>
      </c>
      <c r="D254" s="477">
        <v>245</v>
      </c>
      <c r="E254" s="478">
        <v>43819</v>
      </c>
      <c r="F254" s="477"/>
      <c r="G254" s="479" t="s">
        <v>539</v>
      </c>
      <c r="H254" s="477">
        <v>1150</v>
      </c>
      <c r="I254" s="480" t="str">
        <f>IF(H254&lt;&gt;"",INDEX('Kode Akun'!$D:$D,MATCH($H254,'Kode Akun'!$C:$C,0),0),"")</f>
        <v>Rekening Bank Permata</v>
      </c>
      <c r="J254" s="481"/>
      <c r="K254" s="481">
        <v>5000000</v>
      </c>
      <c r="L254" s="482" t="s">
        <v>357</v>
      </c>
      <c r="M254" s="483"/>
      <c r="N254" s="484"/>
      <c r="O254" s="484"/>
      <c r="P254" s="488" t="str">
        <f>IFERROR(INDEX(Supplier!D:D,MATCH(O254,Supplier!C:C,0),0),"")</f>
        <v/>
      </c>
      <c r="Q254" s="484"/>
      <c r="R254" s="484"/>
      <c r="S254" s="488" t="str">
        <f>IFERROR(INDEX(Customer!D:D,MATCH(R254,Customer!C:C,0),0),"")</f>
        <v/>
      </c>
      <c r="T254" s="490">
        <f>IFERROR(INDEX('Kode Akun'!N:N,MATCH(H254,'Kode Akun'!C:C,0),0),"")</f>
        <v>1120</v>
      </c>
      <c r="U254" s="488" t="str">
        <f>IFERROR(INDEX('Kode Akun'!O:O,MATCH(H254,'Kode Akun'!C:C,0),0),"")</f>
        <v>CASH - Operating Account</v>
      </c>
      <c r="V254" s="166"/>
    </row>
    <row r="255" spans="1:22" ht="15" customHeight="1" x14ac:dyDescent="0.25">
      <c r="A255" s="237">
        <f t="shared" si="9"/>
        <v>0</v>
      </c>
      <c r="B255" s="237">
        <f t="shared" si="10"/>
        <v>0</v>
      </c>
      <c r="C255" s="442" t="e">
        <f t="shared" si="11"/>
        <v>#REF!</v>
      </c>
      <c r="D255" s="477">
        <v>246</v>
      </c>
      <c r="E255" s="478">
        <v>43819</v>
      </c>
      <c r="F255" s="477"/>
      <c r="G255" s="479" t="s">
        <v>539</v>
      </c>
      <c r="H255" s="477">
        <v>2130</v>
      </c>
      <c r="I255" s="480" t="str">
        <f>IF(H255&lt;&gt;"",INDEX('Kode Akun'!$D:$D,MATCH($H255,'Kode Akun'!$C:$C,0),0),"")</f>
        <v>Utang Pembelian Aset</v>
      </c>
      <c r="J255" s="481">
        <v>5000000</v>
      </c>
      <c r="K255" s="481"/>
      <c r="L255" s="482" t="s">
        <v>357</v>
      </c>
      <c r="M255" s="483"/>
      <c r="N255" s="484"/>
      <c r="O255" s="484"/>
      <c r="P255" s="488" t="str">
        <f>IFERROR(INDEX(Supplier!D:D,MATCH(O255,Supplier!C:C,0),0),"")</f>
        <v/>
      </c>
      <c r="Q255" s="484"/>
      <c r="R255" s="484"/>
      <c r="S255" s="488" t="str">
        <f>IFERROR(INDEX(Customer!D:D,MATCH(R255,Customer!C:C,0),0),"")</f>
        <v/>
      </c>
      <c r="T255" s="490">
        <f>IFERROR(INDEX('Kode Akun'!N:N,MATCH(H255,'Kode Akun'!C:C,0),0),"")</f>
        <v>2110</v>
      </c>
      <c r="U255" s="488" t="str">
        <f>IFERROR(INDEX('Kode Akun'!O:O,MATCH(H255,'Kode Akun'!C:C,0),0),"")</f>
        <v>Account Payable | Supplier</v>
      </c>
      <c r="V255" s="166"/>
    </row>
    <row r="256" spans="1:22" ht="15" customHeight="1" x14ac:dyDescent="0.25">
      <c r="A256" s="237">
        <f t="shared" si="9"/>
        <v>0</v>
      </c>
      <c r="B256" s="237">
        <f t="shared" si="10"/>
        <v>0</v>
      </c>
      <c r="C256" s="442" t="e">
        <f t="shared" si="11"/>
        <v>#REF!</v>
      </c>
      <c r="D256" s="477">
        <v>247</v>
      </c>
      <c r="E256" s="478">
        <v>43824</v>
      </c>
      <c r="F256" s="477"/>
      <c r="G256" s="479" t="s">
        <v>521</v>
      </c>
      <c r="H256" s="477">
        <v>1140</v>
      </c>
      <c r="I256" s="480" t="str">
        <f>IF(H256&lt;&gt;"",INDEX('Kode Akun'!$D:$D,MATCH($H256,'Kode Akun'!$C:$C,0),0),"")</f>
        <v>Rekening Bank Mandiri</v>
      </c>
      <c r="J256" s="481"/>
      <c r="K256" s="481">
        <v>6000000</v>
      </c>
      <c r="L256" s="482" t="s">
        <v>357</v>
      </c>
      <c r="M256" s="483"/>
      <c r="N256" s="484"/>
      <c r="O256" s="484"/>
      <c r="P256" s="488" t="str">
        <f>IFERROR(INDEX(Supplier!D:D,MATCH(O256,Supplier!C:C,0),0),"")</f>
        <v/>
      </c>
      <c r="Q256" s="484"/>
      <c r="R256" s="484"/>
      <c r="S256" s="488" t="str">
        <f>IFERROR(INDEX(Customer!D:D,MATCH(R256,Customer!C:C,0),0),"")</f>
        <v/>
      </c>
      <c r="T256" s="490">
        <f>IFERROR(INDEX('Kode Akun'!N:N,MATCH(H256,'Kode Akun'!C:C,0),0),"")</f>
        <v>1120</v>
      </c>
      <c r="U256" s="488" t="str">
        <f>IFERROR(INDEX('Kode Akun'!O:O,MATCH(H256,'Kode Akun'!C:C,0),0),"")</f>
        <v>CASH - Operating Account</v>
      </c>
      <c r="V256" s="166"/>
    </row>
    <row r="257" spans="1:22" ht="15" customHeight="1" x14ac:dyDescent="0.25">
      <c r="A257" s="237">
        <f t="shared" si="9"/>
        <v>0</v>
      </c>
      <c r="B257" s="237">
        <f t="shared" si="10"/>
        <v>0</v>
      </c>
      <c r="C257" s="442" t="e">
        <f t="shared" si="11"/>
        <v>#REF!</v>
      </c>
      <c r="D257" s="477">
        <v>248</v>
      </c>
      <c r="E257" s="478">
        <v>43824</v>
      </c>
      <c r="F257" s="477"/>
      <c r="G257" s="479" t="s">
        <v>521</v>
      </c>
      <c r="H257" s="477">
        <v>6110</v>
      </c>
      <c r="I257" s="480" t="str">
        <f>IF(H257&lt;&gt;"",INDEX('Kode Akun'!$D:$D,MATCH($H257,'Kode Akun'!$C:$C,0),0),"")</f>
        <v>Beban Gaji Karyawan Tetap</v>
      </c>
      <c r="J257" s="481">
        <v>6000000</v>
      </c>
      <c r="K257" s="481"/>
      <c r="L257" s="482" t="s">
        <v>357</v>
      </c>
      <c r="M257" s="483"/>
      <c r="N257" s="484"/>
      <c r="O257" s="484"/>
      <c r="P257" s="488" t="str">
        <f>IFERROR(INDEX(Supplier!D:D,MATCH(O257,Supplier!C:C,0),0),"")</f>
        <v/>
      </c>
      <c r="Q257" s="484"/>
      <c r="R257" s="484"/>
      <c r="S257" s="488" t="str">
        <f>IFERROR(INDEX(Customer!D:D,MATCH(R257,Customer!C:C,0),0),"")</f>
        <v/>
      </c>
      <c r="T257" s="490">
        <f>IFERROR(INDEX('Kode Akun'!N:N,MATCH(H257,'Kode Akun'!C:C,0),0),"")</f>
        <v>6010</v>
      </c>
      <c r="U257" s="488" t="str">
        <f>IFERROR(INDEX('Kode Akun'!O:O,MATCH(H257,'Kode Akun'!C:C,0),0),"")</f>
        <v>EXP - Salaries</v>
      </c>
      <c r="V257" s="166"/>
    </row>
    <row r="258" spans="1:22" ht="15" customHeight="1" x14ac:dyDescent="0.25">
      <c r="A258" s="237">
        <f t="shared" si="9"/>
        <v>0</v>
      </c>
      <c r="B258" s="237">
        <f t="shared" si="10"/>
        <v>0</v>
      </c>
      <c r="C258" s="442" t="e">
        <f t="shared" si="11"/>
        <v>#REF!</v>
      </c>
      <c r="D258" s="477">
        <v>249</v>
      </c>
      <c r="E258" s="478">
        <v>43824</v>
      </c>
      <c r="F258" s="477"/>
      <c r="G258" s="479" t="s">
        <v>522</v>
      </c>
      <c r="H258" s="477">
        <v>1140</v>
      </c>
      <c r="I258" s="480" t="str">
        <f>IF(H258&lt;&gt;"",INDEX('Kode Akun'!$D:$D,MATCH($H258,'Kode Akun'!$C:$C,0),0),"")</f>
        <v>Rekening Bank Mandiri</v>
      </c>
      <c r="J258" s="481"/>
      <c r="K258" s="481">
        <v>4980000</v>
      </c>
      <c r="L258" s="482" t="s">
        <v>357</v>
      </c>
      <c r="M258" s="483"/>
      <c r="N258" s="484"/>
      <c r="O258" s="484"/>
      <c r="P258" s="488" t="str">
        <f>IFERROR(INDEX(Supplier!D:D,MATCH(O258,Supplier!C:C,0),0),"")</f>
        <v/>
      </c>
      <c r="Q258" s="484"/>
      <c r="R258" s="484"/>
      <c r="S258" s="488" t="str">
        <f>IFERROR(INDEX(Customer!D:D,MATCH(R258,Customer!C:C,0),0),"")</f>
        <v/>
      </c>
      <c r="T258" s="490">
        <f>IFERROR(INDEX('Kode Akun'!N:N,MATCH(H258,'Kode Akun'!C:C,0),0),"")</f>
        <v>1120</v>
      </c>
      <c r="U258" s="488" t="str">
        <f>IFERROR(INDEX('Kode Akun'!O:O,MATCH(H258,'Kode Akun'!C:C,0),0),"")</f>
        <v>CASH - Operating Account</v>
      </c>
      <c r="V258" s="166"/>
    </row>
    <row r="259" spans="1:22" ht="15" customHeight="1" x14ac:dyDescent="0.25">
      <c r="A259" s="237">
        <f t="shared" si="9"/>
        <v>0</v>
      </c>
      <c r="B259" s="237">
        <f t="shared" si="10"/>
        <v>0</v>
      </c>
      <c r="C259" s="442" t="e">
        <f t="shared" si="11"/>
        <v>#REF!</v>
      </c>
      <c r="D259" s="477">
        <v>250</v>
      </c>
      <c r="E259" s="478">
        <v>43824</v>
      </c>
      <c r="F259" s="477"/>
      <c r="G259" s="479" t="s">
        <v>522</v>
      </c>
      <c r="H259" s="477">
        <v>6120</v>
      </c>
      <c r="I259" s="480" t="str">
        <f>IF(H259&lt;&gt;"",INDEX('Kode Akun'!$D:$D,MATCH($H259,'Kode Akun'!$C:$C,0),0),"")</f>
        <v>Beban Gaji Karyawan Kontrak</v>
      </c>
      <c r="J259" s="481">
        <v>4980000</v>
      </c>
      <c r="K259" s="481"/>
      <c r="L259" s="482" t="s">
        <v>357</v>
      </c>
      <c r="M259" s="483"/>
      <c r="N259" s="484"/>
      <c r="O259" s="484"/>
      <c r="P259" s="488" t="str">
        <f>IFERROR(INDEX(Supplier!D:D,MATCH(O259,Supplier!C:C,0),0),"")</f>
        <v/>
      </c>
      <c r="Q259" s="484"/>
      <c r="R259" s="484"/>
      <c r="S259" s="488" t="str">
        <f>IFERROR(INDEX(Customer!D:D,MATCH(R259,Customer!C:C,0),0),"")</f>
        <v/>
      </c>
      <c r="T259" s="490">
        <f>IFERROR(INDEX('Kode Akun'!N:N,MATCH(H259,'Kode Akun'!C:C,0),0),"")</f>
        <v>6010</v>
      </c>
      <c r="U259" s="488" t="str">
        <f>IFERROR(INDEX('Kode Akun'!O:O,MATCH(H259,'Kode Akun'!C:C,0),0),"")</f>
        <v>EXP - Salaries</v>
      </c>
      <c r="V259" s="166"/>
    </row>
    <row r="260" spans="1:22" ht="15" customHeight="1" x14ac:dyDescent="0.25">
      <c r="A260" s="237">
        <f t="shared" si="9"/>
        <v>0</v>
      </c>
      <c r="B260" s="237">
        <f t="shared" si="10"/>
        <v>0</v>
      </c>
      <c r="C260" s="442" t="e">
        <f t="shared" si="11"/>
        <v>#REF!</v>
      </c>
      <c r="D260" s="477">
        <v>251</v>
      </c>
      <c r="E260" s="478">
        <v>43472</v>
      </c>
      <c r="F260" s="477"/>
      <c r="G260" s="479" t="s">
        <v>546</v>
      </c>
      <c r="H260" s="477">
        <v>1130</v>
      </c>
      <c r="I260" s="480" t="str">
        <f>IF(H260&lt;&gt;"",INDEX('Kode Akun'!$D:$D,MATCH($H260,'Kode Akun'!$C:$C,0),0),"")</f>
        <v>Rekening Bank BCA</v>
      </c>
      <c r="J260" s="481"/>
      <c r="K260" s="481">
        <v>7500000</v>
      </c>
      <c r="L260" s="482" t="s">
        <v>357</v>
      </c>
      <c r="M260" s="483"/>
      <c r="N260" s="484"/>
      <c r="O260" s="484"/>
      <c r="P260" s="488" t="str">
        <f>IFERROR(INDEX(Supplier!D:D,MATCH(O260,Supplier!C:C,0),0),"")</f>
        <v/>
      </c>
      <c r="Q260" s="484"/>
      <c r="R260" s="484"/>
      <c r="S260" s="488" t="str">
        <f>IFERROR(INDEX(Customer!D:D,MATCH(R260,Customer!C:C,0),0),"")</f>
        <v/>
      </c>
      <c r="T260" s="490">
        <f>IFERROR(INDEX('Kode Akun'!N:N,MATCH(H260,'Kode Akun'!C:C,0),0),"")</f>
        <v>1120</v>
      </c>
      <c r="U260" s="488" t="str">
        <f>IFERROR(INDEX('Kode Akun'!O:O,MATCH(H260,'Kode Akun'!C:C,0),0),"")</f>
        <v>CASH - Operating Account</v>
      </c>
      <c r="V260" s="166"/>
    </row>
    <row r="261" spans="1:22" ht="15" customHeight="1" x14ac:dyDescent="0.25">
      <c r="A261" s="237">
        <f t="shared" si="9"/>
        <v>0</v>
      </c>
      <c r="B261" s="237">
        <f t="shared" si="10"/>
        <v>0</v>
      </c>
      <c r="C261" s="442" t="e">
        <f t="shared" si="11"/>
        <v>#REF!</v>
      </c>
      <c r="D261" s="477">
        <v>252</v>
      </c>
      <c r="E261" s="478">
        <v>43472</v>
      </c>
      <c r="F261" s="477"/>
      <c r="G261" s="479" t="s">
        <v>547</v>
      </c>
      <c r="H261" s="477">
        <v>1361</v>
      </c>
      <c r="I261" s="480" t="str">
        <f>IF(H261&lt;&gt;"",INDEX('Kode Akun'!$D:$D,MATCH($H261,'Kode Akun'!$C:$C,0),0),"")</f>
        <v>Barang Jadi - Beli</v>
      </c>
      <c r="J261" s="481">
        <v>7500000</v>
      </c>
      <c r="K261" s="481"/>
      <c r="L261" s="482" t="s">
        <v>357</v>
      </c>
      <c r="M261" s="483"/>
      <c r="N261" s="484"/>
      <c r="O261" s="484"/>
      <c r="P261" s="488" t="str">
        <f>IFERROR(INDEX(Supplier!D:D,MATCH(O261,Supplier!C:C,0),0),"")</f>
        <v/>
      </c>
      <c r="Q261" s="484"/>
      <c r="R261" s="484"/>
      <c r="S261" s="488" t="str">
        <f>IFERROR(INDEX(Customer!D:D,MATCH(R261,Customer!C:C,0),0),"")</f>
        <v/>
      </c>
      <c r="T261" s="490">
        <f>IFERROR(INDEX('Kode Akun'!N:N,MATCH(H261,'Kode Akun'!C:C,0),0),"")</f>
        <v>1310</v>
      </c>
      <c r="U261" s="488" t="str">
        <f>IFERROR(INDEX('Kode Akun'!O:O,MATCH(H261,'Kode Akun'!C:C,0),0),"")</f>
        <v>Inventory - Products</v>
      </c>
      <c r="V261" s="166"/>
    </row>
    <row r="262" spans="1:22" ht="15" customHeight="1" x14ac:dyDescent="0.25">
      <c r="A262" s="237">
        <f t="shared" si="9"/>
        <v>0</v>
      </c>
      <c r="B262" s="237">
        <f t="shared" si="10"/>
        <v>0</v>
      </c>
      <c r="C262" s="442" t="e">
        <f t="shared" si="11"/>
        <v>#REF!</v>
      </c>
      <c r="D262" s="477">
        <v>253</v>
      </c>
      <c r="E262" s="478">
        <v>43502</v>
      </c>
      <c r="F262" s="477"/>
      <c r="G262" s="479" t="s">
        <v>546</v>
      </c>
      <c r="H262" s="477">
        <v>1130</v>
      </c>
      <c r="I262" s="480" t="str">
        <f>IF(H262&lt;&gt;"",INDEX('Kode Akun'!$D:$D,MATCH($H262,'Kode Akun'!$C:$C,0),0),"")</f>
        <v>Rekening Bank BCA</v>
      </c>
      <c r="J262" s="481"/>
      <c r="K262" s="481">
        <v>15000000</v>
      </c>
      <c r="L262" s="482" t="s">
        <v>357</v>
      </c>
      <c r="M262" s="483"/>
      <c r="N262" s="484"/>
      <c r="O262" s="484"/>
      <c r="P262" s="488" t="str">
        <f>IFERROR(INDEX(Supplier!D:D,MATCH(O262,Supplier!C:C,0),0),"")</f>
        <v/>
      </c>
      <c r="Q262" s="484"/>
      <c r="R262" s="484"/>
      <c r="S262" s="488" t="str">
        <f>IFERROR(INDEX(Customer!D:D,MATCH(R262,Customer!C:C,0),0),"")</f>
        <v/>
      </c>
      <c r="T262" s="490">
        <f>IFERROR(INDEX('Kode Akun'!N:N,MATCH(H262,'Kode Akun'!C:C,0),0),"")</f>
        <v>1120</v>
      </c>
      <c r="U262" s="488" t="str">
        <f>IFERROR(INDEX('Kode Akun'!O:O,MATCH(H262,'Kode Akun'!C:C,0),0),"")</f>
        <v>CASH - Operating Account</v>
      </c>
      <c r="V262" s="166"/>
    </row>
    <row r="263" spans="1:22" ht="15" customHeight="1" x14ac:dyDescent="0.25">
      <c r="A263" s="237">
        <f t="shared" si="9"/>
        <v>0</v>
      </c>
      <c r="B263" s="237">
        <f t="shared" si="10"/>
        <v>0</v>
      </c>
      <c r="C263" s="442" t="e">
        <f t="shared" si="11"/>
        <v>#REF!</v>
      </c>
      <c r="D263" s="477">
        <v>254</v>
      </c>
      <c r="E263" s="478">
        <v>43502</v>
      </c>
      <c r="F263" s="477"/>
      <c r="G263" s="479" t="s">
        <v>547</v>
      </c>
      <c r="H263" s="477">
        <v>1361</v>
      </c>
      <c r="I263" s="480" t="str">
        <f>IF(H263&lt;&gt;"",INDEX('Kode Akun'!$D:$D,MATCH($H263,'Kode Akun'!$C:$C,0),0),"")</f>
        <v>Barang Jadi - Beli</v>
      </c>
      <c r="J263" s="481">
        <v>15000000</v>
      </c>
      <c r="K263" s="481"/>
      <c r="L263" s="482" t="s">
        <v>357</v>
      </c>
      <c r="M263" s="483"/>
      <c r="N263" s="484"/>
      <c r="O263" s="484"/>
      <c r="P263" s="488" t="str">
        <f>IFERROR(INDEX(Supplier!D:D,MATCH(O263,Supplier!C:C,0),0),"")</f>
        <v/>
      </c>
      <c r="Q263" s="484"/>
      <c r="R263" s="484"/>
      <c r="S263" s="488" t="str">
        <f>IFERROR(INDEX(Customer!D:D,MATCH(R263,Customer!C:C,0),0),"")</f>
        <v/>
      </c>
      <c r="T263" s="490">
        <f>IFERROR(INDEX('Kode Akun'!N:N,MATCH(H263,'Kode Akun'!C:C,0),0),"")</f>
        <v>1310</v>
      </c>
      <c r="U263" s="488" t="str">
        <f>IFERROR(INDEX('Kode Akun'!O:O,MATCH(H263,'Kode Akun'!C:C,0),0),"")</f>
        <v>Inventory - Products</v>
      </c>
      <c r="V263" s="166"/>
    </row>
    <row r="264" spans="1:22" ht="15" customHeight="1" x14ac:dyDescent="0.25">
      <c r="A264" s="237">
        <f t="shared" si="9"/>
        <v>0</v>
      </c>
      <c r="B264" s="237">
        <f t="shared" si="10"/>
        <v>0</v>
      </c>
      <c r="C264" s="442" t="e">
        <f t="shared" si="11"/>
        <v>#REF!</v>
      </c>
      <c r="D264" s="477">
        <v>255</v>
      </c>
      <c r="E264" s="478">
        <v>43532</v>
      </c>
      <c r="F264" s="477"/>
      <c r="G264" s="479" t="s">
        <v>546</v>
      </c>
      <c r="H264" s="477">
        <v>1130</v>
      </c>
      <c r="I264" s="480" t="str">
        <f>IF(H264&lt;&gt;"",INDEX('Kode Akun'!$D:$D,MATCH($H264,'Kode Akun'!$C:$C,0),0),"")</f>
        <v>Rekening Bank BCA</v>
      </c>
      <c r="J264" s="481"/>
      <c r="K264" s="481">
        <v>15000000</v>
      </c>
      <c r="L264" s="482" t="s">
        <v>357</v>
      </c>
      <c r="M264" s="483"/>
      <c r="N264" s="484"/>
      <c r="O264" s="484"/>
      <c r="P264" s="488" t="str">
        <f>IFERROR(INDEX(Supplier!D:D,MATCH(O264,Supplier!C:C,0),0),"")</f>
        <v/>
      </c>
      <c r="Q264" s="484"/>
      <c r="R264" s="484"/>
      <c r="S264" s="488" t="str">
        <f>IFERROR(INDEX(Customer!D:D,MATCH(R264,Customer!C:C,0),0),"")</f>
        <v/>
      </c>
      <c r="T264" s="490">
        <f>IFERROR(INDEX('Kode Akun'!N:N,MATCH(H264,'Kode Akun'!C:C,0),0),"")</f>
        <v>1120</v>
      </c>
      <c r="U264" s="488" t="str">
        <f>IFERROR(INDEX('Kode Akun'!O:O,MATCH(H264,'Kode Akun'!C:C,0),0),"")</f>
        <v>CASH - Operating Account</v>
      </c>
      <c r="V264" s="166"/>
    </row>
    <row r="265" spans="1:22" ht="15" customHeight="1" x14ac:dyDescent="0.25">
      <c r="A265" s="237">
        <f t="shared" si="9"/>
        <v>0</v>
      </c>
      <c r="B265" s="237">
        <f t="shared" si="10"/>
        <v>0</v>
      </c>
      <c r="C265" s="442" t="e">
        <f t="shared" si="11"/>
        <v>#REF!</v>
      </c>
      <c r="D265" s="477">
        <v>256</v>
      </c>
      <c r="E265" s="478">
        <v>43532</v>
      </c>
      <c r="F265" s="477"/>
      <c r="G265" s="479" t="s">
        <v>547</v>
      </c>
      <c r="H265" s="477">
        <v>1361</v>
      </c>
      <c r="I265" s="480" t="str">
        <f>IF(H265&lt;&gt;"",INDEX('Kode Akun'!$D:$D,MATCH($H265,'Kode Akun'!$C:$C,0),0),"")</f>
        <v>Barang Jadi - Beli</v>
      </c>
      <c r="J265" s="481">
        <v>15000000</v>
      </c>
      <c r="K265" s="481"/>
      <c r="L265" s="482" t="s">
        <v>357</v>
      </c>
      <c r="M265" s="483"/>
      <c r="N265" s="484"/>
      <c r="O265" s="484"/>
      <c r="P265" s="488" t="str">
        <f>IFERROR(INDEX(Supplier!D:D,MATCH(O265,Supplier!C:C,0),0),"")</f>
        <v/>
      </c>
      <c r="Q265" s="484"/>
      <c r="R265" s="484"/>
      <c r="S265" s="488" t="str">
        <f>IFERROR(INDEX(Customer!D:D,MATCH(R265,Customer!C:C,0),0),"")</f>
        <v/>
      </c>
      <c r="T265" s="490">
        <f>IFERROR(INDEX('Kode Akun'!N:N,MATCH(H265,'Kode Akun'!C:C,0),0),"")</f>
        <v>1310</v>
      </c>
      <c r="U265" s="488" t="str">
        <f>IFERROR(INDEX('Kode Akun'!O:O,MATCH(H265,'Kode Akun'!C:C,0),0),"")</f>
        <v>Inventory - Products</v>
      </c>
      <c r="V265" s="166"/>
    </row>
    <row r="266" spans="1:22" ht="15" customHeight="1" x14ac:dyDescent="0.25">
      <c r="A266" s="237">
        <f t="shared" ref="A266:A329" si="12">IF(AND(H267=arapcontrol,O267=arapledgercode),IF(A265=0,APJUMax+A265+1,A265+1),A265)</f>
        <v>0</v>
      </c>
      <c r="B266" s="237">
        <f t="shared" ref="B266:B329" si="13">IF(AND(H267=AkunARKontrol,R267=AkunAR),IF(B265=0,ARJUMax+B265+1,B265+1),B265)</f>
        <v>0</v>
      </c>
      <c r="C266" s="442" t="e">
        <f t="shared" ref="C266:C329" si="14">IF(H266=AkunBukuBesar,IF(C265=0,GLJUMax+C265+1,C265+1),C265)</f>
        <v>#REF!</v>
      </c>
      <c r="D266" s="477">
        <v>257</v>
      </c>
      <c r="E266" s="478">
        <v>43562</v>
      </c>
      <c r="F266" s="477"/>
      <c r="G266" s="479" t="s">
        <v>546</v>
      </c>
      <c r="H266" s="477">
        <v>1130</v>
      </c>
      <c r="I266" s="480" t="str">
        <f>IF(H266&lt;&gt;"",INDEX('Kode Akun'!$D:$D,MATCH($H266,'Kode Akun'!$C:$C,0),0),"")</f>
        <v>Rekening Bank BCA</v>
      </c>
      <c r="J266" s="481"/>
      <c r="K266" s="481">
        <v>15000000</v>
      </c>
      <c r="L266" s="482" t="s">
        <v>357</v>
      </c>
      <c r="M266" s="483"/>
      <c r="N266" s="484"/>
      <c r="O266" s="484"/>
      <c r="P266" s="488" t="str">
        <f>IFERROR(INDEX(Supplier!D:D,MATCH(O266,Supplier!C:C,0),0),"")</f>
        <v/>
      </c>
      <c r="Q266" s="484"/>
      <c r="R266" s="484"/>
      <c r="S266" s="488" t="str">
        <f>IFERROR(INDEX(Customer!D:D,MATCH(R266,Customer!C:C,0),0),"")</f>
        <v/>
      </c>
      <c r="T266" s="490">
        <f>IFERROR(INDEX('Kode Akun'!N:N,MATCH(H266,'Kode Akun'!C:C,0),0),"")</f>
        <v>1120</v>
      </c>
      <c r="U266" s="488" t="str">
        <f>IFERROR(INDEX('Kode Akun'!O:O,MATCH(H266,'Kode Akun'!C:C,0),0),"")</f>
        <v>CASH - Operating Account</v>
      </c>
      <c r="V266" s="166"/>
    </row>
    <row r="267" spans="1:22" ht="15" customHeight="1" x14ac:dyDescent="0.25">
      <c r="A267" s="237">
        <f t="shared" si="12"/>
        <v>0</v>
      </c>
      <c r="B267" s="237">
        <f t="shared" si="13"/>
        <v>0</v>
      </c>
      <c r="C267" s="442" t="e">
        <f t="shared" si="14"/>
        <v>#REF!</v>
      </c>
      <c r="D267" s="477">
        <v>258</v>
      </c>
      <c r="E267" s="478">
        <v>43562</v>
      </c>
      <c r="F267" s="477"/>
      <c r="G267" s="479" t="s">
        <v>547</v>
      </c>
      <c r="H267" s="477">
        <v>1361</v>
      </c>
      <c r="I267" s="480" t="str">
        <f>IF(H267&lt;&gt;"",INDEX('Kode Akun'!$D:$D,MATCH($H267,'Kode Akun'!$C:$C,0),0),"")</f>
        <v>Barang Jadi - Beli</v>
      </c>
      <c r="J267" s="481">
        <v>15000000</v>
      </c>
      <c r="K267" s="481"/>
      <c r="L267" s="482" t="s">
        <v>357</v>
      </c>
      <c r="M267" s="483"/>
      <c r="N267" s="484"/>
      <c r="O267" s="484"/>
      <c r="P267" s="488" t="str">
        <f>IFERROR(INDEX(Supplier!D:D,MATCH(O267,Supplier!C:C,0),0),"")</f>
        <v/>
      </c>
      <c r="Q267" s="484"/>
      <c r="R267" s="484"/>
      <c r="S267" s="488" t="str">
        <f>IFERROR(INDEX(Customer!D:D,MATCH(R267,Customer!C:C,0),0),"")</f>
        <v/>
      </c>
      <c r="T267" s="490">
        <f>IFERROR(INDEX('Kode Akun'!N:N,MATCH(H267,'Kode Akun'!C:C,0),0),"")</f>
        <v>1310</v>
      </c>
      <c r="U267" s="488" t="str">
        <f>IFERROR(INDEX('Kode Akun'!O:O,MATCH(H267,'Kode Akun'!C:C,0),0),"")</f>
        <v>Inventory - Products</v>
      </c>
      <c r="V267" s="166"/>
    </row>
    <row r="268" spans="1:22" ht="15" customHeight="1" x14ac:dyDescent="0.25">
      <c r="A268" s="237">
        <f t="shared" si="12"/>
        <v>0</v>
      </c>
      <c r="B268" s="237">
        <f t="shared" si="13"/>
        <v>0</v>
      </c>
      <c r="C268" s="442" t="e">
        <f t="shared" si="14"/>
        <v>#REF!</v>
      </c>
      <c r="D268" s="477">
        <v>259</v>
      </c>
      <c r="E268" s="478">
        <v>43592</v>
      </c>
      <c r="F268" s="477"/>
      <c r="G268" s="479" t="s">
        <v>546</v>
      </c>
      <c r="H268" s="477">
        <v>1130</v>
      </c>
      <c r="I268" s="480" t="str">
        <f>IF(H268&lt;&gt;"",INDEX('Kode Akun'!$D:$D,MATCH($H268,'Kode Akun'!$C:$C,0),0),"")</f>
        <v>Rekening Bank BCA</v>
      </c>
      <c r="J268" s="481"/>
      <c r="K268" s="481">
        <v>15000000</v>
      </c>
      <c r="L268" s="482" t="s">
        <v>357</v>
      </c>
      <c r="M268" s="483"/>
      <c r="N268" s="484"/>
      <c r="O268" s="484"/>
      <c r="P268" s="488" t="str">
        <f>IFERROR(INDEX(Supplier!D:D,MATCH(O268,Supplier!C:C,0),0),"")</f>
        <v/>
      </c>
      <c r="Q268" s="484"/>
      <c r="R268" s="484"/>
      <c r="S268" s="488" t="str">
        <f>IFERROR(INDEX(Customer!D:D,MATCH(R268,Customer!C:C,0),0),"")</f>
        <v/>
      </c>
      <c r="T268" s="490">
        <f>IFERROR(INDEX('Kode Akun'!N:N,MATCH(H268,'Kode Akun'!C:C,0),0),"")</f>
        <v>1120</v>
      </c>
      <c r="U268" s="488" t="str">
        <f>IFERROR(INDEX('Kode Akun'!O:O,MATCH(H268,'Kode Akun'!C:C,0),0),"")</f>
        <v>CASH - Operating Account</v>
      </c>
      <c r="V268" s="166"/>
    </row>
    <row r="269" spans="1:22" ht="15" customHeight="1" x14ac:dyDescent="0.25">
      <c r="A269" s="237">
        <f t="shared" si="12"/>
        <v>0</v>
      </c>
      <c r="B269" s="237">
        <f t="shared" si="13"/>
        <v>0</v>
      </c>
      <c r="C269" s="442" t="e">
        <f t="shared" si="14"/>
        <v>#REF!</v>
      </c>
      <c r="D269" s="477">
        <v>260</v>
      </c>
      <c r="E269" s="478">
        <v>43592</v>
      </c>
      <c r="F269" s="477"/>
      <c r="G269" s="479" t="s">
        <v>547</v>
      </c>
      <c r="H269" s="477">
        <v>1361</v>
      </c>
      <c r="I269" s="480" t="str">
        <f>IF(H269&lt;&gt;"",INDEX('Kode Akun'!$D:$D,MATCH($H269,'Kode Akun'!$C:$C,0),0),"")</f>
        <v>Barang Jadi - Beli</v>
      </c>
      <c r="J269" s="481">
        <v>15000000</v>
      </c>
      <c r="K269" s="481"/>
      <c r="L269" s="482" t="s">
        <v>357</v>
      </c>
      <c r="M269" s="483"/>
      <c r="N269" s="484"/>
      <c r="O269" s="484"/>
      <c r="P269" s="488" t="str">
        <f>IFERROR(INDEX(Supplier!D:D,MATCH(O269,Supplier!C:C,0),0),"")</f>
        <v/>
      </c>
      <c r="Q269" s="484"/>
      <c r="R269" s="484"/>
      <c r="S269" s="488" t="str">
        <f>IFERROR(INDEX(Customer!D:D,MATCH(R269,Customer!C:C,0),0),"")</f>
        <v/>
      </c>
      <c r="T269" s="490">
        <f>IFERROR(INDEX('Kode Akun'!N:N,MATCH(H269,'Kode Akun'!C:C,0),0),"")</f>
        <v>1310</v>
      </c>
      <c r="U269" s="488" t="str">
        <f>IFERROR(INDEX('Kode Akun'!O:O,MATCH(H269,'Kode Akun'!C:C,0),0),"")</f>
        <v>Inventory - Products</v>
      </c>
      <c r="V269" s="166"/>
    </row>
    <row r="270" spans="1:22" ht="15" customHeight="1" x14ac:dyDescent="0.25">
      <c r="A270" s="237">
        <f t="shared" si="12"/>
        <v>0</v>
      </c>
      <c r="B270" s="237">
        <f t="shared" si="13"/>
        <v>0</v>
      </c>
      <c r="C270" s="442" t="e">
        <f t="shared" si="14"/>
        <v>#REF!</v>
      </c>
      <c r="D270" s="477">
        <v>261</v>
      </c>
      <c r="E270" s="478">
        <v>43622</v>
      </c>
      <c r="F270" s="477"/>
      <c r="G270" s="479" t="s">
        <v>546</v>
      </c>
      <c r="H270" s="477">
        <v>1130</v>
      </c>
      <c r="I270" s="480" t="str">
        <f>IF(H270&lt;&gt;"",INDEX('Kode Akun'!$D:$D,MATCH($H270,'Kode Akun'!$C:$C,0),0),"")</f>
        <v>Rekening Bank BCA</v>
      </c>
      <c r="J270" s="481"/>
      <c r="K270" s="481">
        <v>15000000</v>
      </c>
      <c r="L270" s="482" t="s">
        <v>357</v>
      </c>
      <c r="M270" s="483"/>
      <c r="N270" s="484"/>
      <c r="O270" s="484"/>
      <c r="P270" s="488" t="str">
        <f>IFERROR(INDEX(Supplier!D:D,MATCH(O270,Supplier!C:C,0),0),"")</f>
        <v/>
      </c>
      <c r="Q270" s="484"/>
      <c r="R270" s="484"/>
      <c r="S270" s="488" t="str">
        <f>IFERROR(INDEX(Customer!D:D,MATCH(R270,Customer!C:C,0),0),"")</f>
        <v/>
      </c>
      <c r="T270" s="490">
        <f>IFERROR(INDEX('Kode Akun'!N:N,MATCH(H270,'Kode Akun'!C:C,0),0),"")</f>
        <v>1120</v>
      </c>
      <c r="U270" s="488" t="str">
        <f>IFERROR(INDEX('Kode Akun'!O:O,MATCH(H270,'Kode Akun'!C:C,0),0),"")</f>
        <v>CASH - Operating Account</v>
      </c>
      <c r="V270" s="166"/>
    </row>
    <row r="271" spans="1:22" ht="15" customHeight="1" x14ac:dyDescent="0.25">
      <c r="A271" s="237">
        <f t="shared" si="12"/>
        <v>0</v>
      </c>
      <c r="B271" s="237">
        <f t="shared" si="13"/>
        <v>0</v>
      </c>
      <c r="C271" s="442" t="e">
        <f t="shared" si="14"/>
        <v>#REF!</v>
      </c>
      <c r="D271" s="477">
        <v>262</v>
      </c>
      <c r="E271" s="478">
        <v>43622</v>
      </c>
      <c r="F271" s="477"/>
      <c r="G271" s="479" t="s">
        <v>547</v>
      </c>
      <c r="H271" s="477">
        <v>1361</v>
      </c>
      <c r="I271" s="480" t="str">
        <f>IF(H271&lt;&gt;"",INDEX('Kode Akun'!$D:$D,MATCH($H271,'Kode Akun'!$C:$C,0),0),"")</f>
        <v>Barang Jadi - Beli</v>
      </c>
      <c r="J271" s="481">
        <v>15000000</v>
      </c>
      <c r="K271" s="481"/>
      <c r="L271" s="482" t="s">
        <v>357</v>
      </c>
      <c r="M271" s="483"/>
      <c r="N271" s="484"/>
      <c r="O271" s="484"/>
      <c r="P271" s="488" t="str">
        <f>IFERROR(INDEX(Supplier!D:D,MATCH(O271,Supplier!C:C,0),0),"")</f>
        <v/>
      </c>
      <c r="Q271" s="484"/>
      <c r="R271" s="484"/>
      <c r="S271" s="488" t="str">
        <f>IFERROR(INDEX(Customer!D:D,MATCH(R271,Customer!C:C,0),0),"")</f>
        <v/>
      </c>
      <c r="T271" s="490">
        <f>IFERROR(INDEX('Kode Akun'!N:N,MATCH(H271,'Kode Akun'!C:C,0),0),"")</f>
        <v>1310</v>
      </c>
      <c r="U271" s="488" t="str">
        <f>IFERROR(INDEX('Kode Akun'!O:O,MATCH(H271,'Kode Akun'!C:C,0),0),"")</f>
        <v>Inventory - Products</v>
      </c>
      <c r="V271" s="166"/>
    </row>
    <row r="272" spans="1:22" ht="15" customHeight="1" x14ac:dyDescent="0.25">
      <c r="A272" s="237">
        <f t="shared" si="12"/>
        <v>0</v>
      </c>
      <c r="B272" s="237">
        <f t="shared" si="13"/>
        <v>0</v>
      </c>
      <c r="C272" s="442" t="e">
        <f t="shared" si="14"/>
        <v>#REF!</v>
      </c>
      <c r="D272" s="477">
        <v>263</v>
      </c>
      <c r="E272" s="478">
        <v>43652</v>
      </c>
      <c r="F272" s="477"/>
      <c r="G272" s="479" t="s">
        <v>546</v>
      </c>
      <c r="H272" s="477">
        <v>1130</v>
      </c>
      <c r="I272" s="480" t="str">
        <f>IF(H272&lt;&gt;"",INDEX('Kode Akun'!$D:$D,MATCH($H272,'Kode Akun'!$C:$C,0),0),"")</f>
        <v>Rekening Bank BCA</v>
      </c>
      <c r="J272" s="481"/>
      <c r="K272" s="481">
        <v>15000000</v>
      </c>
      <c r="L272" s="482" t="s">
        <v>357</v>
      </c>
      <c r="M272" s="483"/>
      <c r="N272" s="484"/>
      <c r="O272" s="484"/>
      <c r="P272" s="488" t="str">
        <f>IFERROR(INDEX(Supplier!D:D,MATCH(O272,Supplier!C:C,0),0),"")</f>
        <v/>
      </c>
      <c r="Q272" s="484"/>
      <c r="R272" s="484"/>
      <c r="S272" s="488" t="str">
        <f>IFERROR(INDEX(Customer!D:D,MATCH(R272,Customer!C:C,0),0),"")</f>
        <v/>
      </c>
      <c r="T272" s="490">
        <f>IFERROR(INDEX('Kode Akun'!N:N,MATCH(H272,'Kode Akun'!C:C,0),0),"")</f>
        <v>1120</v>
      </c>
      <c r="U272" s="488" t="str">
        <f>IFERROR(INDEX('Kode Akun'!O:O,MATCH(H272,'Kode Akun'!C:C,0),0),"")</f>
        <v>CASH - Operating Account</v>
      </c>
      <c r="V272" s="166"/>
    </row>
    <row r="273" spans="1:22" ht="15" customHeight="1" x14ac:dyDescent="0.25">
      <c r="A273" s="237">
        <f t="shared" si="12"/>
        <v>0</v>
      </c>
      <c r="B273" s="237">
        <f t="shared" si="13"/>
        <v>0</v>
      </c>
      <c r="C273" s="442" t="e">
        <f t="shared" si="14"/>
        <v>#REF!</v>
      </c>
      <c r="D273" s="477">
        <v>264</v>
      </c>
      <c r="E273" s="478">
        <v>43652</v>
      </c>
      <c r="F273" s="477"/>
      <c r="G273" s="479" t="s">
        <v>547</v>
      </c>
      <c r="H273" s="477">
        <v>1361</v>
      </c>
      <c r="I273" s="480" t="str">
        <f>IF(H273&lt;&gt;"",INDEX('Kode Akun'!$D:$D,MATCH($H273,'Kode Akun'!$C:$C,0),0),"")</f>
        <v>Barang Jadi - Beli</v>
      </c>
      <c r="J273" s="481">
        <v>15000000</v>
      </c>
      <c r="K273" s="481"/>
      <c r="L273" s="482" t="s">
        <v>357</v>
      </c>
      <c r="M273" s="483"/>
      <c r="N273" s="484"/>
      <c r="O273" s="484"/>
      <c r="P273" s="488" t="str">
        <f>IFERROR(INDEX(Supplier!D:D,MATCH(O273,Supplier!C:C,0),0),"")</f>
        <v/>
      </c>
      <c r="Q273" s="484"/>
      <c r="R273" s="484"/>
      <c r="S273" s="488" t="str">
        <f>IFERROR(INDEX(Customer!D:D,MATCH(R273,Customer!C:C,0),0),"")</f>
        <v/>
      </c>
      <c r="T273" s="490">
        <f>IFERROR(INDEX('Kode Akun'!N:N,MATCH(H273,'Kode Akun'!C:C,0),0),"")</f>
        <v>1310</v>
      </c>
      <c r="U273" s="488" t="str">
        <f>IFERROR(INDEX('Kode Akun'!O:O,MATCH(H273,'Kode Akun'!C:C,0),0),"")</f>
        <v>Inventory - Products</v>
      </c>
      <c r="V273" s="166"/>
    </row>
    <row r="274" spans="1:22" ht="15" customHeight="1" x14ac:dyDescent="0.25">
      <c r="A274" s="237">
        <f t="shared" si="12"/>
        <v>0</v>
      </c>
      <c r="B274" s="237">
        <f t="shared" si="13"/>
        <v>0</v>
      </c>
      <c r="C274" s="442" t="e">
        <f t="shared" si="14"/>
        <v>#REF!</v>
      </c>
      <c r="D274" s="477">
        <v>265</v>
      </c>
      <c r="E274" s="478">
        <v>43682</v>
      </c>
      <c r="F274" s="477"/>
      <c r="G274" s="479" t="s">
        <v>546</v>
      </c>
      <c r="H274" s="477">
        <v>1130</v>
      </c>
      <c r="I274" s="480" t="str">
        <f>IF(H274&lt;&gt;"",INDEX('Kode Akun'!$D:$D,MATCH($H274,'Kode Akun'!$C:$C,0),0),"")</f>
        <v>Rekening Bank BCA</v>
      </c>
      <c r="J274" s="481"/>
      <c r="K274" s="481">
        <v>15000000</v>
      </c>
      <c r="L274" s="482" t="s">
        <v>357</v>
      </c>
      <c r="M274" s="483"/>
      <c r="N274" s="484"/>
      <c r="O274" s="484"/>
      <c r="P274" s="488" t="str">
        <f>IFERROR(INDEX(Supplier!D:D,MATCH(O274,Supplier!C:C,0),0),"")</f>
        <v/>
      </c>
      <c r="Q274" s="484"/>
      <c r="R274" s="484"/>
      <c r="S274" s="488" t="str">
        <f>IFERROR(INDEX(Customer!D:D,MATCH(R274,Customer!C:C,0),0),"")</f>
        <v/>
      </c>
      <c r="T274" s="490">
        <f>IFERROR(INDEX('Kode Akun'!N:N,MATCH(H274,'Kode Akun'!C:C,0),0),"")</f>
        <v>1120</v>
      </c>
      <c r="U274" s="488" t="str">
        <f>IFERROR(INDEX('Kode Akun'!O:O,MATCH(H274,'Kode Akun'!C:C,0),0),"")</f>
        <v>CASH - Operating Account</v>
      </c>
      <c r="V274" s="166"/>
    </row>
    <row r="275" spans="1:22" ht="15" customHeight="1" x14ac:dyDescent="0.25">
      <c r="A275" s="237">
        <f t="shared" si="12"/>
        <v>0</v>
      </c>
      <c r="B275" s="237">
        <f t="shared" si="13"/>
        <v>0</v>
      </c>
      <c r="C275" s="442" t="e">
        <f t="shared" si="14"/>
        <v>#REF!</v>
      </c>
      <c r="D275" s="477">
        <v>266</v>
      </c>
      <c r="E275" s="478">
        <v>43682</v>
      </c>
      <c r="F275" s="477"/>
      <c r="G275" s="479" t="s">
        <v>547</v>
      </c>
      <c r="H275" s="477">
        <v>1361</v>
      </c>
      <c r="I275" s="480" t="str">
        <f>IF(H275&lt;&gt;"",INDEX('Kode Akun'!$D:$D,MATCH($H275,'Kode Akun'!$C:$C,0),0),"")</f>
        <v>Barang Jadi - Beli</v>
      </c>
      <c r="J275" s="481">
        <v>15000000</v>
      </c>
      <c r="K275" s="481"/>
      <c r="L275" s="482" t="s">
        <v>357</v>
      </c>
      <c r="M275" s="483"/>
      <c r="N275" s="484"/>
      <c r="O275" s="484"/>
      <c r="P275" s="488" t="str">
        <f>IFERROR(INDEX(Supplier!D:D,MATCH(O275,Supplier!C:C,0),0),"")</f>
        <v/>
      </c>
      <c r="Q275" s="484"/>
      <c r="R275" s="484"/>
      <c r="S275" s="488" t="str">
        <f>IFERROR(INDEX(Customer!D:D,MATCH(R275,Customer!C:C,0),0),"")</f>
        <v/>
      </c>
      <c r="T275" s="490">
        <f>IFERROR(INDEX('Kode Akun'!N:N,MATCH(H275,'Kode Akun'!C:C,0),0),"")</f>
        <v>1310</v>
      </c>
      <c r="U275" s="488" t="str">
        <f>IFERROR(INDEX('Kode Akun'!O:O,MATCH(H275,'Kode Akun'!C:C,0),0),"")</f>
        <v>Inventory - Products</v>
      </c>
      <c r="V275" s="166"/>
    </row>
    <row r="276" spans="1:22" ht="15" customHeight="1" x14ac:dyDescent="0.25">
      <c r="A276" s="237">
        <f t="shared" si="12"/>
        <v>0</v>
      </c>
      <c r="B276" s="237">
        <f t="shared" si="13"/>
        <v>0</v>
      </c>
      <c r="C276" s="442" t="e">
        <f t="shared" si="14"/>
        <v>#REF!</v>
      </c>
      <c r="D276" s="477">
        <v>267</v>
      </c>
      <c r="E276" s="478">
        <v>43712</v>
      </c>
      <c r="F276" s="477"/>
      <c r="G276" s="479" t="s">
        <v>546</v>
      </c>
      <c r="H276" s="477">
        <v>1130</v>
      </c>
      <c r="I276" s="480" t="str">
        <f>IF(H276&lt;&gt;"",INDEX('Kode Akun'!$D:$D,MATCH($H276,'Kode Akun'!$C:$C,0),0),"")</f>
        <v>Rekening Bank BCA</v>
      </c>
      <c r="J276" s="481"/>
      <c r="K276" s="481">
        <v>15000000</v>
      </c>
      <c r="L276" s="482" t="s">
        <v>357</v>
      </c>
      <c r="M276" s="483"/>
      <c r="N276" s="484"/>
      <c r="O276" s="484"/>
      <c r="P276" s="488" t="str">
        <f>IFERROR(INDEX(Supplier!D:D,MATCH(O276,Supplier!C:C,0),0),"")</f>
        <v/>
      </c>
      <c r="Q276" s="484" t="s">
        <v>666</v>
      </c>
      <c r="R276" s="484" t="s">
        <v>351</v>
      </c>
      <c r="S276" s="488" t="str">
        <f>IFERROR(INDEX(Customer!D:D,MATCH(R276,Customer!C:C,0),0),"")</f>
        <v>Don Letmidon</v>
      </c>
      <c r="T276" s="490">
        <f>IFERROR(INDEX('Kode Akun'!N:N,MATCH(H276,'Kode Akun'!C:C,0),0),"")</f>
        <v>1120</v>
      </c>
      <c r="U276" s="488" t="str">
        <f>IFERROR(INDEX('Kode Akun'!O:O,MATCH(H276,'Kode Akun'!C:C,0),0),"")</f>
        <v>CASH - Operating Account</v>
      </c>
      <c r="V276" s="166"/>
    </row>
    <row r="277" spans="1:22" ht="15" customHeight="1" x14ac:dyDescent="0.25">
      <c r="A277" s="237">
        <f t="shared" si="12"/>
        <v>0</v>
      </c>
      <c r="B277" s="237">
        <f t="shared" si="13"/>
        <v>0</v>
      </c>
      <c r="C277" s="442" t="e">
        <f t="shared" si="14"/>
        <v>#REF!</v>
      </c>
      <c r="D277" s="477">
        <v>268</v>
      </c>
      <c r="E277" s="478">
        <v>43712</v>
      </c>
      <c r="F277" s="477"/>
      <c r="G277" s="479" t="s">
        <v>547</v>
      </c>
      <c r="H277" s="477">
        <v>1361</v>
      </c>
      <c r="I277" s="480" t="str">
        <f>IF(H277&lt;&gt;"",INDEX('Kode Akun'!$D:$D,MATCH($H277,'Kode Akun'!$C:$C,0),0),"")</f>
        <v>Barang Jadi - Beli</v>
      </c>
      <c r="J277" s="481">
        <v>15000000</v>
      </c>
      <c r="K277" s="481"/>
      <c r="L277" s="482" t="s">
        <v>357</v>
      </c>
      <c r="M277" s="483"/>
      <c r="N277" s="484"/>
      <c r="O277" s="484"/>
      <c r="P277" s="488" t="str">
        <f>IFERROR(INDEX(Supplier!D:D,MATCH(O277,Supplier!C:C,0),0),"")</f>
        <v/>
      </c>
      <c r="Q277" s="484"/>
      <c r="R277" s="484"/>
      <c r="S277" s="488" t="str">
        <f>IFERROR(INDEX(Customer!D:D,MATCH(R277,Customer!C:C,0),0),"")</f>
        <v/>
      </c>
      <c r="T277" s="490">
        <f>IFERROR(INDEX('Kode Akun'!N:N,MATCH(H277,'Kode Akun'!C:C,0),0),"")</f>
        <v>1310</v>
      </c>
      <c r="U277" s="488" t="str">
        <f>IFERROR(INDEX('Kode Akun'!O:O,MATCH(H277,'Kode Akun'!C:C,0),0),"")</f>
        <v>Inventory - Products</v>
      </c>
      <c r="V277" s="166"/>
    </row>
    <row r="278" spans="1:22" ht="15" customHeight="1" x14ac:dyDescent="0.25">
      <c r="A278" s="237">
        <f t="shared" si="12"/>
        <v>0</v>
      </c>
      <c r="B278" s="237">
        <f t="shared" si="13"/>
        <v>0</v>
      </c>
      <c r="C278" s="442" t="e">
        <f t="shared" si="14"/>
        <v>#REF!</v>
      </c>
      <c r="D278" s="477">
        <v>269</v>
      </c>
      <c r="E278" s="478">
        <v>43742</v>
      </c>
      <c r="F278" s="477"/>
      <c r="G278" s="479" t="s">
        <v>546</v>
      </c>
      <c r="H278" s="477">
        <v>1130</v>
      </c>
      <c r="I278" s="480" t="str">
        <f>IF(H278&lt;&gt;"",INDEX('Kode Akun'!$D:$D,MATCH($H278,'Kode Akun'!$C:$C,0),0),"")</f>
        <v>Rekening Bank BCA</v>
      </c>
      <c r="J278" s="481"/>
      <c r="K278" s="481">
        <v>15000000</v>
      </c>
      <c r="L278" s="482" t="s">
        <v>357</v>
      </c>
      <c r="M278" s="483"/>
      <c r="N278" s="484"/>
      <c r="O278" s="484"/>
      <c r="P278" s="488" t="str">
        <f>IFERROR(INDEX(Supplier!D:D,MATCH(O278,Supplier!C:C,0),0),"")</f>
        <v/>
      </c>
      <c r="Q278" s="484"/>
      <c r="R278" s="484"/>
      <c r="S278" s="488" t="str">
        <f>IFERROR(INDEX(Customer!D:D,MATCH(R278,Customer!C:C,0),0),"")</f>
        <v/>
      </c>
      <c r="T278" s="490">
        <f>IFERROR(INDEX('Kode Akun'!N:N,MATCH(H278,'Kode Akun'!C:C,0),0),"")</f>
        <v>1120</v>
      </c>
      <c r="U278" s="488" t="str">
        <f>IFERROR(INDEX('Kode Akun'!O:O,MATCH(H278,'Kode Akun'!C:C,0),0),"")</f>
        <v>CASH - Operating Account</v>
      </c>
      <c r="V278" s="166"/>
    </row>
    <row r="279" spans="1:22" ht="15" customHeight="1" x14ac:dyDescent="0.25">
      <c r="A279" s="237">
        <f t="shared" si="12"/>
        <v>0</v>
      </c>
      <c r="B279" s="237">
        <f t="shared" si="13"/>
        <v>0</v>
      </c>
      <c r="C279" s="442" t="e">
        <f t="shared" si="14"/>
        <v>#REF!</v>
      </c>
      <c r="D279" s="477">
        <v>270</v>
      </c>
      <c r="E279" s="478">
        <v>43742</v>
      </c>
      <c r="F279" s="477"/>
      <c r="G279" s="479" t="s">
        <v>547</v>
      </c>
      <c r="H279" s="477">
        <v>1361</v>
      </c>
      <c r="I279" s="480" t="str">
        <f>IF(H279&lt;&gt;"",INDEX('Kode Akun'!$D:$D,MATCH($H279,'Kode Akun'!$C:$C,0),0),"")</f>
        <v>Barang Jadi - Beli</v>
      </c>
      <c r="J279" s="481">
        <v>15000000</v>
      </c>
      <c r="K279" s="481"/>
      <c r="L279" s="482" t="s">
        <v>357</v>
      </c>
      <c r="M279" s="483"/>
      <c r="N279" s="484"/>
      <c r="O279" s="484"/>
      <c r="P279" s="488" t="str">
        <f>IFERROR(INDEX(Supplier!D:D,MATCH(O279,Supplier!C:C,0),0),"")</f>
        <v/>
      </c>
      <c r="Q279" s="484"/>
      <c r="R279" s="484"/>
      <c r="S279" s="488" t="str">
        <f>IFERROR(INDEX(Customer!D:D,MATCH(R279,Customer!C:C,0),0),"")</f>
        <v/>
      </c>
      <c r="T279" s="490">
        <f>IFERROR(INDEX('Kode Akun'!N:N,MATCH(H279,'Kode Akun'!C:C,0),0),"")</f>
        <v>1310</v>
      </c>
      <c r="U279" s="488" t="str">
        <f>IFERROR(INDEX('Kode Akun'!O:O,MATCH(H279,'Kode Akun'!C:C,0),0),"")</f>
        <v>Inventory - Products</v>
      </c>
      <c r="V279" s="166"/>
    </row>
    <row r="280" spans="1:22" ht="15" customHeight="1" x14ac:dyDescent="0.25">
      <c r="A280" s="237">
        <f t="shared" si="12"/>
        <v>0</v>
      </c>
      <c r="B280" s="237">
        <f t="shared" si="13"/>
        <v>0</v>
      </c>
      <c r="C280" s="442" t="e">
        <f t="shared" si="14"/>
        <v>#REF!</v>
      </c>
      <c r="D280" s="477">
        <v>271</v>
      </c>
      <c r="E280" s="478">
        <v>43772</v>
      </c>
      <c r="F280" s="477"/>
      <c r="G280" s="479" t="s">
        <v>546</v>
      </c>
      <c r="H280" s="477">
        <v>1130</v>
      </c>
      <c r="I280" s="480" t="str">
        <f>IF(H280&lt;&gt;"",INDEX('Kode Akun'!$D:$D,MATCH($H280,'Kode Akun'!$C:$C,0),0),"")</f>
        <v>Rekening Bank BCA</v>
      </c>
      <c r="J280" s="481"/>
      <c r="K280" s="481">
        <v>15000000</v>
      </c>
      <c r="L280" s="482" t="s">
        <v>357</v>
      </c>
      <c r="M280" s="483"/>
      <c r="N280" s="484"/>
      <c r="O280" s="484"/>
      <c r="P280" s="488" t="str">
        <f>IFERROR(INDEX(Supplier!D:D,MATCH(O280,Supplier!C:C,0),0),"")</f>
        <v/>
      </c>
      <c r="Q280" s="484"/>
      <c r="R280" s="484"/>
      <c r="S280" s="488" t="str">
        <f>IFERROR(INDEX(Customer!D:D,MATCH(R280,Customer!C:C,0),0),"")</f>
        <v/>
      </c>
      <c r="T280" s="490">
        <f>IFERROR(INDEX('Kode Akun'!N:N,MATCH(H280,'Kode Akun'!C:C,0),0),"")</f>
        <v>1120</v>
      </c>
      <c r="U280" s="488" t="str">
        <f>IFERROR(INDEX('Kode Akun'!O:O,MATCH(H280,'Kode Akun'!C:C,0),0),"")</f>
        <v>CASH - Operating Account</v>
      </c>
      <c r="V280" s="166"/>
    </row>
    <row r="281" spans="1:22" ht="15" customHeight="1" x14ac:dyDescent="0.25">
      <c r="A281" s="237">
        <f t="shared" si="12"/>
        <v>0</v>
      </c>
      <c r="B281" s="237">
        <f t="shared" si="13"/>
        <v>0</v>
      </c>
      <c r="C281" s="442" t="e">
        <f t="shared" si="14"/>
        <v>#REF!</v>
      </c>
      <c r="D281" s="477">
        <v>272</v>
      </c>
      <c r="E281" s="478">
        <v>43772</v>
      </c>
      <c r="F281" s="477"/>
      <c r="G281" s="479" t="s">
        <v>547</v>
      </c>
      <c r="H281" s="477">
        <v>1361</v>
      </c>
      <c r="I281" s="480" t="str">
        <f>IF(H281&lt;&gt;"",INDEX('Kode Akun'!$D:$D,MATCH($H281,'Kode Akun'!$C:$C,0),0),"")</f>
        <v>Barang Jadi - Beli</v>
      </c>
      <c r="J281" s="481">
        <v>15000000</v>
      </c>
      <c r="K281" s="481"/>
      <c r="L281" s="482" t="s">
        <v>357</v>
      </c>
      <c r="M281" s="483"/>
      <c r="N281" s="484"/>
      <c r="O281" s="484"/>
      <c r="P281" s="488" t="str">
        <f>IFERROR(INDEX(Supplier!D:D,MATCH(O281,Supplier!C:C,0),0),"")</f>
        <v/>
      </c>
      <c r="Q281" s="484"/>
      <c r="R281" s="484"/>
      <c r="S281" s="488" t="str">
        <f>IFERROR(INDEX(Customer!D:D,MATCH(R281,Customer!C:C,0),0),"")</f>
        <v/>
      </c>
      <c r="T281" s="490">
        <f>IFERROR(INDEX('Kode Akun'!N:N,MATCH(H281,'Kode Akun'!C:C,0),0),"")</f>
        <v>1310</v>
      </c>
      <c r="U281" s="488" t="str">
        <f>IFERROR(INDEX('Kode Akun'!O:O,MATCH(H281,'Kode Akun'!C:C,0),0),"")</f>
        <v>Inventory - Products</v>
      </c>
      <c r="V281" s="166"/>
    </row>
    <row r="282" spans="1:22" ht="15" customHeight="1" x14ac:dyDescent="0.25">
      <c r="A282" s="237">
        <f t="shared" si="12"/>
        <v>0</v>
      </c>
      <c r="B282" s="237">
        <f t="shared" si="13"/>
        <v>0</v>
      </c>
      <c r="C282" s="442" t="e">
        <f t="shared" si="14"/>
        <v>#REF!</v>
      </c>
      <c r="D282" s="477">
        <v>273</v>
      </c>
      <c r="E282" s="478">
        <v>43802</v>
      </c>
      <c r="F282" s="477"/>
      <c r="G282" s="479" t="s">
        <v>546</v>
      </c>
      <c r="H282" s="477">
        <v>1130</v>
      </c>
      <c r="I282" s="480" t="str">
        <f>IF(H282&lt;&gt;"",INDEX('Kode Akun'!$D:$D,MATCH($H282,'Kode Akun'!$C:$C,0),0),"")</f>
        <v>Rekening Bank BCA</v>
      </c>
      <c r="J282" s="481"/>
      <c r="K282" s="481">
        <v>15000000</v>
      </c>
      <c r="L282" s="482" t="s">
        <v>357</v>
      </c>
      <c r="M282" s="483"/>
      <c r="N282" s="484"/>
      <c r="O282" s="484"/>
      <c r="P282" s="488" t="str">
        <f>IFERROR(INDEX(Supplier!D:D,MATCH(O282,Supplier!C:C,0),0),"")</f>
        <v/>
      </c>
      <c r="Q282" s="484"/>
      <c r="R282" s="484"/>
      <c r="S282" s="488" t="str">
        <f>IFERROR(INDEX(Customer!D:D,MATCH(R282,Customer!C:C,0),0),"")</f>
        <v/>
      </c>
      <c r="T282" s="490">
        <f>IFERROR(INDEX('Kode Akun'!N:N,MATCH(H282,'Kode Akun'!C:C,0),0),"")</f>
        <v>1120</v>
      </c>
      <c r="U282" s="488" t="str">
        <f>IFERROR(INDEX('Kode Akun'!O:O,MATCH(H282,'Kode Akun'!C:C,0),0),"")</f>
        <v>CASH - Operating Account</v>
      </c>
      <c r="V282" s="166"/>
    </row>
    <row r="283" spans="1:22" ht="15" customHeight="1" x14ac:dyDescent="0.25">
      <c r="A283" s="237">
        <f t="shared" si="12"/>
        <v>0</v>
      </c>
      <c r="B283" s="237">
        <f t="shared" si="13"/>
        <v>0</v>
      </c>
      <c r="C283" s="442" t="e">
        <f t="shared" si="14"/>
        <v>#REF!</v>
      </c>
      <c r="D283" s="477">
        <v>274</v>
      </c>
      <c r="E283" s="478">
        <v>43802</v>
      </c>
      <c r="F283" s="477"/>
      <c r="G283" s="479" t="s">
        <v>547</v>
      </c>
      <c r="H283" s="477">
        <v>1361</v>
      </c>
      <c r="I283" s="480" t="str">
        <f>IF(H283&lt;&gt;"",INDEX('Kode Akun'!$D:$D,MATCH($H283,'Kode Akun'!$C:$C,0),0),"")</f>
        <v>Barang Jadi - Beli</v>
      </c>
      <c r="J283" s="481">
        <v>15000000</v>
      </c>
      <c r="K283" s="481"/>
      <c r="L283" s="482" t="s">
        <v>357</v>
      </c>
      <c r="M283" s="483"/>
      <c r="N283" s="484"/>
      <c r="O283" s="484"/>
      <c r="P283" s="488" t="str">
        <f>IFERROR(INDEX(Supplier!D:D,MATCH(O283,Supplier!C:C,0),0),"")</f>
        <v/>
      </c>
      <c r="Q283" s="484"/>
      <c r="R283" s="484"/>
      <c r="S283" s="488" t="str">
        <f>IFERROR(INDEX(Customer!D:D,MATCH(R283,Customer!C:C,0),0),"")</f>
        <v/>
      </c>
      <c r="T283" s="490">
        <f>IFERROR(INDEX('Kode Akun'!N:N,MATCH(H283,'Kode Akun'!C:C,0),0),"")</f>
        <v>1310</v>
      </c>
      <c r="U283" s="488" t="str">
        <f>IFERROR(INDEX('Kode Akun'!O:O,MATCH(H283,'Kode Akun'!C:C,0),0),"")</f>
        <v>Inventory - Products</v>
      </c>
      <c r="V283" s="166"/>
    </row>
    <row r="284" spans="1:22" ht="15" customHeight="1" x14ac:dyDescent="0.25">
      <c r="A284" s="237">
        <f t="shared" si="12"/>
        <v>0</v>
      </c>
      <c r="B284" s="237">
        <f t="shared" si="13"/>
        <v>0</v>
      </c>
      <c r="C284" s="442" t="e">
        <f t="shared" si="14"/>
        <v>#REF!</v>
      </c>
      <c r="D284" s="477">
        <v>275</v>
      </c>
      <c r="E284" s="478">
        <v>43590</v>
      </c>
      <c r="F284" s="477"/>
      <c r="G284" s="479" t="s">
        <v>1208</v>
      </c>
      <c r="H284" s="477">
        <v>1130</v>
      </c>
      <c r="I284" s="480" t="str">
        <f>IF(H284&lt;&gt;"",INDEX('Kode Akun'!$D:$D,MATCH($H284,'Kode Akun'!$C:$C,0),0),"")</f>
        <v>Rekening Bank BCA</v>
      </c>
      <c r="J284" s="481"/>
      <c r="K284" s="481">
        <v>10000000</v>
      </c>
      <c r="L284" s="482" t="s">
        <v>357</v>
      </c>
      <c r="M284" s="483"/>
      <c r="N284" s="484"/>
      <c r="O284" s="484"/>
      <c r="P284" s="488" t="str">
        <f>IFERROR(INDEX(Supplier!D:D,MATCH(O284,Supplier!C:C,0),0),"")</f>
        <v/>
      </c>
      <c r="Q284" s="484"/>
      <c r="R284" s="484"/>
      <c r="S284" s="488" t="str">
        <f>IFERROR(INDEX(Customer!D:D,MATCH(R284,Customer!C:C,0),0),"")</f>
        <v/>
      </c>
      <c r="T284" s="490">
        <f>IFERROR(INDEX('Kode Akun'!N:N,MATCH(H284,'Kode Akun'!C:C,0),0),"")</f>
        <v>1120</v>
      </c>
      <c r="U284" s="488" t="str">
        <f>IFERROR(INDEX('Kode Akun'!O:O,MATCH(H284,'Kode Akun'!C:C,0),0),"")</f>
        <v>CASH - Operating Account</v>
      </c>
      <c r="V284" s="166"/>
    </row>
    <row r="285" spans="1:22" ht="15" customHeight="1" x14ac:dyDescent="0.25">
      <c r="A285" s="237">
        <f t="shared" si="12"/>
        <v>0</v>
      </c>
      <c r="B285" s="237">
        <f t="shared" si="13"/>
        <v>0</v>
      </c>
      <c r="C285" s="442" t="e">
        <f t="shared" si="14"/>
        <v>#REF!</v>
      </c>
      <c r="D285" s="477">
        <v>276</v>
      </c>
      <c r="E285" s="478">
        <v>43590</v>
      </c>
      <c r="F285" s="477"/>
      <c r="G285" s="479" t="s">
        <v>1208</v>
      </c>
      <c r="H285" s="477">
        <v>3400</v>
      </c>
      <c r="I285" s="480" t="str">
        <f>IF(H285&lt;&gt;"",INDEX('Kode Akun'!$D:$D,MATCH($H285,'Kode Akun'!$C:$C,0),0),"")</f>
        <v>Prive Pemilik 1</v>
      </c>
      <c r="J285" s="481">
        <v>10000000</v>
      </c>
      <c r="K285" s="481"/>
      <c r="L285" s="482" t="s">
        <v>357</v>
      </c>
      <c r="M285" s="483"/>
      <c r="N285" s="484"/>
      <c r="O285" s="484"/>
      <c r="P285" s="488" t="str">
        <f>IFERROR(INDEX(Supplier!D:D,MATCH(O285,Supplier!C:C,0),0),"")</f>
        <v/>
      </c>
      <c r="Q285" s="484"/>
      <c r="R285" s="484"/>
      <c r="S285" s="488" t="str">
        <f>IFERROR(INDEX(Customer!D:D,MATCH(R285,Customer!C:C,0),0),"")</f>
        <v/>
      </c>
      <c r="T285" s="490">
        <f>IFERROR(INDEX('Kode Akun'!N:N,MATCH(H285,'Kode Akun'!C:C,0),0),"")</f>
        <v>3050</v>
      </c>
      <c r="U285" s="488" t="str">
        <f>IFERROR(INDEX('Kode Akun'!O:O,MATCH(H285,'Kode Akun'!C:C,0),0),"")</f>
        <v>Owner's Withdrawal</v>
      </c>
      <c r="V285" s="166"/>
    </row>
    <row r="286" spans="1:22" ht="15" customHeight="1" x14ac:dyDescent="0.25">
      <c r="A286" s="237">
        <f t="shared" si="12"/>
        <v>0</v>
      </c>
      <c r="B286" s="237">
        <f t="shared" si="13"/>
        <v>0</v>
      </c>
      <c r="C286" s="442" t="e">
        <f t="shared" si="14"/>
        <v>#REF!</v>
      </c>
      <c r="D286" s="477">
        <v>277</v>
      </c>
      <c r="E286" s="478"/>
      <c r="F286" s="477"/>
      <c r="G286" s="479"/>
      <c r="H286" s="477"/>
      <c r="I286" s="480" t="str">
        <f>IF(H286&lt;&gt;"",INDEX('Kode Akun'!$D:$D,MATCH($H286,'Kode Akun'!$C:$C,0),0),"")</f>
        <v/>
      </c>
      <c r="J286" s="481"/>
      <c r="K286" s="481"/>
      <c r="L286" s="482"/>
      <c r="M286" s="483"/>
      <c r="N286" s="484"/>
      <c r="O286" s="484"/>
      <c r="P286" s="488" t="str">
        <f>IFERROR(INDEX(Supplier!D:D,MATCH(O286,Supplier!C:C,0),0),"")</f>
        <v/>
      </c>
      <c r="Q286" s="484"/>
      <c r="R286" s="484"/>
      <c r="S286" s="488" t="str">
        <f>IFERROR(INDEX(Customer!D:D,MATCH(R286,Customer!C:C,0),0),"")</f>
        <v/>
      </c>
      <c r="T286" s="490" t="str">
        <f>IFERROR(INDEX('Kode Akun'!N:N,MATCH(H286,'Kode Akun'!C:C,0),0),"")</f>
        <v/>
      </c>
      <c r="U286" s="488" t="str">
        <f>IFERROR(INDEX('Kode Akun'!O:O,MATCH(H286,'Kode Akun'!C:C,0),0),"")</f>
        <v/>
      </c>
      <c r="V286" s="166"/>
    </row>
    <row r="287" spans="1:22" ht="15" customHeight="1" x14ac:dyDescent="0.25">
      <c r="A287" s="237">
        <f t="shared" si="12"/>
        <v>0</v>
      </c>
      <c r="B287" s="237">
        <f t="shared" si="13"/>
        <v>0</v>
      </c>
      <c r="C287" s="442" t="e">
        <f t="shared" si="14"/>
        <v>#REF!</v>
      </c>
      <c r="D287" s="477">
        <v>278</v>
      </c>
      <c r="E287" s="478"/>
      <c r="F287" s="477"/>
      <c r="G287" s="479"/>
      <c r="H287" s="477"/>
      <c r="I287" s="480" t="str">
        <f>IF(H287&lt;&gt;"",INDEX('Kode Akun'!$D:$D,MATCH($H287,'Kode Akun'!$C:$C,0),0),"")</f>
        <v/>
      </c>
      <c r="J287" s="481"/>
      <c r="K287" s="481"/>
      <c r="L287" s="482"/>
      <c r="M287" s="483"/>
      <c r="N287" s="484"/>
      <c r="O287" s="484"/>
      <c r="P287" s="488" t="str">
        <f>IFERROR(INDEX(Supplier!D:D,MATCH(O287,Supplier!C:C,0),0),"")</f>
        <v/>
      </c>
      <c r="Q287" s="484"/>
      <c r="R287" s="484"/>
      <c r="S287" s="488" t="str">
        <f>IFERROR(INDEX(Customer!D:D,MATCH(R287,Customer!C:C,0),0),"")</f>
        <v/>
      </c>
      <c r="T287" s="490" t="str">
        <f>IFERROR(INDEX('Kode Akun'!N:N,MATCH(H287,'Kode Akun'!C:C,0),0),"")</f>
        <v/>
      </c>
      <c r="U287" s="488" t="str">
        <f>IFERROR(INDEX('Kode Akun'!O:O,MATCH(H287,'Kode Akun'!C:C,0),0),"")</f>
        <v/>
      </c>
      <c r="V287" s="166"/>
    </row>
    <row r="288" spans="1:22" ht="15" customHeight="1" x14ac:dyDescent="0.25">
      <c r="A288" s="237">
        <f t="shared" si="12"/>
        <v>0</v>
      </c>
      <c r="B288" s="237">
        <f t="shared" si="13"/>
        <v>0</v>
      </c>
      <c r="C288" s="442" t="e">
        <f t="shared" si="14"/>
        <v>#REF!</v>
      </c>
      <c r="D288" s="477">
        <v>279</v>
      </c>
      <c r="E288" s="478"/>
      <c r="F288" s="477"/>
      <c r="G288" s="479"/>
      <c r="H288" s="477"/>
      <c r="I288" s="480" t="str">
        <f>IF(H288&lt;&gt;"",INDEX('Kode Akun'!$D:$D,MATCH($H288,'Kode Akun'!$C:$C,0),0),"")</f>
        <v/>
      </c>
      <c r="J288" s="481"/>
      <c r="K288" s="481"/>
      <c r="L288" s="482"/>
      <c r="M288" s="483"/>
      <c r="N288" s="484"/>
      <c r="O288" s="484"/>
      <c r="P288" s="488" t="str">
        <f>IFERROR(INDEX(Supplier!D:D,MATCH(O288,Supplier!C:C,0),0),"")</f>
        <v/>
      </c>
      <c r="Q288" s="484"/>
      <c r="R288" s="484"/>
      <c r="S288" s="488" t="str">
        <f>IFERROR(INDEX(Customer!D:D,MATCH(R288,Customer!C:C,0),0),"")</f>
        <v/>
      </c>
      <c r="T288" s="490" t="str">
        <f>IFERROR(INDEX('Kode Akun'!N:N,MATCH(H288,'Kode Akun'!C:C,0),0),"")</f>
        <v/>
      </c>
      <c r="U288" s="488" t="str">
        <f>IFERROR(INDEX('Kode Akun'!O:O,MATCH(H288,'Kode Akun'!C:C,0),0),"")</f>
        <v/>
      </c>
      <c r="V288" s="166"/>
    </row>
    <row r="289" spans="1:22" ht="15" customHeight="1" x14ac:dyDescent="0.25">
      <c r="A289" s="237">
        <f t="shared" si="12"/>
        <v>0</v>
      </c>
      <c r="B289" s="237">
        <f t="shared" si="13"/>
        <v>0</v>
      </c>
      <c r="C289" s="442" t="e">
        <f t="shared" si="14"/>
        <v>#REF!</v>
      </c>
      <c r="D289" s="477">
        <v>280</v>
      </c>
      <c r="E289" s="478"/>
      <c r="F289" s="477"/>
      <c r="G289" s="479"/>
      <c r="H289" s="477"/>
      <c r="I289" s="480" t="str">
        <f>IF(H289&lt;&gt;"",INDEX('Kode Akun'!$D:$D,MATCH($H289,'Kode Akun'!$C:$C,0),0),"")</f>
        <v/>
      </c>
      <c r="J289" s="481"/>
      <c r="K289" s="481"/>
      <c r="L289" s="482"/>
      <c r="M289" s="483"/>
      <c r="N289" s="484"/>
      <c r="O289" s="484"/>
      <c r="P289" s="488" t="str">
        <f>IFERROR(INDEX(Supplier!D:D,MATCH(O289,Supplier!C:C,0),0),"")</f>
        <v/>
      </c>
      <c r="Q289" s="484"/>
      <c r="R289" s="484"/>
      <c r="S289" s="488" t="str">
        <f>IFERROR(INDEX(Customer!D:D,MATCH(R289,Customer!C:C,0),0),"")</f>
        <v/>
      </c>
      <c r="T289" s="490" t="str">
        <f>IFERROR(INDEX('Kode Akun'!N:N,MATCH(H289,'Kode Akun'!C:C,0),0),"")</f>
        <v/>
      </c>
      <c r="U289" s="488" t="str">
        <f>IFERROR(INDEX('Kode Akun'!O:O,MATCH(H289,'Kode Akun'!C:C,0),0),"")</f>
        <v/>
      </c>
      <c r="V289" s="166"/>
    </row>
    <row r="290" spans="1:22" ht="15" customHeight="1" x14ac:dyDescent="0.25">
      <c r="A290" s="237">
        <f t="shared" si="12"/>
        <v>0</v>
      </c>
      <c r="B290" s="237">
        <f t="shared" si="13"/>
        <v>0</v>
      </c>
      <c r="C290" s="442" t="e">
        <f t="shared" si="14"/>
        <v>#REF!</v>
      </c>
      <c r="D290" s="477">
        <v>281</v>
      </c>
      <c r="E290" s="478"/>
      <c r="F290" s="477"/>
      <c r="G290" s="479"/>
      <c r="H290" s="477"/>
      <c r="I290" s="480" t="str">
        <f>IF(H290&lt;&gt;"",INDEX('Kode Akun'!$D:$D,MATCH($H290,'Kode Akun'!$C:$C,0),0),"")</f>
        <v/>
      </c>
      <c r="J290" s="481"/>
      <c r="K290" s="481"/>
      <c r="L290" s="482"/>
      <c r="M290" s="483"/>
      <c r="N290" s="484"/>
      <c r="O290" s="484"/>
      <c r="P290" s="488" t="str">
        <f>IFERROR(INDEX(Supplier!D:D,MATCH(O290,Supplier!C:C,0),0),"")</f>
        <v/>
      </c>
      <c r="Q290" s="484"/>
      <c r="R290" s="484"/>
      <c r="S290" s="488" t="str">
        <f>IFERROR(INDEX(Customer!D:D,MATCH(R290,Customer!C:C,0),0),"")</f>
        <v/>
      </c>
      <c r="T290" s="490" t="str">
        <f>IFERROR(INDEX('Kode Akun'!N:N,MATCH(H290,'Kode Akun'!C:C,0),0),"")</f>
        <v/>
      </c>
      <c r="U290" s="488" t="str">
        <f>IFERROR(INDEX('Kode Akun'!O:O,MATCH(H290,'Kode Akun'!C:C,0),0),"")</f>
        <v/>
      </c>
      <c r="V290" s="166"/>
    </row>
    <row r="291" spans="1:22" ht="15" customHeight="1" x14ac:dyDescent="0.25">
      <c r="A291" s="237">
        <f t="shared" si="12"/>
        <v>0</v>
      </c>
      <c r="B291" s="237">
        <f t="shared" si="13"/>
        <v>0</v>
      </c>
      <c r="C291" s="442" t="e">
        <f t="shared" si="14"/>
        <v>#REF!</v>
      </c>
      <c r="D291" s="477">
        <v>282</v>
      </c>
      <c r="E291" s="478"/>
      <c r="F291" s="477"/>
      <c r="G291" s="479"/>
      <c r="H291" s="477"/>
      <c r="I291" s="480" t="str">
        <f>IF(H291&lt;&gt;"",INDEX('Kode Akun'!$D:$D,MATCH($H291,'Kode Akun'!$C:$C,0),0),"")</f>
        <v/>
      </c>
      <c r="J291" s="481"/>
      <c r="K291" s="481"/>
      <c r="L291" s="482"/>
      <c r="M291" s="483"/>
      <c r="N291" s="484"/>
      <c r="O291" s="484"/>
      <c r="P291" s="488" t="str">
        <f>IFERROR(INDEX(Supplier!D:D,MATCH(O291,Supplier!C:C,0),0),"")</f>
        <v/>
      </c>
      <c r="Q291" s="484"/>
      <c r="R291" s="484"/>
      <c r="S291" s="488" t="str">
        <f>IFERROR(INDEX(Customer!D:D,MATCH(R291,Customer!C:C,0),0),"")</f>
        <v/>
      </c>
      <c r="T291" s="490" t="str">
        <f>IFERROR(INDEX('Kode Akun'!N:N,MATCH(H291,'Kode Akun'!C:C,0),0),"")</f>
        <v/>
      </c>
      <c r="U291" s="488" t="str">
        <f>IFERROR(INDEX('Kode Akun'!O:O,MATCH(H291,'Kode Akun'!C:C,0),0),"")</f>
        <v/>
      </c>
      <c r="V291" s="166"/>
    </row>
    <row r="292" spans="1:22" ht="15" customHeight="1" x14ac:dyDescent="0.25">
      <c r="A292" s="237">
        <f t="shared" si="12"/>
        <v>0</v>
      </c>
      <c r="B292" s="237">
        <f t="shared" si="13"/>
        <v>0</v>
      </c>
      <c r="C292" s="442" t="e">
        <f t="shared" si="14"/>
        <v>#REF!</v>
      </c>
      <c r="D292" s="477">
        <v>283</v>
      </c>
      <c r="E292" s="478"/>
      <c r="F292" s="477"/>
      <c r="G292" s="479"/>
      <c r="H292" s="477"/>
      <c r="I292" s="480" t="str">
        <f>IF(H292&lt;&gt;"",INDEX('Kode Akun'!$D:$D,MATCH($H292,'Kode Akun'!$C:$C,0),0),"")</f>
        <v/>
      </c>
      <c r="J292" s="481"/>
      <c r="K292" s="481"/>
      <c r="L292" s="482"/>
      <c r="M292" s="483"/>
      <c r="N292" s="484"/>
      <c r="O292" s="484"/>
      <c r="P292" s="488" t="str">
        <f>IFERROR(INDEX(Supplier!D:D,MATCH(O292,Supplier!C:C,0),0),"")</f>
        <v/>
      </c>
      <c r="Q292" s="484"/>
      <c r="R292" s="484"/>
      <c r="S292" s="488" t="str">
        <f>IFERROR(INDEX(Customer!D:D,MATCH(R292,Customer!C:C,0),0),"")</f>
        <v/>
      </c>
      <c r="T292" s="490" t="str">
        <f>IFERROR(INDEX('Kode Akun'!N:N,MATCH(H292,'Kode Akun'!C:C,0),0),"")</f>
        <v/>
      </c>
      <c r="U292" s="488" t="str">
        <f>IFERROR(INDEX('Kode Akun'!O:O,MATCH(H292,'Kode Akun'!C:C,0),0),"")</f>
        <v/>
      </c>
      <c r="V292" s="166"/>
    </row>
    <row r="293" spans="1:22" ht="15" customHeight="1" x14ac:dyDescent="0.25">
      <c r="A293" s="237">
        <f t="shared" si="12"/>
        <v>0</v>
      </c>
      <c r="B293" s="237">
        <f t="shared" si="13"/>
        <v>0</v>
      </c>
      <c r="C293" s="442" t="e">
        <f t="shared" si="14"/>
        <v>#REF!</v>
      </c>
      <c r="D293" s="477">
        <v>284</v>
      </c>
      <c r="E293" s="478"/>
      <c r="F293" s="477"/>
      <c r="G293" s="479"/>
      <c r="H293" s="477"/>
      <c r="I293" s="480" t="str">
        <f>IF(H293&lt;&gt;"",INDEX('Kode Akun'!$D:$D,MATCH($H293,'Kode Akun'!$C:$C,0),0),"")</f>
        <v/>
      </c>
      <c r="J293" s="481"/>
      <c r="K293" s="481"/>
      <c r="L293" s="482"/>
      <c r="M293" s="483"/>
      <c r="N293" s="484"/>
      <c r="O293" s="484"/>
      <c r="P293" s="488" t="str">
        <f>IFERROR(INDEX(Supplier!D:D,MATCH(O293,Supplier!C:C,0),0),"")</f>
        <v/>
      </c>
      <c r="Q293" s="484"/>
      <c r="R293" s="484"/>
      <c r="S293" s="488" t="str">
        <f>IFERROR(INDEX(Customer!D:D,MATCH(R293,Customer!C:C,0),0),"")</f>
        <v/>
      </c>
      <c r="T293" s="490" t="str">
        <f>IFERROR(INDEX('Kode Akun'!N:N,MATCH(H293,'Kode Akun'!C:C,0),0),"")</f>
        <v/>
      </c>
      <c r="U293" s="488" t="str">
        <f>IFERROR(INDEX('Kode Akun'!O:O,MATCH(H293,'Kode Akun'!C:C,0),0),"")</f>
        <v/>
      </c>
      <c r="V293" s="166"/>
    </row>
    <row r="294" spans="1:22" ht="15" customHeight="1" x14ac:dyDescent="0.25">
      <c r="A294" s="237">
        <f t="shared" si="12"/>
        <v>0</v>
      </c>
      <c r="B294" s="237">
        <f t="shared" si="13"/>
        <v>0</v>
      </c>
      <c r="C294" s="442" t="e">
        <f t="shared" si="14"/>
        <v>#REF!</v>
      </c>
      <c r="D294" s="477">
        <v>285</v>
      </c>
      <c r="E294" s="478"/>
      <c r="F294" s="477"/>
      <c r="G294" s="479"/>
      <c r="H294" s="477"/>
      <c r="I294" s="480" t="str">
        <f>IF(H294&lt;&gt;"",INDEX('Kode Akun'!$D:$D,MATCH($H294,'Kode Akun'!$C:$C,0),0),"")</f>
        <v/>
      </c>
      <c r="J294" s="481"/>
      <c r="K294" s="481"/>
      <c r="L294" s="482"/>
      <c r="M294" s="483"/>
      <c r="N294" s="484"/>
      <c r="O294" s="484"/>
      <c r="P294" s="488" t="str">
        <f>IFERROR(INDEX(Supplier!D:D,MATCH(O294,Supplier!C:C,0),0),"")</f>
        <v/>
      </c>
      <c r="Q294" s="484"/>
      <c r="R294" s="484"/>
      <c r="S294" s="488" t="str">
        <f>IFERROR(INDEX(Customer!D:D,MATCH(R294,Customer!C:C,0),0),"")</f>
        <v/>
      </c>
      <c r="T294" s="490" t="str">
        <f>IFERROR(INDEX('Kode Akun'!N:N,MATCH(H294,'Kode Akun'!C:C,0),0),"")</f>
        <v/>
      </c>
      <c r="U294" s="488" t="str">
        <f>IFERROR(INDEX('Kode Akun'!O:O,MATCH(H294,'Kode Akun'!C:C,0),0),"")</f>
        <v/>
      </c>
      <c r="V294" s="166"/>
    </row>
    <row r="295" spans="1:22" ht="15" customHeight="1" x14ac:dyDescent="0.25">
      <c r="A295" s="237">
        <f t="shared" si="12"/>
        <v>0</v>
      </c>
      <c r="B295" s="237">
        <f t="shared" si="13"/>
        <v>0</v>
      </c>
      <c r="C295" s="442" t="e">
        <f t="shared" si="14"/>
        <v>#REF!</v>
      </c>
      <c r="D295" s="477">
        <v>286</v>
      </c>
      <c r="E295" s="478"/>
      <c r="F295" s="477"/>
      <c r="G295" s="479"/>
      <c r="H295" s="477"/>
      <c r="I295" s="480" t="str">
        <f>IF(H295&lt;&gt;"",INDEX('Kode Akun'!$D:$D,MATCH($H295,'Kode Akun'!$C:$C,0),0),"")</f>
        <v/>
      </c>
      <c r="J295" s="481"/>
      <c r="K295" s="481"/>
      <c r="L295" s="482"/>
      <c r="M295" s="483"/>
      <c r="N295" s="484"/>
      <c r="O295" s="484"/>
      <c r="P295" s="488" t="str">
        <f>IFERROR(INDEX(Supplier!D:D,MATCH(O295,Supplier!C:C,0),0),"")</f>
        <v/>
      </c>
      <c r="Q295" s="484"/>
      <c r="R295" s="484"/>
      <c r="S295" s="488" t="str">
        <f>IFERROR(INDEX(Customer!D:D,MATCH(R295,Customer!C:C,0),0),"")</f>
        <v/>
      </c>
      <c r="T295" s="490" t="str">
        <f>IFERROR(INDEX('Kode Akun'!N:N,MATCH(H295,'Kode Akun'!C:C,0),0),"")</f>
        <v/>
      </c>
      <c r="U295" s="488" t="str">
        <f>IFERROR(INDEX('Kode Akun'!O:O,MATCH(H295,'Kode Akun'!C:C,0),0),"")</f>
        <v/>
      </c>
      <c r="V295" s="166"/>
    </row>
    <row r="296" spans="1:22" ht="15" customHeight="1" x14ac:dyDescent="0.25">
      <c r="A296" s="237">
        <f t="shared" si="12"/>
        <v>0</v>
      </c>
      <c r="B296" s="237">
        <f t="shared" si="13"/>
        <v>0</v>
      </c>
      <c r="C296" s="442" t="e">
        <f t="shared" si="14"/>
        <v>#REF!</v>
      </c>
      <c r="D296" s="477">
        <v>287</v>
      </c>
      <c r="E296" s="478"/>
      <c r="F296" s="477"/>
      <c r="G296" s="479"/>
      <c r="H296" s="477"/>
      <c r="I296" s="480" t="str">
        <f>IF(H296&lt;&gt;"",INDEX('Kode Akun'!$D:$D,MATCH($H296,'Kode Akun'!$C:$C,0),0),"")</f>
        <v/>
      </c>
      <c r="J296" s="481"/>
      <c r="K296" s="481"/>
      <c r="L296" s="482"/>
      <c r="M296" s="483"/>
      <c r="N296" s="484"/>
      <c r="O296" s="484"/>
      <c r="P296" s="488" t="str">
        <f>IFERROR(INDEX(Supplier!D:D,MATCH(O296,Supplier!C:C,0),0),"")</f>
        <v/>
      </c>
      <c r="Q296" s="484"/>
      <c r="R296" s="484"/>
      <c r="S296" s="488" t="str">
        <f>IFERROR(INDEX(Customer!D:D,MATCH(R296,Customer!C:C,0),0),"")</f>
        <v/>
      </c>
      <c r="T296" s="490" t="str">
        <f>IFERROR(INDEX('Kode Akun'!N:N,MATCH(H296,'Kode Akun'!C:C,0),0),"")</f>
        <v/>
      </c>
      <c r="U296" s="488" t="str">
        <f>IFERROR(INDEX('Kode Akun'!O:O,MATCH(H296,'Kode Akun'!C:C,0),0),"")</f>
        <v/>
      </c>
      <c r="V296" s="166"/>
    </row>
    <row r="297" spans="1:22" ht="15" customHeight="1" x14ac:dyDescent="0.25">
      <c r="A297" s="237">
        <f t="shared" si="12"/>
        <v>0</v>
      </c>
      <c r="B297" s="237">
        <f t="shared" si="13"/>
        <v>0</v>
      </c>
      <c r="C297" s="442" t="e">
        <f t="shared" si="14"/>
        <v>#REF!</v>
      </c>
      <c r="D297" s="477">
        <v>288</v>
      </c>
      <c r="E297" s="478"/>
      <c r="F297" s="477"/>
      <c r="G297" s="479"/>
      <c r="H297" s="477"/>
      <c r="I297" s="480" t="str">
        <f>IF(H297&lt;&gt;"",INDEX('Kode Akun'!$D:$D,MATCH($H297,'Kode Akun'!$C:$C,0),0),"")</f>
        <v/>
      </c>
      <c r="J297" s="481"/>
      <c r="K297" s="481"/>
      <c r="L297" s="482"/>
      <c r="M297" s="483"/>
      <c r="N297" s="484"/>
      <c r="O297" s="484"/>
      <c r="P297" s="488" t="str">
        <f>IFERROR(INDEX(Supplier!D:D,MATCH(O297,Supplier!C:C,0),0),"")</f>
        <v/>
      </c>
      <c r="Q297" s="484"/>
      <c r="R297" s="484"/>
      <c r="S297" s="488" t="str">
        <f>IFERROR(INDEX(Customer!D:D,MATCH(R297,Customer!C:C,0),0),"")</f>
        <v/>
      </c>
      <c r="T297" s="490" t="str">
        <f>IFERROR(INDEX('Kode Akun'!N:N,MATCH(H297,'Kode Akun'!C:C,0),0),"")</f>
        <v/>
      </c>
      <c r="U297" s="488" t="str">
        <f>IFERROR(INDEX('Kode Akun'!O:O,MATCH(H297,'Kode Akun'!C:C,0),0),"")</f>
        <v/>
      </c>
      <c r="V297" s="166"/>
    </row>
    <row r="298" spans="1:22" ht="15" customHeight="1" x14ac:dyDescent="0.25">
      <c r="A298" s="237">
        <f t="shared" si="12"/>
        <v>0</v>
      </c>
      <c r="B298" s="237">
        <f t="shared" si="13"/>
        <v>0</v>
      </c>
      <c r="C298" s="442" t="e">
        <f t="shared" si="14"/>
        <v>#REF!</v>
      </c>
      <c r="D298" s="477">
        <v>289</v>
      </c>
      <c r="E298" s="478"/>
      <c r="F298" s="477"/>
      <c r="G298" s="479"/>
      <c r="H298" s="477"/>
      <c r="I298" s="480" t="str">
        <f>IF(H298&lt;&gt;"",INDEX('Kode Akun'!$D:$D,MATCH($H298,'Kode Akun'!$C:$C,0),0),"")</f>
        <v/>
      </c>
      <c r="J298" s="481"/>
      <c r="K298" s="481"/>
      <c r="L298" s="482"/>
      <c r="M298" s="483"/>
      <c r="N298" s="484"/>
      <c r="O298" s="484"/>
      <c r="P298" s="488" t="str">
        <f>IFERROR(INDEX(Supplier!D:D,MATCH(O298,Supplier!C:C,0),0),"")</f>
        <v/>
      </c>
      <c r="Q298" s="484"/>
      <c r="R298" s="484"/>
      <c r="S298" s="488" t="str">
        <f>IFERROR(INDEX(Customer!D:D,MATCH(R298,Customer!C:C,0),0),"")</f>
        <v/>
      </c>
      <c r="T298" s="490" t="str">
        <f>IFERROR(INDEX('Kode Akun'!N:N,MATCH(H298,'Kode Akun'!C:C,0),0),"")</f>
        <v/>
      </c>
      <c r="U298" s="488" t="str">
        <f>IFERROR(INDEX('Kode Akun'!O:O,MATCH(H298,'Kode Akun'!C:C,0),0),"")</f>
        <v/>
      </c>
      <c r="V298" s="166"/>
    </row>
    <row r="299" spans="1:22" ht="15" customHeight="1" x14ac:dyDescent="0.25">
      <c r="A299" s="237">
        <f t="shared" si="12"/>
        <v>0</v>
      </c>
      <c r="B299" s="237">
        <f t="shared" si="13"/>
        <v>0</v>
      </c>
      <c r="C299" s="442" t="e">
        <f t="shared" si="14"/>
        <v>#REF!</v>
      </c>
      <c r="D299" s="477">
        <v>290</v>
      </c>
      <c r="E299" s="478"/>
      <c r="F299" s="477"/>
      <c r="G299" s="479"/>
      <c r="H299" s="477"/>
      <c r="I299" s="480" t="str">
        <f>IF(H299&lt;&gt;"",INDEX('Kode Akun'!$D:$D,MATCH($H299,'Kode Akun'!$C:$C,0),0),"")</f>
        <v/>
      </c>
      <c r="J299" s="481"/>
      <c r="K299" s="481"/>
      <c r="L299" s="482"/>
      <c r="M299" s="483"/>
      <c r="N299" s="484"/>
      <c r="O299" s="484"/>
      <c r="P299" s="488" t="str">
        <f>IFERROR(INDEX(Supplier!D:D,MATCH(O299,Supplier!C:C,0),0),"")</f>
        <v/>
      </c>
      <c r="Q299" s="484"/>
      <c r="R299" s="484"/>
      <c r="S299" s="488" t="str">
        <f>IFERROR(INDEX(Customer!D:D,MATCH(R299,Customer!C:C,0),0),"")</f>
        <v/>
      </c>
      <c r="T299" s="490" t="str">
        <f>IFERROR(INDEX('Kode Akun'!N:N,MATCH(H299,'Kode Akun'!C:C,0),0),"")</f>
        <v/>
      </c>
      <c r="U299" s="488" t="str">
        <f>IFERROR(INDEX('Kode Akun'!O:O,MATCH(H299,'Kode Akun'!C:C,0),0),"")</f>
        <v/>
      </c>
      <c r="V299" s="166"/>
    </row>
    <row r="300" spans="1:22" ht="15" customHeight="1" x14ac:dyDescent="0.25">
      <c r="A300" s="237">
        <f t="shared" si="12"/>
        <v>0</v>
      </c>
      <c r="B300" s="237">
        <f t="shared" si="13"/>
        <v>0</v>
      </c>
      <c r="C300" s="442" t="e">
        <f t="shared" si="14"/>
        <v>#REF!</v>
      </c>
      <c r="D300" s="477">
        <v>291</v>
      </c>
      <c r="E300" s="478"/>
      <c r="F300" s="477"/>
      <c r="G300" s="479"/>
      <c r="H300" s="477"/>
      <c r="I300" s="480" t="str">
        <f>IF(H300&lt;&gt;"",INDEX('Kode Akun'!$D:$D,MATCH($H300,'Kode Akun'!$C:$C,0),0),"")</f>
        <v/>
      </c>
      <c r="J300" s="481"/>
      <c r="K300" s="481"/>
      <c r="L300" s="482"/>
      <c r="M300" s="483"/>
      <c r="N300" s="484"/>
      <c r="O300" s="484"/>
      <c r="P300" s="488" t="str">
        <f>IFERROR(INDEX(Supplier!D:D,MATCH(O300,Supplier!C:C,0),0),"")</f>
        <v/>
      </c>
      <c r="Q300" s="484"/>
      <c r="R300" s="484"/>
      <c r="S300" s="488" t="str">
        <f>IFERROR(INDEX(Customer!D:D,MATCH(R300,Customer!C:C,0),0),"")</f>
        <v/>
      </c>
      <c r="T300" s="490" t="str">
        <f>IFERROR(INDEX('Kode Akun'!N:N,MATCH(H300,'Kode Akun'!C:C,0),0),"")</f>
        <v/>
      </c>
      <c r="U300" s="488" t="str">
        <f>IFERROR(INDEX('Kode Akun'!O:O,MATCH(H300,'Kode Akun'!C:C,0),0),"")</f>
        <v/>
      </c>
      <c r="V300" s="166"/>
    </row>
    <row r="301" spans="1:22" ht="15" customHeight="1" x14ac:dyDescent="0.25">
      <c r="A301" s="237">
        <f t="shared" si="12"/>
        <v>0</v>
      </c>
      <c r="B301" s="237">
        <f t="shared" si="13"/>
        <v>0</v>
      </c>
      <c r="C301" s="442" t="e">
        <f t="shared" si="14"/>
        <v>#REF!</v>
      </c>
      <c r="D301" s="477">
        <v>292</v>
      </c>
      <c r="E301" s="478"/>
      <c r="F301" s="477"/>
      <c r="G301" s="479"/>
      <c r="H301" s="477"/>
      <c r="I301" s="480" t="str">
        <f>IF(H301&lt;&gt;"",INDEX('Kode Akun'!$D:$D,MATCH($H301,'Kode Akun'!$C:$C,0),0),"")</f>
        <v/>
      </c>
      <c r="J301" s="481"/>
      <c r="K301" s="481"/>
      <c r="L301" s="482"/>
      <c r="M301" s="483"/>
      <c r="N301" s="484"/>
      <c r="O301" s="484"/>
      <c r="P301" s="488" t="str">
        <f>IFERROR(INDEX(Supplier!D:D,MATCH(O301,Supplier!C:C,0),0),"")</f>
        <v/>
      </c>
      <c r="Q301" s="484"/>
      <c r="R301" s="484"/>
      <c r="S301" s="488" t="str">
        <f>IFERROR(INDEX(Customer!D:D,MATCH(R301,Customer!C:C,0),0),"")</f>
        <v/>
      </c>
      <c r="T301" s="490" t="str">
        <f>IFERROR(INDEX('Kode Akun'!N:N,MATCH(H301,'Kode Akun'!C:C,0),0),"")</f>
        <v/>
      </c>
      <c r="U301" s="488" t="str">
        <f>IFERROR(INDEX('Kode Akun'!O:O,MATCH(H301,'Kode Akun'!C:C,0),0),"")</f>
        <v/>
      </c>
      <c r="V301" s="166"/>
    </row>
    <row r="302" spans="1:22" ht="15" customHeight="1" x14ac:dyDescent="0.25">
      <c r="A302" s="237">
        <f t="shared" si="12"/>
        <v>0</v>
      </c>
      <c r="B302" s="237">
        <f t="shared" si="13"/>
        <v>0</v>
      </c>
      <c r="C302" s="442" t="e">
        <f t="shared" si="14"/>
        <v>#REF!</v>
      </c>
      <c r="D302" s="477">
        <v>293</v>
      </c>
      <c r="E302" s="478"/>
      <c r="F302" s="477"/>
      <c r="G302" s="479"/>
      <c r="H302" s="477"/>
      <c r="I302" s="480" t="str">
        <f>IF(H302&lt;&gt;"",INDEX('Kode Akun'!$D:$D,MATCH($H302,'Kode Akun'!$C:$C,0),0),"")</f>
        <v/>
      </c>
      <c r="J302" s="481"/>
      <c r="K302" s="481"/>
      <c r="L302" s="482"/>
      <c r="M302" s="483"/>
      <c r="N302" s="484"/>
      <c r="O302" s="484"/>
      <c r="P302" s="488" t="str">
        <f>IFERROR(INDEX(Supplier!D:D,MATCH(O302,Supplier!C:C,0),0),"")</f>
        <v/>
      </c>
      <c r="Q302" s="484"/>
      <c r="R302" s="484"/>
      <c r="S302" s="488" t="str">
        <f>IFERROR(INDEX(Customer!D:D,MATCH(R302,Customer!C:C,0),0),"")</f>
        <v/>
      </c>
      <c r="T302" s="490" t="str">
        <f>IFERROR(INDEX('Kode Akun'!N:N,MATCH(H302,'Kode Akun'!C:C,0),0),"")</f>
        <v/>
      </c>
      <c r="U302" s="488" t="str">
        <f>IFERROR(INDEX('Kode Akun'!O:O,MATCH(H302,'Kode Akun'!C:C,0),0),"")</f>
        <v/>
      </c>
      <c r="V302" s="166"/>
    </row>
    <row r="303" spans="1:22" ht="15" customHeight="1" x14ac:dyDescent="0.25">
      <c r="A303" s="237">
        <f t="shared" si="12"/>
        <v>0</v>
      </c>
      <c r="B303" s="237">
        <f t="shared" si="13"/>
        <v>0</v>
      </c>
      <c r="C303" s="442" t="e">
        <f t="shared" si="14"/>
        <v>#REF!</v>
      </c>
      <c r="D303" s="477">
        <v>294</v>
      </c>
      <c r="E303" s="478"/>
      <c r="F303" s="477"/>
      <c r="G303" s="479"/>
      <c r="H303" s="477"/>
      <c r="I303" s="480" t="str">
        <f>IF(H303&lt;&gt;"",INDEX('Kode Akun'!$D:$D,MATCH($H303,'Kode Akun'!$C:$C,0),0),"")</f>
        <v/>
      </c>
      <c r="J303" s="481"/>
      <c r="K303" s="481"/>
      <c r="L303" s="482"/>
      <c r="M303" s="483"/>
      <c r="N303" s="484"/>
      <c r="O303" s="484"/>
      <c r="P303" s="488" t="str">
        <f>IFERROR(INDEX(Supplier!D:D,MATCH(O303,Supplier!C:C,0),0),"")</f>
        <v/>
      </c>
      <c r="Q303" s="484"/>
      <c r="R303" s="484"/>
      <c r="S303" s="488" t="str">
        <f>IFERROR(INDEX(Customer!D:D,MATCH(R303,Customer!C:C,0),0),"")</f>
        <v/>
      </c>
      <c r="T303" s="490" t="str">
        <f>IFERROR(INDEX('Kode Akun'!N:N,MATCH(H303,'Kode Akun'!C:C,0),0),"")</f>
        <v/>
      </c>
      <c r="U303" s="488" t="str">
        <f>IFERROR(INDEX('Kode Akun'!O:O,MATCH(H303,'Kode Akun'!C:C,0),0),"")</f>
        <v/>
      </c>
      <c r="V303" s="166"/>
    </row>
    <row r="304" spans="1:22" ht="15" customHeight="1" x14ac:dyDescent="0.25">
      <c r="A304" s="237">
        <f t="shared" si="12"/>
        <v>0</v>
      </c>
      <c r="B304" s="237">
        <f t="shared" si="13"/>
        <v>0</v>
      </c>
      <c r="C304" s="442" t="e">
        <f t="shared" si="14"/>
        <v>#REF!</v>
      </c>
      <c r="D304" s="477">
        <v>295</v>
      </c>
      <c r="E304" s="478"/>
      <c r="F304" s="477"/>
      <c r="G304" s="479"/>
      <c r="H304" s="477"/>
      <c r="I304" s="480" t="str">
        <f>IF(H304&lt;&gt;"",INDEX('Kode Akun'!$D:$D,MATCH($H304,'Kode Akun'!$C:$C,0),0),"")</f>
        <v/>
      </c>
      <c r="J304" s="481"/>
      <c r="K304" s="481"/>
      <c r="L304" s="482"/>
      <c r="M304" s="483"/>
      <c r="N304" s="484"/>
      <c r="O304" s="484"/>
      <c r="P304" s="488" t="str">
        <f>IFERROR(INDEX(Supplier!D:D,MATCH(O304,Supplier!C:C,0),0),"")</f>
        <v/>
      </c>
      <c r="Q304" s="484"/>
      <c r="R304" s="484"/>
      <c r="S304" s="488" t="str">
        <f>IFERROR(INDEX(Customer!D:D,MATCH(R304,Customer!C:C,0),0),"")</f>
        <v/>
      </c>
      <c r="T304" s="490" t="str">
        <f>IFERROR(INDEX('Kode Akun'!N:N,MATCH(H304,'Kode Akun'!C:C,0),0),"")</f>
        <v/>
      </c>
      <c r="U304" s="488" t="str">
        <f>IFERROR(INDEX('Kode Akun'!O:O,MATCH(H304,'Kode Akun'!C:C,0),0),"")</f>
        <v/>
      </c>
      <c r="V304" s="166"/>
    </row>
    <row r="305" spans="1:22" ht="15" customHeight="1" x14ac:dyDescent="0.25">
      <c r="A305" s="237">
        <f t="shared" si="12"/>
        <v>0</v>
      </c>
      <c r="B305" s="237">
        <f t="shared" si="13"/>
        <v>0</v>
      </c>
      <c r="C305" s="442" t="e">
        <f t="shared" si="14"/>
        <v>#REF!</v>
      </c>
      <c r="D305" s="477">
        <v>296</v>
      </c>
      <c r="E305" s="478"/>
      <c r="F305" s="477"/>
      <c r="G305" s="479"/>
      <c r="H305" s="477"/>
      <c r="I305" s="480" t="str">
        <f>IF(H305&lt;&gt;"",INDEX('Kode Akun'!$D:$D,MATCH($H305,'Kode Akun'!$C:$C,0),0),"")</f>
        <v/>
      </c>
      <c r="J305" s="481"/>
      <c r="K305" s="481"/>
      <c r="L305" s="482"/>
      <c r="M305" s="483"/>
      <c r="N305" s="484"/>
      <c r="O305" s="484"/>
      <c r="P305" s="488" t="str">
        <f>IFERROR(INDEX(Supplier!D:D,MATCH(O305,Supplier!C:C,0),0),"")</f>
        <v/>
      </c>
      <c r="Q305" s="484"/>
      <c r="R305" s="484"/>
      <c r="S305" s="488" t="str">
        <f>IFERROR(INDEX(Customer!D:D,MATCH(R305,Customer!C:C,0),0),"")</f>
        <v/>
      </c>
      <c r="T305" s="490" t="str">
        <f>IFERROR(INDEX('Kode Akun'!N:N,MATCH(H305,'Kode Akun'!C:C,0),0),"")</f>
        <v/>
      </c>
      <c r="U305" s="488" t="str">
        <f>IFERROR(INDEX('Kode Akun'!O:O,MATCH(H305,'Kode Akun'!C:C,0),0),"")</f>
        <v/>
      </c>
      <c r="V305" s="166"/>
    </row>
    <row r="306" spans="1:22" ht="15" customHeight="1" x14ac:dyDescent="0.25">
      <c r="A306" s="237">
        <f t="shared" si="12"/>
        <v>0</v>
      </c>
      <c r="B306" s="237">
        <f t="shared" si="13"/>
        <v>0</v>
      </c>
      <c r="C306" s="442" t="e">
        <f t="shared" si="14"/>
        <v>#REF!</v>
      </c>
      <c r="D306" s="477">
        <v>297</v>
      </c>
      <c r="E306" s="478"/>
      <c r="F306" s="477"/>
      <c r="G306" s="479"/>
      <c r="H306" s="477"/>
      <c r="I306" s="480" t="str">
        <f>IF(H306&lt;&gt;"",INDEX('Kode Akun'!$D:$D,MATCH($H306,'Kode Akun'!$C:$C,0),0),"")</f>
        <v/>
      </c>
      <c r="J306" s="481"/>
      <c r="K306" s="481"/>
      <c r="L306" s="482"/>
      <c r="M306" s="483"/>
      <c r="N306" s="484"/>
      <c r="O306" s="484"/>
      <c r="P306" s="488" t="str">
        <f>IFERROR(INDEX(Supplier!D:D,MATCH(O306,Supplier!C:C,0),0),"")</f>
        <v/>
      </c>
      <c r="Q306" s="484"/>
      <c r="R306" s="484"/>
      <c r="S306" s="488" t="str">
        <f>IFERROR(INDEX(Customer!D:D,MATCH(R306,Customer!C:C,0),0),"")</f>
        <v/>
      </c>
      <c r="T306" s="490" t="str">
        <f>IFERROR(INDEX('Kode Akun'!N:N,MATCH(H306,'Kode Akun'!C:C,0),0),"")</f>
        <v/>
      </c>
      <c r="U306" s="488" t="str">
        <f>IFERROR(INDEX('Kode Akun'!O:O,MATCH(H306,'Kode Akun'!C:C,0),0),"")</f>
        <v/>
      </c>
      <c r="V306" s="166"/>
    </row>
    <row r="307" spans="1:22" ht="15" customHeight="1" x14ac:dyDescent="0.25">
      <c r="A307" s="237">
        <f t="shared" si="12"/>
        <v>0</v>
      </c>
      <c r="B307" s="237">
        <f t="shared" si="13"/>
        <v>0</v>
      </c>
      <c r="C307" s="442" t="e">
        <f t="shared" si="14"/>
        <v>#REF!</v>
      </c>
      <c r="D307" s="477">
        <v>298</v>
      </c>
      <c r="E307" s="478"/>
      <c r="F307" s="477"/>
      <c r="G307" s="479"/>
      <c r="H307" s="477"/>
      <c r="I307" s="480" t="str">
        <f>IF(H307&lt;&gt;"",INDEX('Kode Akun'!$D:$D,MATCH($H307,'Kode Akun'!$C:$C,0),0),"")</f>
        <v/>
      </c>
      <c r="J307" s="481"/>
      <c r="K307" s="481"/>
      <c r="L307" s="482"/>
      <c r="M307" s="483"/>
      <c r="N307" s="484"/>
      <c r="O307" s="484"/>
      <c r="P307" s="488" t="str">
        <f>IFERROR(INDEX(Supplier!D:D,MATCH(O307,Supplier!C:C,0),0),"")</f>
        <v/>
      </c>
      <c r="Q307" s="484"/>
      <c r="R307" s="484"/>
      <c r="S307" s="488" t="str">
        <f>IFERROR(INDEX(Customer!D:D,MATCH(R307,Customer!C:C,0),0),"")</f>
        <v/>
      </c>
      <c r="T307" s="490" t="str">
        <f>IFERROR(INDEX('Kode Akun'!N:N,MATCH(H307,'Kode Akun'!C:C,0),0),"")</f>
        <v/>
      </c>
      <c r="U307" s="488" t="str">
        <f>IFERROR(INDEX('Kode Akun'!O:O,MATCH(H307,'Kode Akun'!C:C,0),0),"")</f>
        <v/>
      </c>
      <c r="V307" s="166"/>
    </row>
    <row r="308" spans="1:22" ht="15" customHeight="1" x14ac:dyDescent="0.25">
      <c r="A308" s="237">
        <f t="shared" si="12"/>
        <v>0</v>
      </c>
      <c r="B308" s="237">
        <f t="shared" si="13"/>
        <v>0</v>
      </c>
      <c r="C308" s="442" t="e">
        <f t="shared" si="14"/>
        <v>#REF!</v>
      </c>
      <c r="D308" s="477">
        <v>299</v>
      </c>
      <c r="E308" s="478"/>
      <c r="F308" s="477"/>
      <c r="G308" s="479"/>
      <c r="H308" s="477"/>
      <c r="I308" s="480" t="str">
        <f>IF(H308&lt;&gt;"",INDEX('Kode Akun'!$D:$D,MATCH($H308,'Kode Akun'!$C:$C,0),0),"")</f>
        <v/>
      </c>
      <c r="J308" s="481"/>
      <c r="K308" s="481"/>
      <c r="L308" s="482"/>
      <c r="M308" s="483"/>
      <c r="N308" s="484"/>
      <c r="O308" s="484"/>
      <c r="P308" s="488" t="str">
        <f>IFERROR(INDEX(Supplier!D:D,MATCH(O308,Supplier!C:C,0),0),"")</f>
        <v/>
      </c>
      <c r="Q308" s="484"/>
      <c r="R308" s="484"/>
      <c r="S308" s="488" t="str">
        <f>IFERROR(INDEX(Customer!D:D,MATCH(R308,Customer!C:C,0),0),"")</f>
        <v/>
      </c>
      <c r="T308" s="490" t="str">
        <f>IFERROR(INDEX('Kode Akun'!N:N,MATCH(H308,'Kode Akun'!C:C,0),0),"")</f>
        <v/>
      </c>
      <c r="U308" s="488" t="str">
        <f>IFERROR(INDEX('Kode Akun'!O:O,MATCH(H308,'Kode Akun'!C:C,0),0),"")</f>
        <v/>
      </c>
      <c r="V308" s="166"/>
    </row>
    <row r="309" spans="1:22" ht="15" customHeight="1" x14ac:dyDescent="0.25">
      <c r="A309" s="237">
        <f t="shared" si="12"/>
        <v>0</v>
      </c>
      <c r="B309" s="237">
        <f t="shared" si="13"/>
        <v>0</v>
      </c>
      <c r="C309" s="442" t="e">
        <f t="shared" si="14"/>
        <v>#REF!</v>
      </c>
      <c r="D309" s="477">
        <v>300</v>
      </c>
      <c r="E309" s="478"/>
      <c r="F309" s="477"/>
      <c r="G309" s="479"/>
      <c r="H309" s="477"/>
      <c r="I309" s="480" t="str">
        <f>IF(H309&lt;&gt;"",INDEX('Kode Akun'!$D:$D,MATCH($H309,'Kode Akun'!$C:$C,0),0),"")</f>
        <v/>
      </c>
      <c r="J309" s="481"/>
      <c r="K309" s="481"/>
      <c r="L309" s="482"/>
      <c r="M309" s="483"/>
      <c r="N309" s="484"/>
      <c r="O309" s="484"/>
      <c r="P309" s="488" t="str">
        <f>IFERROR(INDEX(Supplier!D:D,MATCH(O309,Supplier!C:C,0),0),"")</f>
        <v/>
      </c>
      <c r="Q309" s="484"/>
      <c r="R309" s="484"/>
      <c r="S309" s="488" t="str">
        <f>IFERROR(INDEX(Customer!D:D,MATCH(R309,Customer!C:C,0),0),"")</f>
        <v/>
      </c>
      <c r="T309" s="490" t="str">
        <f>IFERROR(INDEX('Kode Akun'!N:N,MATCH(H309,'Kode Akun'!C:C,0),0),"")</f>
        <v/>
      </c>
      <c r="U309" s="488" t="str">
        <f>IFERROR(INDEX('Kode Akun'!O:O,MATCH(H309,'Kode Akun'!C:C,0),0),"")</f>
        <v/>
      </c>
      <c r="V309" s="166"/>
    </row>
    <row r="310" spans="1:22" ht="15" customHeight="1" x14ac:dyDescent="0.25">
      <c r="A310" s="237">
        <f t="shared" si="12"/>
        <v>0</v>
      </c>
      <c r="B310" s="237">
        <f t="shared" si="13"/>
        <v>0</v>
      </c>
      <c r="C310" s="442" t="e">
        <f t="shared" si="14"/>
        <v>#REF!</v>
      </c>
      <c r="D310" s="477">
        <v>301</v>
      </c>
      <c r="E310" s="478"/>
      <c r="F310" s="477"/>
      <c r="G310" s="479"/>
      <c r="H310" s="477"/>
      <c r="I310" s="480" t="str">
        <f>IF(H310&lt;&gt;"",INDEX('Kode Akun'!$D:$D,MATCH($H310,'Kode Akun'!$C:$C,0),0),"")</f>
        <v/>
      </c>
      <c r="J310" s="481"/>
      <c r="K310" s="481"/>
      <c r="L310" s="482"/>
      <c r="M310" s="483"/>
      <c r="N310" s="484"/>
      <c r="O310" s="484"/>
      <c r="P310" s="488" t="str">
        <f>IFERROR(INDEX(Supplier!D:D,MATCH(O310,Supplier!C:C,0),0),"")</f>
        <v/>
      </c>
      <c r="Q310" s="484"/>
      <c r="R310" s="484"/>
      <c r="S310" s="488" t="str">
        <f>IFERROR(INDEX(Customer!D:D,MATCH(R310,Customer!C:C,0),0),"")</f>
        <v/>
      </c>
      <c r="T310" s="490" t="str">
        <f>IFERROR(INDEX('Kode Akun'!N:N,MATCH(H310,'Kode Akun'!C:C,0),0),"")</f>
        <v/>
      </c>
      <c r="U310" s="488" t="str">
        <f>IFERROR(INDEX('Kode Akun'!O:O,MATCH(H310,'Kode Akun'!C:C,0),0),"")</f>
        <v/>
      </c>
      <c r="V310" s="166"/>
    </row>
    <row r="311" spans="1:22" ht="15" customHeight="1" x14ac:dyDescent="0.25">
      <c r="A311" s="237">
        <f t="shared" si="12"/>
        <v>0</v>
      </c>
      <c r="B311" s="237">
        <f t="shared" si="13"/>
        <v>0</v>
      </c>
      <c r="C311" s="442" t="e">
        <f t="shared" si="14"/>
        <v>#REF!</v>
      </c>
      <c r="D311" s="477">
        <v>302</v>
      </c>
      <c r="E311" s="478"/>
      <c r="F311" s="477"/>
      <c r="G311" s="479"/>
      <c r="H311" s="477"/>
      <c r="I311" s="480" t="str">
        <f>IF(H311&lt;&gt;"",INDEX('Kode Akun'!$D:$D,MATCH($H311,'Kode Akun'!$C:$C,0),0),"")</f>
        <v/>
      </c>
      <c r="J311" s="481"/>
      <c r="K311" s="481"/>
      <c r="L311" s="482"/>
      <c r="M311" s="483"/>
      <c r="N311" s="484"/>
      <c r="O311" s="484"/>
      <c r="P311" s="488" t="str">
        <f>IFERROR(INDEX(Supplier!D:D,MATCH(O311,Supplier!C:C,0),0),"")</f>
        <v/>
      </c>
      <c r="Q311" s="484"/>
      <c r="R311" s="484"/>
      <c r="S311" s="488" t="str">
        <f>IFERROR(INDEX(Customer!D:D,MATCH(R311,Customer!C:C,0),0),"")</f>
        <v/>
      </c>
      <c r="T311" s="490" t="str">
        <f>IFERROR(INDEX('Kode Akun'!N:N,MATCH(H311,'Kode Akun'!C:C,0),0),"")</f>
        <v/>
      </c>
      <c r="U311" s="488" t="str">
        <f>IFERROR(INDEX('Kode Akun'!O:O,MATCH(H311,'Kode Akun'!C:C,0),0),"")</f>
        <v/>
      </c>
      <c r="V311" s="166"/>
    </row>
    <row r="312" spans="1:22" ht="15" customHeight="1" x14ac:dyDescent="0.25">
      <c r="A312" s="237">
        <f t="shared" si="12"/>
        <v>0</v>
      </c>
      <c r="B312" s="237">
        <f t="shared" si="13"/>
        <v>0</v>
      </c>
      <c r="C312" s="442" t="e">
        <f t="shared" si="14"/>
        <v>#REF!</v>
      </c>
      <c r="D312" s="477">
        <v>303</v>
      </c>
      <c r="E312" s="478"/>
      <c r="F312" s="477"/>
      <c r="G312" s="479"/>
      <c r="H312" s="477"/>
      <c r="I312" s="480" t="str">
        <f>IF(H312&lt;&gt;"",INDEX('Kode Akun'!$D:$D,MATCH($H312,'Kode Akun'!$C:$C,0),0),"")</f>
        <v/>
      </c>
      <c r="J312" s="481"/>
      <c r="K312" s="481"/>
      <c r="L312" s="482"/>
      <c r="M312" s="483"/>
      <c r="N312" s="484"/>
      <c r="O312" s="484"/>
      <c r="P312" s="488" t="str">
        <f>IFERROR(INDEX(Supplier!D:D,MATCH(O312,Supplier!C:C,0),0),"")</f>
        <v/>
      </c>
      <c r="Q312" s="484"/>
      <c r="R312" s="484"/>
      <c r="S312" s="488" t="str">
        <f>IFERROR(INDEX(Customer!D:D,MATCH(R312,Customer!C:C,0),0),"")</f>
        <v/>
      </c>
      <c r="T312" s="490" t="str">
        <f>IFERROR(INDEX('Kode Akun'!N:N,MATCH(H312,'Kode Akun'!C:C,0),0),"")</f>
        <v/>
      </c>
      <c r="U312" s="488" t="str">
        <f>IFERROR(INDEX('Kode Akun'!O:O,MATCH(H312,'Kode Akun'!C:C,0),0),"")</f>
        <v/>
      </c>
      <c r="V312" s="166"/>
    </row>
    <row r="313" spans="1:22" ht="15" customHeight="1" x14ac:dyDescent="0.25">
      <c r="A313" s="237">
        <f t="shared" si="12"/>
        <v>0</v>
      </c>
      <c r="B313" s="237">
        <f t="shared" si="13"/>
        <v>0</v>
      </c>
      <c r="C313" s="442" t="e">
        <f t="shared" si="14"/>
        <v>#REF!</v>
      </c>
      <c r="D313" s="477">
        <v>304</v>
      </c>
      <c r="E313" s="478"/>
      <c r="F313" s="477"/>
      <c r="G313" s="479"/>
      <c r="H313" s="477"/>
      <c r="I313" s="480" t="str">
        <f>IF(H313&lt;&gt;"",INDEX('Kode Akun'!$D:$D,MATCH($H313,'Kode Akun'!$C:$C,0),0),"")</f>
        <v/>
      </c>
      <c r="J313" s="481"/>
      <c r="K313" s="481"/>
      <c r="L313" s="482"/>
      <c r="M313" s="483"/>
      <c r="N313" s="484"/>
      <c r="O313" s="484"/>
      <c r="P313" s="488" t="str">
        <f>IFERROR(INDEX(Supplier!D:D,MATCH(O313,Supplier!C:C,0),0),"")</f>
        <v/>
      </c>
      <c r="Q313" s="484"/>
      <c r="R313" s="484"/>
      <c r="S313" s="488" t="str">
        <f>IFERROR(INDEX(Customer!D:D,MATCH(R313,Customer!C:C,0),0),"")</f>
        <v/>
      </c>
      <c r="T313" s="490" t="str">
        <f>IFERROR(INDEX('Kode Akun'!N:N,MATCH(H313,'Kode Akun'!C:C,0),0),"")</f>
        <v/>
      </c>
      <c r="U313" s="488" t="str">
        <f>IFERROR(INDEX('Kode Akun'!O:O,MATCH(H313,'Kode Akun'!C:C,0),0),"")</f>
        <v/>
      </c>
      <c r="V313" s="166"/>
    </row>
    <row r="314" spans="1:22" ht="15" customHeight="1" x14ac:dyDescent="0.25">
      <c r="A314" s="237">
        <f t="shared" si="12"/>
        <v>0</v>
      </c>
      <c r="B314" s="237">
        <f t="shared" si="13"/>
        <v>0</v>
      </c>
      <c r="C314" s="442" t="e">
        <f t="shared" si="14"/>
        <v>#REF!</v>
      </c>
      <c r="D314" s="477">
        <v>305</v>
      </c>
      <c r="E314" s="478"/>
      <c r="F314" s="477"/>
      <c r="G314" s="479"/>
      <c r="H314" s="477"/>
      <c r="I314" s="480" t="str">
        <f>IF(H314&lt;&gt;"",INDEX('Kode Akun'!$D:$D,MATCH($H314,'Kode Akun'!$C:$C,0),0),"")</f>
        <v/>
      </c>
      <c r="J314" s="481"/>
      <c r="K314" s="481"/>
      <c r="L314" s="482"/>
      <c r="M314" s="483"/>
      <c r="N314" s="484"/>
      <c r="O314" s="484"/>
      <c r="P314" s="488" t="str">
        <f>IFERROR(INDEX(Supplier!D:D,MATCH(O314,Supplier!C:C,0),0),"")</f>
        <v/>
      </c>
      <c r="Q314" s="484"/>
      <c r="R314" s="484"/>
      <c r="S314" s="488" t="str">
        <f>IFERROR(INDEX(Customer!D:D,MATCH(R314,Customer!C:C,0),0),"")</f>
        <v/>
      </c>
      <c r="T314" s="490" t="str">
        <f>IFERROR(INDEX('Kode Akun'!N:N,MATCH(H314,'Kode Akun'!C:C,0),0),"")</f>
        <v/>
      </c>
      <c r="U314" s="488" t="str">
        <f>IFERROR(INDEX('Kode Akun'!O:O,MATCH(H314,'Kode Akun'!C:C,0),0),"")</f>
        <v/>
      </c>
      <c r="V314" s="166"/>
    </row>
    <row r="315" spans="1:22" ht="15" customHeight="1" x14ac:dyDescent="0.25">
      <c r="A315" s="237">
        <f t="shared" si="12"/>
        <v>0</v>
      </c>
      <c r="B315" s="237">
        <f t="shared" si="13"/>
        <v>0</v>
      </c>
      <c r="C315" s="442" t="e">
        <f t="shared" si="14"/>
        <v>#REF!</v>
      </c>
      <c r="D315" s="477">
        <v>306</v>
      </c>
      <c r="E315" s="478"/>
      <c r="F315" s="477"/>
      <c r="G315" s="479"/>
      <c r="H315" s="477"/>
      <c r="I315" s="480" t="str">
        <f>IF(H315&lt;&gt;"",INDEX('Kode Akun'!$D:$D,MATCH($H315,'Kode Akun'!$C:$C,0),0),"")</f>
        <v/>
      </c>
      <c r="J315" s="481"/>
      <c r="K315" s="481"/>
      <c r="L315" s="482"/>
      <c r="M315" s="483"/>
      <c r="N315" s="484"/>
      <c r="O315" s="484"/>
      <c r="P315" s="488" t="str">
        <f>IFERROR(INDEX(Supplier!D:D,MATCH(O315,Supplier!C:C,0),0),"")</f>
        <v/>
      </c>
      <c r="Q315" s="484"/>
      <c r="R315" s="484"/>
      <c r="S315" s="488" t="str">
        <f>IFERROR(INDEX(Customer!D:D,MATCH(R315,Customer!C:C,0),0),"")</f>
        <v/>
      </c>
      <c r="T315" s="490" t="str">
        <f>IFERROR(INDEX('Kode Akun'!N:N,MATCH(H315,'Kode Akun'!C:C,0),0),"")</f>
        <v/>
      </c>
      <c r="U315" s="488" t="str">
        <f>IFERROR(INDEX('Kode Akun'!O:O,MATCH(H315,'Kode Akun'!C:C,0),0),"")</f>
        <v/>
      </c>
      <c r="V315" s="166"/>
    </row>
    <row r="316" spans="1:22" ht="15" customHeight="1" x14ac:dyDescent="0.25">
      <c r="A316" s="237">
        <f t="shared" si="12"/>
        <v>0</v>
      </c>
      <c r="B316" s="237">
        <f t="shared" si="13"/>
        <v>0</v>
      </c>
      <c r="C316" s="442" t="e">
        <f t="shared" si="14"/>
        <v>#REF!</v>
      </c>
      <c r="D316" s="477">
        <v>307</v>
      </c>
      <c r="E316" s="478"/>
      <c r="F316" s="477"/>
      <c r="G316" s="479"/>
      <c r="H316" s="477"/>
      <c r="I316" s="480" t="str">
        <f>IF(H316&lt;&gt;"",INDEX('Kode Akun'!$D:$D,MATCH($H316,'Kode Akun'!$C:$C,0),0),"")</f>
        <v/>
      </c>
      <c r="J316" s="481"/>
      <c r="K316" s="481"/>
      <c r="L316" s="482"/>
      <c r="M316" s="483"/>
      <c r="N316" s="484"/>
      <c r="O316" s="484"/>
      <c r="P316" s="488" t="str">
        <f>IFERROR(INDEX(Supplier!D:D,MATCH(O316,Supplier!C:C,0),0),"")</f>
        <v/>
      </c>
      <c r="Q316" s="484"/>
      <c r="R316" s="484"/>
      <c r="S316" s="488" t="str">
        <f>IFERROR(INDEX(Customer!D:D,MATCH(R316,Customer!C:C,0),0),"")</f>
        <v/>
      </c>
      <c r="T316" s="490" t="str">
        <f>IFERROR(INDEX('Kode Akun'!N:N,MATCH(H316,'Kode Akun'!C:C,0),0),"")</f>
        <v/>
      </c>
      <c r="U316" s="488" t="str">
        <f>IFERROR(INDEX('Kode Akun'!O:O,MATCH(H316,'Kode Akun'!C:C,0),0),"")</f>
        <v/>
      </c>
      <c r="V316" s="166"/>
    </row>
    <row r="317" spans="1:22" ht="15" customHeight="1" x14ac:dyDescent="0.25">
      <c r="A317" s="237">
        <f t="shared" si="12"/>
        <v>0</v>
      </c>
      <c r="B317" s="237">
        <f t="shared" si="13"/>
        <v>0</v>
      </c>
      <c r="C317" s="442" t="e">
        <f t="shared" si="14"/>
        <v>#REF!</v>
      </c>
      <c r="D317" s="477">
        <v>308</v>
      </c>
      <c r="E317" s="478"/>
      <c r="F317" s="477"/>
      <c r="G317" s="479"/>
      <c r="H317" s="477"/>
      <c r="I317" s="480" t="str">
        <f>IF(H317&lt;&gt;"",INDEX('Kode Akun'!$D:$D,MATCH($H317,'Kode Akun'!$C:$C,0),0),"")</f>
        <v/>
      </c>
      <c r="J317" s="481"/>
      <c r="K317" s="481"/>
      <c r="L317" s="482"/>
      <c r="M317" s="483"/>
      <c r="N317" s="484"/>
      <c r="O317" s="484"/>
      <c r="P317" s="488" t="str">
        <f>IFERROR(INDEX(Supplier!D:D,MATCH(O317,Supplier!C:C,0),0),"")</f>
        <v/>
      </c>
      <c r="Q317" s="484"/>
      <c r="R317" s="484"/>
      <c r="S317" s="488" t="str">
        <f>IFERROR(INDEX(Customer!D:D,MATCH(R317,Customer!C:C,0),0),"")</f>
        <v/>
      </c>
      <c r="T317" s="490" t="str">
        <f>IFERROR(INDEX('Kode Akun'!N:N,MATCH(H317,'Kode Akun'!C:C,0),0),"")</f>
        <v/>
      </c>
      <c r="U317" s="488" t="str">
        <f>IFERROR(INDEX('Kode Akun'!O:O,MATCH(H317,'Kode Akun'!C:C,0),0),"")</f>
        <v/>
      </c>
      <c r="V317" s="166"/>
    </row>
    <row r="318" spans="1:22" ht="15" customHeight="1" x14ac:dyDescent="0.25">
      <c r="A318" s="237">
        <f t="shared" si="12"/>
        <v>0</v>
      </c>
      <c r="B318" s="237">
        <f t="shared" si="13"/>
        <v>0</v>
      </c>
      <c r="C318" s="442" t="e">
        <f t="shared" si="14"/>
        <v>#REF!</v>
      </c>
      <c r="D318" s="477">
        <v>309</v>
      </c>
      <c r="E318" s="478"/>
      <c r="F318" s="477"/>
      <c r="G318" s="479"/>
      <c r="H318" s="477"/>
      <c r="I318" s="480" t="str">
        <f>IF(H318&lt;&gt;"",INDEX('Kode Akun'!$D:$D,MATCH($H318,'Kode Akun'!$C:$C,0),0),"")</f>
        <v/>
      </c>
      <c r="J318" s="481"/>
      <c r="K318" s="481"/>
      <c r="L318" s="482"/>
      <c r="M318" s="483"/>
      <c r="N318" s="484"/>
      <c r="O318" s="484"/>
      <c r="P318" s="488" t="str">
        <f>IFERROR(INDEX(Supplier!D:D,MATCH(O318,Supplier!C:C,0),0),"")</f>
        <v/>
      </c>
      <c r="Q318" s="484"/>
      <c r="R318" s="484"/>
      <c r="S318" s="488" t="str">
        <f>IFERROR(INDEX(Customer!D:D,MATCH(R318,Customer!C:C,0),0),"")</f>
        <v/>
      </c>
      <c r="T318" s="490" t="str">
        <f>IFERROR(INDEX('Kode Akun'!N:N,MATCH(H318,'Kode Akun'!C:C,0),0),"")</f>
        <v/>
      </c>
      <c r="U318" s="488" t="str">
        <f>IFERROR(INDEX('Kode Akun'!O:O,MATCH(H318,'Kode Akun'!C:C,0),0),"")</f>
        <v/>
      </c>
      <c r="V318" s="166"/>
    </row>
    <row r="319" spans="1:22" ht="15" customHeight="1" x14ac:dyDescent="0.25">
      <c r="A319" s="237">
        <f t="shared" si="12"/>
        <v>0</v>
      </c>
      <c r="B319" s="237">
        <f t="shared" si="13"/>
        <v>0</v>
      </c>
      <c r="C319" s="442" t="e">
        <f t="shared" si="14"/>
        <v>#REF!</v>
      </c>
      <c r="D319" s="477">
        <v>310</v>
      </c>
      <c r="E319" s="478"/>
      <c r="F319" s="477"/>
      <c r="G319" s="479"/>
      <c r="H319" s="477"/>
      <c r="I319" s="480" t="str">
        <f>IF(H319&lt;&gt;"",INDEX('Kode Akun'!$D:$D,MATCH($H319,'Kode Akun'!$C:$C,0),0),"")</f>
        <v/>
      </c>
      <c r="J319" s="481"/>
      <c r="K319" s="481"/>
      <c r="L319" s="482"/>
      <c r="M319" s="483"/>
      <c r="N319" s="484"/>
      <c r="O319" s="484"/>
      <c r="P319" s="488" t="str">
        <f>IFERROR(INDEX(Supplier!D:D,MATCH(O319,Supplier!C:C,0),0),"")</f>
        <v/>
      </c>
      <c r="Q319" s="484"/>
      <c r="R319" s="484"/>
      <c r="S319" s="488" t="str">
        <f>IFERROR(INDEX(Customer!D:D,MATCH(R319,Customer!C:C,0),0),"")</f>
        <v/>
      </c>
      <c r="T319" s="490" t="str">
        <f>IFERROR(INDEX('Kode Akun'!N:N,MATCH(H319,'Kode Akun'!C:C,0),0),"")</f>
        <v/>
      </c>
      <c r="U319" s="488" t="str">
        <f>IFERROR(INDEX('Kode Akun'!O:O,MATCH(H319,'Kode Akun'!C:C,0),0),"")</f>
        <v/>
      </c>
      <c r="V319" s="166"/>
    </row>
    <row r="320" spans="1:22" ht="15" customHeight="1" x14ac:dyDescent="0.25">
      <c r="A320" s="237">
        <f t="shared" si="12"/>
        <v>0</v>
      </c>
      <c r="B320" s="237">
        <f t="shared" si="13"/>
        <v>0</v>
      </c>
      <c r="C320" s="442" t="e">
        <f t="shared" si="14"/>
        <v>#REF!</v>
      </c>
      <c r="D320" s="477">
        <v>311</v>
      </c>
      <c r="E320" s="478"/>
      <c r="F320" s="477"/>
      <c r="G320" s="479"/>
      <c r="H320" s="477"/>
      <c r="I320" s="480" t="str">
        <f>IF(H320&lt;&gt;"",INDEX('Kode Akun'!$D:$D,MATCH($H320,'Kode Akun'!$C:$C,0),0),"")</f>
        <v/>
      </c>
      <c r="J320" s="481"/>
      <c r="K320" s="481"/>
      <c r="L320" s="482"/>
      <c r="M320" s="483"/>
      <c r="N320" s="484"/>
      <c r="O320" s="484"/>
      <c r="P320" s="488" t="str">
        <f>IFERROR(INDEX(Supplier!D:D,MATCH(O320,Supplier!C:C,0),0),"")</f>
        <v/>
      </c>
      <c r="Q320" s="484"/>
      <c r="R320" s="484"/>
      <c r="S320" s="488" t="str">
        <f>IFERROR(INDEX(Customer!D:D,MATCH(R320,Customer!C:C,0),0),"")</f>
        <v/>
      </c>
      <c r="T320" s="490" t="str">
        <f>IFERROR(INDEX('Kode Akun'!N:N,MATCH(H320,'Kode Akun'!C:C,0),0),"")</f>
        <v/>
      </c>
      <c r="U320" s="488" t="str">
        <f>IFERROR(INDEX('Kode Akun'!O:O,MATCH(H320,'Kode Akun'!C:C,0),0),"")</f>
        <v/>
      </c>
      <c r="V320" s="166"/>
    </row>
    <row r="321" spans="1:22" ht="15" customHeight="1" x14ac:dyDescent="0.25">
      <c r="A321" s="237">
        <f t="shared" si="12"/>
        <v>0</v>
      </c>
      <c r="B321" s="237">
        <f t="shared" si="13"/>
        <v>0</v>
      </c>
      <c r="C321" s="442" t="e">
        <f t="shared" si="14"/>
        <v>#REF!</v>
      </c>
      <c r="D321" s="477">
        <v>312</v>
      </c>
      <c r="E321" s="478"/>
      <c r="F321" s="477"/>
      <c r="G321" s="479"/>
      <c r="H321" s="477"/>
      <c r="I321" s="480" t="str">
        <f>IF(H321&lt;&gt;"",INDEX('Kode Akun'!$D:$D,MATCH($H321,'Kode Akun'!$C:$C,0),0),"")</f>
        <v/>
      </c>
      <c r="J321" s="481"/>
      <c r="K321" s="481"/>
      <c r="L321" s="482"/>
      <c r="M321" s="483"/>
      <c r="N321" s="484"/>
      <c r="O321" s="484"/>
      <c r="P321" s="488" t="str">
        <f>IFERROR(INDEX(Supplier!D:D,MATCH(O321,Supplier!C:C,0),0),"")</f>
        <v/>
      </c>
      <c r="Q321" s="484"/>
      <c r="R321" s="484"/>
      <c r="S321" s="488" t="str">
        <f>IFERROR(INDEX(Customer!D:D,MATCH(R321,Customer!C:C,0),0),"")</f>
        <v/>
      </c>
      <c r="T321" s="490" t="str">
        <f>IFERROR(INDEX('Kode Akun'!N:N,MATCH(H321,'Kode Akun'!C:C,0),0),"")</f>
        <v/>
      </c>
      <c r="U321" s="488" t="str">
        <f>IFERROR(INDEX('Kode Akun'!O:O,MATCH(H321,'Kode Akun'!C:C,0),0),"")</f>
        <v/>
      </c>
      <c r="V321" s="166"/>
    </row>
    <row r="322" spans="1:22" ht="15" customHeight="1" x14ac:dyDescent="0.25">
      <c r="A322" s="237">
        <f t="shared" si="12"/>
        <v>0</v>
      </c>
      <c r="B322" s="237">
        <f t="shared" si="13"/>
        <v>0</v>
      </c>
      <c r="C322" s="442" t="e">
        <f t="shared" si="14"/>
        <v>#REF!</v>
      </c>
      <c r="D322" s="477">
        <v>313</v>
      </c>
      <c r="E322" s="478"/>
      <c r="F322" s="477"/>
      <c r="G322" s="479"/>
      <c r="H322" s="477"/>
      <c r="I322" s="480" t="str">
        <f>IF(H322&lt;&gt;"",INDEX('Kode Akun'!$D:$D,MATCH($H322,'Kode Akun'!$C:$C,0),0),"")</f>
        <v/>
      </c>
      <c r="J322" s="481"/>
      <c r="K322" s="481"/>
      <c r="L322" s="482"/>
      <c r="M322" s="483"/>
      <c r="N322" s="484"/>
      <c r="O322" s="484"/>
      <c r="P322" s="488" t="str">
        <f>IFERROR(INDEX(Supplier!D:D,MATCH(O322,Supplier!C:C,0),0),"")</f>
        <v/>
      </c>
      <c r="Q322" s="484"/>
      <c r="R322" s="484"/>
      <c r="S322" s="488" t="str">
        <f>IFERROR(INDEX(Customer!D:D,MATCH(R322,Customer!C:C,0),0),"")</f>
        <v/>
      </c>
      <c r="T322" s="490" t="str">
        <f>IFERROR(INDEX('Kode Akun'!N:N,MATCH(H322,'Kode Akun'!C:C,0),0),"")</f>
        <v/>
      </c>
      <c r="U322" s="488" t="str">
        <f>IFERROR(INDEX('Kode Akun'!O:O,MATCH(H322,'Kode Akun'!C:C,0),0),"")</f>
        <v/>
      </c>
      <c r="V322" s="166"/>
    </row>
    <row r="323" spans="1:22" ht="15" customHeight="1" x14ac:dyDescent="0.25">
      <c r="A323" s="237">
        <f t="shared" si="12"/>
        <v>0</v>
      </c>
      <c r="B323" s="237">
        <f t="shared" si="13"/>
        <v>0</v>
      </c>
      <c r="C323" s="442" t="e">
        <f t="shared" si="14"/>
        <v>#REF!</v>
      </c>
      <c r="D323" s="477">
        <v>314</v>
      </c>
      <c r="E323" s="478"/>
      <c r="F323" s="477"/>
      <c r="G323" s="479"/>
      <c r="H323" s="477"/>
      <c r="I323" s="480" t="str">
        <f>IF(H323&lt;&gt;"",INDEX('Kode Akun'!$D:$D,MATCH($H323,'Kode Akun'!$C:$C,0),0),"")</f>
        <v/>
      </c>
      <c r="J323" s="481"/>
      <c r="K323" s="481"/>
      <c r="L323" s="482"/>
      <c r="M323" s="483"/>
      <c r="N323" s="484"/>
      <c r="O323" s="484"/>
      <c r="P323" s="488" t="str">
        <f>IFERROR(INDEX(Supplier!D:D,MATCH(O323,Supplier!C:C,0),0),"")</f>
        <v/>
      </c>
      <c r="Q323" s="484"/>
      <c r="R323" s="484"/>
      <c r="S323" s="488" t="str">
        <f>IFERROR(INDEX(Customer!D:D,MATCH(R323,Customer!C:C,0),0),"")</f>
        <v/>
      </c>
      <c r="T323" s="490" t="str">
        <f>IFERROR(INDEX('Kode Akun'!N:N,MATCH(H323,'Kode Akun'!C:C,0),0),"")</f>
        <v/>
      </c>
      <c r="U323" s="488" t="str">
        <f>IFERROR(INDEX('Kode Akun'!O:O,MATCH(H323,'Kode Akun'!C:C,0),0),"")</f>
        <v/>
      </c>
      <c r="V323" s="166"/>
    </row>
    <row r="324" spans="1:22" ht="15" customHeight="1" x14ac:dyDescent="0.25">
      <c r="A324" s="237">
        <f t="shared" si="12"/>
        <v>0</v>
      </c>
      <c r="B324" s="237">
        <f t="shared" si="13"/>
        <v>0</v>
      </c>
      <c r="C324" s="442" t="e">
        <f t="shared" si="14"/>
        <v>#REF!</v>
      </c>
      <c r="D324" s="477">
        <v>315</v>
      </c>
      <c r="E324" s="478"/>
      <c r="F324" s="477"/>
      <c r="G324" s="479"/>
      <c r="H324" s="477"/>
      <c r="I324" s="480" t="str">
        <f>IF(H324&lt;&gt;"",INDEX('Kode Akun'!$D:$D,MATCH($H324,'Kode Akun'!$C:$C,0),0),"")</f>
        <v/>
      </c>
      <c r="J324" s="481"/>
      <c r="K324" s="481"/>
      <c r="L324" s="482"/>
      <c r="M324" s="483"/>
      <c r="N324" s="484"/>
      <c r="O324" s="484"/>
      <c r="P324" s="488" t="str">
        <f>IFERROR(INDEX(Supplier!D:D,MATCH(O324,Supplier!C:C,0),0),"")</f>
        <v/>
      </c>
      <c r="Q324" s="484"/>
      <c r="R324" s="484"/>
      <c r="S324" s="488" t="str">
        <f>IFERROR(INDEX(Customer!D:D,MATCH(R324,Customer!C:C,0),0),"")</f>
        <v/>
      </c>
      <c r="T324" s="490" t="str">
        <f>IFERROR(INDEX('Kode Akun'!N:N,MATCH(H324,'Kode Akun'!C:C,0),0),"")</f>
        <v/>
      </c>
      <c r="U324" s="488" t="str">
        <f>IFERROR(INDEX('Kode Akun'!O:O,MATCH(H324,'Kode Akun'!C:C,0),0),"")</f>
        <v/>
      </c>
      <c r="V324" s="166"/>
    </row>
    <row r="325" spans="1:22" ht="15" customHeight="1" x14ac:dyDescent="0.25">
      <c r="A325" s="237">
        <f t="shared" si="12"/>
        <v>0</v>
      </c>
      <c r="B325" s="237">
        <f t="shared" si="13"/>
        <v>0</v>
      </c>
      <c r="C325" s="442" t="e">
        <f t="shared" si="14"/>
        <v>#REF!</v>
      </c>
      <c r="D325" s="477">
        <v>316</v>
      </c>
      <c r="E325" s="478"/>
      <c r="F325" s="477"/>
      <c r="G325" s="479"/>
      <c r="H325" s="477"/>
      <c r="I325" s="480" t="str">
        <f>IF(H325&lt;&gt;"",INDEX('Kode Akun'!$D:$D,MATCH($H325,'Kode Akun'!$C:$C,0),0),"")</f>
        <v/>
      </c>
      <c r="J325" s="481"/>
      <c r="K325" s="481"/>
      <c r="L325" s="482"/>
      <c r="M325" s="483"/>
      <c r="N325" s="484"/>
      <c r="O325" s="484"/>
      <c r="P325" s="488" t="str">
        <f>IFERROR(INDEX(Supplier!D:D,MATCH(O325,Supplier!C:C,0),0),"")</f>
        <v/>
      </c>
      <c r="Q325" s="484"/>
      <c r="R325" s="484"/>
      <c r="S325" s="488" t="str">
        <f>IFERROR(INDEX(Customer!D:D,MATCH(R325,Customer!C:C,0),0),"")</f>
        <v/>
      </c>
      <c r="T325" s="490" t="str">
        <f>IFERROR(INDEX('Kode Akun'!N:N,MATCH(H325,'Kode Akun'!C:C,0),0),"")</f>
        <v/>
      </c>
      <c r="U325" s="488" t="str">
        <f>IFERROR(INDEX('Kode Akun'!O:O,MATCH(H325,'Kode Akun'!C:C,0),0),"")</f>
        <v/>
      </c>
      <c r="V325" s="166"/>
    </row>
    <row r="326" spans="1:22" ht="15" customHeight="1" x14ac:dyDescent="0.25">
      <c r="A326" s="237">
        <f t="shared" si="12"/>
        <v>0</v>
      </c>
      <c r="B326" s="237">
        <f t="shared" si="13"/>
        <v>0</v>
      </c>
      <c r="C326" s="442" t="e">
        <f t="shared" si="14"/>
        <v>#REF!</v>
      </c>
      <c r="D326" s="477">
        <v>317</v>
      </c>
      <c r="E326" s="478"/>
      <c r="F326" s="477"/>
      <c r="G326" s="479"/>
      <c r="H326" s="477"/>
      <c r="I326" s="480" t="str">
        <f>IF(H326&lt;&gt;"",INDEX('Kode Akun'!$D:$D,MATCH($H326,'Kode Akun'!$C:$C,0),0),"")</f>
        <v/>
      </c>
      <c r="J326" s="481"/>
      <c r="K326" s="481"/>
      <c r="L326" s="482"/>
      <c r="M326" s="483"/>
      <c r="N326" s="484"/>
      <c r="O326" s="484"/>
      <c r="P326" s="488" t="str">
        <f>IFERROR(INDEX(Supplier!D:D,MATCH(O326,Supplier!C:C,0),0),"")</f>
        <v/>
      </c>
      <c r="Q326" s="484"/>
      <c r="R326" s="484"/>
      <c r="S326" s="488" t="str">
        <f>IFERROR(INDEX(Customer!D:D,MATCH(R326,Customer!C:C,0),0),"")</f>
        <v/>
      </c>
      <c r="T326" s="490" t="str">
        <f>IFERROR(INDEX('Kode Akun'!N:N,MATCH(H326,'Kode Akun'!C:C,0),0),"")</f>
        <v/>
      </c>
      <c r="U326" s="488" t="str">
        <f>IFERROR(INDEX('Kode Akun'!O:O,MATCH(H326,'Kode Akun'!C:C,0),0),"")</f>
        <v/>
      </c>
      <c r="V326" s="166"/>
    </row>
    <row r="327" spans="1:22" ht="15" customHeight="1" x14ac:dyDescent="0.25">
      <c r="A327" s="237">
        <f t="shared" si="12"/>
        <v>0</v>
      </c>
      <c r="B327" s="237">
        <f t="shared" si="13"/>
        <v>0</v>
      </c>
      <c r="C327" s="442" t="e">
        <f t="shared" si="14"/>
        <v>#REF!</v>
      </c>
      <c r="D327" s="477">
        <v>318</v>
      </c>
      <c r="E327" s="478"/>
      <c r="F327" s="477"/>
      <c r="G327" s="479"/>
      <c r="H327" s="477"/>
      <c r="I327" s="480" t="str">
        <f>IF(H327&lt;&gt;"",INDEX('Kode Akun'!$D:$D,MATCH($H327,'Kode Akun'!$C:$C,0),0),"")</f>
        <v/>
      </c>
      <c r="J327" s="481"/>
      <c r="K327" s="481"/>
      <c r="L327" s="482"/>
      <c r="M327" s="483"/>
      <c r="N327" s="484"/>
      <c r="O327" s="484"/>
      <c r="P327" s="488" t="str">
        <f>IFERROR(INDEX(Supplier!D:D,MATCH(O327,Supplier!C:C,0),0),"")</f>
        <v/>
      </c>
      <c r="Q327" s="484"/>
      <c r="R327" s="484"/>
      <c r="S327" s="488" t="str">
        <f>IFERROR(INDEX(Customer!D:D,MATCH(R327,Customer!C:C,0),0),"")</f>
        <v/>
      </c>
      <c r="T327" s="490" t="str">
        <f>IFERROR(INDEX('Kode Akun'!N:N,MATCH(H327,'Kode Akun'!C:C,0),0),"")</f>
        <v/>
      </c>
      <c r="U327" s="488" t="str">
        <f>IFERROR(INDEX('Kode Akun'!O:O,MATCH(H327,'Kode Akun'!C:C,0),0),"")</f>
        <v/>
      </c>
      <c r="V327" s="166"/>
    </row>
    <row r="328" spans="1:22" ht="15" customHeight="1" x14ac:dyDescent="0.25">
      <c r="A328" s="237">
        <f t="shared" si="12"/>
        <v>0</v>
      </c>
      <c r="B328" s="237">
        <f t="shared" si="13"/>
        <v>0</v>
      </c>
      <c r="C328" s="442" t="e">
        <f t="shared" si="14"/>
        <v>#REF!</v>
      </c>
      <c r="D328" s="477">
        <v>319</v>
      </c>
      <c r="E328" s="478"/>
      <c r="F328" s="477"/>
      <c r="G328" s="479"/>
      <c r="H328" s="477"/>
      <c r="I328" s="480" t="str">
        <f>IF(H328&lt;&gt;"",INDEX('Kode Akun'!$D:$D,MATCH($H328,'Kode Akun'!$C:$C,0),0),"")</f>
        <v/>
      </c>
      <c r="J328" s="481"/>
      <c r="K328" s="481"/>
      <c r="L328" s="482"/>
      <c r="M328" s="483"/>
      <c r="N328" s="484"/>
      <c r="O328" s="484"/>
      <c r="P328" s="488" t="str">
        <f>IFERROR(INDEX(Supplier!D:D,MATCH(O328,Supplier!C:C,0),0),"")</f>
        <v/>
      </c>
      <c r="Q328" s="484"/>
      <c r="R328" s="484"/>
      <c r="S328" s="488" t="str">
        <f>IFERROR(INDEX(Customer!D:D,MATCH(R328,Customer!C:C,0),0),"")</f>
        <v/>
      </c>
      <c r="T328" s="490" t="str">
        <f>IFERROR(INDEX('Kode Akun'!N:N,MATCH(H328,'Kode Akun'!C:C,0),0),"")</f>
        <v/>
      </c>
      <c r="U328" s="488" t="str">
        <f>IFERROR(INDEX('Kode Akun'!O:O,MATCH(H328,'Kode Akun'!C:C,0),0),"")</f>
        <v/>
      </c>
      <c r="V328" s="166"/>
    </row>
    <row r="329" spans="1:22" ht="15" customHeight="1" x14ac:dyDescent="0.25">
      <c r="A329" s="237">
        <f t="shared" si="12"/>
        <v>0</v>
      </c>
      <c r="B329" s="237">
        <f t="shared" si="13"/>
        <v>0</v>
      </c>
      <c r="C329" s="442" t="e">
        <f t="shared" si="14"/>
        <v>#REF!</v>
      </c>
      <c r="D329" s="477">
        <v>320</v>
      </c>
      <c r="E329" s="478"/>
      <c r="F329" s="477"/>
      <c r="G329" s="479"/>
      <c r="H329" s="477"/>
      <c r="I329" s="480" t="str">
        <f>IF(H329&lt;&gt;"",INDEX('Kode Akun'!$D:$D,MATCH($H329,'Kode Akun'!$C:$C,0),0),"")</f>
        <v/>
      </c>
      <c r="J329" s="481"/>
      <c r="K329" s="481"/>
      <c r="L329" s="482"/>
      <c r="M329" s="483"/>
      <c r="N329" s="484"/>
      <c r="O329" s="484"/>
      <c r="P329" s="488" t="str">
        <f>IFERROR(INDEX(Supplier!D:D,MATCH(O329,Supplier!C:C,0),0),"")</f>
        <v/>
      </c>
      <c r="Q329" s="484"/>
      <c r="R329" s="484"/>
      <c r="S329" s="488" t="str">
        <f>IFERROR(INDEX(Customer!D:D,MATCH(R329,Customer!C:C,0),0),"")</f>
        <v/>
      </c>
      <c r="T329" s="490" t="str">
        <f>IFERROR(INDEX('Kode Akun'!N:N,MATCH(H329,'Kode Akun'!C:C,0),0),"")</f>
        <v/>
      </c>
      <c r="U329" s="488" t="str">
        <f>IFERROR(INDEX('Kode Akun'!O:O,MATCH(H329,'Kode Akun'!C:C,0),0),"")</f>
        <v/>
      </c>
      <c r="V329" s="166"/>
    </row>
    <row r="330" spans="1:22" ht="15" customHeight="1" x14ac:dyDescent="0.25">
      <c r="A330" s="237">
        <f t="shared" ref="A330:A393" si="15">IF(AND(H331=arapcontrol,O331=arapledgercode),IF(A329=0,APJUMax+A329+1,A329+1),A329)</f>
        <v>0</v>
      </c>
      <c r="B330" s="237">
        <f t="shared" ref="B330:B393" si="16">IF(AND(H331=AkunARKontrol,R331=AkunAR),IF(B329=0,ARJUMax+B329+1,B329+1),B329)</f>
        <v>0</v>
      </c>
      <c r="C330" s="442" t="e">
        <f t="shared" ref="C330:C393" si="17">IF(H330=AkunBukuBesar,IF(C329=0,GLJUMax+C329+1,C329+1),C329)</f>
        <v>#REF!</v>
      </c>
      <c r="D330" s="477">
        <v>321</v>
      </c>
      <c r="E330" s="478"/>
      <c r="F330" s="477"/>
      <c r="G330" s="479"/>
      <c r="H330" s="477"/>
      <c r="I330" s="480" t="str">
        <f>IF(H330&lt;&gt;"",INDEX('Kode Akun'!$D:$D,MATCH($H330,'Kode Akun'!$C:$C,0),0),"")</f>
        <v/>
      </c>
      <c r="J330" s="481"/>
      <c r="K330" s="481"/>
      <c r="L330" s="482"/>
      <c r="M330" s="483"/>
      <c r="N330" s="484"/>
      <c r="O330" s="484"/>
      <c r="P330" s="488" t="str">
        <f>IFERROR(INDEX(Supplier!D:D,MATCH(O330,Supplier!C:C,0),0),"")</f>
        <v/>
      </c>
      <c r="Q330" s="484"/>
      <c r="R330" s="484"/>
      <c r="S330" s="488" t="str">
        <f>IFERROR(INDEX(Customer!D:D,MATCH(R330,Customer!C:C,0),0),"")</f>
        <v/>
      </c>
      <c r="T330" s="490" t="str">
        <f>IFERROR(INDEX('Kode Akun'!N:N,MATCH(H330,'Kode Akun'!C:C,0),0),"")</f>
        <v/>
      </c>
      <c r="U330" s="488" t="str">
        <f>IFERROR(INDEX('Kode Akun'!O:O,MATCH(H330,'Kode Akun'!C:C,0),0),"")</f>
        <v/>
      </c>
      <c r="V330" s="166"/>
    </row>
    <row r="331" spans="1:22" ht="15" customHeight="1" x14ac:dyDescent="0.25">
      <c r="A331" s="237">
        <f t="shared" si="15"/>
        <v>0</v>
      </c>
      <c r="B331" s="237">
        <f t="shared" si="16"/>
        <v>0</v>
      </c>
      <c r="C331" s="442" t="e">
        <f t="shared" si="17"/>
        <v>#REF!</v>
      </c>
      <c r="D331" s="477">
        <v>322</v>
      </c>
      <c r="E331" s="478"/>
      <c r="F331" s="477"/>
      <c r="G331" s="479"/>
      <c r="H331" s="477"/>
      <c r="I331" s="480" t="str">
        <f>IF(H331&lt;&gt;"",INDEX('Kode Akun'!$D:$D,MATCH($H331,'Kode Akun'!$C:$C,0),0),"")</f>
        <v/>
      </c>
      <c r="J331" s="481"/>
      <c r="K331" s="481"/>
      <c r="L331" s="482"/>
      <c r="M331" s="483"/>
      <c r="N331" s="484"/>
      <c r="O331" s="484"/>
      <c r="P331" s="488" t="str">
        <f>IFERROR(INDEX(Supplier!D:D,MATCH(O331,Supplier!C:C,0),0),"")</f>
        <v/>
      </c>
      <c r="Q331" s="484"/>
      <c r="R331" s="484"/>
      <c r="S331" s="488" t="str">
        <f>IFERROR(INDEX(Customer!D:D,MATCH(R331,Customer!C:C,0),0),"")</f>
        <v/>
      </c>
      <c r="T331" s="490" t="str">
        <f>IFERROR(INDEX('Kode Akun'!N:N,MATCH(H331,'Kode Akun'!C:C,0),0),"")</f>
        <v/>
      </c>
      <c r="U331" s="488" t="str">
        <f>IFERROR(INDEX('Kode Akun'!O:O,MATCH(H331,'Kode Akun'!C:C,0),0),"")</f>
        <v/>
      </c>
      <c r="V331" s="166"/>
    </row>
    <row r="332" spans="1:22" ht="15" customHeight="1" x14ac:dyDescent="0.25">
      <c r="A332" s="237">
        <f t="shared" si="15"/>
        <v>0</v>
      </c>
      <c r="B332" s="237">
        <f t="shared" si="16"/>
        <v>0</v>
      </c>
      <c r="C332" s="442" t="e">
        <f t="shared" si="17"/>
        <v>#REF!</v>
      </c>
      <c r="D332" s="477">
        <v>323</v>
      </c>
      <c r="E332" s="478"/>
      <c r="F332" s="477"/>
      <c r="G332" s="479"/>
      <c r="H332" s="477"/>
      <c r="I332" s="480" t="str">
        <f>IF(H332&lt;&gt;"",INDEX('Kode Akun'!$D:$D,MATCH($H332,'Kode Akun'!$C:$C,0),0),"")</f>
        <v/>
      </c>
      <c r="J332" s="481"/>
      <c r="K332" s="481"/>
      <c r="L332" s="482"/>
      <c r="M332" s="483"/>
      <c r="N332" s="484"/>
      <c r="O332" s="484"/>
      <c r="P332" s="488" t="str">
        <f>IFERROR(INDEX(Supplier!D:D,MATCH(O332,Supplier!C:C,0),0),"")</f>
        <v/>
      </c>
      <c r="Q332" s="484"/>
      <c r="R332" s="484"/>
      <c r="S332" s="488" t="str">
        <f>IFERROR(INDEX(Customer!D:D,MATCH(R332,Customer!C:C,0),0),"")</f>
        <v/>
      </c>
      <c r="T332" s="490" t="str">
        <f>IFERROR(INDEX('Kode Akun'!N:N,MATCH(H332,'Kode Akun'!C:C,0),0),"")</f>
        <v/>
      </c>
      <c r="U332" s="488" t="str">
        <f>IFERROR(INDEX('Kode Akun'!O:O,MATCH(H332,'Kode Akun'!C:C,0),0),"")</f>
        <v/>
      </c>
      <c r="V332" s="166"/>
    </row>
    <row r="333" spans="1:22" ht="15" customHeight="1" x14ac:dyDescent="0.25">
      <c r="A333" s="237">
        <f t="shared" si="15"/>
        <v>0</v>
      </c>
      <c r="B333" s="237">
        <f t="shared" si="16"/>
        <v>0</v>
      </c>
      <c r="C333" s="442" t="e">
        <f t="shared" si="17"/>
        <v>#REF!</v>
      </c>
      <c r="D333" s="477">
        <v>324</v>
      </c>
      <c r="E333" s="478"/>
      <c r="F333" s="477"/>
      <c r="G333" s="479"/>
      <c r="H333" s="477"/>
      <c r="I333" s="480" t="str">
        <f>IF(H333&lt;&gt;"",INDEX('Kode Akun'!$D:$D,MATCH($H333,'Kode Akun'!$C:$C,0),0),"")</f>
        <v/>
      </c>
      <c r="J333" s="481"/>
      <c r="K333" s="481"/>
      <c r="L333" s="482"/>
      <c r="M333" s="483"/>
      <c r="N333" s="484"/>
      <c r="O333" s="484"/>
      <c r="P333" s="488" t="str">
        <f>IFERROR(INDEX(Supplier!D:D,MATCH(O333,Supplier!C:C,0),0),"")</f>
        <v/>
      </c>
      <c r="Q333" s="484"/>
      <c r="R333" s="484"/>
      <c r="S333" s="488" t="str">
        <f>IFERROR(INDEX(Customer!D:D,MATCH(R333,Customer!C:C,0),0),"")</f>
        <v/>
      </c>
      <c r="T333" s="490" t="str">
        <f>IFERROR(INDEX('Kode Akun'!N:N,MATCH(H333,'Kode Akun'!C:C,0),0),"")</f>
        <v/>
      </c>
      <c r="U333" s="488" t="str">
        <f>IFERROR(INDEX('Kode Akun'!O:O,MATCH(H333,'Kode Akun'!C:C,0),0),"")</f>
        <v/>
      </c>
      <c r="V333" s="166"/>
    </row>
    <row r="334" spans="1:22" ht="15" customHeight="1" x14ac:dyDescent="0.25">
      <c r="A334" s="237">
        <f t="shared" si="15"/>
        <v>0</v>
      </c>
      <c r="B334" s="237">
        <f t="shared" si="16"/>
        <v>0</v>
      </c>
      <c r="C334" s="442" t="e">
        <f t="shared" si="17"/>
        <v>#REF!</v>
      </c>
      <c r="D334" s="477">
        <v>325</v>
      </c>
      <c r="E334" s="478"/>
      <c r="F334" s="477"/>
      <c r="G334" s="479"/>
      <c r="H334" s="477"/>
      <c r="I334" s="480" t="str">
        <f>IF(H334&lt;&gt;"",INDEX('Kode Akun'!$D:$D,MATCH($H334,'Kode Akun'!$C:$C,0),0),"")</f>
        <v/>
      </c>
      <c r="J334" s="481"/>
      <c r="K334" s="481"/>
      <c r="L334" s="482"/>
      <c r="M334" s="483"/>
      <c r="N334" s="484"/>
      <c r="O334" s="484"/>
      <c r="P334" s="488" t="str">
        <f>IFERROR(INDEX(Supplier!D:D,MATCH(O334,Supplier!C:C,0),0),"")</f>
        <v/>
      </c>
      <c r="Q334" s="484"/>
      <c r="R334" s="484"/>
      <c r="S334" s="488" t="str">
        <f>IFERROR(INDEX(Customer!D:D,MATCH(R334,Customer!C:C,0),0),"")</f>
        <v/>
      </c>
      <c r="T334" s="490" t="str">
        <f>IFERROR(INDEX('Kode Akun'!N:N,MATCH(H334,'Kode Akun'!C:C,0),0),"")</f>
        <v/>
      </c>
      <c r="U334" s="488" t="str">
        <f>IFERROR(INDEX('Kode Akun'!O:O,MATCH(H334,'Kode Akun'!C:C,0),0),"")</f>
        <v/>
      </c>
      <c r="V334" s="166"/>
    </row>
    <row r="335" spans="1:22" ht="15" customHeight="1" x14ac:dyDescent="0.25">
      <c r="A335" s="237">
        <f t="shared" si="15"/>
        <v>0</v>
      </c>
      <c r="B335" s="237">
        <f t="shared" si="16"/>
        <v>0</v>
      </c>
      <c r="C335" s="442" t="e">
        <f t="shared" si="17"/>
        <v>#REF!</v>
      </c>
      <c r="D335" s="477">
        <v>326</v>
      </c>
      <c r="E335" s="478"/>
      <c r="F335" s="477"/>
      <c r="G335" s="479"/>
      <c r="H335" s="477"/>
      <c r="I335" s="480" t="str">
        <f>IF(H335&lt;&gt;"",INDEX('Kode Akun'!$D:$D,MATCH($H335,'Kode Akun'!$C:$C,0),0),"")</f>
        <v/>
      </c>
      <c r="J335" s="481"/>
      <c r="K335" s="481"/>
      <c r="L335" s="482"/>
      <c r="M335" s="483"/>
      <c r="N335" s="484"/>
      <c r="O335" s="484"/>
      <c r="P335" s="488" t="str">
        <f>IFERROR(INDEX(Supplier!D:D,MATCH(O335,Supplier!C:C,0),0),"")</f>
        <v/>
      </c>
      <c r="Q335" s="484"/>
      <c r="R335" s="484"/>
      <c r="S335" s="488" t="str">
        <f>IFERROR(INDEX(Customer!D:D,MATCH(R335,Customer!C:C,0),0),"")</f>
        <v/>
      </c>
      <c r="T335" s="490" t="str">
        <f>IFERROR(INDEX('Kode Akun'!N:N,MATCH(H335,'Kode Akun'!C:C,0),0),"")</f>
        <v/>
      </c>
      <c r="U335" s="488" t="str">
        <f>IFERROR(INDEX('Kode Akun'!O:O,MATCH(H335,'Kode Akun'!C:C,0),0),"")</f>
        <v/>
      </c>
      <c r="V335" s="166"/>
    </row>
    <row r="336" spans="1:22" ht="15" customHeight="1" x14ac:dyDescent="0.25">
      <c r="A336" s="237">
        <f t="shared" si="15"/>
        <v>0</v>
      </c>
      <c r="B336" s="237">
        <f t="shared" si="16"/>
        <v>0</v>
      </c>
      <c r="C336" s="442" t="e">
        <f t="shared" si="17"/>
        <v>#REF!</v>
      </c>
      <c r="D336" s="477">
        <v>327</v>
      </c>
      <c r="E336" s="478"/>
      <c r="F336" s="477"/>
      <c r="G336" s="479"/>
      <c r="H336" s="477"/>
      <c r="I336" s="480" t="str">
        <f>IF(H336&lt;&gt;"",INDEX('Kode Akun'!$D:$D,MATCH($H336,'Kode Akun'!$C:$C,0),0),"")</f>
        <v/>
      </c>
      <c r="J336" s="481"/>
      <c r="K336" s="481"/>
      <c r="L336" s="482"/>
      <c r="M336" s="483"/>
      <c r="N336" s="484"/>
      <c r="O336" s="484"/>
      <c r="P336" s="488" t="str">
        <f>IFERROR(INDEX(Supplier!D:D,MATCH(O336,Supplier!C:C,0),0),"")</f>
        <v/>
      </c>
      <c r="Q336" s="484"/>
      <c r="R336" s="484"/>
      <c r="S336" s="488" t="str">
        <f>IFERROR(INDEX(Customer!D:D,MATCH(R336,Customer!C:C,0),0),"")</f>
        <v/>
      </c>
      <c r="T336" s="490" t="str">
        <f>IFERROR(INDEX('Kode Akun'!N:N,MATCH(H336,'Kode Akun'!C:C,0),0),"")</f>
        <v/>
      </c>
      <c r="U336" s="488" t="str">
        <f>IFERROR(INDEX('Kode Akun'!O:O,MATCH(H336,'Kode Akun'!C:C,0),0),"")</f>
        <v/>
      </c>
      <c r="V336" s="166"/>
    </row>
    <row r="337" spans="1:22" ht="15" customHeight="1" x14ac:dyDescent="0.25">
      <c r="A337" s="237">
        <f t="shared" si="15"/>
        <v>0</v>
      </c>
      <c r="B337" s="237">
        <f t="shared" si="16"/>
        <v>0</v>
      </c>
      <c r="C337" s="442" t="e">
        <f t="shared" si="17"/>
        <v>#REF!</v>
      </c>
      <c r="D337" s="477">
        <v>328</v>
      </c>
      <c r="E337" s="478"/>
      <c r="F337" s="477"/>
      <c r="G337" s="479"/>
      <c r="H337" s="477"/>
      <c r="I337" s="480" t="str">
        <f>IF(H337&lt;&gt;"",INDEX('Kode Akun'!$D:$D,MATCH($H337,'Kode Akun'!$C:$C,0),0),"")</f>
        <v/>
      </c>
      <c r="J337" s="481"/>
      <c r="K337" s="481"/>
      <c r="L337" s="482"/>
      <c r="M337" s="483"/>
      <c r="N337" s="484"/>
      <c r="O337" s="484"/>
      <c r="P337" s="488" t="str">
        <f>IFERROR(INDEX(Supplier!D:D,MATCH(O337,Supplier!C:C,0),0),"")</f>
        <v/>
      </c>
      <c r="Q337" s="484"/>
      <c r="R337" s="484"/>
      <c r="S337" s="488" t="str">
        <f>IFERROR(INDEX(Customer!D:D,MATCH(R337,Customer!C:C,0),0),"")</f>
        <v/>
      </c>
      <c r="T337" s="490" t="str">
        <f>IFERROR(INDEX('Kode Akun'!N:N,MATCH(H337,'Kode Akun'!C:C,0),0),"")</f>
        <v/>
      </c>
      <c r="U337" s="488" t="str">
        <f>IFERROR(INDEX('Kode Akun'!O:O,MATCH(H337,'Kode Akun'!C:C,0),0),"")</f>
        <v/>
      </c>
      <c r="V337" s="166"/>
    </row>
    <row r="338" spans="1:22" ht="15" customHeight="1" x14ac:dyDescent="0.25">
      <c r="A338" s="237">
        <f t="shared" si="15"/>
        <v>0</v>
      </c>
      <c r="B338" s="237">
        <f t="shared" si="16"/>
        <v>0</v>
      </c>
      <c r="C338" s="442" t="e">
        <f t="shared" si="17"/>
        <v>#REF!</v>
      </c>
      <c r="D338" s="477">
        <v>329</v>
      </c>
      <c r="E338" s="478"/>
      <c r="F338" s="477"/>
      <c r="G338" s="479"/>
      <c r="H338" s="477"/>
      <c r="I338" s="480" t="str">
        <f>IF(H338&lt;&gt;"",INDEX('Kode Akun'!$D:$D,MATCH($H338,'Kode Akun'!$C:$C,0),0),"")</f>
        <v/>
      </c>
      <c r="J338" s="481"/>
      <c r="K338" s="481"/>
      <c r="L338" s="482"/>
      <c r="M338" s="483"/>
      <c r="N338" s="484"/>
      <c r="O338" s="484"/>
      <c r="P338" s="488" t="str">
        <f>IFERROR(INDEX(Supplier!D:D,MATCH(O338,Supplier!C:C,0),0),"")</f>
        <v/>
      </c>
      <c r="Q338" s="484"/>
      <c r="R338" s="484"/>
      <c r="S338" s="488" t="str">
        <f>IFERROR(INDEX(Customer!D:D,MATCH(R338,Customer!C:C,0),0),"")</f>
        <v/>
      </c>
      <c r="T338" s="490" t="str">
        <f>IFERROR(INDEX('Kode Akun'!N:N,MATCH(H338,'Kode Akun'!C:C,0),0),"")</f>
        <v/>
      </c>
      <c r="U338" s="488" t="str">
        <f>IFERROR(INDEX('Kode Akun'!O:O,MATCH(H338,'Kode Akun'!C:C,0),0),"")</f>
        <v/>
      </c>
      <c r="V338" s="166"/>
    </row>
    <row r="339" spans="1:22" ht="15" customHeight="1" x14ac:dyDescent="0.25">
      <c r="A339" s="237">
        <f t="shared" si="15"/>
        <v>0</v>
      </c>
      <c r="B339" s="237">
        <f t="shared" si="16"/>
        <v>0</v>
      </c>
      <c r="C339" s="442" t="e">
        <f t="shared" si="17"/>
        <v>#REF!</v>
      </c>
      <c r="D339" s="477">
        <v>330</v>
      </c>
      <c r="E339" s="478"/>
      <c r="F339" s="477"/>
      <c r="G339" s="479"/>
      <c r="H339" s="477"/>
      <c r="I339" s="480" t="str">
        <f>IF(H339&lt;&gt;"",INDEX('Kode Akun'!$D:$D,MATCH($H339,'Kode Akun'!$C:$C,0),0),"")</f>
        <v/>
      </c>
      <c r="J339" s="481"/>
      <c r="K339" s="481"/>
      <c r="L339" s="482"/>
      <c r="M339" s="483"/>
      <c r="N339" s="484"/>
      <c r="O339" s="484"/>
      <c r="P339" s="488" t="str">
        <f>IFERROR(INDEX(Supplier!D:D,MATCH(O339,Supplier!C:C,0),0),"")</f>
        <v/>
      </c>
      <c r="Q339" s="484"/>
      <c r="R339" s="484"/>
      <c r="S339" s="488" t="str">
        <f>IFERROR(INDEX(Customer!D:D,MATCH(R339,Customer!C:C,0),0),"")</f>
        <v/>
      </c>
      <c r="T339" s="490" t="str">
        <f>IFERROR(INDEX('Kode Akun'!N:N,MATCH(H339,'Kode Akun'!C:C,0),0),"")</f>
        <v/>
      </c>
      <c r="U339" s="488" t="str">
        <f>IFERROR(INDEX('Kode Akun'!O:O,MATCH(H339,'Kode Akun'!C:C,0),0),"")</f>
        <v/>
      </c>
      <c r="V339" s="166"/>
    </row>
    <row r="340" spans="1:22" ht="15" customHeight="1" x14ac:dyDescent="0.25">
      <c r="A340" s="237">
        <f t="shared" si="15"/>
        <v>0</v>
      </c>
      <c r="B340" s="237">
        <f t="shared" si="16"/>
        <v>0</v>
      </c>
      <c r="C340" s="442" t="e">
        <f t="shared" si="17"/>
        <v>#REF!</v>
      </c>
      <c r="D340" s="477">
        <v>331</v>
      </c>
      <c r="E340" s="478"/>
      <c r="F340" s="477"/>
      <c r="G340" s="479"/>
      <c r="H340" s="477"/>
      <c r="I340" s="480" t="str">
        <f>IF(H340&lt;&gt;"",INDEX('Kode Akun'!$D:$D,MATCH($H340,'Kode Akun'!$C:$C,0),0),"")</f>
        <v/>
      </c>
      <c r="J340" s="481"/>
      <c r="K340" s="481"/>
      <c r="L340" s="482"/>
      <c r="M340" s="483"/>
      <c r="N340" s="484"/>
      <c r="O340" s="484"/>
      <c r="P340" s="488" t="str">
        <f>IFERROR(INDEX(Supplier!D:D,MATCH(O340,Supplier!C:C,0),0),"")</f>
        <v/>
      </c>
      <c r="Q340" s="484"/>
      <c r="R340" s="484"/>
      <c r="S340" s="488" t="str">
        <f>IFERROR(INDEX(Customer!D:D,MATCH(R340,Customer!C:C,0),0),"")</f>
        <v/>
      </c>
      <c r="T340" s="490" t="str">
        <f>IFERROR(INDEX('Kode Akun'!N:N,MATCH(H340,'Kode Akun'!C:C,0),0),"")</f>
        <v/>
      </c>
      <c r="U340" s="488" t="str">
        <f>IFERROR(INDEX('Kode Akun'!O:O,MATCH(H340,'Kode Akun'!C:C,0),0),"")</f>
        <v/>
      </c>
      <c r="V340" s="166"/>
    </row>
    <row r="341" spans="1:22" ht="15" customHeight="1" x14ac:dyDescent="0.25">
      <c r="A341" s="237">
        <f t="shared" si="15"/>
        <v>0</v>
      </c>
      <c r="B341" s="237">
        <f t="shared" si="16"/>
        <v>0</v>
      </c>
      <c r="C341" s="442" t="e">
        <f t="shared" si="17"/>
        <v>#REF!</v>
      </c>
      <c r="D341" s="477">
        <v>332</v>
      </c>
      <c r="E341" s="478"/>
      <c r="F341" s="477"/>
      <c r="G341" s="479"/>
      <c r="H341" s="477"/>
      <c r="I341" s="480" t="str">
        <f>IF(H341&lt;&gt;"",INDEX('Kode Akun'!$D:$D,MATCH($H341,'Kode Akun'!$C:$C,0),0),"")</f>
        <v/>
      </c>
      <c r="J341" s="481"/>
      <c r="K341" s="481"/>
      <c r="L341" s="482"/>
      <c r="M341" s="483"/>
      <c r="N341" s="484"/>
      <c r="O341" s="484"/>
      <c r="P341" s="488" t="str">
        <f>IFERROR(INDEX(Supplier!D:D,MATCH(O341,Supplier!C:C,0),0),"")</f>
        <v/>
      </c>
      <c r="Q341" s="484"/>
      <c r="R341" s="484"/>
      <c r="S341" s="488" t="str">
        <f>IFERROR(INDEX(Customer!D:D,MATCH(R341,Customer!C:C,0),0),"")</f>
        <v/>
      </c>
      <c r="T341" s="490" t="str">
        <f>IFERROR(INDEX('Kode Akun'!N:N,MATCH(H341,'Kode Akun'!C:C,0),0),"")</f>
        <v/>
      </c>
      <c r="U341" s="488" t="str">
        <f>IFERROR(INDEX('Kode Akun'!O:O,MATCH(H341,'Kode Akun'!C:C,0),0),"")</f>
        <v/>
      </c>
      <c r="V341" s="166"/>
    </row>
    <row r="342" spans="1:22" ht="15" customHeight="1" x14ac:dyDescent="0.25">
      <c r="A342" s="237">
        <f t="shared" si="15"/>
        <v>0</v>
      </c>
      <c r="B342" s="237">
        <f t="shared" si="16"/>
        <v>0</v>
      </c>
      <c r="C342" s="442" t="e">
        <f t="shared" si="17"/>
        <v>#REF!</v>
      </c>
      <c r="D342" s="477">
        <v>333</v>
      </c>
      <c r="E342" s="478"/>
      <c r="F342" s="477"/>
      <c r="G342" s="479"/>
      <c r="H342" s="477"/>
      <c r="I342" s="480" t="str">
        <f>IF(H342&lt;&gt;"",INDEX('Kode Akun'!$D:$D,MATCH($H342,'Kode Akun'!$C:$C,0),0),"")</f>
        <v/>
      </c>
      <c r="J342" s="481"/>
      <c r="K342" s="481"/>
      <c r="L342" s="482"/>
      <c r="M342" s="483"/>
      <c r="N342" s="484"/>
      <c r="O342" s="484"/>
      <c r="P342" s="488" t="str">
        <f>IFERROR(INDEX(Supplier!D:D,MATCH(O342,Supplier!C:C,0),0),"")</f>
        <v/>
      </c>
      <c r="Q342" s="484"/>
      <c r="R342" s="484"/>
      <c r="S342" s="488" t="str">
        <f>IFERROR(INDEX(Customer!D:D,MATCH(R342,Customer!C:C,0),0),"")</f>
        <v/>
      </c>
      <c r="T342" s="490" t="str">
        <f>IFERROR(INDEX('Kode Akun'!N:N,MATCH(H342,'Kode Akun'!C:C,0),0),"")</f>
        <v/>
      </c>
      <c r="U342" s="488" t="str">
        <f>IFERROR(INDEX('Kode Akun'!O:O,MATCH(H342,'Kode Akun'!C:C,0),0),"")</f>
        <v/>
      </c>
      <c r="V342" s="166"/>
    </row>
    <row r="343" spans="1:22" ht="15" customHeight="1" x14ac:dyDescent="0.25">
      <c r="A343" s="237">
        <f t="shared" si="15"/>
        <v>0</v>
      </c>
      <c r="B343" s="237">
        <f t="shared" si="16"/>
        <v>0</v>
      </c>
      <c r="C343" s="442" t="e">
        <f t="shared" si="17"/>
        <v>#REF!</v>
      </c>
      <c r="D343" s="477">
        <v>334</v>
      </c>
      <c r="E343" s="478"/>
      <c r="F343" s="477"/>
      <c r="G343" s="479"/>
      <c r="H343" s="477"/>
      <c r="I343" s="480" t="str">
        <f>IF(H343&lt;&gt;"",INDEX('Kode Akun'!$D:$D,MATCH($H343,'Kode Akun'!$C:$C,0),0),"")</f>
        <v/>
      </c>
      <c r="J343" s="481"/>
      <c r="K343" s="481"/>
      <c r="L343" s="482"/>
      <c r="M343" s="483"/>
      <c r="N343" s="484"/>
      <c r="O343" s="484"/>
      <c r="P343" s="488" t="str">
        <f>IFERROR(INDEX(Supplier!D:D,MATCH(O343,Supplier!C:C,0),0),"")</f>
        <v/>
      </c>
      <c r="Q343" s="484"/>
      <c r="R343" s="484"/>
      <c r="S343" s="488" t="str">
        <f>IFERROR(INDEX(Customer!D:D,MATCH(R343,Customer!C:C,0),0),"")</f>
        <v/>
      </c>
      <c r="T343" s="490" t="str">
        <f>IFERROR(INDEX('Kode Akun'!N:N,MATCH(H343,'Kode Akun'!C:C,0),0),"")</f>
        <v/>
      </c>
      <c r="U343" s="488" t="str">
        <f>IFERROR(INDEX('Kode Akun'!O:O,MATCH(H343,'Kode Akun'!C:C,0),0),"")</f>
        <v/>
      </c>
      <c r="V343" s="166"/>
    </row>
    <row r="344" spans="1:22" ht="15" customHeight="1" x14ac:dyDescent="0.25">
      <c r="A344" s="237">
        <f t="shared" si="15"/>
        <v>0</v>
      </c>
      <c r="B344" s="237">
        <f t="shared" si="16"/>
        <v>0</v>
      </c>
      <c r="C344" s="442" t="e">
        <f t="shared" si="17"/>
        <v>#REF!</v>
      </c>
      <c r="D344" s="477">
        <v>335</v>
      </c>
      <c r="E344" s="478"/>
      <c r="F344" s="477"/>
      <c r="G344" s="479"/>
      <c r="H344" s="477"/>
      <c r="I344" s="480" t="str">
        <f>IF(H344&lt;&gt;"",INDEX('Kode Akun'!$D:$D,MATCH($H344,'Kode Akun'!$C:$C,0),0),"")</f>
        <v/>
      </c>
      <c r="J344" s="481"/>
      <c r="K344" s="481"/>
      <c r="L344" s="482"/>
      <c r="M344" s="483"/>
      <c r="N344" s="484"/>
      <c r="O344" s="484"/>
      <c r="P344" s="488" t="str">
        <f>IFERROR(INDEX(Supplier!D:D,MATCH(O344,Supplier!C:C,0),0),"")</f>
        <v/>
      </c>
      <c r="Q344" s="484"/>
      <c r="R344" s="484"/>
      <c r="S344" s="488" t="str">
        <f>IFERROR(INDEX(Customer!D:D,MATCH(R344,Customer!C:C,0),0),"")</f>
        <v/>
      </c>
      <c r="T344" s="490" t="str">
        <f>IFERROR(INDEX('Kode Akun'!N:N,MATCH(H344,'Kode Akun'!C:C,0),0),"")</f>
        <v/>
      </c>
      <c r="U344" s="488" t="str">
        <f>IFERROR(INDEX('Kode Akun'!O:O,MATCH(H344,'Kode Akun'!C:C,0),0),"")</f>
        <v/>
      </c>
      <c r="V344" s="166"/>
    </row>
    <row r="345" spans="1:22" ht="15" customHeight="1" x14ac:dyDescent="0.25">
      <c r="A345" s="237">
        <f t="shared" si="15"/>
        <v>0</v>
      </c>
      <c r="B345" s="237">
        <f t="shared" si="16"/>
        <v>0</v>
      </c>
      <c r="C345" s="442" t="e">
        <f t="shared" si="17"/>
        <v>#REF!</v>
      </c>
      <c r="D345" s="477">
        <v>336</v>
      </c>
      <c r="E345" s="478"/>
      <c r="F345" s="477"/>
      <c r="G345" s="479"/>
      <c r="H345" s="477"/>
      <c r="I345" s="480" t="str">
        <f>IF(H345&lt;&gt;"",INDEX('Kode Akun'!$D:$D,MATCH($H345,'Kode Akun'!$C:$C,0),0),"")</f>
        <v/>
      </c>
      <c r="J345" s="481"/>
      <c r="K345" s="481"/>
      <c r="L345" s="482"/>
      <c r="M345" s="483"/>
      <c r="N345" s="484"/>
      <c r="O345" s="484"/>
      <c r="P345" s="488" t="str">
        <f>IFERROR(INDEX(Supplier!D:D,MATCH(O345,Supplier!C:C,0),0),"")</f>
        <v/>
      </c>
      <c r="Q345" s="484"/>
      <c r="R345" s="484"/>
      <c r="S345" s="488" t="str">
        <f>IFERROR(INDEX(Customer!D:D,MATCH(R345,Customer!C:C,0),0),"")</f>
        <v/>
      </c>
      <c r="T345" s="490" t="str">
        <f>IFERROR(INDEX('Kode Akun'!N:N,MATCH(H345,'Kode Akun'!C:C,0),0),"")</f>
        <v/>
      </c>
      <c r="U345" s="488" t="str">
        <f>IFERROR(INDEX('Kode Akun'!O:O,MATCH(H345,'Kode Akun'!C:C,0),0),"")</f>
        <v/>
      </c>
      <c r="V345" s="166"/>
    </row>
    <row r="346" spans="1:22" ht="15" customHeight="1" x14ac:dyDescent="0.25">
      <c r="A346" s="237">
        <f t="shared" si="15"/>
        <v>0</v>
      </c>
      <c r="B346" s="237">
        <f t="shared" si="16"/>
        <v>0</v>
      </c>
      <c r="C346" s="442" t="e">
        <f t="shared" si="17"/>
        <v>#REF!</v>
      </c>
      <c r="D346" s="477">
        <v>337</v>
      </c>
      <c r="E346" s="478"/>
      <c r="F346" s="477"/>
      <c r="G346" s="479"/>
      <c r="H346" s="477"/>
      <c r="I346" s="480" t="str">
        <f>IF(H346&lt;&gt;"",INDEX('Kode Akun'!$D:$D,MATCH($H346,'Kode Akun'!$C:$C,0),0),"")</f>
        <v/>
      </c>
      <c r="J346" s="481"/>
      <c r="K346" s="481"/>
      <c r="L346" s="482"/>
      <c r="M346" s="483"/>
      <c r="N346" s="484"/>
      <c r="O346" s="484"/>
      <c r="P346" s="488" t="str">
        <f>IFERROR(INDEX(Supplier!D:D,MATCH(O346,Supplier!C:C,0),0),"")</f>
        <v/>
      </c>
      <c r="Q346" s="484"/>
      <c r="R346" s="484"/>
      <c r="S346" s="488" t="str">
        <f>IFERROR(INDEX(Customer!D:D,MATCH(R346,Customer!C:C,0),0),"")</f>
        <v/>
      </c>
      <c r="T346" s="490" t="str">
        <f>IFERROR(INDEX('Kode Akun'!N:N,MATCH(H346,'Kode Akun'!C:C,0),0),"")</f>
        <v/>
      </c>
      <c r="U346" s="488" t="str">
        <f>IFERROR(INDEX('Kode Akun'!O:O,MATCH(H346,'Kode Akun'!C:C,0),0),"")</f>
        <v/>
      </c>
      <c r="V346" s="166"/>
    </row>
    <row r="347" spans="1:22" ht="15" customHeight="1" x14ac:dyDescent="0.25">
      <c r="A347" s="237">
        <f t="shared" si="15"/>
        <v>0</v>
      </c>
      <c r="B347" s="237">
        <f t="shared" si="16"/>
        <v>0</v>
      </c>
      <c r="C347" s="442" t="e">
        <f t="shared" si="17"/>
        <v>#REF!</v>
      </c>
      <c r="D347" s="477">
        <v>338</v>
      </c>
      <c r="E347" s="478"/>
      <c r="F347" s="477"/>
      <c r="G347" s="479"/>
      <c r="H347" s="477"/>
      <c r="I347" s="480" t="str">
        <f>IF(H347&lt;&gt;"",INDEX('Kode Akun'!$D:$D,MATCH($H347,'Kode Akun'!$C:$C,0),0),"")</f>
        <v/>
      </c>
      <c r="J347" s="481"/>
      <c r="K347" s="481"/>
      <c r="L347" s="482"/>
      <c r="M347" s="483"/>
      <c r="N347" s="484"/>
      <c r="O347" s="484"/>
      <c r="P347" s="488" t="str">
        <f>IFERROR(INDEX(Supplier!D:D,MATCH(O347,Supplier!C:C,0),0),"")</f>
        <v/>
      </c>
      <c r="Q347" s="484"/>
      <c r="R347" s="484"/>
      <c r="S347" s="488" t="str">
        <f>IFERROR(INDEX(Customer!D:D,MATCH(R347,Customer!C:C,0),0),"")</f>
        <v/>
      </c>
      <c r="T347" s="490" t="str">
        <f>IFERROR(INDEX('Kode Akun'!N:N,MATCH(H347,'Kode Akun'!C:C,0),0),"")</f>
        <v/>
      </c>
      <c r="U347" s="488" t="str">
        <f>IFERROR(INDEX('Kode Akun'!O:O,MATCH(H347,'Kode Akun'!C:C,0),0),"")</f>
        <v/>
      </c>
      <c r="V347" s="166"/>
    </row>
    <row r="348" spans="1:22" ht="15" customHeight="1" x14ac:dyDescent="0.25">
      <c r="A348" s="237">
        <f t="shared" si="15"/>
        <v>0</v>
      </c>
      <c r="B348" s="237">
        <f t="shared" si="16"/>
        <v>0</v>
      </c>
      <c r="C348" s="442" t="e">
        <f t="shared" si="17"/>
        <v>#REF!</v>
      </c>
      <c r="D348" s="477">
        <v>339</v>
      </c>
      <c r="E348" s="478"/>
      <c r="F348" s="477"/>
      <c r="G348" s="479"/>
      <c r="H348" s="477"/>
      <c r="I348" s="480" t="str">
        <f>IF(H348&lt;&gt;"",INDEX('Kode Akun'!$D:$D,MATCH($H348,'Kode Akun'!$C:$C,0),0),"")</f>
        <v/>
      </c>
      <c r="J348" s="481"/>
      <c r="K348" s="481"/>
      <c r="L348" s="482"/>
      <c r="M348" s="483"/>
      <c r="N348" s="484"/>
      <c r="O348" s="484"/>
      <c r="P348" s="488" t="str">
        <f>IFERROR(INDEX(Supplier!D:D,MATCH(O348,Supplier!C:C,0),0),"")</f>
        <v/>
      </c>
      <c r="Q348" s="484"/>
      <c r="R348" s="484"/>
      <c r="S348" s="488" t="str">
        <f>IFERROR(INDEX(Customer!D:D,MATCH(R348,Customer!C:C,0),0),"")</f>
        <v/>
      </c>
      <c r="T348" s="490" t="str">
        <f>IFERROR(INDEX('Kode Akun'!N:N,MATCH(H348,'Kode Akun'!C:C,0),0),"")</f>
        <v/>
      </c>
      <c r="U348" s="488" t="str">
        <f>IFERROR(INDEX('Kode Akun'!O:O,MATCH(H348,'Kode Akun'!C:C,0),0),"")</f>
        <v/>
      </c>
      <c r="V348" s="166"/>
    </row>
    <row r="349" spans="1:22" ht="15" customHeight="1" x14ac:dyDescent="0.25">
      <c r="A349" s="237">
        <f t="shared" si="15"/>
        <v>0</v>
      </c>
      <c r="B349" s="237">
        <f t="shared" si="16"/>
        <v>0</v>
      </c>
      <c r="C349" s="442" t="e">
        <f t="shared" si="17"/>
        <v>#REF!</v>
      </c>
      <c r="D349" s="477">
        <v>340</v>
      </c>
      <c r="E349" s="478"/>
      <c r="F349" s="477"/>
      <c r="G349" s="479"/>
      <c r="H349" s="477"/>
      <c r="I349" s="480" t="str">
        <f>IF(H349&lt;&gt;"",INDEX('Kode Akun'!$D:$D,MATCH($H349,'Kode Akun'!$C:$C,0),0),"")</f>
        <v/>
      </c>
      <c r="J349" s="481"/>
      <c r="K349" s="481"/>
      <c r="L349" s="482"/>
      <c r="M349" s="483"/>
      <c r="N349" s="484"/>
      <c r="O349" s="484"/>
      <c r="P349" s="488" t="str">
        <f>IFERROR(INDEX(Supplier!D:D,MATCH(O349,Supplier!C:C,0),0),"")</f>
        <v/>
      </c>
      <c r="Q349" s="484"/>
      <c r="R349" s="484"/>
      <c r="S349" s="488" t="str">
        <f>IFERROR(INDEX(Customer!D:D,MATCH(R349,Customer!C:C,0),0),"")</f>
        <v/>
      </c>
      <c r="T349" s="490" t="str">
        <f>IFERROR(INDEX('Kode Akun'!N:N,MATCH(H349,'Kode Akun'!C:C,0),0),"")</f>
        <v/>
      </c>
      <c r="U349" s="488" t="str">
        <f>IFERROR(INDEX('Kode Akun'!O:O,MATCH(H349,'Kode Akun'!C:C,0),0),"")</f>
        <v/>
      </c>
      <c r="V349" s="166"/>
    </row>
    <row r="350" spans="1:22" ht="15" customHeight="1" x14ac:dyDescent="0.25">
      <c r="A350" s="237">
        <f t="shared" si="15"/>
        <v>0</v>
      </c>
      <c r="B350" s="237">
        <f t="shared" si="16"/>
        <v>0</v>
      </c>
      <c r="C350" s="442" t="e">
        <f t="shared" si="17"/>
        <v>#REF!</v>
      </c>
      <c r="D350" s="477">
        <v>341</v>
      </c>
      <c r="E350" s="478"/>
      <c r="F350" s="477"/>
      <c r="G350" s="479"/>
      <c r="H350" s="477"/>
      <c r="I350" s="480" t="str">
        <f>IF(H350&lt;&gt;"",INDEX('Kode Akun'!$D:$D,MATCH($H350,'Kode Akun'!$C:$C,0),0),"")</f>
        <v/>
      </c>
      <c r="J350" s="481"/>
      <c r="K350" s="481"/>
      <c r="L350" s="482"/>
      <c r="M350" s="483"/>
      <c r="N350" s="484"/>
      <c r="O350" s="484"/>
      <c r="P350" s="488" t="str">
        <f>IFERROR(INDEX(Supplier!D:D,MATCH(O350,Supplier!C:C,0),0),"")</f>
        <v/>
      </c>
      <c r="Q350" s="484"/>
      <c r="R350" s="484"/>
      <c r="S350" s="488" t="str">
        <f>IFERROR(INDEX(Customer!D:D,MATCH(R350,Customer!C:C,0),0),"")</f>
        <v/>
      </c>
      <c r="T350" s="490" t="str">
        <f>IFERROR(INDEX('Kode Akun'!N:N,MATCH(H350,'Kode Akun'!C:C,0),0),"")</f>
        <v/>
      </c>
      <c r="U350" s="488" t="str">
        <f>IFERROR(INDEX('Kode Akun'!O:O,MATCH(H350,'Kode Akun'!C:C,0),0),"")</f>
        <v/>
      </c>
      <c r="V350" s="166"/>
    </row>
    <row r="351" spans="1:22" ht="15" customHeight="1" x14ac:dyDescent="0.25">
      <c r="A351" s="237">
        <f t="shared" si="15"/>
        <v>0</v>
      </c>
      <c r="B351" s="237">
        <f t="shared" si="16"/>
        <v>0</v>
      </c>
      <c r="C351" s="442" t="e">
        <f t="shared" si="17"/>
        <v>#REF!</v>
      </c>
      <c r="D351" s="477">
        <v>342</v>
      </c>
      <c r="E351" s="478"/>
      <c r="F351" s="477"/>
      <c r="G351" s="479"/>
      <c r="H351" s="477"/>
      <c r="I351" s="480" t="str">
        <f>IF(H351&lt;&gt;"",INDEX('Kode Akun'!$D:$D,MATCH($H351,'Kode Akun'!$C:$C,0),0),"")</f>
        <v/>
      </c>
      <c r="J351" s="481"/>
      <c r="K351" s="481"/>
      <c r="L351" s="482"/>
      <c r="M351" s="483"/>
      <c r="N351" s="484"/>
      <c r="O351" s="484"/>
      <c r="P351" s="488" t="str">
        <f>IFERROR(INDEX(Supplier!D:D,MATCH(O351,Supplier!C:C,0),0),"")</f>
        <v/>
      </c>
      <c r="Q351" s="484"/>
      <c r="R351" s="484"/>
      <c r="S351" s="488" t="str">
        <f>IFERROR(INDEX(Customer!D:D,MATCH(R351,Customer!C:C,0),0),"")</f>
        <v/>
      </c>
      <c r="T351" s="490" t="str">
        <f>IFERROR(INDEX('Kode Akun'!N:N,MATCH(H351,'Kode Akun'!C:C,0),0),"")</f>
        <v/>
      </c>
      <c r="U351" s="488" t="str">
        <f>IFERROR(INDEX('Kode Akun'!O:O,MATCH(H351,'Kode Akun'!C:C,0),0),"")</f>
        <v/>
      </c>
      <c r="V351" s="166"/>
    </row>
    <row r="352" spans="1:22" ht="15" customHeight="1" x14ac:dyDescent="0.25">
      <c r="A352" s="237">
        <f t="shared" si="15"/>
        <v>0</v>
      </c>
      <c r="B352" s="237">
        <f t="shared" si="16"/>
        <v>0</v>
      </c>
      <c r="C352" s="442" t="e">
        <f t="shared" si="17"/>
        <v>#REF!</v>
      </c>
      <c r="D352" s="477">
        <v>343</v>
      </c>
      <c r="E352" s="478"/>
      <c r="F352" s="477"/>
      <c r="G352" s="479"/>
      <c r="H352" s="477"/>
      <c r="I352" s="480" t="str">
        <f>IF(H352&lt;&gt;"",INDEX('Kode Akun'!$D:$D,MATCH($H352,'Kode Akun'!$C:$C,0),0),"")</f>
        <v/>
      </c>
      <c r="J352" s="481"/>
      <c r="K352" s="481"/>
      <c r="L352" s="482"/>
      <c r="M352" s="483"/>
      <c r="N352" s="484"/>
      <c r="O352" s="484"/>
      <c r="P352" s="488" t="str">
        <f>IFERROR(INDEX(Supplier!D:D,MATCH(O352,Supplier!C:C,0),0),"")</f>
        <v/>
      </c>
      <c r="Q352" s="484"/>
      <c r="R352" s="484"/>
      <c r="S352" s="488" t="str">
        <f>IFERROR(INDEX(Customer!D:D,MATCH(R352,Customer!C:C,0),0),"")</f>
        <v/>
      </c>
      <c r="T352" s="490" t="str">
        <f>IFERROR(INDEX('Kode Akun'!N:N,MATCH(H352,'Kode Akun'!C:C,0),0),"")</f>
        <v/>
      </c>
      <c r="U352" s="488" t="str">
        <f>IFERROR(INDEX('Kode Akun'!O:O,MATCH(H352,'Kode Akun'!C:C,0),0),"")</f>
        <v/>
      </c>
      <c r="V352" s="166"/>
    </row>
    <row r="353" spans="1:22" ht="15" customHeight="1" x14ac:dyDescent="0.25">
      <c r="A353" s="237">
        <f t="shared" si="15"/>
        <v>0</v>
      </c>
      <c r="B353" s="237">
        <f t="shared" si="16"/>
        <v>0</v>
      </c>
      <c r="C353" s="442" t="e">
        <f t="shared" si="17"/>
        <v>#REF!</v>
      </c>
      <c r="D353" s="477">
        <v>344</v>
      </c>
      <c r="E353" s="478"/>
      <c r="F353" s="477"/>
      <c r="G353" s="479"/>
      <c r="H353" s="477"/>
      <c r="I353" s="480" t="str">
        <f>IF(H353&lt;&gt;"",INDEX('Kode Akun'!$D:$D,MATCH($H353,'Kode Akun'!$C:$C,0),0),"")</f>
        <v/>
      </c>
      <c r="J353" s="481"/>
      <c r="K353" s="481"/>
      <c r="L353" s="482"/>
      <c r="M353" s="483"/>
      <c r="N353" s="484"/>
      <c r="O353" s="484"/>
      <c r="P353" s="488" t="str">
        <f>IFERROR(INDEX(Supplier!D:D,MATCH(O353,Supplier!C:C,0),0),"")</f>
        <v/>
      </c>
      <c r="Q353" s="484"/>
      <c r="R353" s="484"/>
      <c r="S353" s="488" t="str">
        <f>IFERROR(INDEX(Customer!D:D,MATCH(R353,Customer!C:C,0),0),"")</f>
        <v/>
      </c>
      <c r="T353" s="490" t="str">
        <f>IFERROR(INDEX('Kode Akun'!N:N,MATCH(H353,'Kode Akun'!C:C,0),0),"")</f>
        <v/>
      </c>
      <c r="U353" s="488" t="str">
        <f>IFERROR(INDEX('Kode Akun'!O:O,MATCH(H353,'Kode Akun'!C:C,0),0),"")</f>
        <v/>
      </c>
      <c r="V353" s="166"/>
    </row>
    <row r="354" spans="1:22" ht="15" customHeight="1" x14ac:dyDescent="0.25">
      <c r="A354" s="237">
        <f t="shared" si="15"/>
        <v>0</v>
      </c>
      <c r="B354" s="237">
        <f t="shared" si="16"/>
        <v>0</v>
      </c>
      <c r="C354" s="442" t="e">
        <f t="shared" si="17"/>
        <v>#REF!</v>
      </c>
      <c r="D354" s="477">
        <v>345</v>
      </c>
      <c r="E354" s="478"/>
      <c r="F354" s="477"/>
      <c r="G354" s="479"/>
      <c r="H354" s="477"/>
      <c r="I354" s="480" t="str">
        <f>IF(H354&lt;&gt;"",INDEX('Kode Akun'!$D:$D,MATCH($H354,'Kode Akun'!$C:$C,0),0),"")</f>
        <v/>
      </c>
      <c r="J354" s="481"/>
      <c r="K354" s="481"/>
      <c r="L354" s="482"/>
      <c r="M354" s="483"/>
      <c r="N354" s="484"/>
      <c r="O354" s="484"/>
      <c r="P354" s="488" t="str">
        <f>IFERROR(INDEX(Supplier!D:D,MATCH(O354,Supplier!C:C,0),0),"")</f>
        <v/>
      </c>
      <c r="Q354" s="484"/>
      <c r="R354" s="484"/>
      <c r="S354" s="488" t="str">
        <f>IFERROR(INDEX(Customer!D:D,MATCH(R354,Customer!C:C,0),0),"")</f>
        <v/>
      </c>
      <c r="T354" s="490" t="str">
        <f>IFERROR(INDEX('Kode Akun'!N:N,MATCH(H354,'Kode Akun'!C:C,0),0),"")</f>
        <v/>
      </c>
      <c r="U354" s="488" t="str">
        <f>IFERROR(INDEX('Kode Akun'!O:O,MATCH(H354,'Kode Akun'!C:C,0),0),"")</f>
        <v/>
      </c>
      <c r="V354" s="166"/>
    </row>
    <row r="355" spans="1:22" ht="15" customHeight="1" x14ac:dyDescent="0.25">
      <c r="A355" s="237">
        <f t="shared" si="15"/>
        <v>0</v>
      </c>
      <c r="B355" s="237">
        <f t="shared" si="16"/>
        <v>0</v>
      </c>
      <c r="C355" s="442" t="e">
        <f t="shared" si="17"/>
        <v>#REF!</v>
      </c>
      <c r="D355" s="477">
        <v>346</v>
      </c>
      <c r="E355" s="478"/>
      <c r="F355" s="477"/>
      <c r="G355" s="479"/>
      <c r="H355" s="477"/>
      <c r="I355" s="480" t="str">
        <f>IF(H355&lt;&gt;"",INDEX('Kode Akun'!$D:$D,MATCH($H355,'Kode Akun'!$C:$C,0),0),"")</f>
        <v/>
      </c>
      <c r="J355" s="481"/>
      <c r="K355" s="481"/>
      <c r="L355" s="482"/>
      <c r="M355" s="483"/>
      <c r="N355" s="484"/>
      <c r="O355" s="484"/>
      <c r="P355" s="488" t="str">
        <f>IFERROR(INDEX(Supplier!D:D,MATCH(O355,Supplier!C:C,0),0),"")</f>
        <v/>
      </c>
      <c r="Q355" s="484"/>
      <c r="R355" s="484"/>
      <c r="S355" s="488" t="str">
        <f>IFERROR(INDEX(Customer!D:D,MATCH(R355,Customer!C:C,0),0),"")</f>
        <v/>
      </c>
      <c r="T355" s="490" t="str">
        <f>IFERROR(INDEX('Kode Akun'!N:N,MATCH(H355,'Kode Akun'!C:C,0),0),"")</f>
        <v/>
      </c>
      <c r="U355" s="488" t="str">
        <f>IFERROR(INDEX('Kode Akun'!O:O,MATCH(H355,'Kode Akun'!C:C,0),0),"")</f>
        <v/>
      </c>
      <c r="V355" s="166"/>
    </row>
    <row r="356" spans="1:22" ht="15" customHeight="1" x14ac:dyDescent="0.25">
      <c r="A356" s="237">
        <f t="shared" si="15"/>
        <v>0</v>
      </c>
      <c r="B356" s="237">
        <f t="shared" si="16"/>
        <v>0</v>
      </c>
      <c r="C356" s="442" t="e">
        <f t="shared" si="17"/>
        <v>#REF!</v>
      </c>
      <c r="D356" s="477">
        <v>347</v>
      </c>
      <c r="E356" s="478"/>
      <c r="F356" s="477"/>
      <c r="G356" s="479"/>
      <c r="H356" s="477"/>
      <c r="I356" s="480" t="str">
        <f>IF(H356&lt;&gt;"",INDEX('Kode Akun'!$D:$D,MATCH($H356,'Kode Akun'!$C:$C,0),0),"")</f>
        <v/>
      </c>
      <c r="J356" s="481"/>
      <c r="K356" s="481"/>
      <c r="L356" s="482"/>
      <c r="M356" s="483"/>
      <c r="N356" s="484"/>
      <c r="O356" s="484"/>
      <c r="P356" s="488" t="str">
        <f>IFERROR(INDEX(Supplier!D:D,MATCH(O356,Supplier!C:C,0),0),"")</f>
        <v/>
      </c>
      <c r="Q356" s="484"/>
      <c r="R356" s="484"/>
      <c r="S356" s="488" t="str">
        <f>IFERROR(INDEX(Customer!D:D,MATCH(R356,Customer!C:C,0),0),"")</f>
        <v/>
      </c>
      <c r="T356" s="490" t="str">
        <f>IFERROR(INDEX('Kode Akun'!N:N,MATCH(H356,'Kode Akun'!C:C,0),0),"")</f>
        <v/>
      </c>
      <c r="U356" s="488" t="str">
        <f>IFERROR(INDEX('Kode Akun'!O:O,MATCH(H356,'Kode Akun'!C:C,0),0),"")</f>
        <v/>
      </c>
      <c r="V356" s="166"/>
    </row>
    <row r="357" spans="1:22" ht="15" customHeight="1" x14ac:dyDescent="0.25">
      <c r="A357" s="237">
        <f t="shared" si="15"/>
        <v>0</v>
      </c>
      <c r="B357" s="237">
        <f t="shared" si="16"/>
        <v>0</v>
      </c>
      <c r="C357" s="442" t="e">
        <f t="shared" si="17"/>
        <v>#REF!</v>
      </c>
      <c r="D357" s="477">
        <v>348</v>
      </c>
      <c r="E357" s="478"/>
      <c r="F357" s="477"/>
      <c r="G357" s="479"/>
      <c r="H357" s="477"/>
      <c r="I357" s="480" t="str">
        <f>IF(H357&lt;&gt;"",INDEX('Kode Akun'!$D:$D,MATCH($H357,'Kode Akun'!$C:$C,0),0),"")</f>
        <v/>
      </c>
      <c r="J357" s="481"/>
      <c r="K357" s="481"/>
      <c r="L357" s="482"/>
      <c r="M357" s="483"/>
      <c r="N357" s="484"/>
      <c r="O357" s="484"/>
      <c r="P357" s="488" t="str">
        <f>IFERROR(INDEX(Supplier!D:D,MATCH(O357,Supplier!C:C,0),0),"")</f>
        <v/>
      </c>
      <c r="Q357" s="484"/>
      <c r="R357" s="484"/>
      <c r="S357" s="488" t="str">
        <f>IFERROR(INDEX(Customer!D:D,MATCH(R357,Customer!C:C,0),0),"")</f>
        <v/>
      </c>
      <c r="T357" s="490" t="str">
        <f>IFERROR(INDEX('Kode Akun'!N:N,MATCH(H357,'Kode Akun'!C:C,0),0),"")</f>
        <v/>
      </c>
      <c r="U357" s="488" t="str">
        <f>IFERROR(INDEX('Kode Akun'!O:O,MATCH(H357,'Kode Akun'!C:C,0),0),"")</f>
        <v/>
      </c>
      <c r="V357" s="166"/>
    </row>
    <row r="358" spans="1:22" ht="15" customHeight="1" x14ac:dyDescent="0.25">
      <c r="A358" s="237">
        <f t="shared" si="15"/>
        <v>0</v>
      </c>
      <c r="B358" s="237">
        <f t="shared" si="16"/>
        <v>0</v>
      </c>
      <c r="C358" s="442" t="e">
        <f t="shared" si="17"/>
        <v>#REF!</v>
      </c>
      <c r="D358" s="477">
        <v>349</v>
      </c>
      <c r="E358" s="478"/>
      <c r="F358" s="477"/>
      <c r="G358" s="479"/>
      <c r="H358" s="477"/>
      <c r="I358" s="480" t="str">
        <f>IF(H358&lt;&gt;"",INDEX('Kode Akun'!$D:$D,MATCH($H358,'Kode Akun'!$C:$C,0),0),"")</f>
        <v/>
      </c>
      <c r="J358" s="481"/>
      <c r="K358" s="481"/>
      <c r="L358" s="482"/>
      <c r="M358" s="483"/>
      <c r="N358" s="484"/>
      <c r="O358" s="484"/>
      <c r="P358" s="488" t="str">
        <f>IFERROR(INDEX(Supplier!D:D,MATCH(O358,Supplier!C:C,0),0),"")</f>
        <v/>
      </c>
      <c r="Q358" s="484"/>
      <c r="R358" s="484"/>
      <c r="S358" s="488" t="str">
        <f>IFERROR(INDEX(Customer!D:D,MATCH(R358,Customer!C:C,0),0),"")</f>
        <v/>
      </c>
      <c r="T358" s="490" t="str">
        <f>IFERROR(INDEX('Kode Akun'!N:N,MATCH(H358,'Kode Akun'!C:C,0),0),"")</f>
        <v/>
      </c>
      <c r="U358" s="488" t="str">
        <f>IFERROR(INDEX('Kode Akun'!O:O,MATCH(H358,'Kode Akun'!C:C,0),0),"")</f>
        <v/>
      </c>
      <c r="V358" s="166"/>
    </row>
    <row r="359" spans="1:22" ht="15" customHeight="1" x14ac:dyDescent="0.25">
      <c r="A359" s="237">
        <f t="shared" si="15"/>
        <v>0</v>
      </c>
      <c r="B359" s="237">
        <f t="shared" si="16"/>
        <v>0</v>
      </c>
      <c r="C359" s="442" t="e">
        <f t="shared" si="17"/>
        <v>#REF!</v>
      </c>
      <c r="D359" s="477">
        <v>350</v>
      </c>
      <c r="E359" s="478"/>
      <c r="F359" s="477"/>
      <c r="G359" s="479"/>
      <c r="H359" s="477"/>
      <c r="I359" s="480" t="str">
        <f>IF(H359&lt;&gt;"",INDEX('Kode Akun'!$D:$D,MATCH($H359,'Kode Akun'!$C:$C,0),0),"")</f>
        <v/>
      </c>
      <c r="J359" s="481"/>
      <c r="K359" s="481"/>
      <c r="L359" s="482"/>
      <c r="M359" s="483"/>
      <c r="N359" s="484"/>
      <c r="O359" s="484"/>
      <c r="P359" s="488" t="str">
        <f>IFERROR(INDEX(Supplier!D:D,MATCH(O359,Supplier!C:C,0),0),"")</f>
        <v/>
      </c>
      <c r="Q359" s="484"/>
      <c r="R359" s="484"/>
      <c r="S359" s="488" t="str">
        <f>IFERROR(INDEX(Customer!D:D,MATCH(R359,Customer!C:C,0),0),"")</f>
        <v/>
      </c>
      <c r="T359" s="490" t="str">
        <f>IFERROR(INDEX('Kode Akun'!N:N,MATCH(H359,'Kode Akun'!C:C,0),0),"")</f>
        <v/>
      </c>
      <c r="U359" s="488" t="str">
        <f>IFERROR(INDEX('Kode Akun'!O:O,MATCH(H359,'Kode Akun'!C:C,0),0),"")</f>
        <v/>
      </c>
      <c r="V359" s="166"/>
    </row>
    <row r="360" spans="1:22" ht="15" customHeight="1" x14ac:dyDescent="0.25">
      <c r="A360" s="237">
        <f t="shared" si="15"/>
        <v>0</v>
      </c>
      <c r="B360" s="237">
        <f t="shared" si="16"/>
        <v>0</v>
      </c>
      <c r="C360" s="442" t="e">
        <f t="shared" si="17"/>
        <v>#REF!</v>
      </c>
      <c r="D360" s="477">
        <v>351</v>
      </c>
      <c r="E360" s="478"/>
      <c r="F360" s="477"/>
      <c r="G360" s="479"/>
      <c r="H360" s="477"/>
      <c r="I360" s="480" t="str">
        <f>IF(H360&lt;&gt;"",INDEX('Kode Akun'!$D:$D,MATCH($H360,'Kode Akun'!$C:$C,0),0),"")</f>
        <v/>
      </c>
      <c r="J360" s="481"/>
      <c r="K360" s="481"/>
      <c r="L360" s="482"/>
      <c r="M360" s="483"/>
      <c r="N360" s="484"/>
      <c r="O360" s="484"/>
      <c r="P360" s="488" t="str">
        <f>IFERROR(INDEX(Supplier!D:D,MATCH(O360,Supplier!C:C,0),0),"")</f>
        <v/>
      </c>
      <c r="Q360" s="484"/>
      <c r="R360" s="484"/>
      <c r="S360" s="488" t="str">
        <f>IFERROR(INDEX(Customer!D:D,MATCH(R360,Customer!C:C,0),0),"")</f>
        <v/>
      </c>
      <c r="T360" s="490" t="str">
        <f>IFERROR(INDEX('Kode Akun'!N:N,MATCH(H360,'Kode Akun'!C:C,0),0),"")</f>
        <v/>
      </c>
      <c r="U360" s="488" t="str">
        <f>IFERROR(INDEX('Kode Akun'!O:O,MATCH(H360,'Kode Akun'!C:C,0),0),"")</f>
        <v/>
      </c>
      <c r="V360" s="166"/>
    </row>
    <row r="361" spans="1:22" ht="15" customHeight="1" x14ac:dyDescent="0.25">
      <c r="A361" s="237">
        <f t="shared" si="15"/>
        <v>0</v>
      </c>
      <c r="B361" s="237">
        <f t="shared" si="16"/>
        <v>0</v>
      </c>
      <c r="C361" s="442" t="e">
        <f t="shared" si="17"/>
        <v>#REF!</v>
      </c>
      <c r="D361" s="477">
        <v>352</v>
      </c>
      <c r="E361" s="478"/>
      <c r="F361" s="477"/>
      <c r="G361" s="479"/>
      <c r="H361" s="477"/>
      <c r="I361" s="480" t="str">
        <f>IF(H361&lt;&gt;"",INDEX('Kode Akun'!$D:$D,MATCH($H361,'Kode Akun'!$C:$C,0),0),"")</f>
        <v/>
      </c>
      <c r="J361" s="481"/>
      <c r="K361" s="481"/>
      <c r="L361" s="482"/>
      <c r="M361" s="483"/>
      <c r="N361" s="484"/>
      <c r="O361" s="484"/>
      <c r="P361" s="488" t="str">
        <f>IFERROR(INDEX(Supplier!D:D,MATCH(O361,Supplier!C:C,0),0),"")</f>
        <v/>
      </c>
      <c r="Q361" s="484"/>
      <c r="R361" s="484"/>
      <c r="S361" s="488" t="str">
        <f>IFERROR(INDEX(Customer!D:D,MATCH(R361,Customer!C:C,0),0),"")</f>
        <v/>
      </c>
      <c r="T361" s="490" t="str">
        <f>IFERROR(INDEX('Kode Akun'!N:N,MATCH(H361,'Kode Akun'!C:C,0),0),"")</f>
        <v/>
      </c>
      <c r="U361" s="488" t="str">
        <f>IFERROR(INDEX('Kode Akun'!O:O,MATCH(H361,'Kode Akun'!C:C,0),0),"")</f>
        <v/>
      </c>
      <c r="V361" s="166"/>
    </row>
    <row r="362" spans="1:22" ht="15" customHeight="1" x14ac:dyDescent="0.25">
      <c r="A362" s="237">
        <f t="shared" si="15"/>
        <v>0</v>
      </c>
      <c r="B362" s="237">
        <f t="shared" si="16"/>
        <v>0</v>
      </c>
      <c r="C362" s="442" t="e">
        <f t="shared" si="17"/>
        <v>#REF!</v>
      </c>
      <c r="D362" s="477">
        <v>353</v>
      </c>
      <c r="E362" s="478"/>
      <c r="F362" s="477"/>
      <c r="G362" s="479"/>
      <c r="H362" s="477"/>
      <c r="I362" s="480" t="str">
        <f>IF(H362&lt;&gt;"",INDEX('Kode Akun'!$D:$D,MATCH($H362,'Kode Akun'!$C:$C,0),0),"")</f>
        <v/>
      </c>
      <c r="J362" s="481"/>
      <c r="K362" s="481"/>
      <c r="L362" s="482"/>
      <c r="M362" s="483"/>
      <c r="N362" s="484"/>
      <c r="O362" s="484"/>
      <c r="P362" s="488" t="str">
        <f>IFERROR(INDEX(Supplier!D:D,MATCH(O362,Supplier!C:C,0),0),"")</f>
        <v/>
      </c>
      <c r="Q362" s="484"/>
      <c r="R362" s="484"/>
      <c r="S362" s="488" t="str">
        <f>IFERROR(INDEX(Customer!D:D,MATCH(R362,Customer!C:C,0),0),"")</f>
        <v/>
      </c>
      <c r="T362" s="490" t="str">
        <f>IFERROR(INDEX('Kode Akun'!N:N,MATCH(H362,'Kode Akun'!C:C,0),0),"")</f>
        <v/>
      </c>
      <c r="U362" s="488" t="str">
        <f>IFERROR(INDEX('Kode Akun'!O:O,MATCH(H362,'Kode Akun'!C:C,0),0),"")</f>
        <v/>
      </c>
      <c r="V362" s="166"/>
    </row>
    <row r="363" spans="1:22" ht="15" customHeight="1" x14ac:dyDescent="0.25">
      <c r="A363" s="237">
        <f t="shared" si="15"/>
        <v>0</v>
      </c>
      <c r="B363" s="237">
        <f t="shared" si="16"/>
        <v>0</v>
      </c>
      <c r="C363" s="442" t="e">
        <f t="shared" si="17"/>
        <v>#REF!</v>
      </c>
      <c r="D363" s="477">
        <v>354</v>
      </c>
      <c r="E363" s="478"/>
      <c r="F363" s="477"/>
      <c r="G363" s="479"/>
      <c r="H363" s="477"/>
      <c r="I363" s="480" t="str">
        <f>IF(H363&lt;&gt;"",INDEX('Kode Akun'!$D:$D,MATCH($H363,'Kode Akun'!$C:$C,0),0),"")</f>
        <v/>
      </c>
      <c r="J363" s="481"/>
      <c r="K363" s="481"/>
      <c r="L363" s="482"/>
      <c r="M363" s="483"/>
      <c r="N363" s="484"/>
      <c r="O363" s="484"/>
      <c r="P363" s="488" t="str">
        <f>IFERROR(INDEX(Supplier!D:D,MATCH(O363,Supplier!C:C,0),0),"")</f>
        <v/>
      </c>
      <c r="Q363" s="484"/>
      <c r="R363" s="484"/>
      <c r="S363" s="488" t="str">
        <f>IFERROR(INDEX(Customer!D:D,MATCH(R363,Customer!C:C,0),0),"")</f>
        <v/>
      </c>
      <c r="T363" s="490" t="str">
        <f>IFERROR(INDEX('Kode Akun'!N:N,MATCH(H363,'Kode Akun'!C:C,0),0),"")</f>
        <v/>
      </c>
      <c r="U363" s="488" t="str">
        <f>IFERROR(INDEX('Kode Akun'!O:O,MATCH(H363,'Kode Akun'!C:C,0),0),"")</f>
        <v/>
      </c>
      <c r="V363" s="166"/>
    </row>
    <row r="364" spans="1:22" ht="15" customHeight="1" x14ac:dyDescent="0.25">
      <c r="A364" s="237">
        <f t="shared" si="15"/>
        <v>0</v>
      </c>
      <c r="B364" s="237">
        <f t="shared" si="16"/>
        <v>0</v>
      </c>
      <c r="C364" s="442" t="e">
        <f t="shared" si="17"/>
        <v>#REF!</v>
      </c>
      <c r="D364" s="477">
        <v>355</v>
      </c>
      <c r="E364" s="478"/>
      <c r="F364" s="477"/>
      <c r="G364" s="479"/>
      <c r="H364" s="477"/>
      <c r="I364" s="480" t="str">
        <f>IF(H364&lt;&gt;"",INDEX('Kode Akun'!$D:$D,MATCH($H364,'Kode Akun'!$C:$C,0),0),"")</f>
        <v/>
      </c>
      <c r="J364" s="481"/>
      <c r="K364" s="481"/>
      <c r="L364" s="482"/>
      <c r="M364" s="483"/>
      <c r="N364" s="484"/>
      <c r="O364" s="484"/>
      <c r="P364" s="488" t="str">
        <f>IFERROR(INDEX(Supplier!D:D,MATCH(O364,Supplier!C:C,0),0),"")</f>
        <v/>
      </c>
      <c r="Q364" s="484"/>
      <c r="R364" s="484"/>
      <c r="S364" s="488" t="str">
        <f>IFERROR(INDEX(Customer!D:D,MATCH(R364,Customer!C:C,0),0),"")</f>
        <v/>
      </c>
      <c r="T364" s="490" t="str">
        <f>IFERROR(INDEX('Kode Akun'!N:N,MATCH(H364,'Kode Akun'!C:C,0),0),"")</f>
        <v/>
      </c>
      <c r="U364" s="488" t="str">
        <f>IFERROR(INDEX('Kode Akun'!O:O,MATCH(H364,'Kode Akun'!C:C,0),0),"")</f>
        <v/>
      </c>
      <c r="V364" s="166"/>
    </row>
    <row r="365" spans="1:22" ht="15" customHeight="1" x14ac:dyDescent="0.25">
      <c r="A365" s="237">
        <f t="shared" si="15"/>
        <v>0</v>
      </c>
      <c r="B365" s="237">
        <f t="shared" si="16"/>
        <v>0</v>
      </c>
      <c r="C365" s="442" t="e">
        <f t="shared" si="17"/>
        <v>#REF!</v>
      </c>
      <c r="D365" s="477">
        <v>356</v>
      </c>
      <c r="E365" s="478"/>
      <c r="F365" s="477"/>
      <c r="G365" s="479"/>
      <c r="H365" s="477"/>
      <c r="I365" s="480" t="str">
        <f>IF(H365&lt;&gt;"",INDEX('Kode Akun'!$D:$D,MATCH($H365,'Kode Akun'!$C:$C,0),0),"")</f>
        <v/>
      </c>
      <c r="J365" s="481"/>
      <c r="K365" s="481"/>
      <c r="L365" s="482"/>
      <c r="M365" s="483"/>
      <c r="N365" s="484"/>
      <c r="O365" s="484"/>
      <c r="P365" s="488" t="str">
        <f>IFERROR(INDEX(Supplier!D:D,MATCH(O365,Supplier!C:C,0),0),"")</f>
        <v/>
      </c>
      <c r="Q365" s="484"/>
      <c r="R365" s="484"/>
      <c r="S365" s="488" t="str">
        <f>IFERROR(INDEX(Customer!D:D,MATCH(R365,Customer!C:C,0),0),"")</f>
        <v/>
      </c>
      <c r="T365" s="490" t="str">
        <f>IFERROR(INDEX('Kode Akun'!N:N,MATCH(H365,'Kode Akun'!C:C,0),0),"")</f>
        <v/>
      </c>
      <c r="U365" s="488" t="str">
        <f>IFERROR(INDEX('Kode Akun'!O:O,MATCH(H365,'Kode Akun'!C:C,0),0),"")</f>
        <v/>
      </c>
      <c r="V365" s="166"/>
    </row>
    <row r="366" spans="1:22" ht="15" customHeight="1" x14ac:dyDescent="0.25">
      <c r="A366" s="237">
        <f t="shared" si="15"/>
        <v>0</v>
      </c>
      <c r="B366" s="237">
        <f t="shared" si="16"/>
        <v>0</v>
      </c>
      <c r="C366" s="442" t="e">
        <f t="shared" si="17"/>
        <v>#REF!</v>
      </c>
      <c r="D366" s="477">
        <v>357</v>
      </c>
      <c r="E366" s="478"/>
      <c r="F366" s="477"/>
      <c r="G366" s="479"/>
      <c r="H366" s="477"/>
      <c r="I366" s="480" t="str">
        <f>IF(H366&lt;&gt;"",INDEX('Kode Akun'!$D:$D,MATCH($H366,'Kode Akun'!$C:$C,0),0),"")</f>
        <v/>
      </c>
      <c r="J366" s="481"/>
      <c r="K366" s="481"/>
      <c r="L366" s="482"/>
      <c r="M366" s="483"/>
      <c r="N366" s="484"/>
      <c r="O366" s="484"/>
      <c r="P366" s="488" t="str">
        <f>IFERROR(INDEX(Supplier!D:D,MATCH(O366,Supplier!C:C,0),0),"")</f>
        <v/>
      </c>
      <c r="Q366" s="484"/>
      <c r="R366" s="484"/>
      <c r="S366" s="488" t="str">
        <f>IFERROR(INDEX(Customer!D:D,MATCH(R366,Customer!C:C,0),0),"")</f>
        <v/>
      </c>
      <c r="T366" s="490" t="str">
        <f>IFERROR(INDEX('Kode Akun'!N:N,MATCH(H366,'Kode Akun'!C:C,0),0),"")</f>
        <v/>
      </c>
      <c r="U366" s="488" t="str">
        <f>IFERROR(INDEX('Kode Akun'!O:O,MATCH(H366,'Kode Akun'!C:C,0),0),"")</f>
        <v/>
      </c>
      <c r="V366" s="166"/>
    </row>
    <row r="367" spans="1:22" ht="15" customHeight="1" x14ac:dyDescent="0.25">
      <c r="A367" s="237">
        <f t="shared" si="15"/>
        <v>0</v>
      </c>
      <c r="B367" s="237">
        <f t="shared" si="16"/>
        <v>0</v>
      </c>
      <c r="C367" s="442" t="e">
        <f t="shared" si="17"/>
        <v>#REF!</v>
      </c>
      <c r="D367" s="477">
        <v>358</v>
      </c>
      <c r="E367" s="478"/>
      <c r="F367" s="477"/>
      <c r="G367" s="479"/>
      <c r="H367" s="477"/>
      <c r="I367" s="480" t="str">
        <f>IF(H367&lt;&gt;"",INDEX('Kode Akun'!$D:$D,MATCH($H367,'Kode Akun'!$C:$C,0),0),"")</f>
        <v/>
      </c>
      <c r="J367" s="481"/>
      <c r="K367" s="481"/>
      <c r="L367" s="482"/>
      <c r="M367" s="483"/>
      <c r="N367" s="484"/>
      <c r="O367" s="484"/>
      <c r="P367" s="488" t="str">
        <f>IFERROR(INDEX(Supplier!D:D,MATCH(O367,Supplier!C:C,0),0),"")</f>
        <v/>
      </c>
      <c r="Q367" s="484"/>
      <c r="R367" s="484"/>
      <c r="S367" s="488" t="str">
        <f>IFERROR(INDEX(Customer!D:D,MATCH(R367,Customer!C:C,0),0),"")</f>
        <v/>
      </c>
      <c r="T367" s="490" t="str">
        <f>IFERROR(INDEX('Kode Akun'!N:N,MATCH(H367,'Kode Akun'!C:C,0),0),"")</f>
        <v/>
      </c>
      <c r="U367" s="488" t="str">
        <f>IFERROR(INDEX('Kode Akun'!O:O,MATCH(H367,'Kode Akun'!C:C,0),0),"")</f>
        <v/>
      </c>
      <c r="V367" s="166"/>
    </row>
    <row r="368" spans="1:22" ht="15" customHeight="1" x14ac:dyDescent="0.25">
      <c r="A368" s="237">
        <f t="shared" si="15"/>
        <v>0</v>
      </c>
      <c r="B368" s="237">
        <f t="shared" si="16"/>
        <v>0</v>
      </c>
      <c r="C368" s="442" t="e">
        <f t="shared" si="17"/>
        <v>#REF!</v>
      </c>
      <c r="D368" s="477">
        <v>359</v>
      </c>
      <c r="E368" s="478"/>
      <c r="F368" s="477"/>
      <c r="G368" s="479"/>
      <c r="H368" s="477"/>
      <c r="I368" s="480" t="str">
        <f>IF(H368&lt;&gt;"",INDEX('Kode Akun'!$D:$D,MATCH($H368,'Kode Akun'!$C:$C,0),0),"")</f>
        <v/>
      </c>
      <c r="J368" s="481"/>
      <c r="K368" s="481"/>
      <c r="L368" s="482"/>
      <c r="M368" s="483"/>
      <c r="N368" s="484"/>
      <c r="O368" s="484"/>
      <c r="P368" s="488" t="str">
        <f>IFERROR(INDEX(Supplier!D:D,MATCH(O368,Supplier!C:C,0),0),"")</f>
        <v/>
      </c>
      <c r="Q368" s="484"/>
      <c r="R368" s="484"/>
      <c r="S368" s="488" t="str">
        <f>IFERROR(INDEX(Customer!D:D,MATCH(R368,Customer!C:C,0),0),"")</f>
        <v/>
      </c>
      <c r="T368" s="490" t="str">
        <f>IFERROR(INDEX('Kode Akun'!N:N,MATCH(H368,'Kode Akun'!C:C,0),0),"")</f>
        <v/>
      </c>
      <c r="U368" s="488" t="str">
        <f>IFERROR(INDEX('Kode Akun'!O:O,MATCH(H368,'Kode Akun'!C:C,0),0),"")</f>
        <v/>
      </c>
      <c r="V368" s="166"/>
    </row>
    <row r="369" spans="1:22" ht="15" customHeight="1" x14ac:dyDescent="0.25">
      <c r="A369" s="237">
        <f t="shared" si="15"/>
        <v>0</v>
      </c>
      <c r="B369" s="237">
        <f t="shared" si="16"/>
        <v>0</v>
      </c>
      <c r="C369" s="442" t="e">
        <f t="shared" si="17"/>
        <v>#REF!</v>
      </c>
      <c r="D369" s="477">
        <v>360</v>
      </c>
      <c r="E369" s="478"/>
      <c r="F369" s="477"/>
      <c r="G369" s="479"/>
      <c r="H369" s="477"/>
      <c r="I369" s="480" t="str">
        <f>IF(H369&lt;&gt;"",INDEX('Kode Akun'!$D:$D,MATCH($H369,'Kode Akun'!$C:$C,0),0),"")</f>
        <v/>
      </c>
      <c r="J369" s="481"/>
      <c r="K369" s="481"/>
      <c r="L369" s="482"/>
      <c r="M369" s="483"/>
      <c r="N369" s="484"/>
      <c r="O369" s="484"/>
      <c r="P369" s="488" t="str">
        <f>IFERROR(INDEX(Supplier!D:D,MATCH(O369,Supplier!C:C,0),0),"")</f>
        <v/>
      </c>
      <c r="Q369" s="484"/>
      <c r="R369" s="484"/>
      <c r="S369" s="488" t="str">
        <f>IFERROR(INDEX(Customer!D:D,MATCH(R369,Customer!C:C,0),0),"")</f>
        <v/>
      </c>
      <c r="T369" s="490" t="str">
        <f>IFERROR(INDEX('Kode Akun'!N:N,MATCH(H369,'Kode Akun'!C:C,0),0),"")</f>
        <v/>
      </c>
      <c r="U369" s="488" t="str">
        <f>IFERROR(INDEX('Kode Akun'!O:O,MATCH(H369,'Kode Akun'!C:C,0),0),"")</f>
        <v/>
      </c>
      <c r="V369" s="166"/>
    </row>
    <row r="370" spans="1:22" ht="15" customHeight="1" x14ac:dyDescent="0.25">
      <c r="A370" s="237">
        <f t="shared" si="15"/>
        <v>0</v>
      </c>
      <c r="B370" s="237">
        <f t="shared" si="16"/>
        <v>0</v>
      </c>
      <c r="C370" s="442" t="e">
        <f t="shared" si="17"/>
        <v>#REF!</v>
      </c>
      <c r="D370" s="477">
        <v>361</v>
      </c>
      <c r="E370" s="478"/>
      <c r="F370" s="477"/>
      <c r="G370" s="479"/>
      <c r="H370" s="477"/>
      <c r="I370" s="480" t="str">
        <f>IF(H370&lt;&gt;"",INDEX('Kode Akun'!$D:$D,MATCH($H370,'Kode Akun'!$C:$C,0),0),"")</f>
        <v/>
      </c>
      <c r="J370" s="481"/>
      <c r="K370" s="481"/>
      <c r="L370" s="482"/>
      <c r="M370" s="483"/>
      <c r="N370" s="484"/>
      <c r="O370" s="484"/>
      <c r="P370" s="488" t="str">
        <f>IFERROR(INDEX(Supplier!D:D,MATCH(O370,Supplier!C:C,0),0),"")</f>
        <v/>
      </c>
      <c r="Q370" s="484"/>
      <c r="R370" s="484"/>
      <c r="S370" s="488" t="str">
        <f>IFERROR(INDEX(Customer!D:D,MATCH(R370,Customer!C:C,0),0),"")</f>
        <v/>
      </c>
      <c r="T370" s="490" t="str">
        <f>IFERROR(INDEX('Kode Akun'!N:N,MATCH(H370,'Kode Akun'!C:C,0),0),"")</f>
        <v/>
      </c>
      <c r="U370" s="488" t="str">
        <f>IFERROR(INDEX('Kode Akun'!O:O,MATCH(H370,'Kode Akun'!C:C,0),0),"")</f>
        <v/>
      </c>
      <c r="V370" s="166"/>
    </row>
    <row r="371" spans="1:22" ht="15" customHeight="1" x14ac:dyDescent="0.25">
      <c r="A371" s="237">
        <f t="shared" si="15"/>
        <v>0</v>
      </c>
      <c r="B371" s="237">
        <f t="shared" si="16"/>
        <v>0</v>
      </c>
      <c r="C371" s="442" t="e">
        <f t="shared" si="17"/>
        <v>#REF!</v>
      </c>
      <c r="D371" s="477">
        <v>362</v>
      </c>
      <c r="E371" s="478"/>
      <c r="F371" s="477"/>
      <c r="G371" s="479"/>
      <c r="H371" s="477"/>
      <c r="I371" s="480" t="str">
        <f>IF(H371&lt;&gt;"",INDEX('Kode Akun'!$D:$D,MATCH($H371,'Kode Akun'!$C:$C,0),0),"")</f>
        <v/>
      </c>
      <c r="J371" s="481"/>
      <c r="K371" s="481"/>
      <c r="L371" s="482"/>
      <c r="M371" s="483"/>
      <c r="N371" s="484"/>
      <c r="O371" s="484"/>
      <c r="P371" s="488" t="str">
        <f>IFERROR(INDEX(Supplier!D:D,MATCH(O371,Supplier!C:C,0),0),"")</f>
        <v/>
      </c>
      <c r="Q371" s="484"/>
      <c r="R371" s="484"/>
      <c r="S371" s="488" t="str">
        <f>IFERROR(INDEX(Customer!D:D,MATCH(R371,Customer!C:C,0),0),"")</f>
        <v/>
      </c>
      <c r="T371" s="490" t="str">
        <f>IFERROR(INDEX('Kode Akun'!N:N,MATCH(H371,'Kode Akun'!C:C,0),0),"")</f>
        <v/>
      </c>
      <c r="U371" s="488" t="str">
        <f>IFERROR(INDEX('Kode Akun'!O:O,MATCH(H371,'Kode Akun'!C:C,0),0),"")</f>
        <v/>
      </c>
      <c r="V371" s="166"/>
    </row>
    <row r="372" spans="1:22" ht="15" customHeight="1" x14ac:dyDescent="0.25">
      <c r="A372" s="237">
        <f t="shared" si="15"/>
        <v>0</v>
      </c>
      <c r="B372" s="237">
        <f t="shared" si="16"/>
        <v>0</v>
      </c>
      <c r="C372" s="442" t="e">
        <f t="shared" si="17"/>
        <v>#REF!</v>
      </c>
      <c r="D372" s="477">
        <v>363</v>
      </c>
      <c r="E372" s="478"/>
      <c r="F372" s="477"/>
      <c r="G372" s="479"/>
      <c r="H372" s="477"/>
      <c r="I372" s="480" t="str">
        <f>IF(H372&lt;&gt;"",INDEX('Kode Akun'!$D:$D,MATCH($H372,'Kode Akun'!$C:$C,0),0),"")</f>
        <v/>
      </c>
      <c r="J372" s="481"/>
      <c r="K372" s="481"/>
      <c r="L372" s="482"/>
      <c r="M372" s="483"/>
      <c r="N372" s="484"/>
      <c r="O372" s="484"/>
      <c r="P372" s="488" t="str">
        <f>IFERROR(INDEX(Supplier!D:D,MATCH(O372,Supplier!C:C,0),0),"")</f>
        <v/>
      </c>
      <c r="Q372" s="484"/>
      <c r="R372" s="484"/>
      <c r="S372" s="488" t="str">
        <f>IFERROR(INDEX(Customer!D:D,MATCH(R372,Customer!C:C,0),0),"")</f>
        <v/>
      </c>
      <c r="T372" s="490" t="str">
        <f>IFERROR(INDEX('Kode Akun'!N:N,MATCH(H372,'Kode Akun'!C:C,0),0),"")</f>
        <v/>
      </c>
      <c r="U372" s="488" t="str">
        <f>IFERROR(INDEX('Kode Akun'!O:O,MATCH(H372,'Kode Akun'!C:C,0),0),"")</f>
        <v/>
      </c>
      <c r="V372" s="166"/>
    </row>
    <row r="373" spans="1:22" ht="15" customHeight="1" x14ac:dyDescent="0.25">
      <c r="A373" s="237">
        <f t="shared" si="15"/>
        <v>0</v>
      </c>
      <c r="B373" s="237">
        <f t="shared" si="16"/>
        <v>0</v>
      </c>
      <c r="C373" s="442" t="e">
        <f t="shared" si="17"/>
        <v>#REF!</v>
      </c>
      <c r="D373" s="477">
        <v>364</v>
      </c>
      <c r="E373" s="478"/>
      <c r="F373" s="477"/>
      <c r="G373" s="479"/>
      <c r="H373" s="477"/>
      <c r="I373" s="480" t="str">
        <f>IF(H373&lt;&gt;"",INDEX('Kode Akun'!$D:$D,MATCH($H373,'Kode Akun'!$C:$C,0),0),"")</f>
        <v/>
      </c>
      <c r="J373" s="481"/>
      <c r="K373" s="481"/>
      <c r="L373" s="482"/>
      <c r="M373" s="483"/>
      <c r="N373" s="484"/>
      <c r="O373" s="484"/>
      <c r="P373" s="488" t="str">
        <f>IFERROR(INDEX(Supplier!D:D,MATCH(O373,Supplier!C:C,0),0),"")</f>
        <v/>
      </c>
      <c r="Q373" s="484"/>
      <c r="R373" s="484"/>
      <c r="S373" s="488" t="str">
        <f>IFERROR(INDEX(Customer!D:D,MATCH(R373,Customer!C:C,0),0),"")</f>
        <v/>
      </c>
      <c r="T373" s="490" t="str">
        <f>IFERROR(INDEX('Kode Akun'!N:N,MATCH(H373,'Kode Akun'!C:C,0),0),"")</f>
        <v/>
      </c>
      <c r="U373" s="488" t="str">
        <f>IFERROR(INDEX('Kode Akun'!O:O,MATCH(H373,'Kode Akun'!C:C,0),0),"")</f>
        <v/>
      </c>
      <c r="V373" s="166"/>
    </row>
    <row r="374" spans="1:22" ht="15" customHeight="1" x14ac:dyDescent="0.25">
      <c r="A374" s="237">
        <f t="shared" si="15"/>
        <v>0</v>
      </c>
      <c r="B374" s="237">
        <f t="shared" si="16"/>
        <v>0</v>
      </c>
      <c r="C374" s="442" t="e">
        <f t="shared" si="17"/>
        <v>#REF!</v>
      </c>
      <c r="D374" s="477">
        <v>365</v>
      </c>
      <c r="E374" s="478"/>
      <c r="F374" s="477"/>
      <c r="G374" s="479"/>
      <c r="H374" s="477"/>
      <c r="I374" s="480" t="str">
        <f>IF(H374&lt;&gt;"",INDEX('Kode Akun'!$D:$D,MATCH($H374,'Kode Akun'!$C:$C,0),0),"")</f>
        <v/>
      </c>
      <c r="J374" s="481"/>
      <c r="K374" s="481"/>
      <c r="L374" s="482"/>
      <c r="M374" s="483"/>
      <c r="N374" s="484"/>
      <c r="O374" s="484"/>
      <c r="P374" s="488" t="str">
        <f>IFERROR(INDEX(Supplier!D:D,MATCH(O374,Supplier!C:C,0),0),"")</f>
        <v/>
      </c>
      <c r="Q374" s="484"/>
      <c r="R374" s="484"/>
      <c r="S374" s="488" t="str">
        <f>IFERROR(INDEX(Customer!D:D,MATCH(R374,Customer!C:C,0),0),"")</f>
        <v/>
      </c>
      <c r="T374" s="490" t="str">
        <f>IFERROR(INDEX('Kode Akun'!N:N,MATCH(H374,'Kode Akun'!C:C,0),0),"")</f>
        <v/>
      </c>
      <c r="U374" s="488" t="str">
        <f>IFERROR(INDEX('Kode Akun'!O:O,MATCH(H374,'Kode Akun'!C:C,0),0),"")</f>
        <v/>
      </c>
      <c r="V374" s="166"/>
    </row>
    <row r="375" spans="1:22" ht="15" customHeight="1" x14ac:dyDescent="0.25">
      <c r="A375" s="237">
        <f t="shared" si="15"/>
        <v>0</v>
      </c>
      <c r="B375" s="237">
        <f t="shared" si="16"/>
        <v>0</v>
      </c>
      <c r="C375" s="442" t="e">
        <f t="shared" si="17"/>
        <v>#REF!</v>
      </c>
      <c r="D375" s="477">
        <v>366</v>
      </c>
      <c r="E375" s="478"/>
      <c r="F375" s="477"/>
      <c r="G375" s="479"/>
      <c r="H375" s="477"/>
      <c r="I375" s="480" t="str">
        <f>IF(H375&lt;&gt;"",INDEX('Kode Akun'!$D:$D,MATCH($H375,'Kode Akun'!$C:$C,0),0),"")</f>
        <v/>
      </c>
      <c r="J375" s="481"/>
      <c r="K375" s="481"/>
      <c r="L375" s="482"/>
      <c r="M375" s="483"/>
      <c r="N375" s="484"/>
      <c r="O375" s="484"/>
      <c r="P375" s="488" t="str">
        <f>IFERROR(INDEX(Supplier!D:D,MATCH(O375,Supplier!C:C,0),0),"")</f>
        <v/>
      </c>
      <c r="Q375" s="484"/>
      <c r="R375" s="484"/>
      <c r="S375" s="488" t="str">
        <f>IFERROR(INDEX(Customer!D:D,MATCH(R375,Customer!C:C,0),0),"")</f>
        <v/>
      </c>
      <c r="T375" s="490" t="str">
        <f>IFERROR(INDEX('Kode Akun'!N:N,MATCH(H375,'Kode Akun'!C:C,0),0),"")</f>
        <v/>
      </c>
      <c r="U375" s="488" t="str">
        <f>IFERROR(INDEX('Kode Akun'!O:O,MATCH(H375,'Kode Akun'!C:C,0),0),"")</f>
        <v/>
      </c>
      <c r="V375" s="166"/>
    </row>
    <row r="376" spans="1:22" ht="15" customHeight="1" x14ac:dyDescent="0.25">
      <c r="A376" s="237">
        <f t="shared" si="15"/>
        <v>0</v>
      </c>
      <c r="B376" s="237">
        <f t="shared" si="16"/>
        <v>0</v>
      </c>
      <c r="C376" s="442" t="e">
        <f t="shared" si="17"/>
        <v>#REF!</v>
      </c>
      <c r="D376" s="477">
        <v>367</v>
      </c>
      <c r="E376" s="478"/>
      <c r="F376" s="477"/>
      <c r="G376" s="479"/>
      <c r="H376" s="477"/>
      <c r="I376" s="480" t="str">
        <f>IF(H376&lt;&gt;"",INDEX('Kode Akun'!$D:$D,MATCH($H376,'Kode Akun'!$C:$C,0),0),"")</f>
        <v/>
      </c>
      <c r="J376" s="481"/>
      <c r="K376" s="481"/>
      <c r="L376" s="482"/>
      <c r="M376" s="483"/>
      <c r="N376" s="484"/>
      <c r="O376" s="484"/>
      <c r="P376" s="488" t="str">
        <f>IFERROR(INDEX(Supplier!D:D,MATCH(O376,Supplier!C:C,0),0),"")</f>
        <v/>
      </c>
      <c r="Q376" s="484"/>
      <c r="R376" s="484"/>
      <c r="S376" s="488" t="str">
        <f>IFERROR(INDEX(Customer!D:D,MATCH(R376,Customer!C:C,0),0),"")</f>
        <v/>
      </c>
      <c r="T376" s="490" t="str">
        <f>IFERROR(INDEX('Kode Akun'!N:N,MATCH(H376,'Kode Akun'!C:C,0),0),"")</f>
        <v/>
      </c>
      <c r="U376" s="488" t="str">
        <f>IFERROR(INDEX('Kode Akun'!O:O,MATCH(H376,'Kode Akun'!C:C,0),0),"")</f>
        <v/>
      </c>
      <c r="V376" s="166"/>
    </row>
    <row r="377" spans="1:22" ht="15" customHeight="1" x14ac:dyDescent="0.25">
      <c r="A377" s="237">
        <f t="shared" si="15"/>
        <v>0</v>
      </c>
      <c r="B377" s="237">
        <f t="shared" si="16"/>
        <v>0</v>
      </c>
      <c r="C377" s="442" t="e">
        <f t="shared" si="17"/>
        <v>#REF!</v>
      </c>
      <c r="D377" s="477">
        <v>368</v>
      </c>
      <c r="E377" s="478"/>
      <c r="F377" s="477"/>
      <c r="G377" s="479"/>
      <c r="H377" s="477"/>
      <c r="I377" s="480" t="str">
        <f>IF(H377&lt;&gt;"",INDEX('Kode Akun'!$D:$D,MATCH($H377,'Kode Akun'!$C:$C,0),0),"")</f>
        <v/>
      </c>
      <c r="J377" s="481"/>
      <c r="K377" s="481"/>
      <c r="L377" s="482"/>
      <c r="M377" s="483"/>
      <c r="N377" s="484"/>
      <c r="O377" s="484"/>
      <c r="P377" s="488" t="str">
        <f>IFERROR(INDEX(Supplier!D:D,MATCH(O377,Supplier!C:C,0),0),"")</f>
        <v/>
      </c>
      <c r="Q377" s="484"/>
      <c r="R377" s="484"/>
      <c r="S377" s="488" t="str">
        <f>IFERROR(INDEX(Customer!D:D,MATCH(R377,Customer!C:C,0),0),"")</f>
        <v/>
      </c>
      <c r="T377" s="490" t="str">
        <f>IFERROR(INDEX('Kode Akun'!N:N,MATCH(H377,'Kode Akun'!C:C,0),0),"")</f>
        <v/>
      </c>
      <c r="U377" s="488" t="str">
        <f>IFERROR(INDEX('Kode Akun'!O:O,MATCH(H377,'Kode Akun'!C:C,0),0),"")</f>
        <v/>
      </c>
      <c r="V377" s="166"/>
    </row>
    <row r="378" spans="1:22" ht="15" customHeight="1" x14ac:dyDescent="0.25">
      <c r="A378" s="237">
        <f t="shared" si="15"/>
        <v>0</v>
      </c>
      <c r="B378" s="237">
        <f t="shared" si="16"/>
        <v>0</v>
      </c>
      <c r="C378" s="442" t="e">
        <f t="shared" si="17"/>
        <v>#REF!</v>
      </c>
      <c r="D378" s="477">
        <v>369</v>
      </c>
      <c r="E378" s="478"/>
      <c r="F378" s="477"/>
      <c r="G378" s="479"/>
      <c r="H378" s="477"/>
      <c r="I378" s="480" t="str">
        <f>IF(H378&lt;&gt;"",INDEX('Kode Akun'!$D:$D,MATCH($H378,'Kode Akun'!$C:$C,0),0),"")</f>
        <v/>
      </c>
      <c r="J378" s="481"/>
      <c r="K378" s="481"/>
      <c r="L378" s="482"/>
      <c r="M378" s="483"/>
      <c r="N378" s="484"/>
      <c r="O378" s="484"/>
      <c r="P378" s="488" t="str">
        <f>IFERROR(INDEX(Supplier!D:D,MATCH(O378,Supplier!C:C,0),0),"")</f>
        <v/>
      </c>
      <c r="Q378" s="484"/>
      <c r="R378" s="484"/>
      <c r="S378" s="488" t="str">
        <f>IFERROR(INDEX(Customer!D:D,MATCH(R378,Customer!C:C,0),0),"")</f>
        <v/>
      </c>
      <c r="T378" s="490" t="str">
        <f>IFERROR(INDEX('Kode Akun'!N:N,MATCH(H378,'Kode Akun'!C:C,0),0),"")</f>
        <v/>
      </c>
      <c r="U378" s="488" t="str">
        <f>IFERROR(INDEX('Kode Akun'!O:O,MATCH(H378,'Kode Akun'!C:C,0),0),"")</f>
        <v/>
      </c>
      <c r="V378" s="166"/>
    </row>
    <row r="379" spans="1:22" ht="15" customHeight="1" x14ac:dyDescent="0.25">
      <c r="A379" s="237">
        <f t="shared" si="15"/>
        <v>0</v>
      </c>
      <c r="B379" s="237">
        <f t="shared" si="16"/>
        <v>0</v>
      </c>
      <c r="C379" s="442" t="e">
        <f t="shared" si="17"/>
        <v>#REF!</v>
      </c>
      <c r="D379" s="477">
        <v>370</v>
      </c>
      <c r="E379" s="478"/>
      <c r="F379" s="477"/>
      <c r="G379" s="479"/>
      <c r="H379" s="477"/>
      <c r="I379" s="480" t="str">
        <f>IF(H379&lt;&gt;"",INDEX('Kode Akun'!$D:$D,MATCH($H379,'Kode Akun'!$C:$C,0),0),"")</f>
        <v/>
      </c>
      <c r="J379" s="481"/>
      <c r="K379" s="481"/>
      <c r="L379" s="482"/>
      <c r="M379" s="483"/>
      <c r="N379" s="484"/>
      <c r="O379" s="484"/>
      <c r="P379" s="488" t="str">
        <f>IFERROR(INDEX(Supplier!D:D,MATCH(O379,Supplier!C:C,0),0),"")</f>
        <v/>
      </c>
      <c r="Q379" s="484"/>
      <c r="R379" s="484"/>
      <c r="S379" s="488" t="str">
        <f>IFERROR(INDEX(Customer!D:D,MATCH(R379,Customer!C:C,0),0),"")</f>
        <v/>
      </c>
      <c r="T379" s="490" t="str">
        <f>IFERROR(INDEX('Kode Akun'!N:N,MATCH(H379,'Kode Akun'!C:C,0),0),"")</f>
        <v/>
      </c>
      <c r="U379" s="488" t="str">
        <f>IFERROR(INDEX('Kode Akun'!O:O,MATCH(H379,'Kode Akun'!C:C,0),0),"")</f>
        <v/>
      </c>
      <c r="V379" s="166"/>
    </row>
    <row r="380" spans="1:22" ht="15" customHeight="1" x14ac:dyDescent="0.25">
      <c r="A380" s="237">
        <f t="shared" si="15"/>
        <v>0</v>
      </c>
      <c r="B380" s="237">
        <f t="shared" si="16"/>
        <v>0</v>
      </c>
      <c r="C380" s="442" t="e">
        <f t="shared" si="17"/>
        <v>#REF!</v>
      </c>
      <c r="D380" s="477">
        <v>371</v>
      </c>
      <c r="E380" s="478"/>
      <c r="F380" s="477"/>
      <c r="G380" s="479"/>
      <c r="H380" s="477"/>
      <c r="I380" s="480" t="str">
        <f>IF(H380&lt;&gt;"",INDEX('Kode Akun'!$D:$D,MATCH($H380,'Kode Akun'!$C:$C,0),0),"")</f>
        <v/>
      </c>
      <c r="J380" s="481"/>
      <c r="K380" s="481"/>
      <c r="L380" s="482"/>
      <c r="M380" s="483"/>
      <c r="N380" s="484"/>
      <c r="O380" s="484"/>
      <c r="P380" s="488" t="str">
        <f>IFERROR(INDEX(Supplier!D:D,MATCH(O380,Supplier!C:C,0),0),"")</f>
        <v/>
      </c>
      <c r="Q380" s="484"/>
      <c r="R380" s="484"/>
      <c r="S380" s="488" t="str">
        <f>IFERROR(INDEX(Customer!D:D,MATCH(R380,Customer!C:C,0),0),"")</f>
        <v/>
      </c>
      <c r="T380" s="490" t="str">
        <f>IFERROR(INDEX('Kode Akun'!N:N,MATCH(H380,'Kode Akun'!C:C,0),0),"")</f>
        <v/>
      </c>
      <c r="U380" s="488" t="str">
        <f>IFERROR(INDEX('Kode Akun'!O:O,MATCH(H380,'Kode Akun'!C:C,0),0),"")</f>
        <v/>
      </c>
      <c r="V380" s="166"/>
    </row>
    <row r="381" spans="1:22" ht="15" customHeight="1" x14ac:dyDescent="0.25">
      <c r="A381" s="237">
        <f t="shared" si="15"/>
        <v>0</v>
      </c>
      <c r="B381" s="237">
        <f t="shared" si="16"/>
        <v>0</v>
      </c>
      <c r="C381" s="442" t="e">
        <f t="shared" si="17"/>
        <v>#REF!</v>
      </c>
      <c r="D381" s="477">
        <v>372</v>
      </c>
      <c r="E381" s="478"/>
      <c r="F381" s="477"/>
      <c r="G381" s="479"/>
      <c r="H381" s="477"/>
      <c r="I381" s="480" t="str">
        <f>IF(H381&lt;&gt;"",INDEX('Kode Akun'!$D:$D,MATCH($H381,'Kode Akun'!$C:$C,0),0),"")</f>
        <v/>
      </c>
      <c r="J381" s="481"/>
      <c r="K381" s="481"/>
      <c r="L381" s="482"/>
      <c r="M381" s="483"/>
      <c r="N381" s="484"/>
      <c r="O381" s="484"/>
      <c r="P381" s="488" t="str">
        <f>IFERROR(INDEX(Supplier!D:D,MATCH(O381,Supplier!C:C,0),0),"")</f>
        <v/>
      </c>
      <c r="Q381" s="484"/>
      <c r="R381" s="484"/>
      <c r="S381" s="488" t="str">
        <f>IFERROR(INDEX(Customer!D:D,MATCH(R381,Customer!C:C,0),0),"")</f>
        <v/>
      </c>
      <c r="T381" s="490" t="str">
        <f>IFERROR(INDEX('Kode Akun'!N:N,MATCH(H381,'Kode Akun'!C:C,0),0),"")</f>
        <v/>
      </c>
      <c r="U381" s="488" t="str">
        <f>IFERROR(INDEX('Kode Akun'!O:O,MATCH(H381,'Kode Akun'!C:C,0),0),"")</f>
        <v/>
      </c>
      <c r="V381" s="166"/>
    </row>
    <row r="382" spans="1:22" ht="15" customHeight="1" x14ac:dyDescent="0.25">
      <c r="A382" s="237">
        <f t="shared" si="15"/>
        <v>0</v>
      </c>
      <c r="B382" s="237">
        <f t="shared" si="16"/>
        <v>0</v>
      </c>
      <c r="C382" s="442" t="e">
        <f t="shared" si="17"/>
        <v>#REF!</v>
      </c>
      <c r="D382" s="477">
        <v>373</v>
      </c>
      <c r="E382" s="478"/>
      <c r="F382" s="477"/>
      <c r="G382" s="479"/>
      <c r="H382" s="477"/>
      <c r="I382" s="480" t="str">
        <f>IF(H382&lt;&gt;"",INDEX('Kode Akun'!$D:$D,MATCH($H382,'Kode Akun'!$C:$C,0),0),"")</f>
        <v/>
      </c>
      <c r="J382" s="481"/>
      <c r="K382" s="481"/>
      <c r="L382" s="482"/>
      <c r="M382" s="483"/>
      <c r="N382" s="484"/>
      <c r="O382" s="484"/>
      <c r="P382" s="488" t="str">
        <f>IFERROR(INDEX(Supplier!D:D,MATCH(O382,Supplier!C:C,0),0),"")</f>
        <v/>
      </c>
      <c r="Q382" s="484"/>
      <c r="R382" s="484"/>
      <c r="S382" s="488" t="str">
        <f>IFERROR(INDEX(Customer!D:D,MATCH(R382,Customer!C:C,0),0),"")</f>
        <v/>
      </c>
      <c r="T382" s="490" t="str">
        <f>IFERROR(INDEX('Kode Akun'!N:N,MATCH(H382,'Kode Akun'!C:C,0),0),"")</f>
        <v/>
      </c>
      <c r="U382" s="488" t="str">
        <f>IFERROR(INDEX('Kode Akun'!O:O,MATCH(H382,'Kode Akun'!C:C,0),0),"")</f>
        <v/>
      </c>
      <c r="V382" s="166"/>
    </row>
    <row r="383" spans="1:22" ht="15" customHeight="1" x14ac:dyDescent="0.25">
      <c r="A383" s="237">
        <f t="shared" si="15"/>
        <v>0</v>
      </c>
      <c r="B383" s="237">
        <f t="shared" si="16"/>
        <v>0</v>
      </c>
      <c r="C383" s="442" t="e">
        <f t="shared" si="17"/>
        <v>#REF!</v>
      </c>
      <c r="D383" s="477">
        <v>374</v>
      </c>
      <c r="E383" s="478"/>
      <c r="F383" s="477"/>
      <c r="G383" s="479"/>
      <c r="H383" s="477"/>
      <c r="I383" s="480" t="str">
        <f>IF(H383&lt;&gt;"",INDEX('Kode Akun'!$D:$D,MATCH($H383,'Kode Akun'!$C:$C,0),0),"")</f>
        <v/>
      </c>
      <c r="J383" s="481"/>
      <c r="K383" s="481"/>
      <c r="L383" s="482"/>
      <c r="M383" s="483"/>
      <c r="N383" s="484"/>
      <c r="O383" s="484"/>
      <c r="P383" s="488" t="str">
        <f>IFERROR(INDEX(Supplier!D:D,MATCH(O383,Supplier!C:C,0),0),"")</f>
        <v/>
      </c>
      <c r="Q383" s="484"/>
      <c r="R383" s="484"/>
      <c r="S383" s="488" t="str">
        <f>IFERROR(INDEX(Customer!D:D,MATCH(R383,Customer!C:C,0),0),"")</f>
        <v/>
      </c>
      <c r="T383" s="490" t="str">
        <f>IFERROR(INDEX('Kode Akun'!N:N,MATCH(H383,'Kode Akun'!C:C,0),0),"")</f>
        <v/>
      </c>
      <c r="U383" s="488" t="str">
        <f>IFERROR(INDEX('Kode Akun'!O:O,MATCH(H383,'Kode Akun'!C:C,0),0),"")</f>
        <v/>
      </c>
      <c r="V383" s="166"/>
    </row>
    <row r="384" spans="1:22" ht="15" customHeight="1" x14ac:dyDescent="0.25">
      <c r="A384" s="237">
        <f t="shared" si="15"/>
        <v>0</v>
      </c>
      <c r="B384" s="237">
        <f t="shared" si="16"/>
        <v>0</v>
      </c>
      <c r="C384" s="442" t="e">
        <f t="shared" si="17"/>
        <v>#REF!</v>
      </c>
      <c r="D384" s="477">
        <v>375</v>
      </c>
      <c r="E384" s="478"/>
      <c r="F384" s="477"/>
      <c r="G384" s="479"/>
      <c r="H384" s="477"/>
      <c r="I384" s="480" t="str">
        <f>IF(H384&lt;&gt;"",INDEX('Kode Akun'!$D:$D,MATCH($H384,'Kode Akun'!$C:$C,0),0),"")</f>
        <v/>
      </c>
      <c r="J384" s="481"/>
      <c r="K384" s="481"/>
      <c r="L384" s="482"/>
      <c r="M384" s="483"/>
      <c r="N384" s="484"/>
      <c r="O384" s="484"/>
      <c r="P384" s="488" t="str">
        <f>IFERROR(INDEX(Supplier!D:D,MATCH(O384,Supplier!C:C,0),0),"")</f>
        <v/>
      </c>
      <c r="Q384" s="484"/>
      <c r="R384" s="484"/>
      <c r="S384" s="488" t="str">
        <f>IFERROR(INDEX(Customer!D:D,MATCH(R384,Customer!C:C,0),0),"")</f>
        <v/>
      </c>
      <c r="T384" s="490" t="str">
        <f>IFERROR(INDEX('Kode Akun'!N:N,MATCH(H384,'Kode Akun'!C:C,0),0),"")</f>
        <v/>
      </c>
      <c r="U384" s="488" t="str">
        <f>IFERROR(INDEX('Kode Akun'!O:O,MATCH(H384,'Kode Akun'!C:C,0),0),"")</f>
        <v/>
      </c>
      <c r="V384" s="166"/>
    </row>
    <row r="385" spans="1:22" ht="15" customHeight="1" x14ac:dyDescent="0.25">
      <c r="A385" s="237">
        <f t="shared" si="15"/>
        <v>0</v>
      </c>
      <c r="B385" s="237">
        <f t="shared" si="16"/>
        <v>0</v>
      </c>
      <c r="C385" s="442" t="e">
        <f t="shared" si="17"/>
        <v>#REF!</v>
      </c>
      <c r="D385" s="477">
        <v>376</v>
      </c>
      <c r="E385" s="478"/>
      <c r="F385" s="477"/>
      <c r="G385" s="479"/>
      <c r="H385" s="477"/>
      <c r="I385" s="480" t="str">
        <f>IF(H385&lt;&gt;"",INDEX('Kode Akun'!$D:$D,MATCH($H385,'Kode Akun'!$C:$C,0),0),"")</f>
        <v/>
      </c>
      <c r="J385" s="481"/>
      <c r="K385" s="481"/>
      <c r="L385" s="482"/>
      <c r="M385" s="483"/>
      <c r="N385" s="484"/>
      <c r="O385" s="484"/>
      <c r="P385" s="488" t="str">
        <f>IFERROR(INDEX(Supplier!D:D,MATCH(O385,Supplier!C:C,0),0),"")</f>
        <v/>
      </c>
      <c r="Q385" s="484"/>
      <c r="R385" s="484"/>
      <c r="S385" s="488" t="str">
        <f>IFERROR(INDEX(Customer!D:D,MATCH(R385,Customer!C:C,0),0),"")</f>
        <v/>
      </c>
      <c r="T385" s="490" t="str">
        <f>IFERROR(INDEX('Kode Akun'!N:N,MATCH(H385,'Kode Akun'!C:C,0),0),"")</f>
        <v/>
      </c>
      <c r="U385" s="488" t="str">
        <f>IFERROR(INDEX('Kode Akun'!O:O,MATCH(H385,'Kode Akun'!C:C,0),0),"")</f>
        <v/>
      </c>
      <c r="V385" s="166"/>
    </row>
    <row r="386" spans="1:22" ht="15" customHeight="1" x14ac:dyDescent="0.25">
      <c r="A386" s="237">
        <f t="shared" si="15"/>
        <v>0</v>
      </c>
      <c r="B386" s="237">
        <f t="shared" si="16"/>
        <v>0</v>
      </c>
      <c r="C386" s="442" t="e">
        <f t="shared" si="17"/>
        <v>#REF!</v>
      </c>
      <c r="D386" s="477">
        <v>377</v>
      </c>
      <c r="E386" s="478"/>
      <c r="F386" s="477"/>
      <c r="G386" s="479"/>
      <c r="H386" s="477"/>
      <c r="I386" s="480" t="str">
        <f>IF(H386&lt;&gt;"",INDEX('Kode Akun'!$D:$D,MATCH($H386,'Kode Akun'!$C:$C,0),0),"")</f>
        <v/>
      </c>
      <c r="J386" s="481"/>
      <c r="K386" s="481"/>
      <c r="L386" s="482"/>
      <c r="M386" s="483"/>
      <c r="N386" s="484"/>
      <c r="O386" s="484"/>
      <c r="P386" s="488" t="str">
        <f>IFERROR(INDEX(Supplier!D:D,MATCH(O386,Supplier!C:C,0),0),"")</f>
        <v/>
      </c>
      <c r="Q386" s="484"/>
      <c r="R386" s="484"/>
      <c r="S386" s="488" t="str">
        <f>IFERROR(INDEX(Customer!D:D,MATCH(R386,Customer!C:C,0),0),"")</f>
        <v/>
      </c>
      <c r="T386" s="490" t="str">
        <f>IFERROR(INDEX('Kode Akun'!N:N,MATCH(H386,'Kode Akun'!C:C,0),0),"")</f>
        <v/>
      </c>
      <c r="U386" s="488" t="str">
        <f>IFERROR(INDEX('Kode Akun'!O:O,MATCH(H386,'Kode Akun'!C:C,0),0),"")</f>
        <v/>
      </c>
      <c r="V386" s="166"/>
    </row>
    <row r="387" spans="1:22" ht="15" customHeight="1" x14ac:dyDescent="0.25">
      <c r="A387" s="237">
        <f t="shared" si="15"/>
        <v>0</v>
      </c>
      <c r="B387" s="237">
        <f t="shared" si="16"/>
        <v>0</v>
      </c>
      <c r="C387" s="442" t="e">
        <f t="shared" si="17"/>
        <v>#REF!</v>
      </c>
      <c r="D387" s="477">
        <v>378</v>
      </c>
      <c r="E387" s="478"/>
      <c r="F387" s="477"/>
      <c r="G387" s="479"/>
      <c r="H387" s="477"/>
      <c r="I387" s="480" t="str">
        <f>IF(H387&lt;&gt;"",INDEX('Kode Akun'!$D:$D,MATCH($H387,'Kode Akun'!$C:$C,0),0),"")</f>
        <v/>
      </c>
      <c r="J387" s="481"/>
      <c r="K387" s="481"/>
      <c r="L387" s="482"/>
      <c r="M387" s="483"/>
      <c r="N387" s="484"/>
      <c r="O387" s="484"/>
      <c r="P387" s="488" t="str">
        <f>IFERROR(INDEX(Supplier!D:D,MATCH(O387,Supplier!C:C,0),0),"")</f>
        <v/>
      </c>
      <c r="Q387" s="484"/>
      <c r="R387" s="484"/>
      <c r="S387" s="488" t="str">
        <f>IFERROR(INDEX(Customer!D:D,MATCH(R387,Customer!C:C,0),0),"")</f>
        <v/>
      </c>
      <c r="T387" s="490" t="str">
        <f>IFERROR(INDEX('Kode Akun'!N:N,MATCH(H387,'Kode Akun'!C:C,0),0),"")</f>
        <v/>
      </c>
      <c r="U387" s="488" t="str">
        <f>IFERROR(INDEX('Kode Akun'!O:O,MATCH(H387,'Kode Akun'!C:C,0),0),"")</f>
        <v/>
      </c>
      <c r="V387" s="166"/>
    </row>
    <row r="388" spans="1:22" ht="15" customHeight="1" x14ac:dyDescent="0.25">
      <c r="A388" s="237">
        <f t="shared" si="15"/>
        <v>0</v>
      </c>
      <c r="B388" s="237">
        <f t="shared" si="16"/>
        <v>0</v>
      </c>
      <c r="C388" s="442" t="e">
        <f t="shared" si="17"/>
        <v>#REF!</v>
      </c>
      <c r="D388" s="477">
        <v>379</v>
      </c>
      <c r="E388" s="478"/>
      <c r="F388" s="477"/>
      <c r="G388" s="479"/>
      <c r="H388" s="477"/>
      <c r="I388" s="480" t="str">
        <f>IF(H388&lt;&gt;"",INDEX('Kode Akun'!$D:$D,MATCH($H388,'Kode Akun'!$C:$C,0),0),"")</f>
        <v/>
      </c>
      <c r="J388" s="481"/>
      <c r="K388" s="481"/>
      <c r="L388" s="482"/>
      <c r="M388" s="483"/>
      <c r="N388" s="484"/>
      <c r="O388" s="484"/>
      <c r="P388" s="488" t="str">
        <f>IFERROR(INDEX(Supplier!D:D,MATCH(O388,Supplier!C:C,0),0),"")</f>
        <v/>
      </c>
      <c r="Q388" s="484"/>
      <c r="R388" s="484"/>
      <c r="S388" s="488" t="str">
        <f>IFERROR(INDEX(Customer!D:D,MATCH(R388,Customer!C:C,0),0),"")</f>
        <v/>
      </c>
      <c r="T388" s="490" t="str">
        <f>IFERROR(INDEX('Kode Akun'!N:N,MATCH(H388,'Kode Akun'!C:C,0),0),"")</f>
        <v/>
      </c>
      <c r="U388" s="488" t="str">
        <f>IFERROR(INDEX('Kode Akun'!O:O,MATCH(H388,'Kode Akun'!C:C,0),0),"")</f>
        <v/>
      </c>
      <c r="V388" s="166"/>
    </row>
    <row r="389" spans="1:22" ht="15" customHeight="1" x14ac:dyDescent="0.25">
      <c r="A389" s="237">
        <f t="shared" si="15"/>
        <v>0</v>
      </c>
      <c r="B389" s="237">
        <f t="shared" si="16"/>
        <v>0</v>
      </c>
      <c r="C389" s="442" t="e">
        <f t="shared" si="17"/>
        <v>#REF!</v>
      </c>
      <c r="D389" s="477">
        <v>380</v>
      </c>
      <c r="E389" s="478"/>
      <c r="F389" s="477"/>
      <c r="G389" s="479"/>
      <c r="H389" s="477"/>
      <c r="I389" s="480" t="str">
        <f>IF(H389&lt;&gt;"",INDEX('Kode Akun'!$D:$D,MATCH($H389,'Kode Akun'!$C:$C,0),0),"")</f>
        <v/>
      </c>
      <c r="J389" s="481"/>
      <c r="K389" s="481"/>
      <c r="L389" s="482"/>
      <c r="M389" s="483"/>
      <c r="N389" s="484"/>
      <c r="O389" s="484"/>
      <c r="P389" s="488" t="str">
        <f>IFERROR(INDEX(Supplier!D:D,MATCH(O389,Supplier!C:C,0),0),"")</f>
        <v/>
      </c>
      <c r="Q389" s="484"/>
      <c r="R389" s="484"/>
      <c r="S389" s="488" t="str">
        <f>IFERROR(INDEX(Customer!D:D,MATCH(R389,Customer!C:C,0),0),"")</f>
        <v/>
      </c>
      <c r="T389" s="490" t="str">
        <f>IFERROR(INDEX('Kode Akun'!N:N,MATCH(H389,'Kode Akun'!C:C,0),0),"")</f>
        <v/>
      </c>
      <c r="U389" s="488" t="str">
        <f>IFERROR(INDEX('Kode Akun'!O:O,MATCH(H389,'Kode Akun'!C:C,0),0),"")</f>
        <v/>
      </c>
      <c r="V389" s="166"/>
    </row>
    <row r="390" spans="1:22" ht="15" customHeight="1" x14ac:dyDescent="0.25">
      <c r="A390" s="237">
        <f t="shared" si="15"/>
        <v>0</v>
      </c>
      <c r="B390" s="237">
        <f t="shared" si="16"/>
        <v>0</v>
      </c>
      <c r="C390" s="442" t="e">
        <f t="shared" si="17"/>
        <v>#REF!</v>
      </c>
      <c r="D390" s="477">
        <v>381</v>
      </c>
      <c r="E390" s="478"/>
      <c r="F390" s="477"/>
      <c r="G390" s="479"/>
      <c r="H390" s="477"/>
      <c r="I390" s="480" t="str">
        <f>IF(H390&lt;&gt;"",INDEX('Kode Akun'!$D:$D,MATCH($H390,'Kode Akun'!$C:$C,0),0),"")</f>
        <v/>
      </c>
      <c r="J390" s="481"/>
      <c r="K390" s="481"/>
      <c r="L390" s="482"/>
      <c r="M390" s="483"/>
      <c r="N390" s="484"/>
      <c r="O390" s="484"/>
      <c r="P390" s="488" t="str">
        <f>IFERROR(INDEX(Supplier!D:D,MATCH(O390,Supplier!C:C,0),0),"")</f>
        <v/>
      </c>
      <c r="Q390" s="484"/>
      <c r="R390" s="484"/>
      <c r="S390" s="488" t="str">
        <f>IFERROR(INDEX(Customer!D:D,MATCH(R390,Customer!C:C,0),0),"")</f>
        <v/>
      </c>
      <c r="T390" s="490" t="str">
        <f>IFERROR(INDEX('Kode Akun'!N:N,MATCH(H390,'Kode Akun'!C:C,0),0),"")</f>
        <v/>
      </c>
      <c r="U390" s="488" t="str">
        <f>IFERROR(INDEX('Kode Akun'!O:O,MATCH(H390,'Kode Akun'!C:C,0),0),"")</f>
        <v/>
      </c>
      <c r="V390" s="166"/>
    </row>
    <row r="391" spans="1:22" ht="15" customHeight="1" x14ac:dyDescent="0.25">
      <c r="A391" s="237">
        <f t="shared" si="15"/>
        <v>0</v>
      </c>
      <c r="B391" s="237">
        <f t="shared" si="16"/>
        <v>0</v>
      </c>
      <c r="C391" s="442" t="e">
        <f t="shared" si="17"/>
        <v>#REF!</v>
      </c>
      <c r="D391" s="477">
        <v>382</v>
      </c>
      <c r="E391" s="478"/>
      <c r="F391" s="477"/>
      <c r="G391" s="479"/>
      <c r="H391" s="477"/>
      <c r="I391" s="480" t="str">
        <f>IF(H391&lt;&gt;"",INDEX('Kode Akun'!$D:$D,MATCH($H391,'Kode Akun'!$C:$C,0),0),"")</f>
        <v/>
      </c>
      <c r="J391" s="481"/>
      <c r="K391" s="481"/>
      <c r="L391" s="482"/>
      <c r="M391" s="483"/>
      <c r="N391" s="484"/>
      <c r="O391" s="484"/>
      <c r="P391" s="488" t="str">
        <f>IFERROR(INDEX(Supplier!D:D,MATCH(O391,Supplier!C:C,0),0),"")</f>
        <v/>
      </c>
      <c r="Q391" s="484"/>
      <c r="R391" s="484"/>
      <c r="S391" s="488" t="str">
        <f>IFERROR(INDEX(Customer!D:D,MATCH(R391,Customer!C:C,0),0),"")</f>
        <v/>
      </c>
      <c r="T391" s="490" t="str">
        <f>IFERROR(INDEX('Kode Akun'!N:N,MATCH(H391,'Kode Akun'!C:C,0),0),"")</f>
        <v/>
      </c>
      <c r="U391" s="488" t="str">
        <f>IFERROR(INDEX('Kode Akun'!O:O,MATCH(H391,'Kode Akun'!C:C,0),0),"")</f>
        <v/>
      </c>
      <c r="V391" s="166"/>
    </row>
    <row r="392" spans="1:22" ht="15" customHeight="1" x14ac:dyDescent="0.25">
      <c r="A392" s="237">
        <f t="shared" si="15"/>
        <v>0</v>
      </c>
      <c r="B392" s="237">
        <f t="shared" si="16"/>
        <v>0</v>
      </c>
      <c r="C392" s="442" t="e">
        <f t="shared" si="17"/>
        <v>#REF!</v>
      </c>
      <c r="D392" s="477">
        <v>383</v>
      </c>
      <c r="E392" s="478"/>
      <c r="F392" s="477"/>
      <c r="G392" s="479"/>
      <c r="H392" s="477"/>
      <c r="I392" s="480" t="str">
        <f>IF(H392&lt;&gt;"",INDEX('Kode Akun'!$D:$D,MATCH($H392,'Kode Akun'!$C:$C,0),0),"")</f>
        <v/>
      </c>
      <c r="J392" s="481"/>
      <c r="K392" s="481"/>
      <c r="L392" s="482"/>
      <c r="M392" s="483"/>
      <c r="N392" s="484"/>
      <c r="O392" s="484"/>
      <c r="P392" s="488" t="str">
        <f>IFERROR(INDEX(Supplier!D:D,MATCH(O392,Supplier!C:C,0),0),"")</f>
        <v/>
      </c>
      <c r="Q392" s="484"/>
      <c r="R392" s="484"/>
      <c r="S392" s="488" t="str">
        <f>IFERROR(INDEX(Customer!D:D,MATCH(R392,Customer!C:C,0),0),"")</f>
        <v/>
      </c>
      <c r="T392" s="490" t="str">
        <f>IFERROR(INDEX('Kode Akun'!N:N,MATCH(H392,'Kode Akun'!C:C,0),0),"")</f>
        <v/>
      </c>
      <c r="U392" s="488" t="str">
        <f>IFERROR(INDEX('Kode Akun'!O:O,MATCH(H392,'Kode Akun'!C:C,0),0),"")</f>
        <v/>
      </c>
      <c r="V392" s="166"/>
    </row>
    <row r="393" spans="1:22" ht="15" customHeight="1" x14ac:dyDescent="0.25">
      <c r="A393" s="237">
        <f t="shared" si="15"/>
        <v>0</v>
      </c>
      <c r="B393" s="237">
        <f t="shared" si="16"/>
        <v>0</v>
      </c>
      <c r="C393" s="442" t="e">
        <f t="shared" si="17"/>
        <v>#REF!</v>
      </c>
      <c r="D393" s="477">
        <v>384</v>
      </c>
      <c r="E393" s="478"/>
      <c r="F393" s="477"/>
      <c r="G393" s="479"/>
      <c r="H393" s="477"/>
      <c r="I393" s="480" t="str">
        <f>IF(H393&lt;&gt;"",INDEX('Kode Akun'!$D:$D,MATCH($H393,'Kode Akun'!$C:$C,0),0),"")</f>
        <v/>
      </c>
      <c r="J393" s="481"/>
      <c r="K393" s="481"/>
      <c r="L393" s="482"/>
      <c r="M393" s="483"/>
      <c r="N393" s="484"/>
      <c r="O393" s="484"/>
      <c r="P393" s="488" t="str">
        <f>IFERROR(INDEX(Supplier!D:D,MATCH(O393,Supplier!C:C,0),0),"")</f>
        <v/>
      </c>
      <c r="Q393" s="484"/>
      <c r="R393" s="484"/>
      <c r="S393" s="488" t="str">
        <f>IFERROR(INDEX(Customer!D:D,MATCH(R393,Customer!C:C,0),0),"")</f>
        <v/>
      </c>
      <c r="T393" s="490" t="str">
        <f>IFERROR(INDEX('Kode Akun'!N:N,MATCH(H393,'Kode Akun'!C:C,0),0),"")</f>
        <v/>
      </c>
      <c r="U393" s="488" t="str">
        <f>IFERROR(INDEX('Kode Akun'!O:O,MATCH(H393,'Kode Akun'!C:C,0),0),"")</f>
        <v/>
      </c>
      <c r="V393" s="166"/>
    </row>
    <row r="394" spans="1:22" ht="15" customHeight="1" x14ac:dyDescent="0.25">
      <c r="A394" s="237">
        <f t="shared" ref="A394:A457" si="18">IF(AND(H395=arapcontrol,O395=arapledgercode),IF(A393=0,APJUMax+A393+1,A393+1),A393)</f>
        <v>0</v>
      </c>
      <c r="B394" s="237">
        <f t="shared" ref="B394:B457" si="19">IF(AND(H395=AkunARKontrol,R395=AkunAR),IF(B393=0,ARJUMax+B393+1,B393+1),B393)</f>
        <v>0</v>
      </c>
      <c r="C394" s="442" t="e">
        <f t="shared" ref="C394:C457" si="20">IF(H394=AkunBukuBesar,IF(C393=0,GLJUMax+C393+1,C393+1),C393)</f>
        <v>#REF!</v>
      </c>
      <c r="D394" s="477">
        <v>385</v>
      </c>
      <c r="E394" s="478"/>
      <c r="F394" s="477"/>
      <c r="G394" s="479"/>
      <c r="H394" s="477"/>
      <c r="I394" s="480" t="str">
        <f>IF(H394&lt;&gt;"",INDEX('Kode Akun'!$D:$D,MATCH($H394,'Kode Akun'!$C:$C,0),0),"")</f>
        <v/>
      </c>
      <c r="J394" s="481"/>
      <c r="K394" s="481"/>
      <c r="L394" s="482"/>
      <c r="M394" s="483"/>
      <c r="N394" s="484"/>
      <c r="O394" s="484"/>
      <c r="P394" s="488" t="str">
        <f>IFERROR(INDEX(Supplier!D:D,MATCH(O394,Supplier!C:C,0),0),"")</f>
        <v/>
      </c>
      <c r="Q394" s="484"/>
      <c r="R394" s="484"/>
      <c r="S394" s="488" t="str">
        <f>IFERROR(INDEX(Customer!D:D,MATCH(R394,Customer!C:C,0),0),"")</f>
        <v/>
      </c>
      <c r="T394" s="490" t="str">
        <f>IFERROR(INDEX('Kode Akun'!N:N,MATCH(H394,'Kode Akun'!C:C,0),0),"")</f>
        <v/>
      </c>
      <c r="U394" s="488" t="str">
        <f>IFERROR(INDEX('Kode Akun'!O:O,MATCH(H394,'Kode Akun'!C:C,0),0),"")</f>
        <v/>
      </c>
      <c r="V394" s="166"/>
    </row>
    <row r="395" spans="1:22" ht="15" customHeight="1" x14ac:dyDescent="0.25">
      <c r="A395" s="237">
        <f t="shared" si="18"/>
        <v>0</v>
      </c>
      <c r="B395" s="237">
        <f t="shared" si="19"/>
        <v>0</v>
      </c>
      <c r="C395" s="442" t="e">
        <f t="shared" si="20"/>
        <v>#REF!</v>
      </c>
      <c r="D395" s="477">
        <v>386</v>
      </c>
      <c r="E395" s="478"/>
      <c r="F395" s="477"/>
      <c r="G395" s="479"/>
      <c r="H395" s="477"/>
      <c r="I395" s="480" t="str">
        <f>IF(H395&lt;&gt;"",INDEX('Kode Akun'!$D:$D,MATCH($H395,'Kode Akun'!$C:$C,0),0),"")</f>
        <v/>
      </c>
      <c r="J395" s="481"/>
      <c r="K395" s="481"/>
      <c r="L395" s="482"/>
      <c r="M395" s="483"/>
      <c r="N395" s="484"/>
      <c r="O395" s="484"/>
      <c r="P395" s="488" t="str">
        <f>IFERROR(INDEX(Supplier!D:D,MATCH(O395,Supplier!C:C,0),0),"")</f>
        <v/>
      </c>
      <c r="Q395" s="484"/>
      <c r="R395" s="484"/>
      <c r="S395" s="488" t="str">
        <f>IFERROR(INDEX(Customer!D:D,MATCH(R395,Customer!C:C,0),0),"")</f>
        <v/>
      </c>
      <c r="T395" s="490" t="str">
        <f>IFERROR(INDEX('Kode Akun'!N:N,MATCH(H395,'Kode Akun'!C:C,0),0),"")</f>
        <v/>
      </c>
      <c r="U395" s="488" t="str">
        <f>IFERROR(INDEX('Kode Akun'!O:O,MATCH(H395,'Kode Akun'!C:C,0),0),"")</f>
        <v/>
      </c>
      <c r="V395" s="166"/>
    </row>
    <row r="396" spans="1:22" ht="15" customHeight="1" x14ac:dyDescent="0.25">
      <c r="A396" s="237">
        <f t="shared" si="18"/>
        <v>0</v>
      </c>
      <c r="B396" s="237">
        <f t="shared" si="19"/>
        <v>0</v>
      </c>
      <c r="C396" s="442" t="e">
        <f t="shared" si="20"/>
        <v>#REF!</v>
      </c>
      <c r="D396" s="477">
        <v>387</v>
      </c>
      <c r="E396" s="478"/>
      <c r="F396" s="477"/>
      <c r="G396" s="479"/>
      <c r="H396" s="477"/>
      <c r="I396" s="480" t="str">
        <f>IF(H396&lt;&gt;"",INDEX('Kode Akun'!$D:$D,MATCH($H396,'Kode Akun'!$C:$C,0),0),"")</f>
        <v/>
      </c>
      <c r="J396" s="481"/>
      <c r="K396" s="481"/>
      <c r="L396" s="482"/>
      <c r="M396" s="483"/>
      <c r="N396" s="484"/>
      <c r="O396" s="484"/>
      <c r="P396" s="488" t="str">
        <f>IFERROR(INDEX(Supplier!D:D,MATCH(O396,Supplier!C:C,0),0),"")</f>
        <v/>
      </c>
      <c r="Q396" s="484"/>
      <c r="R396" s="484"/>
      <c r="S396" s="488" t="str">
        <f>IFERROR(INDEX(Customer!D:D,MATCH(R396,Customer!C:C,0),0),"")</f>
        <v/>
      </c>
      <c r="T396" s="490" t="str">
        <f>IFERROR(INDEX('Kode Akun'!N:N,MATCH(H396,'Kode Akun'!C:C,0),0),"")</f>
        <v/>
      </c>
      <c r="U396" s="488" t="str">
        <f>IFERROR(INDEX('Kode Akun'!O:O,MATCH(H396,'Kode Akun'!C:C,0),0),"")</f>
        <v/>
      </c>
      <c r="V396" s="166"/>
    </row>
    <row r="397" spans="1:22" ht="15" customHeight="1" x14ac:dyDescent="0.25">
      <c r="A397" s="237">
        <f t="shared" si="18"/>
        <v>0</v>
      </c>
      <c r="B397" s="237">
        <f t="shared" si="19"/>
        <v>0</v>
      </c>
      <c r="C397" s="442" t="e">
        <f t="shared" si="20"/>
        <v>#REF!</v>
      </c>
      <c r="D397" s="477">
        <v>388</v>
      </c>
      <c r="E397" s="478"/>
      <c r="F397" s="477"/>
      <c r="G397" s="479"/>
      <c r="H397" s="477"/>
      <c r="I397" s="480" t="str">
        <f>IF(H397&lt;&gt;"",INDEX('Kode Akun'!$D:$D,MATCH($H397,'Kode Akun'!$C:$C,0),0),"")</f>
        <v/>
      </c>
      <c r="J397" s="481"/>
      <c r="K397" s="481"/>
      <c r="L397" s="482"/>
      <c r="M397" s="483"/>
      <c r="N397" s="484"/>
      <c r="O397" s="484"/>
      <c r="P397" s="488" t="str">
        <f>IFERROR(INDEX(Supplier!D:D,MATCH(O397,Supplier!C:C,0),0),"")</f>
        <v/>
      </c>
      <c r="Q397" s="484"/>
      <c r="R397" s="484"/>
      <c r="S397" s="488" t="str">
        <f>IFERROR(INDEX(Customer!D:D,MATCH(R397,Customer!C:C,0),0),"")</f>
        <v/>
      </c>
      <c r="T397" s="490" t="str">
        <f>IFERROR(INDEX('Kode Akun'!N:N,MATCH(H397,'Kode Akun'!C:C,0),0),"")</f>
        <v/>
      </c>
      <c r="U397" s="488" t="str">
        <f>IFERROR(INDEX('Kode Akun'!O:O,MATCH(H397,'Kode Akun'!C:C,0),0),"")</f>
        <v/>
      </c>
      <c r="V397" s="166"/>
    </row>
    <row r="398" spans="1:22" ht="15" customHeight="1" x14ac:dyDescent="0.25">
      <c r="A398" s="237">
        <f t="shared" si="18"/>
        <v>0</v>
      </c>
      <c r="B398" s="237">
        <f t="shared" si="19"/>
        <v>0</v>
      </c>
      <c r="C398" s="442" t="e">
        <f t="shared" si="20"/>
        <v>#REF!</v>
      </c>
      <c r="D398" s="477">
        <v>389</v>
      </c>
      <c r="E398" s="478"/>
      <c r="F398" s="477"/>
      <c r="G398" s="479"/>
      <c r="H398" s="477"/>
      <c r="I398" s="480" t="str">
        <f>IF(H398&lt;&gt;"",INDEX('Kode Akun'!$D:$D,MATCH($H398,'Kode Akun'!$C:$C,0),0),"")</f>
        <v/>
      </c>
      <c r="J398" s="481"/>
      <c r="K398" s="481"/>
      <c r="L398" s="482"/>
      <c r="M398" s="483"/>
      <c r="N398" s="484"/>
      <c r="O398" s="484"/>
      <c r="P398" s="488" t="str">
        <f>IFERROR(INDEX(Supplier!D:D,MATCH(O398,Supplier!C:C,0),0),"")</f>
        <v/>
      </c>
      <c r="Q398" s="484"/>
      <c r="R398" s="484"/>
      <c r="S398" s="488" t="str">
        <f>IFERROR(INDEX(Customer!D:D,MATCH(R398,Customer!C:C,0),0),"")</f>
        <v/>
      </c>
      <c r="T398" s="490" t="str">
        <f>IFERROR(INDEX('Kode Akun'!N:N,MATCH(H398,'Kode Akun'!C:C,0),0),"")</f>
        <v/>
      </c>
      <c r="U398" s="488" t="str">
        <f>IFERROR(INDEX('Kode Akun'!O:O,MATCH(H398,'Kode Akun'!C:C,0),0),"")</f>
        <v/>
      </c>
      <c r="V398" s="166"/>
    </row>
    <row r="399" spans="1:22" ht="15" customHeight="1" x14ac:dyDescent="0.25">
      <c r="A399" s="237">
        <f t="shared" si="18"/>
        <v>0</v>
      </c>
      <c r="B399" s="237">
        <f t="shared" si="19"/>
        <v>0</v>
      </c>
      <c r="C399" s="442" t="e">
        <f t="shared" si="20"/>
        <v>#REF!</v>
      </c>
      <c r="D399" s="477">
        <v>390</v>
      </c>
      <c r="E399" s="478"/>
      <c r="F399" s="477"/>
      <c r="G399" s="479"/>
      <c r="H399" s="477"/>
      <c r="I399" s="480" t="str">
        <f>IF(H399&lt;&gt;"",INDEX('Kode Akun'!$D:$D,MATCH($H399,'Kode Akun'!$C:$C,0),0),"")</f>
        <v/>
      </c>
      <c r="J399" s="481"/>
      <c r="K399" s="481"/>
      <c r="L399" s="482"/>
      <c r="M399" s="483"/>
      <c r="N399" s="484"/>
      <c r="O399" s="484"/>
      <c r="P399" s="488" t="str">
        <f>IFERROR(INDEX(Supplier!D:D,MATCH(O399,Supplier!C:C,0),0),"")</f>
        <v/>
      </c>
      <c r="Q399" s="484"/>
      <c r="R399" s="484"/>
      <c r="S399" s="488" t="str">
        <f>IFERROR(INDEX(Customer!D:D,MATCH(R399,Customer!C:C,0),0),"")</f>
        <v/>
      </c>
      <c r="T399" s="490" t="str">
        <f>IFERROR(INDEX('Kode Akun'!N:N,MATCH(H399,'Kode Akun'!C:C,0),0),"")</f>
        <v/>
      </c>
      <c r="U399" s="488" t="str">
        <f>IFERROR(INDEX('Kode Akun'!O:O,MATCH(H399,'Kode Akun'!C:C,0),0),"")</f>
        <v/>
      </c>
      <c r="V399" s="166"/>
    </row>
    <row r="400" spans="1:22" ht="15" customHeight="1" x14ac:dyDescent="0.25">
      <c r="A400" s="237">
        <f t="shared" si="18"/>
        <v>0</v>
      </c>
      <c r="B400" s="237">
        <f t="shared" si="19"/>
        <v>0</v>
      </c>
      <c r="C400" s="442" t="e">
        <f t="shared" si="20"/>
        <v>#REF!</v>
      </c>
      <c r="D400" s="477">
        <v>391</v>
      </c>
      <c r="E400" s="478"/>
      <c r="F400" s="477"/>
      <c r="G400" s="479"/>
      <c r="H400" s="477"/>
      <c r="I400" s="480" t="str">
        <f>IF(H400&lt;&gt;"",INDEX('Kode Akun'!$D:$D,MATCH($H400,'Kode Akun'!$C:$C,0),0),"")</f>
        <v/>
      </c>
      <c r="J400" s="481"/>
      <c r="K400" s="481"/>
      <c r="L400" s="482"/>
      <c r="M400" s="483"/>
      <c r="N400" s="484"/>
      <c r="O400" s="484"/>
      <c r="P400" s="488" t="str">
        <f>IFERROR(INDEX(Supplier!D:D,MATCH(O400,Supplier!C:C,0),0),"")</f>
        <v/>
      </c>
      <c r="Q400" s="484"/>
      <c r="R400" s="484"/>
      <c r="S400" s="488" t="str">
        <f>IFERROR(INDEX(Customer!D:D,MATCH(R400,Customer!C:C,0),0),"")</f>
        <v/>
      </c>
      <c r="T400" s="490" t="str">
        <f>IFERROR(INDEX('Kode Akun'!N:N,MATCH(H400,'Kode Akun'!C:C,0),0),"")</f>
        <v/>
      </c>
      <c r="U400" s="488" t="str">
        <f>IFERROR(INDEX('Kode Akun'!O:O,MATCH(H400,'Kode Akun'!C:C,0),0),"")</f>
        <v/>
      </c>
      <c r="V400" s="166"/>
    </row>
    <row r="401" spans="1:22" ht="15" customHeight="1" x14ac:dyDescent="0.25">
      <c r="A401" s="237">
        <f t="shared" si="18"/>
        <v>0</v>
      </c>
      <c r="B401" s="237">
        <f t="shared" si="19"/>
        <v>0</v>
      </c>
      <c r="C401" s="442" t="e">
        <f t="shared" si="20"/>
        <v>#REF!</v>
      </c>
      <c r="D401" s="477">
        <v>392</v>
      </c>
      <c r="E401" s="478"/>
      <c r="F401" s="477"/>
      <c r="G401" s="479"/>
      <c r="H401" s="477"/>
      <c r="I401" s="480" t="str">
        <f>IF(H401&lt;&gt;"",INDEX('Kode Akun'!$D:$D,MATCH($H401,'Kode Akun'!$C:$C,0),0),"")</f>
        <v/>
      </c>
      <c r="J401" s="481"/>
      <c r="K401" s="481"/>
      <c r="L401" s="482"/>
      <c r="M401" s="483"/>
      <c r="N401" s="484"/>
      <c r="O401" s="484"/>
      <c r="P401" s="488" t="str">
        <f>IFERROR(INDEX(Supplier!D:D,MATCH(O401,Supplier!C:C,0),0),"")</f>
        <v/>
      </c>
      <c r="Q401" s="484"/>
      <c r="R401" s="484"/>
      <c r="S401" s="488" t="str">
        <f>IFERROR(INDEX(Customer!D:D,MATCH(R401,Customer!C:C,0),0),"")</f>
        <v/>
      </c>
      <c r="T401" s="490" t="str">
        <f>IFERROR(INDEX('Kode Akun'!N:N,MATCH(H401,'Kode Akun'!C:C,0),0),"")</f>
        <v/>
      </c>
      <c r="U401" s="488" t="str">
        <f>IFERROR(INDEX('Kode Akun'!O:O,MATCH(H401,'Kode Akun'!C:C,0),0),"")</f>
        <v/>
      </c>
      <c r="V401" s="166"/>
    </row>
    <row r="402" spans="1:22" ht="15" customHeight="1" x14ac:dyDescent="0.25">
      <c r="A402" s="237">
        <f t="shared" si="18"/>
        <v>0</v>
      </c>
      <c r="B402" s="237">
        <f t="shared" si="19"/>
        <v>0</v>
      </c>
      <c r="C402" s="442" t="e">
        <f t="shared" si="20"/>
        <v>#REF!</v>
      </c>
      <c r="D402" s="477">
        <v>393</v>
      </c>
      <c r="E402" s="478"/>
      <c r="F402" s="477"/>
      <c r="G402" s="479"/>
      <c r="H402" s="477"/>
      <c r="I402" s="480" t="str">
        <f>IF(H402&lt;&gt;"",INDEX('Kode Akun'!$D:$D,MATCH($H402,'Kode Akun'!$C:$C,0),0),"")</f>
        <v/>
      </c>
      <c r="J402" s="481"/>
      <c r="K402" s="481"/>
      <c r="L402" s="482"/>
      <c r="M402" s="483"/>
      <c r="N402" s="484"/>
      <c r="O402" s="484"/>
      <c r="P402" s="488" t="str">
        <f>IFERROR(INDEX(Supplier!D:D,MATCH(O402,Supplier!C:C,0),0),"")</f>
        <v/>
      </c>
      <c r="Q402" s="484"/>
      <c r="R402" s="484"/>
      <c r="S402" s="488" t="str">
        <f>IFERROR(INDEX(Customer!D:D,MATCH(R402,Customer!C:C,0),0),"")</f>
        <v/>
      </c>
      <c r="T402" s="490" t="str">
        <f>IFERROR(INDEX('Kode Akun'!N:N,MATCH(H402,'Kode Akun'!C:C,0),0),"")</f>
        <v/>
      </c>
      <c r="U402" s="488" t="str">
        <f>IFERROR(INDEX('Kode Akun'!O:O,MATCH(H402,'Kode Akun'!C:C,0),0),"")</f>
        <v/>
      </c>
      <c r="V402" s="166"/>
    </row>
    <row r="403" spans="1:22" ht="15" customHeight="1" x14ac:dyDescent="0.25">
      <c r="A403" s="237">
        <f t="shared" si="18"/>
        <v>0</v>
      </c>
      <c r="B403" s="237">
        <f t="shared" si="19"/>
        <v>0</v>
      </c>
      <c r="C403" s="442" t="e">
        <f t="shared" si="20"/>
        <v>#REF!</v>
      </c>
      <c r="D403" s="477">
        <v>394</v>
      </c>
      <c r="E403" s="478"/>
      <c r="F403" s="477"/>
      <c r="G403" s="479"/>
      <c r="H403" s="477"/>
      <c r="I403" s="480" t="str">
        <f>IF(H403&lt;&gt;"",INDEX('Kode Akun'!$D:$D,MATCH($H403,'Kode Akun'!$C:$C,0),0),"")</f>
        <v/>
      </c>
      <c r="J403" s="481"/>
      <c r="K403" s="481"/>
      <c r="L403" s="482"/>
      <c r="M403" s="483"/>
      <c r="N403" s="484"/>
      <c r="O403" s="484"/>
      <c r="P403" s="488" t="str">
        <f>IFERROR(INDEX(Supplier!D:D,MATCH(O403,Supplier!C:C,0),0),"")</f>
        <v/>
      </c>
      <c r="Q403" s="484"/>
      <c r="R403" s="484"/>
      <c r="S403" s="488" t="str">
        <f>IFERROR(INDEX(Customer!D:D,MATCH(R403,Customer!C:C,0),0),"")</f>
        <v/>
      </c>
      <c r="T403" s="490" t="str">
        <f>IFERROR(INDEX('Kode Akun'!N:N,MATCH(H403,'Kode Akun'!C:C,0),0),"")</f>
        <v/>
      </c>
      <c r="U403" s="488" t="str">
        <f>IFERROR(INDEX('Kode Akun'!O:O,MATCH(H403,'Kode Akun'!C:C,0),0),"")</f>
        <v/>
      </c>
      <c r="V403" s="166"/>
    </row>
    <row r="404" spans="1:22" ht="15" customHeight="1" x14ac:dyDescent="0.25">
      <c r="A404" s="237">
        <f t="shared" si="18"/>
        <v>0</v>
      </c>
      <c r="B404" s="237">
        <f t="shared" si="19"/>
        <v>0</v>
      </c>
      <c r="C404" s="442" t="e">
        <f t="shared" si="20"/>
        <v>#REF!</v>
      </c>
      <c r="D404" s="477">
        <v>395</v>
      </c>
      <c r="E404" s="478"/>
      <c r="F404" s="477"/>
      <c r="G404" s="479"/>
      <c r="H404" s="477"/>
      <c r="I404" s="480" t="str">
        <f>IF(H404&lt;&gt;"",INDEX('Kode Akun'!$D:$D,MATCH($H404,'Kode Akun'!$C:$C,0),0),"")</f>
        <v/>
      </c>
      <c r="J404" s="481"/>
      <c r="K404" s="481"/>
      <c r="L404" s="482"/>
      <c r="M404" s="483"/>
      <c r="N404" s="484"/>
      <c r="O404" s="484"/>
      <c r="P404" s="488" t="str">
        <f>IFERROR(INDEX(Supplier!D:D,MATCH(O404,Supplier!C:C,0),0),"")</f>
        <v/>
      </c>
      <c r="Q404" s="484"/>
      <c r="R404" s="484"/>
      <c r="S404" s="488" t="str">
        <f>IFERROR(INDEX(Customer!D:D,MATCH(R404,Customer!C:C,0),0),"")</f>
        <v/>
      </c>
      <c r="T404" s="490" t="str">
        <f>IFERROR(INDEX('Kode Akun'!N:N,MATCH(H404,'Kode Akun'!C:C,0),0),"")</f>
        <v/>
      </c>
      <c r="U404" s="488" t="str">
        <f>IFERROR(INDEX('Kode Akun'!O:O,MATCH(H404,'Kode Akun'!C:C,0),0),"")</f>
        <v/>
      </c>
      <c r="V404" s="166"/>
    </row>
    <row r="405" spans="1:22" ht="15" customHeight="1" x14ac:dyDescent="0.25">
      <c r="A405" s="237">
        <f t="shared" si="18"/>
        <v>0</v>
      </c>
      <c r="B405" s="237">
        <f t="shared" si="19"/>
        <v>0</v>
      </c>
      <c r="C405" s="442" t="e">
        <f t="shared" si="20"/>
        <v>#REF!</v>
      </c>
      <c r="D405" s="477">
        <v>396</v>
      </c>
      <c r="E405" s="478"/>
      <c r="F405" s="477"/>
      <c r="G405" s="479"/>
      <c r="H405" s="477"/>
      <c r="I405" s="480" t="str">
        <f>IF(H405&lt;&gt;"",INDEX('Kode Akun'!$D:$D,MATCH($H405,'Kode Akun'!$C:$C,0),0),"")</f>
        <v/>
      </c>
      <c r="J405" s="481"/>
      <c r="K405" s="481"/>
      <c r="L405" s="482"/>
      <c r="M405" s="483"/>
      <c r="N405" s="484"/>
      <c r="O405" s="484"/>
      <c r="P405" s="488" t="str">
        <f>IFERROR(INDEX(Supplier!D:D,MATCH(O405,Supplier!C:C,0),0),"")</f>
        <v/>
      </c>
      <c r="Q405" s="484"/>
      <c r="R405" s="484"/>
      <c r="S405" s="488" t="str">
        <f>IFERROR(INDEX(Customer!D:D,MATCH(R405,Customer!C:C,0),0),"")</f>
        <v/>
      </c>
      <c r="T405" s="490" t="str">
        <f>IFERROR(INDEX('Kode Akun'!N:N,MATCH(H405,'Kode Akun'!C:C,0),0),"")</f>
        <v/>
      </c>
      <c r="U405" s="488" t="str">
        <f>IFERROR(INDEX('Kode Akun'!O:O,MATCH(H405,'Kode Akun'!C:C,0),0),"")</f>
        <v/>
      </c>
      <c r="V405" s="166"/>
    </row>
    <row r="406" spans="1:22" ht="15" customHeight="1" x14ac:dyDescent="0.25">
      <c r="A406" s="237">
        <f t="shared" si="18"/>
        <v>0</v>
      </c>
      <c r="B406" s="237">
        <f t="shared" si="19"/>
        <v>0</v>
      </c>
      <c r="C406" s="442" t="e">
        <f t="shared" si="20"/>
        <v>#REF!</v>
      </c>
      <c r="D406" s="477">
        <v>397</v>
      </c>
      <c r="E406" s="478"/>
      <c r="F406" s="477"/>
      <c r="G406" s="479"/>
      <c r="H406" s="477"/>
      <c r="I406" s="480" t="str">
        <f>IF(H406&lt;&gt;"",INDEX('Kode Akun'!$D:$D,MATCH($H406,'Kode Akun'!$C:$C,0),0),"")</f>
        <v/>
      </c>
      <c r="J406" s="481"/>
      <c r="K406" s="481"/>
      <c r="L406" s="482"/>
      <c r="M406" s="483"/>
      <c r="N406" s="484"/>
      <c r="O406" s="484"/>
      <c r="P406" s="488" t="str">
        <f>IFERROR(INDEX(Supplier!D:D,MATCH(O406,Supplier!C:C,0),0),"")</f>
        <v/>
      </c>
      <c r="Q406" s="484"/>
      <c r="R406" s="484"/>
      <c r="S406" s="488" t="str">
        <f>IFERROR(INDEX(Customer!D:D,MATCH(R406,Customer!C:C,0),0),"")</f>
        <v/>
      </c>
      <c r="T406" s="490" t="str">
        <f>IFERROR(INDEX('Kode Akun'!N:N,MATCH(H406,'Kode Akun'!C:C,0),0),"")</f>
        <v/>
      </c>
      <c r="U406" s="488" t="str">
        <f>IFERROR(INDEX('Kode Akun'!O:O,MATCH(H406,'Kode Akun'!C:C,0),0),"")</f>
        <v/>
      </c>
      <c r="V406" s="166"/>
    </row>
    <row r="407" spans="1:22" ht="15" customHeight="1" x14ac:dyDescent="0.25">
      <c r="A407" s="237">
        <f t="shared" si="18"/>
        <v>0</v>
      </c>
      <c r="B407" s="237">
        <f t="shared" si="19"/>
        <v>0</v>
      </c>
      <c r="C407" s="442" t="e">
        <f t="shared" si="20"/>
        <v>#REF!</v>
      </c>
      <c r="D407" s="477">
        <v>398</v>
      </c>
      <c r="E407" s="478"/>
      <c r="F407" s="477"/>
      <c r="G407" s="479"/>
      <c r="H407" s="477"/>
      <c r="I407" s="480" t="str">
        <f>IF(H407&lt;&gt;"",INDEX('Kode Akun'!$D:$D,MATCH($H407,'Kode Akun'!$C:$C,0),0),"")</f>
        <v/>
      </c>
      <c r="J407" s="481"/>
      <c r="K407" s="481"/>
      <c r="L407" s="482"/>
      <c r="M407" s="483"/>
      <c r="N407" s="484"/>
      <c r="O407" s="484"/>
      <c r="P407" s="488" t="str">
        <f>IFERROR(INDEX(Supplier!D:D,MATCH(O407,Supplier!C:C,0),0),"")</f>
        <v/>
      </c>
      <c r="Q407" s="484"/>
      <c r="R407" s="484"/>
      <c r="S407" s="488" t="str">
        <f>IFERROR(INDEX(Customer!D:D,MATCH(R407,Customer!C:C,0),0),"")</f>
        <v/>
      </c>
      <c r="T407" s="490" t="str">
        <f>IFERROR(INDEX('Kode Akun'!N:N,MATCH(H407,'Kode Akun'!C:C,0),0),"")</f>
        <v/>
      </c>
      <c r="U407" s="488" t="str">
        <f>IFERROR(INDEX('Kode Akun'!O:O,MATCH(H407,'Kode Akun'!C:C,0),0),"")</f>
        <v/>
      </c>
      <c r="V407" s="166"/>
    </row>
    <row r="408" spans="1:22" ht="15" customHeight="1" x14ac:dyDescent="0.25">
      <c r="A408" s="237">
        <f t="shared" si="18"/>
        <v>0</v>
      </c>
      <c r="B408" s="237">
        <f t="shared" si="19"/>
        <v>0</v>
      </c>
      <c r="C408" s="442" t="e">
        <f t="shared" si="20"/>
        <v>#REF!</v>
      </c>
      <c r="D408" s="477">
        <v>399</v>
      </c>
      <c r="E408" s="478"/>
      <c r="F408" s="477"/>
      <c r="G408" s="479"/>
      <c r="H408" s="477"/>
      <c r="I408" s="480" t="str">
        <f>IF(H408&lt;&gt;"",INDEX('Kode Akun'!$D:$D,MATCH($H408,'Kode Akun'!$C:$C,0),0),"")</f>
        <v/>
      </c>
      <c r="J408" s="481"/>
      <c r="K408" s="481"/>
      <c r="L408" s="482"/>
      <c r="M408" s="483"/>
      <c r="N408" s="484"/>
      <c r="O408" s="484"/>
      <c r="P408" s="488" t="str">
        <f>IFERROR(INDEX(Supplier!D:D,MATCH(O408,Supplier!C:C,0),0),"")</f>
        <v/>
      </c>
      <c r="Q408" s="484"/>
      <c r="R408" s="484"/>
      <c r="S408" s="488" t="str">
        <f>IFERROR(INDEX(Customer!D:D,MATCH(R408,Customer!C:C,0),0),"")</f>
        <v/>
      </c>
      <c r="T408" s="490" t="str">
        <f>IFERROR(INDEX('Kode Akun'!N:N,MATCH(H408,'Kode Akun'!C:C,0),0),"")</f>
        <v/>
      </c>
      <c r="U408" s="488" t="str">
        <f>IFERROR(INDEX('Kode Akun'!O:O,MATCH(H408,'Kode Akun'!C:C,0),0),"")</f>
        <v/>
      </c>
      <c r="V408" s="166"/>
    </row>
    <row r="409" spans="1:22" ht="15" customHeight="1" x14ac:dyDescent="0.25">
      <c r="A409" s="237">
        <f t="shared" si="18"/>
        <v>0</v>
      </c>
      <c r="B409" s="237">
        <f t="shared" si="19"/>
        <v>0</v>
      </c>
      <c r="C409" s="442" t="e">
        <f t="shared" si="20"/>
        <v>#REF!</v>
      </c>
      <c r="D409" s="477">
        <v>400</v>
      </c>
      <c r="E409" s="478"/>
      <c r="F409" s="477"/>
      <c r="G409" s="479"/>
      <c r="H409" s="477"/>
      <c r="I409" s="480" t="str">
        <f>IF(H409&lt;&gt;"",INDEX('Kode Akun'!$D:$D,MATCH($H409,'Kode Akun'!$C:$C,0),0),"")</f>
        <v/>
      </c>
      <c r="J409" s="481"/>
      <c r="K409" s="481"/>
      <c r="L409" s="482"/>
      <c r="M409" s="483"/>
      <c r="N409" s="484"/>
      <c r="O409" s="484"/>
      <c r="P409" s="488" t="str">
        <f>IFERROR(INDEX(Supplier!D:D,MATCH(O409,Supplier!C:C,0),0),"")</f>
        <v/>
      </c>
      <c r="Q409" s="484"/>
      <c r="R409" s="484"/>
      <c r="S409" s="488" t="str">
        <f>IFERROR(INDEX(Customer!D:D,MATCH(R409,Customer!C:C,0),0),"")</f>
        <v/>
      </c>
      <c r="T409" s="490" t="str">
        <f>IFERROR(INDEX('Kode Akun'!N:N,MATCH(H409,'Kode Akun'!C:C,0),0),"")</f>
        <v/>
      </c>
      <c r="U409" s="488" t="str">
        <f>IFERROR(INDEX('Kode Akun'!O:O,MATCH(H409,'Kode Akun'!C:C,0),0),"")</f>
        <v/>
      </c>
      <c r="V409" s="166"/>
    </row>
    <row r="410" spans="1:22" ht="15" customHeight="1" x14ac:dyDescent="0.25">
      <c r="A410" s="237">
        <f t="shared" si="18"/>
        <v>0</v>
      </c>
      <c r="B410" s="237">
        <f t="shared" si="19"/>
        <v>0</v>
      </c>
      <c r="C410" s="442" t="e">
        <f t="shared" si="20"/>
        <v>#REF!</v>
      </c>
      <c r="D410" s="477">
        <v>401</v>
      </c>
      <c r="E410" s="478"/>
      <c r="F410" s="477"/>
      <c r="G410" s="479"/>
      <c r="H410" s="477"/>
      <c r="I410" s="480" t="str">
        <f>IF(H410&lt;&gt;"",INDEX('Kode Akun'!$D:$D,MATCH($H410,'Kode Akun'!$C:$C,0),0),"")</f>
        <v/>
      </c>
      <c r="J410" s="481"/>
      <c r="K410" s="481"/>
      <c r="L410" s="482"/>
      <c r="M410" s="483"/>
      <c r="N410" s="484"/>
      <c r="O410" s="484"/>
      <c r="P410" s="488" t="str">
        <f>IFERROR(INDEX(Supplier!D:D,MATCH(O410,Supplier!C:C,0),0),"")</f>
        <v/>
      </c>
      <c r="Q410" s="484"/>
      <c r="R410" s="484"/>
      <c r="S410" s="488" t="str">
        <f>IFERROR(INDEX(Customer!D:D,MATCH(R410,Customer!C:C,0),0),"")</f>
        <v/>
      </c>
      <c r="T410" s="490" t="str">
        <f>IFERROR(INDEX('Kode Akun'!N:N,MATCH(H410,'Kode Akun'!C:C,0),0),"")</f>
        <v/>
      </c>
      <c r="U410" s="488" t="str">
        <f>IFERROR(INDEX('Kode Akun'!O:O,MATCH(H410,'Kode Akun'!C:C,0),0),"")</f>
        <v/>
      </c>
      <c r="V410" s="166"/>
    </row>
    <row r="411" spans="1:22" ht="15" customHeight="1" x14ac:dyDescent="0.25">
      <c r="A411" s="237">
        <f t="shared" si="18"/>
        <v>0</v>
      </c>
      <c r="B411" s="237">
        <f t="shared" si="19"/>
        <v>0</v>
      </c>
      <c r="C411" s="442" t="e">
        <f t="shared" si="20"/>
        <v>#REF!</v>
      </c>
      <c r="D411" s="477">
        <v>402</v>
      </c>
      <c r="E411" s="478"/>
      <c r="F411" s="477"/>
      <c r="G411" s="479"/>
      <c r="H411" s="477"/>
      <c r="I411" s="480" t="str">
        <f>IF(H411&lt;&gt;"",INDEX('Kode Akun'!$D:$D,MATCH($H411,'Kode Akun'!$C:$C,0),0),"")</f>
        <v/>
      </c>
      <c r="J411" s="481"/>
      <c r="K411" s="481"/>
      <c r="L411" s="482"/>
      <c r="M411" s="483"/>
      <c r="N411" s="484"/>
      <c r="O411" s="484"/>
      <c r="P411" s="488" t="str">
        <f>IFERROR(INDEX(Supplier!D:D,MATCH(O411,Supplier!C:C,0),0),"")</f>
        <v/>
      </c>
      <c r="Q411" s="484"/>
      <c r="R411" s="484"/>
      <c r="S411" s="488" t="str">
        <f>IFERROR(INDEX(Customer!D:D,MATCH(R411,Customer!C:C,0),0),"")</f>
        <v/>
      </c>
      <c r="T411" s="490" t="str">
        <f>IFERROR(INDEX('Kode Akun'!N:N,MATCH(H411,'Kode Akun'!C:C,0),0),"")</f>
        <v/>
      </c>
      <c r="U411" s="488" t="str">
        <f>IFERROR(INDEX('Kode Akun'!O:O,MATCH(H411,'Kode Akun'!C:C,0),0),"")</f>
        <v/>
      </c>
      <c r="V411" s="166"/>
    </row>
    <row r="412" spans="1:22" ht="15" customHeight="1" x14ac:dyDescent="0.25">
      <c r="A412" s="237">
        <f t="shared" si="18"/>
        <v>0</v>
      </c>
      <c r="B412" s="237">
        <f t="shared" si="19"/>
        <v>0</v>
      </c>
      <c r="C412" s="442" t="e">
        <f t="shared" si="20"/>
        <v>#REF!</v>
      </c>
      <c r="D412" s="477">
        <v>403</v>
      </c>
      <c r="E412" s="478"/>
      <c r="F412" s="477"/>
      <c r="G412" s="479"/>
      <c r="H412" s="477"/>
      <c r="I412" s="480" t="str">
        <f>IF(H412&lt;&gt;"",INDEX('Kode Akun'!$D:$D,MATCH($H412,'Kode Akun'!$C:$C,0),0),"")</f>
        <v/>
      </c>
      <c r="J412" s="481"/>
      <c r="K412" s="481"/>
      <c r="L412" s="482"/>
      <c r="M412" s="483"/>
      <c r="N412" s="484"/>
      <c r="O412" s="484"/>
      <c r="P412" s="488" t="str">
        <f>IFERROR(INDEX(Supplier!D:D,MATCH(O412,Supplier!C:C,0),0),"")</f>
        <v/>
      </c>
      <c r="Q412" s="484"/>
      <c r="R412" s="484"/>
      <c r="S412" s="488" t="str">
        <f>IFERROR(INDEX(Customer!D:D,MATCH(R412,Customer!C:C,0),0),"")</f>
        <v/>
      </c>
      <c r="T412" s="490" t="str">
        <f>IFERROR(INDEX('Kode Akun'!N:N,MATCH(H412,'Kode Akun'!C:C,0),0),"")</f>
        <v/>
      </c>
      <c r="U412" s="488" t="str">
        <f>IFERROR(INDEX('Kode Akun'!O:O,MATCH(H412,'Kode Akun'!C:C,0),0),"")</f>
        <v/>
      </c>
      <c r="V412" s="166"/>
    </row>
    <row r="413" spans="1:22" ht="15" customHeight="1" x14ac:dyDescent="0.25">
      <c r="A413" s="237">
        <f t="shared" si="18"/>
        <v>0</v>
      </c>
      <c r="B413" s="237">
        <f t="shared" si="19"/>
        <v>0</v>
      </c>
      <c r="C413" s="442" t="e">
        <f t="shared" si="20"/>
        <v>#REF!</v>
      </c>
      <c r="D413" s="477">
        <v>404</v>
      </c>
      <c r="E413" s="478"/>
      <c r="F413" s="477"/>
      <c r="G413" s="479"/>
      <c r="H413" s="477"/>
      <c r="I413" s="480" t="str">
        <f>IF(H413&lt;&gt;"",INDEX('Kode Akun'!$D:$D,MATCH($H413,'Kode Akun'!$C:$C,0),0),"")</f>
        <v/>
      </c>
      <c r="J413" s="481"/>
      <c r="K413" s="481"/>
      <c r="L413" s="482"/>
      <c r="M413" s="483"/>
      <c r="N413" s="484"/>
      <c r="O413" s="484"/>
      <c r="P413" s="488" t="str">
        <f>IFERROR(INDEX(Supplier!D:D,MATCH(O413,Supplier!C:C,0),0),"")</f>
        <v/>
      </c>
      <c r="Q413" s="484"/>
      <c r="R413" s="484"/>
      <c r="S413" s="488" t="str">
        <f>IFERROR(INDEX(Customer!D:D,MATCH(R413,Customer!C:C,0),0),"")</f>
        <v/>
      </c>
      <c r="T413" s="490" t="str">
        <f>IFERROR(INDEX('Kode Akun'!N:N,MATCH(H413,'Kode Akun'!C:C,0),0),"")</f>
        <v/>
      </c>
      <c r="U413" s="488" t="str">
        <f>IFERROR(INDEX('Kode Akun'!O:O,MATCH(H413,'Kode Akun'!C:C,0),0),"")</f>
        <v/>
      </c>
      <c r="V413" s="166"/>
    </row>
    <row r="414" spans="1:22" ht="15" customHeight="1" x14ac:dyDescent="0.25">
      <c r="A414" s="237">
        <f t="shared" si="18"/>
        <v>0</v>
      </c>
      <c r="B414" s="237">
        <f t="shared" si="19"/>
        <v>0</v>
      </c>
      <c r="C414" s="442" t="e">
        <f t="shared" si="20"/>
        <v>#REF!</v>
      </c>
      <c r="D414" s="477">
        <v>405</v>
      </c>
      <c r="E414" s="478"/>
      <c r="F414" s="477"/>
      <c r="G414" s="479"/>
      <c r="H414" s="477"/>
      <c r="I414" s="480" t="str">
        <f>IF(H414&lt;&gt;"",INDEX('Kode Akun'!$D:$D,MATCH($H414,'Kode Akun'!$C:$C,0),0),"")</f>
        <v/>
      </c>
      <c r="J414" s="481"/>
      <c r="K414" s="481"/>
      <c r="L414" s="482"/>
      <c r="M414" s="483"/>
      <c r="N414" s="484"/>
      <c r="O414" s="484"/>
      <c r="P414" s="488" t="str">
        <f>IFERROR(INDEX(Supplier!D:D,MATCH(O414,Supplier!C:C,0),0),"")</f>
        <v/>
      </c>
      <c r="Q414" s="484"/>
      <c r="R414" s="484"/>
      <c r="S414" s="488" t="str">
        <f>IFERROR(INDEX(Customer!D:D,MATCH(R414,Customer!C:C,0),0),"")</f>
        <v/>
      </c>
      <c r="T414" s="490" t="str">
        <f>IFERROR(INDEX('Kode Akun'!N:N,MATCH(H414,'Kode Akun'!C:C,0),0),"")</f>
        <v/>
      </c>
      <c r="U414" s="488" t="str">
        <f>IFERROR(INDEX('Kode Akun'!O:O,MATCH(H414,'Kode Akun'!C:C,0),0),"")</f>
        <v/>
      </c>
      <c r="V414" s="166"/>
    </row>
    <row r="415" spans="1:22" ht="15" customHeight="1" x14ac:dyDescent="0.25">
      <c r="A415" s="237">
        <f t="shared" si="18"/>
        <v>0</v>
      </c>
      <c r="B415" s="237">
        <f t="shared" si="19"/>
        <v>0</v>
      </c>
      <c r="C415" s="442" t="e">
        <f t="shared" si="20"/>
        <v>#REF!</v>
      </c>
      <c r="D415" s="477">
        <v>406</v>
      </c>
      <c r="E415" s="478"/>
      <c r="F415" s="477"/>
      <c r="G415" s="479"/>
      <c r="H415" s="477"/>
      <c r="I415" s="480" t="str">
        <f>IF(H415&lt;&gt;"",INDEX('Kode Akun'!$D:$D,MATCH($H415,'Kode Akun'!$C:$C,0),0),"")</f>
        <v/>
      </c>
      <c r="J415" s="481"/>
      <c r="K415" s="481"/>
      <c r="L415" s="482"/>
      <c r="M415" s="483"/>
      <c r="N415" s="484"/>
      <c r="O415" s="484"/>
      <c r="P415" s="488" t="str">
        <f>IFERROR(INDEX(Supplier!D:D,MATCH(O415,Supplier!C:C,0),0),"")</f>
        <v/>
      </c>
      <c r="Q415" s="484"/>
      <c r="R415" s="484"/>
      <c r="S415" s="488" t="str">
        <f>IFERROR(INDEX(Customer!D:D,MATCH(R415,Customer!C:C,0),0),"")</f>
        <v/>
      </c>
      <c r="T415" s="490" t="str">
        <f>IFERROR(INDEX('Kode Akun'!N:N,MATCH(H415,'Kode Akun'!C:C,0),0),"")</f>
        <v/>
      </c>
      <c r="U415" s="488" t="str">
        <f>IFERROR(INDEX('Kode Akun'!O:O,MATCH(H415,'Kode Akun'!C:C,0),0),"")</f>
        <v/>
      </c>
      <c r="V415" s="166"/>
    </row>
    <row r="416" spans="1:22" ht="15" customHeight="1" x14ac:dyDescent="0.25">
      <c r="A416" s="237">
        <f t="shared" si="18"/>
        <v>0</v>
      </c>
      <c r="B416" s="237">
        <f t="shared" si="19"/>
        <v>0</v>
      </c>
      <c r="C416" s="442" t="e">
        <f t="shared" si="20"/>
        <v>#REF!</v>
      </c>
      <c r="D416" s="477">
        <v>407</v>
      </c>
      <c r="E416" s="478"/>
      <c r="F416" s="477"/>
      <c r="G416" s="479"/>
      <c r="H416" s="477"/>
      <c r="I416" s="480" t="str">
        <f>IF(H416&lt;&gt;"",INDEX('Kode Akun'!$D:$D,MATCH($H416,'Kode Akun'!$C:$C,0),0),"")</f>
        <v/>
      </c>
      <c r="J416" s="481"/>
      <c r="K416" s="481"/>
      <c r="L416" s="482"/>
      <c r="M416" s="483"/>
      <c r="N416" s="484"/>
      <c r="O416" s="484"/>
      <c r="P416" s="488" t="str">
        <f>IFERROR(INDEX(Supplier!D:D,MATCH(O416,Supplier!C:C,0),0),"")</f>
        <v/>
      </c>
      <c r="Q416" s="484"/>
      <c r="R416" s="484"/>
      <c r="S416" s="488" t="str">
        <f>IFERROR(INDEX(Customer!D:D,MATCH(R416,Customer!C:C,0),0),"")</f>
        <v/>
      </c>
      <c r="T416" s="490" t="str">
        <f>IFERROR(INDEX('Kode Akun'!N:N,MATCH(H416,'Kode Akun'!C:C,0),0),"")</f>
        <v/>
      </c>
      <c r="U416" s="488" t="str">
        <f>IFERROR(INDEX('Kode Akun'!O:O,MATCH(H416,'Kode Akun'!C:C,0),0),"")</f>
        <v/>
      </c>
      <c r="V416" s="166"/>
    </row>
    <row r="417" spans="1:22" ht="15" customHeight="1" x14ac:dyDescent="0.25">
      <c r="A417" s="237">
        <f t="shared" si="18"/>
        <v>0</v>
      </c>
      <c r="B417" s="237">
        <f t="shared" si="19"/>
        <v>0</v>
      </c>
      <c r="C417" s="442" t="e">
        <f t="shared" si="20"/>
        <v>#REF!</v>
      </c>
      <c r="D417" s="477">
        <v>408</v>
      </c>
      <c r="E417" s="478"/>
      <c r="F417" s="477"/>
      <c r="G417" s="479"/>
      <c r="H417" s="477"/>
      <c r="I417" s="480" t="str">
        <f>IF(H417&lt;&gt;"",INDEX('Kode Akun'!$D:$D,MATCH($H417,'Kode Akun'!$C:$C,0),0),"")</f>
        <v/>
      </c>
      <c r="J417" s="481"/>
      <c r="K417" s="481"/>
      <c r="L417" s="482"/>
      <c r="M417" s="483"/>
      <c r="N417" s="484"/>
      <c r="O417" s="484"/>
      <c r="P417" s="488" t="str">
        <f>IFERROR(INDEX(Supplier!D:D,MATCH(O417,Supplier!C:C,0),0),"")</f>
        <v/>
      </c>
      <c r="Q417" s="484"/>
      <c r="R417" s="484"/>
      <c r="S417" s="488" t="str">
        <f>IFERROR(INDEX(Customer!D:D,MATCH(R417,Customer!C:C,0),0),"")</f>
        <v/>
      </c>
      <c r="T417" s="490" t="str">
        <f>IFERROR(INDEX('Kode Akun'!N:N,MATCH(H417,'Kode Akun'!C:C,0),0),"")</f>
        <v/>
      </c>
      <c r="U417" s="488" t="str">
        <f>IFERROR(INDEX('Kode Akun'!O:O,MATCH(H417,'Kode Akun'!C:C,0),0),"")</f>
        <v/>
      </c>
      <c r="V417" s="166"/>
    </row>
    <row r="418" spans="1:22" ht="15" customHeight="1" x14ac:dyDescent="0.25">
      <c r="A418" s="237">
        <f t="shared" si="18"/>
        <v>0</v>
      </c>
      <c r="B418" s="237">
        <f t="shared" si="19"/>
        <v>0</v>
      </c>
      <c r="C418" s="442" t="e">
        <f t="shared" si="20"/>
        <v>#REF!</v>
      </c>
      <c r="D418" s="477">
        <v>409</v>
      </c>
      <c r="E418" s="478"/>
      <c r="F418" s="477"/>
      <c r="G418" s="479"/>
      <c r="H418" s="477"/>
      <c r="I418" s="480" t="str">
        <f>IF(H418&lt;&gt;"",INDEX('Kode Akun'!$D:$D,MATCH($H418,'Kode Akun'!$C:$C,0),0),"")</f>
        <v/>
      </c>
      <c r="J418" s="481"/>
      <c r="K418" s="481"/>
      <c r="L418" s="482"/>
      <c r="M418" s="483"/>
      <c r="N418" s="484"/>
      <c r="O418" s="484"/>
      <c r="P418" s="488" t="str">
        <f>IFERROR(INDEX(Supplier!D:D,MATCH(O418,Supplier!C:C,0),0),"")</f>
        <v/>
      </c>
      <c r="Q418" s="484"/>
      <c r="R418" s="484"/>
      <c r="S418" s="488" t="str">
        <f>IFERROR(INDEX(Customer!D:D,MATCH(R418,Customer!C:C,0),0),"")</f>
        <v/>
      </c>
      <c r="T418" s="490" t="str">
        <f>IFERROR(INDEX('Kode Akun'!N:N,MATCH(H418,'Kode Akun'!C:C,0),0),"")</f>
        <v/>
      </c>
      <c r="U418" s="488" t="str">
        <f>IFERROR(INDEX('Kode Akun'!O:O,MATCH(H418,'Kode Akun'!C:C,0),0),"")</f>
        <v/>
      </c>
      <c r="V418" s="166"/>
    </row>
    <row r="419" spans="1:22" ht="15" customHeight="1" x14ac:dyDescent="0.25">
      <c r="A419" s="237">
        <f t="shared" si="18"/>
        <v>0</v>
      </c>
      <c r="B419" s="237">
        <f t="shared" si="19"/>
        <v>0</v>
      </c>
      <c r="C419" s="442" t="e">
        <f t="shared" si="20"/>
        <v>#REF!</v>
      </c>
      <c r="D419" s="477">
        <v>410</v>
      </c>
      <c r="E419" s="478"/>
      <c r="F419" s="477"/>
      <c r="G419" s="479"/>
      <c r="H419" s="477"/>
      <c r="I419" s="480" t="str">
        <f>IF(H419&lt;&gt;"",INDEX('Kode Akun'!$D:$D,MATCH($H419,'Kode Akun'!$C:$C,0),0),"")</f>
        <v/>
      </c>
      <c r="J419" s="481"/>
      <c r="K419" s="481"/>
      <c r="L419" s="482"/>
      <c r="M419" s="483"/>
      <c r="N419" s="484"/>
      <c r="O419" s="484"/>
      <c r="P419" s="488" t="str">
        <f>IFERROR(INDEX(Supplier!D:D,MATCH(O419,Supplier!C:C,0),0),"")</f>
        <v/>
      </c>
      <c r="Q419" s="484"/>
      <c r="R419" s="484"/>
      <c r="S419" s="488" t="str">
        <f>IFERROR(INDEX(Customer!D:D,MATCH(R419,Customer!C:C,0),0),"")</f>
        <v/>
      </c>
      <c r="T419" s="490" t="str">
        <f>IFERROR(INDEX('Kode Akun'!N:N,MATCH(H419,'Kode Akun'!C:C,0),0),"")</f>
        <v/>
      </c>
      <c r="U419" s="488" t="str">
        <f>IFERROR(INDEX('Kode Akun'!O:O,MATCH(H419,'Kode Akun'!C:C,0),0),"")</f>
        <v/>
      </c>
      <c r="V419" s="166"/>
    </row>
    <row r="420" spans="1:22" ht="15" customHeight="1" x14ac:dyDescent="0.25">
      <c r="A420" s="237">
        <f t="shared" si="18"/>
        <v>0</v>
      </c>
      <c r="B420" s="237">
        <f t="shared" si="19"/>
        <v>0</v>
      </c>
      <c r="C420" s="442" t="e">
        <f t="shared" si="20"/>
        <v>#REF!</v>
      </c>
      <c r="D420" s="477">
        <v>411</v>
      </c>
      <c r="E420" s="478"/>
      <c r="F420" s="477"/>
      <c r="G420" s="479"/>
      <c r="H420" s="477"/>
      <c r="I420" s="480" t="str">
        <f>IF(H420&lt;&gt;"",INDEX('Kode Akun'!$D:$D,MATCH($H420,'Kode Akun'!$C:$C,0),0),"")</f>
        <v/>
      </c>
      <c r="J420" s="481"/>
      <c r="K420" s="481"/>
      <c r="L420" s="485"/>
      <c r="M420" s="486"/>
      <c r="N420" s="484"/>
      <c r="O420" s="484"/>
      <c r="P420" s="488" t="str">
        <f>IFERROR(INDEX(Supplier!D:D,MATCH(O420,Supplier!C:C,0),0),"")</f>
        <v/>
      </c>
      <c r="Q420" s="484"/>
      <c r="R420" s="484"/>
      <c r="S420" s="488" t="str">
        <f>IFERROR(INDEX(Customer!D:D,MATCH(R420,Customer!C:C,0),0),"")</f>
        <v/>
      </c>
      <c r="T420" s="490" t="str">
        <f>IFERROR(INDEX('Kode Akun'!N:N,MATCH(H420,'Kode Akun'!C:C,0),0),"")</f>
        <v/>
      </c>
      <c r="U420" s="488" t="str">
        <f>IFERROR(INDEX('Kode Akun'!O:O,MATCH(H420,'Kode Akun'!C:C,0),0),"")</f>
        <v/>
      </c>
      <c r="V420" s="166"/>
    </row>
    <row r="421" spans="1:22" ht="15" customHeight="1" x14ac:dyDescent="0.25">
      <c r="A421" s="237">
        <f t="shared" si="18"/>
        <v>0</v>
      </c>
      <c r="B421" s="237">
        <f t="shared" si="19"/>
        <v>0</v>
      </c>
      <c r="C421" s="442" t="e">
        <f t="shared" si="20"/>
        <v>#REF!</v>
      </c>
      <c r="D421" s="477">
        <v>412</v>
      </c>
      <c r="E421" s="478"/>
      <c r="F421" s="477"/>
      <c r="G421" s="479"/>
      <c r="H421" s="477"/>
      <c r="I421" s="480" t="str">
        <f>IF(H421&lt;&gt;"",INDEX('Kode Akun'!$D:$D,MATCH($H421,'Kode Akun'!$C:$C,0),0),"")</f>
        <v/>
      </c>
      <c r="J421" s="481"/>
      <c r="K421" s="481"/>
      <c r="L421" s="485"/>
      <c r="M421" s="486"/>
      <c r="N421" s="484"/>
      <c r="O421" s="484"/>
      <c r="P421" s="488" t="str">
        <f>IFERROR(INDEX(Supplier!D:D,MATCH(O421,Supplier!C:C,0),0),"")</f>
        <v/>
      </c>
      <c r="Q421" s="484"/>
      <c r="R421" s="484"/>
      <c r="S421" s="488" t="str">
        <f>IFERROR(INDEX(Customer!D:D,MATCH(R421,Customer!C:C,0),0),"")</f>
        <v/>
      </c>
      <c r="T421" s="490" t="str">
        <f>IFERROR(INDEX('Kode Akun'!N:N,MATCH(H421,'Kode Akun'!C:C,0),0),"")</f>
        <v/>
      </c>
      <c r="U421" s="488" t="str">
        <f>IFERROR(INDEX('Kode Akun'!O:O,MATCH(H421,'Kode Akun'!C:C,0),0),"")</f>
        <v/>
      </c>
      <c r="V421" s="166"/>
    </row>
    <row r="422" spans="1:22" ht="15" customHeight="1" x14ac:dyDescent="0.25">
      <c r="A422" s="237">
        <f t="shared" si="18"/>
        <v>0</v>
      </c>
      <c r="B422" s="237">
        <f t="shared" si="19"/>
        <v>0</v>
      </c>
      <c r="C422" s="442" t="e">
        <f t="shared" si="20"/>
        <v>#REF!</v>
      </c>
      <c r="D422" s="477">
        <v>413</v>
      </c>
      <c r="E422" s="478"/>
      <c r="F422" s="477"/>
      <c r="G422" s="479"/>
      <c r="H422" s="477"/>
      <c r="I422" s="480" t="str">
        <f>IF(H422&lt;&gt;"",INDEX('Kode Akun'!$D:$D,MATCH($H422,'Kode Akun'!$C:$C,0),0),"")</f>
        <v/>
      </c>
      <c r="J422" s="481"/>
      <c r="K422" s="481"/>
      <c r="L422" s="485"/>
      <c r="M422" s="486"/>
      <c r="N422" s="484"/>
      <c r="O422" s="484"/>
      <c r="P422" s="488" t="str">
        <f>IFERROR(INDEX(Supplier!D:D,MATCH(O422,Supplier!C:C,0),0),"")</f>
        <v/>
      </c>
      <c r="Q422" s="484"/>
      <c r="R422" s="484"/>
      <c r="S422" s="488" t="str">
        <f>IFERROR(INDEX(Customer!D:D,MATCH(R422,Customer!C:C,0),0),"")</f>
        <v/>
      </c>
      <c r="T422" s="490" t="str">
        <f>IFERROR(INDEX('Kode Akun'!N:N,MATCH(H422,'Kode Akun'!C:C,0),0),"")</f>
        <v/>
      </c>
      <c r="U422" s="488" t="str">
        <f>IFERROR(INDEX('Kode Akun'!O:O,MATCH(H422,'Kode Akun'!C:C,0),0),"")</f>
        <v/>
      </c>
      <c r="V422" s="166"/>
    </row>
    <row r="423" spans="1:22" ht="15" customHeight="1" x14ac:dyDescent="0.25">
      <c r="A423" s="237">
        <f t="shared" si="18"/>
        <v>0</v>
      </c>
      <c r="B423" s="237">
        <f t="shared" si="19"/>
        <v>0</v>
      </c>
      <c r="C423" s="442" t="e">
        <f t="shared" si="20"/>
        <v>#REF!</v>
      </c>
      <c r="D423" s="477">
        <v>414</v>
      </c>
      <c r="E423" s="478"/>
      <c r="F423" s="477"/>
      <c r="G423" s="479"/>
      <c r="H423" s="477"/>
      <c r="I423" s="480" t="str">
        <f>IF(H423&lt;&gt;"",INDEX('Kode Akun'!$D:$D,MATCH($H423,'Kode Akun'!$C:$C,0),0),"")</f>
        <v/>
      </c>
      <c r="J423" s="481"/>
      <c r="K423" s="481"/>
      <c r="L423" s="485"/>
      <c r="M423" s="486"/>
      <c r="N423" s="484"/>
      <c r="O423" s="484"/>
      <c r="P423" s="488" t="str">
        <f>IFERROR(INDEX(Supplier!D:D,MATCH(O423,Supplier!C:C,0),0),"")</f>
        <v/>
      </c>
      <c r="Q423" s="484"/>
      <c r="R423" s="484"/>
      <c r="S423" s="488" t="str">
        <f>IFERROR(INDEX(Customer!D:D,MATCH(R423,Customer!C:C,0),0),"")</f>
        <v/>
      </c>
      <c r="T423" s="490" t="str">
        <f>IFERROR(INDEX('Kode Akun'!N:N,MATCH(H423,'Kode Akun'!C:C,0),0),"")</f>
        <v/>
      </c>
      <c r="U423" s="488" t="str">
        <f>IFERROR(INDEX('Kode Akun'!O:O,MATCH(H423,'Kode Akun'!C:C,0),0),"")</f>
        <v/>
      </c>
      <c r="V423" s="166"/>
    </row>
    <row r="424" spans="1:22" ht="15" customHeight="1" x14ac:dyDescent="0.25">
      <c r="A424" s="237">
        <f t="shared" si="18"/>
        <v>0</v>
      </c>
      <c r="B424" s="237">
        <f t="shared" si="19"/>
        <v>0</v>
      </c>
      <c r="C424" s="442" t="e">
        <f t="shared" si="20"/>
        <v>#REF!</v>
      </c>
      <c r="D424" s="477">
        <v>415</v>
      </c>
      <c r="E424" s="478"/>
      <c r="F424" s="477"/>
      <c r="G424" s="479"/>
      <c r="H424" s="477"/>
      <c r="I424" s="480" t="str">
        <f>IF(H424&lt;&gt;"",INDEX('Kode Akun'!$D:$D,MATCH($H424,'Kode Akun'!$C:$C,0),0),"")</f>
        <v/>
      </c>
      <c r="J424" s="481"/>
      <c r="K424" s="481"/>
      <c r="L424" s="485"/>
      <c r="M424" s="486"/>
      <c r="N424" s="484"/>
      <c r="O424" s="484"/>
      <c r="P424" s="488" t="str">
        <f>IFERROR(INDEX(Supplier!D:D,MATCH(O424,Supplier!C:C,0),0),"")</f>
        <v/>
      </c>
      <c r="Q424" s="484"/>
      <c r="R424" s="484"/>
      <c r="S424" s="488" t="str">
        <f>IFERROR(INDEX(Customer!D:D,MATCH(R424,Customer!C:C,0),0),"")</f>
        <v/>
      </c>
      <c r="T424" s="490" t="str">
        <f>IFERROR(INDEX('Kode Akun'!N:N,MATCH(H424,'Kode Akun'!C:C,0),0),"")</f>
        <v/>
      </c>
      <c r="U424" s="488" t="str">
        <f>IFERROR(INDEX('Kode Akun'!O:O,MATCH(H424,'Kode Akun'!C:C,0),0),"")</f>
        <v/>
      </c>
      <c r="V424" s="166"/>
    </row>
    <row r="425" spans="1:22" ht="15" customHeight="1" x14ac:dyDescent="0.25">
      <c r="A425" s="237">
        <f t="shared" si="18"/>
        <v>0</v>
      </c>
      <c r="B425" s="237">
        <f t="shared" si="19"/>
        <v>0</v>
      </c>
      <c r="C425" s="442" t="e">
        <f t="shared" si="20"/>
        <v>#REF!</v>
      </c>
      <c r="D425" s="477">
        <v>416</v>
      </c>
      <c r="E425" s="478"/>
      <c r="F425" s="477"/>
      <c r="G425" s="479"/>
      <c r="H425" s="477"/>
      <c r="I425" s="480" t="str">
        <f>IF(H425&lt;&gt;"",INDEX('Kode Akun'!$D:$D,MATCH($H425,'Kode Akun'!$C:$C,0),0),"")</f>
        <v/>
      </c>
      <c r="J425" s="481"/>
      <c r="K425" s="481"/>
      <c r="L425" s="485"/>
      <c r="M425" s="486"/>
      <c r="N425" s="484"/>
      <c r="O425" s="484"/>
      <c r="P425" s="488" t="str">
        <f>IFERROR(INDEX(Supplier!D:D,MATCH(O425,Supplier!C:C,0),0),"")</f>
        <v/>
      </c>
      <c r="Q425" s="484"/>
      <c r="R425" s="484"/>
      <c r="S425" s="488" t="str">
        <f>IFERROR(INDEX(Customer!D:D,MATCH(R425,Customer!C:C,0),0),"")</f>
        <v/>
      </c>
      <c r="T425" s="490" t="str">
        <f>IFERROR(INDEX('Kode Akun'!N:N,MATCH(H425,'Kode Akun'!C:C,0),0),"")</f>
        <v/>
      </c>
      <c r="U425" s="488" t="str">
        <f>IFERROR(INDEX('Kode Akun'!O:O,MATCH(H425,'Kode Akun'!C:C,0),0),"")</f>
        <v/>
      </c>
      <c r="V425" s="166"/>
    </row>
    <row r="426" spans="1:22" ht="15" customHeight="1" x14ac:dyDescent="0.25">
      <c r="A426" s="237">
        <f t="shared" si="18"/>
        <v>0</v>
      </c>
      <c r="B426" s="237">
        <f t="shared" si="19"/>
        <v>0</v>
      </c>
      <c r="C426" s="442" t="e">
        <f t="shared" si="20"/>
        <v>#REF!</v>
      </c>
      <c r="D426" s="477">
        <v>417</v>
      </c>
      <c r="E426" s="478"/>
      <c r="F426" s="477"/>
      <c r="G426" s="479"/>
      <c r="H426" s="477"/>
      <c r="I426" s="480" t="str">
        <f>IF(H426&lt;&gt;"",INDEX('Kode Akun'!$D:$D,MATCH($H426,'Kode Akun'!$C:$C,0),0),"")</f>
        <v/>
      </c>
      <c r="J426" s="481"/>
      <c r="K426" s="481"/>
      <c r="L426" s="485"/>
      <c r="M426" s="486"/>
      <c r="N426" s="484"/>
      <c r="O426" s="484"/>
      <c r="P426" s="488" t="str">
        <f>IFERROR(INDEX(Supplier!D:D,MATCH(O426,Supplier!C:C,0),0),"")</f>
        <v/>
      </c>
      <c r="Q426" s="484"/>
      <c r="R426" s="484"/>
      <c r="S426" s="488" t="str">
        <f>IFERROR(INDEX(Customer!D:D,MATCH(R426,Customer!C:C,0),0),"")</f>
        <v/>
      </c>
      <c r="T426" s="490" t="str">
        <f>IFERROR(INDEX('Kode Akun'!N:N,MATCH(H426,'Kode Akun'!C:C,0),0),"")</f>
        <v/>
      </c>
      <c r="U426" s="488" t="str">
        <f>IFERROR(INDEX('Kode Akun'!O:O,MATCH(H426,'Kode Akun'!C:C,0),0),"")</f>
        <v/>
      </c>
      <c r="V426" s="166"/>
    </row>
    <row r="427" spans="1:22" ht="15" customHeight="1" x14ac:dyDescent="0.25">
      <c r="A427" s="237">
        <f t="shared" si="18"/>
        <v>0</v>
      </c>
      <c r="B427" s="237">
        <f t="shared" si="19"/>
        <v>0</v>
      </c>
      <c r="C427" s="442" t="e">
        <f t="shared" si="20"/>
        <v>#REF!</v>
      </c>
      <c r="D427" s="477">
        <v>418</v>
      </c>
      <c r="E427" s="478"/>
      <c r="F427" s="477"/>
      <c r="G427" s="479"/>
      <c r="H427" s="477"/>
      <c r="I427" s="480" t="str">
        <f>IF(H427&lt;&gt;"",INDEX('Kode Akun'!$D:$D,MATCH($H427,'Kode Akun'!$C:$C,0),0),"")</f>
        <v/>
      </c>
      <c r="J427" s="481"/>
      <c r="K427" s="481"/>
      <c r="L427" s="485"/>
      <c r="M427" s="486"/>
      <c r="N427" s="484"/>
      <c r="O427" s="484"/>
      <c r="P427" s="488" t="str">
        <f>IFERROR(INDEX(Supplier!D:D,MATCH(O427,Supplier!C:C,0),0),"")</f>
        <v/>
      </c>
      <c r="Q427" s="484"/>
      <c r="R427" s="484"/>
      <c r="S427" s="488" t="str">
        <f>IFERROR(INDEX(Customer!D:D,MATCH(R427,Customer!C:C,0),0),"")</f>
        <v/>
      </c>
      <c r="T427" s="490" t="str">
        <f>IFERROR(INDEX('Kode Akun'!N:N,MATCH(H427,'Kode Akun'!C:C,0),0),"")</f>
        <v/>
      </c>
      <c r="U427" s="488" t="str">
        <f>IFERROR(INDEX('Kode Akun'!O:O,MATCH(H427,'Kode Akun'!C:C,0),0),"")</f>
        <v/>
      </c>
      <c r="V427" s="166"/>
    </row>
    <row r="428" spans="1:22" ht="15" customHeight="1" x14ac:dyDescent="0.25">
      <c r="A428" s="237">
        <f t="shared" si="18"/>
        <v>0</v>
      </c>
      <c r="B428" s="237">
        <f t="shared" si="19"/>
        <v>0</v>
      </c>
      <c r="C428" s="442" t="e">
        <f t="shared" si="20"/>
        <v>#REF!</v>
      </c>
      <c r="D428" s="477">
        <v>419</v>
      </c>
      <c r="E428" s="478"/>
      <c r="F428" s="477"/>
      <c r="G428" s="479"/>
      <c r="H428" s="477"/>
      <c r="I428" s="480" t="str">
        <f>IF(H428&lt;&gt;"",INDEX('Kode Akun'!$D:$D,MATCH($H428,'Kode Akun'!$C:$C,0),0),"")</f>
        <v/>
      </c>
      <c r="J428" s="481"/>
      <c r="K428" s="481"/>
      <c r="L428" s="485"/>
      <c r="M428" s="486"/>
      <c r="N428" s="484"/>
      <c r="O428" s="484"/>
      <c r="P428" s="488" t="str">
        <f>IFERROR(INDEX(Supplier!D:D,MATCH(O428,Supplier!C:C,0),0),"")</f>
        <v/>
      </c>
      <c r="Q428" s="484"/>
      <c r="R428" s="484"/>
      <c r="S428" s="488" t="str">
        <f>IFERROR(INDEX(Customer!D:D,MATCH(R428,Customer!C:C,0),0),"")</f>
        <v/>
      </c>
      <c r="T428" s="490" t="str">
        <f>IFERROR(INDEX('Kode Akun'!N:N,MATCH(H428,'Kode Akun'!C:C,0),0),"")</f>
        <v/>
      </c>
      <c r="U428" s="488" t="str">
        <f>IFERROR(INDEX('Kode Akun'!O:O,MATCH(H428,'Kode Akun'!C:C,0),0),"")</f>
        <v/>
      </c>
      <c r="V428" s="166"/>
    </row>
    <row r="429" spans="1:22" ht="15" customHeight="1" x14ac:dyDescent="0.25">
      <c r="A429" s="237">
        <f t="shared" si="18"/>
        <v>0</v>
      </c>
      <c r="B429" s="237">
        <f t="shared" si="19"/>
        <v>0</v>
      </c>
      <c r="C429" s="442" t="e">
        <f t="shared" si="20"/>
        <v>#REF!</v>
      </c>
      <c r="D429" s="477">
        <v>420</v>
      </c>
      <c r="E429" s="478"/>
      <c r="F429" s="477"/>
      <c r="G429" s="479"/>
      <c r="H429" s="477"/>
      <c r="I429" s="480" t="str">
        <f>IF(H429&lt;&gt;"",INDEX('Kode Akun'!$D:$D,MATCH($H429,'Kode Akun'!$C:$C,0),0),"")</f>
        <v/>
      </c>
      <c r="J429" s="481"/>
      <c r="K429" s="481"/>
      <c r="L429" s="485"/>
      <c r="M429" s="486"/>
      <c r="N429" s="484"/>
      <c r="O429" s="484"/>
      <c r="P429" s="488" t="str">
        <f>IFERROR(INDEX(Supplier!D:D,MATCH(O429,Supplier!C:C,0),0),"")</f>
        <v/>
      </c>
      <c r="Q429" s="484"/>
      <c r="R429" s="484"/>
      <c r="S429" s="488" t="str">
        <f>IFERROR(INDEX(Customer!D:D,MATCH(R429,Customer!C:C,0),0),"")</f>
        <v/>
      </c>
      <c r="T429" s="490" t="str">
        <f>IFERROR(INDEX('Kode Akun'!N:N,MATCH(H429,'Kode Akun'!C:C,0),0),"")</f>
        <v/>
      </c>
      <c r="U429" s="488" t="str">
        <f>IFERROR(INDEX('Kode Akun'!O:O,MATCH(H429,'Kode Akun'!C:C,0),0),"")</f>
        <v/>
      </c>
      <c r="V429" s="166"/>
    </row>
    <row r="430" spans="1:22" ht="15" customHeight="1" x14ac:dyDescent="0.25">
      <c r="A430" s="237">
        <f t="shared" si="18"/>
        <v>0</v>
      </c>
      <c r="B430" s="237">
        <f t="shared" si="19"/>
        <v>0</v>
      </c>
      <c r="C430" s="442" t="e">
        <f t="shared" si="20"/>
        <v>#REF!</v>
      </c>
      <c r="D430" s="477">
        <v>421</v>
      </c>
      <c r="E430" s="478"/>
      <c r="F430" s="477"/>
      <c r="G430" s="479"/>
      <c r="H430" s="477"/>
      <c r="I430" s="480" t="str">
        <f>IF(H430&lt;&gt;"",INDEX('Kode Akun'!$D:$D,MATCH($H430,'Kode Akun'!$C:$C,0),0),"")</f>
        <v/>
      </c>
      <c r="J430" s="481"/>
      <c r="K430" s="481"/>
      <c r="L430" s="485"/>
      <c r="M430" s="486"/>
      <c r="N430" s="484"/>
      <c r="O430" s="484"/>
      <c r="P430" s="488" t="str">
        <f>IFERROR(INDEX(Supplier!D:D,MATCH(O430,Supplier!C:C,0),0),"")</f>
        <v/>
      </c>
      <c r="Q430" s="484"/>
      <c r="R430" s="484"/>
      <c r="S430" s="488" t="str">
        <f>IFERROR(INDEX(Customer!D:D,MATCH(R430,Customer!C:C,0),0),"")</f>
        <v/>
      </c>
      <c r="T430" s="490" t="str">
        <f>IFERROR(INDEX('Kode Akun'!N:N,MATCH(H430,'Kode Akun'!C:C,0),0),"")</f>
        <v/>
      </c>
      <c r="U430" s="488" t="str">
        <f>IFERROR(INDEX('Kode Akun'!O:O,MATCH(H430,'Kode Akun'!C:C,0),0),"")</f>
        <v/>
      </c>
      <c r="V430" s="166"/>
    </row>
    <row r="431" spans="1:22" ht="15" customHeight="1" x14ac:dyDescent="0.25">
      <c r="A431" s="237">
        <f t="shared" si="18"/>
        <v>0</v>
      </c>
      <c r="B431" s="237">
        <f t="shared" si="19"/>
        <v>0</v>
      </c>
      <c r="C431" s="442" t="e">
        <f t="shared" si="20"/>
        <v>#REF!</v>
      </c>
      <c r="D431" s="477">
        <v>422</v>
      </c>
      <c r="E431" s="478"/>
      <c r="F431" s="477"/>
      <c r="G431" s="479"/>
      <c r="H431" s="477"/>
      <c r="I431" s="480" t="str">
        <f>IF(H431&lt;&gt;"",INDEX('Kode Akun'!$D:$D,MATCH($H431,'Kode Akun'!$C:$C,0),0),"")</f>
        <v/>
      </c>
      <c r="J431" s="481"/>
      <c r="K431" s="481"/>
      <c r="L431" s="485"/>
      <c r="M431" s="486"/>
      <c r="N431" s="484"/>
      <c r="O431" s="484"/>
      <c r="P431" s="488" t="str">
        <f>IFERROR(INDEX(Supplier!D:D,MATCH(O431,Supplier!C:C,0),0),"")</f>
        <v/>
      </c>
      <c r="Q431" s="484"/>
      <c r="R431" s="484"/>
      <c r="S431" s="488" t="str">
        <f>IFERROR(INDEX(Customer!D:D,MATCH(R431,Customer!C:C,0),0),"")</f>
        <v/>
      </c>
      <c r="T431" s="490" t="str">
        <f>IFERROR(INDEX('Kode Akun'!N:N,MATCH(H431,'Kode Akun'!C:C,0),0),"")</f>
        <v/>
      </c>
      <c r="U431" s="488" t="str">
        <f>IFERROR(INDEX('Kode Akun'!O:O,MATCH(H431,'Kode Akun'!C:C,0),0),"")</f>
        <v/>
      </c>
      <c r="V431" s="166"/>
    </row>
    <row r="432" spans="1:22" ht="15" customHeight="1" x14ac:dyDescent="0.25">
      <c r="A432" s="237">
        <f t="shared" si="18"/>
        <v>0</v>
      </c>
      <c r="B432" s="237">
        <f t="shared" si="19"/>
        <v>0</v>
      </c>
      <c r="C432" s="442" t="e">
        <f t="shared" si="20"/>
        <v>#REF!</v>
      </c>
      <c r="D432" s="477">
        <v>423</v>
      </c>
      <c r="E432" s="478"/>
      <c r="F432" s="477"/>
      <c r="G432" s="479"/>
      <c r="H432" s="477"/>
      <c r="I432" s="480" t="str">
        <f>IF(H432&lt;&gt;"",INDEX('Kode Akun'!$D:$D,MATCH($H432,'Kode Akun'!$C:$C,0),0),"")</f>
        <v/>
      </c>
      <c r="J432" s="481"/>
      <c r="K432" s="481"/>
      <c r="L432" s="485"/>
      <c r="M432" s="486"/>
      <c r="N432" s="484"/>
      <c r="O432" s="484"/>
      <c r="P432" s="488" t="str">
        <f>IFERROR(INDEX(Supplier!D:D,MATCH(O432,Supplier!C:C,0),0),"")</f>
        <v/>
      </c>
      <c r="Q432" s="484"/>
      <c r="R432" s="484"/>
      <c r="S432" s="488" t="str">
        <f>IFERROR(INDEX(Customer!D:D,MATCH(R432,Customer!C:C,0),0),"")</f>
        <v/>
      </c>
      <c r="T432" s="490" t="str">
        <f>IFERROR(INDEX('Kode Akun'!N:N,MATCH(H432,'Kode Akun'!C:C,0),0),"")</f>
        <v/>
      </c>
      <c r="U432" s="488" t="str">
        <f>IFERROR(INDEX('Kode Akun'!O:O,MATCH(H432,'Kode Akun'!C:C,0),0),"")</f>
        <v/>
      </c>
      <c r="V432" s="166"/>
    </row>
    <row r="433" spans="1:22" ht="15" customHeight="1" x14ac:dyDescent="0.25">
      <c r="A433" s="237">
        <f t="shared" si="18"/>
        <v>0</v>
      </c>
      <c r="B433" s="237">
        <f t="shared" si="19"/>
        <v>0</v>
      </c>
      <c r="C433" s="442" t="e">
        <f t="shared" si="20"/>
        <v>#REF!</v>
      </c>
      <c r="D433" s="477">
        <v>424</v>
      </c>
      <c r="E433" s="478"/>
      <c r="F433" s="477"/>
      <c r="G433" s="479"/>
      <c r="H433" s="477"/>
      <c r="I433" s="480" t="str">
        <f>IF(H433&lt;&gt;"",INDEX('Kode Akun'!$D:$D,MATCH($H433,'Kode Akun'!$C:$C,0),0),"")</f>
        <v/>
      </c>
      <c r="J433" s="481"/>
      <c r="K433" s="481"/>
      <c r="L433" s="485"/>
      <c r="M433" s="486"/>
      <c r="N433" s="484"/>
      <c r="O433" s="484"/>
      <c r="P433" s="488" t="str">
        <f>IFERROR(INDEX(Supplier!D:D,MATCH(O433,Supplier!C:C,0),0),"")</f>
        <v/>
      </c>
      <c r="Q433" s="484"/>
      <c r="R433" s="484"/>
      <c r="S433" s="488" t="str">
        <f>IFERROR(INDEX(Customer!D:D,MATCH(R433,Customer!C:C,0),0),"")</f>
        <v/>
      </c>
      <c r="T433" s="490" t="str">
        <f>IFERROR(INDEX('Kode Akun'!N:N,MATCH(H433,'Kode Akun'!C:C,0),0),"")</f>
        <v/>
      </c>
      <c r="U433" s="488" t="str">
        <f>IFERROR(INDEX('Kode Akun'!O:O,MATCH(H433,'Kode Akun'!C:C,0),0),"")</f>
        <v/>
      </c>
      <c r="V433" s="166"/>
    </row>
    <row r="434" spans="1:22" ht="15" customHeight="1" x14ac:dyDescent="0.25">
      <c r="A434" s="237">
        <f t="shared" si="18"/>
        <v>0</v>
      </c>
      <c r="B434" s="237">
        <f t="shared" si="19"/>
        <v>0</v>
      </c>
      <c r="C434" s="442" t="e">
        <f t="shared" si="20"/>
        <v>#REF!</v>
      </c>
      <c r="D434" s="477">
        <v>425</v>
      </c>
      <c r="E434" s="478"/>
      <c r="F434" s="477"/>
      <c r="G434" s="479"/>
      <c r="H434" s="477"/>
      <c r="I434" s="480" t="str">
        <f>IF(H434&lt;&gt;"",INDEX('Kode Akun'!$D:$D,MATCH($H434,'Kode Akun'!$C:$C,0),0),"")</f>
        <v/>
      </c>
      <c r="J434" s="481"/>
      <c r="K434" s="481"/>
      <c r="L434" s="485"/>
      <c r="M434" s="486"/>
      <c r="N434" s="484"/>
      <c r="O434" s="484"/>
      <c r="P434" s="488" t="str">
        <f>IFERROR(INDEX(Supplier!D:D,MATCH(O434,Supplier!C:C,0),0),"")</f>
        <v/>
      </c>
      <c r="Q434" s="484"/>
      <c r="R434" s="484"/>
      <c r="S434" s="488" t="str">
        <f>IFERROR(INDEX(Customer!D:D,MATCH(R434,Customer!C:C,0),0),"")</f>
        <v/>
      </c>
      <c r="T434" s="490" t="str">
        <f>IFERROR(INDEX('Kode Akun'!N:N,MATCH(H434,'Kode Akun'!C:C,0),0),"")</f>
        <v/>
      </c>
      <c r="U434" s="488" t="str">
        <f>IFERROR(INDEX('Kode Akun'!O:O,MATCH(H434,'Kode Akun'!C:C,0),0),"")</f>
        <v/>
      </c>
      <c r="V434" s="166"/>
    </row>
    <row r="435" spans="1:22" ht="15" customHeight="1" x14ac:dyDescent="0.25">
      <c r="A435" s="237">
        <f t="shared" si="18"/>
        <v>0</v>
      </c>
      <c r="B435" s="237">
        <f t="shared" si="19"/>
        <v>0</v>
      </c>
      <c r="C435" s="442" t="e">
        <f t="shared" si="20"/>
        <v>#REF!</v>
      </c>
      <c r="D435" s="477">
        <v>426</v>
      </c>
      <c r="E435" s="478"/>
      <c r="F435" s="477"/>
      <c r="G435" s="479"/>
      <c r="H435" s="477"/>
      <c r="I435" s="480" t="str">
        <f>IF(H435&lt;&gt;"",INDEX('Kode Akun'!$D:$D,MATCH($H435,'Kode Akun'!$C:$C,0),0),"")</f>
        <v/>
      </c>
      <c r="J435" s="481"/>
      <c r="K435" s="481"/>
      <c r="L435" s="485"/>
      <c r="M435" s="486"/>
      <c r="N435" s="484"/>
      <c r="O435" s="484"/>
      <c r="P435" s="488" t="str">
        <f>IFERROR(INDEX(Supplier!D:D,MATCH(O435,Supplier!C:C,0),0),"")</f>
        <v/>
      </c>
      <c r="Q435" s="484"/>
      <c r="R435" s="484"/>
      <c r="S435" s="488" t="str">
        <f>IFERROR(INDEX(Customer!D:D,MATCH(R435,Customer!C:C,0),0),"")</f>
        <v/>
      </c>
      <c r="T435" s="490" t="str">
        <f>IFERROR(INDEX('Kode Akun'!N:N,MATCH(H435,'Kode Akun'!C:C,0),0),"")</f>
        <v/>
      </c>
      <c r="U435" s="488" t="str">
        <f>IFERROR(INDEX('Kode Akun'!O:O,MATCH(H435,'Kode Akun'!C:C,0),0),"")</f>
        <v/>
      </c>
      <c r="V435" s="166"/>
    </row>
    <row r="436" spans="1:22" ht="15" customHeight="1" x14ac:dyDescent="0.25">
      <c r="A436" s="237">
        <f t="shared" si="18"/>
        <v>0</v>
      </c>
      <c r="B436" s="237">
        <f t="shared" si="19"/>
        <v>0</v>
      </c>
      <c r="C436" s="442" t="e">
        <f t="shared" si="20"/>
        <v>#REF!</v>
      </c>
      <c r="D436" s="477">
        <v>427</v>
      </c>
      <c r="E436" s="478"/>
      <c r="F436" s="477"/>
      <c r="G436" s="479"/>
      <c r="H436" s="477"/>
      <c r="I436" s="480" t="str">
        <f>IF(H436&lt;&gt;"",INDEX('Kode Akun'!$D:$D,MATCH($H436,'Kode Akun'!$C:$C,0),0),"")</f>
        <v/>
      </c>
      <c r="J436" s="481"/>
      <c r="K436" s="481"/>
      <c r="L436" s="485"/>
      <c r="M436" s="486"/>
      <c r="N436" s="484"/>
      <c r="O436" s="484"/>
      <c r="P436" s="488" t="str">
        <f>IFERROR(INDEX(Supplier!D:D,MATCH(O436,Supplier!C:C,0),0),"")</f>
        <v/>
      </c>
      <c r="Q436" s="484"/>
      <c r="R436" s="484"/>
      <c r="S436" s="488" t="str">
        <f>IFERROR(INDEX(Customer!D:D,MATCH(R436,Customer!C:C,0),0),"")</f>
        <v/>
      </c>
      <c r="T436" s="490" t="str">
        <f>IFERROR(INDEX('Kode Akun'!N:N,MATCH(H436,'Kode Akun'!C:C,0),0),"")</f>
        <v/>
      </c>
      <c r="U436" s="488" t="str">
        <f>IFERROR(INDEX('Kode Akun'!O:O,MATCH(H436,'Kode Akun'!C:C,0),0),"")</f>
        <v/>
      </c>
      <c r="V436" s="166"/>
    </row>
    <row r="437" spans="1:22" ht="15" customHeight="1" x14ac:dyDescent="0.25">
      <c r="A437" s="237">
        <f t="shared" si="18"/>
        <v>0</v>
      </c>
      <c r="B437" s="237">
        <f t="shared" si="19"/>
        <v>0</v>
      </c>
      <c r="C437" s="442" t="e">
        <f t="shared" si="20"/>
        <v>#REF!</v>
      </c>
      <c r="D437" s="477">
        <v>428</v>
      </c>
      <c r="E437" s="478"/>
      <c r="F437" s="477"/>
      <c r="G437" s="479"/>
      <c r="H437" s="477"/>
      <c r="I437" s="480" t="str">
        <f>IF(H437&lt;&gt;"",INDEX('Kode Akun'!$D:$D,MATCH($H437,'Kode Akun'!$C:$C,0),0),"")</f>
        <v/>
      </c>
      <c r="J437" s="481"/>
      <c r="K437" s="481"/>
      <c r="L437" s="485"/>
      <c r="M437" s="486"/>
      <c r="N437" s="484"/>
      <c r="O437" s="484"/>
      <c r="P437" s="488" t="str">
        <f>IFERROR(INDEX(Supplier!D:D,MATCH(O437,Supplier!C:C,0),0),"")</f>
        <v/>
      </c>
      <c r="Q437" s="484"/>
      <c r="R437" s="484"/>
      <c r="S437" s="488" t="str">
        <f>IFERROR(INDEX(Customer!D:D,MATCH(R437,Customer!C:C,0),0),"")</f>
        <v/>
      </c>
      <c r="T437" s="490" t="str">
        <f>IFERROR(INDEX('Kode Akun'!N:N,MATCH(H437,'Kode Akun'!C:C,0),0),"")</f>
        <v/>
      </c>
      <c r="U437" s="488" t="str">
        <f>IFERROR(INDEX('Kode Akun'!O:O,MATCH(H437,'Kode Akun'!C:C,0),0),"")</f>
        <v/>
      </c>
      <c r="V437" s="166"/>
    </row>
    <row r="438" spans="1:22" ht="15" customHeight="1" x14ac:dyDescent="0.25">
      <c r="A438" s="237">
        <f t="shared" si="18"/>
        <v>0</v>
      </c>
      <c r="B438" s="237">
        <f t="shared" si="19"/>
        <v>0</v>
      </c>
      <c r="C438" s="442" t="e">
        <f t="shared" si="20"/>
        <v>#REF!</v>
      </c>
      <c r="D438" s="477">
        <v>429</v>
      </c>
      <c r="E438" s="478"/>
      <c r="F438" s="477"/>
      <c r="G438" s="479"/>
      <c r="H438" s="477"/>
      <c r="I438" s="480" t="str">
        <f>IF(H438&lt;&gt;"",INDEX('Kode Akun'!$D:$D,MATCH($H438,'Kode Akun'!$C:$C,0),0),"")</f>
        <v/>
      </c>
      <c r="J438" s="481"/>
      <c r="K438" s="481"/>
      <c r="L438" s="485"/>
      <c r="M438" s="486"/>
      <c r="N438" s="484"/>
      <c r="O438" s="484"/>
      <c r="P438" s="488" t="str">
        <f>IFERROR(INDEX(Supplier!D:D,MATCH(O438,Supplier!C:C,0),0),"")</f>
        <v/>
      </c>
      <c r="Q438" s="484"/>
      <c r="R438" s="484"/>
      <c r="S438" s="488" t="str">
        <f>IFERROR(INDEX(Customer!D:D,MATCH(R438,Customer!C:C,0),0),"")</f>
        <v/>
      </c>
      <c r="T438" s="490" t="str">
        <f>IFERROR(INDEX('Kode Akun'!N:N,MATCH(H438,'Kode Akun'!C:C,0),0),"")</f>
        <v/>
      </c>
      <c r="U438" s="488" t="str">
        <f>IFERROR(INDEX('Kode Akun'!O:O,MATCH(H438,'Kode Akun'!C:C,0),0),"")</f>
        <v/>
      </c>
      <c r="V438" s="166"/>
    </row>
    <row r="439" spans="1:22" ht="15" customHeight="1" x14ac:dyDescent="0.25">
      <c r="A439" s="237">
        <f t="shared" si="18"/>
        <v>0</v>
      </c>
      <c r="B439" s="237">
        <f t="shared" si="19"/>
        <v>0</v>
      </c>
      <c r="C439" s="442" t="e">
        <f t="shared" si="20"/>
        <v>#REF!</v>
      </c>
      <c r="D439" s="477">
        <v>430</v>
      </c>
      <c r="E439" s="478"/>
      <c r="F439" s="477"/>
      <c r="G439" s="479"/>
      <c r="H439" s="477"/>
      <c r="I439" s="480" t="str">
        <f>IF(H439&lt;&gt;"",INDEX('Kode Akun'!$D:$D,MATCH($H439,'Kode Akun'!$C:$C,0),0),"")</f>
        <v/>
      </c>
      <c r="J439" s="481"/>
      <c r="K439" s="481"/>
      <c r="L439" s="485"/>
      <c r="M439" s="486"/>
      <c r="N439" s="484"/>
      <c r="O439" s="484"/>
      <c r="P439" s="488" t="str">
        <f>IFERROR(INDEX(Supplier!D:D,MATCH(O439,Supplier!C:C,0),0),"")</f>
        <v/>
      </c>
      <c r="Q439" s="484"/>
      <c r="R439" s="484"/>
      <c r="S439" s="488" t="str">
        <f>IFERROR(INDEX(Customer!D:D,MATCH(R439,Customer!C:C,0),0),"")</f>
        <v/>
      </c>
      <c r="T439" s="490" t="str">
        <f>IFERROR(INDEX('Kode Akun'!N:N,MATCH(H439,'Kode Akun'!C:C,0),0),"")</f>
        <v/>
      </c>
      <c r="U439" s="488" t="str">
        <f>IFERROR(INDEX('Kode Akun'!O:O,MATCH(H439,'Kode Akun'!C:C,0),0),"")</f>
        <v/>
      </c>
      <c r="V439" s="166"/>
    </row>
    <row r="440" spans="1:22" ht="15" customHeight="1" x14ac:dyDescent="0.25">
      <c r="A440" s="237">
        <f t="shared" si="18"/>
        <v>0</v>
      </c>
      <c r="B440" s="237">
        <f t="shared" si="19"/>
        <v>0</v>
      </c>
      <c r="C440" s="442" t="e">
        <f t="shared" si="20"/>
        <v>#REF!</v>
      </c>
      <c r="D440" s="477">
        <v>431</v>
      </c>
      <c r="E440" s="478"/>
      <c r="F440" s="477"/>
      <c r="G440" s="479"/>
      <c r="H440" s="477"/>
      <c r="I440" s="480" t="str">
        <f>IF(H440&lt;&gt;"",INDEX('Kode Akun'!$D:$D,MATCH($H440,'Kode Akun'!$C:$C,0),0),"")</f>
        <v/>
      </c>
      <c r="J440" s="481"/>
      <c r="K440" s="481"/>
      <c r="L440" s="485"/>
      <c r="M440" s="486"/>
      <c r="N440" s="484"/>
      <c r="O440" s="484"/>
      <c r="P440" s="488" t="str">
        <f>IFERROR(INDEX(Supplier!D:D,MATCH(O440,Supplier!C:C,0),0),"")</f>
        <v/>
      </c>
      <c r="Q440" s="484"/>
      <c r="R440" s="484"/>
      <c r="S440" s="488" t="str">
        <f>IFERROR(INDEX(Customer!D:D,MATCH(R440,Customer!C:C,0),0),"")</f>
        <v/>
      </c>
      <c r="T440" s="490" t="str">
        <f>IFERROR(INDEX('Kode Akun'!N:N,MATCH(H440,'Kode Akun'!C:C,0),0),"")</f>
        <v/>
      </c>
      <c r="U440" s="488" t="str">
        <f>IFERROR(INDEX('Kode Akun'!O:O,MATCH(H440,'Kode Akun'!C:C,0),0),"")</f>
        <v/>
      </c>
      <c r="V440" s="166"/>
    </row>
    <row r="441" spans="1:22" ht="15" customHeight="1" x14ac:dyDescent="0.25">
      <c r="A441" s="237">
        <f t="shared" si="18"/>
        <v>0</v>
      </c>
      <c r="B441" s="237">
        <f t="shared" si="19"/>
        <v>0</v>
      </c>
      <c r="C441" s="442" t="e">
        <f t="shared" si="20"/>
        <v>#REF!</v>
      </c>
      <c r="D441" s="477">
        <v>432</v>
      </c>
      <c r="E441" s="478"/>
      <c r="F441" s="477"/>
      <c r="G441" s="479"/>
      <c r="H441" s="477"/>
      <c r="I441" s="480" t="str">
        <f>IF(H441&lt;&gt;"",INDEX('Kode Akun'!$D:$D,MATCH($H441,'Kode Akun'!$C:$C,0),0),"")</f>
        <v/>
      </c>
      <c r="J441" s="481"/>
      <c r="K441" s="481"/>
      <c r="L441" s="485"/>
      <c r="M441" s="486"/>
      <c r="N441" s="484"/>
      <c r="O441" s="484"/>
      <c r="P441" s="488" t="str">
        <f>IFERROR(INDEX(Supplier!D:D,MATCH(O441,Supplier!C:C,0),0),"")</f>
        <v/>
      </c>
      <c r="Q441" s="484"/>
      <c r="R441" s="484"/>
      <c r="S441" s="488" t="str">
        <f>IFERROR(INDEX(Customer!D:D,MATCH(R441,Customer!C:C,0),0),"")</f>
        <v/>
      </c>
      <c r="T441" s="490" t="str">
        <f>IFERROR(INDEX('Kode Akun'!N:N,MATCH(H441,'Kode Akun'!C:C,0),0),"")</f>
        <v/>
      </c>
      <c r="U441" s="488" t="str">
        <f>IFERROR(INDEX('Kode Akun'!O:O,MATCH(H441,'Kode Akun'!C:C,0),0),"")</f>
        <v/>
      </c>
      <c r="V441" s="166"/>
    </row>
    <row r="442" spans="1:22" ht="15" customHeight="1" x14ac:dyDescent="0.25">
      <c r="A442" s="237">
        <f t="shared" si="18"/>
        <v>0</v>
      </c>
      <c r="B442" s="237">
        <f t="shared" si="19"/>
        <v>0</v>
      </c>
      <c r="C442" s="442" t="e">
        <f t="shared" si="20"/>
        <v>#REF!</v>
      </c>
      <c r="D442" s="477">
        <v>433</v>
      </c>
      <c r="E442" s="478"/>
      <c r="F442" s="477"/>
      <c r="G442" s="479"/>
      <c r="H442" s="477"/>
      <c r="I442" s="480" t="str">
        <f>IF(H442&lt;&gt;"",INDEX('Kode Akun'!$D:$D,MATCH($H442,'Kode Akun'!$C:$C,0),0),"")</f>
        <v/>
      </c>
      <c r="J442" s="481"/>
      <c r="K442" s="481"/>
      <c r="L442" s="485"/>
      <c r="M442" s="486"/>
      <c r="N442" s="484"/>
      <c r="O442" s="484"/>
      <c r="P442" s="488" t="str">
        <f>IFERROR(INDEX(Supplier!D:D,MATCH(O442,Supplier!C:C,0),0),"")</f>
        <v/>
      </c>
      <c r="Q442" s="484"/>
      <c r="R442" s="484"/>
      <c r="S442" s="488" t="str">
        <f>IFERROR(INDEX(Customer!D:D,MATCH(R442,Customer!C:C,0),0),"")</f>
        <v/>
      </c>
      <c r="T442" s="490" t="str">
        <f>IFERROR(INDEX('Kode Akun'!N:N,MATCH(H442,'Kode Akun'!C:C,0),0),"")</f>
        <v/>
      </c>
      <c r="U442" s="488" t="str">
        <f>IFERROR(INDEX('Kode Akun'!O:O,MATCH(H442,'Kode Akun'!C:C,0),0),"")</f>
        <v/>
      </c>
      <c r="V442" s="166"/>
    </row>
    <row r="443" spans="1:22" ht="15" customHeight="1" x14ac:dyDescent="0.25">
      <c r="A443" s="237">
        <f t="shared" si="18"/>
        <v>0</v>
      </c>
      <c r="B443" s="237">
        <f t="shared" si="19"/>
        <v>0</v>
      </c>
      <c r="C443" s="442" t="e">
        <f t="shared" si="20"/>
        <v>#REF!</v>
      </c>
      <c r="D443" s="477">
        <v>434</v>
      </c>
      <c r="E443" s="478"/>
      <c r="F443" s="477"/>
      <c r="G443" s="479"/>
      <c r="H443" s="477"/>
      <c r="I443" s="480" t="str">
        <f>IF(H443&lt;&gt;"",INDEX('Kode Akun'!$D:$D,MATCH($H443,'Kode Akun'!$C:$C,0),0),"")</f>
        <v/>
      </c>
      <c r="J443" s="481"/>
      <c r="K443" s="481"/>
      <c r="L443" s="485"/>
      <c r="M443" s="486"/>
      <c r="N443" s="484"/>
      <c r="O443" s="484"/>
      <c r="P443" s="488" t="str">
        <f>IFERROR(INDEX(Supplier!D:D,MATCH(O443,Supplier!C:C,0),0),"")</f>
        <v/>
      </c>
      <c r="Q443" s="484"/>
      <c r="R443" s="484"/>
      <c r="S443" s="488" t="str">
        <f>IFERROR(INDEX(Customer!D:D,MATCH(R443,Customer!C:C,0),0),"")</f>
        <v/>
      </c>
      <c r="T443" s="490" t="str">
        <f>IFERROR(INDEX('Kode Akun'!N:N,MATCH(H443,'Kode Akun'!C:C,0),0),"")</f>
        <v/>
      </c>
      <c r="U443" s="488" t="str">
        <f>IFERROR(INDEX('Kode Akun'!O:O,MATCH(H443,'Kode Akun'!C:C,0),0),"")</f>
        <v/>
      </c>
      <c r="V443" s="166"/>
    </row>
    <row r="444" spans="1:22" ht="15" customHeight="1" x14ac:dyDescent="0.25">
      <c r="A444" s="237">
        <f t="shared" si="18"/>
        <v>0</v>
      </c>
      <c r="B444" s="237">
        <f t="shared" si="19"/>
        <v>0</v>
      </c>
      <c r="C444" s="442" t="e">
        <f t="shared" si="20"/>
        <v>#REF!</v>
      </c>
      <c r="D444" s="477">
        <v>435</v>
      </c>
      <c r="E444" s="478"/>
      <c r="F444" s="477"/>
      <c r="G444" s="479"/>
      <c r="H444" s="477"/>
      <c r="I444" s="480" t="str">
        <f>IF(H444&lt;&gt;"",INDEX('Kode Akun'!$D:$D,MATCH($H444,'Kode Akun'!$C:$C,0),0),"")</f>
        <v/>
      </c>
      <c r="J444" s="481"/>
      <c r="K444" s="481"/>
      <c r="L444" s="485"/>
      <c r="M444" s="486"/>
      <c r="N444" s="484"/>
      <c r="O444" s="484"/>
      <c r="P444" s="488" t="str">
        <f>IFERROR(INDEX(Supplier!D:D,MATCH(O444,Supplier!C:C,0),0),"")</f>
        <v/>
      </c>
      <c r="Q444" s="484"/>
      <c r="R444" s="484"/>
      <c r="S444" s="488" t="str">
        <f>IFERROR(INDEX(Customer!D:D,MATCH(R444,Customer!C:C,0),0),"")</f>
        <v/>
      </c>
      <c r="T444" s="490" t="str">
        <f>IFERROR(INDEX('Kode Akun'!N:N,MATCH(H444,'Kode Akun'!C:C,0),0),"")</f>
        <v/>
      </c>
      <c r="U444" s="488" t="str">
        <f>IFERROR(INDEX('Kode Akun'!O:O,MATCH(H444,'Kode Akun'!C:C,0),0),"")</f>
        <v/>
      </c>
      <c r="V444" s="166"/>
    </row>
    <row r="445" spans="1:22" ht="15" customHeight="1" x14ac:dyDescent="0.25">
      <c r="A445" s="237">
        <f t="shared" si="18"/>
        <v>0</v>
      </c>
      <c r="B445" s="237">
        <f t="shared" si="19"/>
        <v>0</v>
      </c>
      <c r="C445" s="442" t="e">
        <f t="shared" si="20"/>
        <v>#REF!</v>
      </c>
      <c r="D445" s="477">
        <v>436</v>
      </c>
      <c r="E445" s="478"/>
      <c r="F445" s="477"/>
      <c r="G445" s="479"/>
      <c r="H445" s="477"/>
      <c r="I445" s="480" t="str">
        <f>IF(H445&lt;&gt;"",INDEX('Kode Akun'!$D:$D,MATCH($H445,'Kode Akun'!$C:$C,0),0),"")</f>
        <v/>
      </c>
      <c r="J445" s="481"/>
      <c r="K445" s="481"/>
      <c r="L445" s="485"/>
      <c r="M445" s="486"/>
      <c r="N445" s="484"/>
      <c r="O445" s="484"/>
      <c r="P445" s="488" t="str">
        <f>IFERROR(INDEX(Supplier!D:D,MATCH(O445,Supplier!C:C,0),0),"")</f>
        <v/>
      </c>
      <c r="Q445" s="484"/>
      <c r="R445" s="484"/>
      <c r="S445" s="488" t="str">
        <f>IFERROR(INDEX(Customer!D:D,MATCH(R445,Customer!C:C,0),0),"")</f>
        <v/>
      </c>
      <c r="T445" s="490" t="str">
        <f>IFERROR(INDEX('Kode Akun'!N:N,MATCH(H445,'Kode Akun'!C:C,0),0),"")</f>
        <v/>
      </c>
      <c r="U445" s="488" t="str">
        <f>IFERROR(INDEX('Kode Akun'!O:O,MATCH(H445,'Kode Akun'!C:C,0),0),"")</f>
        <v/>
      </c>
      <c r="V445" s="166"/>
    </row>
    <row r="446" spans="1:22" ht="15" customHeight="1" x14ac:dyDescent="0.25">
      <c r="A446" s="237">
        <f t="shared" si="18"/>
        <v>0</v>
      </c>
      <c r="B446" s="237">
        <f t="shared" si="19"/>
        <v>0</v>
      </c>
      <c r="C446" s="442" t="e">
        <f t="shared" si="20"/>
        <v>#REF!</v>
      </c>
      <c r="D446" s="477">
        <v>437</v>
      </c>
      <c r="E446" s="478"/>
      <c r="F446" s="477"/>
      <c r="G446" s="479"/>
      <c r="H446" s="477"/>
      <c r="I446" s="480" t="str">
        <f>IF(H446&lt;&gt;"",INDEX('Kode Akun'!$D:$D,MATCH($H446,'Kode Akun'!$C:$C,0),0),"")</f>
        <v/>
      </c>
      <c r="J446" s="481"/>
      <c r="K446" s="481"/>
      <c r="L446" s="485"/>
      <c r="M446" s="486"/>
      <c r="N446" s="484"/>
      <c r="O446" s="484"/>
      <c r="P446" s="488" t="str">
        <f>IFERROR(INDEX(Supplier!D:D,MATCH(O446,Supplier!C:C,0),0),"")</f>
        <v/>
      </c>
      <c r="Q446" s="484"/>
      <c r="R446" s="484"/>
      <c r="S446" s="488" t="str">
        <f>IFERROR(INDEX(Customer!D:D,MATCH(R446,Customer!C:C,0),0),"")</f>
        <v/>
      </c>
      <c r="T446" s="490" t="str">
        <f>IFERROR(INDEX('Kode Akun'!N:N,MATCH(H446,'Kode Akun'!C:C,0),0),"")</f>
        <v/>
      </c>
      <c r="U446" s="488" t="str">
        <f>IFERROR(INDEX('Kode Akun'!O:O,MATCH(H446,'Kode Akun'!C:C,0),0),"")</f>
        <v/>
      </c>
      <c r="V446" s="166"/>
    </row>
    <row r="447" spans="1:22" ht="15" customHeight="1" x14ac:dyDescent="0.25">
      <c r="A447" s="237">
        <f t="shared" si="18"/>
        <v>0</v>
      </c>
      <c r="B447" s="237">
        <f t="shared" si="19"/>
        <v>0</v>
      </c>
      <c r="C447" s="442" t="e">
        <f t="shared" si="20"/>
        <v>#REF!</v>
      </c>
      <c r="D447" s="477">
        <v>438</v>
      </c>
      <c r="E447" s="478"/>
      <c r="F447" s="477"/>
      <c r="G447" s="479"/>
      <c r="H447" s="477"/>
      <c r="I447" s="480" t="str">
        <f>IF(H447&lt;&gt;"",INDEX('Kode Akun'!$D:$D,MATCH($H447,'Kode Akun'!$C:$C,0),0),"")</f>
        <v/>
      </c>
      <c r="J447" s="481"/>
      <c r="K447" s="481"/>
      <c r="L447" s="485"/>
      <c r="M447" s="486"/>
      <c r="N447" s="484"/>
      <c r="O447" s="484"/>
      <c r="P447" s="488" t="str">
        <f>IFERROR(INDEX(Supplier!D:D,MATCH(O447,Supplier!C:C,0),0),"")</f>
        <v/>
      </c>
      <c r="Q447" s="484"/>
      <c r="R447" s="484"/>
      <c r="S447" s="488" t="str">
        <f>IFERROR(INDEX(Customer!D:D,MATCH(R447,Customer!C:C,0),0),"")</f>
        <v/>
      </c>
      <c r="T447" s="490" t="str">
        <f>IFERROR(INDEX('Kode Akun'!N:N,MATCH(H447,'Kode Akun'!C:C,0),0),"")</f>
        <v/>
      </c>
      <c r="U447" s="488" t="str">
        <f>IFERROR(INDEX('Kode Akun'!O:O,MATCH(H447,'Kode Akun'!C:C,0),0),"")</f>
        <v/>
      </c>
      <c r="V447" s="166"/>
    </row>
    <row r="448" spans="1:22" ht="15" customHeight="1" x14ac:dyDescent="0.25">
      <c r="A448" s="237">
        <f t="shared" si="18"/>
        <v>0</v>
      </c>
      <c r="B448" s="237">
        <f t="shared" si="19"/>
        <v>0</v>
      </c>
      <c r="C448" s="442" t="e">
        <f t="shared" si="20"/>
        <v>#REF!</v>
      </c>
      <c r="D448" s="477">
        <v>439</v>
      </c>
      <c r="E448" s="478"/>
      <c r="F448" s="477"/>
      <c r="G448" s="479"/>
      <c r="H448" s="477"/>
      <c r="I448" s="480" t="str">
        <f>IF(H448&lt;&gt;"",INDEX('Kode Akun'!$D:$D,MATCH($H448,'Kode Akun'!$C:$C,0),0),"")</f>
        <v/>
      </c>
      <c r="J448" s="481"/>
      <c r="K448" s="481"/>
      <c r="L448" s="485"/>
      <c r="M448" s="486"/>
      <c r="N448" s="484"/>
      <c r="O448" s="484"/>
      <c r="P448" s="488" t="str">
        <f>IFERROR(INDEX(Supplier!D:D,MATCH(O448,Supplier!C:C,0),0),"")</f>
        <v/>
      </c>
      <c r="Q448" s="484"/>
      <c r="R448" s="484"/>
      <c r="S448" s="488" t="str">
        <f>IFERROR(INDEX(Customer!D:D,MATCH(R448,Customer!C:C,0),0),"")</f>
        <v/>
      </c>
      <c r="T448" s="490" t="str">
        <f>IFERROR(INDEX('Kode Akun'!N:N,MATCH(H448,'Kode Akun'!C:C,0),0),"")</f>
        <v/>
      </c>
      <c r="U448" s="488" t="str">
        <f>IFERROR(INDEX('Kode Akun'!O:O,MATCH(H448,'Kode Akun'!C:C,0),0),"")</f>
        <v/>
      </c>
      <c r="V448" s="166"/>
    </row>
    <row r="449" spans="1:22" ht="15" customHeight="1" x14ac:dyDescent="0.25">
      <c r="A449" s="237">
        <f t="shared" si="18"/>
        <v>0</v>
      </c>
      <c r="B449" s="237">
        <f t="shared" si="19"/>
        <v>0</v>
      </c>
      <c r="C449" s="442" t="e">
        <f t="shared" si="20"/>
        <v>#REF!</v>
      </c>
      <c r="D449" s="477">
        <v>440</v>
      </c>
      <c r="E449" s="478"/>
      <c r="F449" s="477"/>
      <c r="G449" s="479"/>
      <c r="H449" s="477"/>
      <c r="I449" s="480" t="str">
        <f>IF(H449&lt;&gt;"",INDEX('Kode Akun'!$D:$D,MATCH($H449,'Kode Akun'!$C:$C,0),0),"")</f>
        <v/>
      </c>
      <c r="J449" s="481"/>
      <c r="K449" s="481"/>
      <c r="L449" s="485"/>
      <c r="M449" s="486"/>
      <c r="N449" s="484"/>
      <c r="O449" s="484"/>
      <c r="P449" s="488" t="str">
        <f>IFERROR(INDEX(Supplier!D:D,MATCH(O449,Supplier!C:C,0),0),"")</f>
        <v/>
      </c>
      <c r="Q449" s="484"/>
      <c r="R449" s="484"/>
      <c r="S449" s="488" t="str">
        <f>IFERROR(INDEX(Customer!D:D,MATCH(R449,Customer!C:C,0),0),"")</f>
        <v/>
      </c>
      <c r="T449" s="490" t="str">
        <f>IFERROR(INDEX('Kode Akun'!N:N,MATCH(H449,'Kode Akun'!C:C,0),0),"")</f>
        <v/>
      </c>
      <c r="U449" s="488" t="str">
        <f>IFERROR(INDEX('Kode Akun'!O:O,MATCH(H449,'Kode Akun'!C:C,0),0),"")</f>
        <v/>
      </c>
      <c r="V449" s="166"/>
    </row>
    <row r="450" spans="1:22" ht="15" customHeight="1" x14ac:dyDescent="0.25">
      <c r="A450" s="237">
        <f t="shared" si="18"/>
        <v>0</v>
      </c>
      <c r="B450" s="237">
        <f t="shared" si="19"/>
        <v>0</v>
      </c>
      <c r="C450" s="442" t="e">
        <f t="shared" si="20"/>
        <v>#REF!</v>
      </c>
      <c r="D450" s="477">
        <v>441</v>
      </c>
      <c r="E450" s="478"/>
      <c r="F450" s="477"/>
      <c r="G450" s="479"/>
      <c r="H450" s="477"/>
      <c r="I450" s="480" t="str">
        <f>IF(H450&lt;&gt;"",INDEX('Kode Akun'!$D:$D,MATCH($H450,'Kode Akun'!$C:$C,0),0),"")</f>
        <v/>
      </c>
      <c r="J450" s="481"/>
      <c r="K450" s="481"/>
      <c r="L450" s="485"/>
      <c r="M450" s="486"/>
      <c r="N450" s="484"/>
      <c r="O450" s="484"/>
      <c r="P450" s="488" t="str">
        <f>IFERROR(INDEX(Supplier!D:D,MATCH(O450,Supplier!C:C,0),0),"")</f>
        <v/>
      </c>
      <c r="Q450" s="484"/>
      <c r="R450" s="484"/>
      <c r="S450" s="488" t="str">
        <f>IFERROR(INDEX(Customer!D:D,MATCH(R450,Customer!C:C,0),0),"")</f>
        <v/>
      </c>
      <c r="T450" s="490" t="str">
        <f>IFERROR(INDEX('Kode Akun'!N:N,MATCH(H450,'Kode Akun'!C:C,0),0),"")</f>
        <v/>
      </c>
      <c r="U450" s="488" t="str">
        <f>IFERROR(INDEX('Kode Akun'!O:O,MATCH(H450,'Kode Akun'!C:C,0),0),"")</f>
        <v/>
      </c>
      <c r="V450" s="166"/>
    </row>
    <row r="451" spans="1:22" ht="15" customHeight="1" x14ac:dyDescent="0.25">
      <c r="A451" s="237">
        <f t="shared" si="18"/>
        <v>0</v>
      </c>
      <c r="B451" s="237">
        <f t="shared" si="19"/>
        <v>0</v>
      </c>
      <c r="C451" s="442" t="e">
        <f t="shared" si="20"/>
        <v>#REF!</v>
      </c>
      <c r="D451" s="477">
        <v>442</v>
      </c>
      <c r="E451" s="478"/>
      <c r="F451" s="477"/>
      <c r="G451" s="479"/>
      <c r="H451" s="477"/>
      <c r="I451" s="480" t="str">
        <f>IF(H451&lt;&gt;"",INDEX('Kode Akun'!$D:$D,MATCH($H451,'Kode Akun'!$C:$C,0),0),"")</f>
        <v/>
      </c>
      <c r="J451" s="481"/>
      <c r="K451" s="481"/>
      <c r="L451" s="485"/>
      <c r="M451" s="486"/>
      <c r="N451" s="484"/>
      <c r="O451" s="484"/>
      <c r="P451" s="488" t="str">
        <f>IFERROR(INDEX(Supplier!D:D,MATCH(O451,Supplier!C:C,0),0),"")</f>
        <v/>
      </c>
      <c r="Q451" s="484"/>
      <c r="R451" s="484"/>
      <c r="S451" s="488" t="str">
        <f>IFERROR(INDEX(Customer!D:D,MATCH(R451,Customer!C:C,0),0),"")</f>
        <v/>
      </c>
      <c r="T451" s="490" t="str">
        <f>IFERROR(INDEX('Kode Akun'!N:N,MATCH(H451,'Kode Akun'!C:C,0),0),"")</f>
        <v/>
      </c>
      <c r="U451" s="488" t="str">
        <f>IFERROR(INDEX('Kode Akun'!O:O,MATCH(H451,'Kode Akun'!C:C,0),0),"")</f>
        <v/>
      </c>
      <c r="V451" s="166"/>
    </row>
    <row r="452" spans="1:22" ht="15" customHeight="1" x14ac:dyDescent="0.25">
      <c r="A452" s="237">
        <f t="shared" si="18"/>
        <v>0</v>
      </c>
      <c r="B452" s="237">
        <f t="shared" si="19"/>
        <v>0</v>
      </c>
      <c r="C452" s="442" t="e">
        <f t="shared" si="20"/>
        <v>#REF!</v>
      </c>
      <c r="D452" s="477">
        <v>443</v>
      </c>
      <c r="E452" s="478"/>
      <c r="F452" s="477"/>
      <c r="G452" s="479"/>
      <c r="H452" s="477"/>
      <c r="I452" s="480" t="str">
        <f>IF(H452&lt;&gt;"",INDEX('Kode Akun'!$D:$D,MATCH($H452,'Kode Akun'!$C:$C,0),0),"")</f>
        <v/>
      </c>
      <c r="J452" s="481"/>
      <c r="K452" s="481"/>
      <c r="L452" s="485"/>
      <c r="M452" s="486"/>
      <c r="N452" s="484"/>
      <c r="O452" s="484"/>
      <c r="P452" s="488" t="str">
        <f>IFERROR(INDEX(Supplier!D:D,MATCH(O452,Supplier!C:C,0),0),"")</f>
        <v/>
      </c>
      <c r="Q452" s="484"/>
      <c r="R452" s="484"/>
      <c r="S452" s="488" t="str">
        <f>IFERROR(INDEX(Customer!D:D,MATCH(R452,Customer!C:C,0),0),"")</f>
        <v/>
      </c>
      <c r="T452" s="490" t="str">
        <f>IFERROR(INDEX('Kode Akun'!N:N,MATCH(H452,'Kode Akun'!C:C,0),0),"")</f>
        <v/>
      </c>
      <c r="U452" s="488" t="str">
        <f>IFERROR(INDEX('Kode Akun'!O:O,MATCH(H452,'Kode Akun'!C:C,0),0),"")</f>
        <v/>
      </c>
      <c r="V452" s="166"/>
    </row>
    <row r="453" spans="1:22" ht="15" customHeight="1" x14ac:dyDescent="0.25">
      <c r="A453" s="237">
        <f t="shared" si="18"/>
        <v>0</v>
      </c>
      <c r="B453" s="237">
        <f t="shared" si="19"/>
        <v>0</v>
      </c>
      <c r="C453" s="442" t="e">
        <f t="shared" si="20"/>
        <v>#REF!</v>
      </c>
      <c r="D453" s="477">
        <v>444</v>
      </c>
      <c r="E453" s="478"/>
      <c r="F453" s="477"/>
      <c r="G453" s="479"/>
      <c r="H453" s="477"/>
      <c r="I453" s="480" t="str">
        <f>IF(H453&lt;&gt;"",INDEX('Kode Akun'!$D:$D,MATCH($H453,'Kode Akun'!$C:$C,0),0),"")</f>
        <v/>
      </c>
      <c r="J453" s="481"/>
      <c r="K453" s="481"/>
      <c r="L453" s="485"/>
      <c r="M453" s="486"/>
      <c r="N453" s="484"/>
      <c r="O453" s="484"/>
      <c r="P453" s="488" t="str">
        <f>IFERROR(INDEX(Supplier!D:D,MATCH(O453,Supplier!C:C,0),0),"")</f>
        <v/>
      </c>
      <c r="Q453" s="484"/>
      <c r="R453" s="484"/>
      <c r="S453" s="488" t="str">
        <f>IFERROR(INDEX(Customer!D:D,MATCH(R453,Customer!C:C,0),0),"")</f>
        <v/>
      </c>
      <c r="T453" s="490" t="str">
        <f>IFERROR(INDEX('Kode Akun'!N:N,MATCH(H453,'Kode Akun'!C:C,0),0),"")</f>
        <v/>
      </c>
      <c r="U453" s="488" t="str">
        <f>IFERROR(INDEX('Kode Akun'!O:O,MATCH(H453,'Kode Akun'!C:C,0),0),"")</f>
        <v/>
      </c>
      <c r="V453" s="166"/>
    </row>
    <row r="454" spans="1:22" ht="15" customHeight="1" x14ac:dyDescent="0.25">
      <c r="A454" s="237">
        <f t="shared" si="18"/>
        <v>0</v>
      </c>
      <c r="B454" s="237">
        <f t="shared" si="19"/>
        <v>0</v>
      </c>
      <c r="C454" s="442" t="e">
        <f t="shared" si="20"/>
        <v>#REF!</v>
      </c>
      <c r="D454" s="477">
        <v>445</v>
      </c>
      <c r="E454" s="478"/>
      <c r="F454" s="477"/>
      <c r="G454" s="479"/>
      <c r="H454" s="477"/>
      <c r="I454" s="480" t="str">
        <f>IF(H454&lt;&gt;"",INDEX('Kode Akun'!$D:$D,MATCH($H454,'Kode Akun'!$C:$C,0),0),"")</f>
        <v/>
      </c>
      <c r="J454" s="481"/>
      <c r="K454" s="481"/>
      <c r="L454" s="485"/>
      <c r="M454" s="486"/>
      <c r="N454" s="484"/>
      <c r="O454" s="484"/>
      <c r="P454" s="488" t="str">
        <f>IFERROR(INDEX(Supplier!D:D,MATCH(O454,Supplier!C:C,0),0),"")</f>
        <v/>
      </c>
      <c r="Q454" s="484"/>
      <c r="R454" s="484"/>
      <c r="S454" s="488" t="str">
        <f>IFERROR(INDEX(Customer!D:D,MATCH(R454,Customer!C:C,0),0),"")</f>
        <v/>
      </c>
      <c r="T454" s="490" t="str">
        <f>IFERROR(INDEX('Kode Akun'!N:N,MATCH(H454,'Kode Akun'!C:C,0),0),"")</f>
        <v/>
      </c>
      <c r="U454" s="488" t="str">
        <f>IFERROR(INDEX('Kode Akun'!O:O,MATCH(H454,'Kode Akun'!C:C,0),0),"")</f>
        <v/>
      </c>
      <c r="V454" s="166"/>
    </row>
    <row r="455" spans="1:22" ht="15" customHeight="1" x14ac:dyDescent="0.25">
      <c r="A455" s="237">
        <f t="shared" si="18"/>
        <v>0</v>
      </c>
      <c r="B455" s="237">
        <f t="shared" si="19"/>
        <v>0</v>
      </c>
      <c r="C455" s="442" t="e">
        <f t="shared" si="20"/>
        <v>#REF!</v>
      </c>
      <c r="D455" s="477">
        <v>446</v>
      </c>
      <c r="E455" s="478"/>
      <c r="F455" s="477"/>
      <c r="G455" s="479"/>
      <c r="H455" s="477"/>
      <c r="I455" s="480" t="str">
        <f>IF(H455&lt;&gt;"",INDEX('Kode Akun'!$D:$D,MATCH($H455,'Kode Akun'!$C:$C,0),0),"")</f>
        <v/>
      </c>
      <c r="J455" s="481"/>
      <c r="K455" s="481"/>
      <c r="L455" s="485"/>
      <c r="M455" s="486"/>
      <c r="N455" s="484"/>
      <c r="O455" s="484"/>
      <c r="P455" s="488" t="str">
        <f>IFERROR(INDEX(Supplier!D:D,MATCH(O455,Supplier!C:C,0),0),"")</f>
        <v/>
      </c>
      <c r="Q455" s="484"/>
      <c r="R455" s="484"/>
      <c r="S455" s="488" t="str">
        <f>IFERROR(INDEX(Customer!D:D,MATCH(R455,Customer!C:C,0),0),"")</f>
        <v/>
      </c>
      <c r="T455" s="490" t="str">
        <f>IFERROR(INDEX('Kode Akun'!N:N,MATCH(H455,'Kode Akun'!C:C,0),0),"")</f>
        <v/>
      </c>
      <c r="U455" s="488" t="str">
        <f>IFERROR(INDEX('Kode Akun'!O:O,MATCH(H455,'Kode Akun'!C:C,0),0),"")</f>
        <v/>
      </c>
      <c r="V455" s="166"/>
    </row>
    <row r="456" spans="1:22" ht="15" customHeight="1" x14ac:dyDescent="0.25">
      <c r="A456" s="237">
        <f t="shared" si="18"/>
        <v>0</v>
      </c>
      <c r="B456" s="237">
        <f t="shared" si="19"/>
        <v>0</v>
      </c>
      <c r="C456" s="442" t="e">
        <f t="shared" si="20"/>
        <v>#REF!</v>
      </c>
      <c r="D456" s="477">
        <v>447</v>
      </c>
      <c r="E456" s="478"/>
      <c r="F456" s="477"/>
      <c r="G456" s="479"/>
      <c r="H456" s="477"/>
      <c r="I456" s="480" t="str">
        <f>IF(H456&lt;&gt;"",INDEX('Kode Akun'!$D:$D,MATCH($H456,'Kode Akun'!$C:$C,0),0),"")</f>
        <v/>
      </c>
      <c r="J456" s="481"/>
      <c r="K456" s="481"/>
      <c r="L456" s="485"/>
      <c r="M456" s="486"/>
      <c r="N456" s="484"/>
      <c r="O456" s="484"/>
      <c r="P456" s="488" t="str">
        <f>IFERROR(INDEX(Supplier!D:D,MATCH(O456,Supplier!C:C,0),0),"")</f>
        <v/>
      </c>
      <c r="Q456" s="484"/>
      <c r="R456" s="484"/>
      <c r="S456" s="488" t="str">
        <f>IFERROR(INDEX(Customer!D:D,MATCH(R456,Customer!C:C,0),0),"")</f>
        <v/>
      </c>
      <c r="T456" s="490" t="str">
        <f>IFERROR(INDEX('Kode Akun'!N:N,MATCH(H456,'Kode Akun'!C:C,0),0),"")</f>
        <v/>
      </c>
      <c r="U456" s="488" t="str">
        <f>IFERROR(INDEX('Kode Akun'!O:O,MATCH(H456,'Kode Akun'!C:C,0),0),"")</f>
        <v/>
      </c>
      <c r="V456" s="166"/>
    </row>
    <row r="457" spans="1:22" ht="15" customHeight="1" x14ac:dyDescent="0.25">
      <c r="A457" s="237">
        <f t="shared" si="18"/>
        <v>0</v>
      </c>
      <c r="B457" s="237">
        <f t="shared" si="19"/>
        <v>0</v>
      </c>
      <c r="C457" s="442" t="e">
        <f t="shared" si="20"/>
        <v>#REF!</v>
      </c>
      <c r="D457" s="477">
        <v>448</v>
      </c>
      <c r="E457" s="478"/>
      <c r="F457" s="477"/>
      <c r="G457" s="479"/>
      <c r="H457" s="477"/>
      <c r="I457" s="480" t="str">
        <f>IF(H457&lt;&gt;"",INDEX('Kode Akun'!$D:$D,MATCH($H457,'Kode Akun'!$C:$C,0),0),"")</f>
        <v/>
      </c>
      <c r="J457" s="481"/>
      <c r="K457" s="481"/>
      <c r="L457" s="485"/>
      <c r="M457" s="486"/>
      <c r="N457" s="484"/>
      <c r="O457" s="484"/>
      <c r="P457" s="488" t="str">
        <f>IFERROR(INDEX(Supplier!D:D,MATCH(O457,Supplier!C:C,0),0),"")</f>
        <v/>
      </c>
      <c r="Q457" s="484"/>
      <c r="R457" s="484"/>
      <c r="S457" s="488" t="str">
        <f>IFERROR(INDEX(Customer!D:D,MATCH(R457,Customer!C:C,0),0),"")</f>
        <v/>
      </c>
      <c r="T457" s="490" t="str">
        <f>IFERROR(INDEX('Kode Akun'!N:N,MATCH(H457,'Kode Akun'!C:C,0),0),"")</f>
        <v/>
      </c>
      <c r="U457" s="488" t="str">
        <f>IFERROR(INDEX('Kode Akun'!O:O,MATCH(H457,'Kode Akun'!C:C,0),0),"")</f>
        <v/>
      </c>
      <c r="V457" s="166"/>
    </row>
    <row r="458" spans="1:22" ht="15" customHeight="1" x14ac:dyDescent="0.25">
      <c r="A458" s="237">
        <f t="shared" ref="A458:A508" si="21">IF(AND(H459=arapcontrol,O459=arapledgercode),IF(A457=0,APJUMax+A457+1,A457+1),A457)</f>
        <v>0</v>
      </c>
      <c r="B458" s="237">
        <f t="shared" ref="B458:B508" si="22">IF(AND(H459=AkunARKontrol,R459=AkunAR),IF(B457=0,ARJUMax+B457+1,B457+1),B457)</f>
        <v>0</v>
      </c>
      <c r="C458" s="442" t="e">
        <f t="shared" ref="C458:C509" si="23">IF(H458=AkunBukuBesar,IF(C457=0,GLJUMax+C457+1,C457+1),C457)</f>
        <v>#REF!</v>
      </c>
      <c r="D458" s="477">
        <v>449</v>
      </c>
      <c r="E458" s="478"/>
      <c r="F458" s="477"/>
      <c r="G458" s="479"/>
      <c r="H458" s="477"/>
      <c r="I458" s="480" t="str">
        <f>IF(H458&lt;&gt;"",INDEX('Kode Akun'!$D:$D,MATCH($H458,'Kode Akun'!$C:$C,0),0),"")</f>
        <v/>
      </c>
      <c r="J458" s="481"/>
      <c r="K458" s="481"/>
      <c r="L458" s="485"/>
      <c r="M458" s="486"/>
      <c r="N458" s="484"/>
      <c r="O458" s="484"/>
      <c r="P458" s="488" t="str">
        <f>IFERROR(INDEX(Supplier!D:D,MATCH(O458,Supplier!C:C,0),0),"")</f>
        <v/>
      </c>
      <c r="Q458" s="484"/>
      <c r="R458" s="484"/>
      <c r="S458" s="488" t="str">
        <f>IFERROR(INDEX(Customer!D:D,MATCH(R458,Customer!C:C,0),0),"")</f>
        <v/>
      </c>
      <c r="T458" s="490" t="str">
        <f>IFERROR(INDEX('Kode Akun'!N:N,MATCH(H458,'Kode Akun'!C:C,0),0),"")</f>
        <v/>
      </c>
      <c r="U458" s="488" t="str">
        <f>IFERROR(INDEX('Kode Akun'!O:O,MATCH(H458,'Kode Akun'!C:C,0),0),"")</f>
        <v/>
      </c>
      <c r="V458" s="166"/>
    </row>
    <row r="459" spans="1:22" ht="15" customHeight="1" x14ac:dyDescent="0.25">
      <c r="A459" s="237">
        <f t="shared" si="21"/>
        <v>0</v>
      </c>
      <c r="B459" s="237">
        <f t="shared" si="22"/>
        <v>0</v>
      </c>
      <c r="C459" s="442" t="e">
        <f t="shared" si="23"/>
        <v>#REF!</v>
      </c>
      <c r="D459" s="477">
        <v>450</v>
      </c>
      <c r="E459" s="478"/>
      <c r="F459" s="477"/>
      <c r="G459" s="479"/>
      <c r="H459" s="477"/>
      <c r="I459" s="480" t="str">
        <f>IF(H459&lt;&gt;"",INDEX('Kode Akun'!$D:$D,MATCH($H459,'Kode Akun'!$C:$C,0),0),"")</f>
        <v/>
      </c>
      <c r="J459" s="481"/>
      <c r="K459" s="481"/>
      <c r="L459" s="485"/>
      <c r="M459" s="486"/>
      <c r="N459" s="484"/>
      <c r="O459" s="484"/>
      <c r="P459" s="488" t="str">
        <f>IFERROR(INDEX(Supplier!D:D,MATCH(O459,Supplier!C:C,0),0),"")</f>
        <v/>
      </c>
      <c r="Q459" s="484"/>
      <c r="R459" s="484"/>
      <c r="S459" s="488" t="str">
        <f>IFERROR(INDEX(Customer!D:D,MATCH(R459,Customer!C:C,0),0),"")</f>
        <v/>
      </c>
      <c r="T459" s="490" t="str">
        <f>IFERROR(INDEX('Kode Akun'!N:N,MATCH(H459,'Kode Akun'!C:C,0),0),"")</f>
        <v/>
      </c>
      <c r="U459" s="488" t="str">
        <f>IFERROR(INDEX('Kode Akun'!O:O,MATCH(H459,'Kode Akun'!C:C,0),0),"")</f>
        <v/>
      </c>
      <c r="V459" s="166"/>
    </row>
    <row r="460" spans="1:22" ht="15" customHeight="1" x14ac:dyDescent="0.25">
      <c r="A460" s="237">
        <f t="shared" si="21"/>
        <v>0</v>
      </c>
      <c r="B460" s="237">
        <f t="shared" si="22"/>
        <v>0</v>
      </c>
      <c r="C460" s="442" t="e">
        <f t="shared" si="23"/>
        <v>#REF!</v>
      </c>
      <c r="D460" s="477">
        <v>451</v>
      </c>
      <c r="E460" s="478"/>
      <c r="F460" s="477"/>
      <c r="G460" s="479"/>
      <c r="H460" s="477"/>
      <c r="I460" s="480" t="str">
        <f>IF(H460&lt;&gt;"",INDEX('Kode Akun'!$D:$D,MATCH($H460,'Kode Akun'!$C:$C,0),0),"")</f>
        <v/>
      </c>
      <c r="J460" s="481"/>
      <c r="K460" s="481"/>
      <c r="L460" s="485"/>
      <c r="M460" s="486"/>
      <c r="N460" s="484"/>
      <c r="O460" s="484"/>
      <c r="P460" s="488" t="str">
        <f>IFERROR(INDEX(Supplier!D:D,MATCH(O460,Supplier!C:C,0),0),"")</f>
        <v/>
      </c>
      <c r="Q460" s="484"/>
      <c r="R460" s="484"/>
      <c r="S460" s="488" t="str">
        <f>IFERROR(INDEX(Customer!D:D,MATCH(R460,Customer!C:C,0),0),"")</f>
        <v/>
      </c>
      <c r="T460" s="490" t="str">
        <f>IFERROR(INDEX('Kode Akun'!N:N,MATCH(H460,'Kode Akun'!C:C,0),0),"")</f>
        <v/>
      </c>
      <c r="U460" s="488" t="str">
        <f>IFERROR(INDEX('Kode Akun'!O:O,MATCH(H460,'Kode Akun'!C:C,0),0),"")</f>
        <v/>
      </c>
      <c r="V460" s="166"/>
    </row>
    <row r="461" spans="1:22" ht="15" customHeight="1" x14ac:dyDescent="0.25">
      <c r="A461" s="237">
        <f t="shared" si="21"/>
        <v>0</v>
      </c>
      <c r="B461" s="237">
        <f t="shared" si="22"/>
        <v>0</v>
      </c>
      <c r="C461" s="442" t="e">
        <f t="shared" si="23"/>
        <v>#REF!</v>
      </c>
      <c r="D461" s="477">
        <v>452</v>
      </c>
      <c r="E461" s="478"/>
      <c r="F461" s="477"/>
      <c r="G461" s="479"/>
      <c r="H461" s="477"/>
      <c r="I461" s="480" t="str">
        <f>IF(H461&lt;&gt;"",INDEX('Kode Akun'!$D:$D,MATCH($H461,'Kode Akun'!$C:$C,0),0),"")</f>
        <v/>
      </c>
      <c r="J461" s="481"/>
      <c r="K461" s="481"/>
      <c r="L461" s="485"/>
      <c r="M461" s="486"/>
      <c r="N461" s="484"/>
      <c r="O461" s="484"/>
      <c r="P461" s="488" t="str">
        <f>IFERROR(INDEX(Supplier!D:D,MATCH(O461,Supplier!C:C,0),0),"")</f>
        <v/>
      </c>
      <c r="Q461" s="484"/>
      <c r="R461" s="484"/>
      <c r="S461" s="488" t="str">
        <f>IFERROR(INDEX(Customer!D:D,MATCH(R461,Customer!C:C,0),0),"")</f>
        <v/>
      </c>
      <c r="T461" s="490" t="str">
        <f>IFERROR(INDEX('Kode Akun'!N:N,MATCH(H461,'Kode Akun'!C:C,0),0),"")</f>
        <v/>
      </c>
      <c r="U461" s="488" t="str">
        <f>IFERROR(INDEX('Kode Akun'!O:O,MATCH(H461,'Kode Akun'!C:C,0),0),"")</f>
        <v/>
      </c>
      <c r="V461" s="166"/>
    </row>
    <row r="462" spans="1:22" ht="15" customHeight="1" x14ac:dyDescent="0.25">
      <c r="A462" s="237">
        <f t="shared" si="21"/>
        <v>0</v>
      </c>
      <c r="B462" s="237">
        <f t="shared" si="22"/>
        <v>0</v>
      </c>
      <c r="C462" s="442" t="e">
        <f t="shared" si="23"/>
        <v>#REF!</v>
      </c>
      <c r="D462" s="477">
        <v>453</v>
      </c>
      <c r="E462" s="478"/>
      <c r="F462" s="477"/>
      <c r="G462" s="479"/>
      <c r="H462" s="477"/>
      <c r="I462" s="480" t="str">
        <f>IF(H462&lt;&gt;"",INDEX('Kode Akun'!$D:$D,MATCH($H462,'Kode Akun'!$C:$C,0),0),"")</f>
        <v/>
      </c>
      <c r="J462" s="481"/>
      <c r="K462" s="481"/>
      <c r="L462" s="485"/>
      <c r="M462" s="486"/>
      <c r="N462" s="484"/>
      <c r="O462" s="484"/>
      <c r="P462" s="488" t="str">
        <f>IFERROR(INDEX(Supplier!D:D,MATCH(O462,Supplier!C:C,0),0),"")</f>
        <v/>
      </c>
      <c r="Q462" s="484"/>
      <c r="R462" s="484"/>
      <c r="S462" s="488" t="str">
        <f>IFERROR(INDEX(Customer!D:D,MATCH(R462,Customer!C:C,0),0),"")</f>
        <v/>
      </c>
      <c r="T462" s="490" t="str">
        <f>IFERROR(INDEX('Kode Akun'!N:N,MATCH(H462,'Kode Akun'!C:C,0),0),"")</f>
        <v/>
      </c>
      <c r="U462" s="488" t="str">
        <f>IFERROR(INDEX('Kode Akun'!O:O,MATCH(H462,'Kode Akun'!C:C,0),0),"")</f>
        <v/>
      </c>
      <c r="V462" s="166"/>
    </row>
    <row r="463" spans="1:22" ht="15" customHeight="1" x14ac:dyDescent="0.25">
      <c r="A463" s="237">
        <f t="shared" si="21"/>
        <v>0</v>
      </c>
      <c r="B463" s="237">
        <f t="shared" si="22"/>
        <v>0</v>
      </c>
      <c r="C463" s="442" t="e">
        <f t="shared" si="23"/>
        <v>#REF!</v>
      </c>
      <c r="D463" s="477">
        <v>454</v>
      </c>
      <c r="E463" s="478"/>
      <c r="F463" s="477"/>
      <c r="G463" s="479"/>
      <c r="H463" s="477"/>
      <c r="I463" s="480" t="str">
        <f>IF(H463&lt;&gt;"",INDEX('Kode Akun'!$D:$D,MATCH($H463,'Kode Akun'!$C:$C,0),0),"")</f>
        <v/>
      </c>
      <c r="J463" s="481"/>
      <c r="K463" s="481"/>
      <c r="L463" s="485"/>
      <c r="M463" s="486"/>
      <c r="N463" s="484"/>
      <c r="O463" s="484"/>
      <c r="P463" s="488" t="str">
        <f>IFERROR(INDEX(Supplier!D:D,MATCH(O463,Supplier!C:C,0),0),"")</f>
        <v/>
      </c>
      <c r="Q463" s="484"/>
      <c r="R463" s="484"/>
      <c r="S463" s="488" t="str">
        <f>IFERROR(INDEX(Customer!D:D,MATCH(R463,Customer!C:C,0),0),"")</f>
        <v/>
      </c>
      <c r="T463" s="490" t="str">
        <f>IFERROR(INDEX('Kode Akun'!N:N,MATCH(H463,'Kode Akun'!C:C,0),0),"")</f>
        <v/>
      </c>
      <c r="U463" s="488" t="str">
        <f>IFERROR(INDEX('Kode Akun'!O:O,MATCH(H463,'Kode Akun'!C:C,0),0),"")</f>
        <v/>
      </c>
      <c r="V463" s="166"/>
    </row>
    <row r="464" spans="1:22" ht="15" customHeight="1" x14ac:dyDescent="0.25">
      <c r="A464" s="237">
        <f t="shared" si="21"/>
        <v>0</v>
      </c>
      <c r="B464" s="237">
        <f t="shared" si="22"/>
        <v>0</v>
      </c>
      <c r="C464" s="442" t="e">
        <f t="shared" si="23"/>
        <v>#REF!</v>
      </c>
      <c r="D464" s="477">
        <v>455</v>
      </c>
      <c r="E464" s="478"/>
      <c r="F464" s="477"/>
      <c r="G464" s="479"/>
      <c r="H464" s="477"/>
      <c r="I464" s="480" t="str">
        <f>IF(H464&lt;&gt;"",INDEX('Kode Akun'!$D:$D,MATCH($H464,'Kode Akun'!$C:$C,0),0),"")</f>
        <v/>
      </c>
      <c r="J464" s="481"/>
      <c r="K464" s="481"/>
      <c r="L464" s="485"/>
      <c r="M464" s="486"/>
      <c r="N464" s="484"/>
      <c r="O464" s="484"/>
      <c r="P464" s="488" t="str">
        <f>IFERROR(INDEX(Supplier!D:D,MATCH(O464,Supplier!C:C,0),0),"")</f>
        <v/>
      </c>
      <c r="Q464" s="484"/>
      <c r="R464" s="484"/>
      <c r="S464" s="488" t="str">
        <f>IFERROR(INDEX(Customer!D:D,MATCH(R464,Customer!C:C,0),0),"")</f>
        <v/>
      </c>
      <c r="T464" s="490" t="str">
        <f>IFERROR(INDEX('Kode Akun'!N:N,MATCH(H464,'Kode Akun'!C:C,0),0),"")</f>
        <v/>
      </c>
      <c r="U464" s="488" t="str">
        <f>IFERROR(INDEX('Kode Akun'!O:O,MATCH(H464,'Kode Akun'!C:C,0),0),"")</f>
        <v/>
      </c>
      <c r="V464" s="166"/>
    </row>
    <row r="465" spans="1:22" ht="15" customHeight="1" x14ac:dyDescent="0.25">
      <c r="A465" s="237">
        <f t="shared" si="21"/>
        <v>0</v>
      </c>
      <c r="B465" s="237">
        <f t="shared" si="22"/>
        <v>0</v>
      </c>
      <c r="C465" s="442" t="e">
        <f t="shared" si="23"/>
        <v>#REF!</v>
      </c>
      <c r="D465" s="477">
        <v>456</v>
      </c>
      <c r="E465" s="478"/>
      <c r="F465" s="477"/>
      <c r="G465" s="479"/>
      <c r="H465" s="477"/>
      <c r="I465" s="480" t="str">
        <f>IF(H465&lt;&gt;"",INDEX('Kode Akun'!$D:$D,MATCH($H465,'Kode Akun'!$C:$C,0),0),"")</f>
        <v/>
      </c>
      <c r="J465" s="481"/>
      <c r="K465" s="481"/>
      <c r="L465" s="485"/>
      <c r="M465" s="486"/>
      <c r="N465" s="484"/>
      <c r="O465" s="484"/>
      <c r="P465" s="488" t="str">
        <f>IFERROR(INDEX(Supplier!D:D,MATCH(O465,Supplier!C:C,0),0),"")</f>
        <v/>
      </c>
      <c r="Q465" s="484"/>
      <c r="R465" s="484"/>
      <c r="S465" s="488" t="str">
        <f>IFERROR(INDEX(Customer!D:D,MATCH(R465,Customer!C:C,0),0),"")</f>
        <v/>
      </c>
      <c r="T465" s="490" t="str">
        <f>IFERROR(INDEX('Kode Akun'!N:N,MATCH(H465,'Kode Akun'!C:C,0),0),"")</f>
        <v/>
      </c>
      <c r="U465" s="488" t="str">
        <f>IFERROR(INDEX('Kode Akun'!O:O,MATCH(H465,'Kode Akun'!C:C,0),0),"")</f>
        <v/>
      </c>
      <c r="V465" s="166"/>
    </row>
    <row r="466" spans="1:22" ht="15" customHeight="1" x14ac:dyDescent="0.25">
      <c r="A466" s="237">
        <f t="shared" si="21"/>
        <v>0</v>
      </c>
      <c r="B466" s="237">
        <f t="shared" si="22"/>
        <v>0</v>
      </c>
      <c r="C466" s="442" t="e">
        <f t="shared" si="23"/>
        <v>#REF!</v>
      </c>
      <c r="D466" s="477">
        <v>457</v>
      </c>
      <c r="E466" s="478"/>
      <c r="F466" s="477"/>
      <c r="G466" s="479"/>
      <c r="H466" s="477"/>
      <c r="I466" s="480" t="str">
        <f>IF(H466&lt;&gt;"",INDEX('Kode Akun'!$D:$D,MATCH($H466,'Kode Akun'!$C:$C,0),0),"")</f>
        <v/>
      </c>
      <c r="J466" s="481"/>
      <c r="K466" s="481"/>
      <c r="L466" s="485"/>
      <c r="M466" s="486"/>
      <c r="N466" s="484"/>
      <c r="O466" s="484"/>
      <c r="P466" s="488" t="str">
        <f>IFERROR(INDEX(Supplier!D:D,MATCH(O466,Supplier!C:C,0),0),"")</f>
        <v/>
      </c>
      <c r="Q466" s="484"/>
      <c r="R466" s="484"/>
      <c r="S466" s="488" t="str">
        <f>IFERROR(INDEX(Customer!D:D,MATCH(R466,Customer!C:C,0),0),"")</f>
        <v/>
      </c>
      <c r="T466" s="490" t="str">
        <f>IFERROR(INDEX('Kode Akun'!N:N,MATCH(H466,'Kode Akun'!C:C,0),0),"")</f>
        <v/>
      </c>
      <c r="U466" s="488" t="str">
        <f>IFERROR(INDEX('Kode Akun'!O:O,MATCH(H466,'Kode Akun'!C:C,0),0),"")</f>
        <v/>
      </c>
      <c r="V466" s="166"/>
    </row>
    <row r="467" spans="1:22" ht="15" customHeight="1" x14ac:dyDescent="0.25">
      <c r="A467" s="237">
        <f t="shared" si="21"/>
        <v>0</v>
      </c>
      <c r="B467" s="237">
        <f t="shared" si="22"/>
        <v>0</v>
      </c>
      <c r="C467" s="442" t="e">
        <f t="shared" si="23"/>
        <v>#REF!</v>
      </c>
      <c r="D467" s="477">
        <v>458</v>
      </c>
      <c r="E467" s="478"/>
      <c r="F467" s="477"/>
      <c r="G467" s="479"/>
      <c r="H467" s="477"/>
      <c r="I467" s="480" t="str">
        <f>IF(H467&lt;&gt;"",INDEX('Kode Akun'!$D:$D,MATCH($H467,'Kode Akun'!$C:$C,0),0),"")</f>
        <v/>
      </c>
      <c r="J467" s="481"/>
      <c r="K467" s="481"/>
      <c r="L467" s="485"/>
      <c r="M467" s="486"/>
      <c r="N467" s="484"/>
      <c r="O467" s="484"/>
      <c r="P467" s="488" t="str">
        <f>IFERROR(INDEX(Supplier!D:D,MATCH(O467,Supplier!C:C,0),0),"")</f>
        <v/>
      </c>
      <c r="Q467" s="484"/>
      <c r="R467" s="484"/>
      <c r="S467" s="488" t="str">
        <f>IFERROR(INDEX(Customer!D:D,MATCH(R467,Customer!C:C,0),0),"")</f>
        <v/>
      </c>
      <c r="T467" s="490" t="str">
        <f>IFERROR(INDEX('Kode Akun'!N:N,MATCH(H467,'Kode Akun'!C:C,0),0),"")</f>
        <v/>
      </c>
      <c r="U467" s="488" t="str">
        <f>IFERROR(INDEX('Kode Akun'!O:O,MATCH(H467,'Kode Akun'!C:C,0),0),"")</f>
        <v/>
      </c>
      <c r="V467" s="166"/>
    </row>
    <row r="468" spans="1:22" ht="15" customHeight="1" x14ac:dyDescent="0.25">
      <c r="A468" s="237">
        <f t="shared" si="21"/>
        <v>0</v>
      </c>
      <c r="B468" s="237">
        <f t="shared" si="22"/>
        <v>0</v>
      </c>
      <c r="C468" s="442" t="e">
        <f t="shared" si="23"/>
        <v>#REF!</v>
      </c>
      <c r="D468" s="477">
        <v>459</v>
      </c>
      <c r="E468" s="478"/>
      <c r="F468" s="477"/>
      <c r="G468" s="479"/>
      <c r="H468" s="477"/>
      <c r="I468" s="480" t="str">
        <f>IF(H468&lt;&gt;"",INDEX('Kode Akun'!$D:$D,MATCH($H468,'Kode Akun'!$C:$C,0),0),"")</f>
        <v/>
      </c>
      <c r="J468" s="481"/>
      <c r="K468" s="481"/>
      <c r="L468" s="485"/>
      <c r="M468" s="486"/>
      <c r="N468" s="484"/>
      <c r="O468" s="484"/>
      <c r="P468" s="488" t="str">
        <f>IFERROR(INDEX(Supplier!D:D,MATCH(O468,Supplier!C:C,0),0),"")</f>
        <v/>
      </c>
      <c r="Q468" s="484"/>
      <c r="R468" s="484"/>
      <c r="S468" s="488" t="str">
        <f>IFERROR(INDEX(Customer!D:D,MATCH(R468,Customer!C:C,0),0),"")</f>
        <v/>
      </c>
      <c r="T468" s="490" t="str">
        <f>IFERROR(INDEX('Kode Akun'!N:N,MATCH(H468,'Kode Akun'!C:C,0),0),"")</f>
        <v/>
      </c>
      <c r="U468" s="488" t="str">
        <f>IFERROR(INDEX('Kode Akun'!O:O,MATCH(H468,'Kode Akun'!C:C,0),0),"")</f>
        <v/>
      </c>
      <c r="V468" s="166"/>
    </row>
    <row r="469" spans="1:22" ht="15" customHeight="1" x14ac:dyDescent="0.25">
      <c r="A469" s="237">
        <f t="shared" si="21"/>
        <v>0</v>
      </c>
      <c r="B469" s="237">
        <f t="shared" si="22"/>
        <v>0</v>
      </c>
      <c r="C469" s="442" t="e">
        <f t="shared" si="23"/>
        <v>#REF!</v>
      </c>
      <c r="D469" s="477">
        <v>460</v>
      </c>
      <c r="E469" s="478"/>
      <c r="F469" s="477"/>
      <c r="G469" s="479"/>
      <c r="H469" s="477"/>
      <c r="I469" s="480" t="str">
        <f>IF(H469&lt;&gt;"",INDEX('Kode Akun'!$D:$D,MATCH($H469,'Kode Akun'!$C:$C,0),0),"")</f>
        <v/>
      </c>
      <c r="J469" s="481"/>
      <c r="K469" s="481"/>
      <c r="L469" s="485"/>
      <c r="M469" s="486"/>
      <c r="N469" s="484"/>
      <c r="O469" s="484"/>
      <c r="P469" s="488" t="str">
        <f>IFERROR(INDEX(Supplier!D:D,MATCH(O469,Supplier!C:C,0),0),"")</f>
        <v/>
      </c>
      <c r="Q469" s="484"/>
      <c r="R469" s="484"/>
      <c r="S469" s="488" t="str">
        <f>IFERROR(INDEX(Customer!D:D,MATCH(R469,Customer!C:C,0),0),"")</f>
        <v/>
      </c>
      <c r="T469" s="490" t="str">
        <f>IFERROR(INDEX('Kode Akun'!N:N,MATCH(H469,'Kode Akun'!C:C,0),0),"")</f>
        <v/>
      </c>
      <c r="U469" s="488" t="str">
        <f>IFERROR(INDEX('Kode Akun'!O:O,MATCH(H469,'Kode Akun'!C:C,0),0),"")</f>
        <v/>
      </c>
      <c r="V469" s="166"/>
    </row>
    <row r="470" spans="1:22" ht="15" customHeight="1" x14ac:dyDescent="0.25">
      <c r="A470" s="237">
        <f t="shared" si="21"/>
        <v>0</v>
      </c>
      <c r="B470" s="237">
        <f t="shared" si="22"/>
        <v>0</v>
      </c>
      <c r="C470" s="442" t="e">
        <f t="shared" si="23"/>
        <v>#REF!</v>
      </c>
      <c r="D470" s="477">
        <v>461</v>
      </c>
      <c r="E470" s="478"/>
      <c r="F470" s="477"/>
      <c r="G470" s="479"/>
      <c r="H470" s="477"/>
      <c r="I470" s="480" t="str">
        <f>IF(H470&lt;&gt;"",INDEX('Kode Akun'!$D:$D,MATCH($H470,'Kode Akun'!$C:$C,0),0),"")</f>
        <v/>
      </c>
      <c r="J470" s="481"/>
      <c r="K470" s="481"/>
      <c r="L470" s="485"/>
      <c r="M470" s="486"/>
      <c r="N470" s="484"/>
      <c r="O470" s="484"/>
      <c r="P470" s="488" t="str">
        <f>IFERROR(INDEX(Supplier!D:D,MATCH(O470,Supplier!C:C,0),0),"")</f>
        <v/>
      </c>
      <c r="Q470" s="484"/>
      <c r="R470" s="484"/>
      <c r="S470" s="488" t="str">
        <f>IFERROR(INDEX(Customer!D:D,MATCH(R470,Customer!C:C,0),0),"")</f>
        <v/>
      </c>
      <c r="T470" s="490" t="str">
        <f>IFERROR(INDEX('Kode Akun'!N:N,MATCH(H470,'Kode Akun'!C:C,0),0),"")</f>
        <v/>
      </c>
      <c r="U470" s="488" t="str">
        <f>IFERROR(INDEX('Kode Akun'!O:O,MATCH(H470,'Kode Akun'!C:C,0),0),"")</f>
        <v/>
      </c>
      <c r="V470" s="166"/>
    </row>
    <row r="471" spans="1:22" ht="15" customHeight="1" x14ac:dyDescent="0.25">
      <c r="A471" s="237">
        <f t="shared" si="21"/>
        <v>0</v>
      </c>
      <c r="B471" s="237">
        <f t="shared" si="22"/>
        <v>0</v>
      </c>
      <c r="C471" s="442" t="e">
        <f t="shared" si="23"/>
        <v>#REF!</v>
      </c>
      <c r="D471" s="477">
        <v>462</v>
      </c>
      <c r="E471" s="478"/>
      <c r="F471" s="477"/>
      <c r="G471" s="479"/>
      <c r="H471" s="477"/>
      <c r="I471" s="480" t="str">
        <f>IF(H471&lt;&gt;"",INDEX('Kode Akun'!$D:$D,MATCH($H471,'Kode Akun'!$C:$C,0),0),"")</f>
        <v/>
      </c>
      <c r="J471" s="481"/>
      <c r="K471" s="481"/>
      <c r="L471" s="485"/>
      <c r="M471" s="486"/>
      <c r="N471" s="484"/>
      <c r="O471" s="484"/>
      <c r="P471" s="488" t="str">
        <f>IFERROR(INDEX(Supplier!D:D,MATCH(O471,Supplier!C:C,0),0),"")</f>
        <v/>
      </c>
      <c r="Q471" s="484"/>
      <c r="R471" s="484"/>
      <c r="S471" s="488" t="str">
        <f>IFERROR(INDEX(Customer!D:D,MATCH(R471,Customer!C:C,0),0),"")</f>
        <v/>
      </c>
      <c r="T471" s="490" t="str">
        <f>IFERROR(INDEX('Kode Akun'!N:N,MATCH(H471,'Kode Akun'!C:C,0),0),"")</f>
        <v/>
      </c>
      <c r="U471" s="488" t="str">
        <f>IFERROR(INDEX('Kode Akun'!O:O,MATCH(H471,'Kode Akun'!C:C,0),0),"")</f>
        <v/>
      </c>
      <c r="V471" s="166"/>
    </row>
    <row r="472" spans="1:22" ht="15" customHeight="1" x14ac:dyDescent="0.25">
      <c r="A472" s="237">
        <f t="shared" si="21"/>
        <v>0</v>
      </c>
      <c r="B472" s="237">
        <f t="shared" si="22"/>
        <v>0</v>
      </c>
      <c r="C472" s="442" t="e">
        <f t="shared" si="23"/>
        <v>#REF!</v>
      </c>
      <c r="D472" s="477">
        <v>463</v>
      </c>
      <c r="E472" s="478"/>
      <c r="F472" s="477"/>
      <c r="G472" s="479"/>
      <c r="H472" s="477"/>
      <c r="I472" s="480" t="str">
        <f>IF(H472&lt;&gt;"",INDEX('Kode Akun'!$D:$D,MATCH($H472,'Kode Akun'!$C:$C,0),0),"")</f>
        <v/>
      </c>
      <c r="J472" s="481"/>
      <c r="K472" s="481"/>
      <c r="L472" s="485"/>
      <c r="M472" s="486"/>
      <c r="N472" s="484"/>
      <c r="O472" s="484"/>
      <c r="P472" s="488" t="str">
        <f>IFERROR(INDEX(Supplier!D:D,MATCH(O472,Supplier!C:C,0),0),"")</f>
        <v/>
      </c>
      <c r="Q472" s="484"/>
      <c r="R472" s="484"/>
      <c r="S472" s="488" t="str">
        <f>IFERROR(INDEX(Customer!D:D,MATCH(R472,Customer!C:C,0),0),"")</f>
        <v/>
      </c>
      <c r="T472" s="490" t="str">
        <f>IFERROR(INDEX('Kode Akun'!N:N,MATCH(H472,'Kode Akun'!C:C,0),0),"")</f>
        <v/>
      </c>
      <c r="U472" s="488" t="str">
        <f>IFERROR(INDEX('Kode Akun'!O:O,MATCH(H472,'Kode Akun'!C:C,0),0),"")</f>
        <v/>
      </c>
      <c r="V472" s="166"/>
    </row>
    <row r="473" spans="1:22" ht="15" customHeight="1" x14ac:dyDescent="0.25">
      <c r="A473" s="237">
        <f t="shared" si="21"/>
        <v>0</v>
      </c>
      <c r="B473" s="237">
        <f t="shared" si="22"/>
        <v>0</v>
      </c>
      <c r="C473" s="442" t="e">
        <f t="shared" si="23"/>
        <v>#REF!</v>
      </c>
      <c r="D473" s="477">
        <v>464</v>
      </c>
      <c r="E473" s="478"/>
      <c r="F473" s="477"/>
      <c r="G473" s="479"/>
      <c r="H473" s="477"/>
      <c r="I473" s="480" t="str">
        <f>IF(H473&lt;&gt;"",INDEX('Kode Akun'!$D:$D,MATCH($H473,'Kode Akun'!$C:$C,0),0),"")</f>
        <v/>
      </c>
      <c r="J473" s="481"/>
      <c r="K473" s="481"/>
      <c r="L473" s="485"/>
      <c r="M473" s="486"/>
      <c r="N473" s="484"/>
      <c r="O473" s="484"/>
      <c r="P473" s="488" t="str">
        <f>IFERROR(INDEX(Supplier!D:D,MATCH(O473,Supplier!C:C,0),0),"")</f>
        <v/>
      </c>
      <c r="Q473" s="484"/>
      <c r="R473" s="484"/>
      <c r="S473" s="488" t="str">
        <f>IFERROR(INDEX(Customer!D:D,MATCH(R473,Customer!C:C,0),0),"")</f>
        <v/>
      </c>
      <c r="T473" s="490" t="str">
        <f>IFERROR(INDEX('Kode Akun'!N:N,MATCH(H473,'Kode Akun'!C:C,0),0),"")</f>
        <v/>
      </c>
      <c r="U473" s="488" t="str">
        <f>IFERROR(INDEX('Kode Akun'!O:O,MATCH(H473,'Kode Akun'!C:C,0),0),"")</f>
        <v/>
      </c>
      <c r="V473" s="166"/>
    </row>
    <row r="474" spans="1:22" ht="15" customHeight="1" x14ac:dyDescent="0.25">
      <c r="A474" s="237">
        <f t="shared" si="21"/>
        <v>0</v>
      </c>
      <c r="B474" s="237">
        <f t="shared" si="22"/>
        <v>0</v>
      </c>
      <c r="C474" s="442" t="e">
        <f t="shared" si="23"/>
        <v>#REF!</v>
      </c>
      <c r="D474" s="477">
        <v>465</v>
      </c>
      <c r="E474" s="478"/>
      <c r="F474" s="477"/>
      <c r="G474" s="479"/>
      <c r="H474" s="477"/>
      <c r="I474" s="480" t="str">
        <f>IF(H474&lt;&gt;"",INDEX('Kode Akun'!$D:$D,MATCH($H474,'Kode Akun'!$C:$C,0),0),"")</f>
        <v/>
      </c>
      <c r="J474" s="481"/>
      <c r="K474" s="481"/>
      <c r="L474" s="485"/>
      <c r="M474" s="486"/>
      <c r="N474" s="484"/>
      <c r="O474" s="484"/>
      <c r="P474" s="488" t="str">
        <f>IFERROR(INDEX(Supplier!D:D,MATCH(O474,Supplier!C:C,0),0),"")</f>
        <v/>
      </c>
      <c r="Q474" s="484"/>
      <c r="R474" s="484"/>
      <c r="S474" s="488" t="str">
        <f>IFERROR(INDEX(Customer!D:D,MATCH(R474,Customer!C:C,0),0),"")</f>
        <v/>
      </c>
      <c r="T474" s="490" t="str">
        <f>IFERROR(INDEX('Kode Akun'!N:N,MATCH(H474,'Kode Akun'!C:C,0),0),"")</f>
        <v/>
      </c>
      <c r="U474" s="488" t="str">
        <f>IFERROR(INDEX('Kode Akun'!O:O,MATCH(H474,'Kode Akun'!C:C,0),0),"")</f>
        <v/>
      </c>
      <c r="V474" s="166"/>
    </row>
    <row r="475" spans="1:22" ht="15" customHeight="1" x14ac:dyDescent="0.25">
      <c r="A475" s="237">
        <f t="shared" si="21"/>
        <v>0</v>
      </c>
      <c r="B475" s="237">
        <f t="shared" si="22"/>
        <v>0</v>
      </c>
      <c r="C475" s="442" t="e">
        <f t="shared" si="23"/>
        <v>#REF!</v>
      </c>
      <c r="D475" s="477">
        <v>466</v>
      </c>
      <c r="E475" s="478"/>
      <c r="F475" s="477"/>
      <c r="G475" s="479"/>
      <c r="H475" s="477"/>
      <c r="I475" s="480" t="str">
        <f>IF(H475&lt;&gt;"",INDEX('Kode Akun'!$D:$D,MATCH($H475,'Kode Akun'!$C:$C,0),0),"")</f>
        <v/>
      </c>
      <c r="J475" s="481"/>
      <c r="K475" s="481"/>
      <c r="L475" s="485"/>
      <c r="M475" s="486"/>
      <c r="N475" s="484"/>
      <c r="O475" s="484"/>
      <c r="P475" s="488" t="str">
        <f>IFERROR(INDEX(Supplier!D:D,MATCH(O475,Supplier!C:C,0),0),"")</f>
        <v/>
      </c>
      <c r="Q475" s="484"/>
      <c r="R475" s="484"/>
      <c r="S475" s="488" t="str">
        <f>IFERROR(INDEX(Customer!D:D,MATCH(R475,Customer!C:C,0),0),"")</f>
        <v/>
      </c>
      <c r="T475" s="490" t="str">
        <f>IFERROR(INDEX('Kode Akun'!N:N,MATCH(H475,'Kode Akun'!C:C,0),0),"")</f>
        <v/>
      </c>
      <c r="U475" s="488" t="str">
        <f>IFERROR(INDEX('Kode Akun'!O:O,MATCH(H475,'Kode Akun'!C:C,0),0),"")</f>
        <v/>
      </c>
      <c r="V475" s="166"/>
    </row>
    <row r="476" spans="1:22" ht="15" customHeight="1" x14ac:dyDescent="0.25">
      <c r="A476" s="237">
        <f t="shared" si="21"/>
        <v>0</v>
      </c>
      <c r="B476" s="237">
        <f t="shared" si="22"/>
        <v>0</v>
      </c>
      <c r="C476" s="442" t="e">
        <f t="shared" si="23"/>
        <v>#REF!</v>
      </c>
      <c r="D476" s="477">
        <v>467</v>
      </c>
      <c r="E476" s="478"/>
      <c r="F476" s="477"/>
      <c r="G476" s="479"/>
      <c r="H476" s="477"/>
      <c r="I476" s="480" t="str">
        <f>IF(H476&lt;&gt;"",INDEX('Kode Akun'!$D:$D,MATCH($H476,'Kode Akun'!$C:$C,0),0),"")</f>
        <v/>
      </c>
      <c r="J476" s="481"/>
      <c r="K476" s="481"/>
      <c r="L476" s="485"/>
      <c r="M476" s="486"/>
      <c r="N476" s="484"/>
      <c r="O476" s="484"/>
      <c r="P476" s="488" t="str">
        <f>IFERROR(INDEX(Supplier!D:D,MATCH(O476,Supplier!C:C,0),0),"")</f>
        <v/>
      </c>
      <c r="Q476" s="484"/>
      <c r="R476" s="484"/>
      <c r="S476" s="488" t="str">
        <f>IFERROR(INDEX(Customer!D:D,MATCH(R476,Customer!C:C,0),0),"")</f>
        <v/>
      </c>
      <c r="T476" s="490" t="str">
        <f>IFERROR(INDEX('Kode Akun'!N:N,MATCH(H476,'Kode Akun'!C:C,0),0),"")</f>
        <v/>
      </c>
      <c r="U476" s="488" t="str">
        <f>IFERROR(INDEX('Kode Akun'!O:O,MATCH(H476,'Kode Akun'!C:C,0),0),"")</f>
        <v/>
      </c>
      <c r="V476" s="166"/>
    </row>
    <row r="477" spans="1:22" ht="15" customHeight="1" x14ac:dyDescent="0.25">
      <c r="A477" s="237">
        <f t="shared" si="21"/>
        <v>0</v>
      </c>
      <c r="B477" s="237">
        <f t="shared" si="22"/>
        <v>0</v>
      </c>
      <c r="C477" s="442" t="e">
        <f t="shared" si="23"/>
        <v>#REF!</v>
      </c>
      <c r="D477" s="477">
        <v>468</v>
      </c>
      <c r="E477" s="478"/>
      <c r="F477" s="477"/>
      <c r="G477" s="479"/>
      <c r="H477" s="477"/>
      <c r="I477" s="480" t="str">
        <f>IF(H477&lt;&gt;"",INDEX('Kode Akun'!$D:$D,MATCH($H477,'Kode Akun'!$C:$C,0),0),"")</f>
        <v/>
      </c>
      <c r="J477" s="481"/>
      <c r="K477" s="481"/>
      <c r="L477" s="485"/>
      <c r="M477" s="486"/>
      <c r="N477" s="484"/>
      <c r="O477" s="484"/>
      <c r="P477" s="488" t="str">
        <f>IFERROR(INDEX(Supplier!D:D,MATCH(O477,Supplier!C:C,0),0),"")</f>
        <v/>
      </c>
      <c r="Q477" s="484"/>
      <c r="R477" s="484"/>
      <c r="S477" s="488" t="str">
        <f>IFERROR(INDEX(Customer!D:D,MATCH(R477,Customer!C:C,0),0),"")</f>
        <v/>
      </c>
      <c r="T477" s="490" t="str">
        <f>IFERROR(INDEX('Kode Akun'!N:N,MATCH(H477,'Kode Akun'!C:C,0),0),"")</f>
        <v/>
      </c>
      <c r="U477" s="488" t="str">
        <f>IFERROR(INDEX('Kode Akun'!O:O,MATCH(H477,'Kode Akun'!C:C,0),0),"")</f>
        <v/>
      </c>
      <c r="V477" s="166"/>
    </row>
    <row r="478" spans="1:22" ht="15" customHeight="1" x14ac:dyDescent="0.25">
      <c r="A478" s="237">
        <f t="shared" si="21"/>
        <v>0</v>
      </c>
      <c r="B478" s="237">
        <f t="shared" si="22"/>
        <v>0</v>
      </c>
      <c r="C478" s="442" t="e">
        <f t="shared" si="23"/>
        <v>#REF!</v>
      </c>
      <c r="D478" s="477">
        <v>469</v>
      </c>
      <c r="E478" s="478"/>
      <c r="F478" s="477"/>
      <c r="G478" s="479"/>
      <c r="H478" s="477"/>
      <c r="I478" s="480" t="str">
        <f>IF(H478&lt;&gt;"",INDEX('Kode Akun'!$D:$D,MATCH($H478,'Kode Akun'!$C:$C,0),0),"")</f>
        <v/>
      </c>
      <c r="J478" s="481"/>
      <c r="K478" s="481"/>
      <c r="L478" s="485"/>
      <c r="M478" s="486"/>
      <c r="N478" s="484"/>
      <c r="O478" s="484"/>
      <c r="P478" s="488" t="str">
        <f>IFERROR(INDEX(Supplier!D:D,MATCH(O478,Supplier!C:C,0),0),"")</f>
        <v/>
      </c>
      <c r="Q478" s="484"/>
      <c r="R478" s="484"/>
      <c r="S478" s="488" t="str">
        <f>IFERROR(INDEX(Customer!D:D,MATCH(R478,Customer!C:C,0),0),"")</f>
        <v/>
      </c>
      <c r="T478" s="490" t="str">
        <f>IFERROR(INDEX('Kode Akun'!N:N,MATCH(H478,'Kode Akun'!C:C,0),0),"")</f>
        <v/>
      </c>
      <c r="U478" s="488" t="str">
        <f>IFERROR(INDEX('Kode Akun'!O:O,MATCH(H478,'Kode Akun'!C:C,0),0),"")</f>
        <v/>
      </c>
      <c r="V478" s="166"/>
    </row>
    <row r="479" spans="1:22" ht="15" customHeight="1" x14ac:dyDescent="0.25">
      <c r="A479" s="237">
        <f t="shared" si="21"/>
        <v>0</v>
      </c>
      <c r="B479" s="237">
        <f t="shared" si="22"/>
        <v>0</v>
      </c>
      <c r="C479" s="442" t="e">
        <f t="shared" si="23"/>
        <v>#REF!</v>
      </c>
      <c r="D479" s="477">
        <v>470</v>
      </c>
      <c r="E479" s="478"/>
      <c r="F479" s="477"/>
      <c r="G479" s="479"/>
      <c r="H479" s="477"/>
      <c r="I479" s="480" t="str">
        <f>IF(H479&lt;&gt;"",INDEX('Kode Akun'!$D:$D,MATCH($H479,'Kode Akun'!$C:$C,0),0),"")</f>
        <v/>
      </c>
      <c r="J479" s="481"/>
      <c r="K479" s="481"/>
      <c r="L479" s="485"/>
      <c r="M479" s="486"/>
      <c r="N479" s="484"/>
      <c r="O479" s="484"/>
      <c r="P479" s="488" t="str">
        <f>IFERROR(INDEX(Supplier!D:D,MATCH(O479,Supplier!C:C,0),0),"")</f>
        <v/>
      </c>
      <c r="Q479" s="484"/>
      <c r="R479" s="484"/>
      <c r="S479" s="488" t="str">
        <f>IFERROR(INDEX(Customer!D:D,MATCH(R479,Customer!C:C,0),0),"")</f>
        <v/>
      </c>
      <c r="T479" s="490" t="str">
        <f>IFERROR(INDEX('Kode Akun'!N:N,MATCH(H479,'Kode Akun'!C:C,0),0),"")</f>
        <v/>
      </c>
      <c r="U479" s="488" t="str">
        <f>IFERROR(INDEX('Kode Akun'!O:O,MATCH(H479,'Kode Akun'!C:C,0),0),"")</f>
        <v/>
      </c>
      <c r="V479" s="166"/>
    </row>
    <row r="480" spans="1:22" ht="15" customHeight="1" x14ac:dyDescent="0.25">
      <c r="A480" s="237">
        <f t="shared" si="21"/>
        <v>0</v>
      </c>
      <c r="B480" s="237">
        <f t="shared" si="22"/>
        <v>0</v>
      </c>
      <c r="C480" s="442" t="e">
        <f t="shared" si="23"/>
        <v>#REF!</v>
      </c>
      <c r="D480" s="477">
        <v>471</v>
      </c>
      <c r="E480" s="478"/>
      <c r="F480" s="477"/>
      <c r="G480" s="479"/>
      <c r="H480" s="477"/>
      <c r="I480" s="480" t="str">
        <f>IF(H480&lt;&gt;"",INDEX('Kode Akun'!$D:$D,MATCH($H480,'Kode Akun'!$C:$C,0),0),"")</f>
        <v/>
      </c>
      <c r="J480" s="481"/>
      <c r="K480" s="481"/>
      <c r="L480" s="485"/>
      <c r="M480" s="486"/>
      <c r="N480" s="484"/>
      <c r="O480" s="484"/>
      <c r="P480" s="488" t="str">
        <f>IFERROR(INDEX(Supplier!D:D,MATCH(O480,Supplier!C:C,0),0),"")</f>
        <v/>
      </c>
      <c r="Q480" s="484"/>
      <c r="R480" s="484"/>
      <c r="S480" s="488" t="str">
        <f>IFERROR(INDEX(Customer!D:D,MATCH(R480,Customer!C:C,0),0),"")</f>
        <v/>
      </c>
      <c r="T480" s="490" t="str">
        <f>IFERROR(INDEX('Kode Akun'!N:N,MATCH(H480,'Kode Akun'!C:C,0),0),"")</f>
        <v/>
      </c>
      <c r="U480" s="488" t="str">
        <f>IFERROR(INDEX('Kode Akun'!O:O,MATCH(H480,'Kode Akun'!C:C,0),0),"")</f>
        <v/>
      </c>
      <c r="V480" s="166"/>
    </row>
    <row r="481" spans="1:22" ht="15" customHeight="1" x14ac:dyDescent="0.25">
      <c r="A481" s="237">
        <f t="shared" si="21"/>
        <v>0</v>
      </c>
      <c r="B481" s="237">
        <f t="shared" si="22"/>
        <v>0</v>
      </c>
      <c r="C481" s="442" t="e">
        <f t="shared" si="23"/>
        <v>#REF!</v>
      </c>
      <c r="D481" s="477">
        <v>472</v>
      </c>
      <c r="E481" s="478"/>
      <c r="F481" s="477"/>
      <c r="G481" s="479"/>
      <c r="H481" s="477"/>
      <c r="I481" s="480" t="str">
        <f>IF(H481&lt;&gt;"",INDEX('Kode Akun'!$D:$D,MATCH($H481,'Kode Akun'!$C:$C,0),0),"")</f>
        <v/>
      </c>
      <c r="J481" s="481"/>
      <c r="K481" s="481"/>
      <c r="L481" s="485"/>
      <c r="M481" s="486"/>
      <c r="N481" s="484"/>
      <c r="O481" s="484"/>
      <c r="P481" s="488" t="str">
        <f>IFERROR(INDEX(Supplier!D:D,MATCH(O481,Supplier!C:C,0),0),"")</f>
        <v/>
      </c>
      <c r="Q481" s="484"/>
      <c r="R481" s="484"/>
      <c r="S481" s="488" t="str">
        <f>IFERROR(INDEX(Customer!D:D,MATCH(R481,Customer!C:C,0),0),"")</f>
        <v/>
      </c>
      <c r="T481" s="490" t="str">
        <f>IFERROR(INDEX('Kode Akun'!N:N,MATCH(H481,'Kode Akun'!C:C,0),0),"")</f>
        <v/>
      </c>
      <c r="U481" s="488" t="str">
        <f>IFERROR(INDEX('Kode Akun'!O:O,MATCH(H481,'Kode Akun'!C:C,0),0),"")</f>
        <v/>
      </c>
      <c r="V481" s="166"/>
    </row>
    <row r="482" spans="1:22" ht="15" customHeight="1" x14ac:dyDescent="0.25">
      <c r="A482" s="237">
        <f t="shared" si="21"/>
        <v>0</v>
      </c>
      <c r="B482" s="237">
        <f t="shared" si="22"/>
        <v>0</v>
      </c>
      <c r="C482" s="442" t="e">
        <f t="shared" si="23"/>
        <v>#REF!</v>
      </c>
      <c r="D482" s="477">
        <v>473</v>
      </c>
      <c r="E482" s="478"/>
      <c r="F482" s="477"/>
      <c r="G482" s="479"/>
      <c r="H482" s="477"/>
      <c r="I482" s="480" t="str">
        <f>IF(H482&lt;&gt;"",INDEX('Kode Akun'!$D:$D,MATCH($H482,'Kode Akun'!$C:$C,0),0),"")</f>
        <v/>
      </c>
      <c r="J482" s="481"/>
      <c r="K482" s="481"/>
      <c r="L482" s="485"/>
      <c r="M482" s="486"/>
      <c r="N482" s="484"/>
      <c r="O482" s="484"/>
      <c r="P482" s="488" t="str">
        <f>IFERROR(INDEX(Supplier!D:D,MATCH(O482,Supplier!C:C,0),0),"")</f>
        <v/>
      </c>
      <c r="Q482" s="484"/>
      <c r="R482" s="484"/>
      <c r="S482" s="488" t="str">
        <f>IFERROR(INDEX(Customer!D:D,MATCH(R482,Customer!C:C,0),0),"")</f>
        <v/>
      </c>
      <c r="T482" s="490" t="str">
        <f>IFERROR(INDEX('Kode Akun'!N:N,MATCH(H482,'Kode Akun'!C:C,0),0),"")</f>
        <v/>
      </c>
      <c r="U482" s="488" t="str">
        <f>IFERROR(INDEX('Kode Akun'!O:O,MATCH(H482,'Kode Akun'!C:C,0),0),"")</f>
        <v/>
      </c>
      <c r="V482" s="166"/>
    </row>
    <row r="483" spans="1:22" ht="15" customHeight="1" x14ac:dyDescent="0.25">
      <c r="A483" s="237">
        <f t="shared" si="21"/>
        <v>0</v>
      </c>
      <c r="B483" s="237">
        <f t="shared" si="22"/>
        <v>0</v>
      </c>
      <c r="C483" s="442" t="e">
        <f t="shared" si="23"/>
        <v>#REF!</v>
      </c>
      <c r="D483" s="477">
        <v>474</v>
      </c>
      <c r="E483" s="478"/>
      <c r="F483" s="477"/>
      <c r="G483" s="479"/>
      <c r="H483" s="477"/>
      <c r="I483" s="480" t="str">
        <f>IF(H483&lt;&gt;"",INDEX('Kode Akun'!$D:$D,MATCH($H483,'Kode Akun'!$C:$C,0),0),"")</f>
        <v/>
      </c>
      <c r="J483" s="481"/>
      <c r="K483" s="481"/>
      <c r="L483" s="485"/>
      <c r="M483" s="486"/>
      <c r="N483" s="484"/>
      <c r="O483" s="484"/>
      <c r="P483" s="488" t="str">
        <f>IFERROR(INDEX(Supplier!D:D,MATCH(O483,Supplier!C:C,0),0),"")</f>
        <v/>
      </c>
      <c r="Q483" s="484"/>
      <c r="R483" s="484"/>
      <c r="S483" s="488" t="str">
        <f>IFERROR(INDEX(Customer!D:D,MATCH(R483,Customer!C:C,0),0),"")</f>
        <v/>
      </c>
      <c r="T483" s="490" t="str">
        <f>IFERROR(INDEX('Kode Akun'!N:N,MATCH(H483,'Kode Akun'!C:C,0),0),"")</f>
        <v/>
      </c>
      <c r="U483" s="488" t="str">
        <f>IFERROR(INDEX('Kode Akun'!O:O,MATCH(H483,'Kode Akun'!C:C,0),0),"")</f>
        <v/>
      </c>
      <c r="V483" s="166"/>
    </row>
    <row r="484" spans="1:22" ht="15" customHeight="1" x14ac:dyDescent="0.25">
      <c r="A484" s="237">
        <f t="shared" si="21"/>
        <v>0</v>
      </c>
      <c r="B484" s="237">
        <f t="shared" si="22"/>
        <v>0</v>
      </c>
      <c r="C484" s="442" t="e">
        <f t="shared" si="23"/>
        <v>#REF!</v>
      </c>
      <c r="D484" s="477">
        <v>475</v>
      </c>
      <c r="E484" s="478"/>
      <c r="F484" s="477"/>
      <c r="G484" s="479"/>
      <c r="H484" s="477"/>
      <c r="I484" s="480" t="str">
        <f>IF(H484&lt;&gt;"",INDEX('Kode Akun'!$D:$D,MATCH($H484,'Kode Akun'!$C:$C,0),0),"")</f>
        <v/>
      </c>
      <c r="J484" s="481"/>
      <c r="K484" s="481"/>
      <c r="L484" s="485"/>
      <c r="M484" s="486"/>
      <c r="N484" s="484"/>
      <c r="O484" s="484"/>
      <c r="P484" s="488" t="str">
        <f>IFERROR(INDEX(Supplier!D:D,MATCH(O484,Supplier!C:C,0),0),"")</f>
        <v/>
      </c>
      <c r="Q484" s="484"/>
      <c r="R484" s="484"/>
      <c r="S484" s="488" t="str">
        <f>IFERROR(INDEX(Customer!D:D,MATCH(R484,Customer!C:C,0),0),"")</f>
        <v/>
      </c>
      <c r="T484" s="490" t="str">
        <f>IFERROR(INDEX('Kode Akun'!N:N,MATCH(H484,'Kode Akun'!C:C,0),0),"")</f>
        <v/>
      </c>
      <c r="U484" s="488" t="str">
        <f>IFERROR(INDEX('Kode Akun'!O:O,MATCH(H484,'Kode Akun'!C:C,0),0),"")</f>
        <v/>
      </c>
      <c r="V484" s="166"/>
    </row>
    <row r="485" spans="1:22" ht="15" customHeight="1" x14ac:dyDescent="0.25">
      <c r="A485" s="237">
        <f t="shared" si="21"/>
        <v>0</v>
      </c>
      <c r="B485" s="237">
        <f t="shared" si="22"/>
        <v>0</v>
      </c>
      <c r="C485" s="442" t="e">
        <f t="shared" si="23"/>
        <v>#REF!</v>
      </c>
      <c r="D485" s="477">
        <v>476</v>
      </c>
      <c r="E485" s="478"/>
      <c r="F485" s="477"/>
      <c r="G485" s="479"/>
      <c r="H485" s="477"/>
      <c r="I485" s="480" t="str">
        <f>IF(H485&lt;&gt;"",INDEX('Kode Akun'!$D:$D,MATCH($H485,'Kode Akun'!$C:$C,0),0),"")</f>
        <v/>
      </c>
      <c r="J485" s="481"/>
      <c r="K485" s="481"/>
      <c r="L485" s="485"/>
      <c r="M485" s="486"/>
      <c r="N485" s="484"/>
      <c r="O485" s="484"/>
      <c r="P485" s="488" t="str">
        <f>IFERROR(INDEX(Supplier!D:D,MATCH(O485,Supplier!C:C,0),0),"")</f>
        <v/>
      </c>
      <c r="Q485" s="484"/>
      <c r="R485" s="484"/>
      <c r="S485" s="488" t="str">
        <f>IFERROR(INDEX(Customer!D:D,MATCH(R485,Customer!C:C,0),0),"")</f>
        <v/>
      </c>
      <c r="T485" s="490" t="str">
        <f>IFERROR(INDEX('Kode Akun'!N:N,MATCH(H485,'Kode Akun'!C:C,0),0),"")</f>
        <v/>
      </c>
      <c r="U485" s="488" t="str">
        <f>IFERROR(INDEX('Kode Akun'!O:O,MATCH(H485,'Kode Akun'!C:C,0),0),"")</f>
        <v/>
      </c>
      <c r="V485" s="166"/>
    </row>
    <row r="486" spans="1:22" ht="15" customHeight="1" x14ac:dyDescent="0.25">
      <c r="A486" s="237">
        <f t="shared" si="21"/>
        <v>0</v>
      </c>
      <c r="B486" s="237">
        <f t="shared" si="22"/>
        <v>0</v>
      </c>
      <c r="C486" s="442" t="e">
        <f t="shared" si="23"/>
        <v>#REF!</v>
      </c>
      <c r="D486" s="477">
        <v>477</v>
      </c>
      <c r="E486" s="478"/>
      <c r="F486" s="477"/>
      <c r="G486" s="479"/>
      <c r="H486" s="477"/>
      <c r="I486" s="480" t="str">
        <f>IF(H486&lt;&gt;"",INDEX('Kode Akun'!$D:$D,MATCH($H486,'Kode Akun'!$C:$C,0),0),"")</f>
        <v/>
      </c>
      <c r="J486" s="481"/>
      <c r="K486" s="481"/>
      <c r="L486" s="485"/>
      <c r="M486" s="486"/>
      <c r="N486" s="484"/>
      <c r="O486" s="484"/>
      <c r="P486" s="488" t="str">
        <f>IFERROR(INDEX(Supplier!D:D,MATCH(O486,Supplier!C:C,0),0),"")</f>
        <v/>
      </c>
      <c r="Q486" s="484"/>
      <c r="R486" s="484"/>
      <c r="S486" s="488" t="str">
        <f>IFERROR(INDEX(Customer!D:D,MATCH(R486,Customer!C:C,0),0),"")</f>
        <v/>
      </c>
      <c r="T486" s="490" t="str">
        <f>IFERROR(INDEX('Kode Akun'!N:N,MATCH(H486,'Kode Akun'!C:C,0),0),"")</f>
        <v/>
      </c>
      <c r="U486" s="488" t="str">
        <f>IFERROR(INDEX('Kode Akun'!O:O,MATCH(H486,'Kode Akun'!C:C,0),0),"")</f>
        <v/>
      </c>
      <c r="V486" s="166"/>
    </row>
    <row r="487" spans="1:22" ht="15" customHeight="1" x14ac:dyDescent="0.25">
      <c r="A487" s="237">
        <f t="shared" si="21"/>
        <v>0</v>
      </c>
      <c r="B487" s="237">
        <f t="shared" si="22"/>
        <v>0</v>
      </c>
      <c r="C487" s="442" t="e">
        <f t="shared" si="23"/>
        <v>#REF!</v>
      </c>
      <c r="D487" s="477">
        <v>478</v>
      </c>
      <c r="E487" s="478"/>
      <c r="F487" s="477"/>
      <c r="G487" s="479"/>
      <c r="H487" s="477"/>
      <c r="I487" s="480" t="str">
        <f>IF(H487&lt;&gt;"",INDEX('Kode Akun'!$D:$D,MATCH($H487,'Kode Akun'!$C:$C,0),0),"")</f>
        <v/>
      </c>
      <c r="J487" s="481"/>
      <c r="K487" s="481"/>
      <c r="L487" s="485"/>
      <c r="M487" s="486"/>
      <c r="N487" s="484"/>
      <c r="O487" s="484"/>
      <c r="P487" s="488" t="str">
        <f>IFERROR(INDEX(Supplier!D:D,MATCH(O487,Supplier!C:C,0),0),"")</f>
        <v/>
      </c>
      <c r="Q487" s="484"/>
      <c r="R487" s="484"/>
      <c r="S487" s="488" t="str">
        <f>IFERROR(INDEX(Customer!D:D,MATCH(R487,Customer!C:C,0),0),"")</f>
        <v/>
      </c>
      <c r="T487" s="490" t="str">
        <f>IFERROR(INDEX('Kode Akun'!N:N,MATCH(H487,'Kode Akun'!C:C,0),0),"")</f>
        <v/>
      </c>
      <c r="U487" s="488" t="str">
        <f>IFERROR(INDEX('Kode Akun'!O:O,MATCH(H487,'Kode Akun'!C:C,0),0),"")</f>
        <v/>
      </c>
      <c r="V487" s="166"/>
    </row>
    <row r="488" spans="1:22" ht="15" customHeight="1" x14ac:dyDescent="0.25">
      <c r="A488" s="237">
        <f t="shared" si="21"/>
        <v>0</v>
      </c>
      <c r="B488" s="237">
        <f t="shared" si="22"/>
        <v>0</v>
      </c>
      <c r="C488" s="442" t="e">
        <f t="shared" si="23"/>
        <v>#REF!</v>
      </c>
      <c r="D488" s="477">
        <v>479</v>
      </c>
      <c r="E488" s="478"/>
      <c r="F488" s="477"/>
      <c r="G488" s="479"/>
      <c r="H488" s="477"/>
      <c r="I488" s="480" t="str">
        <f>IF(H488&lt;&gt;"",INDEX('Kode Akun'!$D:$D,MATCH($H488,'Kode Akun'!$C:$C,0),0),"")</f>
        <v/>
      </c>
      <c r="J488" s="481"/>
      <c r="K488" s="481"/>
      <c r="L488" s="485"/>
      <c r="M488" s="486"/>
      <c r="N488" s="484"/>
      <c r="O488" s="484"/>
      <c r="P488" s="488" t="str">
        <f>IFERROR(INDEX(Supplier!D:D,MATCH(O488,Supplier!C:C,0),0),"")</f>
        <v/>
      </c>
      <c r="Q488" s="484"/>
      <c r="R488" s="484"/>
      <c r="S488" s="488" t="str">
        <f>IFERROR(INDEX(Customer!D:D,MATCH(R488,Customer!C:C,0),0),"")</f>
        <v/>
      </c>
      <c r="T488" s="490" t="str">
        <f>IFERROR(INDEX('Kode Akun'!N:N,MATCH(H488,'Kode Akun'!C:C,0),0),"")</f>
        <v/>
      </c>
      <c r="U488" s="488" t="str">
        <f>IFERROR(INDEX('Kode Akun'!O:O,MATCH(H488,'Kode Akun'!C:C,0),0),"")</f>
        <v/>
      </c>
      <c r="V488" s="166"/>
    </row>
    <row r="489" spans="1:22" ht="15" customHeight="1" x14ac:dyDescent="0.25">
      <c r="A489" s="237">
        <f t="shared" si="21"/>
        <v>0</v>
      </c>
      <c r="B489" s="237">
        <f t="shared" si="22"/>
        <v>0</v>
      </c>
      <c r="C489" s="442" t="e">
        <f t="shared" si="23"/>
        <v>#REF!</v>
      </c>
      <c r="D489" s="477">
        <v>480</v>
      </c>
      <c r="E489" s="478"/>
      <c r="F489" s="477"/>
      <c r="G489" s="479"/>
      <c r="H489" s="477"/>
      <c r="I489" s="480" t="str">
        <f>IF(H489&lt;&gt;"",INDEX('Kode Akun'!$D:$D,MATCH($H489,'Kode Akun'!$C:$C,0),0),"")</f>
        <v/>
      </c>
      <c r="J489" s="481"/>
      <c r="K489" s="481"/>
      <c r="L489" s="485"/>
      <c r="M489" s="486"/>
      <c r="N489" s="484"/>
      <c r="O489" s="484"/>
      <c r="P489" s="488" t="str">
        <f>IFERROR(INDEX(Supplier!D:D,MATCH(O489,Supplier!C:C,0),0),"")</f>
        <v/>
      </c>
      <c r="Q489" s="484"/>
      <c r="R489" s="484"/>
      <c r="S489" s="488" t="str">
        <f>IFERROR(INDEX(Customer!D:D,MATCH(R489,Customer!C:C,0),0),"")</f>
        <v/>
      </c>
      <c r="T489" s="490" t="str">
        <f>IFERROR(INDEX('Kode Akun'!N:N,MATCH(H489,'Kode Akun'!C:C,0),0),"")</f>
        <v/>
      </c>
      <c r="U489" s="488" t="str">
        <f>IFERROR(INDEX('Kode Akun'!O:O,MATCH(H489,'Kode Akun'!C:C,0),0),"")</f>
        <v/>
      </c>
      <c r="V489" s="166"/>
    </row>
    <row r="490" spans="1:22" ht="15" customHeight="1" x14ac:dyDescent="0.25">
      <c r="A490" s="237">
        <f t="shared" si="21"/>
        <v>0</v>
      </c>
      <c r="B490" s="237">
        <f t="shared" si="22"/>
        <v>0</v>
      </c>
      <c r="C490" s="442" t="e">
        <f t="shared" si="23"/>
        <v>#REF!</v>
      </c>
      <c r="D490" s="477">
        <v>481</v>
      </c>
      <c r="E490" s="478"/>
      <c r="F490" s="477"/>
      <c r="G490" s="479"/>
      <c r="H490" s="477"/>
      <c r="I490" s="480" t="str">
        <f>IF(H490&lt;&gt;"",INDEX('Kode Akun'!$D:$D,MATCH($H490,'Kode Akun'!$C:$C,0),0),"")</f>
        <v/>
      </c>
      <c r="J490" s="481"/>
      <c r="K490" s="481"/>
      <c r="L490" s="485"/>
      <c r="M490" s="486"/>
      <c r="N490" s="484"/>
      <c r="O490" s="484"/>
      <c r="P490" s="488" t="str">
        <f>IFERROR(INDEX(Supplier!D:D,MATCH(O490,Supplier!C:C,0),0),"")</f>
        <v/>
      </c>
      <c r="Q490" s="484"/>
      <c r="R490" s="484"/>
      <c r="S490" s="488" t="str">
        <f>IFERROR(INDEX(Customer!D:D,MATCH(R490,Customer!C:C,0),0),"")</f>
        <v/>
      </c>
      <c r="T490" s="490" t="str">
        <f>IFERROR(INDEX('Kode Akun'!N:N,MATCH(H490,'Kode Akun'!C:C,0),0),"")</f>
        <v/>
      </c>
      <c r="U490" s="488" t="str">
        <f>IFERROR(INDEX('Kode Akun'!O:O,MATCH(H490,'Kode Akun'!C:C,0),0),"")</f>
        <v/>
      </c>
      <c r="V490" s="166"/>
    </row>
    <row r="491" spans="1:22" ht="15" customHeight="1" x14ac:dyDescent="0.25">
      <c r="A491" s="237">
        <f t="shared" si="21"/>
        <v>0</v>
      </c>
      <c r="B491" s="237">
        <f t="shared" si="22"/>
        <v>0</v>
      </c>
      <c r="C491" s="442" t="e">
        <f t="shared" si="23"/>
        <v>#REF!</v>
      </c>
      <c r="D491" s="477">
        <v>482</v>
      </c>
      <c r="E491" s="478"/>
      <c r="F491" s="477"/>
      <c r="G491" s="479"/>
      <c r="H491" s="477"/>
      <c r="I491" s="480" t="str">
        <f>IF(H491&lt;&gt;"",INDEX('Kode Akun'!$D:$D,MATCH($H491,'Kode Akun'!$C:$C,0),0),"")</f>
        <v/>
      </c>
      <c r="J491" s="481"/>
      <c r="K491" s="481"/>
      <c r="L491" s="485"/>
      <c r="M491" s="486"/>
      <c r="N491" s="484"/>
      <c r="O491" s="484"/>
      <c r="P491" s="488" t="str">
        <f>IFERROR(INDEX(Supplier!D:D,MATCH(O491,Supplier!C:C,0),0),"")</f>
        <v/>
      </c>
      <c r="Q491" s="484"/>
      <c r="R491" s="484"/>
      <c r="S491" s="488" t="str">
        <f>IFERROR(INDEX(Customer!D:D,MATCH(R491,Customer!C:C,0),0),"")</f>
        <v/>
      </c>
      <c r="T491" s="490" t="str">
        <f>IFERROR(INDEX('Kode Akun'!N:N,MATCH(H491,'Kode Akun'!C:C,0),0),"")</f>
        <v/>
      </c>
      <c r="U491" s="488" t="str">
        <f>IFERROR(INDEX('Kode Akun'!O:O,MATCH(H491,'Kode Akun'!C:C,0),0),"")</f>
        <v/>
      </c>
      <c r="V491" s="166"/>
    </row>
    <row r="492" spans="1:22" ht="15" customHeight="1" x14ac:dyDescent="0.25">
      <c r="A492" s="237">
        <f t="shared" si="21"/>
        <v>0</v>
      </c>
      <c r="B492" s="237">
        <f t="shared" si="22"/>
        <v>0</v>
      </c>
      <c r="C492" s="442" t="e">
        <f t="shared" si="23"/>
        <v>#REF!</v>
      </c>
      <c r="D492" s="477">
        <v>483</v>
      </c>
      <c r="E492" s="478"/>
      <c r="F492" s="477"/>
      <c r="G492" s="479"/>
      <c r="H492" s="477"/>
      <c r="I492" s="480" t="str">
        <f>IF(H492&lt;&gt;"",INDEX('Kode Akun'!$D:$D,MATCH($H492,'Kode Akun'!$C:$C,0),0),"")</f>
        <v/>
      </c>
      <c r="J492" s="481"/>
      <c r="K492" s="481"/>
      <c r="L492" s="485"/>
      <c r="M492" s="486"/>
      <c r="N492" s="484"/>
      <c r="O492" s="484"/>
      <c r="P492" s="488" t="str">
        <f>IFERROR(INDEX(Supplier!D:D,MATCH(O492,Supplier!C:C,0),0),"")</f>
        <v/>
      </c>
      <c r="Q492" s="484"/>
      <c r="R492" s="484"/>
      <c r="S492" s="488" t="str">
        <f>IFERROR(INDEX(Customer!D:D,MATCH(R492,Customer!C:C,0),0),"")</f>
        <v/>
      </c>
      <c r="T492" s="490" t="str">
        <f>IFERROR(INDEX('Kode Akun'!N:N,MATCH(H492,'Kode Akun'!C:C,0),0),"")</f>
        <v/>
      </c>
      <c r="U492" s="488" t="str">
        <f>IFERROR(INDEX('Kode Akun'!O:O,MATCH(H492,'Kode Akun'!C:C,0),0),"")</f>
        <v/>
      </c>
      <c r="V492" s="166"/>
    </row>
    <row r="493" spans="1:22" ht="15" customHeight="1" x14ac:dyDescent="0.25">
      <c r="A493" s="237">
        <f t="shared" si="21"/>
        <v>0</v>
      </c>
      <c r="B493" s="237">
        <f t="shared" si="22"/>
        <v>0</v>
      </c>
      <c r="C493" s="442" t="e">
        <f t="shared" si="23"/>
        <v>#REF!</v>
      </c>
      <c r="D493" s="477">
        <v>484</v>
      </c>
      <c r="E493" s="478"/>
      <c r="F493" s="477"/>
      <c r="G493" s="479"/>
      <c r="H493" s="477"/>
      <c r="I493" s="480" t="str">
        <f>IF(H493&lt;&gt;"",INDEX('Kode Akun'!$D:$D,MATCH($H493,'Kode Akun'!$C:$C,0),0),"")</f>
        <v/>
      </c>
      <c r="J493" s="481"/>
      <c r="K493" s="481"/>
      <c r="L493" s="485"/>
      <c r="M493" s="486"/>
      <c r="N493" s="484"/>
      <c r="O493" s="484"/>
      <c r="P493" s="488" t="str">
        <f>IFERROR(INDEX(Supplier!D:D,MATCH(O493,Supplier!C:C,0),0),"")</f>
        <v/>
      </c>
      <c r="Q493" s="484"/>
      <c r="R493" s="484"/>
      <c r="S493" s="488" t="str">
        <f>IFERROR(INDEX(Customer!D:D,MATCH(R493,Customer!C:C,0),0),"")</f>
        <v/>
      </c>
      <c r="T493" s="490" t="str">
        <f>IFERROR(INDEX('Kode Akun'!N:N,MATCH(H493,'Kode Akun'!C:C,0),0),"")</f>
        <v/>
      </c>
      <c r="U493" s="488" t="str">
        <f>IFERROR(INDEX('Kode Akun'!O:O,MATCH(H493,'Kode Akun'!C:C,0),0),"")</f>
        <v/>
      </c>
      <c r="V493" s="166"/>
    </row>
    <row r="494" spans="1:22" ht="15" customHeight="1" x14ac:dyDescent="0.25">
      <c r="A494" s="237">
        <f t="shared" si="21"/>
        <v>0</v>
      </c>
      <c r="B494" s="237">
        <f t="shared" si="22"/>
        <v>0</v>
      </c>
      <c r="C494" s="442" t="e">
        <f t="shared" si="23"/>
        <v>#REF!</v>
      </c>
      <c r="D494" s="477">
        <v>485</v>
      </c>
      <c r="E494" s="478"/>
      <c r="F494" s="477"/>
      <c r="G494" s="479"/>
      <c r="H494" s="477"/>
      <c r="I494" s="480" t="str">
        <f>IF(H494&lt;&gt;"",INDEX('Kode Akun'!$D:$D,MATCH($H494,'Kode Akun'!$C:$C,0),0),"")</f>
        <v/>
      </c>
      <c r="J494" s="481"/>
      <c r="K494" s="481"/>
      <c r="L494" s="485"/>
      <c r="M494" s="486"/>
      <c r="N494" s="484"/>
      <c r="O494" s="484"/>
      <c r="P494" s="488" t="str">
        <f>IFERROR(INDEX(Supplier!D:D,MATCH(O494,Supplier!C:C,0),0),"")</f>
        <v/>
      </c>
      <c r="Q494" s="484"/>
      <c r="R494" s="484"/>
      <c r="S494" s="488" t="str">
        <f>IFERROR(INDEX(Customer!D:D,MATCH(R494,Customer!C:C,0),0),"")</f>
        <v/>
      </c>
      <c r="T494" s="490" t="str">
        <f>IFERROR(INDEX('Kode Akun'!N:N,MATCH(H494,'Kode Akun'!C:C,0),0),"")</f>
        <v/>
      </c>
      <c r="U494" s="488" t="str">
        <f>IFERROR(INDEX('Kode Akun'!O:O,MATCH(H494,'Kode Akun'!C:C,0),0),"")</f>
        <v/>
      </c>
      <c r="V494" s="166"/>
    </row>
    <row r="495" spans="1:22" ht="15" customHeight="1" x14ac:dyDescent="0.25">
      <c r="A495" s="237">
        <f t="shared" si="21"/>
        <v>0</v>
      </c>
      <c r="B495" s="237">
        <f t="shared" si="22"/>
        <v>0</v>
      </c>
      <c r="C495" s="442" t="e">
        <f t="shared" si="23"/>
        <v>#REF!</v>
      </c>
      <c r="D495" s="477">
        <v>486</v>
      </c>
      <c r="E495" s="478"/>
      <c r="F495" s="477"/>
      <c r="G495" s="479"/>
      <c r="H495" s="477"/>
      <c r="I495" s="480" t="str">
        <f>IF(H495&lt;&gt;"",INDEX('Kode Akun'!$D:$D,MATCH($H495,'Kode Akun'!$C:$C,0),0),"")</f>
        <v/>
      </c>
      <c r="J495" s="481"/>
      <c r="K495" s="481"/>
      <c r="L495" s="485"/>
      <c r="M495" s="486"/>
      <c r="N495" s="484"/>
      <c r="O495" s="484"/>
      <c r="P495" s="488" t="str">
        <f>IFERROR(INDEX(Supplier!D:D,MATCH(O495,Supplier!C:C,0),0),"")</f>
        <v/>
      </c>
      <c r="Q495" s="484"/>
      <c r="R495" s="484"/>
      <c r="S495" s="488" t="str">
        <f>IFERROR(INDEX(Customer!D:D,MATCH(R495,Customer!C:C,0),0),"")</f>
        <v/>
      </c>
      <c r="T495" s="490" t="str">
        <f>IFERROR(INDEX('Kode Akun'!N:N,MATCH(H495,'Kode Akun'!C:C,0),0),"")</f>
        <v/>
      </c>
      <c r="U495" s="488" t="str">
        <f>IFERROR(INDEX('Kode Akun'!O:O,MATCH(H495,'Kode Akun'!C:C,0),0),"")</f>
        <v/>
      </c>
      <c r="V495" s="166"/>
    </row>
    <row r="496" spans="1:22" ht="15" customHeight="1" x14ac:dyDescent="0.25">
      <c r="A496" s="237">
        <f t="shared" si="21"/>
        <v>0</v>
      </c>
      <c r="B496" s="237">
        <f t="shared" si="22"/>
        <v>0</v>
      </c>
      <c r="C496" s="442" t="e">
        <f t="shared" si="23"/>
        <v>#REF!</v>
      </c>
      <c r="D496" s="477">
        <v>487</v>
      </c>
      <c r="E496" s="478"/>
      <c r="F496" s="477"/>
      <c r="G496" s="479"/>
      <c r="H496" s="477"/>
      <c r="I496" s="480" t="str">
        <f>IF(H496&lt;&gt;"",INDEX('Kode Akun'!$D:$D,MATCH($H496,'Kode Akun'!$C:$C,0),0),"")</f>
        <v/>
      </c>
      <c r="J496" s="481"/>
      <c r="K496" s="481"/>
      <c r="L496" s="485"/>
      <c r="M496" s="486"/>
      <c r="N496" s="484"/>
      <c r="O496" s="484"/>
      <c r="P496" s="488" t="str">
        <f>IFERROR(INDEX(Supplier!D:D,MATCH(O496,Supplier!C:C,0),0),"")</f>
        <v/>
      </c>
      <c r="Q496" s="484"/>
      <c r="R496" s="484"/>
      <c r="S496" s="488" t="str">
        <f>IFERROR(INDEX(Customer!D:D,MATCH(R496,Customer!C:C,0),0),"")</f>
        <v/>
      </c>
      <c r="T496" s="490" t="str">
        <f>IFERROR(INDEX('Kode Akun'!N:N,MATCH(H496,'Kode Akun'!C:C,0),0),"")</f>
        <v/>
      </c>
      <c r="U496" s="488" t="str">
        <f>IFERROR(INDEX('Kode Akun'!O:O,MATCH(H496,'Kode Akun'!C:C,0),0),"")</f>
        <v/>
      </c>
      <c r="V496" s="166"/>
    </row>
    <row r="497" spans="1:22" ht="15" customHeight="1" x14ac:dyDescent="0.25">
      <c r="A497" s="237">
        <f t="shared" si="21"/>
        <v>0</v>
      </c>
      <c r="B497" s="237">
        <f t="shared" si="22"/>
        <v>0</v>
      </c>
      <c r="C497" s="442" t="e">
        <f t="shared" si="23"/>
        <v>#REF!</v>
      </c>
      <c r="D497" s="477">
        <v>488</v>
      </c>
      <c r="E497" s="478"/>
      <c r="F497" s="477"/>
      <c r="G497" s="479"/>
      <c r="H497" s="477"/>
      <c r="I497" s="480" t="str">
        <f>IF(H497&lt;&gt;"",INDEX('Kode Akun'!$D:$D,MATCH($H497,'Kode Akun'!$C:$C,0),0),"")</f>
        <v/>
      </c>
      <c r="J497" s="481"/>
      <c r="K497" s="481"/>
      <c r="L497" s="485"/>
      <c r="M497" s="486"/>
      <c r="N497" s="484"/>
      <c r="O497" s="484"/>
      <c r="P497" s="488" t="str">
        <f>IFERROR(INDEX(Supplier!D:D,MATCH(O497,Supplier!C:C,0),0),"")</f>
        <v/>
      </c>
      <c r="Q497" s="484"/>
      <c r="R497" s="484"/>
      <c r="S497" s="488" t="str">
        <f>IFERROR(INDEX(Customer!D:D,MATCH(R497,Customer!C:C,0),0),"")</f>
        <v/>
      </c>
      <c r="T497" s="490" t="str">
        <f>IFERROR(INDEX('Kode Akun'!N:N,MATCH(H497,'Kode Akun'!C:C,0),0),"")</f>
        <v/>
      </c>
      <c r="U497" s="488" t="str">
        <f>IFERROR(INDEX('Kode Akun'!O:O,MATCH(H497,'Kode Akun'!C:C,0),0),"")</f>
        <v/>
      </c>
      <c r="V497" s="166"/>
    </row>
    <row r="498" spans="1:22" ht="15" customHeight="1" x14ac:dyDescent="0.25">
      <c r="A498" s="237">
        <f t="shared" si="21"/>
        <v>0</v>
      </c>
      <c r="B498" s="237">
        <f t="shared" si="22"/>
        <v>0</v>
      </c>
      <c r="C498" s="442" t="e">
        <f t="shared" si="23"/>
        <v>#REF!</v>
      </c>
      <c r="D498" s="477">
        <v>489</v>
      </c>
      <c r="E498" s="478"/>
      <c r="F498" s="477"/>
      <c r="G498" s="479"/>
      <c r="H498" s="477"/>
      <c r="I498" s="480" t="str">
        <f>IF(H498&lt;&gt;"",INDEX('Kode Akun'!$D:$D,MATCH($H498,'Kode Akun'!$C:$C,0),0),"")</f>
        <v/>
      </c>
      <c r="J498" s="481"/>
      <c r="K498" s="481"/>
      <c r="L498" s="485"/>
      <c r="M498" s="486"/>
      <c r="N498" s="484"/>
      <c r="O498" s="484"/>
      <c r="P498" s="488" t="str">
        <f>IFERROR(INDEX(Supplier!D:D,MATCH(O498,Supplier!C:C,0),0),"")</f>
        <v/>
      </c>
      <c r="Q498" s="484"/>
      <c r="R498" s="484"/>
      <c r="S498" s="488" t="str">
        <f>IFERROR(INDEX(Customer!D:D,MATCH(R498,Customer!C:C,0),0),"")</f>
        <v/>
      </c>
      <c r="T498" s="490" t="str">
        <f>IFERROR(INDEX('Kode Akun'!N:N,MATCH(H498,'Kode Akun'!C:C,0),0),"")</f>
        <v/>
      </c>
      <c r="U498" s="488" t="str">
        <f>IFERROR(INDEX('Kode Akun'!O:O,MATCH(H498,'Kode Akun'!C:C,0),0),"")</f>
        <v/>
      </c>
      <c r="V498" s="166"/>
    </row>
    <row r="499" spans="1:22" ht="15" customHeight="1" x14ac:dyDescent="0.25">
      <c r="A499" s="237">
        <f t="shared" si="21"/>
        <v>0</v>
      </c>
      <c r="B499" s="237">
        <f t="shared" si="22"/>
        <v>0</v>
      </c>
      <c r="C499" s="442" t="e">
        <f t="shared" si="23"/>
        <v>#REF!</v>
      </c>
      <c r="D499" s="477">
        <v>490</v>
      </c>
      <c r="E499" s="478"/>
      <c r="F499" s="477"/>
      <c r="G499" s="479"/>
      <c r="H499" s="477"/>
      <c r="I499" s="480" t="str">
        <f>IF(H499&lt;&gt;"",INDEX('Kode Akun'!$D:$D,MATCH($H499,'Kode Akun'!$C:$C,0),0),"")</f>
        <v/>
      </c>
      <c r="J499" s="481"/>
      <c r="K499" s="481"/>
      <c r="L499" s="485"/>
      <c r="M499" s="486"/>
      <c r="N499" s="484"/>
      <c r="O499" s="484"/>
      <c r="P499" s="488" t="str">
        <f>IFERROR(INDEX(Supplier!D:D,MATCH(O499,Supplier!C:C,0),0),"")</f>
        <v/>
      </c>
      <c r="Q499" s="484"/>
      <c r="R499" s="484"/>
      <c r="S499" s="488" t="str">
        <f>IFERROR(INDEX(Customer!D:D,MATCH(R499,Customer!C:C,0),0),"")</f>
        <v/>
      </c>
      <c r="T499" s="490" t="str">
        <f>IFERROR(INDEX('Kode Akun'!N:N,MATCH(H499,'Kode Akun'!C:C,0),0),"")</f>
        <v/>
      </c>
      <c r="U499" s="488" t="str">
        <f>IFERROR(INDEX('Kode Akun'!O:O,MATCH(H499,'Kode Akun'!C:C,0),0),"")</f>
        <v/>
      </c>
      <c r="V499" s="166"/>
    </row>
    <row r="500" spans="1:22" ht="15" customHeight="1" x14ac:dyDescent="0.25">
      <c r="A500" s="237">
        <f t="shared" si="21"/>
        <v>0</v>
      </c>
      <c r="B500" s="237">
        <f t="shared" si="22"/>
        <v>0</v>
      </c>
      <c r="C500" s="442" t="e">
        <f t="shared" si="23"/>
        <v>#REF!</v>
      </c>
      <c r="D500" s="477">
        <v>491</v>
      </c>
      <c r="E500" s="478"/>
      <c r="F500" s="477"/>
      <c r="G500" s="479"/>
      <c r="H500" s="477"/>
      <c r="I500" s="480" t="str">
        <f>IF(H500&lt;&gt;"",INDEX('Kode Akun'!$D:$D,MATCH($H500,'Kode Akun'!$C:$C,0),0),"")</f>
        <v/>
      </c>
      <c r="J500" s="481"/>
      <c r="K500" s="481"/>
      <c r="L500" s="485"/>
      <c r="M500" s="486"/>
      <c r="N500" s="484"/>
      <c r="O500" s="484"/>
      <c r="P500" s="488" t="str">
        <f>IFERROR(INDEX(Supplier!D:D,MATCH(O500,Supplier!C:C,0),0),"")</f>
        <v/>
      </c>
      <c r="Q500" s="484"/>
      <c r="R500" s="484"/>
      <c r="S500" s="488" t="str">
        <f>IFERROR(INDEX(Customer!D:D,MATCH(R500,Customer!C:C,0),0),"")</f>
        <v/>
      </c>
      <c r="T500" s="490" t="str">
        <f>IFERROR(INDEX('Kode Akun'!N:N,MATCH(H500,'Kode Akun'!C:C,0),0),"")</f>
        <v/>
      </c>
      <c r="U500" s="488" t="str">
        <f>IFERROR(INDEX('Kode Akun'!O:O,MATCH(H500,'Kode Akun'!C:C,0),0),"")</f>
        <v/>
      </c>
      <c r="V500" s="166"/>
    </row>
    <row r="501" spans="1:22" ht="15" customHeight="1" x14ac:dyDescent="0.25">
      <c r="A501" s="237">
        <f t="shared" si="21"/>
        <v>0</v>
      </c>
      <c r="B501" s="237">
        <f t="shared" si="22"/>
        <v>0</v>
      </c>
      <c r="C501" s="442" t="e">
        <f t="shared" si="23"/>
        <v>#REF!</v>
      </c>
      <c r="D501" s="477">
        <v>492</v>
      </c>
      <c r="E501" s="478"/>
      <c r="F501" s="477"/>
      <c r="G501" s="479"/>
      <c r="H501" s="477"/>
      <c r="I501" s="480" t="str">
        <f>IF(H501&lt;&gt;"",INDEX('Kode Akun'!$D:$D,MATCH($H501,'Kode Akun'!$C:$C,0),0),"")</f>
        <v/>
      </c>
      <c r="J501" s="481"/>
      <c r="K501" s="481"/>
      <c r="L501" s="485"/>
      <c r="M501" s="486"/>
      <c r="N501" s="484"/>
      <c r="O501" s="484"/>
      <c r="P501" s="488" t="str">
        <f>IFERROR(INDEX(Supplier!D:D,MATCH(O501,Supplier!C:C,0),0),"")</f>
        <v/>
      </c>
      <c r="Q501" s="484"/>
      <c r="R501" s="484"/>
      <c r="S501" s="488" t="str">
        <f>IFERROR(INDEX(Customer!D:D,MATCH(R501,Customer!C:C,0),0),"")</f>
        <v/>
      </c>
      <c r="T501" s="490" t="str">
        <f>IFERROR(INDEX('Kode Akun'!N:N,MATCH(H501,'Kode Akun'!C:C,0),0),"")</f>
        <v/>
      </c>
      <c r="U501" s="488" t="str">
        <f>IFERROR(INDEX('Kode Akun'!O:O,MATCH(H501,'Kode Akun'!C:C,0),0),"")</f>
        <v/>
      </c>
      <c r="V501" s="166"/>
    </row>
    <row r="502" spans="1:22" ht="15" customHeight="1" x14ac:dyDescent="0.25">
      <c r="A502" s="237">
        <f t="shared" si="21"/>
        <v>0</v>
      </c>
      <c r="B502" s="237">
        <f t="shared" si="22"/>
        <v>0</v>
      </c>
      <c r="C502" s="442" t="e">
        <f t="shared" si="23"/>
        <v>#REF!</v>
      </c>
      <c r="D502" s="477">
        <v>493</v>
      </c>
      <c r="E502" s="478"/>
      <c r="F502" s="477"/>
      <c r="G502" s="479"/>
      <c r="H502" s="477"/>
      <c r="I502" s="480" t="str">
        <f>IF(H502&lt;&gt;"",INDEX('Kode Akun'!$D:$D,MATCH($H502,'Kode Akun'!$C:$C,0),0),"")</f>
        <v/>
      </c>
      <c r="J502" s="481"/>
      <c r="K502" s="481"/>
      <c r="L502" s="485"/>
      <c r="M502" s="486"/>
      <c r="N502" s="484"/>
      <c r="O502" s="484"/>
      <c r="P502" s="488" t="str">
        <f>IFERROR(INDEX(Supplier!D:D,MATCH(O502,Supplier!C:C,0),0),"")</f>
        <v/>
      </c>
      <c r="Q502" s="484"/>
      <c r="R502" s="484"/>
      <c r="S502" s="488" t="str">
        <f>IFERROR(INDEX(Customer!D:D,MATCH(R502,Customer!C:C,0),0),"")</f>
        <v/>
      </c>
      <c r="T502" s="490" t="str">
        <f>IFERROR(INDEX('Kode Akun'!N:N,MATCH(H502,'Kode Akun'!C:C,0),0),"")</f>
        <v/>
      </c>
      <c r="U502" s="488" t="str">
        <f>IFERROR(INDEX('Kode Akun'!O:O,MATCH(H502,'Kode Akun'!C:C,0),0),"")</f>
        <v/>
      </c>
      <c r="V502" s="166"/>
    </row>
    <row r="503" spans="1:22" ht="15" customHeight="1" x14ac:dyDescent="0.25">
      <c r="A503" s="237">
        <f t="shared" si="21"/>
        <v>0</v>
      </c>
      <c r="B503" s="237">
        <f t="shared" si="22"/>
        <v>0</v>
      </c>
      <c r="C503" s="442" t="e">
        <f t="shared" si="23"/>
        <v>#REF!</v>
      </c>
      <c r="D503" s="477">
        <v>494</v>
      </c>
      <c r="E503" s="478"/>
      <c r="F503" s="477"/>
      <c r="G503" s="479"/>
      <c r="H503" s="477"/>
      <c r="I503" s="480" t="str">
        <f>IF(H503&lt;&gt;"",INDEX('Kode Akun'!$D:$D,MATCH($H503,'Kode Akun'!$C:$C,0),0),"")</f>
        <v/>
      </c>
      <c r="J503" s="481"/>
      <c r="K503" s="481"/>
      <c r="L503" s="485"/>
      <c r="M503" s="486"/>
      <c r="N503" s="484"/>
      <c r="O503" s="484"/>
      <c r="P503" s="488" t="str">
        <f>IFERROR(INDEX(Supplier!D:D,MATCH(O503,Supplier!C:C,0),0),"")</f>
        <v/>
      </c>
      <c r="Q503" s="484"/>
      <c r="R503" s="484"/>
      <c r="S503" s="488" t="str">
        <f>IFERROR(INDEX(Customer!D:D,MATCH(R503,Customer!C:C,0),0),"")</f>
        <v/>
      </c>
      <c r="T503" s="490" t="str">
        <f>IFERROR(INDEX('Kode Akun'!N:N,MATCH(H503,'Kode Akun'!C:C,0),0),"")</f>
        <v/>
      </c>
      <c r="U503" s="488" t="str">
        <f>IFERROR(INDEX('Kode Akun'!O:O,MATCH(H503,'Kode Akun'!C:C,0),0),"")</f>
        <v/>
      </c>
      <c r="V503" s="166"/>
    </row>
    <row r="504" spans="1:22" ht="15" customHeight="1" x14ac:dyDescent="0.25">
      <c r="A504" s="237">
        <f t="shared" si="21"/>
        <v>0</v>
      </c>
      <c r="B504" s="237">
        <f t="shared" si="22"/>
        <v>0</v>
      </c>
      <c r="C504" s="442" t="e">
        <f t="shared" si="23"/>
        <v>#REF!</v>
      </c>
      <c r="D504" s="477">
        <v>495</v>
      </c>
      <c r="E504" s="478"/>
      <c r="F504" s="477"/>
      <c r="G504" s="479"/>
      <c r="H504" s="477"/>
      <c r="I504" s="480" t="str">
        <f>IF(H504&lt;&gt;"",INDEX('Kode Akun'!$D:$D,MATCH($H504,'Kode Akun'!$C:$C,0),0),"")</f>
        <v/>
      </c>
      <c r="J504" s="481"/>
      <c r="K504" s="481"/>
      <c r="L504" s="485"/>
      <c r="M504" s="486"/>
      <c r="N504" s="484"/>
      <c r="O504" s="484"/>
      <c r="P504" s="488" t="str">
        <f>IFERROR(INDEX(Supplier!D:D,MATCH(O504,Supplier!C:C,0),0),"")</f>
        <v/>
      </c>
      <c r="Q504" s="484"/>
      <c r="R504" s="484"/>
      <c r="S504" s="488" t="str">
        <f>IFERROR(INDEX(Customer!D:D,MATCH(R504,Customer!C:C,0),0),"")</f>
        <v/>
      </c>
      <c r="T504" s="490" t="str">
        <f>IFERROR(INDEX('Kode Akun'!N:N,MATCH(H504,'Kode Akun'!C:C,0),0),"")</f>
        <v/>
      </c>
      <c r="U504" s="488" t="str">
        <f>IFERROR(INDEX('Kode Akun'!O:O,MATCH(H504,'Kode Akun'!C:C,0),0),"")</f>
        <v/>
      </c>
      <c r="V504" s="166"/>
    </row>
    <row r="505" spans="1:22" ht="15" customHeight="1" x14ac:dyDescent="0.25">
      <c r="A505" s="237">
        <f t="shared" si="21"/>
        <v>0</v>
      </c>
      <c r="B505" s="237">
        <f t="shared" si="22"/>
        <v>0</v>
      </c>
      <c r="C505" s="442" t="e">
        <f t="shared" si="23"/>
        <v>#REF!</v>
      </c>
      <c r="D505" s="477">
        <v>496</v>
      </c>
      <c r="E505" s="478"/>
      <c r="F505" s="477"/>
      <c r="G505" s="479"/>
      <c r="H505" s="477"/>
      <c r="I505" s="480" t="str">
        <f>IF(H505&lt;&gt;"",INDEX('Kode Akun'!$D:$D,MATCH($H505,'Kode Akun'!$C:$C,0),0),"")</f>
        <v/>
      </c>
      <c r="J505" s="481"/>
      <c r="K505" s="481"/>
      <c r="L505" s="485"/>
      <c r="M505" s="486"/>
      <c r="N505" s="484"/>
      <c r="O505" s="484"/>
      <c r="P505" s="488" t="str">
        <f>IFERROR(INDEX(Supplier!D:D,MATCH(O505,Supplier!C:C,0),0),"")</f>
        <v/>
      </c>
      <c r="Q505" s="484"/>
      <c r="R505" s="484"/>
      <c r="S505" s="488" t="str">
        <f>IFERROR(INDEX(Customer!D:D,MATCH(R505,Customer!C:C,0),0),"")</f>
        <v/>
      </c>
      <c r="T505" s="490" t="str">
        <f>IFERROR(INDEX('Kode Akun'!N:N,MATCH(H505,'Kode Akun'!C:C,0),0),"")</f>
        <v/>
      </c>
      <c r="U505" s="488" t="str">
        <f>IFERROR(INDEX('Kode Akun'!O:O,MATCH(H505,'Kode Akun'!C:C,0),0),"")</f>
        <v/>
      </c>
      <c r="V505" s="166"/>
    </row>
    <row r="506" spans="1:22" ht="15" customHeight="1" x14ac:dyDescent="0.25">
      <c r="A506" s="237">
        <f t="shared" si="21"/>
        <v>0</v>
      </c>
      <c r="B506" s="237">
        <f t="shared" si="22"/>
        <v>0</v>
      </c>
      <c r="C506" s="442" t="e">
        <f t="shared" si="23"/>
        <v>#REF!</v>
      </c>
      <c r="D506" s="477">
        <v>497</v>
      </c>
      <c r="E506" s="478"/>
      <c r="F506" s="477"/>
      <c r="G506" s="479"/>
      <c r="H506" s="477"/>
      <c r="I506" s="480" t="str">
        <f>IF(H506&lt;&gt;"",INDEX('Kode Akun'!$D:$D,MATCH($H506,'Kode Akun'!$C:$C,0),0),"")</f>
        <v/>
      </c>
      <c r="J506" s="481"/>
      <c r="K506" s="481"/>
      <c r="L506" s="485"/>
      <c r="M506" s="486"/>
      <c r="N506" s="484"/>
      <c r="O506" s="484"/>
      <c r="P506" s="488" t="str">
        <f>IFERROR(INDEX(Supplier!D:D,MATCH(O506,Supplier!C:C,0),0),"")</f>
        <v/>
      </c>
      <c r="Q506" s="484"/>
      <c r="R506" s="484"/>
      <c r="S506" s="488" t="str">
        <f>IFERROR(INDEX(Customer!D:D,MATCH(R506,Customer!C:C,0),0),"")</f>
        <v/>
      </c>
      <c r="T506" s="490" t="str">
        <f>IFERROR(INDEX('Kode Akun'!N:N,MATCH(H506,'Kode Akun'!C:C,0),0),"")</f>
        <v/>
      </c>
      <c r="U506" s="488" t="str">
        <f>IFERROR(INDEX('Kode Akun'!O:O,MATCH(H506,'Kode Akun'!C:C,0),0),"")</f>
        <v/>
      </c>
      <c r="V506" s="166"/>
    </row>
    <row r="507" spans="1:22" ht="15" customHeight="1" x14ac:dyDescent="0.25">
      <c r="A507" s="237">
        <f t="shared" si="21"/>
        <v>0</v>
      </c>
      <c r="B507" s="237">
        <f t="shared" si="22"/>
        <v>0</v>
      </c>
      <c r="C507" s="442" t="e">
        <f t="shared" si="23"/>
        <v>#REF!</v>
      </c>
      <c r="D507" s="477">
        <v>498</v>
      </c>
      <c r="E507" s="478"/>
      <c r="F507" s="477"/>
      <c r="G507" s="479"/>
      <c r="H507" s="477"/>
      <c r="I507" s="480" t="str">
        <f>IF(H507&lt;&gt;"",INDEX('Kode Akun'!$D:$D,MATCH($H507,'Kode Akun'!$C:$C,0),0),"")</f>
        <v/>
      </c>
      <c r="J507" s="481"/>
      <c r="K507" s="481"/>
      <c r="L507" s="485"/>
      <c r="M507" s="486"/>
      <c r="N507" s="484"/>
      <c r="O507" s="484"/>
      <c r="P507" s="488" t="str">
        <f>IFERROR(INDEX(Supplier!D:D,MATCH(O507,Supplier!C:C,0),0),"")</f>
        <v/>
      </c>
      <c r="Q507" s="484"/>
      <c r="R507" s="484"/>
      <c r="S507" s="488" t="str">
        <f>IFERROR(INDEX(Customer!D:D,MATCH(R507,Customer!C:C,0),0),"")</f>
        <v/>
      </c>
      <c r="T507" s="490" t="str">
        <f>IFERROR(INDEX('Kode Akun'!N:N,MATCH(H507,'Kode Akun'!C:C,0),0),"")</f>
        <v/>
      </c>
      <c r="U507" s="488" t="str">
        <f>IFERROR(INDEX('Kode Akun'!O:O,MATCH(H507,'Kode Akun'!C:C,0),0),"")</f>
        <v/>
      </c>
      <c r="V507" s="166"/>
    </row>
    <row r="508" spans="1:22" ht="15" customHeight="1" x14ac:dyDescent="0.25">
      <c r="A508" s="237">
        <f t="shared" si="21"/>
        <v>0</v>
      </c>
      <c r="B508" s="237">
        <f t="shared" si="22"/>
        <v>0</v>
      </c>
      <c r="C508" s="442" t="e">
        <f t="shared" si="23"/>
        <v>#REF!</v>
      </c>
      <c r="D508" s="477">
        <v>499</v>
      </c>
      <c r="E508" s="478"/>
      <c r="F508" s="477"/>
      <c r="G508" s="479"/>
      <c r="H508" s="477"/>
      <c r="I508" s="480" t="str">
        <f>IF(H508&lt;&gt;"",INDEX('Kode Akun'!$D:$D,MATCH($H508,'Kode Akun'!$C:$C,0),0),"")</f>
        <v/>
      </c>
      <c r="J508" s="481"/>
      <c r="K508" s="481"/>
      <c r="L508" s="485"/>
      <c r="M508" s="486"/>
      <c r="N508" s="484"/>
      <c r="O508" s="484"/>
      <c r="P508" s="488" t="str">
        <f>IFERROR(INDEX(Supplier!D:D,MATCH(O508,Supplier!C:C,0),0),"")</f>
        <v/>
      </c>
      <c r="Q508" s="484"/>
      <c r="R508" s="484"/>
      <c r="S508" s="488" t="str">
        <f>IFERROR(INDEX(Customer!D:D,MATCH(R508,Customer!C:C,0),0),"")</f>
        <v/>
      </c>
      <c r="T508" s="490" t="str">
        <f>IFERROR(INDEX('Kode Akun'!N:N,MATCH(H508,'Kode Akun'!C:C,0),0),"")</f>
        <v/>
      </c>
      <c r="U508" s="488" t="str">
        <f>IFERROR(INDEX('Kode Akun'!O:O,MATCH(H508,'Kode Akun'!C:C,0),0),"")</f>
        <v/>
      </c>
      <c r="V508" s="166"/>
    </row>
    <row r="509" spans="1:22" ht="15" customHeight="1" x14ac:dyDescent="0.25">
      <c r="A509" s="237" t="e">
        <f>IF(AND(#REF!=arapcontrol,#REF!=arapledgercode),IF(A508=0,APJUMax+A508+1,A508+1),A508)</f>
        <v>#REF!</v>
      </c>
      <c r="B509" s="237" t="e">
        <f>IF(AND(#REF!=AkunARKontrol,#REF!=AkunAR),IF(B508=0,ARJUMax+B508+1,B508+1),B508)</f>
        <v>#REF!</v>
      </c>
      <c r="C509" s="442" t="e">
        <f t="shared" si="23"/>
        <v>#REF!</v>
      </c>
      <c r="D509" s="477">
        <v>500</v>
      </c>
      <c r="E509" s="478"/>
      <c r="F509" s="477"/>
      <c r="G509" s="479"/>
      <c r="H509" s="477"/>
      <c r="I509" s="480" t="str">
        <f>IF(H509&lt;&gt;"",INDEX('Kode Akun'!$D:$D,MATCH($H509,'Kode Akun'!$C:$C,0),0),"")</f>
        <v/>
      </c>
      <c r="J509" s="481"/>
      <c r="K509" s="481"/>
      <c r="L509" s="485"/>
      <c r="M509" s="486"/>
      <c r="N509" s="484"/>
      <c r="O509" s="484"/>
      <c r="P509" s="488" t="str">
        <f>IFERROR(INDEX(Supplier!D:D,MATCH(O509,Supplier!C:C,0),0),"")</f>
        <v/>
      </c>
      <c r="Q509" s="484"/>
      <c r="R509" s="484"/>
      <c r="S509" s="488" t="str">
        <f>IFERROR(INDEX(Customer!D:D,MATCH(R509,Customer!C:C,0),0),"")</f>
        <v/>
      </c>
      <c r="T509" s="490" t="str">
        <f>IFERROR(INDEX('Kode Akun'!N:N,MATCH(H509,'Kode Akun'!C:C,0),0),"")</f>
        <v/>
      </c>
      <c r="U509" s="488" t="str">
        <f>IFERROR(INDEX('Kode Akun'!O:O,MATCH(H509,'Kode Akun'!C:C,0),0),"")</f>
        <v/>
      </c>
      <c r="V509" s="166"/>
    </row>
    <row r="510" spans="1:22" x14ac:dyDescent="0.25">
      <c r="E510" s="48"/>
      <c r="F510" s="9"/>
      <c r="G510" s="8"/>
      <c r="H510" s="9"/>
      <c r="I510" s="8"/>
      <c r="J510" s="70"/>
      <c r="K510" s="70"/>
    </row>
    <row r="511" spans="1:22" x14ac:dyDescent="0.25">
      <c r="E511" s="48"/>
      <c r="F511" s="9"/>
      <c r="G511" s="8"/>
      <c r="H511" s="9"/>
      <c r="I511" s="8"/>
      <c r="J511" s="70"/>
      <c r="K511" s="70"/>
    </row>
    <row r="512" spans="1:22" x14ac:dyDescent="0.25">
      <c r="E512" s="48"/>
      <c r="F512" s="9"/>
      <c r="G512" s="8"/>
      <c r="H512" s="9"/>
      <c r="I512" s="8"/>
      <c r="J512" s="70"/>
      <c r="K512" s="70"/>
    </row>
    <row r="513" spans="5:11" x14ac:dyDescent="0.25">
      <c r="E513" s="48"/>
      <c r="F513" s="9"/>
      <c r="G513" s="8"/>
      <c r="H513" s="9"/>
      <c r="I513" s="8"/>
      <c r="J513" s="70"/>
      <c r="K513" s="70"/>
    </row>
    <row r="514" spans="5:11" x14ac:dyDescent="0.25">
      <c r="E514" s="48"/>
      <c r="F514" s="9"/>
      <c r="G514" s="8"/>
      <c r="H514" s="9"/>
      <c r="I514" s="8"/>
      <c r="J514" s="70"/>
      <c r="K514" s="70"/>
    </row>
    <row r="515" spans="5:11" x14ac:dyDescent="0.25">
      <c r="E515" s="48"/>
      <c r="F515" s="9"/>
      <c r="G515" s="8"/>
      <c r="H515" s="9"/>
      <c r="I515" s="8"/>
      <c r="J515" s="70"/>
      <c r="K515" s="70"/>
    </row>
    <row r="516" spans="5:11" x14ac:dyDescent="0.25">
      <c r="E516" s="48"/>
      <c r="F516" s="9"/>
      <c r="G516" s="8"/>
      <c r="H516" s="9"/>
      <c r="I516" s="8"/>
      <c r="J516" s="70"/>
      <c r="K516" s="70"/>
    </row>
    <row r="517" spans="5:11" x14ac:dyDescent="0.25">
      <c r="E517" s="48"/>
      <c r="F517" s="9"/>
      <c r="G517" s="8"/>
      <c r="H517" s="9"/>
      <c r="I517" s="8"/>
      <c r="J517" s="70"/>
      <c r="K517" s="70"/>
    </row>
    <row r="518" spans="5:11" x14ac:dyDescent="0.25">
      <c r="E518" s="48"/>
      <c r="F518" s="9"/>
      <c r="G518" s="8"/>
      <c r="H518" s="9"/>
      <c r="I518" s="8"/>
      <c r="J518" s="70"/>
      <c r="K518" s="70"/>
    </row>
    <row r="519" spans="5:11" x14ac:dyDescent="0.25">
      <c r="E519" s="48"/>
      <c r="F519" s="9"/>
      <c r="G519" s="8"/>
      <c r="H519" s="9"/>
      <c r="I519" s="8"/>
      <c r="J519" s="70"/>
      <c r="K519" s="70"/>
    </row>
    <row r="520" spans="5:11" x14ac:dyDescent="0.25">
      <c r="E520" s="48"/>
      <c r="F520" s="9"/>
      <c r="G520" s="8"/>
      <c r="H520" s="9"/>
      <c r="I520" s="8"/>
      <c r="J520" s="70"/>
      <c r="K520" s="70"/>
    </row>
    <row r="521" spans="5:11" x14ac:dyDescent="0.25">
      <c r="E521" s="48"/>
      <c r="F521" s="9"/>
      <c r="G521" s="8"/>
      <c r="H521" s="9"/>
      <c r="I521" s="8"/>
      <c r="J521" s="70"/>
      <c r="K521" s="70"/>
    </row>
    <row r="522" spans="5:11" x14ac:dyDescent="0.25">
      <c r="E522" s="48"/>
      <c r="F522" s="9"/>
      <c r="G522" s="8"/>
      <c r="H522" s="9"/>
      <c r="I522" s="8"/>
      <c r="J522" s="70"/>
      <c r="K522" s="70"/>
    </row>
    <row r="523" spans="5:11" x14ac:dyDescent="0.25">
      <c r="E523" s="48"/>
      <c r="F523" s="9"/>
      <c r="G523" s="8"/>
      <c r="H523" s="9"/>
      <c r="I523" s="8"/>
      <c r="J523" s="70"/>
      <c r="K523" s="70"/>
    </row>
    <row r="524" spans="5:11" x14ac:dyDescent="0.25">
      <c r="E524" s="48"/>
      <c r="F524" s="9"/>
      <c r="G524" s="8"/>
      <c r="H524" s="9"/>
      <c r="I524" s="8"/>
      <c r="J524" s="70"/>
      <c r="K524" s="70"/>
    </row>
    <row r="525" spans="5:11" x14ac:dyDescent="0.25">
      <c r="E525" s="48"/>
      <c r="F525" s="9"/>
      <c r="G525" s="8"/>
      <c r="H525" s="9"/>
      <c r="I525" s="8"/>
      <c r="J525" s="70"/>
      <c r="K525" s="70"/>
    </row>
    <row r="526" spans="5:11" x14ac:dyDescent="0.25">
      <c r="E526" s="48"/>
      <c r="F526" s="9"/>
      <c r="G526" s="8"/>
      <c r="H526" s="9"/>
      <c r="I526" s="8"/>
      <c r="J526" s="70"/>
      <c r="K526" s="70"/>
    </row>
    <row r="527" spans="5:11" x14ac:dyDescent="0.25">
      <c r="E527" s="48"/>
      <c r="F527" s="9"/>
      <c r="G527" s="8"/>
      <c r="H527" s="9"/>
      <c r="I527" s="8"/>
      <c r="J527" s="70"/>
      <c r="K527" s="70"/>
    </row>
    <row r="528" spans="5:11" x14ac:dyDescent="0.25">
      <c r="E528" s="48"/>
      <c r="F528" s="9"/>
      <c r="G528" s="8"/>
      <c r="H528" s="9"/>
      <c r="I528" s="8"/>
      <c r="J528" s="70"/>
      <c r="K528" s="70"/>
    </row>
    <row r="529" spans="5:11" x14ac:dyDescent="0.25">
      <c r="E529" s="48"/>
      <c r="F529" s="9"/>
      <c r="G529" s="8"/>
      <c r="H529" s="9"/>
      <c r="I529" s="8"/>
      <c r="J529" s="70"/>
      <c r="K529" s="70"/>
    </row>
    <row r="530" spans="5:11" x14ac:dyDescent="0.25">
      <c r="E530" s="48"/>
      <c r="F530" s="9"/>
      <c r="G530" s="8"/>
      <c r="H530" s="9"/>
      <c r="I530" s="8"/>
      <c r="J530" s="70"/>
      <c r="K530" s="70"/>
    </row>
    <row r="531" spans="5:11" x14ac:dyDescent="0.25">
      <c r="E531" s="48"/>
      <c r="F531" s="9"/>
      <c r="G531" s="8"/>
      <c r="H531" s="9"/>
      <c r="I531" s="8"/>
      <c r="J531" s="70"/>
      <c r="K531" s="70"/>
    </row>
    <row r="532" spans="5:11" x14ac:dyDescent="0.25">
      <c r="E532" s="48"/>
      <c r="F532" s="9"/>
      <c r="G532" s="8"/>
      <c r="H532" s="9"/>
      <c r="I532" s="8"/>
      <c r="J532" s="70"/>
      <c r="K532" s="70"/>
    </row>
    <row r="533" spans="5:11" x14ac:dyDescent="0.25">
      <c r="E533" s="48"/>
      <c r="F533" s="9"/>
      <c r="G533" s="8"/>
      <c r="H533" s="9"/>
      <c r="I533" s="8"/>
      <c r="J533" s="70"/>
      <c r="K533" s="70"/>
    </row>
    <row r="534" spans="5:11" x14ac:dyDescent="0.25">
      <c r="E534" s="48"/>
      <c r="F534" s="9"/>
      <c r="G534" s="8"/>
      <c r="H534" s="9"/>
      <c r="I534" s="8"/>
      <c r="J534" s="70"/>
      <c r="K534" s="70"/>
    </row>
    <row r="535" spans="5:11" x14ac:dyDescent="0.25">
      <c r="E535" s="48"/>
      <c r="F535" s="9"/>
      <c r="G535" s="8"/>
      <c r="H535" s="9"/>
      <c r="I535" s="8"/>
      <c r="J535" s="70"/>
      <c r="K535" s="70"/>
    </row>
    <row r="536" spans="5:11" x14ac:dyDescent="0.25">
      <c r="E536" s="48"/>
      <c r="F536" s="9"/>
      <c r="G536" s="8"/>
      <c r="H536" s="9"/>
      <c r="I536" s="8"/>
      <c r="J536" s="70"/>
      <c r="K536" s="70"/>
    </row>
    <row r="537" spans="5:11" x14ac:dyDescent="0.25">
      <c r="E537" s="48"/>
      <c r="F537" s="9"/>
      <c r="G537" s="8"/>
      <c r="H537" s="9"/>
      <c r="I537" s="8"/>
      <c r="J537" s="70"/>
      <c r="K537" s="70"/>
    </row>
    <row r="538" spans="5:11" x14ac:dyDescent="0.25">
      <c r="E538" s="48"/>
      <c r="F538" s="9"/>
      <c r="G538" s="8"/>
      <c r="H538" s="9"/>
      <c r="I538" s="8"/>
      <c r="J538" s="70"/>
      <c r="K538" s="70"/>
    </row>
    <row r="539" spans="5:11" x14ac:dyDescent="0.25">
      <c r="E539" s="48"/>
      <c r="F539" s="9"/>
      <c r="G539" s="8"/>
      <c r="H539" s="9"/>
      <c r="I539" s="8"/>
      <c r="J539" s="70"/>
      <c r="K539" s="70"/>
    </row>
    <row r="540" spans="5:11" x14ac:dyDescent="0.25">
      <c r="E540" s="48"/>
      <c r="F540" s="9"/>
      <c r="G540" s="8"/>
      <c r="H540" s="9"/>
      <c r="I540" s="8"/>
      <c r="J540" s="70"/>
      <c r="K540" s="70"/>
    </row>
    <row r="541" spans="5:11" x14ac:dyDescent="0.25">
      <c r="E541" s="48"/>
      <c r="F541" s="9"/>
      <c r="G541" s="8"/>
      <c r="H541" s="9"/>
      <c r="I541" s="8"/>
      <c r="J541" s="70"/>
      <c r="K541" s="70"/>
    </row>
    <row r="542" spans="5:11" x14ac:dyDescent="0.25">
      <c r="E542" s="48"/>
      <c r="F542" s="9"/>
      <c r="G542" s="8"/>
      <c r="H542" s="9"/>
      <c r="I542" s="8"/>
      <c r="J542" s="70"/>
      <c r="K542" s="70"/>
    </row>
    <row r="543" spans="5:11" x14ac:dyDescent="0.25">
      <c r="E543" s="48"/>
      <c r="F543" s="9"/>
      <c r="G543" s="8"/>
      <c r="H543" s="9"/>
      <c r="I543" s="8"/>
      <c r="J543" s="70"/>
      <c r="K543" s="70"/>
    </row>
    <row r="544" spans="5:11" x14ac:dyDescent="0.25">
      <c r="E544" s="48"/>
      <c r="F544" s="9"/>
      <c r="G544" s="8"/>
      <c r="H544" s="9"/>
      <c r="I544" s="8"/>
      <c r="J544" s="70"/>
      <c r="K544" s="70"/>
    </row>
    <row r="545" spans="5:11" x14ac:dyDescent="0.25">
      <c r="E545" s="48"/>
      <c r="F545" s="9"/>
      <c r="G545" s="8"/>
      <c r="H545" s="9"/>
      <c r="I545" s="8"/>
      <c r="J545" s="70"/>
      <c r="K545" s="70"/>
    </row>
    <row r="546" spans="5:11" x14ac:dyDescent="0.25">
      <c r="E546" s="48"/>
      <c r="F546" s="9"/>
      <c r="G546" s="8"/>
      <c r="H546" s="9"/>
      <c r="I546" s="8"/>
      <c r="J546" s="70"/>
      <c r="K546" s="70"/>
    </row>
    <row r="547" spans="5:11" x14ac:dyDescent="0.25">
      <c r="E547" s="48"/>
      <c r="F547" s="9"/>
      <c r="G547" s="8"/>
      <c r="H547" s="9"/>
      <c r="I547" s="8"/>
      <c r="J547" s="70"/>
      <c r="K547" s="70"/>
    </row>
  </sheetData>
  <sheetProtection algorithmName="SHA-512" hashValue="vmTdUsw7yE0CZyP1XviZy9zzQZH0e8Mpq+RmrYTlDRCVJ022UHwqSEHgAGEinDw4VQhNyhfhiBxSAUDN6ppgHQ==" saltValue="x8oobxXahCnpTt2ROhcnKQ==" spinCount="100000" sheet="1" objects="1" scenarios="1"/>
  <mergeCells count="10">
    <mergeCell ref="L8:L9"/>
    <mergeCell ref="M8:M9"/>
    <mergeCell ref="V8:V9"/>
    <mergeCell ref="J9:K9"/>
    <mergeCell ref="D8:D9"/>
    <mergeCell ref="E8:E9"/>
    <mergeCell ref="F8:F9"/>
    <mergeCell ref="G8:G9"/>
    <mergeCell ref="H8:H9"/>
    <mergeCell ref="I8:I9"/>
  </mergeCells>
  <conditionalFormatting sqref="E10:E509">
    <cfRule type="expression" dxfId="28" priority="1">
      <formula>ISTEXT(E10)</formula>
    </cfRule>
  </conditionalFormatting>
  <conditionalFormatting sqref="J9">
    <cfRule type="expression" dxfId="27" priority="2">
      <formula>$J$9="Tidak Seimbang"</formula>
    </cfRule>
  </conditionalFormatting>
  <dataValidations count="8">
    <dataValidation type="list" allowBlank="1" showInputMessage="1" showErrorMessage="1" sqref="Q10:Q509" xr:uid="{B44E5803-493D-477E-B88E-E4C58512F0C9}">
      <formula1>DaftarNoInvoice</formula1>
    </dataValidation>
    <dataValidation type="list" allowBlank="1" showInputMessage="1" showErrorMessage="1" sqref="M10:M509" xr:uid="{543E2704-5ED9-4C40-AB09-A89D0B510EC5}">
      <formula1>ListProdukJasa</formula1>
    </dataValidation>
    <dataValidation type="list" allowBlank="1" showInputMessage="1" showErrorMessage="1" sqref="N10:N509 R10:R509" xr:uid="{EF0C958B-CB32-4F9C-9D2C-1581EB1FF673}">
      <formula1>CustomerCode</formula1>
    </dataValidation>
    <dataValidation type="list" allowBlank="1" showInputMessage="1" showErrorMessage="1" sqref="N10:N509" xr:uid="{73AD686E-8CB6-4520-BCDF-91555A5A84FC}">
      <formula1>DaftarNoPo</formula1>
    </dataValidation>
    <dataValidation type="list" allowBlank="1" showInputMessage="1" showErrorMessage="1" sqref="I6" xr:uid="{D1DCCEF8-2B44-41FC-ADAC-C8871D24330C}">
      <formula1>RefKodeAkun</formula1>
    </dataValidation>
    <dataValidation type="list" allowBlank="1" showInputMessage="1" showErrorMessage="1" sqref="O10:O509" xr:uid="{6C13C463-8536-40C4-ADDF-6084400C5E68}">
      <formula1>SupplierCode</formula1>
    </dataValidation>
    <dataValidation type="list" allowBlank="1" showInputMessage="1" showErrorMessage="1" sqref="L10:L509" xr:uid="{583651BE-22E3-4253-82A9-63A09F3009E9}">
      <formula1>DaftarCabang</formula1>
    </dataValidation>
    <dataValidation type="list" allowBlank="1" showInputMessage="1" showErrorMessage="1" sqref="H10:H509" xr:uid="{E578FF3D-8BEE-42FD-A3E2-4E3A971104E3}">
      <formula1>ChartofAccounts</formula1>
    </dataValidation>
  </dataValidations>
  <hyperlinks>
    <hyperlink ref="A2" location="akoontan" display="🅜" xr:uid="{21846FE3-2F0A-4DBF-B2B4-CFCA1F08A7BC}"/>
  </hyperlinks>
  <pageMargins left="0.7" right="0.7" top="0.75" bottom="0.75" header="0.3" footer="0.3"/>
  <pageSetup orientation="portrait"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4FB52-310D-4ABF-8A71-2A6406E34654}">
  <sheetPr codeName="Sheet14"/>
  <dimension ref="A1:W509"/>
  <sheetViews>
    <sheetView showGridLines="0" zoomScaleNormal="100" workbookViewId="0">
      <pane ySplit="9" topLeftCell="A10" activePane="bottomLeft" state="frozen"/>
      <selection activeCell="A12089" sqref="A510:XFD12089"/>
      <selection pane="bottomLeft" activeCell="G23" sqref="G23"/>
    </sheetView>
  </sheetViews>
  <sheetFormatPr defaultColWidth="8.85546875" defaultRowHeight="16.5" x14ac:dyDescent="0.25"/>
  <cols>
    <col min="1" max="1" width="5.7109375" style="25" customWidth="1"/>
    <col min="2" max="2" width="10.42578125" style="25" hidden="1" customWidth="1"/>
    <col min="3" max="3" width="6.7109375" style="422" hidden="1" customWidth="1"/>
    <col min="4" max="4" width="5.5703125" style="10" customWidth="1"/>
    <col min="5" max="5" width="13.5703125" style="49" customWidth="1"/>
    <col min="6" max="6" width="10.5703125" style="2" customWidth="1"/>
    <col min="7" max="7" width="55.42578125" bestFit="1" customWidth="1"/>
    <col min="8" max="8" width="10.5703125" style="2" customWidth="1"/>
    <col min="9" max="9" width="35.5703125" customWidth="1"/>
    <col min="10" max="11" width="15.5703125" style="71" customWidth="1"/>
    <col min="12" max="12" width="20.5703125" style="8" customWidth="1"/>
    <col min="13" max="13" width="20.5703125" style="182" customWidth="1"/>
    <col min="14" max="15" width="10.5703125" style="9" hidden="1" customWidth="1"/>
    <col min="16" max="16" width="18.85546875" style="182" hidden="1" customWidth="1"/>
    <col min="17" max="18" width="10.5703125" style="9" customWidth="1"/>
    <col min="19" max="19" width="19.42578125" style="182" customWidth="1"/>
    <col min="20" max="20" width="11.7109375" style="9" customWidth="1"/>
    <col min="21" max="21" width="38.7109375" style="182" bestFit="1" customWidth="1"/>
    <col min="22" max="22" width="25.5703125" style="8" customWidth="1"/>
    <col min="23" max="23" width="4.7109375" style="8" customWidth="1"/>
    <col min="24" max="27" width="8.85546875" style="8" customWidth="1"/>
    <col min="28" max="16384" width="8.85546875" style="8"/>
  </cols>
  <sheetData>
    <row r="1" spans="1:23" s="100" customFormat="1" ht="5.0999999999999996" customHeight="1" x14ac:dyDescent="0.25">
      <c r="A1" s="94"/>
      <c r="B1" s="94"/>
      <c r="C1" s="418"/>
      <c r="D1" s="96"/>
      <c r="E1" s="101"/>
      <c r="F1" s="98"/>
      <c r="H1" s="98"/>
      <c r="J1" s="108"/>
      <c r="K1" s="108"/>
      <c r="M1" s="181"/>
      <c r="N1" s="98"/>
      <c r="O1" s="98"/>
      <c r="P1" s="181"/>
      <c r="Q1" s="98"/>
      <c r="R1" s="98"/>
      <c r="S1" s="181"/>
      <c r="T1" s="98"/>
      <c r="U1" s="181"/>
    </row>
    <row r="2" spans="1:23" s="259" customFormat="1" ht="24.95" customHeight="1" x14ac:dyDescent="0.25">
      <c r="A2" s="253" t="s">
        <v>258</v>
      </c>
      <c r="B2" s="419"/>
      <c r="C2" s="420"/>
      <c r="D2" s="254" t="s">
        <v>1194</v>
      </c>
      <c r="E2" s="261"/>
      <c r="F2" s="297"/>
      <c r="G2" s="265"/>
      <c r="H2" s="265"/>
      <c r="I2" s="265"/>
      <c r="J2" s="291"/>
      <c r="K2" s="291"/>
      <c r="L2" s="265"/>
      <c r="M2" s="298"/>
      <c r="N2" s="297"/>
      <c r="O2" s="297"/>
      <c r="P2" s="299"/>
      <c r="Q2" s="297"/>
      <c r="R2" s="297"/>
      <c r="S2" s="298"/>
      <c r="T2" s="297"/>
      <c r="U2" s="298"/>
      <c r="V2" s="265"/>
      <c r="W2" s="265"/>
    </row>
    <row r="3" spans="1:23" s="259" customFormat="1" ht="5.0999999999999996" customHeight="1" x14ac:dyDescent="0.25">
      <c r="A3" s="277"/>
      <c r="B3" s="277"/>
      <c r="C3" s="421"/>
      <c r="D3" s="257"/>
      <c r="E3" s="262"/>
      <c r="F3" s="260"/>
      <c r="H3" s="260"/>
      <c r="J3" s="278"/>
      <c r="K3" s="278"/>
      <c r="M3" s="295"/>
      <c r="N3" s="260"/>
      <c r="O3" s="260"/>
      <c r="P3" s="295"/>
      <c r="Q3" s="260"/>
      <c r="R3" s="260"/>
      <c r="S3" s="295"/>
      <c r="T3" s="260"/>
      <c r="U3" s="295"/>
    </row>
    <row r="4" spans="1:23" s="80" customFormat="1" ht="5.0999999999999996" customHeight="1" x14ac:dyDescent="0.25">
      <c r="A4" s="94"/>
      <c r="B4" s="94"/>
      <c r="C4" s="418"/>
      <c r="D4" s="77"/>
      <c r="E4" s="82"/>
      <c r="F4" s="79"/>
      <c r="H4" s="79"/>
      <c r="J4" s="91"/>
      <c r="K4" s="91"/>
      <c r="M4" s="134"/>
      <c r="N4" s="79"/>
      <c r="O4" s="79"/>
      <c r="P4" s="134"/>
      <c r="Q4" s="79"/>
      <c r="R4" s="79"/>
      <c r="S4" s="134"/>
      <c r="T4" s="79"/>
      <c r="U4" s="134"/>
    </row>
    <row r="5" spans="1:23" ht="5.0999999999999996" customHeight="1" x14ac:dyDescent="0.25">
      <c r="E5" s="48"/>
      <c r="F5" s="9"/>
      <c r="G5" s="8"/>
      <c r="H5" s="9"/>
      <c r="I5" s="8"/>
      <c r="J5" s="70"/>
      <c r="K5" s="70"/>
    </row>
    <row r="6" spans="1:23" ht="15" customHeight="1" x14ac:dyDescent="0.25">
      <c r="C6" s="423"/>
      <c r="D6" s="385" t="s">
        <v>390</v>
      </c>
      <c r="E6" s="386"/>
      <c r="F6" s="387">
        <f>MAX(E10:E509)</f>
        <v>43806</v>
      </c>
      <c r="G6" s="8"/>
      <c r="H6" s="389" t="s">
        <v>165</v>
      </c>
      <c r="I6" s="390" t="s">
        <v>247</v>
      </c>
      <c r="J6" s="70"/>
      <c r="K6" s="70"/>
    </row>
    <row r="7" spans="1:23" ht="5.0999999999999996" customHeight="1" x14ac:dyDescent="0.25">
      <c r="A7" s="237"/>
      <c r="B7" s="237"/>
      <c r="C7" s="424"/>
      <c r="D7" s="21"/>
      <c r="E7" s="48"/>
      <c r="F7" s="9"/>
      <c r="G7" s="8"/>
      <c r="H7" s="9"/>
      <c r="I7" s="8"/>
      <c r="J7" s="70"/>
      <c r="K7" s="70"/>
    </row>
    <row r="8" spans="1:23" ht="15" customHeight="1" x14ac:dyDescent="0.25">
      <c r="A8" s="51" t="s">
        <v>1184</v>
      </c>
      <c r="B8" s="51" t="s">
        <v>1183</v>
      </c>
      <c r="C8" s="425" t="s">
        <v>401</v>
      </c>
      <c r="D8" s="701" t="s">
        <v>0</v>
      </c>
      <c r="E8" s="705" t="s">
        <v>92</v>
      </c>
      <c r="F8" s="701" t="s">
        <v>93</v>
      </c>
      <c r="G8" s="701" t="s">
        <v>94</v>
      </c>
      <c r="H8" s="701" t="s">
        <v>37</v>
      </c>
      <c r="I8" s="701" t="s">
        <v>38</v>
      </c>
      <c r="J8" s="384" t="s">
        <v>95</v>
      </c>
      <c r="K8" s="384" t="s">
        <v>96</v>
      </c>
      <c r="L8" s="701" t="s">
        <v>34</v>
      </c>
      <c r="M8" s="706" t="s">
        <v>1410</v>
      </c>
      <c r="Q8" s="355" t="s">
        <v>267</v>
      </c>
      <c r="R8" s="355"/>
      <c r="S8" s="356"/>
      <c r="T8" s="194" t="s">
        <v>406</v>
      </c>
      <c r="U8" s="193"/>
      <c r="V8" s="702" t="s">
        <v>87</v>
      </c>
    </row>
    <row r="9" spans="1:23" ht="15" customHeight="1" x14ac:dyDescent="0.25">
      <c r="A9" s="51">
        <v>0</v>
      </c>
      <c r="B9" s="51">
        <v>0</v>
      </c>
      <c r="C9" s="426">
        <v>0</v>
      </c>
      <c r="D9" s="701"/>
      <c r="E9" s="705"/>
      <c r="F9" s="701"/>
      <c r="G9" s="701"/>
      <c r="H9" s="701"/>
      <c r="I9" s="701"/>
      <c r="J9" s="704" t="str">
        <f>IF(SUM(J10:J509)=SUM(K10:K509),"Seimbang","Tidak Seimbang")</f>
        <v>Seimbang</v>
      </c>
      <c r="K9" s="704"/>
      <c r="L9" s="701"/>
      <c r="M9" s="706"/>
      <c r="Q9" s="355" t="s">
        <v>110</v>
      </c>
      <c r="R9" s="355" t="s">
        <v>350</v>
      </c>
      <c r="S9" s="356" t="s">
        <v>18</v>
      </c>
      <c r="T9" s="195" t="s">
        <v>407</v>
      </c>
      <c r="U9" s="193" t="s">
        <v>18</v>
      </c>
      <c r="V9" s="703"/>
    </row>
    <row r="10" spans="1:23" ht="15" customHeight="1" x14ac:dyDescent="0.25">
      <c r="A10" s="51">
        <f t="shared" ref="A10" si="0">IF(AND(H10=arapcontrol,O10=arapledgercode),A9+1,A9)</f>
        <v>0</v>
      </c>
      <c r="B10" s="51">
        <f t="shared" ref="B10" si="1">IF(AND(H10=AkunARKontrol,R10=AkunAR),B9+1,B9)</f>
        <v>1</v>
      </c>
      <c r="C10" s="442">
        <f t="shared" ref="C10:C73" si="2">IF(H10=AkunBukuBesar,IF(C9=0,GLJKMax+C9+1,C9+1),C9)</f>
        <v>0</v>
      </c>
      <c r="D10" s="477">
        <v>1</v>
      </c>
      <c r="E10" s="478">
        <v>43475</v>
      </c>
      <c r="F10" s="477"/>
      <c r="G10" s="479" t="s">
        <v>543</v>
      </c>
      <c r="H10" s="477">
        <v>1210</v>
      </c>
      <c r="I10" s="480" t="str">
        <f>IF(H10&lt;&gt;"",INDEX('Kode Akun'!$D:$D,MATCH($H10,'Kode Akun'!$C:$C,0),0),"")</f>
        <v>Piutang Usaha Pelanggan</v>
      </c>
      <c r="J10" s="481">
        <v>5700000</v>
      </c>
      <c r="K10" s="481"/>
      <c r="L10" s="482" t="s">
        <v>357</v>
      </c>
      <c r="M10" s="483"/>
      <c r="N10" s="487"/>
      <c r="O10" s="487"/>
      <c r="P10" s="489"/>
      <c r="Q10" s="484" t="s">
        <v>665</v>
      </c>
      <c r="R10" s="484" t="s">
        <v>351</v>
      </c>
      <c r="S10" s="488" t="str">
        <f>IFERROR(INDEX(Customer!D:D,MATCH(R10,Customer!C:C,0),0),"")</f>
        <v>Don Letmidon</v>
      </c>
      <c r="T10" s="490">
        <f>IFERROR(INDEX('Kode Akun'!N:N,MATCH(H10,'Kode Akun'!C:C,0),0),"")</f>
        <v>1210</v>
      </c>
      <c r="U10" s="488" t="str">
        <f>IFERROR(INDEX('Kode Akun'!O:O,MATCH(H10,'Kode Akun'!C:C,0),0),"")</f>
        <v>Account Receivables</v>
      </c>
      <c r="V10" s="166"/>
    </row>
    <row r="11" spans="1:23" ht="15" customHeight="1" x14ac:dyDescent="0.25">
      <c r="A11" s="51">
        <f t="shared" ref="A11:A74" si="3">IF(AND(H11=arapcontrol,O11=arapledgercode),A10+1,A10)</f>
        <v>0</v>
      </c>
      <c r="B11" s="51">
        <f t="shared" ref="B11:B74" si="4">IF(AND(H11=AkunARKontrol,R11=AkunAR),B10+1,B10)</f>
        <v>1</v>
      </c>
      <c r="C11" s="442">
        <f t="shared" si="2"/>
        <v>0</v>
      </c>
      <c r="D11" s="477">
        <v>2</v>
      </c>
      <c r="E11" s="478">
        <v>43475</v>
      </c>
      <c r="F11" s="477"/>
      <c r="G11" s="479" t="s">
        <v>543</v>
      </c>
      <c r="H11" s="477">
        <v>4101</v>
      </c>
      <c r="I11" s="480" t="str">
        <f>IF(H11&lt;&gt;"",INDEX('Kode Akun'!$D:$D,MATCH($H11,'Kode Akun'!$C:$C,0),0),"")</f>
        <v>Pendapatan - Produk 1</v>
      </c>
      <c r="J11" s="481"/>
      <c r="K11" s="481">
        <v>5700000</v>
      </c>
      <c r="L11" s="482" t="s">
        <v>357</v>
      </c>
      <c r="M11" s="483"/>
      <c r="N11" s="487"/>
      <c r="O11" s="487"/>
      <c r="P11" s="489"/>
      <c r="Q11" s="484"/>
      <c r="R11" s="484"/>
      <c r="S11" s="488" t="str">
        <f>IFERROR(INDEX(Customer!D:D,MATCH(R11,Customer!C:C,0),0),"")</f>
        <v/>
      </c>
      <c r="T11" s="490">
        <f>IFERROR(INDEX('Kode Akun'!N:N,MATCH(H11,'Kode Akun'!C:C,0),0),"")</f>
        <v>4010</v>
      </c>
      <c r="U11" s="488" t="str">
        <f>IFERROR(INDEX('Kode Akun'!O:O,MATCH(H11,'Kode Akun'!C:C,0),0),"")</f>
        <v>REVENUE - All Products</v>
      </c>
      <c r="V11" s="166"/>
    </row>
    <row r="12" spans="1:23" ht="15" customHeight="1" x14ac:dyDescent="0.25">
      <c r="A12" s="51">
        <f t="shared" si="3"/>
        <v>0</v>
      </c>
      <c r="B12" s="51">
        <f t="shared" si="4"/>
        <v>2</v>
      </c>
      <c r="C12" s="442">
        <f t="shared" si="2"/>
        <v>0</v>
      </c>
      <c r="D12" s="477">
        <v>3</v>
      </c>
      <c r="E12" s="478">
        <v>43475</v>
      </c>
      <c r="F12" s="477"/>
      <c r="G12" s="479" t="s">
        <v>544</v>
      </c>
      <c r="H12" s="477">
        <v>1210</v>
      </c>
      <c r="I12" s="480" t="str">
        <f>IF(H12&lt;&gt;"",INDEX('Kode Akun'!$D:$D,MATCH($H12,'Kode Akun'!$C:$C,0),0),"")</f>
        <v>Piutang Usaha Pelanggan</v>
      </c>
      <c r="J12" s="481">
        <v>10000000</v>
      </c>
      <c r="K12" s="481"/>
      <c r="L12" s="482" t="s">
        <v>357</v>
      </c>
      <c r="M12" s="483"/>
      <c r="N12" s="487"/>
      <c r="O12" s="487"/>
      <c r="P12" s="489"/>
      <c r="Q12" s="484" t="s">
        <v>666</v>
      </c>
      <c r="R12" s="484" t="s">
        <v>351</v>
      </c>
      <c r="S12" s="488" t="str">
        <f>IFERROR(INDEX(Customer!D:D,MATCH(R12,Customer!C:C,0),0),"")</f>
        <v>Don Letmidon</v>
      </c>
      <c r="T12" s="490">
        <f>IFERROR(INDEX('Kode Akun'!N:N,MATCH(H12,'Kode Akun'!C:C,0),0),"")</f>
        <v>1210</v>
      </c>
      <c r="U12" s="488" t="str">
        <f>IFERROR(INDEX('Kode Akun'!O:O,MATCH(H12,'Kode Akun'!C:C,0),0),"")</f>
        <v>Account Receivables</v>
      </c>
      <c r="V12" s="166"/>
    </row>
    <row r="13" spans="1:23" ht="15" customHeight="1" x14ac:dyDescent="0.25">
      <c r="A13" s="51">
        <f t="shared" si="3"/>
        <v>0</v>
      </c>
      <c r="B13" s="51">
        <f t="shared" si="4"/>
        <v>2</v>
      </c>
      <c r="C13" s="442">
        <f t="shared" si="2"/>
        <v>0</v>
      </c>
      <c r="D13" s="477">
        <v>4</v>
      </c>
      <c r="E13" s="478">
        <v>43475</v>
      </c>
      <c r="F13" s="477"/>
      <c r="G13" s="479" t="s">
        <v>544</v>
      </c>
      <c r="H13" s="477">
        <v>4101</v>
      </c>
      <c r="I13" s="480" t="str">
        <f>IF(H13&lt;&gt;"",INDEX('Kode Akun'!$D:$D,MATCH($H13,'Kode Akun'!$C:$C,0),0),"")</f>
        <v>Pendapatan - Produk 1</v>
      </c>
      <c r="J13" s="481"/>
      <c r="K13" s="481">
        <v>10000000</v>
      </c>
      <c r="L13" s="482" t="s">
        <v>357</v>
      </c>
      <c r="M13" s="483"/>
      <c r="N13" s="487"/>
      <c r="O13" s="487"/>
      <c r="P13" s="489"/>
      <c r="Q13" s="484"/>
      <c r="R13" s="484"/>
      <c r="S13" s="488" t="str">
        <f>IFERROR(INDEX(Customer!D:D,MATCH(R13,Customer!C:C,0),0),"")</f>
        <v/>
      </c>
      <c r="T13" s="490">
        <f>IFERROR(INDEX('Kode Akun'!N:N,MATCH(H13,'Kode Akun'!C:C,0),0),"")</f>
        <v>4010</v>
      </c>
      <c r="U13" s="488" t="str">
        <f>IFERROR(INDEX('Kode Akun'!O:O,MATCH(H13,'Kode Akun'!C:C,0),0),"")</f>
        <v>REVENUE - All Products</v>
      </c>
      <c r="V13" s="166"/>
    </row>
    <row r="14" spans="1:23" ht="15" customHeight="1" x14ac:dyDescent="0.25">
      <c r="A14" s="51">
        <f t="shared" si="3"/>
        <v>0</v>
      </c>
      <c r="B14" s="51">
        <f t="shared" si="4"/>
        <v>2</v>
      </c>
      <c r="C14" s="442">
        <f t="shared" si="2"/>
        <v>0</v>
      </c>
      <c r="D14" s="477">
        <v>5</v>
      </c>
      <c r="E14" s="478">
        <v>43475</v>
      </c>
      <c r="F14" s="477"/>
      <c r="G14" s="479" t="s">
        <v>544</v>
      </c>
      <c r="H14" s="477">
        <v>1210</v>
      </c>
      <c r="I14" s="480" t="str">
        <f>IF(H14&lt;&gt;"",INDEX('Kode Akun'!$D:$D,MATCH($H14,'Kode Akun'!$C:$C,0),0),"")</f>
        <v>Piutang Usaha Pelanggan</v>
      </c>
      <c r="J14" s="481"/>
      <c r="K14" s="481">
        <v>200000</v>
      </c>
      <c r="L14" s="482" t="s">
        <v>357</v>
      </c>
      <c r="M14" s="483"/>
      <c r="N14" s="487"/>
      <c r="O14" s="487"/>
      <c r="P14" s="489"/>
      <c r="Q14" s="484"/>
      <c r="R14" s="484"/>
      <c r="S14" s="488" t="str">
        <f>IFERROR(INDEX(Customer!D:D,MATCH(R14,Customer!C:C,0),0),"")</f>
        <v/>
      </c>
      <c r="T14" s="490">
        <f>IFERROR(INDEX('Kode Akun'!N:N,MATCH(H14,'Kode Akun'!C:C,0),0),"")</f>
        <v>1210</v>
      </c>
      <c r="U14" s="488" t="str">
        <f>IFERROR(INDEX('Kode Akun'!O:O,MATCH(H14,'Kode Akun'!C:C,0),0),"")</f>
        <v>Account Receivables</v>
      </c>
      <c r="V14" s="166"/>
    </row>
    <row r="15" spans="1:23" ht="15" customHeight="1" x14ac:dyDescent="0.25">
      <c r="A15" s="51">
        <f t="shared" si="3"/>
        <v>0</v>
      </c>
      <c r="B15" s="51">
        <f t="shared" si="4"/>
        <v>2</v>
      </c>
      <c r="C15" s="442">
        <f t="shared" si="2"/>
        <v>0</v>
      </c>
      <c r="D15" s="477">
        <v>6</v>
      </c>
      <c r="E15" s="478">
        <v>43475</v>
      </c>
      <c r="F15" s="477"/>
      <c r="G15" s="479" t="s">
        <v>544</v>
      </c>
      <c r="H15" s="477">
        <v>4201</v>
      </c>
      <c r="I15" s="480" t="str">
        <f>IF(H15&lt;&gt;"",INDEX('Kode Akun'!$D:$D,MATCH($H15,'Kode Akun'!$C:$C,0),0),"")</f>
        <v>Diskon Penjualan - Produk 1</v>
      </c>
      <c r="J15" s="481">
        <v>200000</v>
      </c>
      <c r="K15" s="481"/>
      <c r="L15" s="482" t="s">
        <v>357</v>
      </c>
      <c r="M15" s="483"/>
      <c r="N15" s="487"/>
      <c r="O15" s="487"/>
      <c r="P15" s="489"/>
      <c r="Q15" s="484"/>
      <c r="R15" s="484"/>
      <c r="S15" s="488" t="str">
        <f>IFERROR(INDEX(Customer!D:D,MATCH(R15,Customer!C:C,0),0),"")</f>
        <v/>
      </c>
      <c r="T15" s="490">
        <f>IFERROR(INDEX('Kode Akun'!N:N,MATCH(H15,'Kode Akun'!C:C,0),0),"")</f>
        <v>4050</v>
      </c>
      <c r="U15" s="488" t="str">
        <f>IFERROR(INDEX('Kode Akun'!O:O,MATCH(H15,'Kode Akun'!C:C,0),0),"")</f>
        <v>Sales Discounts - All Products</v>
      </c>
      <c r="V15" s="166"/>
    </row>
    <row r="16" spans="1:23" ht="15" customHeight="1" x14ac:dyDescent="0.25">
      <c r="A16" s="51">
        <f t="shared" si="3"/>
        <v>0</v>
      </c>
      <c r="B16" s="51">
        <f t="shared" si="4"/>
        <v>2</v>
      </c>
      <c r="C16" s="442">
        <f t="shared" si="2"/>
        <v>0</v>
      </c>
      <c r="D16" s="477">
        <v>7</v>
      </c>
      <c r="E16" s="478">
        <v>43476</v>
      </c>
      <c r="F16" s="477"/>
      <c r="G16" s="479" t="s">
        <v>545</v>
      </c>
      <c r="H16" s="477">
        <v>1210</v>
      </c>
      <c r="I16" s="480" t="str">
        <f>IF(H16&lt;&gt;"",INDEX('Kode Akun'!$D:$D,MATCH($H16,'Kode Akun'!$C:$C,0),0),"")</f>
        <v>Piutang Usaha Pelanggan</v>
      </c>
      <c r="J16" s="481">
        <v>25000000</v>
      </c>
      <c r="K16" s="481"/>
      <c r="L16" s="482" t="s">
        <v>357</v>
      </c>
      <c r="M16" s="483"/>
      <c r="N16" s="487"/>
      <c r="O16" s="487"/>
      <c r="P16" s="489"/>
      <c r="Q16" s="484"/>
      <c r="R16" s="484"/>
      <c r="S16" s="488" t="str">
        <f>IFERROR(INDEX(Customer!D:D,MATCH(R16,Customer!C:C,0),0),"")</f>
        <v/>
      </c>
      <c r="T16" s="490">
        <f>IFERROR(INDEX('Kode Akun'!N:N,MATCH(H16,'Kode Akun'!C:C,0),0),"")</f>
        <v>1210</v>
      </c>
      <c r="U16" s="488" t="str">
        <f>IFERROR(INDEX('Kode Akun'!O:O,MATCH(H16,'Kode Akun'!C:C,0),0),"")</f>
        <v>Account Receivables</v>
      </c>
      <c r="V16" s="166"/>
    </row>
    <row r="17" spans="1:22" ht="15" customHeight="1" x14ac:dyDescent="0.25">
      <c r="A17" s="51">
        <f t="shared" si="3"/>
        <v>0</v>
      </c>
      <c r="B17" s="51">
        <f t="shared" si="4"/>
        <v>2</v>
      </c>
      <c r="C17" s="442">
        <f t="shared" si="2"/>
        <v>0</v>
      </c>
      <c r="D17" s="477">
        <v>8</v>
      </c>
      <c r="E17" s="478">
        <v>43476</v>
      </c>
      <c r="F17" s="477"/>
      <c r="G17" s="479" t="s">
        <v>545</v>
      </c>
      <c r="H17" s="477">
        <v>4101</v>
      </c>
      <c r="I17" s="480" t="str">
        <f>IF(H17&lt;&gt;"",INDEX('Kode Akun'!$D:$D,MATCH($H17,'Kode Akun'!$C:$C,0),0),"")</f>
        <v>Pendapatan - Produk 1</v>
      </c>
      <c r="J17" s="481"/>
      <c r="K17" s="481">
        <v>25000000</v>
      </c>
      <c r="L17" s="482" t="s">
        <v>357</v>
      </c>
      <c r="M17" s="483"/>
      <c r="N17" s="487"/>
      <c r="O17" s="487"/>
      <c r="P17" s="489"/>
      <c r="Q17" s="484"/>
      <c r="R17" s="484"/>
      <c r="S17" s="488" t="str">
        <f>IFERROR(INDEX(Customer!D:D,MATCH(R17,Customer!C:C,0),0),"")</f>
        <v/>
      </c>
      <c r="T17" s="490">
        <f>IFERROR(INDEX('Kode Akun'!N:N,MATCH(H17,'Kode Akun'!C:C,0),0),"")</f>
        <v>4010</v>
      </c>
      <c r="U17" s="488" t="str">
        <f>IFERROR(INDEX('Kode Akun'!O:O,MATCH(H17,'Kode Akun'!C:C,0),0),"")</f>
        <v>REVENUE - All Products</v>
      </c>
      <c r="V17" s="166"/>
    </row>
    <row r="18" spans="1:22" ht="15" customHeight="1" x14ac:dyDescent="0.25">
      <c r="A18" s="51">
        <f t="shared" si="3"/>
        <v>0</v>
      </c>
      <c r="B18" s="51">
        <f t="shared" si="4"/>
        <v>2</v>
      </c>
      <c r="C18" s="442">
        <f t="shared" si="2"/>
        <v>0</v>
      </c>
      <c r="D18" s="477">
        <v>9</v>
      </c>
      <c r="E18" s="478">
        <v>43476</v>
      </c>
      <c r="F18" s="477"/>
      <c r="G18" s="479" t="s">
        <v>545</v>
      </c>
      <c r="H18" s="477">
        <v>1210</v>
      </c>
      <c r="I18" s="480" t="str">
        <f>IF(H18&lt;&gt;"",INDEX('Kode Akun'!$D:$D,MATCH($H18,'Kode Akun'!$C:$C,0),0),"")</f>
        <v>Piutang Usaha Pelanggan</v>
      </c>
      <c r="J18" s="481">
        <v>30000</v>
      </c>
      <c r="K18" s="481"/>
      <c r="L18" s="482" t="s">
        <v>357</v>
      </c>
      <c r="M18" s="483"/>
      <c r="N18" s="487"/>
      <c r="O18" s="487"/>
      <c r="P18" s="489"/>
      <c r="Q18" s="484"/>
      <c r="R18" s="484"/>
      <c r="S18" s="488" t="str">
        <f>IFERROR(INDEX(Customer!D:D,MATCH(R18,Customer!C:C,0),0),"")</f>
        <v/>
      </c>
      <c r="T18" s="490">
        <f>IFERROR(INDEX('Kode Akun'!N:N,MATCH(H18,'Kode Akun'!C:C,0),0),"")</f>
        <v>1210</v>
      </c>
      <c r="U18" s="488" t="str">
        <f>IFERROR(INDEX('Kode Akun'!O:O,MATCH(H18,'Kode Akun'!C:C,0),0),"")</f>
        <v>Account Receivables</v>
      </c>
      <c r="V18" s="166"/>
    </row>
    <row r="19" spans="1:22" ht="15" customHeight="1" x14ac:dyDescent="0.25">
      <c r="A19" s="51">
        <f t="shared" si="3"/>
        <v>0</v>
      </c>
      <c r="B19" s="51">
        <f t="shared" si="4"/>
        <v>2</v>
      </c>
      <c r="C19" s="442">
        <f t="shared" si="2"/>
        <v>0</v>
      </c>
      <c r="D19" s="477">
        <v>10</v>
      </c>
      <c r="E19" s="478">
        <v>43476</v>
      </c>
      <c r="F19" s="477"/>
      <c r="G19" s="479" t="s">
        <v>545</v>
      </c>
      <c r="H19" s="477">
        <v>4340</v>
      </c>
      <c r="I19" s="480" t="str">
        <f>IF(H19&lt;&gt;"",INDEX('Kode Akun'!$D:$D,MATCH($H19,'Kode Akun'!$C:$C,0),0),"")</f>
        <v>Pendapatan Ongkos Kirim</v>
      </c>
      <c r="J19" s="481"/>
      <c r="K19" s="481">
        <v>30000</v>
      </c>
      <c r="L19" s="482" t="s">
        <v>357</v>
      </c>
      <c r="M19" s="483"/>
      <c r="N19" s="487"/>
      <c r="O19" s="487"/>
      <c r="P19" s="489"/>
      <c r="Q19" s="484"/>
      <c r="R19" s="484"/>
      <c r="S19" s="488" t="str">
        <f>IFERROR(INDEX(Customer!D:D,MATCH(R19,Customer!C:C,0),0),"")</f>
        <v/>
      </c>
      <c r="T19" s="490">
        <f>IFERROR(INDEX('Kode Akun'!N:N,MATCH(H19,'Kode Akun'!C:C,0),0),"")</f>
        <v>4010</v>
      </c>
      <c r="U19" s="488" t="str">
        <f>IFERROR(INDEX('Kode Akun'!O:O,MATCH(H19,'Kode Akun'!C:C,0),0),"")</f>
        <v>REVENUE - All Products</v>
      </c>
      <c r="V19" s="166"/>
    </row>
    <row r="20" spans="1:22" ht="15" customHeight="1" x14ac:dyDescent="0.25">
      <c r="A20" s="51">
        <f t="shared" si="3"/>
        <v>0</v>
      </c>
      <c r="B20" s="51">
        <f t="shared" si="4"/>
        <v>2</v>
      </c>
      <c r="C20" s="442">
        <f t="shared" si="2"/>
        <v>0</v>
      </c>
      <c r="D20" s="477">
        <v>11</v>
      </c>
      <c r="E20" s="478">
        <v>43505</v>
      </c>
      <c r="F20" s="477"/>
      <c r="G20" s="479" t="s">
        <v>543</v>
      </c>
      <c r="H20" s="477">
        <v>1210</v>
      </c>
      <c r="I20" s="480" t="str">
        <f>IF(H20&lt;&gt;"",INDEX('Kode Akun'!$D:$D,MATCH($H20,'Kode Akun'!$C:$C,0),0),"")</f>
        <v>Piutang Usaha Pelanggan</v>
      </c>
      <c r="J20" s="481">
        <v>5700000</v>
      </c>
      <c r="K20" s="481"/>
      <c r="L20" s="482" t="s">
        <v>357</v>
      </c>
      <c r="M20" s="483"/>
      <c r="N20" s="487"/>
      <c r="O20" s="487"/>
      <c r="P20" s="489"/>
      <c r="Q20" s="484"/>
      <c r="R20" s="484"/>
      <c r="S20" s="488" t="str">
        <f>IFERROR(INDEX(Customer!D:D,MATCH(R20,Customer!C:C,0),0),"")</f>
        <v/>
      </c>
      <c r="T20" s="490">
        <f>IFERROR(INDEX('Kode Akun'!N:N,MATCH(H20,'Kode Akun'!C:C,0),0),"")</f>
        <v>1210</v>
      </c>
      <c r="U20" s="488" t="str">
        <f>IFERROR(INDEX('Kode Akun'!O:O,MATCH(H20,'Kode Akun'!C:C,0),0),"")</f>
        <v>Account Receivables</v>
      </c>
      <c r="V20" s="166"/>
    </row>
    <row r="21" spans="1:22" ht="15" customHeight="1" x14ac:dyDescent="0.25">
      <c r="A21" s="51">
        <f t="shared" si="3"/>
        <v>0</v>
      </c>
      <c r="B21" s="51">
        <f t="shared" si="4"/>
        <v>2</v>
      </c>
      <c r="C21" s="442">
        <f t="shared" si="2"/>
        <v>0</v>
      </c>
      <c r="D21" s="477">
        <v>12</v>
      </c>
      <c r="E21" s="478">
        <v>43505</v>
      </c>
      <c r="F21" s="477"/>
      <c r="G21" s="479" t="s">
        <v>543</v>
      </c>
      <c r="H21" s="477">
        <v>4101</v>
      </c>
      <c r="I21" s="480" t="str">
        <f>IF(H21&lt;&gt;"",INDEX('Kode Akun'!$D:$D,MATCH($H21,'Kode Akun'!$C:$C,0),0),"")</f>
        <v>Pendapatan - Produk 1</v>
      </c>
      <c r="J21" s="481"/>
      <c r="K21" s="481">
        <v>5700000</v>
      </c>
      <c r="L21" s="482" t="s">
        <v>357</v>
      </c>
      <c r="M21" s="483"/>
      <c r="N21" s="487"/>
      <c r="O21" s="487"/>
      <c r="P21" s="489"/>
      <c r="Q21" s="484"/>
      <c r="R21" s="484"/>
      <c r="S21" s="488" t="str">
        <f>IFERROR(INDEX(Customer!D:D,MATCH(R21,Customer!C:C,0),0),"")</f>
        <v/>
      </c>
      <c r="T21" s="490">
        <f>IFERROR(INDEX('Kode Akun'!N:N,MATCH(H21,'Kode Akun'!C:C,0),0),"")</f>
        <v>4010</v>
      </c>
      <c r="U21" s="488" t="str">
        <f>IFERROR(INDEX('Kode Akun'!O:O,MATCH(H21,'Kode Akun'!C:C,0),0),"")</f>
        <v>REVENUE - All Products</v>
      </c>
      <c r="V21" s="166"/>
    </row>
    <row r="22" spans="1:22" ht="15" customHeight="1" x14ac:dyDescent="0.25">
      <c r="A22" s="51">
        <f t="shared" si="3"/>
        <v>0</v>
      </c>
      <c r="B22" s="51">
        <f t="shared" si="4"/>
        <v>2</v>
      </c>
      <c r="C22" s="442">
        <f t="shared" si="2"/>
        <v>0</v>
      </c>
      <c r="D22" s="477">
        <v>13</v>
      </c>
      <c r="E22" s="478">
        <v>43505</v>
      </c>
      <c r="F22" s="477"/>
      <c r="G22" s="479" t="s">
        <v>544</v>
      </c>
      <c r="H22" s="477">
        <v>1210</v>
      </c>
      <c r="I22" s="480" t="str">
        <f>IF(H22&lt;&gt;"",INDEX('Kode Akun'!$D:$D,MATCH($H22,'Kode Akun'!$C:$C,0),0),"")</f>
        <v>Piutang Usaha Pelanggan</v>
      </c>
      <c r="J22" s="481">
        <v>10000000</v>
      </c>
      <c r="K22" s="481"/>
      <c r="L22" s="482" t="s">
        <v>357</v>
      </c>
      <c r="M22" s="483"/>
      <c r="N22" s="487"/>
      <c r="O22" s="487"/>
      <c r="P22" s="489"/>
      <c r="Q22" s="484"/>
      <c r="R22" s="484"/>
      <c r="S22" s="488" t="str">
        <f>IFERROR(INDEX(Customer!D:D,MATCH(R22,Customer!C:C,0),0),"")</f>
        <v/>
      </c>
      <c r="T22" s="490">
        <f>IFERROR(INDEX('Kode Akun'!N:N,MATCH(H22,'Kode Akun'!C:C,0),0),"")</f>
        <v>1210</v>
      </c>
      <c r="U22" s="488" t="str">
        <f>IFERROR(INDEX('Kode Akun'!O:O,MATCH(H22,'Kode Akun'!C:C,0),0),"")</f>
        <v>Account Receivables</v>
      </c>
      <c r="V22" s="166"/>
    </row>
    <row r="23" spans="1:22" ht="15" customHeight="1" x14ac:dyDescent="0.25">
      <c r="A23" s="51">
        <f t="shared" si="3"/>
        <v>0</v>
      </c>
      <c r="B23" s="51">
        <f t="shared" si="4"/>
        <v>2</v>
      </c>
      <c r="C23" s="442">
        <f t="shared" si="2"/>
        <v>0</v>
      </c>
      <c r="D23" s="477">
        <v>14</v>
      </c>
      <c r="E23" s="478">
        <v>43505</v>
      </c>
      <c r="F23" s="477"/>
      <c r="G23" s="479" t="s">
        <v>544</v>
      </c>
      <c r="H23" s="477">
        <v>4101</v>
      </c>
      <c r="I23" s="480" t="str">
        <f>IF(H23&lt;&gt;"",INDEX('Kode Akun'!$D:$D,MATCH($H23,'Kode Akun'!$C:$C,0),0),"")</f>
        <v>Pendapatan - Produk 1</v>
      </c>
      <c r="J23" s="481"/>
      <c r="K23" s="481">
        <v>10000000</v>
      </c>
      <c r="L23" s="482" t="s">
        <v>357</v>
      </c>
      <c r="M23" s="483"/>
      <c r="N23" s="487"/>
      <c r="O23" s="487"/>
      <c r="P23" s="489"/>
      <c r="Q23" s="484"/>
      <c r="R23" s="484"/>
      <c r="S23" s="488" t="str">
        <f>IFERROR(INDEX(Customer!D:D,MATCH(R23,Customer!C:C,0),0),"")</f>
        <v/>
      </c>
      <c r="T23" s="490">
        <f>IFERROR(INDEX('Kode Akun'!N:N,MATCH(H23,'Kode Akun'!C:C,0),0),"")</f>
        <v>4010</v>
      </c>
      <c r="U23" s="488" t="str">
        <f>IFERROR(INDEX('Kode Akun'!O:O,MATCH(H23,'Kode Akun'!C:C,0),0),"")</f>
        <v>REVENUE - All Products</v>
      </c>
      <c r="V23" s="166"/>
    </row>
    <row r="24" spans="1:22" ht="15" customHeight="1" x14ac:dyDescent="0.25">
      <c r="A24" s="51">
        <f t="shared" si="3"/>
        <v>0</v>
      </c>
      <c r="B24" s="51">
        <f t="shared" si="4"/>
        <v>2</v>
      </c>
      <c r="C24" s="442">
        <f t="shared" si="2"/>
        <v>0</v>
      </c>
      <c r="D24" s="477">
        <v>15</v>
      </c>
      <c r="E24" s="478">
        <v>43505</v>
      </c>
      <c r="F24" s="477"/>
      <c r="G24" s="479" t="s">
        <v>544</v>
      </c>
      <c r="H24" s="477">
        <v>1210</v>
      </c>
      <c r="I24" s="480" t="str">
        <f>IF(H24&lt;&gt;"",INDEX('Kode Akun'!$D:$D,MATCH($H24,'Kode Akun'!$C:$C,0),0),"")</f>
        <v>Piutang Usaha Pelanggan</v>
      </c>
      <c r="J24" s="481"/>
      <c r="K24" s="481">
        <v>200000</v>
      </c>
      <c r="L24" s="482" t="s">
        <v>357</v>
      </c>
      <c r="M24" s="483"/>
      <c r="N24" s="487"/>
      <c r="O24" s="487"/>
      <c r="P24" s="489"/>
      <c r="Q24" s="484"/>
      <c r="R24" s="484"/>
      <c r="S24" s="488" t="str">
        <f>IFERROR(INDEX(Customer!D:D,MATCH(R24,Customer!C:C,0),0),"")</f>
        <v/>
      </c>
      <c r="T24" s="490">
        <f>IFERROR(INDEX('Kode Akun'!N:N,MATCH(H24,'Kode Akun'!C:C,0),0),"")</f>
        <v>1210</v>
      </c>
      <c r="U24" s="488" t="str">
        <f>IFERROR(INDEX('Kode Akun'!O:O,MATCH(H24,'Kode Akun'!C:C,0),0),"")</f>
        <v>Account Receivables</v>
      </c>
      <c r="V24" s="166"/>
    </row>
    <row r="25" spans="1:22" ht="15" customHeight="1" x14ac:dyDescent="0.25">
      <c r="A25" s="51">
        <f t="shared" si="3"/>
        <v>0</v>
      </c>
      <c r="B25" s="51">
        <f t="shared" si="4"/>
        <v>2</v>
      </c>
      <c r="C25" s="442">
        <f t="shared" si="2"/>
        <v>0</v>
      </c>
      <c r="D25" s="477">
        <v>16</v>
      </c>
      <c r="E25" s="478">
        <v>43505</v>
      </c>
      <c r="F25" s="477"/>
      <c r="G25" s="479" t="s">
        <v>544</v>
      </c>
      <c r="H25" s="477">
        <v>4201</v>
      </c>
      <c r="I25" s="480" t="str">
        <f>IF(H25&lt;&gt;"",INDEX('Kode Akun'!$D:$D,MATCH($H25,'Kode Akun'!$C:$C,0),0),"")</f>
        <v>Diskon Penjualan - Produk 1</v>
      </c>
      <c r="J25" s="481">
        <v>200000</v>
      </c>
      <c r="K25" s="481"/>
      <c r="L25" s="482" t="s">
        <v>357</v>
      </c>
      <c r="M25" s="483"/>
      <c r="N25" s="487"/>
      <c r="O25" s="487"/>
      <c r="P25" s="489"/>
      <c r="Q25" s="484"/>
      <c r="R25" s="484"/>
      <c r="S25" s="488" t="str">
        <f>IFERROR(INDEX(Customer!D:D,MATCH(R25,Customer!C:C,0),0),"")</f>
        <v/>
      </c>
      <c r="T25" s="490">
        <f>IFERROR(INDEX('Kode Akun'!N:N,MATCH(H25,'Kode Akun'!C:C,0),0),"")</f>
        <v>4050</v>
      </c>
      <c r="U25" s="488" t="str">
        <f>IFERROR(INDEX('Kode Akun'!O:O,MATCH(H25,'Kode Akun'!C:C,0),0),"")</f>
        <v>Sales Discounts - All Products</v>
      </c>
      <c r="V25" s="166"/>
    </row>
    <row r="26" spans="1:22" ht="15" customHeight="1" x14ac:dyDescent="0.25">
      <c r="A26" s="51">
        <f t="shared" si="3"/>
        <v>0</v>
      </c>
      <c r="B26" s="51">
        <f t="shared" si="4"/>
        <v>2</v>
      </c>
      <c r="C26" s="442">
        <f t="shared" si="2"/>
        <v>0</v>
      </c>
      <c r="D26" s="477">
        <v>17</v>
      </c>
      <c r="E26" s="478">
        <v>43506</v>
      </c>
      <c r="F26" s="477"/>
      <c r="G26" s="479" t="s">
        <v>545</v>
      </c>
      <c r="H26" s="477">
        <v>1210</v>
      </c>
      <c r="I26" s="480" t="str">
        <f>IF(H26&lt;&gt;"",INDEX('Kode Akun'!$D:$D,MATCH($H26,'Kode Akun'!$C:$C,0),0),"")</f>
        <v>Piutang Usaha Pelanggan</v>
      </c>
      <c r="J26" s="481">
        <v>25000000</v>
      </c>
      <c r="K26" s="481"/>
      <c r="L26" s="482" t="s">
        <v>357</v>
      </c>
      <c r="M26" s="483"/>
      <c r="N26" s="487"/>
      <c r="O26" s="487"/>
      <c r="P26" s="489"/>
      <c r="Q26" s="484"/>
      <c r="R26" s="484"/>
      <c r="S26" s="488" t="str">
        <f>IFERROR(INDEX(Customer!D:D,MATCH(R26,Customer!C:C,0),0),"")</f>
        <v/>
      </c>
      <c r="T26" s="490">
        <f>IFERROR(INDEX('Kode Akun'!N:N,MATCH(H26,'Kode Akun'!C:C,0),0),"")</f>
        <v>1210</v>
      </c>
      <c r="U26" s="488" t="str">
        <f>IFERROR(INDEX('Kode Akun'!O:O,MATCH(H26,'Kode Akun'!C:C,0),0),"")</f>
        <v>Account Receivables</v>
      </c>
      <c r="V26" s="166"/>
    </row>
    <row r="27" spans="1:22" ht="15" customHeight="1" x14ac:dyDescent="0.25">
      <c r="A27" s="51">
        <f t="shared" si="3"/>
        <v>0</v>
      </c>
      <c r="B27" s="51">
        <f t="shared" si="4"/>
        <v>2</v>
      </c>
      <c r="C27" s="442">
        <f t="shared" si="2"/>
        <v>0</v>
      </c>
      <c r="D27" s="477">
        <v>18</v>
      </c>
      <c r="E27" s="478">
        <v>43506</v>
      </c>
      <c r="F27" s="477"/>
      <c r="G27" s="479" t="s">
        <v>545</v>
      </c>
      <c r="H27" s="477">
        <v>4101</v>
      </c>
      <c r="I27" s="480" t="str">
        <f>IF(H27&lt;&gt;"",INDEX('Kode Akun'!$D:$D,MATCH($H27,'Kode Akun'!$C:$C,0),0),"")</f>
        <v>Pendapatan - Produk 1</v>
      </c>
      <c r="J27" s="481"/>
      <c r="K27" s="481">
        <v>25000000</v>
      </c>
      <c r="L27" s="482" t="s">
        <v>357</v>
      </c>
      <c r="M27" s="483"/>
      <c r="N27" s="487"/>
      <c r="O27" s="487"/>
      <c r="P27" s="489"/>
      <c r="Q27" s="484"/>
      <c r="R27" s="484"/>
      <c r="S27" s="488" t="str">
        <f>IFERROR(INDEX(Customer!D:D,MATCH(R27,Customer!C:C,0),0),"")</f>
        <v/>
      </c>
      <c r="T27" s="490">
        <f>IFERROR(INDEX('Kode Akun'!N:N,MATCH(H27,'Kode Akun'!C:C,0),0),"")</f>
        <v>4010</v>
      </c>
      <c r="U27" s="488" t="str">
        <f>IFERROR(INDEX('Kode Akun'!O:O,MATCH(H27,'Kode Akun'!C:C,0),0),"")</f>
        <v>REVENUE - All Products</v>
      </c>
      <c r="V27" s="166"/>
    </row>
    <row r="28" spans="1:22" ht="15" customHeight="1" x14ac:dyDescent="0.25">
      <c r="A28" s="51">
        <f t="shared" si="3"/>
        <v>0</v>
      </c>
      <c r="B28" s="51">
        <f t="shared" si="4"/>
        <v>2</v>
      </c>
      <c r="C28" s="442">
        <f t="shared" si="2"/>
        <v>0</v>
      </c>
      <c r="D28" s="477">
        <v>19</v>
      </c>
      <c r="E28" s="478">
        <v>43506</v>
      </c>
      <c r="F28" s="477"/>
      <c r="G28" s="479" t="s">
        <v>545</v>
      </c>
      <c r="H28" s="477">
        <v>1210</v>
      </c>
      <c r="I28" s="480" t="str">
        <f>IF(H28&lt;&gt;"",INDEX('Kode Akun'!$D:$D,MATCH($H28,'Kode Akun'!$C:$C,0),0),"")</f>
        <v>Piutang Usaha Pelanggan</v>
      </c>
      <c r="J28" s="481">
        <v>30000</v>
      </c>
      <c r="K28" s="481"/>
      <c r="L28" s="482" t="s">
        <v>357</v>
      </c>
      <c r="M28" s="483"/>
      <c r="N28" s="487"/>
      <c r="O28" s="487"/>
      <c r="P28" s="489"/>
      <c r="Q28" s="484"/>
      <c r="R28" s="484"/>
      <c r="S28" s="488" t="str">
        <f>IFERROR(INDEX(Customer!D:D,MATCH(R28,Customer!C:C,0),0),"")</f>
        <v/>
      </c>
      <c r="T28" s="490">
        <f>IFERROR(INDEX('Kode Akun'!N:N,MATCH(H28,'Kode Akun'!C:C,0),0),"")</f>
        <v>1210</v>
      </c>
      <c r="U28" s="488" t="str">
        <f>IFERROR(INDEX('Kode Akun'!O:O,MATCH(H28,'Kode Akun'!C:C,0),0),"")</f>
        <v>Account Receivables</v>
      </c>
      <c r="V28" s="166"/>
    </row>
    <row r="29" spans="1:22" ht="15" customHeight="1" x14ac:dyDescent="0.25">
      <c r="A29" s="51">
        <f t="shared" si="3"/>
        <v>0</v>
      </c>
      <c r="B29" s="51">
        <f t="shared" si="4"/>
        <v>2</v>
      </c>
      <c r="C29" s="442">
        <f t="shared" si="2"/>
        <v>0</v>
      </c>
      <c r="D29" s="477">
        <v>20</v>
      </c>
      <c r="E29" s="478">
        <v>43506</v>
      </c>
      <c r="F29" s="477"/>
      <c r="G29" s="479" t="s">
        <v>545</v>
      </c>
      <c r="H29" s="477">
        <v>4340</v>
      </c>
      <c r="I29" s="480" t="str">
        <f>IF(H29&lt;&gt;"",INDEX('Kode Akun'!$D:$D,MATCH($H29,'Kode Akun'!$C:$C,0),0),"")</f>
        <v>Pendapatan Ongkos Kirim</v>
      </c>
      <c r="J29" s="481"/>
      <c r="K29" s="481">
        <v>30000</v>
      </c>
      <c r="L29" s="482" t="s">
        <v>357</v>
      </c>
      <c r="M29" s="483"/>
      <c r="N29" s="487"/>
      <c r="O29" s="487"/>
      <c r="P29" s="489"/>
      <c r="Q29" s="484"/>
      <c r="R29" s="484"/>
      <c r="S29" s="488" t="str">
        <f>IFERROR(INDEX(Customer!D:D,MATCH(R29,Customer!C:C,0),0),"")</f>
        <v/>
      </c>
      <c r="T29" s="490">
        <f>IFERROR(INDEX('Kode Akun'!N:N,MATCH(H29,'Kode Akun'!C:C,0),0),"")</f>
        <v>4010</v>
      </c>
      <c r="U29" s="488" t="str">
        <f>IFERROR(INDEX('Kode Akun'!O:O,MATCH(H29,'Kode Akun'!C:C,0),0),"")</f>
        <v>REVENUE - All Products</v>
      </c>
      <c r="V29" s="166"/>
    </row>
    <row r="30" spans="1:22" ht="15" customHeight="1" x14ac:dyDescent="0.25">
      <c r="A30" s="51">
        <f t="shared" si="3"/>
        <v>0</v>
      </c>
      <c r="B30" s="51">
        <f t="shared" si="4"/>
        <v>2</v>
      </c>
      <c r="C30" s="442">
        <f t="shared" si="2"/>
        <v>0</v>
      </c>
      <c r="D30" s="477">
        <v>21</v>
      </c>
      <c r="E30" s="478">
        <v>43535</v>
      </c>
      <c r="F30" s="477"/>
      <c r="G30" s="479" t="s">
        <v>543</v>
      </c>
      <c r="H30" s="477">
        <v>1210</v>
      </c>
      <c r="I30" s="480" t="str">
        <f>IF(H30&lt;&gt;"",INDEX('Kode Akun'!$D:$D,MATCH($H30,'Kode Akun'!$C:$C,0),0),"")</f>
        <v>Piutang Usaha Pelanggan</v>
      </c>
      <c r="J30" s="481">
        <v>5700000</v>
      </c>
      <c r="K30" s="481"/>
      <c r="L30" s="482" t="s">
        <v>357</v>
      </c>
      <c r="M30" s="483"/>
      <c r="N30" s="487"/>
      <c r="O30" s="487"/>
      <c r="P30" s="489"/>
      <c r="Q30" s="484"/>
      <c r="R30" s="484"/>
      <c r="S30" s="488" t="str">
        <f>IFERROR(INDEX(Customer!D:D,MATCH(R30,Customer!C:C,0),0),"")</f>
        <v/>
      </c>
      <c r="T30" s="490">
        <f>IFERROR(INDEX('Kode Akun'!N:N,MATCH(H30,'Kode Akun'!C:C,0),0),"")</f>
        <v>1210</v>
      </c>
      <c r="U30" s="488" t="str">
        <f>IFERROR(INDEX('Kode Akun'!O:O,MATCH(H30,'Kode Akun'!C:C,0),0),"")</f>
        <v>Account Receivables</v>
      </c>
      <c r="V30" s="166"/>
    </row>
    <row r="31" spans="1:22" ht="15" customHeight="1" x14ac:dyDescent="0.25">
      <c r="A31" s="51">
        <f t="shared" si="3"/>
        <v>0</v>
      </c>
      <c r="B31" s="51">
        <f t="shared" si="4"/>
        <v>2</v>
      </c>
      <c r="C31" s="442">
        <f t="shared" si="2"/>
        <v>0</v>
      </c>
      <c r="D31" s="477">
        <v>22</v>
      </c>
      <c r="E31" s="478">
        <v>43535</v>
      </c>
      <c r="F31" s="477"/>
      <c r="G31" s="479" t="s">
        <v>543</v>
      </c>
      <c r="H31" s="477">
        <v>4101</v>
      </c>
      <c r="I31" s="480" t="str">
        <f>IF(H31&lt;&gt;"",INDEX('Kode Akun'!$D:$D,MATCH($H31,'Kode Akun'!$C:$C,0),0),"")</f>
        <v>Pendapatan - Produk 1</v>
      </c>
      <c r="J31" s="481"/>
      <c r="K31" s="481">
        <v>5700000</v>
      </c>
      <c r="L31" s="482" t="s">
        <v>357</v>
      </c>
      <c r="M31" s="483"/>
      <c r="N31" s="487"/>
      <c r="O31" s="487"/>
      <c r="P31" s="489"/>
      <c r="Q31" s="484"/>
      <c r="R31" s="484"/>
      <c r="S31" s="488" t="str">
        <f>IFERROR(INDEX(Customer!D:D,MATCH(R31,Customer!C:C,0),0),"")</f>
        <v/>
      </c>
      <c r="T31" s="490">
        <f>IFERROR(INDEX('Kode Akun'!N:N,MATCH(H31,'Kode Akun'!C:C,0),0),"")</f>
        <v>4010</v>
      </c>
      <c r="U31" s="488" t="str">
        <f>IFERROR(INDEX('Kode Akun'!O:O,MATCH(H31,'Kode Akun'!C:C,0),0),"")</f>
        <v>REVENUE - All Products</v>
      </c>
      <c r="V31" s="166"/>
    </row>
    <row r="32" spans="1:22" ht="15" customHeight="1" x14ac:dyDescent="0.25">
      <c r="A32" s="51">
        <f t="shared" si="3"/>
        <v>0</v>
      </c>
      <c r="B32" s="51">
        <f t="shared" si="4"/>
        <v>2</v>
      </c>
      <c r="C32" s="442">
        <f t="shared" si="2"/>
        <v>0</v>
      </c>
      <c r="D32" s="477">
        <v>23</v>
      </c>
      <c r="E32" s="478">
        <v>43535</v>
      </c>
      <c r="F32" s="477"/>
      <c r="G32" s="479" t="s">
        <v>544</v>
      </c>
      <c r="H32" s="477">
        <v>1210</v>
      </c>
      <c r="I32" s="480" t="str">
        <f>IF(H32&lt;&gt;"",INDEX('Kode Akun'!$D:$D,MATCH($H32,'Kode Akun'!$C:$C,0),0),"")</f>
        <v>Piutang Usaha Pelanggan</v>
      </c>
      <c r="J32" s="481">
        <v>10000000</v>
      </c>
      <c r="K32" s="481"/>
      <c r="L32" s="482" t="s">
        <v>357</v>
      </c>
      <c r="M32" s="483"/>
      <c r="N32" s="487"/>
      <c r="O32" s="487"/>
      <c r="P32" s="489"/>
      <c r="Q32" s="484"/>
      <c r="R32" s="484"/>
      <c r="S32" s="488" t="str">
        <f>IFERROR(INDEX(Customer!D:D,MATCH(R32,Customer!C:C,0),0),"")</f>
        <v/>
      </c>
      <c r="T32" s="490">
        <f>IFERROR(INDEX('Kode Akun'!N:N,MATCH(H32,'Kode Akun'!C:C,0),0),"")</f>
        <v>1210</v>
      </c>
      <c r="U32" s="488" t="str">
        <f>IFERROR(INDEX('Kode Akun'!O:O,MATCH(H32,'Kode Akun'!C:C,0),0),"")</f>
        <v>Account Receivables</v>
      </c>
      <c r="V32" s="166"/>
    </row>
    <row r="33" spans="1:22" ht="15" customHeight="1" x14ac:dyDescent="0.25">
      <c r="A33" s="51">
        <f t="shared" si="3"/>
        <v>0</v>
      </c>
      <c r="B33" s="51">
        <f t="shared" si="4"/>
        <v>2</v>
      </c>
      <c r="C33" s="442">
        <f t="shared" si="2"/>
        <v>0</v>
      </c>
      <c r="D33" s="477">
        <v>24</v>
      </c>
      <c r="E33" s="478">
        <v>43535</v>
      </c>
      <c r="F33" s="477"/>
      <c r="G33" s="479" t="s">
        <v>544</v>
      </c>
      <c r="H33" s="477">
        <v>4101</v>
      </c>
      <c r="I33" s="480" t="str">
        <f>IF(H33&lt;&gt;"",INDEX('Kode Akun'!$D:$D,MATCH($H33,'Kode Akun'!$C:$C,0),0),"")</f>
        <v>Pendapatan - Produk 1</v>
      </c>
      <c r="J33" s="481"/>
      <c r="K33" s="481">
        <v>10000000</v>
      </c>
      <c r="L33" s="482" t="s">
        <v>357</v>
      </c>
      <c r="M33" s="483"/>
      <c r="N33" s="487"/>
      <c r="O33" s="487"/>
      <c r="P33" s="489"/>
      <c r="Q33" s="484"/>
      <c r="R33" s="484"/>
      <c r="S33" s="488" t="str">
        <f>IFERROR(INDEX(Customer!D:D,MATCH(R33,Customer!C:C,0),0),"")</f>
        <v/>
      </c>
      <c r="T33" s="490">
        <f>IFERROR(INDEX('Kode Akun'!N:N,MATCH(H33,'Kode Akun'!C:C,0),0),"")</f>
        <v>4010</v>
      </c>
      <c r="U33" s="488" t="str">
        <f>IFERROR(INDEX('Kode Akun'!O:O,MATCH(H33,'Kode Akun'!C:C,0),0),"")</f>
        <v>REVENUE - All Products</v>
      </c>
      <c r="V33" s="166"/>
    </row>
    <row r="34" spans="1:22" ht="15" customHeight="1" x14ac:dyDescent="0.25">
      <c r="A34" s="51">
        <f t="shared" si="3"/>
        <v>0</v>
      </c>
      <c r="B34" s="51">
        <f t="shared" si="4"/>
        <v>2</v>
      </c>
      <c r="C34" s="442">
        <f t="shared" si="2"/>
        <v>0</v>
      </c>
      <c r="D34" s="477">
        <v>25</v>
      </c>
      <c r="E34" s="478">
        <v>43535</v>
      </c>
      <c r="F34" s="477"/>
      <c r="G34" s="479" t="s">
        <v>544</v>
      </c>
      <c r="H34" s="477">
        <v>1210</v>
      </c>
      <c r="I34" s="480" t="str">
        <f>IF(H34&lt;&gt;"",INDEX('Kode Akun'!$D:$D,MATCH($H34,'Kode Akun'!$C:$C,0),0),"")</f>
        <v>Piutang Usaha Pelanggan</v>
      </c>
      <c r="J34" s="481"/>
      <c r="K34" s="481">
        <v>200000</v>
      </c>
      <c r="L34" s="482" t="s">
        <v>357</v>
      </c>
      <c r="M34" s="483"/>
      <c r="N34" s="487"/>
      <c r="O34" s="487"/>
      <c r="P34" s="489"/>
      <c r="Q34" s="484"/>
      <c r="R34" s="484"/>
      <c r="S34" s="488" t="str">
        <f>IFERROR(INDEX(Customer!D:D,MATCH(R34,Customer!C:C,0),0),"")</f>
        <v/>
      </c>
      <c r="T34" s="490">
        <f>IFERROR(INDEX('Kode Akun'!N:N,MATCH(H34,'Kode Akun'!C:C,0),0),"")</f>
        <v>1210</v>
      </c>
      <c r="U34" s="488" t="str">
        <f>IFERROR(INDEX('Kode Akun'!O:O,MATCH(H34,'Kode Akun'!C:C,0),0),"")</f>
        <v>Account Receivables</v>
      </c>
      <c r="V34" s="166"/>
    </row>
    <row r="35" spans="1:22" ht="15" customHeight="1" x14ac:dyDescent="0.25">
      <c r="A35" s="51">
        <f t="shared" si="3"/>
        <v>0</v>
      </c>
      <c r="B35" s="51">
        <f t="shared" si="4"/>
        <v>2</v>
      </c>
      <c r="C35" s="442">
        <f t="shared" si="2"/>
        <v>0</v>
      </c>
      <c r="D35" s="477">
        <v>26</v>
      </c>
      <c r="E35" s="478">
        <v>43535</v>
      </c>
      <c r="F35" s="477"/>
      <c r="G35" s="479" t="s">
        <v>544</v>
      </c>
      <c r="H35" s="477">
        <v>4201</v>
      </c>
      <c r="I35" s="480" t="str">
        <f>IF(H35&lt;&gt;"",INDEX('Kode Akun'!$D:$D,MATCH($H35,'Kode Akun'!$C:$C,0),0),"")</f>
        <v>Diskon Penjualan - Produk 1</v>
      </c>
      <c r="J35" s="481">
        <v>200000</v>
      </c>
      <c r="K35" s="481"/>
      <c r="L35" s="482" t="s">
        <v>357</v>
      </c>
      <c r="M35" s="483"/>
      <c r="N35" s="487"/>
      <c r="O35" s="487"/>
      <c r="P35" s="489"/>
      <c r="Q35" s="484"/>
      <c r="R35" s="484"/>
      <c r="S35" s="488" t="str">
        <f>IFERROR(INDEX(Customer!D:D,MATCH(R35,Customer!C:C,0),0),"")</f>
        <v/>
      </c>
      <c r="T35" s="490">
        <f>IFERROR(INDEX('Kode Akun'!N:N,MATCH(H35,'Kode Akun'!C:C,0),0),"")</f>
        <v>4050</v>
      </c>
      <c r="U35" s="488" t="str">
        <f>IFERROR(INDEX('Kode Akun'!O:O,MATCH(H35,'Kode Akun'!C:C,0),0),"")</f>
        <v>Sales Discounts - All Products</v>
      </c>
      <c r="V35" s="166"/>
    </row>
    <row r="36" spans="1:22" ht="15" customHeight="1" x14ac:dyDescent="0.25">
      <c r="A36" s="51">
        <f t="shared" si="3"/>
        <v>0</v>
      </c>
      <c r="B36" s="51">
        <f t="shared" si="4"/>
        <v>2</v>
      </c>
      <c r="C36" s="442">
        <f t="shared" si="2"/>
        <v>0</v>
      </c>
      <c r="D36" s="477">
        <v>27</v>
      </c>
      <c r="E36" s="478">
        <v>43536</v>
      </c>
      <c r="F36" s="477"/>
      <c r="G36" s="479" t="s">
        <v>545</v>
      </c>
      <c r="H36" s="477">
        <v>1210</v>
      </c>
      <c r="I36" s="480" t="str">
        <f>IF(H36&lt;&gt;"",INDEX('Kode Akun'!$D:$D,MATCH($H36,'Kode Akun'!$C:$C,0),0),"")</f>
        <v>Piutang Usaha Pelanggan</v>
      </c>
      <c r="J36" s="481">
        <v>25000000</v>
      </c>
      <c r="K36" s="481"/>
      <c r="L36" s="482" t="s">
        <v>357</v>
      </c>
      <c r="M36" s="483"/>
      <c r="N36" s="487"/>
      <c r="O36" s="487"/>
      <c r="P36" s="489"/>
      <c r="Q36" s="484"/>
      <c r="R36" s="484"/>
      <c r="S36" s="488" t="str">
        <f>IFERROR(INDEX(Customer!D:D,MATCH(R36,Customer!C:C,0),0),"")</f>
        <v/>
      </c>
      <c r="T36" s="490">
        <f>IFERROR(INDEX('Kode Akun'!N:N,MATCH(H36,'Kode Akun'!C:C,0),0),"")</f>
        <v>1210</v>
      </c>
      <c r="U36" s="488" t="str">
        <f>IFERROR(INDEX('Kode Akun'!O:O,MATCH(H36,'Kode Akun'!C:C,0),0),"")</f>
        <v>Account Receivables</v>
      </c>
      <c r="V36" s="166"/>
    </row>
    <row r="37" spans="1:22" ht="15" customHeight="1" x14ac:dyDescent="0.25">
      <c r="A37" s="51">
        <f t="shared" si="3"/>
        <v>0</v>
      </c>
      <c r="B37" s="51">
        <f t="shared" si="4"/>
        <v>2</v>
      </c>
      <c r="C37" s="442">
        <f t="shared" si="2"/>
        <v>0</v>
      </c>
      <c r="D37" s="477">
        <v>28</v>
      </c>
      <c r="E37" s="478">
        <v>43536</v>
      </c>
      <c r="F37" s="477"/>
      <c r="G37" s="479" t="s">
        <v>545</v>
      </c>
      <c r="H37" s="477">
        <v>4101</v>
      </c>
      <c r="I37" s="480" t="str">
        <f>IF(H37&lt;&gt;"",INDEX('Kode Akun'!$D:$D,MATCH($H37,'Kode Akun'!$C:$C,0),0),"")</f>
        <v>Pendapatan - Produk 1</v>
      </c>
      <c r="J37" s="481"/>
      <c r="K37" s="481">
        <v>25000000</v>
      </c>
      <c r="L37" s="482" t="s">
        <v>357</v>
      </c>
      <c r="M37" s="483"/>
      <c r="N37" s="487"/>
      <c r="O37" s="487"/>
      <c r="P37" s="489"/>
      <c r="Q37" s="484"/>
      <c r="R37" s="484"/>
      <c r="S37" s="488" t="str">
        <f>IFERROR(INDEX(Customer!D:D,MATCH(R37,Customer!C:C,0),0),"")</f>
        <v/>
      </c>
      <c r="T37" s="490">
        <f>IFERROR(INDEX('Kode Akun'!N:N,MATCH(H37,'Kode Akun'!C:C,0),0),"")</f>
        <v>4010</v>
      </c>
      <c r="U37" s="488" t="str">
        <f>IFERROR(INDEX('Kode Akun'!O:O,MATCH(H37,'Kode Akun'!C:C,0),0),"")</f>
        <v>REVENUE - All Products</v>
      </c>
      <c r="V37" s="166"/>
    </row>
    <row r="38" spans="1:22" ht="15" customHeight="1" x14ac:dyDescent="0.25">
      <c r="A38" s="51">
        <f t="shared" si="3"/>
        <v>0</v>
      </c>
      <c r="B38" s="51">
        <f t="shared" si="4"/>
        <v>2</v>
      </c>
      <c r="C38" s="442">
        <f t="shared" si="2"/>
        <v>0</v>
      </c>
      <c r="D38" s="477">
        <v>29</v>
      </c>
      <c r="E38" s="478">
        <v>43536</v>
      </c>
      <c r="F38" s="477"/>
      <c r="G38" s="479" t="s">
        <v>545</v>
      </c>
      <c r="H38" s="477">
        <v>1210</v>
      </c>
      <c r="I38" s="480" t="str">
        <f>IF(H38&lt;&gt;"",INDEX('Kode Akun'!$D:$D,MATCH($H38,'Kode Akun'!$C:$C,0),0),"")</f>
        <v>Piutang Usaha Pelanggan</v>
      </c>
      <c r="J38" s="481">
        <v>30000</v>
      </c>
      <c r="K38" s="481"/>
      <c r="L38" s="482" t="s">
        <v>357</v>
      </c>
      <c r="M38" s="483"/>
      <c r="N38" s="487"/>
      <c r="O38" s="487"/>
      <c r="P38" s="489"/>
      <c r="Q38" s="484"/>
      <c r="R38" s="484"/>
      <c r="S38" s="488" t="str">
        <f>IFERROR(INDEX(Customer!D:D,MATCH(R38,Customer!C:C,0),0),"")</f>
        <v/>
      </c>
      <c r="T38" s="490">
        <f>IFERROR(INDEX('Kode Akun'!N:N,MATCH(H38,'Kode Akun'!C:C,0),0),"")</f>
        <v>1210</v>
      </c>
      <c r="U38" s="488" t="str">
        <f>IFERROR(INDEX('Kode Akun'!O:O,MATCH(H38,'Kode Akun'!C:C,0),0),"")</f>
        <v>Account Receivables</v>
      </c>
      <c r="V38" s="166"/>
    </row>
    <row r="39" spans="1:22" ht="15" customHeight="1" x14ac:dyDescent="0.25">
      <c r="A39" s="51">
        <f t="shared" si="3"/>
        <v>0</v>
      </c>
      <c r="B39" s="51">
        <f t="shared" si="4"/>
        <v>2</v>
      </c>
      <c r="C39" s="442">
        <f t="shared" si="2"/>
        <v>0</v>
      </c>
      <c r="D39" s="477">
        <v>30</v>
      </c>
      <c r="E39" s="478">
        <v>43536</v>
      </c>
      <c r="F39" s="477"/>
      <c r="G39" s="479" t="s">
        <v>545</v>
      </c>
      <c r="H39" s="477">
        <v>4340</v>
      </c>
      <c r="I39" s="480" t="str">
        <f>IF(H39&lt;&gt;"",INDEX('Kode Akun'!$D:$D,MATCH($H39,'Kode Akun'!$C:$C,0),0),"")</f>
        <v>Pendapatan Ongkos Kirim</v>
      </c>
      <c r="J39" s="481"/>
      <c r="K39" s="481">
        <v>30000</v>
      </c>
      <c r="L39" s="482" t="s">
        <v>357</v>
      </c>
      <c r="M39" s="483"/>
      <c r="N39" s="487"/>
      <c r="O39" s="487"/>
      <c r="P39" s="489"/>
      <c r="Q39" s="484"/>
      <c r="R39" s="484"/>
      <c r="S39" s="488" t="str">
        <f>IFERROR(INDEX(Customer!D:D,MATCH(R39,Customer!C:C,0),0),"")</f>
        <v/>
      </c>
      <c r="T39" s="490">
        <f>IFERROR(INDEX('Kode Akun'!N:N,MATCH(H39,'Kode Akun'!C:C,0),0),"")</f>
        <v>4010</v>
      </c>
      <c r="U39" s="488" t="str">
        <f>IFERROR(INDEX('Kode Akun'!O:O,MATCH(H39,'Kode Akun'!C:C,0),0),"")</f>
        <v>REVENUE - All Products</v>
      </c>
      <c r="V39" s="166"/>
    </row>
    <row r="40" spans="1:22" ht="15" customHeight="1" x14ac:dyDescent="0.25">
      <c r="A40" s="51">
        <f t="shared" si="3"/>
        <v>0</v>
      </c>
      <c r="B40" s="51">
        <f t="shared" si="4"/>
        <v>2</v>
      </c>
      <c r="C40" s="442">
        <f t="shared" si="2"/>
        <v>0</v>
      </c>
      <c r="D40" s="477">
        <v>31</v>
      </c>
      <c r="E40" s="478">
        <v>43565</v>
      </c>
      <c r="F40" s="477"/>
      <c r="G40" s="479" t="s">
        <v>543</v>
      </c>
      <c r="H40" s="477">
        <v>1210</v>
      </c>
      <c r="I40" s="480" t="str">
        <f>IF(H40&lt;&gt;"",INDEX('Kode Akun'!$D:$D,MATCH($H40,'Kode Akun'!$C:$C,0),0),"")</f>
        <v>Piutang Usaha Pelanggan</v>
      </c>
      <c r="J40" s="481">
        <v>5700000</v>
      </c>
      <c r="K40" s="481"/>
      <c r="L40" s="482" t="s">
        <v>357</v>
      </c>
      <c r="M40" s="483"/>
      <c r="N40" s="487"/>
      <c r="O40" s="487"/>
      <c r="P40" s="489"/>
      <c r="Q40" s="484"/>
      <c r="R40" s="484"/>
      <c r="S40" s="488" t="str">
        <f>IFERROR(INDEX(Customer!D:D,MATCH(R40,Customer!C:C,0),0),"")</f>
        <v/>
      </c>
      <c r="T40" s="490">
        <f>IFERROR(INDEX('Kode Akun'!N:N,MATCH(H40,'Kode Akun'!C:C,0),0),"")</f>
        <v>1210</v>
      </c>
      <c r="U40" s="488" t="str">
        <f>IFERROR(INDEX('Kode Akun'!O:O,MATCH(H40,'Kode Akun'!C:C,0),0),"")</f>
        <v>Account Receivables</v>
      </c>
      <c r="V40" s="166"/>
    </row>
    <row r="41" spans="1:22" ht="15" customHeight="1" x14ac:dyDescent="0.25">
      <c r="A41" s="51">
        <f t="shared" si="3"/>
        <v>0</v>
      </c>
      <c r="B41" s="51">
        <f t="shared" si="4"/>
        <v>2</v>
      </c>
      <c r="C41" s="442">
        <f t="shared" si="2"/>
        <v>0</v>
      </c>
      <c r="D41" s="477">
        <v>32</v>
      </c>
      <c r="E41" s="478">
        <v>43565</v>
      </c>
      <c r="F41" s="477"/>
      <c r="G41" s="479" t="s">
        <v>543</v>
      </c>
      <c r="H41" s="477">
        <v>4101</v>
      </c>
      <c r="I41" s="480" t="str">
        <f>IF(H41&lt;&gt;"",INDEX('Kode Akun'!$D:$D,MATCH($H41,'Kode Akun'!$C:$C,0),0),"")</f>
        <v>Pendapatan - Produk 1</v>
      </c>
      <c r="J41" s="481"/>
      <c r="K41" s="481">
        <v>5700000</v>
      </c>
      <c r="L41" s="482" t="s">
        <v>357</v>
      </c>
      <c r="M41" s="483"/>
      <c r="N41" s="487"/>
      <c r="O41" s="487"/>
      <c r="P41" s="489"/>
      <c r="Q41" s="484"/>
      <c r="R41" s="484"/>
      <c r="S41" s="488" t="str">
        <f>IFERROR(INDEX(Customer!D:D,MATCH(R41,Customer!C:C,0),0),"")</f>
        <v/>
      </c>
      <c r="T41" s="490">
        <f>IFERROR(INDEX('Kode Akun'!N:N,MATCH(H41,'Kode Akun'!C:C,0),0),"")</f>
        <v>4010</v>
      </c>
      <c r="U41" s="488" t="str">
        <f>IFERROR(INDEX('Kode Akun'!O:O,MATCH(H41,'Kode Akun'!C:C,0),0),"")</f>
        <v>REVENUE - All Products</v>
      </c>
      <c r="V41" s="166"/>
    </row>
    <row r="42" spans="1:22" ht="15" customHeight="1" x14ac:dyDescent="0.25">
      <c r="A42" s="51">
        <f t="shared" si="3"/>
        <v>0</v>
      </c>
      <c r="B42" s="51">
        <f t="shared" si="4"/>
        <v>2</v>
      </c>
      <c r="C42" s="442">
        <f t="shared" si="2"/>
        <v>0</v>
      </c>
      <c r="D42" s="477">
        <v>33</v>
      </c>
      <c r="E42" s="478">
        <v>43565</v>
      </c>
      <c r="F42" s="477"/>
      <c r="G42" s="479" t="s">
        <v>544</v>
      </c>
      <c r="H42" s="477">
        <v>1210</v>
      </c>
      <c r="I42" s="480" t="str">
        <f>IF(H42&lt;&gt;"",INDEX('Kode Akun'!$D:$D,MATCH($H42,'Kode Akun'!$C:$C,0),0),"")</f>
        <v>Piutang Usaha Pelanggan</v>
      </c>
      <c r="J42" s="481">
        <v>10000000</v>
      </c>
      <c r="K42" s="481"/>
      <c r="L42" s="482" t="s">
        <v>357</v>
      </c>
      <c r="M42" s="483"/>
      <c r="N42" s="487"/>
      <c r="O42" s="487"/>
      <c r="P42" s="489"/>
      <c r="Q42" s="484"/>
      <c r="R42" s="484"/>
      <c r="S42" s="488" t="str">
        <f>IFERROR(INDEX(Customer!D:D,MATCH(R42,Customer!C:C,0),0),"")</f>
        <v/>
      </c>
      <c r="T42" s="490">
        <f>IFERROR(INDEX('Kode Akun'!N:N,MATCH(H42,'Kode Akun'!C:C,0),0),"")</f>
        <v>1210</v>
      </c>
      <c r="U42" s="488" t="str">
        <f>IFERROR(INDEX('Kode Akun'!O:O,MATCH(H42,'Kode Akun'!C:C,0),0),"")</f>
        <v>Account Receivables</v>
      </c>
      <c r="V42" s="166"/>
    </row>
    <row r="43" spans="1:22" ht="15" customHeight="1" x14ac:dyDescent="0.25">
      <c r="A43" s="51">
        <f t="shared" si="3"/>
        <v>0</v>
      </c>
      <c r="B43" s="51">
        <f t="shared" si="4"/>
        <v>2</v>
      </c>
      <c r="C43" s="442">
        <f t="shared" si="2"/>
        <v>0</v>
      </c>
      <c r="D43" s="477">
        <v>34</v>
      </c>
      <c r="E43" s="478">
        <v>43565</v>
      </c>
      <c r="F43" s="477"/>
      <c r="G43" s="479" t="s">
        <v>544</v>
      </c>
      <c r="H43" s="477">
        <v>4101</v>
      </c>
      <c r="I43" s="480" t="str">
        <f>IF(H43&lt;&gt;"",INDEX('Kode Akun'!$D:$D,MATCH($H43,'Kode Akun'!$C:$C,0),0),"")</f>
        <v>Pendapatan - Produk 1</v>
      </c>
      <c r="J43" s="481"/>
      <c r="K43" s="481">
        <v>10000000</v>
      </c>
      <c r="L43" s="482" t="s">
        <v>357</v>
      </c>
      <c r="M43" s="483"/>
      <c r="N43" s="487"/>
      <c r="O43" s="487"/>
      <c r="P43" s="489"/>
      <c r="Q43" s="484"/>
      <c r="R43" s="484"/>
      <c r="S43" s="488" t="str">
        <f>IFERROR(INDEX(Customer!D:D,MATCH(R43,Customer!C:C,0),0),"")</f>
        <v/>
      </c>
      <c r="T43" s="490">
        <f>IFERROR(INDEX('Kode Akun'!N:N,MATCH(H43,'Kode Akun'!C:C,0),0),"")</f>
        <v>4010</v>
      </c>
      <c r="U43" s="488" t="str">
        <f>IFERROR(INDEX('Kode Akun'!O:O,MATCH(H43,'Kode Akun'!C:C,0),0),"")</f>
        <v>REVENUE - All Products</v>
      </c>
      <c r="V43" s="166"/>
    </row>
    <row r="44" spans="1:22" ht="15" customHeight="1" x14ac:dyDescent="0.25">
      <c r="A44" s="51">
        <f t="shared" si="3"/>
        <v>0</v>
      </c>
      <c r="B44" s="51">
        <f t="shared" si="4"/>
        <v>2</v>
      </c>
      <c r="C44" s="442">
        <f t="shared" si="2"/>
        <v>0</v>
      </c>
      <c r="D44" s="477">
        <v>35</v>
      </c>
      <c r="E44" s="478">
        <v>43565</v>
      </c>
      <c r="F44" s="477"/>
      <c r="G44" s="479" t="s">
        <v>544</v>
      </c>
      <c r="H44" s="477">
        <v>1210</v>
      </c>
      <c r="I44" s="480" t="str">
        <f>IF(H44&lt;&gt;"",INDEX('Kode Akun'!$D:$D,MATCH($H44,'Kode Akun'!$C:$C,0),0),"")</f>
        <v>Piutang Usaha Pelanggan</v>
      </c>
      <c r="J44" s="481"/>
      <c r="K44" s="481">
        <v>200000</v>
      </c>
      <c r="L44" s="482" t="s">
        <v>357</v>
      </c>
      <c r="M44" s="483"/>
      <c r="N44" s="487"/>
      <c r="O44" s="487"/>
      <c r="P44" s="489"/>
      <c r="Q44" s="484"/>
      <c r="R44" s="484"/>
      <c r="S44" s="488" t="str">
        <f>IFERROR(INDEX(Customer!D:D,MATCH(R44,Customer!C:C,0),0),"")</f>
        <v/>
      </c>
      <c r="T44" s="490">
        <f>IFERROR(INDEX('Kode Akun'!N:N,MATCH(H44,'Kode Akun'!C:C,0),0),"")</f>
        <v>1210</v>
      </c>
      <c r="U44" s="488" t="str">
        <f>IFERROR(INDEX('Kode Akun'!O:O,MATCH(H44,'Kode Akun'!C:C,0),0),"")</f>
        <v>Account Receivables</v>
      </c>
      <c r="V44" s="166"/>
    </row>
    <row r="45" spans="1:22" ht="15" customHeight="1" x14ac:dyDescent="0.25">
      <c r="A45" s="51">
        <f t="shared" si="3"/>
        <v>0</v>
      </c>
      <c r="B45" s="51">
        <f t="shared" si="4"/>
        <v>2</v>
      </c>
      <c r="C45" s="442">
        <f t="shared" si="2"/>
        <v>0</v>
      </c>
      <c r="D45" s="477">
        <v>36</v>
      </c>
      <c r="E45" s="478">
        <v>43565</v>
      </c>
      <c r="F45" s="477"/>
      <c r="G45" s="479" t="s">
        <v>544</v>
      </c>
      <c r="H45" s="477">
        <v>4201</v>
      </c>
      <c r="I45" s="480" t="str">
        <f>IF(H45&lt;&gt;"",INDEX('Kode Akun'!$D:$D,MATCH($H45,'Kode Akun'!$C:$C,0),0),"")</f>
        <v>Diskon Penjualan - Produk 1</v>
      </c>
      <c r="J45" s="481">
        <v>200000</v>
      </c>
      <c r="K45" s="481"/>
      <c r="L45" s="482" t="s">
        <v>357</v>
      </c>
      <c r="M45" s="483"/>
      <c r="N45" s="487"/>
      <c r="O45" s="487"/>
      <c r="P45" s="489"/>
      <c r="Q45" s="484"/>
      <c r="R45" s="484"/>
      <c r="S45" s="488" t="str">
        <f>IFERROR(INDEX(Customer!D:D,MATCH(R45,Customer!C:C,0),0),"")</f>
        <v/>
      </c>
      <c r="T45" s="490">
        <f>IFERROR(INDEX('Kode Akun'!N:N,MATCH(H45,'Kode Akun'!C:C,0),0),"")</f>
        <v>4050</v>
      </c>
      <c r="U45" s="488" t="str">
        <f>IFERROR(INDEX('Kode Akun'!O:O,MATCH(H45,'Kode Akun'!C:C,0),0),"")</f>
        <v>Sales Discounts - All Products</v>
      </c>
      <c r="V45" s="166"/>
    </row>
    <row r="46" spans="1:22" ht="15" customHeight="1" x14ac:dyDescent="0.25">
      <c r="A46" s="51">
        <f t="shared" si="3"/>
        <v>0</v>
      </c>
      <c r="B46" s="51">
        <f t="shared" si="4"/>
        <v>2</v>
      </c>
      <c r="C46" s="442">
        <f t="shared" si="2"/>
        <v>0</v>
      </c>
      <c r="D46" s="477">
        <v>37</v>
      </c>
      <c r="E46" s="478">
        <v>43566</v>
      </c>
      <c r="F46" s="477"/>
      <c r="G46" s="479" t="s">
        <v>545</v>
      </c>
      <c r="H46" s="477">
        <v>1210</v>
      </c>
      <c r="I46" s="480" t="str">
        <f>IF(H46&lt;&gt;"",INDEX('Kode Akun'!$D:$D,MATCH($H46,'Kode Akun'!$C:$C,0),0),"")</f>
        <v>Piutang Usaha Pelanggan</v>
      </c>
      <c r="J46" s="481">
        <v>25000000</v>
      </c>
      <c r="K46" s="481"/>
      <c r="L46" s="482" t="s">
        <v>357</v>
      </c>
      <c r="M46" s="483"/>
      <c r="N46" s="487"/>
      <c r="O46" s="487"/>
      <c r="P46" s="489"/>
      <c r="Q46" s="484"/>
      <c r="R46" s="484"/>
      <c r="S46" s="488" t="str">
        <f>IFERROR(INDEX(Customer!D:D,MATCH(R46,Customer!C:C,0),0),"")</f>
        <v/>
      </c>
      <c r="T46" s="490">
        <f>IFERROR(INDEX('Kode Akun'!N:N,MATCH(H46,'Kode Akun'!C:C,0),0),"")</f>
        <v>1210</v>
      </c>
      <c r="U46" s="488" t="str">
        <f>IFERROR(INDEX('Kode Akun'!O:O,MATCH(H46,'Kode Akun'!C:C,0),0),"")</f>
        <v>Account Receivables</v>
      </c>
      <c r="V46" s="166"/>
    </row>
    <row r="47" spans="1:22" ht="15" customHeight="1" x14ac:dyDescent="0.25">
      <c r="A47" s="51">
        <f t="shared" si="3"/>
        <v>0</v>
      </c>
      <c r="B47" s="51">
        <f t="shared" si="4"/>
        <v>2</v>
      </c>
      <c r="C47" s="442">
        <f t="shared" si="2"/>
        <v>0</v>
      </c>
      <c r="D47" s="477">
        <v>38</v>
      </c>
      <c r="E47" s="478">
        <v>43566</v>
      </c>
      <c r="F47" s="477"/>
      <c r="G47" s="479" t="s">
        <v>545</v>
      </c>
      <c r="H47" s="477">
        <v>4101</v>
      </c>
      <c r="I47" s="480" t="str">
        <f>IF(H47&lt;&gt;"",INDEX('Kode Akun'!$D:$D,MATCH($H47,'Kode Akun'!$C:$C,0),0),"")</f>
        <v>Pendapatan - Produk 1</v>
      </c>
      <c r="J47" s="481"/>
      <c r="K47" s="481">
        <v>25000000</v>
      </c>
      <c r="L47" s="482" t="s">
        <v>357</v>
      </c>
      <c r="M47" s="483"/>
      <c r="N47" s="487"/>
      <c r="O47" s="487"/>
      <c r="P47" s="489"/>
      <c r="Q47" s="484"/>
      <c r="R47" s="484"/>
      <c r="S47" s="488" t="str">
        <f>IFERROR(INDEX(Customer!D:D,MATCH(R47,Customer!C:C,0),0),"")</f>
        <v/>
      </c>
      <c r="T47" s="490">
        <f>IFERROR(INDEX('Kode Akun'!N:N,MATCH(H47,'Kode Akun'!C:C,0),0),"")</f>
        <v>4010</v>
      </c>
      <c r="U47" s="488" t="str">
        <f>IFERROR(INDEX('Kode Akun'!O:O,MATCH(H47,'Kode Akun'!C:C,0),0),"")</f>
        <v>REVENUE - All Products</v>
      </c>
      <c r="V47" s="166"/>
    </row>
    <row r="48" spans="1:22" ht="15" customHeight="1" x14ac:dyDescent="0.25">
      <c r="A48" s="51">
        <f t="shared" si="3"/>
        <v>0</v>
      </c>
      <c r="B48" s="51">
        <f t="shared" si="4"/>
        <v>2</v>
      </c>
      <c r="C48" s="442">
        <f t="shared" si="2"/>
        <v>0</v>
      </c>
      <c r="D48" s="477">
        <v>39</v>
      </c>
      <c r="E48" s="478">
        <v>43566</v>
      </c>
      <c r="F48" s="477"/>
      <c r="G48" s="479" t="s">
        <v>545</v>
      </c>
      <c r="H48" s="477">
        <v>1210</v>
      </c>
      <c r="I48" s="480" t="str">
        <f>IF(H48&lt;&gt;"",INDEX('Kode Akun'!$D:$D,MATCH($H48,'Kode Akun'!$C:$C,0),0),"")</f>
        <v>Piutang Usaha Pelanggan</v>
      </c>
      <c r="J48" s="481">
        <v>30000</v>
      </c>
      <c r="K48" s="481"/>
      <c r="L48" s="482" t="s">
        <v>357</v>
      </c>
      <c r="M48" s="483"/>
      <c r="N48" s="487"/>
      <c r="O48" s="487"/>
      <c r="P48" s="489"/>
      <c r="Q48" s="484"/>
      <c r="R48" s="484"/>
      <c r="S48" s="488" t="str">
        <f>IFERROR(INDEX(Customer!D:D,MATCH(R48,Customer!C:C,0),0),"")</f>
        <v/>
      </c>
      <c r="T48" s="490">
        <f>IFERROR(INDEX('Kode Akun'!N:N,MATCH(H48,'Kode Akun'!C:C,0),0),"")</f>
        <v>1210</v>
      </c>
      <c r="U48" s="488" t="str">
        <f>IFERROR(INDEX('Kode Akun'!O:O,MATCH(H48,'Kode Akun'!C:C,0),0),"")</f>
        <v>Account Receivables</v>
      </c>
      <c r="V48" s="166"/>
    </row>
    <row r="49" spans="1:22" ht="15" customHeight="1" x14ac:dyDescent="0.25">
      <c r="A49" s="51">
        <f t="shared" si="3"/>
        <v>0</v>
      </c>
      <c r="B49" s="51">
        <f t="shared" si="4"/>
        <v>2</v>
      </c>
      <c r="C49" s="442">
        <f t="shared" si="2"/>
        <v>0</v>
      </c>
      <c r="D49" s="477">
        <v>40</v>
      </c>
      <c r="E49" s="478">
        <v>43566</v>
      </c>
      <c r="F49" s="477"/>
      <c r="G49" s="479" t="s">
        <v>545</v>
      </c>
      <c r="H49" s="477">
        <v>4340</v>
      </c>
      <c r="I49" s="480" t="str">
        <f>IF(H49&lt;&gt;"",INDEX('Kode Akun'!$D:$D,MATCH($H49,'Kode Akun'!$C:$C,0),0),"")</f>
        <v>Pendapatan Ongkos Kirim</v>
      </c>
      <c r="J49" s="481"/>
      <c r="K49" s="481">
        <v>30000</v>
      </c>
      <c r="L49" s="482" t="s">
        <v>357</v>
      </c>
      <c r="M49" s="483"/>
      <c r="N49" s="487"/>
      <c r="O49" s="487"/>
      <c r="P49" s="489"/>
      <c r="Q49" s="484"/>
      <c r="R49" s="484"/>
      <c r="S49" s="488" t="str">
        <f>IFERROR(INDEX(Customer!D:D,MATCH(R49,Customer!C:C,0),0),"")</f>
        <v/>
      </c>
      <c r="T49" s="490">
        <f>IFERROR(INDEX('Kode Akun'!N:N,MATCH(H49,'Kode Akun'!C:C,0),0),"")</f>
        <v>4010</v>
      </c>
      <c r="U49" s="488" t="str">
        <f>IFERROR(INDEX('Kode Akun'!O:O,MATCH(H49,'Kode Akun'!C:C,0),0),"")</f>
        <v>REVENUE - All Products</v>
      </c>
      <c r="V49" s="166"/>
    </row>
    <row r="50" spans="1:22" ht="15" customHeight="1" x14ac:dyDescent="0.25">
      <c r="A50" s="51">
        <f t="shared" si="3"/>
        <v>0</v>
      </c>
      <c r="B50" s="51">
        <f t="shared" si="4"/>
        <v>2</v>
      </c>
      <c r="C50" s="442">
        <f t="shared" si="2"/>
        <v>0</v>
      </c>
      <c r="D50" s="477">
        <v>41</v>
      </c>
      <c r="E50" s="478">
        <v>43595</v>
      </c>
      <c r="F50" s="477"/>
      <c r="G50" s="479" t="s">
        <v>543</v>
      </c>
      <c r="H50" s="477">
        <v>1210</v>
      </c>
      <c r="I50" s="480" t="str">
        <f>IF(H50&lt;&gt;"",INDEX('Kode Akun'!$D:$D,MATCH($H50,'Kode Akun'!$C:$C,0),0),"")</f>
        <v>Piutang Usaha Pelanggan</v>
      </c>
      <c r="J50" s="481">
        <v>25700000</v>
      </c>
      <c r="K50" s="481"/>
      <c r="L50" s="482" t="s">
        <v>357</v>
      </c>
      <c r="M50" s="483"/>
      <c r="N50" s="487"/>
      <c r="O50" s="487"/>
      <c r="P50" s="489"/>
      <c r="Q50" s="484"/>
      <c r="R50" s="484"/>
      <c r="S50" s="488" t="str">
        <f>IFERROR(INDEX(Customer!D:D,MATCH(R50,Customer!C:C,0),0),"")</f>
        <v/>
      </c>
      <c r="T50" s="490">
        <f>IFERROR(INDEX('Kode Akun'!N:N,MATCH(H50,'Kode Akun'!C:C,0),0),"")</f>
        <v>1210</v>
      </c>
      <c r="U50" s="488" t="str">
        <f>IFERROR(INDEX('Kode Akun'!O:O,MATCH(H50,'Kode Akun'!C:C,0),0),"")</f>
        <v>Account Receivables</v>
      </c>
      <c r="V50" s="166"/>
    </row>
    <row r="51" spans="1:22" ht="15" customHeight="1" x14ac:dyDescent="0.25">
      <c r="A51" s="51">
        <f t="shared" si="3"/>
        <v>0</v>
      </c>
      <c r="B51" s="51">
        <f t="shared" si="4"/>
        <v>2</v>
      </c>
      <c r="C51" s="442">
        <f t="shared" si="2"/>
        <v>0</v>
      </c>
      <c r="D51" s="477">
        <v>42</v>
      </c>
      <c r="E51" s="478">
        <v>43595</v>
      </c>
      <c r="F51" s="477"/>
      <c r="G51" s="479" t="s">
        <v>543</v>
      </c>
      <c r="H51" s="477">
        <v>4101</v>
      </c>
      <c r="I51" s="480" t="str">
        <f>IF(H51&lt;&gt;"",INDEX('Kode Akun'!$D:$D,MATCH($H51,'Kode Akun'!$C:$C,0),0),"")</f>
        <v>Pendapatan - Produk 1</v>
      </c>
      <c r="J51" s="481"/>
      <c r="K51" s="481">
        <v>25700000</v>
      </c>
      <c r="L51" s="482" t="s">
        <v>357</v>
      </c>
      <c r="M51" s="483"/>
      <c r="N51" s="487"/>
      <c r="O51" s="487"/>
      <c r="P51" s="489"/>
      <c r="Q51" s="484"/>
      <c r="R51" s="484"/>
      <c r="S51" s="488" t="str">
        <f>IFERROR(INDEX(Customer!D:D,MATCH(R51,Customer!C:C,0),0),"")</f>
        <v/>
      </c>
      <c r="T51" s="490">
        <f>IFERROR(INDEX('Kode Akun'!N:N,MATCH(H51,'Kode Akun'!C:C,0),0),"")</f>
        <v>4010</v>
      </c>
      <c r="U51" s="488" t="str">
        <f>IFERROR(INDEX('Kode Akun'!O:O,MATCH(H51,'Kode Akun'!C:C,0),0),"")</f>
        <v>REVENUE - All Products</v>
      </c>
      <c r="V51" s="166"/>
    </row>
    <row r="52" spans="1:22" ht="15" customHeight="1" x14ac:dyDescent="0.25">
      <c r="A52" s="51">
        <f t="shared" si="3"/>
        <v>0</v>
      </c>
      <c r="B52" s="51">
        <f t="shared" si="4"/>
        <v>2</v>
      </c>
      <c r="C52" s="442">
        <f t="shared" si="2"/>
        <v>0</v>
      </c>
      <c r="D52" s="477">
        <v>43</v>
      </c>
      <c r="E52" s="478">
        <v>43595</v>
      </c>
      <c r="F52" s="477"/>
      <c r="G52" s="479" t="s">
        <v>544</v>
      </c>
      <c r="H52" s="477">
        <v>1210</v>
      </c>
      <c r="I52" s="480" t="str">
        <f>IF(H52&lt;&gt;"",INDEX('Kode Akun'!$D:$D,MATCH($H52,'Kode Akun'!$C:$C,0),0),"")</f>
        <v>Piutang Usaha Pelanggan</v>
      </c>
      <c r="J52" s="481">
        <v>30000000</v>
      </c>
      <c r="K52" s="481"/>
      <c r="L52" s="482" t="s">
        <v>357</v>
      </c>
      <c r="M52" s="483"/>
      <c r="N52" s="487"/>
      <c r="O52" s="487"/>
      <c r="P52" s="489"/>
      <c r="Q52" s="484"/>
      <c r="R52" s="484"/>
      <c r="S52" s="488" t="str">
        <f>IFERROR(INDEX(Customer!D:D,MATCH(R52,Customer!C:C,0),0),"")</f>
        <v/>
      </c>
      <c r="T52" s="490">
        <f>IFERROR(INDEX('Kode Akun'!N:N,MATCH(H52,'Kode Akun'!C:C,0),0),"")</f>
        <v>1210</v>
      </c>
      <c r="U52" s="488" t="str">
        <f>IFERROR(INDEX('Kode Akun'!O:O,MATCH(H52,'Kode Akun'!C:C,0),0),"")</f>
        <v>Account Receivables</v>
      </c>
      <c r="V52" s="166"/>
    </row>
    <row r="53" spans="1:22" ht="15" customHeight="1" x14ac:dyDescent="0.25">
      <c r="A53" s="51">
        <f t="shared" si="3"/>
        <v>0</v>
      </c>
      <c r="B53" s="51">
        <f t="shared" si="4"/>
        <v>2</v>
      </c>
      <c r="C53" s="442">
        <f t="shared" si="2"/>
        <v>0</v>
      </c>
      <c r="D53" s="477">
        <v>44</v>
      </c>
      <c r="E53" s="478">
        <v>43595</v>
      </c>
      <c r="F53" s="477"/>
      <c r="G53" s="479" t="s">
        <v>544</v>
      </c>
      <c r="H53" s="477">
        <v>4101</v>
      </c>
      <c r="I53" s="480" t="str">
        <f>IF(H53&lt;&gt;"",INDEX('Kode Akun'!$D:$D,MATCH($H53,'Kode Akun'!$C:$C,0),0),"")</f>
        <v>Pendapatan - Produk 1</v>
      </c>
      <c r="J53" s="481"/>
      <c r="K53" s="481">
        <v>30000000</v>
      </c>
      <c r="L53" s="482" t="s">
        <v>357</v>
      </c>
      <c r="M53" s="483"/>
      <c r="N53" s="487"/>
      <c r="O53" s="487"/>
      <c r="P53" s="489"/>
      <c r="Q53" s="484"/>
      <c r="R53" s="484"/>
      <c r="S53" s="488" t="str">
        <f>IFERROR(INDEX(Customer!D:D,MATCH(R53,Customer!C:C,0),0),"")</f>
        <v/>
      </c>
      <c r="T53" s="490">
        <f>IFERROR(INDEX('Kode Akun'!N:N,MATCH(H53,'Kode Akun'!C:C,0),0),"")</f>
        <v>4010</v>
      </c>
      <c r="U53" s="488" t="str">
        <f>IFERROR(INDEX('Kode Akun'!O:O,MATCH(H53,'Kode Akun'!C:C,0),0),"")</f>
        <v>REVENUE - All Products</v>
      </c>
      <c r="V53" s="166"/>
    </row>
    <row r="54" spans="1:22" ht="15" customHeight="1" x14ac:dyDescent="0.25">
      <c r="A54" s="51">
        <f t="shared" si="3"/>
        <v>0</v>
      </c>
      <c r="B54" s="51">
        <f t="shared" si="4"/>
        <v>2</v>
      </c>
      <c r="C54" s="442">
        <f t="shared" si="2"/>
        <v>0</v>
      </c>
      <c r="D54" s="477">
        <v>45</v>
      </c>
      <c r="E54" s="478">
        <v>43595</v>
      </c>
      <c r="F54" s="477"/>
      <c r="G54" s="479" t="s">
        <v>544</v>
      </c>
      <c r="H54" s="477">
        <v>1210</v>
      </c>
      <c r="I54" s="480" t="str">
        <f>IF(H54&lt;&gt;"",INDEX('Kode Akun'!$D:$D,MATCH($H54,'Kode Akun'!$C:$C,0),0),"")</f>
        <v>Piutang Usaha Pelanggan</v>
      </c>
      <c r="J54" s="481"/>
      <c r="K54" s="481">
        <v>200000</v>
      </c>
      <c r="L54" s="482" t="s">
        <v>357</v>
      </c>
      <c r="M54" s="483"/>
      <c r="N54" s="487"/>
      <c r="O54" s="487"/>
      <c r="P54" s="489"/>
      <c r="Q54" s="484"/>
      <c r="R54" s="484"/>
      <c r="S54" s="488" t="str">
        <f>IFERROR(INDEX(Customer!D:D,MATCH(R54,Customer!C:C,0),0),"")</f>
        <v/>
      </c>
      <c r="T54" s="490">
        <f>IFERROR(INDEX('Kode Akun'!N:N,MATCH(H54,'Kode Akun'!C:C,0),0),"")</f>
        <v>1210</v>
      </c>
      <c r="U54" s="488" t="str">
        <f>IFERROR(INDEX('Kode Akun'!O:O,MATCH(H54,'Kode Akun'!C:C,0),0),"")</f>
        <v>Account Receivables</v>
      </c>
      <c r="V54" s="166"/>
    </row>
    <row r="55" spans="1:22" ht="15" customHeight="1" x14ac:dyDescent="0.25">
      <c r="A55" s="51">
        <f t="shared" si="3"/>
        <v>0</v>
      </c>
      <c r="B55" s="51">
        <f t="shared" si="4"/>
        <v>2</v>
      </c>
      <c r="C55" s="442">
        <f t="shared" si="2"/>
        <v>0</v>
      </c>
      <c r="D55" s="477">
        <v>46</v>
      </c>
      <c r="E55" s="478">
        <v>43595</v>
      </c>
      <c r="F55" s="477"/>
      <c r="G55" s="479" t="s">
        <v>544</v>
      </c>
      <c r="H55" s="477">
        <v>4201</v>
      </c>
      <c r="I55" s="480" t="str">
        <f>IF(H55&lt;&gt;"",INDEX('Kode Akun'!$D:$D,MATCH($H55,'Kode Akun'!$C:$C,0),0),"")</f>
        <v>Diskon Penjualan - Produk 1</v>
      </c>
      <c r="J55" s="481">
        <v>200000</v>
      </c>
      <c r="K55" s="481"/>
      <c r="L55" s="482" t="s">
        <v>357</v>
      </c>
      <c r="M55" s="483"/>
      <c r="N55" s="487"/>
      <c r="O55" s="487"/>
      <c r="P55" s="489"/>
      <c r="Q55" s="484"/>
      <c r="R55" s="484"/>
      <c r="S55" s="488" t="str">
        <f>IFERROR(INDEX(Customer!D:D,MATCH(R55,Customer!C:C,0),0),"")</f>
        <v/>
      </c>
      <c r="T55" s="490">
        <f>IFERROR(INDEX('Kode Akun'!N:N,MATCH(H55,'Kode Akun'!C:C,0),0),"")</f>
        <v>4050</v>
      </c>
      <c r="U55" s="488" t="str">
        <f>IFERROR(INDEX('Kode Akun'!O:O,MATCH(H55,'Kode Akun'!C:C,0),0),"")</f>
        <v>Sales Discounts - All Products</v>
      </c>
      <c r="V55" s="166"/>
    </row>
    <row r="56" spans="1:22" ht="15" customHeight="1" x14ac:dyDescent="0.25">
      <c r="A56" s="51">
        <f t="shared" si="3"/>
        <v>0</v>
      </c>
      <c r="B56" s="51">
        <f t="shared" si="4"/>
        <v>2</v>
      </c>
      <c r="C56" s="442">
        <f t="shared" si="2"/>
        <v>0</v>
      </c>
      <c r="D56" s="477">
        <v>47</v>
      </c>
      <c r="E56" s="478">
        <v>43596</v>
      </c>
      <c r="F56" s="477"/>
      <c r="G56" s="479" t="s">
        <v>545</v>
      </c>
      <c r="H56" s="477">
        <v>1210</v>
      </c>
      <c r="I56" s="480" t="str">
        <f>IF(H56&lt;&gt;"",INDEX('Kode Akun'!$D:$D,MATCH($H56,'Kode Akun'!$C:$C,0),0),"")</f>
        <v>Piutang Usaha Pelanggan</v>
      </c>
      <c r="J56" s="481">
        <v>25000000</v>
      </c>
      <c r="K56" s="481"/>
      <c r="L56" s="482" t="s">
        <v>357</v>
      </c>
      <c r="M56" s="483"/>
      <c r="N56" s="487"/>
      <c r="O56" s="487"/>
      <c r="P56" s="489"/>
      <c r="Q56" s="484"/>
      <c r="R56" s="484"/>
      <c r="S56" s="488" t="str">
        <f>IFERROR(INDEX(Customer!D:D,MATCH(R56,Customer!C:C,0),0),"")</f>
        <v/>
      </c>
      <c r="T56" s="490">
        <f>IFERROR(INDEX('Kode Akun'!N:N,MATCH(H56,'Kode Akun'!C:C,0),0),"")</f>
        <v>1210</v>
      </c>
      <c r="U56" s="488" t="str">
        <f>IFERROR(INDEX('Kode Akun'!O:O,MATCH(H56,'Kode Akun'!C:C,0),0),"")</f>
        <v>Account Receivables</v>
      </c>
      <c r="V56" s="166"/>
    </row>
    <row r="57" spans="1:22" ht="15" customHeight="1" x14ac:dyDescent="0.25">
      <c r="A57" s="51">
        <f t="shared" si="3"/>
        <v>0</v>
      </c>
      <c r="B57" s="51">
        <f t="shared" si="4"/>
        <v>2</v>
      </c>
      <c r="C57" s="442">
        <f t="shared" si="2"/>
        <v>0</v>
      </c>
      <c r="D57" s="477">
        <v>48</v>
      </c>
      <c r="E57" s="478">
        <v>43596</v>
      </c>
      <c r="F57" s="477"/>
      <c r="G57" s="479" t="s">
        <v>545</v>
      </c>
      <c r="H57" s="477">
        <v>4101</v>
      </c>
      <c r="I57" s="480" t="str">
        <f>IF(H57&lt;&gt;"",INDEX('Kode Akun'!$D:$D,MATCH($H57,'Kode Akun'!$C:$C,0),0),"")</f>
        <v>Pendapatan - Produk 1</v>
      </c>
      <c r="J57" s="481"/>
      <c r="K57" s="481">
        <v>25000000</v>
      </c>
      <c r="L57" s="482" t="s">
        <v>357</v>
      </c>
      <c r="M57" s="483"/>
      <c r="N57" s="487"/>
      <c r="O57" s="487"/>
      <c r="P57" s="489"/>
      <c r="Q57" s="484"/>
      <c r="R57" s="484"/>
      <c r="S57" s="488" t="str">
        <f>IFERROR(INDEX(Customer!D:D,MATCH(R57,Customer!C:C,0),0),"")</f>
        <v/>
      </c>
      <c r="T57" s="490">
        <f>IFERROR(INDEX('Kode Akun'!N:N,MATCH(H57,'Kode Akun'!C:C,0),0),"")</f>
        <v>4010</v>
      </c>
      <c r="U57" s="488" t="str">
        <f>IFERROR(INDEX('Kode Akun'!O:O,MATCH(H57,'Kode Akun'!C:C,0),0),"")</f>
        <v>REVENUE - All Products</v>
      </c>
      <c r="V57" s="166"/>
    </row>
    <row r="58" spans="1:22" ht="15" customHeight="1" x14ac:dyDescent="0.25">
      <c r="A58" s="51">
        <f t="shared" si="3"/>
        <v>0</v>
      </c>
      <c r="B58" s="51">
        <f t="shared" si="4"/>
        <v>2</v>
      </c>
      <c r="C58" s="442">
        <f t="shared" si="2"/>
        <v>0</v>
      </c>
      <c r="D58" s="477">
        <v>49</v>
      </c>
      <c r="E58" s="478">
        <v>43596</v>
      </c>
      <c r="F58" s="477"/>
      <c r="G58" s="479" t="s">
        <v>545</v>
      </c>
      <c r="H58" s="477">
        <v>1210</v>
      </c>
      <c r="I58" s="480" t="str">
        <f>IF(H58&lt;&gt;"",INDEX('Kode Akun'!$D:$D,MATCH($H58,'Kode Akun'!$C:$C,0),0),"")</f>
        <v>Piutang Usaha Pelanggan</v>
      </c>
      <c r="J58" s="481">
        <v>30000</v>
      </c>
      <c r="K58" s="481"/>
      <c r="L58" s="482" t="s">
        <v>357</v>
      </c>
      <c r="M58" s="483"/>
      <c r="N58" s="487"/>
      <c r="O58" s="487"/>
      <c r="P58" s="489"/>
      <c r="Q58" s="484"/>
      <c r="R58" s="484"/>
      <c r="S58" s="488" t="str">
        <f>IFERROR(INDEX(Customer!D:D,MATCH(R58,Customer!C:C,0),0),"")</f>
        <v/>
      </c>
      <c r="T58" s="490">
        <f>IFERROR(INDEX('Kode Akun'!N:N,MATCH(H58,'Kode Akun'!C:C,0),0),"")</f>
        <v>1210</v>
      </c>
      <c r="U58" s="488" t="str">
        <f>IFERROR(INDEX('Kode Akun'!O:O,MATCH(H58,'Kode Akun'!C:C,0),0),"")</f>
        <v>Account Receivables</v>
      </c>
      <c r="V58" s="166"/>
    </row>
    <row r="59" spans="1:22" ht="15" customHeight="1" x14ac:dyDescent="0.25">
      <c r="A59" s="51">
        <f t="shared" si="3"/>
        <v>0</v>
      </c>
      <c r="B59" s="51">
        <f t="shared" si="4"/>
        <v>2</v>
      </c>
      <c r="C59" s="442">
        <f t="shared" si="2"/>
        <v>0</v>
      </c>
      <c r="D59" s="477">
        <v>50</v>
      </c>
      <c r="E59" s="478">
        <v>43596</v>
      </c>
      <c r="F59" s="477"/>
      <c r="G59" s="479" t="s">
        <v>545</v>
      </c>
      <c r="H59" s="477">
        <v>4340</v>
      </c>
      <c r="I59" s="480" t="str">
        <f>IF(H59&lt;&gt;"",INDEX('Kode Akun'!$D:$D,MATCH($H59,'Kode Akun'!$C:$C,0),0),"")</f>
        <v>Pendapatan Ongkos Kirim</v>
      </c>
      <c r="J59" s="481"/>
      <c r="K59" s="481">
        <v>30000</v>
      </c>
      <c r="L59" s="482" t="s">
        <v>357</v>
      </c>
      <c r="M59" s="483"/>
      <c r="N59" s="487"/>
      <c r="O59" s="487"/>
      <c r="P59" s="489"/>
      <c r="Q59" s="484"/>
      <c r="R59" s="484"/>
      <c r="S59" s="488" t="str">
        <f>IFERROR(INDEX(Customer!D:D,MATCH(R59,Customer!C:C,0),0),"")</f>
        <v/>
      </c>
      <c r="T59" s="490">
        <f>IFERROR(INDEX('Kode Akun'!N:N,MATCH(H59,'Kode Akun'!C:C,0),0),"")</f>
        <v>4010</v>
      </c>
      <c r="U59" s="488" t="str">
        <f>IFERROR(INDEX('Kode Akun'!O:O,MATCH(H59,'Kode Akun'!C:C,0),0),"")</f>
        <v>REVENUE - All Products</v>
      </c>
      <c r="V59" s="166"/>
    </row>
    <row r="60" spans="1:22" ht="15" customHeight="1" x14ac:dyDescent="0.25">
      <c r="A60" s="51">
        <f t="shared" si="3"/>
        <v>0</v>
      </c>
      <c r="B60" s="51">
        <f t="shared" si="4"/>
        <v>2</v>
      </c>
      <c r="C60" s="442">
        <f t="shared" si="2"/>
        <v>0</v>
      </c>
      <c r="D60" s="477">
        <v>51</v>
      </c>
      <c r="E60" s="478">
        <v>43625</v>
      </c>
      <c r="F60" s="477"/>
      <c r="G60" s="479" t="s">
        <v>543</v>
      </c>
      <c r="H60" s="477">
        <v>1210</v>
      </c>
      <c r="I60" s="480" t="str">
        <f>IF(H60&lt;&gt;"",INDEX('Kode Akun'!$D:$D,MATCH($H60,'Kode Akun'!$C:$C,0),0),"")</f>
        <v>Piutang Usaha Pelanggan</v>
      </c>
      <c r="J60" s="481">
        <v>5700000</v>
      </c>
      <c r="K60" s="481"/>
      <c r="L60" s="482" t="s">
        <v>357</v>
      </c>
      <c r="M60" s="483"/>
      <c r="N60" s="487"/>
      <c r="O60" s="487"/>
      <c r="P60" s="489"/>
      <c r="Q60" s="484"/>
      <c r="R60" s="484"/>
      <c r="S60" s="488" t="str">
        <f>IFERROR(INDEX(Customer!D:D,MATCH(R60,Customer!C:C,0),0),"")</f>
        <v/>
      </c>
      <c r="T60" s="490">
        <f>IFERROR(INDEX('Kode Akun'!N:N,MATCH(H60,'Kode Akun'!C:C,0),0),"")</f>
        <v>1210</v>
      </c>
      <c r="U60" s="488" t="str">
        <f>IFERROR(INDEX('Kode Akun'!O:O,MATCH(H60,'Kode Akun'!C:C,0),0),"")</f>
        <v>Account Receivables</v>
      </c>
      <c r="V60" s="166"/>
    </row>
    <row r="61" spans="1:22" ht="15" customHeight="1" x14ac:dyDescent="0.25">
      <c r="A61" s="51">
        <f t="shared" si="3"/>
        <v>0</v>
      </c>
      <c r="B61" s="51">
        <f t="shared" si="4"/>
        <v>2</v>
      </c>
      <c r="C61" s="442">
        <f t="shared" si="2"/>
        <v>0</v>
      </c>
      <c r="D61" s="477">
        <v>52</v>
      </c>
      <c r="E61" s="478">
        <v>43625</v>
      </c>
      <c r="F61" s="477"/>
      <c r="G61" s="479" t="s">
        <v>543</v>
      </c>
      <c r="H61" s="477">
        <v>4101</v>
      </c>
      <c r="I61" s="480" t="str">
        <f>IF(H61&lt;&gt;"",INDEX('Kode Akun'!$D:$D,MATCH($H61,'Kode Akun'!$C:$C,0),0),"")</f>
        <v>Pendapatan - Produk 1</v>
      </c>
      <c r="J61" s="481"/>
      <c r="K61" s="481">
        <v>5700000</v>
      </c>
      <c r="L61" s="482" t="s">
        <v>357</v>
      </c>
      <c r="M61" s="483"/>
      <c r="N61" s="487"/>
      <c r="O61" s="487"/>
      <c r="P61" s="489"/>
      <c r="Q61" s="484"/>
      <c r="R61" s="484"/>
      <c r="S61" s="488" t="str">
        <f>IFERROR(INDEX(Customer!D:D,MATCH(R61,Customer!C:C,0),0),"")</f>
        <v/>
      </c>
      <c r="T61" s="490">
        <f>IFERROR(INDEX('Kode Akun'!N:N,MATCH(H61,'Kode Akun'!C:C,0),0),"")</f>
        <v>4010</v>
      </c>
      <c r="U61" s="488" t="str">
        <f>IFERROR(INDEX('Kode Akun'!O:O,MATCH(H61,'Kode Akun'!C:C,0),0),"")</f>
        <v>REVENUE - All Products</v>
      </c>
      <c r="V61" s="166"/>
    </row>
    <row r="62" spans="1:22" ht="15" customHeight="1" x14ac:dyDescent="0.25">
      <c r="A62" s="51">
        <f t="shared" si="3"/>
        <v>0</v>
      </c>
      <c r="B62" s="51">
        <f t="shared" si="4"/>
        <v>2</v>
      </c>
      <c r="C62" s="442">
        <f t="shared" si="2"/>
        <v>0</v>
      </c>
      <c r="D62" s="477">
        <v>53</v>
      </c>
      <c r="E62" s="478">
        <v>43625</v>
      </c>
      <c r="F62" s="477"/>
      <c r="G62" s="479" t="s">
        <v>544</v>
      </c>
      <c r="H62" s="477">
        <v>1210</v>
      </c>
      <c r="I62" s="480" t="str">
        <f>IF(H62&lt;&gt;"",INDEX('Kode Akun'!$D:$D,MATCH($H62,'Kode Akun'!$C:$C,0),0),"")</f>
        <v>Piutang Usaha Pelanggan</v>
      </c>
      <c r="J62" s="481">
        <v>10000000</v>
      </c>
      <c r="K62" s="481"/>
      <c r="L62" s="482" t="s">
        <v>357</v>
      </c>
      <c r="M62" s="483"/>
      <c r="N62" s="487"/>
      <c r="O62" s="487"/>
      <c r="P62" s="489"/>
      <c r="Q62" s="484"/>
      <c r="R62" s="484"/>
      <c r="S62" s="488" t="str">
        <f>IFERROR(INDEX(Customer!D:D,MATCH(R62,Customer!C:C,0),0),"")</f>
        <v/>
      </c>
      <c r="T62" s="490">
        <f>IFERROR(INDEX('Kode Akun'!N:N,MATCH(H62,'Kode Akun'!C:C,0),0),"")</f>
        <v>1210</v>
      </c>
      <c r="U62" s="488" t="str">
        <f>IFERROR(INDEX('Kode Akun'!O:O,MATCH(H62,'Kode Akun'!C:C,0),0),"")</f>
        <v>Account Receivables</v>
      </c>
      <c r="V62" s="166"/>
    </row>
    <row r="63" spans="1:22" ht="15" customHeight="1" x14ac:dyDescent="0.25">
      <c r="A63" s="51">
        <f t="shared" si="3"/>
        <v>0</v>
      </c>
      <c r="B63" s="51">
        <f t="shared" si="4"/>
        <v>2</v>
      </c>
      <c r="C63" s="442">
        <f t="shared" si="2"/>
        <v>0</v>
      </c>
      <c r="D63" s="477">
        <v>54</v>
      </c>
      <c r="E63" s="478">
        <v>43625</v>
      </c>
      <c r="F63" s="477"/>
      <c r="G63" s="479" t="s">
        <v>544</v>
      </c>
      <c r="H63" s="477">
        <v>4101</v>
      </c>
      <c r="I63" s="480" t="str">
        <f>IF(H63&lt;&gt;"",INDEX('Kode Akun'!$D:$D,MATCH($H63,'Kode Akun'!$C:$C,0),0),"")</f>
        <v>Pendapatan - Produk 1</v>
      </c>
      <c r="J63" s="481"/>
      <c r="K63" s="481">
        <v>10000000</v>
      </c>
      <c r="L63" s="482" t="s">
        <v>357</v>
      </c>
      <c r="M63" s="483"/>
      <c r="N63" s="487"/>
      <c r="O63" s="487"/>
      <c r="P63" s="489"/>
      <c r="Q63" s="484"/>
      <c r="R63" s="484"/>
      <c r="S63" s="488" t="str">
        <f>IFERROR(INDEX(Customer!D:D,MATCH(R63,Customer!C:C,0),0),"")</f>
        <v/>
      </c>
      <c r="T63" s="490">
        <f>IFERROR(INDEX('Kode Akun'!N:N,MATCH(H63,'Kode Akun'!C:C,0),0),"")</f>
        <v>4010</v>
      </c>
      <c r="U63" s="488" t="str">
        <f>IFERROR(INDEX('Kode Akun'!O:O,MATCH(H63,'Kode Akun'!C:C,0),0),"")</f>
        <v>REVENUE - All Products</v>
      </c>
      <c r="V63" s="166"/>
    </row>
    <row r="64" spans="1:22" ht="15" customHeight="1" x14ac:dyDescent="0.25">
      <c r="A64" s="51">
        <f t="shared" si="3"/>
        <v>0</v>
      </c>
      <c r="B64" s="51">
        <f t="shared" si="4"/>
        <v>2</v>
      </c>
      <c r="C64" s="442">
        <f t="shared" si="2"/>
        <v>0</v>
      </c>
      <c r="D64" s="477">
        <v>55</v>
      </c>
      <c r="E64" s="478">
        <v>43625</v>
      </c>
      <c r="F64" s="477"/>
      <c r="G64" s="479" t="s">
        <v>544</v>
      </c>
      <c r="H64" s="477">
        <v>1210</v>
      </c>
      <c r="I64" s="480" t="str">
        <f>IF(H64&lt;&gt;"",INDEX('Kode Akun'!$D:$D,MATCH($H64,'Kode Akun'!$C:$C,0),0),"")</f>
        <v>Piutang Usaha Pelanggan</v>
      </c>
      <c r="J64" s="481"/>
      <c r="K64" s="481">
        <v>200000</v>
      </c>
      <c r="L64" s="482" t="s">
        <v>357</v>
      </c>
      <c r="M64" s="483"/>
      <c r="N64" s="487"/>
      <c r="O64" s="487"/>
      <c r="P64" s="489"/>
      <c r="Q64" s="484"/>
      <c r="R64" s="484"/>
      <c r="S64" s="488" t="str">
        <f>IFERROR(INDEX(Customer!D:D,MATCH(R64,Customer!C:C,0),0),"")</f>
        <v/>
      </c>
      <c r="T64" s="490">
        <f>IFERROR(INDEX('Kode Akun'!N:N,MATCH(H64,'Kode Akun'!C:C,0),0),"")</f>
        <v>1210</v>
      </c>
      <c r="U64" s="488" t="str">
        <f>IFERROR(INDEX('Kode Akun'!O:O,MATCH(H64,'Kode Akun'!C:C,0),0),"")</f>
        <v>Account Receivables</v>
      </c>
      <c r="V64" s="166"/>
    </row>
    <row r="65" spans="1:22" ht="15" customHeight="1" x14ac:dyDescent="0.25">
      <c r="A65" s="51">
        <f t="shared" si="3"/>
        <v>0</v>
      </c>
      <c r="B65" s="51">
        <f t="shared" si="4"/>
        <v>2</v>
      </c>
      <c r="C65" s="442">
        <f t="shared" si="2"/>
        <v>0</v>
      </c>
      <c r="D65" s="477">
        <v>56</v>
      </c>
      <c r="E65" s="478">
        <v>43625</v>
      </c>
      <c r="F65" s="477"/>
      <c r="G65" s="479" t="s">
        <v>544</v>
      </c>
      <c r="H65" s="477">
        <v>4201</v>
      </c>
      <c r="I65" s="480" t="str">
        <f>IF(H65&lt;&gt;"",INDEX('Kode Akun'!$D:$D,MATCH($H65,'Kode Akun'!$C:$C,0),0),"")</f>
        <v>Diskon Penjualan - Produk 1</v>
      </c>
      <c r="J65" s="481">
        <v>200000</v>
      </c>
      <c r="K65" s="481"/>
      <c r="L65" s="482" t="s">
        <v>357</v>
      </c>
      <c r="M65" s="483"/>
      <c r="N65" s="487"/>
      <c r="O65" s="487"/>
      <c r="P65" s="489"/>
      <c r="Q65" s="484"/>
      <c r="R65" s="484"/>
      <c r="S65" s="488" t="str">
        <f>IFERROR(INDEX(Customer!D:D,MATCH(R65,Customer!C:C,0),0),"")</f>
        <v/>
      </c>
      <c r="T65" s="490">
        <f>IFERROR(INDEX('Kode Akun'!N:N,MATCH(H65,'Kode Akun'!C:C,0),0),"")</f>
        <v>4050</v>
      </c>
      <c r="U65" s="488" t="str">
        <f>IFERROR(INDEX('Kode Akun'!O:O,MATCH(H65,'Kode Akun'!C:C,0),0),"")</f>
        <v>Sales Discounts - All Products</v>
      </c>
      <c r="V65" s="166"/>
    </row>
    <row r="66" spans="1:22" ht="15" customHeight="1" x14ac:dyDescent="0.25">
      <c r="A66" s="51">
        <f t="shared" si="3"/>
        <v>0</v>
      </c>
      <c r="B66" s="51">
        <f t="shared" si="4"/>
        <v>2</v>
      </c>
      <c r="C66" s="442">
        <f t="shared" si="2"/>
        <v>0</v>
      </c>
      <c r="D66" s="477">
        <v>57</v>
      </c>
      <c r="E66" s="478">
        <v>43626</v>
      </c>
      <c r="F66" s="477"/>
      <c r="G66" s="479" t="s">
        <v>545</v>
      </c>
      <c r="H66" s="477">
        <v>1210</v>
      </c>
      <c r="I66" s="480" t="str">
        <f>IF(H66&lt;&gt;"",INDEX('Kode Akun'!$D:$D,MATCH($H66,'Kode Akun'!$C:$C,0),0),"")</f>
        <v>Piutang Usaha Pelanggan</v>
      </c>
      <c r="J66" s="481">
        <v>75000000</v>
      </c>
      <c r="K66" s="481"/>
      <c r="L66" s="482" t="s">
        <v>357</v>
      </c>
      <c r="M66" s="483"/>
      <c r="N66" s="487"/>
      <c r="O66" s="487"/>
      <c r="P66" s="489"/>
      <c r="Q66" s="484"/>
      <c r="R66" s="484"/>
      <c r="S66" s="488" t="str">
        <f>IFERROR(INDEX(Customer!D:D,MATCH(R66,Customer!C:C,0),0),"")</f>
        <v/>
      </c>
      <c r="T66" s="490">
        <f>IFERROR(INDEX('Kode Akun'!N:N,MATCH(H66,'Kode Akun'!C:C,0),0),"")</f>
        <v>1210</v>
      </c>
      <c r="U66" s="488" t="str">
        <f>IFERROR(INDEX('Kode Akun'!O:O,MATCH(H66,'Kode Akun'!C:C,0),0),"")</f>
        <v>Account Receivables</v>
      </c>
      <c r="V66" s="166"/>
    </row>
    <row r="67" spans="1:22" ht="15" customHeight="1" x14ac:dyDescent="0.25">
      <c r="A67" s="51">
        <f t="shared" si="3"/>
        <v>0</v>
      </c>
      <c r="B67" s="51">
        <f t="shared" si="4"/>
        <v>2</v>
      </c>
      <c r="C67" s="442">
        <f t="shared" si="2"/>
        <v>0</v>
      </c>
      <c r="D67" s="477">
        <v>58</v>
      </c>
      <c r="E67" s="478">
        <v>43626</v>
      </c>
      <c r="F67" s="477"/>
      <c r="G67" s="479" t="s">
        <v>545</v>
      </c>
      <c r="H67" s="477">
        <v>4101</v>
      </c>
      <c r="I67" s="480" t="str">
        <f>IF(H67&lt;&gt;"",INDEX('Kode Akun'!$D:$D,MATCH($H67,'Kode Akun'!$C:$C,0),0),"")</f>
        <v>Pendapatan - Produk 1</v>
      </c>
      <c r="J67" s="481"/>
      <c r="K67" s="481">
        <v>75000000</v>
      </c>
      <c r="L67" s="482" t="s">
        <v>357</v>
      </c>
      <c r="M67" s="483"/>
      <c r="N67" s="487"/>
      <c r="O67" s="487"/>
      <c r="P67" s="489"/>
      <c r="Q67" s="484"/>
      <c r="R67" s="484"/>
      <c r="S67" s="488" t="str">
        <f>IFERROR(INDEX(Customer!D:D,MATCH(R67,Customer!C:C,0),0),"")</f>
        <v/>
      </c>
      <c r="T67" s="490">
        <f>IFERROR(INDEX('Kode Akun'!N:N,MATCH(H67,'Kode Akun'!C:C,0),0),"")</f>
        <v>4010</v>
      </c>
      <c r="U67" s="488" t="str">
        <f>IFERROR(INDEX('Kode Akun'!O:O,MATCH(H67,'Kode Akun'!C:C,0),0),"")</f>
        <v>REVENUE - All Products</v>
      </c>
      <c r="V67" s="166"/>
    </row>
    <row r="68" spans="1:22" ht="15" customHeight="1" x14ac:dyDescent="0.25">
      <c r="A68" s="51">
        <f t="shared" si="3"/>
        <v>0</v>
      </c>
      <c r="B68" s="51">
        <f t="shared" si="4"/>
        <v>2</v>
      </c>
      <c r="C68" s="442">
        <f t="shared" si="2"/>
        <v>0</v>
      </c>
      <c r="D68" s="477">
        <v>59</v>
      </c>
      <c r="E68" s="478">
        <v>43626</v>
      </c>
      <c r="F68" s="477"/>
      <c r="G68" s="479" t="s">
        <v>545</v>
      </c>
      <c r="H68" s="477">
        <v>1210</v>
      </c>
      <c r="I68" s="480" t="str">
        <f>IF(H68&lt;&gt;"",INDEX('Kode Akun'!$D:$D,MATCH($H68,'Kode Akun'!$C:$C,0),0),"")</f>
        <v>Piutang Usaha Pelanggan</v>
      </c>
      <c r="J68" s="481">
        <v>30000</v>
      </c>
      <c r="K68" s="481"/>
      <c r="L68" s="482" t="s">
        <v>357</v>
      </c>
      <c r="M68" s="483"/>
      <c r="N68" s="487"/>
      <c r="O68" s="487"/>
      <c r="P68" s="489"/>
      <c r="Q68" s="484"/>
      <c r="R68" s="484"/>
      <c r="S68" s="488" t="str">
        <f>IFERROR(INDEX(Customer!D:D,MATCH(R68,Customer!C:C,0),0),"")</f>
        <v/>
      </c>
      <c r="T68" s="490">
        <f>IFERROR(INDEX('Kode Akun'!N:N,MATCH(H68,'Kode Akun'!C:C,0),0),"")</f>
        <v>1210</v>
      </c>
      <c r="U68" s="488" t="str">
        <f>IFERROR(INDEX('Kode Akun'!O:O,MATCH(H68,'Kode Akun'!C:C,0),0),"")</f>
        <v>Account Receivables</v>
      </c>
      <c r="V68" s="166"/>
    </row>
    <row r="69" spans="1:22" ht="15" customHeight="1" x14ac:dyDescent="0.25">
      <c r="A69" s="51">
        <f t="shared" si="3"/>
        <v>0</v>
      </c>
      <c r="B69" s="51">
        <f t="shared" si="4"/>
        <v>2</v>
      </c>
      <c r="C69" s="442">
        <f t="shared" si="2"/>
        <v>0</v>
      </c>
      <c r="D69" s="477">
        <v>60</v>
      </c>
      <c r="E69" s="478">
        <v>43626</v>
      </c>
      <c r="F69" s="477"/>
      <c r="G69" s="479" t="s">
        <v>545</v>
      </c>
      <c r="H69" s="477">
        <v>4340</v>
      </c>
      <c r="I69" s="480" t="str">
        <f>IF(H69&lt;&gt;"",INDEX('Kode Akun'!$D:$D,MATCH($H69,'Kode Akun'!$C:$C,0),0),"")</f>
        <v>Pendapatan Ongkos Kirim</v>
      </c>
      <c r="J69" s="481"/>
      <c r="K69" s="481">
        <v>30000</v>
      </c>
      <c r="L69" s="482" t="s">
        <v>357</v>
      </c>
      <c r="M69" s="483"/>
      <c r="N69" s="487"/>
      <c r="O69" s="487"/>
      <c r="P69" s="489"/>
      <c r="Q69" s="484"/>
      <c r="R69" s="484"/>
      <c r="S69" s="488" t="str">
        <f>IFERROR(INDEX(Customer!D:D,MATCH(R69,Customer!C:C,0),0),"")</f>
        <v/>
      </c>
      <c r="T69" s="490">
        <f>IFERROR(INDEX('Kode Akun'!N:N,MATCH(H69,'Kode Akun'!C:C,0),0),"")</f>
        <v>4010</v>
      </c>
      <c r="U69" s="488" t="str">
        <f>IFERROR(INDEX('Kode Akun'!O:O,MATCH(H69,'Kode Akun'!C:C,0),0),"")</f>
        <v>REVENUE - All Products</v>
      </c>
      <c r="V69" s="166"/>
    </row>
    <row r="70" spans="1:22" ht="15" customHeight="1" x14ac:dyDescent="0.25">
      <c r="A70" s="51">
        <f t="shared" si="3"/>
        <v>0</v>
      </c>
      <c r="B70" s="51">
        <f t="shared" si="4"/>
        <v>2</v>
      </c>
      <c r="C70" s="442">
        <f t="shared" si="2"/>
        <v>0</v>
      </c>
      <c r="D70" s="477">
        <v>61</v>
      </c>
      <c r="E70" s="478">
        <v>43655</v>
      </c>
      <c r="F70" s="477"/>
      <c r="G70" s="479" t="s">
        <v>543</v>
      </c>
      <c r="H70" s="477">
        <v>1210</v>
      </c>
      <c r="I70" s="480" t="str">
        <f>IF(H70&lt;&gt;"",INDEX('Kode Akun'!$D:$D,MATCH($H70,'Kode Akun'!$C:$C,0),0),"")</f>
        <v>Piutang Usaha Pelanggan</v>
      </c>
      <c r="J70" s="481">
        <v>5700000</v>
      </c>
      <c r="K70" s="481"/>
      <c r="L70" s="482" t="s">
        <v>357</v>
      </c>
      <c r="M70" s="483"/>
      <c r="N70" s="487"/>
      <c r="O70" s="487"/>
      <c r="P70" s="489"/>
      <c r="Q70" s="484"/>
      <c r="R70" s="484"/>
      <c r="S70" s="488" t="str">
        <f>IFERROR(INDEX(Customer!D:D,MATCH(R70,Customer!C:C,0),0),"")</f>
        <v/>
      </c>
      <c r="T70" s="490">
        <f>IFERROR(INDEX('Kode Akun'!N:N,MATCH(H70,'Kode Akun'!C:C,0),0),"")</f>
        <v>1210</v>
      </c>
      <c r="U70" s="488" t="str">
        <f>IFERROR(INDEX('Kode Akun'!O:O,MATCH(H70,'Kode Akun'!C:C,0),0),"")</f>
        <v>Account Receivables</v>
      </c>
      <c r="V70" s="166"/>
    </row>
    <row r="71" spans="1:22" ht="15" customHeight="1" x14ac:dyDescent="0.25">
      <c r="A71" s="51">
        <f t="shared" si="3"/>
        <v>0</v>
      </c>
      <c r="B71" s="51">
        <f t="shared" si="4"/>
        <v>2</v>
      </c>
      <c r="C71" s="442">
        <f t="shared" si="2"/>
        <v>0</v>
      </c>
      <c r="D71" s="477">
        <v>62</v>
      </c>
      <c r="E71" s="478">
        <v>43655</v>
      </c>
      <c r="F71" s="477"/>
      <c r="G71" s="479" t="s">
        <v>543</v>
      </c>
      <c r="H71" s="477">
        <v>4101</v>
      </c>
      <c r="I71" s="480" t="str">
        <f>IF(H71&lt;&gt;"",INDEX('Kode Akun'!$D:$D,MATCH($H71,'Kode Akun'!$C:$C,0),0),"")</f>
        <v>Pendapatan - Produk 1</v>
      </c>
      <c r="J71" s="481"/>
      <c r="K71" s="481">
        <v>5700000</v>
      </c>
      <c r="L71" s="482" t="s">
        <v>357</v>
      </c>
      <c r="M71" s="483"/>
      <c r="N71" s="487"/>
      <c r="O71" s="487"/>
      <c r="P71" s="489"/>
      <c r="Q71" s="484"/>
      <c r="R71" s="484"/>
      <c r="S71" s="488" t="str">
        <f>IFERROR(INDEX(Customer!D:D,MATCH(R71,Customer!C:C,0),0),"")</f>
        <v/>
      </c>
      <c r="T71" s="490">
        <f>IFERROR(INDEX('Kode Akun'!N:N,MATCH(H71,'Kode Akun'!C:C,0),0),"")</f>
        <v>4010</v>
      </c>
      <c r="U71" s="488" t="str">
        <f>IFERROR(INDEX('Kode Akun'!O:O,MATCH(H71,'Kode Akun'!C:C,0),0),"")</f>
        <v>REVENUE - All Products</v>
      </c>
      <c r="V71" s="166"/>
    </row>
    <row r="72" spans="1:22" ht="15" customHeight="1" x14ac:dyDescent="0.25">
      <c r="A72" s="51">
        <f t="shared" si="3"/>
        <v>0</v>
      </c>
      <c r="B72" s="51">
        <f t="shared" si="4"/>
        <v>2</v>
      </c>
      <c r="C72" s="442">
        <f t="shared" si="2"/>
        <v>0</v>
      </c>
      <c r="D72" s="477">
        <v>63</v>
      </c>
      <c r="E72" s="478">
        <v>43655</v>
      </c>
      <c r="F72" s="477"/>
      <c r="G72" s="479" t="s">
        <v>544</v>
      </c>
      <c r="H72" s="477">
        <v>1210</v>
      </c>
      <c r="I72" s="480" t="str">
        <f>IF(H72&lt;&gt;"",INDEX('Kode Akun'!$D:$D,MATCH($H72,'Kode Akun'!$C:$C,0),0),"")</f>
        <v>Piutang Usaha Pelanggan</v>
      </c>
      <c r="J72" s="481">
        <v>10000000</v>
      </c>
      <c r="K72" s="481"/>
      <c r="L72" s="482" t="s">
        <v>357</v>
      </c>
      <c r="M72" s="483"/>
      <c r="N72" s="487"/>
      <c r="O72" s="487"/>
      <c r="P72" s="489"/>
      <c r="Q72" s="484"/>
      <c r="R72" s="484"/>
      <c r="S72" s="488" t="str">
        <f>IFERROR(INDEX(Customer!D:D,MATCH(R72,Customer!C:C,0),0),"")</f>
        <v/>
      </c>
      <c r="T72" s="490">
        <f>IFERROR(INDEX('Kode Akun'!N:N,MATCH(H72,'Kode Akun'!C:C,0),0),"")</f>
        <v>1210</v>
      </c>
      <c r="U72" s="488" t="str">
        <f>IFERROR(INDEX('Kode Akun'!O:O,MATCH(H72,'Kode Akun'!C:C,0),0),"")</f>
        <v>Account Receivables</v>
      </c>
      <c r="V72" s="166"/>
    </row>
    <row r="73" spans="1:22" ht="15" customHeight="1" x14ac:dyDescent="0.25">
      <c r="A73" s="51">
        <f t="shared" si="3"/>
        <v>0</v>
      </c>
      <c r="B73" s="51">
        <f t="shared" si="4"/>
        <v>2</v>
      </c>
      <c r="C73" s="442">
        <f t="shared" si="2"/>
        <v>0</v>
      </c>
      <c r="D73" s="477">
        <v>64</v>
      </c>
      <c r="E73" s="478">
        <v>43655</v>
      </c>
      <c r="F73" s="477"/>
      <c r="G73" s="479" t="s">
        <v>544</v>
      </c>
      <c r="H73" s="477">
        <v>4101</v>
      </c>
      <c r="I73" s="480" t="str">
        <f>IF(H73&lt;&gt;"",INDEX('Kode Akun'!$D:$D,MATCH($H73,'Kode Akun'!$C:$C,0),0),"")</f>
        <v>Pendapatan - Produk 1</v>
      </c>
      <c r="J73" s="481"/>
      <c r="K73" s="481">
        <v>10000000</v>
      </c>
      <c r="L73" s="482" t="s">
        <v>357</v>
      </c>
      <c r="M73" s="483"/>
      <c r="N73" s="487"/>
      <c r="O73" s="487"/>
      <c r="P73" s="489"/>
      <c r="Q73" s="484"/>
      <c r="R73" s="484"/>
      <c r="S73" s="488" t="str">
        <f>IFERROR(INDEX(Customer!D:D,MATCH(R73,Customer!C:C,0),0),"")</f>
        <v/>
      </c>
      <c r="T73" s="490">
        <f>IFERROR(INDEX('Kode Akun'!N:N,MATCH(H73,'Kode Akun'!C:C,0),0),"")</f>
        <v>4010</v>
      </c>
      <c r="U73" s="488" t="str">
        <f>IFERROR(INDEX('Kode Akun'!O:O,MATCH(H73,'Kode Akun'!C:C,0),0),"")</f>
        <v>REVENUE - All Products</v>
      </c>
      <c r="V73" s="166"/>
    </row>
    <row r="74" spans="1:22" ht="15" customHeight="1" x14ac:dyDescent="0.25">
      <c r="A74" s="51">
        <f t="shared" si="3"/>
        <v>0</v>
      </c>
      <c r="B74" s="51">
        <f t="shared" si="4"/>
        <v>2</v>
      </c>
      <c r="C74" s="442">
        <f t="shared" ref="C74:C137" si="5">IF(H74=AkunBukuBesar,IF(C73=0,GLJKMax+C73+1,C73+1),C73)</f>
        <v>0</v>
      </c>
      <c r="D74" s="477">
        <v>65</v>
      </c>
      <c r="E74" s="478">
        <v>43655</v>
      </c>
      <c r="F74" s="477"/>
      <c r="G74" s="479" t="s">
        <v>544</v>
      </c>
      <c r="H74" s="477">
        <v>1210</v>
      </c>
      <c r="I74" s="480" t="str">
        <f>IF(H74&lt;&gt;"",INDEX('Kode Akun'!$D:$D,MATCH($H74,'Kode Akun'!$C:$C,0),0),"")</f>
        <v>Piutang Usaha Pelanggan</v>
      </c>
      <c r="J74" s="481"/>
      <c r="K74" s="481">
        <v>200000</v>
      </c>
      <c r="L74" s="482" t="s">
        <v>357</v>
      </c>
      <c r="M74" s="483"/>
      <c r="N74" s="487"/>
      <c r="O74" s="487"/>
      <c r="P74" s="489"/>
      <c r="Q74" s="484"/>
      <c r="R74" s="484"/>
      <c r="S74" s="488" t="str">
        <f>IFERROR(INDEX(Customer!D:D,MATCH(R74,Customer!C:C,0),0),"")</f>
        <v/>
      </c>
      <c r="T74" s="490">
        <f>IFERROR(INDEX('Kode Akun'!N:N,MATCH(H74,'Kode Akun'!C:C,0),0),"")</f>
        <v>1210</v>
      </c>
      <c r="U74" s="488" t="str">
        <f>IFERROR(INDEX('Kode Akun'!O:O,MATCH(H74,'Kode Akun'!C:C,0),0),"")</f>
        <v>Account Receivables</v>
      </c>
      <c r="V74" s="166"/>
    </row>
    <row r="75" spans="1:22" ht="15" customHeight="1" x14ac:dyDescent="0.25">
      <c r="A75" s="51">
        <f t="shared" ref="A75:A138" si="6">IF(AND(H75=arapcontrol,O75=arapledgercode),A74+1,A74)</f>
        <v>0</v>
      </c>
      <c r="B75" s="51">
        <f t="shared" ref="B75:B138" si="7">IF(AND(H75=AkunARKontrol,R75=AkunAR),B74+1,B74)</f>
        <v>2</v>
      </c>
      <c r="C75" s="442">
        <f t="shared" si="5"/>
        <v>0</v>
      </c>
      <c r="D75" s="477">
        <v>66</v>
      </c>
      <c r="E75" s="478">
        <v>43655</v>
      </c>
      <c r="F75" s="477"/>
      <c r="G75" s="479" t="s">
        <v>544</v>
      </c>
      <c r="H75" s="477">
        <v>4201</v>
      </c>
      <c r="I75" s="480" t="str">
        <f>IF(H75&lt;&gt;"",INDEX('Kode Akun'!$D:$D,MATCH($H75,'Kode Akun'!$C:$C,0),0),"")</f>
        <v>Diskon Penjualan - Produk 1</v>
      </c>
      <c r="J75" s="481">
        <v>200000</v>
      </c>
      <c r="K75" s="481"/>
      <c r="L75" s="482" t="s">
        <v>357</v>
      </c>
      <c r="M75" s="483"/>
      <c r="N75" s="487"/>
      <c r="O75" s="487"/>
      <c r="P75" s="489"/>
      <c r="Q75" s="484"/>
      <c r="R75" s="484"/>
      <c r="S75" s="488" t="str">
        <f>IFERROR(INDEX(Customer!D:D,MATCH(R75,Customer!C:C,0),0),"")</f>
        <v/>
      </c>
      <c r="T75" s="490">
        <f>IFERROR(INDEX('Kode Akun'!N:N,MATCH(H75,'Kode Akun'!C:C,0),0),"")</f>
        <v>4050</v>
      </c>
      <c r="U75" s="488" t="str">
        <f>IFERROR(INDEX('Kode Akun'!O:O,MATCH(H75,'Kode Akun'!C:C,0),0),"")</f>
        <v>Sales Discounts - All Products</v>
      </c>
      <c r="V75" s="166"/>
    </row>
    <row r="76" spans="1:22" ht="15" customHeight="1" x14ac:dyDescent="0.25">
      <c r="A76" s="51">
        <f t="shared" si="6"/>
        <v>0</v>
      </c>
      <c r="B76" s="51">
        <f t="shared" si="7"/>
        <v>2</v>
      </c>
      <c r="C76" s="442">
        <f t="shared" si="5"/>
        <v>0</v>
      </c>
      <c r="D76" s="477">
        <v>67</v>
      </c>
      <c r="E76" s="478">
        <v>43656</v>
      </c>
      <c r="F76" s="477"/>
      <c r="G76" s="479" t="s">
        <v>545</v>
      </c>
      <c r="H76" s="477">
        <v>1210</v>
      </c>
      <c r="I76" s="480" t="str">
        <f>IF(H76&lt;&gt;"",INDEX('Kode Akun'!$D:$D,MATCH($H76,'Kode Akun'!$C:$C,0),0),"")</f>
        <v>Piutang Usaha Pelanggan</v>
      </c>
      <c r="J76" s="481">
        <v>25000000</v>
      </c>
      <c r="K76" s="481"/>
      <c r="L76" s="482" t="s">
        <v>357</v>
      </c>
      <c r="M76" s="483"/>
      <c r="N76" s="487"/>
      <c r="O76" s="487"/>
      <c r="P76" s="489"/>
      <c r="Q76" s="484"/>
      <c r="R76" s="484"/>
      <c r="S76" s="488" t="str">
        <f>IFERROR(INDEX(Customer!D:D,MATCH(R76,Customer!C:C,0),0),"")</f>
        <v/>
      </c>
      <c r="T76" s="490">
        <f>IFERROR(INDEX('Kode Akun'!N:N,MATCH(H76,'Kode Akun'!C:C,0),0),"")</f>
        <v>1210</v>
      </c>
      <c r="U76" s="488" t="str">
        <f>IFERROR(INDEX('Kode Akun'!O:O,MATCH(H76,'Kode Akun'!C:C,0),0),"")</f>
        <v>Account Receivables</v>
      </c>
      <c r="V76" s="166"/>
    </row>
    <row r="77" spans="1:22" ht="15" customHeight="1" x14ac:dyDescent="0.25">
      <c r="A77" s="51">
        <f t="shared" si="6"/>
        <v>0</v>
      </c>
      <c r="B77" s="51">
        <f t="shared" si="7"/>
        <v>2</v>
      </c>
      <c r="C77" s="442">
        <f t="shared" si="5"/>
        <v>0</v>
      </c>
      <c r="D77" s="477">
        <v>68</v>
      </c>
      <c r="E77" s="478">
        <v>43656</v>
      </c>
      <c r="F77" s="477"/>
      <c r="G77" s="479" t="s">
        <v>545</v>
      </c>
      <c r="H77" s="477">
        <v>4101</v>
      </c>
      <c r="I77" s="480" t="str">
        <f>IF(H77&lt;&gt;"",INDEX('Kode Akun'!$D:$D,MATCH($H77,'Kode Akun'!$C:$C,0),0),"")</f>
        <v>Pendapatan - Produk 1</v>
      </c>
      <c r="J77" s="481"/>
      <c r="K77" s="481">
        <v>25000000</v>
      </c>
      <c r="L77" s="482" t="s">
        <v>357</v>
      </c>
      <c r="M77" s="483"/>
      <c r="N77" s="487"/>
      <c r="O77" s="487"/>
      <c r="P77" s="489"/>
      <c r="Q77" s="484"/>
      <c r="R77" s="484"/>
      <c r="S77" s="488" t="str">
        <f>IFERROR(INDEX(Customer!D:D,MATCH(R77,Customer!C:C,0),0),"")</f>
        <v/>
      </c>
      <c r="T77" s="490">
        <f>IFERROR(INDEX('Kode Akun'!N:N,MATCH(H77,'Kode Akun'!C:C,0),0),"")</f>
        <v>4010</v>
      </c>
      <c r="U77" s="488" t="str">
        <f>IFERROR(INDEX('Kode Akun'!O:O,MATCH(H77,'Kode Akun'!C:C,0),0),"")</f>
        <v>REVENUE - All Products</v>
      </c>
      <c r="V77" s="166"/>
    </row>
    <row r="78" spans="1:22" ht="15" customHeight="1" x14ac:dyDescent="0.25">
      <c r="A78" s="51">
        <f t="shared" si="6"/>
        <v>0</v>
      </c>
      <c r="B78" s="51">
        <f t="shared" si="7"/>
        <v>2</v>
      </c>
      <c r="C78" s="442">
        <f t="shared" si="5"/>
        <v>0</v>
      </c>
      <c r="D78" s="477">
        <v>69</v>
      </c>
      <c r="E78" s="478">
        <v>43656</v>
      </c>
      <c r="F78" s="477"/>
      <c r="G78" s="479" t="s">
        <v>545</v>
      </c>
      <c r="H78" s="477">
        <v>1210</v>
      </c>
      <c r="I78" s="480" t="str">
        <f>IF(H78&lt;&gt;"",INDEX('Kode Akun'!$D:$D,MATCH($H78,'Kode Akun'!$C:$C,0),0),"")</f>
        <v>Piutang Usaha Pelanggan</v>
      </c>
      <c r="J78" s="481">
        <v>30000</v>
      </c>
      <c r="K78" s="481"/>
      <c r="L78" s="482" t="s">
        <v>357</v>
      </c>
      <c r="M78" s="483"/>
      <c r="N78" s="487"/>
      <c r="O78" s="487"/>
      <c r="P78" s="489"/>
      <c r="Q78" s="484"/>
      <c r="R78" s="484"/>
      <c r="S78" s="488" t="str">
        <f>IFERROR(INDEX(Customer!D:D,MATCH(R78,Customer!C:C,0),0),"")</f>
        <v/>
      </c>
      <c r="T78" s="490">
        <f>IFERROR(INDEX('Kode Akun'!N:N,MATCH(H78,'Kode Akun'!C:C,0),0),"")</f>
        <v>1210</v>
      </c>
      <c r="U78" s="488" t="str">
        <f>IFERROR(INDEX('Kode Akun'!O:O,MATCH(H78,'Kode Akun'!C:C,0),0),"")</f>
        <v>Account Receivables</v>
      </c>
      <c r="V78" s="166"/>
    </row>
    <row r="79" spans="1:22" ht="15" customHeight="1" x14ac:dyDescent="0.25">
      <c r="A79" s="51">
        <f t="shared" si="6"/>
        <v>0</v>
      </c>
      <c r="B79" s="51">
        <f t="shared" si="7"/>
        <v>2</v>
      </c>
      <c r="C79" s="442">
        <f t="shared" si="5"/>
        <v>0</v>
      </c>
      <c r="D79" s="477">
        <v>70</v>
      </c>
      <c r="E79" s="478">
        <v>43656</v>
      </c>
      <c r="F79" s="477"/>
      <c r="G79" s="479" t="s">
        <v>545</v>
      </c>
      <c r="H79" s="477">
        <v>4340</v>
      </c>
      <c r="I79" s="480" t="str">
        <f>IF(H79&lt;&gt;"",INDEX('Kode Akun'!$D:$D,MATCH($H79,'Kode Akun'!$C:$C,0),0),"")</f>
        <v>Pendapatan Ongkos Kirim</v>
      </c>
      <c r="J79" s="481"/>
      <c r="K79" s="481">
        <v>30000</v>
      </c>
      <c r="L79" s="482" t="s">
        <v>357</v>
      </c>
      <c r="M79" s="483"/>
      <c r="N79" s="487"/>
      <c r="O79" s="487"/>
      <c r="P79" s="489"/>
      <c r="Q79" s="484"/>
      <c r="R79" s="484"/>
      <c r="S79" s="488" t="str">
        <f>IFERROR(INDEX(Customer!D:D,MATCH(R79,Customer!C:C,0),0),"")</f>
        <v/>
      </c>
      <c r="T79" s="490">
        <f>IFERROR(INDEX('Kode Akun'!N:N,MATCH(H79,'Kode Akun'!C:C,0),0),"")</f>
        <v>4010</v>
      </c>
      <c r="U79" s="488" t="str">
        <f>IFERROR(INDEX('Kode Akun'!O:O,MATCH(H79,'Kode Akun'!C:C,0),0),"")</f>
        <v>REVENUE - All Products</v>
      </c>
      <c r="V79" s="166"/>
    </row>
    <row r="80" spans="1:22" ht="15" customHeight="1" x14ac:dyDescent="0.25">
      <c r="A80" s="51">
        <f t="shared" si="6"/>
        <v>0</v>
      </c>
      <c r="B80" s="51">
        <f t="shared" si="7"/>
        <v>2</v>
      </c>
      <c r="C80" s="442">
        <f t="shared" si="5"/>
        <v>0</v>
      </c>
      <c r="D80" s="477">
        <v>71</v>
      </c>
      <c r="E80" s="478">
        <v>43685</v>
      </c>
      <c r="F80" s="477"/>
      <c r="G80" s="479" t="s">
        <v>543</v>
      </c>
      <c r="H80" s="477">
        <v>1210</v>
      </c>
      <c r="I80" s="480" t="str">
        <f>IF(H80&lt;&gt;"",INDEX('Kode Akun'!$D:$D,MATCH($H80,'Kode Akun'!$C:$C,0),0),"")</f>
        <v>Piutang Usaha Pelanggan</v>
      </c>
      <c r="J80" s="481">
        <v>5700000</v>
      </c>
      <c r="K80" s="481"/>
      <c r="L80" s="482" t="s">
        <v>357</v>
      </c>
      <c r="M80" s="483"/>
      <c r="N80" s="487"/>
      <c r="O80" s="487"/>
      <c r="P80" s="489"/>
      <c r="Q80" s="484"/>
      <c r="R80" s="484"/>
      <c r="S80" s="488" t="str">
        <f>IFERROR(INDEX(Customer!D:D,MATCH(R80,Customer!C:C,0),0),"")</f>
        <v/>
      </c>
      <c r="T80" s="490">
        <f>IFERROR(INDEX('Kode Akun'!N:N,MATCH(H80,'Kode Akun'!C:C,0),0),"")</f>
        <v>1210</v>
      </c>
      <c r="U80" s="488" t="str">
        <f>IFERROR(INDEX('Kode Akun'!O:O,MATCH(H80,'Kode Akun'!C:C,0),0),"")</f>
        <v>Account Receivables</v>
      </c>
      <c r="V80" s="166"/>
    </row>
    <row r="81" spans="1:22" ht="15" customHeight="1" x14ac:dyDescent="0.25">
      <c r="A81" s="51">
        <f t="shared" si="6"/>
        <v>0</v>
      </c>
      <c r="B81" s="51">
        <f t="shared" si="7"/>
        <v>2</v>
      </c>
      <c r="C81" s="442">
        <f t="shared" si="5"/>
        <v>0</v>
      </c>
      <c r="D81" s="477">
        <v>72</v>
      </c>
      <c r="E81" s="478">
        <v>43685</v>
      </c>
      <c r="F81" s="477"/>
      <c r="G81" s="479" t="s">
        <v>543</v>
      </c>
      <c r="H81" s="477">
        <v>4101</v>
      </c>
      <c r="I81" s="480" t="str">
        <f>IF(H81&lt;&gt;"",INDEX('Kode Akun'!$D:$D,MATCH($H81,'Kode Akun'!$C:$C,0),0),"")</f>
        <v>Pendapatan - Produk 1</v>
      </c>
      <c r="J81" s="481"/>
      <c r="K81" s="481">
        <v>5700000</v>
      </c>
      <c r="L81" s="482" t="s">
        <v>357</v>
      </c>
      <c r="M81" s="483"/>
      <c r="N81" s="487"/>
      <c r="O81" s="487"/>
      <c r="P81" s="489"/>
      <c r="Q81" s="484"/>
      <c r="R81" s="484"/>
      <c r="S81" s="488" t="str">
        <f>IFERROR(INDEX(Customer!D:D,MATCH(R81,Customer!C:C,0),0),"")</f>
        <v/>
      </c>
      <c r="T81" s="490">
        <f>IFERROR(INDEX('Kode Akun'!N:N,MATCH(H81,'Kode Akun'!C:C,0),0),"")</f>
        <v>4010</v>
      </c>
      <c r="U81" s="488" t="str">
        <f>IFERROR(INDEX('Kode Akun'!O:O,MATCH(H81,'Kode Akun'!C:C,0),0),"")</f>
        <v>REVENUE - All Products</v>
      </c>
      <c r="V81" s="166"/>
    </row>
    <row r="82" spans="1:22" ht="15" customHeight="1" x14ac:dyDescent="0.25">
      <c r="A82" s="51">
        <f t="shared" si="6"/>
        <v>0</v>
      </c>
      <c r="B82" s="51">
        <f t="shared" si="7"/>
        <v>2</v>
      </c>
      <c r="C82" s="442">
        <f t="shared" si="5"/>
        <v>0</v>
      </c>
      <c r="D82" s="477">
        <v>73</v>
      </c>
      <c r="E82" s="478">
        <v>43685</v>
      </c>
      <c r="F82" s="477"/>
      <c r="G82" s="479" t="s">
        <v>544</v>
      </c>
      <c r="H82" s="477">
        <v>1210</v>
      </c>
      <c r="I82" s="480" t="str">
        <f>IF(H82&lt;&gt;"",INDEX('Kode Akun'!$D:$D,MATCH($H82,'Kode Akun'!$C:$C,0),0),"")</f>
        <v>Piutang Usaha Pelanggan</v>
      </c>
      <c r="J82" s="481">
        <v>40000000</v>
      </c>
      <c r="K82" s="481"/>
      <c r="L82" s="482" t="s">
        <v>357</v>
      </c>
      <c r="M82" s="483"/>
      <c r="N82" s="487"/>
      <c r="O82" s="487"/>
      <c r="P82" s="489"/>
      <c r="Q82" s="484"/>
      <c r="R82" s="484"/>
      <c r="S82" s="488" t="str">
        <f>IFERROR(INDEX(Customer!D:D,MATCH(R82,Customer!C:C,0),0),"")</f>
        <v/>
      </c>
      <c r="T82" s="490">
        <f>IFERROR(INDEX('Kode Akun'!N:N,MATCH(H82,'Kode Akun'!C:C,0),0),"")</f>
        <v>1210</v>
      </c>
      <c r="U82" s="488" t="str">
        <f>IFERROR(INDEX('Kode Akun'!O:O,MATCH(H82,'Kode Akun'!C:C,0),0),"")</f>
        <v>Account Receivables</v>
      </c>
      <c r="V82" s="166"/>
    </row>
    <row r="83" spans="1:22" ht="15" customHeight="1" x14ac:dyDescent="0.25">
      <c r="A83" s="51">
        <f t="shared" si="6"/>
        <v>0</v>
      </c>
      <c r="B83" s="51">
        <f t="shared" si="7"/>
        <v>2</v>
      </c>
      <c r="C83" s="442">
        <f t="shared" si="5"/>
        <v>0</v>
      </c>
      <c r="D83" s="477">
        <v>74</v>
      </c>
      <c r="E83" s="478">
        <v>43685</v>
      </c>
      <c r="F83" s="477"/>
      <c r="G83" s="479" t="s">
        <v>544</v>
      </c>
      <c r="H83" s="477">
        <v>4101</v>
      </c>
      <c r="I83" s="480" t="str">
        <f>IF(H83&lt;&gt;"",INDEX('Kode Akun'!$D:$D,MATCH($H83,'Kode Akun'!$C:$C,0),0),"")</f>
        <v>Pendapatan - Produk 1</v>
      </c>
      <c r="J83" s="481"/>
      <c r="K83" s="481">
        <v>40000000</v>
      </c>
      <c r="L83" s="482" t="s">
        <v>357</v>
      </c>
      <c r="M83" s="483"/>
      <c r="N83" s="487"/>
      <c r="O83" s="487"/>
      <c r="P83" s="489"/>
      <c r="Q83" s="484"/>
      <c r="R83" s="484"/>
      <c r="S83" s="488" t="str">
        <f>IFERROR(INDEX(Customer!D:D,MATCH(R83,Customer!C:C,0),0),"")</f>
        <v/>
      </c>
      <c r="T83" s="490">
        <f>IFERROR(INDEX('Kode Akun'!N:N,MATCH(H83,'Kode Akun'!C:C,0),0),"")</f>
        <v>4010</v>
      </c>
      <c r="U83" s="488" t="str">
        <f>IFERROR(INDEX('Kode Akun'!O:O,MATCH(H83,'Kode Akun'!C:C,0),0),"")</f>
        <v>REVENUE - All Products</v>
      </c>
      <c r="V83" s="166"/>
    </row>
    <row r="84" spans="1:22" ht="15" customHeight="1" x14ac:dyDescent="0.25">
      <c r="A84" s="51">
        <f t="shared" si="6"/>
        <v>0</v>
      </c>
      <c r="B84" s="51">
        <f t="shared" si="7"/>
        <v>2</v>
      </c>
      <c r="C84" s="442">
        <f t="shared" si="5"/>
        <v>0</v>
      </c>
      <c r="D84" s="477">
        <v>75</v>
      </c>
      <c r="E84" s="478">
        <v>43685</v>
      </c>
      <c r="F84" s="477"/>
      <c r="G84" s="479" t="s">
        <v>544</v>
      </c>
      <c r="H84" s="477">
        <v>1210</v>
      </c>
      <c r="I84" s="480" t="str">
        <f>IF(H84&lt;&gt;"",INDEX('Kode Akun'!$D:$D,MATCH($H84,'Kode Akun'!$C:$C,0),0),"")</f>
        <v>Piutang Usaha Pelanggan</v>
      </c>
      <c r="J84" s="481"/>
      <c r="K84" s="481">
        <v>200000</v>
      </c>
      <c r="L84" s="482" t="s">
        <v>357</v>
      </c>
      <c r="M84" s="483"/>
      <c r="N84" s="487"/>
      <c r="O84" s="487"/>
      <c r="P84" s="489"/>
      <c r="Q84" s="484"/>
      <c r="R84" s="484"/>
      <c r="S84" s="488" t="str">
        <f>IFERROR(INDEX(Customer!D:D,MATCH(R84,Customer!C:C,0),0),"")</f>
        <v/>
      </c>
      <c r="T84" s="490">
        <f>IFERROR(INDEX('Kode Akun'!N:N,MATCH(H84,'Kode Akun'!C:C,0),0),"")</f>
        <v>1210</v>
      </c>
      <c r="U84" s="488" t="str">
        <f>IFERROR(INDEX('Kode Akun'!O:O,MATCH(H84,'Kode Akun'!C:C,0),0),"")</f>
        <v>Account Receivables</v>
      </c>
      <c r="V84" s="166"/>
    </row>
    <row r="85" spans="1:22" ht="15" customHeight="1" x14ac:dyDescent="0.25">
      <c r="A85" s="51">
        <f t="shared" si="6"/>
        <v>0</v>
      </c>
      <c r="B85" s="51">
        <f t="shared" si="7"/>
        <v>2</v>
      </c>
      <c r="C85" s="442">
        <f t="shared" si="5"/>
        <v>0</v>
      </c>
      <c r="D85" s="477">
        <v>76</v>
      </c>
      <c r="E85" s="478">
        <v>43685</v>
      </c>
      <c r="F85" s="477"/>
      <c r="G85" s="479" t="s">
        <v>544</v>
      </c>
      <c r="H85" s="477">
        <v>4201</v>
      </c>
      <c r="I85" s="480" t="str">
        <f>IF(H85&lt;&gt;"",INDEX('Kode Akun'!$D:$D,MATCH($H85,'Kode Akun'!$C:$C,0),0),"")</f>
        <v>Diskon Penjualan - Produk 1</v>
      </c>
      <c r="J85" s="481">
        <v>200000</v>
      </c>
      <c r="K85" s="481"/>
      <c r="L85" s="482" t="s">
        <v>357</v>
      </c>
      <c r="M85" s="483"/>
      <c r="N85" s="487"/>
      <c r="O85" s="487"/>
      <c r="P85" s="489"/>
      <c r="Q85" s="484"/>
      <c r="R85" s="484"/>
      <c r="S85" s="488" t="str">
        <f>IFERROR(INDEX(Customer!D:D,MATCH(R85,Customer!C:C,0),0),"")</f>
        <v/>
      </c>
      <c r="T85" s="490">
        <f>IFERROR(INDEX('Kode Akun'!N:N,MATCH(H85,'Kode Akun'!C:C,0),0),"")</f>
        <v>4050</v>
      </c>
      <c r="U85" s="488" t="str">
        <f>IFERROR(INDEX('Kode Akun'!O:O,MATCH(H85,'Kode Akun'!C:C,0),0),"")</f>
        <v>Sales Discounts - All Products</v>
      </c>
      <c r="V85" s="166"/>
    </row>
    <row r="86" spans="1:22" ht="15" customHeight="1" x14ac:dyDescent="0.25">
      <c r="A86" s="51">
        <f t="shared" si="6"/>
        <v>0</v>
      </c>
      <c r="B86" s="51">
        <f t="shared" si="7"/>
        <v>2</v>
      </c>
      <c r="C86" s="442">
        <f t="shared" si="5"/>
        <v>0</v>
      </c>
      <c r="D86" s="477">
        <v>77</v>
      </c>
      <c r="E86" s="478">
        <v>43686</v>
      </c>
      <c r="F86" s="477"/>
      <c r="G86" s="479" t="s">
        <v>545</v>
      </c>
      <c r="H86" s="477">
        <v>1210</v>
      </c>
      <c r="I86" s="480" t="str">
        <f>IF(H86&lt;&gt;"",INDEX('Kode Akun'!$D:$D,MATCH($H86,'Kode Akun'!$C:$C,0),0),"")</f>
        <v>Piutang Usaha Pelanggan</v>
      </c>
      <c r="J86" s="481">
        <v>25000000</v>
      </c>
      <c r="K86" s="481"/>
      <c r="L86" s="482" t="s">
        <v>357</v>
      </c>
      <c r="M86" s="483"/>
      <c r="N86" s="487"/>
      <c r="O86" s="487"/>
      <c r="P86" s="489"/>
      <c r="Q86" s="484"/>
      <c r="R86" s="484"/>
      <c r="S86" s="488" t="str">
        <f>IFERROR(INDEX(Customer!D:D,MATCH(R86,Customer!C:C,0),0),"")</f>
        <v/>
      </c>
      <c r="T86" s="490">
        <f>IFERROR(INDEX('Kode Akun'!N:N,MATCH(H86,'Kode Akun'!C:C,0),0),"")</f>
        <v>1210</v>
      </c>
      <c r="U86" s="488" t="str">
        <f>IFERROR(INDEX('Kode Akun'!O:O,MATCH(H86,'Kode Akun'!C:C,0),0),"")</f>
        <v>Account Receivables</v>
      </c>
      <c r="V86" s="166"/>
    </row>
    <row r="87" spans="1:22" ht="15" customHeight="1" x14ac:dyDescent="0.25">
      <c r="A87" s="51">
        <f t="shared" si="6"/>
        <v>0</v>
      </c>
      <c r="B87" s="51">
        <f t="shared" si="7"/>
        <v>2</v>
      </c>
      <c r="C87" s="442">
        <f t="shared" si="5"/>
        <v>0</v>
      </c>
      <c r="D87" s="477">
        <v>78</v>
      </c>
      <c r="E87" s="478">
        <v>43686</v>
      </c>
      <c r="F87" s="477"/>
      <c r="G87" s="479" t="s">
        <v>545</v>
      </c>
      <c r="H87" s="477">
        <v>4101</v>
      </c>
      <c r="I87" s="480" t="str">
        <f>IF(H87&lt;&gt;"",INDEX('Kode Akun'!$D:$D,MATCH($H87,'Kode Akun'!$C:$C,0),0),"")</f>
        <v>Pendapatan - Produk 1</v>
      </c>
      <c r="J87" s="481"/>
      <c r="K87" s="481">
        <v>25000000</v>
      </c>
      <c r="L87" s="482" t="s">
        <v>357</v>
      </c>
      <c r="M87" s="483"/>
      <c r="N87" s="487"/>
      <c r="O87" s="487"/>
      <c r="P87" s="489"/>
      <c r="Q87" s="484"/>
      <c r="R87" s="484"/>
      <c r="S87" s="488" t="str">
        <f>IFERROR(INDEX(Customer!D:D,MATCH(R87,Customer!C:C,0),0),"")</f>
        <v/>
      </c>
      <c r="T87" s="490">
        <f>IFERROR(INDEX('Kode Akun'!N:N,MATCH(H87,'Kode Akun'!C:C,0),0),"")</f>
        <v>4010</v>
      </c>
      <c r="U87" s="488" t="str">
        <f>IFERROR(INDEX('Kode Akun'!O:O,MATCH(H87,'Kode Akun'!C:C,0),0),"")</f>
        <v>REVENUE - All Products</v>
      </c>
      <c r="V87" s="166"/>
    </row>
    <row r="88" spans="1:22" ht="15" customHeight="1" x14ac:dyDescent="0.25">
      <c r="A88" s="51">
        <f t="shared" si="6"/>
        <v>0</v>
      </c>
      <c r="B88" s="51">
        <f t="shared" si="7"/>
        <v>2</v>
      </c>
      <c r="C88" s="442">
        <f t="shared" si="5"/>
        <v>0</v>
      </c>
      <c r="D88" s="477">
        <v>79</v>
      </c>
      <c r="E88" s="478">
        <v>43686</v>
      </c>
      <c r="F88" s="477"/>
      <c r="G88" s="479" t="s">
        <v>545</v>
      </c>
      <c r="H88" s="477">
        <v>1210</v>
      </c>
      <c r="I88" s="480" t="str">
        <f>IF(H88&lt;&gt;"",INDEX('Kode Akun'!$D:$D,MATCH($H88,'Kode Akun'!$C:$C,0),0),"")</f>
        <v>Piutang Usaha Pelanggan</v>
      </c>
      <c r="J88" s="481">
        <v>30000</v>
      </c>
      <c r="K88" s="481"/>
      <c r="L88" s="482" t="s">
        <v>357</v>
      </c>
      <c r="M88" s="483"/>
      <c r="N88" s="487"/>
      <c r="O88" s="487"/>
      <c r="P88" s="489"/>
      <c r="Q88" s="484"/>
      <c r="R88" s="484"/>
      <c r="S88" s="488" t="str">
        <f>IFERROR(INDEX(Customer!D:D,MATCH(R88,Customer!C:C,0),0),"")</f>
        <v/>
      </c>
      <c r="T88" s="490">
        <f>IFERROR(INDEX('Kode Akun'!N:N,MATCH(H88,'Kode Akun'!C:C,0),0),"")</f>
        <v>1210</v>
      </c>
      <c r="U88" s="488" t="str">
        <f>IFERROR(INDEX('Kode Akun'!O:O,MATCH(H88,'Kode Akun'!C:C,0),0),"")</f>
        <v>Account Receivables</v>
      </c>
      <c r="V88" s="166"/>
    </row>
    <row r="89" spans="1:22" ht="15" customHeight="1" x14ac:dyDescent="0.25">
      <c r="A89" s="51">
        <f t="shared" si="6"/>
        <v>0</v>
      </c>
      <c r="B89" s="51">
        <f t="shared" si="7"/>
        <v>2</v>
      </c>
      <c r="C89" s="442">
        <f t="shared" si="5"/>
        <v>0</v>
      </c>
      <c r="D89" s="477">
        <v>80</v>
      </c>
      <c r="E89" s="478">
        <v>43686</v>
      </c>
      <c r="F89" s="477"/>
      <c r="G89" s="479" t="s">
        <v>545</v>
      </c>
      <c r="H89" s="477">
        <v>4340</v>
      </c>
      <c r="I89" s="480" t="str">
        <f>IF(H89&lt;&gt;"",INDEX('Kode Akun'!$D:$D,MATCH($H89,'Kode Akun'!$C:$C,0),0),"")</f>
        <v>Pendapatan Ongkos Kirim</v>
      </c>
      <c r="J89" s="481"/>
      <c r="K89" s="481">
        <v>30000</v>
      </c>
      <c r="L89" s="482" t="s">
        <v>357</v>
      </c>
      <c r="M89" s="483"/>
      <c r="N89" s="487"/>
      <c r="O89" s="487"/>
      <c r="P89" s="489"/>
      <c r="Q89" s="484"/>
      <c r="R89" s="484"/>
      <c r="S89" s="488" t="str">
        <f>IFERROR(INDEX(Customer!D:D,MATCH(R89,Customer!C:C,0),0),"")</f>
        <v/>
      </c>
      <c r="T89" s="490">
        <f>IFERROR(INDEX('Kode Akun'!N:N,MATCH(H89,'Kode Akun'!C:C,0),0),"")</f>
        <v>4010</v>
      </c>
      <c r="U89" s="488" t="str">
        <f>IFERROR(INDEX('Kode Akun'!O:O,MATCH(H89,'Kode Akun'!C:C,0),0),"")</f>
        <v>REVENUE - All Products</v>
      </c>
      <c r="V89" s="166"/>
    </row>
    <row r="90" spans="1:22" ht="15" customHeight="1" x14ac:dyDescent="0.25">
      <c r="A90" s="51">
        <f t="shared" si="6"/>
        <v>0</v>
      </c>
      <c r="B90" s="51">
        <f t="shared" si="7"/>
        <v>2</v>
      </c>
      <c r="C90" s="442">
        <f t="shared" si="5"/>
        <v>0</v>
      </c>
      <c r="D90" s="477">
        <v>81</v>
      </c>
      <c r="E90" s="478">
        <v>43715</v>
      </c>
      <c r="F90" s="477"/>
      <c r="G90" s="479" t="s">
        <v>543</v>
      </c>
      <c r="H90" s="477">
        <v>1210</v>
      </c>
      <c r="I90" s="480" t="str">
        <f>IF(H90&lt;&gt;"",INDEX('Kode Akun'!$D:$D,MATCH($H90,'Kode Akun'!$C:$C,0),0),"")</f>
        <v>Piutang Usaha Pelanggan</v>
      </c>
      <c r="J90" s="481">
        <v>5700000</v>
      </c>
      <c r="K90" s="481"/>
      <c r="L90" s="482" t="s">
        <v>357</v>
      </c>
      <c r="M90" s="483"/>
      <c r="N90" s="487"/>
      <c r="O90" s="487"/>
      <c r="P90" s="489"/>
      <c r="Q90" s="484"/>
      <c r="R90" s="484"/>
      <c r="S90" s="488" t="str">
        <f>IFERROR(INDEX(Customer!D:D,MATCH(R90,Customer!C:C,0),0),"")</f>
        <v/>
      </c>
      <c r="T90" s="490">
        <f>IFERROR(INDEX('Kode Akun'!N:N,MATCH(H90,'Kode Akun'!C:C,0),0),"")</f>
        <v>1210</v>
      </c>
      <c r="U90" s="488" t="str">
        <f>IFERROR(INDEX('Kode Akun'!O:O,MATCH(H90,'Kode Akun'!C:C,0),0),"")</f>
        <v>Account Receivables</v>
      </c>
      <c r="V90" s="166"/>
    </row>
    <row r="91" spans="1:22" ht="15" customHeight="1" x14ac:dyDescent="0.25">
      <c r="A91" s="51">
        <f t="shared" si="6"/>
        <v>0</v>
      </c>
      <c r="B91" s="51">
        <f t="shared" si="7"/>
        <v>2</v>
      </c>
      <c r="C91" s="442">
        <f t="shared" si="5"/>
        <v>0</v>
      </c>
      <c r="D91" s="477">
        <v>82</v>
      </c>
      <c r="E91" s="478">
        <v>43715</v>
      </c>
      <c r="F91" s="477"/>
      <c r="G91" s="479" t="s">
        <v>543</v>
      </c>
      <c r="H91" s="477">
        <v>4101</v>
      </c>
      <c r="I91" s="480" t="str">
        <f>IF(H91&lt;&gt;"",INDEX('Kode Akun'!$D:$D,MATCH($H91,'Kode Akun'!$C:$C,0),0),"")</f>
        <v>Pendapatan - Produk 1</v>
      </c>
      <c r="J91" s="481"/>
      <c r="K91" s="481">
        <v>5700000</v>
      </c>
      <c r="L91" s="482" t="s">
        <v>357</v>
      </c>
      <c r="M91" s="483"/>
      <c r="N91" s="487"/>
      <c r="O91" s="487"/>
      <c r="P91" s="489"/>
      <c r="Q91" s="484"/>
      <c r="R91" s="484"/>
      <c r="S91" s="488" t="str">
        <f>IFERROR(INDEX(Customer!D:D,MATCH(R91,Customer!C:C,0),0),"")</f>
        <v/>
      </c>
      <c r="T91" s="490">
        <f>IFERROR(INDEX('Kode Akun'!N:N,MATCH(H91,'Kode Akun'!C:C,0),0),"")</f>
        <v>4010</v>
      </c>
      <c r="U91" s="488" t="str">
        <f>IFERROR(INDEX('Kode Akun'!O:O,MATCH(H91,'Kode Akun'!C:C,0),0),"")</f>
        <v>REVENUE - All Products</v>
      </c>
      <c r="V91" s="166"/>
    </row>
    <row r="92" spans="1:22" ht="15" customHeight="1" x14ac:dyDescent="0.25">
      <c r="A92" s="51">
        <f t="shared" si="6"/>
        <v>0</v>
      </c>
      <c r="B92" s="51">
        <f t="shared" si="7"/>
        <v>2</v>
      </c>
      <c r="C92" s="442">
        <f t="shared" si="5"/>
        <v>0</v>
      </c>
      <c r="D92" s="477">
        <v>83</v>
      </c>
      <c r="E92" s="478">
        <v>43715</v>
      </c>
      <c r="F92" s="477"/>
      <c r="G92" s="479" t="s">
        <v>544</v>
      </c>
      <c r="H92" s="477">
        <v>1210</v>
      </c>
      <c r="I92" s="480" t="str">
        <f>IF(H92&lt;&gt;"",INDEX('Kode Akun'!$D:$D,MATCH($H92,'Kode Akun'!$C:$C,0),0),"")</f>
        <v>Piutang Usaha Pelanggan</v>
      </c>
      <c r="J92" s="481">
        <v>10000000</v>
      </c>
      <c r="K92" s="481"/>
      <c r="L92" s="482" t="s">
        <v>357</v>
      </c>
      <c r="M92" s="483"/>
      <c r="N92" s="487"/>
      <c r="O92" s="487"/>
      <c r="P92" s="489"/>
      <c r="Q92" s="484"/>
      <c r="R92" s="484"/>
      <c r="S92" s="488" t="str">
        <f>IFERROR(INDEX(Customer!D:D,MATCH(R92,Customer!C:C,0),0),"")</f>
        <v/>
      </c>
      <c r="T92" s="490">
        <f>IFERROR(INDEX('Kode Akun'!N:N,MATCH(H92,'Kode Akun'!C:C,0),0),"")</f>
        <v>1210</v>
      </c>
      <c r="U92" s="488" t="str">
        <f>IFERROR(INDEX('Kode Akun'!O:O,MATCH(H92,'Kode Akun'!C:C,0),0),"")</f>
        <v>Account Receivables</v>
      </c>
      <c r="V92" s="166"/>
    </row>
    <row r="93" spans="1:22" ht="15" customHeight="1" x14ac:dyDescent="0.25">
      <c r="A93" s="51">
        <f t="shared" si="6"/>
        <v>0</v>
      </c>
      <c r="B93" s="51">
        <f t="shared" si="7"/>
        <v>2</v>
      </c>
      <c r="C93" s="442">
        <f t="shared" si="5"/>
        <v>0</v>
      </c>
      <c r="D93" s="477">
        <v>84</v>
      </c>
      <c r="E93" s="478">
        <v>43715</v>
      </c>
      <c r="F93" s="477"/>
      <c r="G93" s="479" t="s">
        <v>544</v>
      </c>
      <c r="H93" s="477">
        <v>4101</v>
      </c>
      <c r="I93" s="480" t="str">
        <f>IF(H93&lt;&gt;"",INDEX('Kode Akun'!$D:$D,MATCH($H93,'Kode Akun'!$C:$C,0),0),"")</f>
        <v>Pendapatan - Produk 1</v>
      </c>
      <c r="J93" s="481"/>
      <c r="K93" s="481">
        <v>10000000</v>
      </c>
      <c r="L93" s="482" t="s">
        <v>357</v>
      </c>
      <c r="M93" s="483"/>
      <c r="N93" s="487"/>
      <c r="O93" s="487"/>
      <c r="P93" s="489"/>
      <c r="Q93" s="484"/>
      <c r="R93" s="484"/>
      <c r="S93" s="488" t="str">
        <f>IFERROR(INDEX(Customer!D:D,MATCH(R93,Customer!C:C,0),0),"")</f>
        <v/>
      </c>
      <c r="T93" s="490">
        <f>IFERROR(INDEX('Kode Akun'!N:N,MATCH(H93,'Kode Akun'!C:C,0),0),"")</f>
        <v>4010</v>
      </c>
      <c r="U93" s="488" t="str">
        <f>IFERROR(INDEX('Kode Akun'!O:O,MATCH(H93,'Kode Akun'!C:C,0),0),"")</f>
        <v>REVENUE - All Products</v>
      </c>
      <c r="V93" s="166"/>
    </row>
    <row r="94" spans="1:22" ht="15" customHeight="1" x14ac:dyDescent="0.25">
      <c r="A94" s="51">
        <f t="shared" si="6"/>
        <v>0</v>
      </c>
      <c r="B94" s="51">
        <f t="shared" si="7"/>
        <v>2</v>
      </c>
      <c r="C94" s="442">
        <f t="shared" si="5"/>
        <v>0</v>
      </c>
      <c r="D94" s="477">
        <v>85</v>
      </c>
      <c r="E94" s="478">
        <v>43715</v>
      </c>
      <c r="F94" s="477"/>
      <c r="G94" s="479" t="s">
        <v>544</v>
      </c>
      <c r="H94" s="477">
        <v>1210</v>
      </c>
      <c r="I94" s="480" t="str">
        <f>IF(H94&lt;&gt;"",INDEX('Kode Akun'!$D:$D,MATCH($H94,'Kode Akun'!$C:$C,0),0),"")</f>
        <v>Piutang Usaha Pelanggan</v>
      </c>
      <c r="J94" s="481"/>
      <c r="K94" s="481">
        <v>200000</v>
      </c>
      <c r="L94" s="482" t="s">
        <v>357</v>
      </c>
      <c r="M94" s="483"/>
      <c r="N94" s="487"/>
      <c r="O94" s="487"/>
      <c r="P94" s="489"/>
      <c r="Q94" s="484"/>
      <c r="R94" s="484"/>
      <c r="S94" s="488" t="str">
        <f>IFERROR(INDEX(Customer!D:D,MATCH(R94,Customer!C:C,0),0),"")</f>
        <v/>
      </c>
      <c r="T94" s="490">
        <f>IFERROR(INDEX('Kode Akun'!N:N,MATCH(H94,'Kode Akun'!C:C,0),0),"")</f>
        <v>1210</v>
      </c>
      <c r="U94" s="488" t="str">
        <f>IFERROR(INDEX('Kode Akun'!O:O,MATCH(H94,'Kode Akun'!C:C,0),0),"")</f>
        <v>Account Receivables</v>
      </c>
      <c r="V94" s="166"/>
    </row>
    <row r="95" spans="1:22" ht="15" customHeight="1" x14ac:dyDescent="0.25">
      <c r="A95" s="51">
        <f t="shared" si="6"/>
        <v>0</v>
      </c>
      <c r="B95" s="51">
        <f t="shared" si="7"/>
        <v>2</v>
      </c>
      <c r="C95" s="442">
        <f t="shared" si="5"/>
        <v>0</v>
      </c>
      <c r="D95" s="477">
        <v>86</v>
      </c>
      <c r="E95" s="478">
        <v>43715</v>
      </c>
      <c r="F95" s="477"/>
      <c r="G95" s="479" t="s">
        <v>544</v>
      </c>
      <c r="H95" s="477">
        <v>4201</v>
      </c>
      <c r="I95" s="480" t="str">
        <f>IF(H95&lt;&gt;"",INDEX('Kode Akun'!$D:$D,MATCH($H95,'Kode Akun'!$C:$C,0),0),"")</f>
        <v>Diskon Penjualan - Produk 1</v>
      </c>
      <c r="J95" s="481">
        <v>200000</v>
      </c>
      <c r="K95" s="481"/>
      <c r="L95" s="482" t="s">
        <v>357</v>
      </c>
      <c r="M95" s="483"/>
      <c r="N95" s="487"/>
      <c r="O95" s="487"/>
      <c r="P95" s="489"/>
      <c r="Q95" s="484"/>
      <c r="R95" s="484"/>
      <c r="S95" s="488" t="str">
        <f>IFERROR(INDEX(Customer!D:D,MATCH(R95,Customer!C:C,0),0),"")</f>
        <v/>
      </c>
      <c r="T95" s="490">
        <f>IFERROR(INDEX('Kode Akun'!N:N,MATCH(H95,'Kode Akun'!C:C,0),0),"")</f>
        <v>4050</v>
      </c>
      <c r="U95" s="488" t="str">
        <f>IFERROR(INDEX('Kode Akun'!O:O,MATCH(H95,'Kode Akun'!C:C,0),0),"")</f>
        <v>Sales Discounts - All Products</v>
      </c>
      <c r="V95" s="166"/>
    </row>
    <row r="96" spans="1:22" ht="15" customHeight="1" x14ac:dyDescent="0.25">
      <c r="A96" s="51">
        <f t="shared" si="6"/>
        <v>0</v>
      </c>
      <c r="B96" s="51">
        <f t="shared" si="7"/>
        <v>2</v>
      </c>
      <c r="C96" s="442">
        <f t="shared" si="5"/>
        <v>0</v>
      </c>
      <c r="D96" s="477">
        <v>87</v>
      </c>
      <c r="E96" s="478">
        <v>43716</v>
      </c>
      <c r="F96" s="477"/>
      <c r="G96" s="479" t="s">
        <v>545</v>
      </c>
      <c r="H96" s="477">
        <v>1210</v>
      </c>
      <c r="I96" s="480" t="str">
        <f>IF(H96&lt;&gt;"",INDEX('Kode Akun'!$D:$D,MATCH($H96,'Kode Akun'!$C:$C,0),0),"")</f>
        <v>Piutang Usaha Pelanggan</v>
      </c>
      <c r="J96" s="481">
        <v>25000000</v>
      </c>
      <c r="K96" s="481"/>
      <c r="L96" s="482" t="s">
        <v>357</v>
      </c>
      <c r="M96" s="483"/>
      <c r="N96" s="487"/>
      <c r="O96" s="487"/>
      <c r="P96" s="489"/>
      <c r="Q96" s="484"/>
      <c r="R96" s="484"/>
      <c r="S96" s="488" t="str">
        <f>IFERROR(INDEX(Customer!D:D,MATCH(R96,Customer!C:C,0),0),"")</f>
        <v/>
      </c>
      <c r="T96" s="490">
        <f>IFERROR(INDEX('Kode Akun'!N:N,MATCH(H96,'Kode Akun'!C:C,0),0),"")</f>
        <v>1210</v>
      </c>
      <c r="U96" s="488" t="str">
        <f>IFERROR(INDEX('Kode Akun'!O:O,MATCH(H96,'Kode Akun'!C:C,0),0),"")</f>
        <v>Account Receivables</v>
      </c>
      <c r="V96" s="166"/>
    </row>
    <row r="97" spans="1:22" ht="15" customHeight="1" x14ac:dyDescent="0.25">
      <c r="A97" s="51">
        <f t="shared" si="6"/>
        <v>0</v>
      </c>
      <c r="B97" s="51">
        <f t="shared" si="7"/>
        <v>2</v>
      </c>
      <c r="C97" s="442">
        <f t="shared" si="5"/>
        <v>0</v>
      </c>
      <c r="D97" s="477">
        <v>88</v>
      </c>
      <c r="E97" s="478">
        <v>43716</v>
      </c>
      <c r="F97" s="477"/>
      <c r="G97" s="479" t="s">
        <v>545</v>
      </c>
      <c r="H97" s="477">
        <v>4101</v>
      </c>
      <c r="I97" s="480" t="str">
        <f>IF(H97&lt;&gt;"",INDEX('Kode Akun'!$D:$D,MATCH($H97,'Kode Akun'!$C:$C,0),0),"")</f>
        <v>Pendapatan - Produk 1</v>
      </c>
      <c r="J97" s="481"/>
      <c r="K97" s="481">
        <v>25000000</v>
      </c>
      <c r="L97" s="482" t="s">
        <v>357</v>
      </c>
      <c r="M97" s="483"/>
      <c r="N97" s="487"/>
      <c r="O97" s="487"/>
      <c r="P97" s="489"/>
      <c r="Q97" s="484"/>
      <c r="R97" s="484"/>
      <c r="S97" s="488" t="str">
        <f>IFERROR(INDEX(Customer!D:D,MATCH(R97,Customer!C:C,0),0),"")</f>
        <v/>
      </c>
      <c r="T97" s="490">
        <f>IFERROR(INDEX('Kode Akun'!N:N,MATCH(H97,'Kode Akun'!C:C,0),0),"")</f>
        <v>4010</v>
      </c>
      <c r="U97" s="488" t="str">
        <f>IFERROR(INDEX('Kode Akun'!O:O,MATCH(H97,'Kode Akun'!C:C,0),0),"")</f>
        <v>REVENUE - All Products</v>
      </c>
      <c r="V97" s="166"/>
    </row>
    <row r="98" spans="1:22" ht="15" customHeight="1" x14ac:dyDescent="0.25">
      <c r="A98" s="51">
        <f t="shared" si="6"/>
        <v>0</v>
      </c>
      <c r="B98" s="51">
        <f t="shared" si="7"/>
        <v>2</v>
      </c>
      <c r="C98" s="442">
        <f t="shared" si="5"/>
        <v>0</v>
      </c>
      <c r="D98" s="477">
        <v>89</v>
      </c>
      <c r="E98" s="478">
        <v>43716</v>
      </c>
      <c r="F98" s="477"/>
      <c r="G98" s="479" t="s">
        <v>545</v>
      </c>
      <c r="H98" s="477">
        <v>1210</v>
      </c>
      <c r="I98" s="480" t="str">
        <f>IF(H98&lt;&gt;"",INDEX('Kode Akun'!$D:$D,MATCH($H98,'Kode Akun'!$C:$C,0),0),"")</f>
        <v>Piutang Usaha Pelanggan</v>
      </c>
      <c r="J98" s="481">
        <v>30000</v>
      </c>
      <c r="K98" s="481"/>
      <c r="L98" s="482" t="s">
        <v>357</v>
      </c>
      <c r="M98" s="483"/>
      <c r="N98" s="487"/>
      <c r="O98" s="487"/>
      <c r="P98" s="489"/>
      <c r="Q98" s="484"/>
      <c r="R98" s="484"/>
      <c r="S98" s="488" t="str">
        <f>IFERROR(INDEX(Customer!D:D,MATCH(R98,Customer!C:C,0),0),"")</f>
        <v/>
      </c>
      <c r="T98" s="490">
        <f>IFERROR(INDEX('Kode Akun'!N:N,MATCH(H98,'Kode Akun'!C:C,0),0),"")</f>
        <v>1210</v>
      </c>
      <c r="U98" s="488" t="str">
        <f>IFERROR(INDEX('Kode Akun'!O:O,MATCH(H98,'Kode Akun'!C:C,0),0),"")</f>
        <v>Account Receivables</v>
      </c>
      <c r="V98" s="166"/>
    </row>
    <row r="99" spans="1:22" ht="15" customHeight="1" x14ac:dyDescent="0.25">
      <c r="A99" s="51">
        <f t="shared" si="6"/>
        <v>0</v>
      </c>
      <c r="B99" s="51">
        <f t="shared" si="7"/>
        <v>2</v>
      </c>
      <c r="C99" s="442">
        <f t="shared" si="5"/>
        <v>0</v>
      </c>
      <c r="D99" s="477">
        <v>90</v>
      </c>
      <c r="E99" s="478">
        <v>43716</v>
      </c>
      <c r="F99" s="477"/>
      <c r="G99" s="479" t="s">
        <v>545</v>
      </c>
      <c r="H99" s="477">
        <v>4340</v>
      </c>
      <c r="I99" s="480" t="str">
        <f>IF(H99&lt;&gt;"",INDEX('Kode Akun'!$D:$D,MATCH($H99,'Kode Akun'!$C:$C,0),0),"")</f>
        <v>Pendapatan Ongkos Kirim</v>
      </c>
      <c r="J99" s="481"/>
      <c r="K99" s="481">
        <v>30000</v>
      </c>
      <c r="L99" s="482" t="s">
        <v>357</v>
      </c>
      <c r="M99" s="483"/>
      <c r="N99" s="487"/>
      <c r="O99" s="487"/>
      <c r="P99" s="489"/>
      <c r="Q99" s="484"/>
      <c r="R99" s="484"/>
      <c r="S99" s="488" t="str">
        <f>IFERROR(INDEX(Customer!D:D,MATCH(R99,Customer!C:C,0),0),"")</f>
        <v/>
      </c>
      <c r="T99" s="490">
        <f>IFERROR(INDEX('Kode Akun'!N:N,MATCH(H99,'Kode Akun'!C:C,0),0),"")</f>
        <v>4010</v>
      </c>
      <c r="U99" s="488" t="str">
        <f>IFERROR(INDEX('Kode Akun'!O:O,MATCH(H99,'Kode Akun'!C:C,0),0),"")</f>
        <v>REVENUE - All Products</v>
      </c>
      <c r="V99" s="166"/>
    </row>
    <row r="100" spans="1:22" ht="15" customHeight="1" x14ac:dyDescent="0.25">
      <c r="A100" s="51">
        <f t="shared" si="6"/>
        <v>0</v>
      </c>
      <c r="B100" s="51">
        <f t="shared" si="7"/>
        <v>2</v>
      </c>
      <c r="C100" s="442">
        <f t="shared" si="5"/>
        <v>0</v>
      </c>
      <c r="D100" s="477">
        <v>91</v>
      </c>
      <c r="E100" s="478">
        <v>43745</v>
      </c>
      <c r="F100" s="477"/>
      <c r="G100" s="479" t="s">
        <v>543</v>
      </c>
      <c r="H100" s="477">
        <v>1210</v>
      </c>
      <c r="I100" s="480" t="str">
        <f>IF(H100&lt;&gt;"",INDEX('Kode Akun'!$D:$D,MATCH($H100,'Kode Akun'!$C:$C,0),0),"")</f>
        <v>Piutang Usaha Pelanggan</v>
      </c>
      <c r="J100" s="481">
        <v>5700000</v>
      </c>
      <c r="K100" s="481"/>
      <c r="L100" s="482" t="s">
        <v>357</v>
      </c>
      <c r="M100" s="483"/>
      <c r="N100" s="487"/>
      <c r="O100" s="487"/>
      <c r="P100" s="489"/>
      <c r="Q100" s="484"/>
      <c r="R100" s="484"/>
      <c r="S100" s="488" t="str">
        <f>IFERROR(INDEX(Customer!D:D,MATCH(R100,Customer!C:C,0),0),"")</f>
        <v/>
      </c>
      <c r="T100" s="490">
        <f>IFERROR(INDEX('Kode Akun'!N:N,MATCH(H100,'Kode Akun'!C:C,0),0),"")</f>
        <v>1210</v>
      </c>
      <c r="U100" s="488" t="str">
        <f>IFERROR(INDEX('Kode Akun'!O:O,MATCH(H100,'Kode Akun'!C:C,0),0),"")</f>
        <v>Account Receivables</v>
      </c>
      <c r="V100" s="166"/>
    </row>
    <row r="101" spans="1:22" ht="15" customHeight="1" x14ac:dyDescent="0.25">
      <c r="A101" s="51">
        <f t="shared" si="6"/>
        <v>0</v>
      </c>
      <c r="B101" s="51">
        <f t="shared" si="7"/>
        <v>2</v>
      </c>
      <c r="C101" s="442">
        <f t="shared" si="5"/>
        <v>0</v>
      </c>
      <c r="D101" s="477">
        <v>92</v>
      </c>
      <c r="E101" s="478">
        <v>43745</v>
      </c>
      <c r="F101" s="477"/>
      <c r="G101" s="479" t="s">
        <v>543</v>
      </c>
      <c r="H101" s="477">
        <v>4101</v>
      </c>
      <c r="I101" s="480" t="str">
        <f>IF(H101&lt;&gt;"",INDEX('Kode Akun'!$D:$D,MATCH($H101,'Kode Akun'!$C:$C,0),0),"")</f>
        <v>Pendapatan - Produk 1</v>
      </c>
      <c r="J101" s="481"/>
      <c r="K101" s="481">
        <v>5700000</v>
      </c>
      <c r="L101" s="482" t="s">
        <v>357</v>
      </c>
      <c r="M101" s="483"/>
      <c r="N101" s="487"/>
      <c r="O101" s="487"/>
      <c r="P101" s="489"/>
      <c r="Q101" s="484"/>
      <c r="R101" s="484"/>
      <c r="S101" s="488" t="str">
        <f>IFERROR(INDEX(Customer!D:D,MATCH(R101,Customer!C:C,0),0),"")</f>
        <v/>
      </c>
      <c r="T101" s="490">
        <f>IFERROR(INDEX('Kode Akun'!N:N,MATCH(H101,'Kode Akun'!C:C,0),0),"")</f>
        <v>4010</v>
      </c>
      <c r="U101" s="488" t="str">
        <f>IFERROR(INDEX('Kode Akun'!O:O,MATCH(H101,'Kode Akun'!C:C,0),0),"")</f>
        <v>REVENUE - All Products</v>
      </c>
      <c r="V101" s="166"/>
    </row>
    <row r="102" spans="1:22" ht="15" customHeight="1" x14ac:dyDescent="0.25">
      <c r="A102" s="51">
        <f t="shared" si="6"/>
        <v>0</v>
      </c>
      <c r="B102" s="51">
        <f t="shared" si="7"/>
        <v>2</v>
      </c>
      <c r="C102" s="442">
        <f t="shared" si="5"/>
        <v>0</v>
      </c>
      <c r="D102" s="477">
        <v>93</v>
      </c>
      <c r="E102" s="478">
        <v>43745</v>
      </c>
      <c r="F102" s="477"/>
      <c r="G102" s="479" t="s">
        <v>544</v>
      </c>
      <c r="H102" s="477">
        <v>1210</v>
      </c>
      <c r="I102" s="480" t="str">
        <f>IF(H102&lt;&gt;"",INDEX('Kode Akun'!$D:$D,MATCH($H102,'Kode Akun'!$C:$C,0),0),"")</f>
        <v>Piutang Usaha Pelanggan</v>
      </c>
      <c r="J102" s="481">
        <v>10000000</v>
      </c>
      <c r="K102" s="481"/>
      <c r="L102" s="482" t="s">
        <v>357</v>
      </c>
      <c r="M102" s="483"/>
      <c r="N102" s="487"/>
      <c r="O102" s="487"/>
      <c r="P102" s="489"/>
      <c r="Q102" s="484"/>
      <c r="R102" s="484"/>
      <c r="S102" s="488" t="str">
        <f>IFERROR(INDEX(Customer!D:D,MATCH(R102,Customer!C:C,0),0),"")</f>
        <v/>
      </c>
      <c r="T102" s="490">
        <f>IFERROR(INDEX('Kode Akun'!N:N,MATCH(H102,'Kode Akun'!C:C,0),0),"")</f>
        <v>1210</v>
      </c>
      <c r="U102" s="488" t="str">
        <f>IFERROR(INDEX('Kode Akun'!O:O,MATCH(H102,'Kode Akun'!C:C,0),0),"")</f>
        <v>Account Receivables</v>
      </c>
      <c r="V102" s="166"/>
    </row>
    <row r="103" spans="1:22" ht="15" customHeight="1" x14ac:dyDescent="0.25">
      <c r="A103" s="51">
        <f t="shared" si="6"/>
        <v>0</v>
      </c>
      <c r="B103" s="51">
        <f t="shared" si="7"/>
        <v>2</v>
      </c>
      <c r="C103" s="442">
        <f t="shared" si="5"/>
        <v>0</v>
      </c>
      <c r="D103" s="477">
        <v>94</v>
      </c>
      <c r="E103" s="478">
        <v>43745</v>
      </c>
      <c r="F103" s="477"/>
      <c r="G103" s="479" t="s">
        <v>544</v>
      </c>
      <c r="H103" s="477">
        <v>4101</v>
      </c>
      <c r="I103" s="480" t="str">
        <f>IF(H103&lt;&gt;"",INDEX('Kode Akun'!$D:$D,MATCH($H103,'Kode Akun'!$C:$C,0),0),"")</f>
        <v>Pendapatan - Produk 1</v>
      </c>
      <c r="J103" s="481"/>
      <c r="K103" s="481">
        <v>10000000</v>
      </c>
      <c r="L103" s="482" t="s">
        <v>357</v>
      </c>
      <c r="M103" s="483"/>
      <c r="N103" s="487"/>
      <c r="O103" s="487"/>
      <c r="P103" s="489"/>
      <c r="Q103" s="484"/>
      <c r="R103" s="484"/>
      <c r="S103" s="488" t="str">
        <f>IFERROR(INDEX(Customer!D:D,MATCH(R103,Customer!C:C,0),0),"")</f>
        <v/>
      </c>
      <c r="T103" s="490">
        <f>IFERROR(INDEX('Kode Akun'!N:N,MATCH(H103,'Kode Akun'!C:C,0),0),"")</f>
        <v>4010</v>
      </c>
      <c r="U103" s="488" t="str">
        <f>IFERROR(INDEX('Kode Akun'!O:O,MATCH(H103,'Kode Akun'!C:C,0),0),"")</f>
        <v>REVENUE - All Products</v>
      </c>
      <c r="V103" s="166"/>
    </row>
    <row r="104" spans="1:22" ht="15" customHeight="1" x14ac:dyDescent="0.25">
      <c r="A104" s="51">
        <f t="shared" si="6"/>
        <v>0</v>
      </c>
      <c r="B104" s="51">
        <f t="shared" si="7"/>
        <v>2</v>
      </c>
      <c r="C104" s="442">
        <f t="shared" si="5"/>
        <v>0</v>
      </c>
      <c r="D104" s="477">
        <v>95</v>
      </c>
      <c r="E104" s="478">
        <v>43745</v>
      </c>
      <c r="F104" s="477"/>
      <c r="G104" s="479" t="s">
        <v>544</v>
      </c>
      <c r="H104" s="477">
        <v>1210</v>
      </c>
      <c r="I104" s="480" t="str">
        <f>IF(H104&lt;&gt;"",INDEX('Kode Akun'!$D:$D,MATCH($H104,'Kode Akun'!$C:$C,0),0),"")</f>
        <v>Piutang Usaha Pelanggan</v>
      </c>
      <c r="J104" s="481"/>
      <c r="K104" s="481">
        <v>200000</v>
      </c>
      <c r="L104" s="482" t="s">
        <v>357</v>
      </c>
      <c r="M104" s="483"/>
      <c r="N104" s="487"/>
      <c r="O104" s="487"/>
      <c r="P104" s="489"/>
      <c r="Q104" s="484"/>
      <c r="R104" s="484"/>
      <c r="S104" s="488" t="str">
        <f>IFERROR(INDEX(Customer!D:D,MATCH(R104,Customer!C:C,0),0),"")</f>
        <v/>
      </c>
      <c r="T104" s="490">
        <f>IFERROR(INDEX('Kode Akun'!N:N,MATCH(H104,'Kode Akun'!C:C,0),0),"")</f>
        <v>1210</v>
      </c>
      <c r="U104" s="488" t="str">
        <f>IFERROR(INDEX('Kode Akun'!O:O,MATCH(H104,'Kode Akun'!C:C,0),0),"")</f>
        <v>Account Receivables</v>
      </c>
      <c r="V104" s="166"/>
    </row>
    <row r="105" spans="1:22" ht="15" customHeight="1" x14ac:dyDescent="0.25">
      <c r="A105" s="51">
        <f t="shared" si="6"/>
        <v>0</v>
      </c>
      <c r="B105" s="51">
        <f t="shared" si="7"/>
        <v>2</v>
      </c>
      <c r="C105" s="442">
        <f t="shared" si="5"/>
        <v>0</v>
      </c>
      <c r="D105" s="477">
        <v>96</v>
      </c>
      <c r="E105" s="478">
        <v>43745</v>
      </c>
      <c r="F105" s="477"/>
      <c r="G105" s="479" t="s">
        <v>544</v>
      </c>
      <c r="H105" s="477">
        <v>4201</v>
      </c>
      <c r="I105" s="480" t="str">
        <f>IF(H105&lt;&gt;"",INDEX('Kode Akun'!$D:$D,MATCH($H105,'Kode Akun'!$C:$C,0),0),"")</f>
        <v>Diskon Penjualan - Produk 1</v>
      </c>
      <c r="J105" s="481">
        <v>200000</v>
      </c>
      <c r="K105" s="481"/>
      <c r="L105" s="482" t="s">
        <v>357</v>
      </c>
      <c r="M105" s="483"/>
      <c r="N105" s="487"/>
      <c r="O105" s="487"/>
      <c r="P105" s="489"/>
      <c r="Q105" s="484"/>
      <c r="R105" s="484"/>
      <c r="S105" s="488" t="str">
        <f>IFERROR(INDEX(Customer!D:D,MATCH(R105,Customer!C:C,0),0),"")</f>
        <v/>
      </c>
      <c r="T105" s="490">
        <f>IFERROR(INDEX('Kode Akun'!N:N,MATCH(H105,'Kode Akun'!C:C,0),0),"")</f>
        <v>4050</v>
      </c>
      <c r="U105" s="488" t="str">
        <f>IFERROR(INDEX('Kode Akun'!O:O,MATCH(H105,'Kode Akun'!C:C,0),0),"")</f>
        <v>Sales Discounts - All Products</v>
      </c>
      <c r="V105" s="166"/>
    </row>
    <row r="106" spans="1:22" ht="15" customHeight="1" x14ac:dyDescent="0.25">
      <c r="A106" s="51">
        <f t="shared" si="6"/>
        <v>0</v>
      </c>
      <c r="B106" s="51">
        <f t="shared" si="7"/>
        <v>2</v>
      </c>
      <c r="C106" s="442">
        <f t="shared" si="5"/>
        <v>0</v>
      </c>
      <c r="D106" s="477">
        <v>97</v>
      </c>
      <c r="E106" s="478">
        <v>43746</v>
      </c>
      <c r="F106" s="477"/>
      <c r="G106" s="479" t="s">
        <v>545</v>
      </c>
      <c r="H106" s="477">
        <v>1210</v>
      </c>
      <c r="I106" s="480" t="str">
        <f>IF(H106&lt;&gt;"",INDEX('Kode Akun'!$D:$D,MATCH($H106,'Kode Akun'!$C:$C,0),0),"")</f>
        <v>Piutang Usaha Pelanggan</v>
      </c>
      <c r="J106" s="481">
        <v>25000000</v>
      </c>
      <c r="K106" s="481"/>
      <c r="L106" s="482" t="s">
        <v>357</v>
      </c>
      <c r="M106" s="483"/>
      <c r="N106" s="487"/>
      <c r="O106" s="487"/>
      <c r="P106" s="489"/>
      <c r="Q106" s="484"/>
      <c r="R106" s="484"/>
      <c r="S106" s="488" t="str">
        <f>IFERROR(INDEX(Customer!D:D,MATCH(R106,Customer!C:C,0),0),"")</f>
        <v/>
      </c>
      <c r="T106" s="490">
        <f>IFERROR(INDEX('Kode Akun'!N:N,MATCH(H106,'Kode Akun'!C:C,0),0),"")</f>
        <v>1210</v>
      </c>
      <c r="U106" s="488" t="str">
        <f>IFERROR(INDEX('Kode Akun'!O:O,MATCH(H106,'Kode Akun'!C:C,0),0),"")</f>
        <v>Account Receivables</v>
      </c>
      <c r="V106" s="166"/>
    </row>
    <row r="107" spans="1:22" ht="15" customHeight="1" x14ac:dyDescent="0.25">
      <c r="A107" s="51">
        <f t="shared" si="6"/>
        <v>0</v>
      </c>
      <c r="B107" s="51">
        <f t="shared" si="7"/>
        <v>2</v>
      </c>
      <c r="C107" s="442">
        <f t="shared" si="5"/>
        <v>0</v>
      </c>
      <c r="D107" s="477">
        <v>98</v>
      </c>
      <c r="E107" s="478">
        <v>43746</v>
      </c>
      <c r="F107" s="477"/>
      <c r="G107" s="479" t="s">
        <v>545</v>
      </c>
      <c r="H107" s="477">
        <v>4101</v>
      </c>
      <c r="I107" s="480" t="str">
        <f>IF(H107&lt;&gt;"",INDEX('Kode Akun'!$D:$D,MATCH($H107,'Kode Akun'!$C:$C,0),0),"")</f>
        <v>Pendapatan - Produk 1</v>
      </c>
      <c r="J107" s="481"/>
      <c r="K107" s="481">
        <v>25000000</v>
      </c>
      <c r="L107" s="482" t="s">
        <v>357</v>
      </c>
      <c r="M107" s="483"/>
      <c r="N107" s="487"/>
      <c r="O107" s="487"/>
      <c r="P107" s="489"/>
      <c r="Q107" s="484"/>
      <c r="R107" s="484"/>
      <c r="S107" s="488" t="str">
        <f>IFERROR(INDEX(Customer!D:D,MATCH(R107,Customer!C:C,0),0),"")</f>
        <v/>
      </c>
      <c r="T107" s="490">
        <f>IFERROR(INDEX('Kode Akun'!N:N,MATCH(H107,'Kode Akun'!C:C,0),0),"")</f>
        <v>4010</v>
      </c>
      <c r="U107" s="488" t="str">
        <f>IFERROR(INDEX('Kode Akun'!O:O,MATCH(H107,'Kode Akun'!C:C,0),0),"")</f>
        <v>REVENUE - All Products</v>
      </c>
      <c r="V107" s="166"/>
    </row>
    <row r="108" spans="1:22" ht="15" customHeight="1" x14ac:dyDescent="0.25">
      <c r="A108" s="51">
        <f t="shared" si="6"/>
        <v>0</v>
      </c>
      <c r="B108" s="51">
        <f t="shared" si="7"/>
        <v>2</v>
      </c>
      <c r="C108" s="442">
        <f t="shared" si="5"/>
        <v>0</v>
      </c>
      <c r="D108" s="477">
        <v>99</v>
      </c>
      <c r="E108" s="478">
        <v>43746</v>
      </c>
      <c r="F108" s="477"/>
      <c r="G108" s="479" t="s">
        <v>545</v>
      </c>
      <c r="H108" s="477">
        <v>1210</v>
      </c>
      <c r="I108" s="480" t="str">
        <f>IF(H108&lt;&gt;"",INDEX('Kode Akun'!$D:$D,MATCH($H108,'Kode Akun'!$C:$C,0),0),"")</f>
        <v>Piutang Usaha Pelanggan</v>
      </c>
      <c r="J108" s="481">
        <v>30000</v>
      </c>
      <c r="K108" s="481"/>
      <c r="L108" s="482" t="s">
        <v>357</v>
      </c>
      <c r="M108" s="483"/>
      <c r="N108" s="487"/>
      <c r="O108" s="487"/>
      <c r="P108" s="489"/>
      <c r="Q108" s="484"/>
      <c r="R108" s="484"/>
      <c r="S108" s="488" t="str">
        <f>IFERROR(INDEX(Customer!D:D,MATCH(R108,Customer!C:C,0),0),"")</f>
        <v/>
      </c>
      <c r="T108" s="490">
        <f>IFERROR(INDEX('Kode Akun'!N:N,MATCH(H108,'Kode Akun'!C:C,0),0),"")</f>
        <v>1210</v>
      </c>
      <c r="U108" s="488" t="str">
        <f>IFERROR(INDEX('Kode Akun'!O:O,MATCH(H108,'Kode Akun'!C:C,0),0),"")</f>
        <v>Account Receivables</v>
      </c>
      <c r="V108" s="166"/>
    </row>
    <row r="109" spans="1:22" ht="15" customHeight="1" x14ac:dyDescent="0.25">
      <c r="A109" s="51">
        <f t="shared" si="6"/>
        <v>0</v>
      </c>
      <c r="B109" s="51">
        <f t="shared" si="7"/>
        <v>2</v>
      </c>
      <c r="C109" s="442">
        <f t="shared" si="5"/>
        <v>0</v>
      </c>
      <c r="D109" s="477">
        <v>100</v>
      </c>
      <c r="E109" s="478">
        <v>43746</v>
      </c>
      <c r="F109" s="477"/>
      <c r="G109" s="479" t="s">
        <v>545</v>
      </c>
      <c r="H109" s="477">
        <v>4340</v>
      </c>
      <c r="I109" s="480" t="str">
        <f>IF(H109&lt;&gt;"",INDEX('Kode Akun'!$D:$D,MATCH($H109,'Kode Akun'!$C:$C,0),0),"")</f>
        <v>Pendapatan Ongkos Kirim</v>
      </c>
      <c r="J109" s="481"/>
      <c r="K109" s="481">
        <v>30000</v>
      </c>
      <c r="L109" s="482" t="s">
        <v>357</v>
      </c>
      <c r="M109" s="483"/>
      <c r="N109" s="487"/>
      <c r="O109" s="487"/>
      <c r="P109" s="489"/>
      <c r="Q109" s="484"/>
      <c r="R109" s="484"/>
      <c r="S109" s="488" t="str">
        <f>IFERROR(INDEX(Customer!D:D,MATCH(R109,Customer!C:C,0),0),"")</f>
        <v/>
      </c>
      <c r="T109" s="490">
        <f>IFERROR(INDEX('Kode Akun'!N:N,MATCH(H109,'Kode Akun'!C:C,0),0),"")</f>
        <v>4010</v>
      </c>
      <c r="U109" s="488" t="str">
        <f>IFERROR(INDEX('Kode Akun'!O:O,MATCH(H109,'Kode Akun'!C:C,0),0),"")</f>
        <v>REVENUE - All Products</v>
      </c>
      <c r="V109" s="166"/>
    </row>
    <row r="110" spans="1:22" ht="15" customHeight="1" x14ac:dyDescent="0.25">
      <c r="A110" s="51">
        <f t="shared" si="6"/>
        <v>0</v>
      </c>
      <c r="B110" s="51">
        <f t="shared" si="7"/>
        <v>2</v>
      </c>
      <c r="C110" s="442">
        <f t="shared" si="5"/>
        <v>0</v>
      </c>
      <c r="D110" s="477">
        <v>101</v>
      </c>
      <c r="E110" s="478">
        <v>43775</v>
      </c>
      <c r="F110" s="477"/>
      <c r="G110" s="479" t="s">
        <v>543</v>
      </c>
      <c r="H110" s="477">
        <v>1210</v>
      </c>
      <c r="I110" s="480" t="str">
        <f>IF(H110&lt;&gt;"",INDEX('Kode Akun'!$D:$D,MATCH($H110,'Kode Akun'!$C:$C,0),0),"")</f>
        <v>Piutang Usaha Pelanggan</v>
      </c>
      <c r="J110" s="481">
        <v>5700000</v>
      </c>
      <c r="K110" s="481"/>
      <c r="L110" s="482" t="s">
        <v>357</v>
      </c>
      <c r="M110" s="483"/>
      <c r="N110" s="487"/>
      <c r="O110" s="487"/>
      <c r="P110" s="489"/>
      <c r="Q110" s="484"/>
      <c r="R110" s="484"/>
      <c r="S110" s="488" t="str">
        <f>IFERROR(INDEX(Customer!D:D,MATCH(R110,Customer!C:C,0),0),"")</f>
        <v/>
      </c>
      <c r="T110" s="490">
        <f>IFERROR(INDEX('Kode Akun'!N:N,MATCH(H110,'Kode Akun'!C:C,0),0),"")</f>
        <v>1210</v>
      </c>
      <c r="U110" s="488" t="str">
        <f>IFERROR(INDEX('Kode Akun'!O:O,MATCH(H110,'Kode Akun'!C:C,0),0),"")</f>
        <v>Account Receivables</v>
      </c>
      <c r="V110" s="166"/>
    </row>
    <row r="111" spans="1:22" ht="15" customHeight="1" x14ac:dyDescent="0.25">
      <c r="A111" s="51">
        <f t="shared" si="6"/>
        <v>0</v>
      </c>
      <c r="B111" s="51">
        <f t="shared" si="7"/>
        <v>2</v>
      </c>
      <c r="C111" s="442">
        <f t="shared" si="5"/>
        <v>0</v>
      </c>
      <c r="D111" s="477">
        <v>102</v>
      </c>
      <c r="E111" s="478">
        <v>43775</v>
      </c>
      <c r="F111" s="477"/>
      <c r="G111" s="479" t="s">
        <v>543</v>
      </c>
      <c r="H111" s="477">
        <v>4101</v>
      </c>
      <c r="I111" s="480" t="str">
        <f>IF(H111&lt;&gt;"",INDEX('Kode Akun'!$D:$D,MATCH($H111,'Kode Akun'!$C:$C,0),0),"")</f>
        <v>Pendapatan - Produk 1</v>
      </c>
      <c r="J111" s="481"/>
      <c r="K111" s="481">
        <v>5700000</v>
      </c>
      <c r="L111" s="482" t="s">
        <v>357</v>
      </c>
      <c r="M111" s="483"/>
      <c r="N111" s="487"/>
      <c r="O111" s="487"/>
      <c r="P111" s="489"/>
      <c r="Q111" s="484"/>
      <c r="R111" s="484"/>
      <c r="S111" s="488" t="str">
        <f>IFERROR(INDEX(Customer!D:D,MATCH(R111,Customer!C:C,0),0),"")</f>
        <v/>
      </c>
      <c r="T111" s="490">
        <f>IFERROR(INDEX('Kode Akun'!N:N,MATCH(H111,'Kode Akun'!C:C,0),0),"")</f>
        <v>4010</v>
      </c>
      <c r="U111" s="488" t="str">
        <f>IFERROR(INDEX('Kode Akun'!O:O,MATCH(H111,'Kode Akun'!C:C,0),0),"")</f>
        <v>REVENUE - All Products</v>
      </c>
      <c r="V111" s="166"/>
    </row>
    <row r="112" spans="1:22" ht="15" customHeight="1" x14ac:dyDescent="0.25">
      <c r="A112" s="51">
        <f t="shared" si="6"/>
        <v>0</v>
      </c>
      <c r="B112" s="51">
        <f t="shared" si="7"/>
        <v>2</v>
      </c>
      <c r="C112" s="442">
        <f t="shared" si="5"/>
        <v>0</v>
      </c>
      <c r="D112" s="477">
        <v>103</v>
      </c>
      <c r="E112" s="478">
        <v>43775</v>
      </c>
      <c r="F112" s="477"/>
      <c r="G112" s="479" t="s">
        <v>544</v>
      </c>
      <c r="H112" s="477">
        <v>1210</v>
      </c>
      <c r="I112" s="480" t="str">
        <f>IF(H112&lt;&gt;"",INDEX('Kode Akun'!$D:$D,MATCH($H112,'Kode Akun'!$C:$C,0),0),"")</f>
        <v>Piutang Usaha Pelanggan</v>
      </c>
      <c r="J112" s="481">
        <v>10000000</v>
      </c>
      <c r="K112" s="481"/>
      <c r="L112" s="482" t="s">
        <v>357</v>
      </c>
      <c r="M112" s="483"/>
      <c r="N112" s="487"/>
      <c r="O112" s="487"/>
      <c r="P112" s="489"/>
      <c r="Q112" s="484"/>
      <c r="R112" s="484"/>
      <c r="S112" s="488" t="str">
        <f>IFERROR(INDEX(Customer!D:D,MATCH(R112,Customer!C:C,0),0),"")</f>
        <v/>
      </c>
      <c r="T112" s="490">
        <f>IFERROR(INDEX('Kode Akun'!N:N,MATCH(H112,'Kode Akun'!C:C,0),0),"")</f>
        <v>1210</v>
      </c>
      <c r="U112" s="488" t="str">
        <f>IFERROR(INDEX('Kode Akun'!O:O,MATCH(H112,'Kode Akun'!C:C,0),0),"")</f>
        <v>Account Receivables</v>
      </c>
      <c r="V112" s="166"/>
    </row>
    <row r="113" spans="1:22" ht="15" customHeight="1" x14ac:dyDescent="0.25">
      <c r="A113" s="51">
        <f t="shared" si="6"/>
        <v>0</v>
      </c>
      <c r="B113" s="51">
        <f t="shared" si="7"/>
        <v>2</v>
      </c>
      <c r="C113" s="442">
        <f t="shared" si="5"/>
        <v>0</v>
      </c>
      <c r="D113" s="477">
        <v>104</v>
      </c>
      <c r="E113" s="478">
        <v>43775</v>
      </c>
      <c r="F113" s="477"/>
      <c r="G113" s="479" t="s">
        <v>544</v>
      </c>
      <c r="H113" s="477">
        <v>4101</v>
      </c>
      <c r="I113" s="480" t="str">
        <f>IF(H113&lt;&gt;"",INDEX('Kode Akun'!$D:$D,MATCH($H113,'Kode Akun'!$C:$C,0),0),"")</f>
        <v>Pendapatan - Produk 1</v>
      </c>
      <c r="J113" s="481"/>
      <c r="K113" s="481">
        <v>10000000</v>
      </c>
      <c r="L113" s="482" t="s">
        <v>357</v>
      </c>
      <c r="M113" s="483"/>
      <c r="N113" s="487"/>
      <c r="O113" s="487"/>
      <c r="P113" s="489"/>
      <c r="Q113" s="484"/>
      <c r="R113" s="484"/>
      <c r="S113" s="488" t="str">
        <f>IFERROR(INDEX(Customer!D:D,MATCH(R113,Customer!C:C,0),0),"")</f>
        <v/>
      </c>
      <c r="T113" s="490">
        <f>IFERROR(INDEX('Kode Akun'!N:N,MATCH(H113,'Kode Akun'!C:C,0),0),"")</f>
        <v>4010</v>
      </c>
      <c r="U113" s="488" t="str">
        <f>IFERROR(INDEX('Kode Akun'!O:O,MATCH(H113,'Kode Akun'!C:C,0),0),"")</f>
        <v>REVENUE - All Products</v>
      </c>
      <c r="V113" s="166"/>
    </row>
    <row r="114" spans="1:22" ht="15" customHeight="1" x14ac:dyDescent="0.25">
      <c r="A114" s="51">
        <f t="shared" si="6"/>
        <v>0</v>
      </c>
      <c r="B114" s="51">
        <f t="shared" si="7"/>
        <v>2</v>
      </c>
      <c r="C114" s="442">
        <f t="shared" si="5"/>
        <v>0</v>
      </c>
      <c r="D114" s="477">
        <v>105</v>
      </c>
      <c r="E114" s="478">
        <v>43775</v>
      </c>
      <c r="F114" s="477"/>
      <c r="G114" s="479" t="s">
        <v>544</v>
      </c>
      <c r="H114" s="477">
        <v>1210</v>
      </c>
      <c r="I114" s="480" t="str">
        <f>IF(H114&lt;&gt;"",INDEX('Kode Akun'!$D:$D,MATCH($H114,'Kode Akun'!$C:$C,0),0),"")</f>
        <v>Piutang Usaha Pelanggan</v>
      </c>
      <c r="J114" s="481"/>
      <c r="K114" s="481">
        <v>200000</v>
      </c>
      <c r="L114" s="482" t="s">
        <v>357</v>
      </c>
      <c r="M114" s="483"/>
      <c r="N114" s="487"/>
      <c r="O114" s="487"/>
      <c r="P114" s="489"/>
      <c r="Q114" s="484"/>
      <c r="R114" s="484"/>
      <c r="S114" s="488" t="str">
        <f>IFERROR(INDEX(Customer!D:D,MATCH(R114,Customer!C:C,0),0),"")</f>
        <v/>
      </c>
      <c r="T114" s="490">
        <f>IFERROR(INDEX('Kode Akun'!N:N,MATCH(H114,'Kode Akun'!C:C,0),0),"")</f>
        <v>1210</v>
      </c>
      <c r="U114" s="488" t="str">
        <f>IFERROR(INDEX('Kode Akun'!O:O,MATCH(H114,'Kode Akun'!C:C,0),0),"")</f>
        <v>Account Receivables</v>
      </c>
      <c r="V114" s="166"/>
    </row>
    <row r="115" spans="1:22" ht="15" customHeight="1" x14ac:dyDescent="0.25">
      <c r="A115" s="51">
        <f t="shared" si="6"/>
        <v>0</v>
      </c>
      <c r="B115" s="51">
        <f t="shared" si="7"/>
        <v>2</v>
      </c>
      <c r="C115" s="442">
        <f t="shared" si="5"/>
        <v>0</v>
      </c>
      <c r="D115" s="477">
        <v>106</v>
      </c>
      <c r="E115" s="478">
        <v>43775</v>
      </c>
      <c r="F115" s="477"/>
      <c r="G115" s="479" t="s">
        <v>544</v>
      </c>
      <c r="H115" s="477">
        <v>4201</v>
      </c>
      <c r="I115" s="480" t="str">
        <f>IF(H115&lt;&gt;"",INDEX('Kode Akun'!$D:$D,MATCH($H115,'Kode Akun'!$C:$C,0),0),"")</f>
        <v>Diskon Penjualan - Produk 1</v>
      </c>
      <c r="J115" s="481">
        <v>200000</v>
      </c>
      <c r="K115" s="481"/>
      <c r="L115" s="482" t="s">
        <v>357</v>
      </c>
      <c r="M115" s="483"/>
      <c r="N115" s="487"/>
      <c r="O115" s="487"/>
      <c r="P115" s="489"/>
      <c r="Q115" s="484"/>
      <c r="R115" s="484"/>
      <c r="S115" s="488" t="str">
        <f>IFERROR(INDEX(Customer!D:D,MATCH(R115,Customer!C:C,0),0),"")</f>
        <v/>
      </c>
      <c r="T115" s="490">
        <f>IFERROR(INDEX('Kode Akun'!N:N,MATCH(H115,'Kode Akun'!C:C,0),0),"")</f>
        <v>4050</v>
      </c>
      <c r="U115" s="488" t="str">
        <f>IFERROR(INDEX('Kode Akun'!O:O,MATCH(H115,'Kode Akun'!C:C,0),0),"")</f>
        <v>Sales Discounts - All Products</v>
      </c>
      <c r="V115" s="166"/>
    </row>
    <row r="116" spans="1:22" ht="15" customHeight="1" x14ac:dyDescent="0.25">
      <c r="A116" s="51">
        <f t="shared" si="6"/>
        <v>0</v>
      </c>
      <c r="B116" s="51">
        <f t="shared" si="7"/>
        <v>2</v>
      </c>
      <c r="C116" s="442">
        <f t="shared" si="5"/>
        <v>0</v>
      </c>
      <c r="D116" s="477">
        <v>107</v>
      </c>
      <c r="E116" s="478">
        <v>43776</v>
      </c>
      <c r="F116" s="477"/>
      <c r="G116" s="479" t="s">
        <v>545</v>
      </c>
      <c r="H116" s="477">
        <v>1210</v>
      </c>
      <c r="I116" s="480" t="str">
        <f>IF(H116&lt;&gt;"",INDEX('Kode Akun'!$D:$D,MATCH($H116,'Kode Akun'!$C:$C,0),0),"")</f>
        <v>Piutang Usaha Pelanggan</v>
      </c>
      <c r="J116" s="481">
        <v>25000000</v>
      </c>
      <c r="K116" s="481"/>
      <c r="L116" s="482" t="s">
        <v>357</v>
      </c>
      <c r="M116" s="483"/>
      <c r="N116" s="487"/>
      <c r="O116" s="487"/>
      <c r="P116" s="489"/>
      <c r="Q116" s="484"/>
      <c r="R116" s="484"/>
      <c r="S116" s="488" t="str">
        <f>IFERROR(INDEX(Customer!D:D,MATCH(R116,Customer!C:C,0),0),"")</f>
        <v/>
      </c>
      <c r="T116" s="490">
        <f>IFERROR(INDEX('Kode Akun'!N:N,MATCH(H116,'Kode Akun'!C:C,0),0),"")</f>
        <v>1210</v>
      </c>
      <c r="U116" s="488" t="str">
        <f>IFERROR(INDEX('Kode Akun'!O:O,MATCH(H116,'Kode Akun'!C:C,0),0),"")</f>
        <v>Account Receivables</v>
      </c>
      <c r="V116" s="166"/>
    </row>
    <row r="117" spans="1:22" ht="15" customHeight="1" x14ac:dyDescent="0.25">
      <c r="A117" s="51">
        <f t="shared" si="6"/>
        <v>0</v>
      </c>
      <c r="B117" s="51">
        <f t="shared" si="7"/>
        <v>2</v>
      </c>
      <c r="C117" s="442">
        <f t="shared" si="5"/>
        <v>0</v>
      </c>
      <c r="D117" s="477">
        <v>108</v>
      </c>
      <c r="E117" s="478">
        <v>43776</v>
      </c>
      <c r="F117" s="477"/>
      <c r="G117" s="479" t="s">
        <v>545</v>
      </c>
      <c r="H117" s="477">
        <v>4101</v>
      </c>
      <c r="I117" s="480" t="str">
        <f>IF(H117&lt;&gt;"",INDEX('Kode Akun'!$D:$D,MATCH($H117,'Kode Akun'!$C:$C,0),0),"")</f>
        <v>Pendapatan - Produk 1</v>
      </c>
      <c r="J117" s="481"/>
      <c r="K117" s="481">
        <v>25000000</v>
      </c>
      <c r="L117" s="482" t="s">
        <v>357</v>
      </c>
      <c r="M117" s="483"/>
      <c r="N117" s="487"/>
      <c r="O117" s="487"/>
      <c r="P117" s="489"/>
      <c r="Q117" s="484"/>
      <c r="R117" s="484"/>
      <c r="S117" s="488" t="str">
        <f>IFERROR(INDEX(Customer!D:D,MATCH(R117,Customer!C:C,0),0),"")</f>
        <v/>
      </c>
      <c r="T117" s="490">
        <f>IFERROR(INDEX('Kode Akun'!N:N,MATCH(H117,'Kode Akun'!C:C,0),0),"")</f>
        <v>4010</v>
      </c>
      <c r="U117" s="488" t="str">
        <f>IFERROR(INDEX('Kode Akun'!O:O,MATCH(H117,'Kode Akun'!C:C,0),0),"")</f>
        <v>REVENUE - All Products</v>
      </c>
      <c r="V117" s="166"/>
    </row>
    <row r="118" spans="1:22" ht="15" customHeight="1" x14ac:dyDescent="0.25">
      <c r="A118" s="51">
        <f t="shared" si="6"/>
        <v>0</v>
      </c>
      <c r="B118" s="51">
        <f t="shared" si="7"/>
        <v>2</v>
      </c>
      <c r="C118" s="442">
        <f t="shared" si="5"/>
        <v>0</v>
      </c>
      <c r="D118" s="477">
        <v>109</v>
      </c>
      <c r="E118" s="478">
        <v>43776</v>
      </c>
      <c r="F118" s="477"/>
      <c r="G118" s="479" t="s">
        <v>545</v>
      </c>
      <c r="H118" s="477">
        <v>1210</v>
      </c>
      <c r="I118" s="480" t="str">
        <f>IF(H118&lt;&gt;"",INDEX('Kode Akun'!$D:$D,MATCH($H118,'Kode Akun'!$C:$C,0),0),"")</f>
        <v>Piutang Usaha Pelanggan</v>
      </c>
      <c r="J118" s="481">
        <v>30000</v>
      </c>
      <c r="K118" s="481"/>
      <c r="L118" s="482" t="s">
        <v>357</v>
      </c>
      <c r="M118" s="483"/>
      <c r="N118" s="487"/>
      <c r="O118" s="487"/>
      <c r="P118" s="489"/>
      <c r="Q118" s="484"/>
      <c r="R118" s="484"/>
      <c r="S118" s="488" t="str">
        <f>IFERROR(INDEX(Customer!D:D,MATCH(R118,Customer!C:C,0),0),"")</f>
        <v/>
      </c>
      <c r="T118" s="490">
        <f>IFERROR(INDEX('Kode Akun'!N:N,MATCH(H118,'Kode Akun'!C:C,0),0),"")</f>
        <v>1210</v>
      </c>
      <c r="U118" s="488" t="str">
        <f>IFERROR(INDEX('Kode Akun'!O:O,MATCH(H118,'Kode Akun'!C:C,0),0),"")</f>
        <v>Account Receivables</v>
      </c>
      <c r="V118" s="166"/>
    </row>
    <row r="119" spans="1:22" ht="15" customHeight="1" x14ac:dyDescent="0.25">
      <c r="A119" s="51">
        <f t="shared" si="6"/>
        <v>0</v>
      </c>
      <c r="B119" s="51">
        <f t="shared" si="7"/>
        <v>2</v>
      </c>
      <c r="C119" s="442">
        <f t="shared" si="5"/>
        <v>0</v>
      </c>
      <c r="D119" s="477">
        <v>110</v>
      </c>
      <c r="E119" s="478">
        <v>43776</v>
      </c>
      <c r="F119" s="477"/>
      <c r="G119" s="479" t="s">
        <v>545</v>
      </c>
      <c r="H119" s="477">
        <v>4340</v>
      </c>
      <c r="I119" s="480" t="str">
        <f>IF(H119&lt;&gt;"",INDEX('Kode Akun'!$D:$D,MATCH($H119,'Kode Akun'!$C:$C,0),0),"")</f>
        <v>Pendapatan Ongkos Kirim</v>
      </c>
      <c r="J119" s="481"/>
      <c r="K119" s="481">
        <v>30000</v>
      </c>
      <c r="L119" s="482" t="s">
        <v>357</v>
      </c>
      <c r="M119" s="483"/>
      <c r="N119" s="487"/>
      <c r="O119" s="487"/>
      <c r="P119" s="489"/>
      <c r="Q119" s="484"/>
      <c r="R119" s="484"/>
      <c r="S119" s="488" t="str">
        <f>IFERROR(INDEX(Customer!D:D,MATCH(R119,Customer!C:C,0),0),"")</f>
        <v/>
      </c>
      <c r="T119" s="490">
        <f>IFERROR(INDEX('Kode Akun'!N:N,MATCH(H119,'Kode Akun'!C:C,0),0),"")</f>
        <v>4010</v>
      </c>
      <c r="U119" s="488" t="str">
        <f>IFERROR(INDEX('Kode Akun'!O:O,MATCH(H119,'Kode Akun'!C:C,0),0),"")</f>
        <v>REVENUE - All Products</v>
      </c>
      <c r="V119" s="166"/>
    </row>
    <row r="120" spans="1:22" ht="15" customHeight="1" x14ac:dyDescent="0.25">
      <c r="A120" s="51">
        <f t="shared" si="6"/>
        <v>0</v>
      </c>
      <c r="B120" s="51">
        <f t="shared" si="7"/>
        <v>2</v>
      </c>
      <c r="C120" s="442">
        <f t="shared" si="5"/>
        <v>0</v>
      </c>
      <c r="D120" s="477">
        <v>111</v>
      </c>
      <c r="E120" s="478">
        <v>43805</v>
      </c>
      <c r="F120" s="477"/>
      <c r="G120" s="479" t="s">
        <v>543</v>
      </c>
      <c r="H120" s="477">
        <v>1210</v>
      </c>
      <c r="I120" s="480" t="str">
        <f>IF(H120&lt;&gt;"",INDEX('Kode Akun'!$D:$D,MATCH($H120,'Kode Akun'!$C:$C,0),0),"")</f>
        <v>Piutang Usaha Pelanggan</v>
      </c>
      <c r="J120" s="481">
        <v>5700000</v>
      </c>
      <c r="K120" s="481"/>
      <c r="L120" s="482" t="s">
        <v>357</v>
      </c>
      <c r="M120" s="483"/>
      <c r="N120" s="487"/>
      <c r="O120" s="487"/>
      <c r="P120" s="489"/>
      <c r="Q120" s="484"/>
      <c r="R120" s="484"/>
      <c r="S120" s="488" t="str">
        <f>IFERROR(INDEX(Customer!D:D,MATCH(R120,Customer!C:C,0),0),"")</f>
        <v/>
      </c>
      <c r="T120" s="490">
        <f>IFERROR(INDEX('Kode Akun'!N:N,MATCH(H120,'Kode Akun'!C:C,0),0),"")</f>
        <v>1210</v>
      </c>
      <c r="U120" s="488" t="str">
        <f>IFERROR(INDEX('Kode Akun'!O:O,MATCH(H120,'Kode Akun'!C:C,0),0),"")</f>
        <v>Account Receivables</v>
      </c>
      <c r="V120" s="166"/>
    </row>
    <row r="121" spans="1:22" ht="15" customHeight="1" x14ac:dyDescent="0.25">
      <c r="A121" s="51">
        <f t="shared" si="6"/>
        <v>0</v>
      </c>
      <c r="B121" s="51">
        <f t="shared" si="7"/>
        <v>2</v>
      </c>
      <c r="C121" s="442">
        <f t="shared" si="5"/>
        <v>0</v>
      </c>
      <c r="D121" s="477">
        <v>112</v>
      </c>
      <c r="E121" s="478">
        <v>43805</v>
      </c>
      <c r="F121" s="477"/>
      <c r="G121" s="479" t="s">
        <v>543</v>
      </c>
      <c r="H121" s="477">
        <v>4101</v>
      </c>
      <c r="I121" s="480" t="str">
        <f>IF(H121&lt;&gt;"",INDEX('Kode Akun'!$D:$D,MATCH($H121,'Kode Akun'!$C:$C,0),0),"")</f>
        <v>Pendapatan - Produk 1</v>
      </c>
      <c r="J121" s="481"/>
      <c r="K121" s="481">
        <v>5700000</v>
      </c>
      <c r="L121" s="482" t="s">
        <v>357</v>
      </c>
      <c r="M121" s="483"/>
      <c r="N121" s="487"/>
      <c r="O121" s="487"/>
      <c r="P121" s="489"/>
      <c r="Q121" s="484"/>
      <c r="R121" s="484"/>
      <c r="S121" s="488" t="str">
        <f>IFERROR(INDEX(Customer!D:D,MATCH(R121,Customer!C:C,0),0),"")</f>
        <v/>
      </c>
      <c r="T121" s="490">
        <f>IFERROR(INDEX('Kode Akun'!N:N,MATCH(H121,'Kode Akun'!C:C,0),0),"")</f>
        <v>4010</v>
      </c>
      <c r="U121" s="488" t="str">
        <f>IFERROR(INDEX('Kode Akun'!O:O,MATCH(H121,'Kode Akun'!C:C,0),0),"")</f>
        <v>REVENUE - All Products</v>
      </c>
      <c r="V121" s="166"/>
    </row>
    <row r="122" spans="1:22" ht="15" customHeight="1" x14ac:dyDescent="0.25">
      <c r="A122" s="51">
        <f t="shared" si="6"/>
        <v>0</v>
      </c>
      <c r="B122" s="51">
        <f t="shared" si="7"/>
        <v>2</v>
      </c>
      <c r="C122" s="442">
        <f t="shared" si="5"/>
        <v>0</v>
      </c>
      <c r="D122" s="477">
        <v>113</v>
      </c>
      <c r="E122" s="478">
        <v>43805</v>
      </c>
      <c r="F122" s="477"/>
      <c r="G122" s="479" t="s">
        <v>544</v>
      </c>
      <c r="H122" s="477">
        <v>1210</v>
      </c>
      <c r="I122" s="480" t="str">
        <f>IF(H122&lt;&gt;"",INDEX('Kode Akun'!$D:$D,MATCH($H122,'Kode Akun'!$C:$C,0),0),"")</f>
        <v>Piutang Usaha Pelanggan</v>
      </c>
      <c r="J122" s="481">
        <v>10000000</v>
      </c>
      <c r="K122" s="481"/>
      <c r="L122" s="482" t="s">
        <v>357</v>
      </c>
      <c r="M122" s="483"/>
      <c r="N122" s="487"/>
      <c r="O122" s="487"/>
      <c r="P122" s="489"/>
      <c r="Q122" s="484"/>
      <c r="R122" s="484"/>
      <c r="S122" s="488" t="str">
        <f>IFERROR(INDEX(Customer!D:D,MATCH(R122,Customer!C:C,0),0),"")</f>
        <v/>
      </c>
      <c r="T122" s="490">
        <f>IFERROR(INDEX('Kode Akun'!N:N,MATCH(H122,'Kode Akun'!C:C,0),0),"")</f>
        <v>1210</v>
      </c>
      <c r="U122" s="488" t="str">
        <f>IFERROR(INDEX('Kode Akun'!O:O,MATCH(H122,'Kode Akun'!C:C,0),0),"")</f>
        <v>Account Receivables</v>
      </c>
      <c r="V122" s="166"/>
    </row>
    <row r="123" spans="1:22" ht="15" customHeight="1" x14ac:dyDescent="0.25">
      <c r="A123" s="51">
        <f t="shared" si="6"/>
        <v>0</v>
      </c>
      <c r="B123" s="51">
        <f t="shared" si="7"/>
        <v>2</v>
      </c>
      <c r="C123" s="442">
        <f t="shared" si="5"/>
        <v>0</v>
      </c>
      <c r="D123" s="477">
        <v>114</v>
      </c>
      <c r="E123" s="478">
        <v>43805</v>
      </c>
      <c r="F123" s="477"/>
      <c r="G123" s="479" t="s">
        <v>544</v>
      </c>
      <c r="H123" s="477">
        <v>4101</v>
      </c>
      <c r="I123" s="480" t="str">
        <f>IF(H123&lt;&gt;"",INDEX('Kode Akun'!$D:$D,MATCH($H123,'Kode Akun'!$C:$C,0),0),"")</f>
        <v>Pendapatan - Produk 1</v>
      </c>
      <c r="J123" s="481"/>
      <c r="K123" s="481">
        <v>10000000</v>
      </c>
      <c r="L123" s="482" t="s">
        <v>357</v>
      </c>
      <c r="M123" s="483"/>
      <c r="N123" s="487"/>
      <c r="O123" s="487"/>
      <c r="P123" s="489"/>
      <c r="Q123" s="484"/>
      <c r="R123" s="484"/>
      <c r="S123" s="488" t="str">
        <f>IFERROR(INDEX(Customer!D:D,MATCH(R123,Customer!C:C,0),0),"")</f>
        <v/>
      </c>
      <c r="T123" s="490">
        <f>IFERROR(INDEX('Kode Akun'!N:N,MATCH(H123,'Kode Akun'!C:C,0),0),"")</f>
        <v>4010</v>
      </c>
      <c r="U123" s="488" t="str">
        <f>IFERROR(INDEX('Kode Akun'!O:O,MATCH(H123,'Kode Akun'!C:C,0),0),"")</f>
        <v>REVENUE - All Products</v>
      </c>
      <c r="V123" s="166"/>
    </row>
    <row r="124" spans="1:22" ht="15" customHeight="1" x14ac:dyDescent="0.25">
      <c r="A124" s="51">
        <f t="shared" si="6"/>
        <v>0</v>
      </c>
      <c r="B124" s="51">
        <f t="shared" si="7"/>
        <v>2</v>
      </c>
      <c r="C124" s="442">
        <f t="shared" si="5"/>
        <v>0</v>
      </c>
      <c r="D124" s="477">
        <v>115</v>
      </c>
      <c r="E124" s="478">
        <v>43805</v>
      </c>
      <c r="F124" s="477"/>
      <c r="G124" s="479" t="s">
        <v>544</v>
      </c>
      <c r="H124" s="477">
        <v>1210</v>
      </c>
      <c r="I124" s="480" t="str">
        <f>IF(H124&lt;&gt;"",INDEX('Kode Akun'!$D:$D,MATCH($H124,'Kode Akun'!$C:$C,0),0),"")</f>
        <v>Piutang Usaha Pelanggan</v>
      </c>
      <c r="J124" s="481"/>
      <c r="K124" s="481">
        <v>200000</v>
      </c>
      <c r="L124" s="482" t="s">
        <v>357</v>
      </c>
      <c r="M124" s="483"/>
      <c r="N124" s="487"/>
      <c r="O124" s="487"/>
      <c r="P124" s="489"/>
      <c r="Q124" s="484"/>
      <c r="R124" s="484"/>
      <c r="S124" s="488" t="str">
        <f>IFERROR(INDEX(Customer!D:D,MATCH(R124,Customer!C:C,0),0),"")</f>
        <v/>
      </c>
      <c r="T124" s="490">
        <f>IFERROR(INDEX('Kode Akun'!N:N,MATCH(H124,'Kode Akun'!C:C,0),0),"")</f>
        <v>1210</v>
      </c>
      <c r="U124" s="488" t="str">
        <f>IFERROR(INDEX('Kode Akun'!O:O,MATCH(H124,'Kode Akun'!C:C,0),0),"")</f>
        <v>Account Receivables</v>
      </c>
      <c r="V124" s="166"/>
    </row>
    <row r="125" spans="1:22" ht="15" customHeight="1" x14ac:dyDescent="0.25">
      <c r="A125" s="51">
        <f t="shared" si="6"/>
        <v>0</v>
      </c>
      <c r="B125" s="51">
        <f t="shared" si="7"/>
        <v>2</v>
      </c>
      <c r="C125" s="442">
        <f t="shared" si="5"/>
        <v>0</v>
      </c>
      <c r="D125" s="477">
        <v>116</v>
      </c>
      <c r="E125" s="478">
        <v>43805</v>
      </c>
      <c r="F125" s="477"/>
      <c r="G125" s="479" t="s">
        <v>544</v>
      </c>
      <c r="H125" s="477">
        <v>4201</v>
      </c>
      <c r="I125" s="480" t="str">
        <f>IF(H125&lt;&gt;"",INDEX('Kode Akun'!$D:$D,MATCH($H125,'Kode Akun'!$C:$C,0),0),"")</f>
        <v>Diskon Penjualan - Produk 1</v>
      </c>
      <c r="J125" s="481">
        <v>200000</v>
      </c>
      <c r="K125" s="481"/>
      <c r="L125" s="482" t="s">
        <v>357</v>
      </c>
      <c r="M125" s="483"/>
      <c r="N125" s="487"/>
      <c r="O125" s="487"/>
      <c r="P125" s="489"/>
      <c r="Q125" s="484"/>
      <c r="R125" s="484"/>
      <c r="S125" s="488" t="str">
        <f>IFERROR(INDEX(Customer!D:D,MATCH(R125,Customer!C:C,0),0),"")</f>
        <v/>
      </c>
      <c r="T125" s="490">
        <f>IFERROR(INDEX('Kode Akun'!N:N,MATCH(H125,'Kode Akun'!C:C,0),0),"")</f>
        <v>4050</v>
      </c>
      <c r="U125" s="488" t="str">
        <f>IFERROR(INDEX('Kode Akun'!O:O,MATCH(H125,'Kode Akun'!C:C,0),0),"")</f>
        <v>Sales Discounts - All Products</v>
      </c>
      <c r="V125" s="166"/>
    </row>
    <row r="126" spans="1:22" ht="15" customHeight="1" x14ac:dyDescent="0.25">
      <c r="A126" s="51">
        <f t="shared" si="6"/>
        <v>0</v>
      </c>
      <c r="B126" s="51">
        <f t="shared" si="7"/>
        <v>2</v>
      </c>
      <c r="C126" s="442">
        <f t="shared" si="5"/>
        <v>0</v>
      </c>
      <c r="D126" s="477">
        <v>117</v>
      </c>
      <c r="E126" s="478">
        <v>43806</v>
      </c>
      <c r="F126" s="477"/>
      <c r="G126" s="479" t="s">
        <v>545</v>
      </c>
      <c r="H126" s="477">
        <v>1210</v>
      </c>
      <c r="I126" s="480" t="str">
        <f>IF(H126&lt;&gt;"",INDEX('Kode Akun'!$D:$D,MATCH($H126,'Kode Akun'!$C:$C,0),0),"")</f>
        <v>Piutang Usaha Pelanggan</v>
      </c>
      <c r="J126" s="481">
        <v>25000000</v>
      </c>
      <c r="K126" s="481"/>
      <c r="L126" s="482" t="s">
        <v>357</v>
      </c>
      <c r="M126" s="483"/>
      <c r="N126" s="487"/>
      <c r="O126" s="487"/>
      <c r="P126" s="489"/>
      <c r="Q126" s="484"/>
      <c r="R126" s="484"/>
      <c r="S126" s="488" t="str">
        <f>IFERROR(INDEX(Customer!D:D,MATCH(R126,Customer!C:C,0),0),"")</f>
        <v/>
      </c>
      <c r="T126" s="490">
        <f>IFERROR(INDEX('Kode Akun'!N:N,MATCH(H126,'Kode Akun'!C:C,0),0),"")</f>
        <v>1210</v>
      </c>
      <c r="U126" s="488" t="str">
        <f>IFERROR(INDEX('Kode Akun'!O:O,MATCH(H126,'Kode Akun'!C:C,0),0),"")</f>
        <v>Account Receivables</v>
      </c>
      <c r="V126" s="166"/>
    </row>
    <row r="127" spans="1:22" ht="15" customHeight="1" x14ac:dyDescent="0.25">
      <c r="A127" s="51">
        <f t="shared" si="6"/>
        <v>0</v>
      </c>
      <c r="B127" s="51">
        <f t="shared" si="7"/>
        <v>2</v>
      </c>
      <c r="C127" s="442">
        <f t="shared" si="5"/>
        <v>0</v>
      </c>
      <c r="D127" s="477">
        <v>118</v>
      </c>
      <c r="E127" s="478">
        <v>43806</v>
      </c>
      <c r="F127" s="477"/>
      <c r="G127" s="479" t="s">
        <v>545</v>
      </c>
      <c r="H127" s="477">
        <v>4101</v>
      </c>
      <c r="I127" s="480" t="str">
        <f>IF(H127&lt;&gt;"",INDEX('Kode Akun'!$D:$D,MATCH($H127,'Kode Akun'!$C:$C,0),0),"")</f>
        <v>Pendapatan - Produk 1</v>
      </c>
      <c r="J127" s="481"/>
      <c r="K127" s="481">
        <v>25000000</v>
      </c>
      <c r="L127" s="482" t="s">
        <v>357</v>
      </c>
      <c r="M127" s="483"/>
      <c r="N127" s="487"/>
      <c r="O127" s="487"/>
      <c r="P127" s="489"/>
      <c r="Q127" s="484"/>
      <c r="R127" s="484"/>
      <c r="S127" s="488" t="str">
        <f>IFERROR(INDEX(Customer!D:D,MATCH(R127,Customer!C:C,0),0),"")</f>
        <v/>
      </c>
      <c r="T127" s="490">
        <f>IFERROR(INDEX('Kode Akun'!N:N,MATCH(H127,'Kode Akun'!C:C,0),0),"")</f>
        <v>4010</v>
      </c>
      <c r="U127" s="488" t="str">
        <f>IFERROR(INDEX('Kode Akun'!O:O,MATCH(H127,'Kode Akun'!C:C,0),0),"")</f>
        <v>REVENUE - All Products</v>
      </c>
      <c r="V127" s="166"/>
    </row>
    <row r="128" spans="1:22" ht="15" customHeight="1" x14ac:dyDescent="0.25">
      <c r="A128" s="51">
        <f t="shared" si="6"/>
        <v>0</v>
      </c>
      <c r="B128" s="51">
        <f t="shared" si="7"/>
        <v>2</v>
      </c>
      <c r="C128" s="442">
        <f t="shared" si="5"/>
        <v>0</v>
      </c>
      <c r="D128" s="477">
        <v>119</v>
      </c>
      <c r="E128" s="478">
        <v>43806</v>
      </c>
      <c r="F128" s="477"/>
      <c r="G128" s="479" t="s">
        <v>545</v>
      </c>
      <c r="H128" s="477">
        <v>1210</v>
      </c>
      <c r="I128" s="480" t="str">
        <f>IF(H128&lt;&gt;"",INDEX('Kode Akun'!$D:$D,MATCH($H128,'Kode Akun'!$C:$C,0),0),"")</f>
        <v>Piutang Usaha Pelanggan</v>
      </c>
      <c r="J128" s="481">
        <v>30000</v>
      </c>
      <c r="K128" s="481"/>
      <c r="L128" s="482" t="s">
        <v>357</v>
      </c>
      <c r="M128" s="483"/>
      <c r="N128" s="487"/>
      <c r="O128" s="487"/>
      <c r="P128" s="489"/>
      <c r="Q128" s="484"/>
      <c r="R128" s="484"/>
      <c r="S128" s="488" t="str">
        <f>IFERROR(INDEX(Customer!D:D,MATCH(R128,Customer!C:C,0),0),"")</f>
        <v/>
      </c>
      <c r="T128" s="490">
        <f>IFERROR(INDEX('Kode Akun'!N:N,MATCH(H128,'Kode Akun'!C:C,0),0),"")</f>
        <v>1210</v>
      </c>
      <c r="U128" s="488" t="str">
        <f>IFERROR(INDEX('Kode Akun'!O:O,MATCH(H128,'Kode Akun'!C:C,0),0),"")</f>
        <v>Account Receivables</v>
      </c>
      <c r="V128" s="166"/>
    </row>
    <row r="129" spans="1:22" ht="15" customHeight="1" x14ac:dyDescent="0.25">
      <c r="A129" s="51">
        <f t="shared" si="6"/>
        <v>0</v>
      </c>
      <c r="B129" s="51">
        <f t="shared" si="7"/>
        <v>2</v>
      </c>
      <c r="C129" s="442">
        <f t="shared" si="5"/>
        <v>0</v>
      </c>
      <c r="D129" s="477">
        <v>120</v>
      </c>
      <c r="E129" s="478">
        <v>43806</v>
      </c>
      <c r="F129" s="477"/>
      <c r="G129" s="479" t="s">
        <v>545</v>
      </c>
      <c r="H129" s="477">
        <v>4340</v>
      </c>
      <c r="I129" s="480" t="str">
        <f>IF(H129&lt;&gt;"",INDEX('Kode Akun'!$D:$D,MATCH($H129,'Kode Akun'!$C:$C,0),0),"")</f>
        <v>Pendapatan Ongkos Kirim</v>
      </c>
      <c r="J129" s="481"/>
      <c r="K129" s="481">
        <v>30000</v>
      </c>
      <c r="L129" s="482" t="s">
        <v>357</v>
      </c>
      <c r="M129" s="483"/>
      <c r="N129" s="487"/>
      <c r="O129" s="487"/>
      <c r="P129" s="489"/>
      <c r="Q129" s="484"/>
      <c r="R129" s="484"/>
      <c r="S129" s="488" t="str">
        <f>IFERROR(INDEX(Customer!D:D,MATCH(R129,Customer!C:C,0),0),"")</f>
        <v/>
      </c>
      <c r="T129" s="490">
        <f>IFERROR(INDEX('Kode Akun'!N:N,MATCH(H129,'Kode Akun'!C:C,0),0),"")</f>
        <v>4010</v>
      </c>
      <c r="U129" s="488" t="str">
        <f>IFERROR(INDEX('Kode Akun'!O:O,MATCH(H129,'Kode Akun'!C:C,0),0),"")</f>
        <v>REVENUE - All Products</v>
      </c>
      <c r="V129" s="166"/>
    </row>
    <row r="130" spans="1:22" ht="15" customHeight="1" x14ac:dyDescent="0.25">
      <c r="A130" s="51">
        <f t="shared" si="6"/>
        <v>0</v>
      </c>
      <c r="B130" s="51">
        <f t="shared" si="7"/>
        <v>2</v>
      </c>
      <c r="C130" s="442">
        <f t="shared" si="5"/>
        <v>0</v>
      </c>
      <c r="D130" s="477">
        <v>121</v>
      </c>
      <c r="E130" s="478"/>
      <c r="F130" s="477"/>
      <c r="G130" s="479"/>
      <c r="H130" s="477"/>
      <c r="I130" s="480" t="str">
        <f>IF(H130&lt;&gt;"",INDEX('Kode Akun'!$D:$D,MATCH($H130,'Kode Akun'!$C:$C,0),0),"")</f>
        <v/>
      </c>
      <c r="J130" s="481"/>
      <c r="K130" s="481"/>
      <c r="L130" s="482"/>
      <c r="M130" s="483"/>
      <c r="N130" s="487"/>
      <c r="O130" s="487"/>
      <c r="P130" s="489"/>
      <c r="Q130" s="484"/>
      <c r="R130" s="484"/>
      <c r="S130" s="488" t="str">
        <f>IFERROR(INDEX(Customer!D:D,MATCH(R130,Customer!C:C,0),0),"")</f>
        <v/>
      </c>
      <c r="T130" s="490" t="str">
        <f>IFERROR(INDEX('Kode Akun'!N:N,MATCH(H130,'Kode Akun'!C:C,0),0),"")</f>
        <v/>
      </c>
      <c r="U130" s="488" t="str">
        <f>IFERROR(INDEX('Kode Akun'!O:O,MATCH(H130,'Kode Akun'!C:C,0),0),"")</f>
        <v/>
      </c>
      <c r="V130" s="166"/>
    </row>
    <row r="131" spans="1:22" ht="15" customHeight="1" x14ac:dyDescent="0.25">
      <c r="A131" s="51">
        <f t="shared" si="6"/>
        <v>0</v>
      </c>
      <c r="B131" s="51">
        <f t="shared" si="7"/>
        <v>2</v>
      </c>
      <c r="C131" s="442">
        <f t="shared" si="5"/>
        <v>0</v>
      </c>
      <c r="D131" s="477">
        <v>122</v>
      </c>
      <c r="E131" s="478"/>
      <c r="F131" s="477"/>
      <c r="G131" s="479"/>
      <c r="H131" s="477"/>
      <c r="I131" s="480" t="str">
        <f>IF(H131&lt;&gt;"",INDEX('Kode Akun'!$D:$D,MATCH($H131,'Kode Akun'!$C:$C,0),0),"")</f>
        <v/>
      </c>
      <c r="J131" s="481"/>
      <c r="K131" s="481"/>
      <c r="L131" s="482"/>
      <c r="M131" s="483"/>
      <c r="N131" s="487"/>
      <c r="O131" s="487"/>
      <c r="P131" s="489"/>
      <c r="Q131" s="484"/>
      <c r="R131" s="484"/>
      <c r="S131" s="488" t="str">
        <f>IFERROR(INDEX(Customer!D:D,MATCH(R131,Customer!C:C,0),0),"")</f>
        <v/>
      </c>
      <c r="T131" s="490" t="str">
        <f>IFERROR(INDEX('Kode Akun'!N:N,MATCH(H131,'Kode Akun'!C:C,0),0),"")</f>
        <v/>
      </c>
      <c r="U131" s="488" t="str">
        <f>IFERROR(INDEX('Kode Akun'!O:O,MATCH(H131,'Kode Akun'!C:C,0),0),"")</f>
        <v/>
      </c>
      <c r="V131" s="166"/>
    </row>
    <row r="132" spans="1:22" ht="15" customHeight="1" x14ac:dyDescent="0.25">
      <c r="A132" s="51">
        <f t="shared" si="6"/>
        <v>0</v>
      </c>
      <c r="B132" s="51">
        <f t="shared" si="7"/>
        <v>2</v>
      </c>
      <c r="C132" s="442">
        <f t="shared" si="5"/>
        <v>0</v>
      </c>
      <c r="D132" s="477">
        <v>123</v>
      </c>
      <c r="E132" s="478"/>
      <c r="F132" s="477"/>
      <c r="G132" s="479"/>
      <c r="H132" s="477"/>
      <c r="I132" s="480" t="str">
        <f>IF(H132&lt;&gt;"",INDEX('Kode Akun'!$D:$D,MATCH($H132,'Kode Akun'!$C:$C,0),0),"")</f>
        <v/>
      </c>
      <c r="J132" s="481"/>
      <c r="K132" s="481"/>
      <c r="L132" s="482"/>
      <c r="M132" s="483"/>
      <c r="N132" s="487"/>
      <c r="O132" s="487"/>
      <c r="P132" s="489"/>
      <c r="Q132" s="484"/>
      <c r="R132" s="484"/>
      <c r="S132" s="488" t="str">
        <f>IFERROR(INDEX(Customer!D:D,MATCH(R132,Customer!C:C,0),0),"")</f>
        <v/>
      </c>
      <c r="T132" s="490" t="str">
        <f>IFERROR(INDEX('Kode Akun'!N:N,MATCH(H132,'Kode Akun'!C:C,0),0),"")</f>
        <v/>
      </c>
      <c r="U132" s="488" t="str">
        <f>IFERROR(INDEX('Kode Akun'!O:O,MATCH(H132,'Kode Akun'!C:C,0),0),"")</f>
        <v/>
      </c>
      <c r="V132" s="166"/>
    </row>
    <row r="133" spans="1:22" ht="15" customHeight="1" x14ac:dyDescent="0.25">
      <c r="A133" s="51">
        <f t="shared" si="6"/>
        <v>0</v>
      </c>
      <c r="B133" s="51">
        <f t="shared" si="7"/>
        <v>2</v>
      </c>
      <c r="C133" s="442">
        <f t="shared" si="5"/>
        <v>0</v>
      </c>
      <c r="D133" s="477">
        <v>124</v>
      </c>
      <c r="E133" s="478"/>
      <c r="F133" s="477"/>
      <c r="G133" s="479"/>
      <c r="H133" s="477"/>
      <c r="I133" s="480" t="str">
        <f>IF(H133&lt;&gt;"",INDEX('Kode Akun'!$D:$D,MATCH($H133,'Kode Akun'!$C:$C,0),0),"")</f>
        <v/>
      </c>
      <c r="J133" s="481"/>
      <c r="K133" s="481"/>
      <c r="L133" s="482"/>
      <c r="M133" s="483"/>
      <c r="N133" s="487"/>
      <c r="O133" s="487"/>
      <c r="P133" s="489"/>
      <c r="Q133" s="484"/>
      <c r="R133" s="484"/>
      <c r="S133" s="488" t="str">
        <f>IFERROR(INDEX(Customer!D:D,MATCH(R133,Customer!C:C,0),0),"")</f>
        <v/>
      </c>
      <c r="T133" s="490" t="str">
        <f>IFERROR(INDEX('Kode Akun'!N:N,MATCH(H133,'Kode Akun'!C:C,0),0),"")</f>
        <v/>
      </c>
      <c r="U133" s="488" t="str">
        <f>IFERROR(INDEX('Kode Akun'!O:O,MATCH(H133,'Kode Akun'!C:C,0),0),"")</f>
        <v/>
      </c>
      <c r="V133" s="166"/>
    </row>
    <row r="134" spans="1:22" ht="15" customHeight="1" x14ac:dyDescent="0.25">
      <c r="A134" s="51">
        <f t="shared" si="6"/>
        <v>0</v>
      </c>
      <c r="B134" s="51">
        <f t="shared" si="7"/>
        <v>2</v>
      </c>
      <c r="C134" s="442">
        <f t="shared" si="5"/>
        <v>0</v>
      </c>
      <c r="D134" s="477">
        <v>125</v>
      </c>
      <c r="E134" s="478"/>
      <c r="F134" s="477"/>
      <c r="G134" s="479"/>
      <c r="H134" s="477"/>
      <c r="I134" s="480" t="str">
        <f>IF(H134&lt;&gt;"",INDEX('Kode Akun'!$D:$D,MATCH($H134,'Kode Akun'!$C:$C,0),0),"")</f>
        <v/>
      </c>
      <c r="J134" s="481"/>
      <c r="K134" s="481"/>
      <c r="L134" s="482"/>
      <c r="M134" s="483"/>
      <c r="N134" s="487"/>
      <c r="O134" s="487"/>
      <c r="P134" s="489"/>
      <c r="Q134" s="484"/>
      <c r="R134" s="484"/>
      <c r="S134" s="488" t="str">
        <f>IFERROR(INDEX(Customer!D:D,MATCH(R134,Customer!C:C,0),0),"")</f>
        <v/>
      </c>
      <c r="T134" s="490" t="str">
        <f>IFERROR(INDEX('Kode Akun'!N:N,MATCH(H134,'Kode Akun'!C:C,0),0),"")</f>
        <v/>
      </c>
      <c r="U134" s="488" t="str">
        <f>IFERROR(INDEX('Kode Akun'!O:O,MATCH(H134,'Kode Akun'!C:C,0),0),"")</f>
        <v/>
      </c>
      <c r="V134" s="166"/>
    </row>
    <row r="135" spans="1:22" ht="15" customHeight="1" x14ac:dyDescent="0.25">
      <c r="A135" s="51">
        <f t="shared" si="6"/>
        <v>0</v>
      </c>
      <c r="B135" s="51">
        <f t="shared" si="7"/>
        <v>2</v>
      </c>
      <c r="C135" s="442">
        <f t="shared" si="5"/>
        <v>0</v>
      </c>
      <c r="D135" s="477">
        <v>126</v>
      </c>
      <c r="E135" s="478"/>
      <c r="F135" s="477"/>
      <c r="G135" s="479"/>
      <c r="H135" s="477"/>
      <c r="I135" s="480" t="str">
        <f>IF(H135&lt;&gt;"",INDEX('Kode Akun'!$D:$D,MATCH($H135,'Kode Akun'!$C:$C,0),0),"")</f>
        <v/>
      </c>
      <c r="J135" s="481"/>
      <c r="K135" s="481"/>
      <c r="L135" s="482"/>
      <c r="M135" s="483"/>
      <c r="N135" s="487"/>
      <c r="O135" s="487"/>
      <c r="P135" s="489"/>
      <c r="Q135" s="484"/>
      <c r="R135" s="484"/>
      <c r="S135" s="488" t="str">
        <f>IFERROR(INDEX(Customer!D:D,MATCH(R135,Customer!C:C,0),0),"")</f>
        <v/>
      </c>
      <c r="T135" s="490" t="str">
        <f>IFERROR(INDEX('Kode Akun'!N:N,MATCH(H135,'Kode Akun'!C:C,0),0),"")</f>
        <v/>
      </c>
      <c r="U135" s="488" t="str">
        <f>IFERROR(INDEX('Kode Akun'!O:O,MATCH(H135,'Kode Akun'!C:C,0),0),"")</f>
        <v/>
      </c>
      <c r="V135" s="166"/>
    </row>
    <row r="136" spans="1:22" ht="15" customHeight="1" x14ac:dyDescent="0.25">
      <c r="A136" s="51">
        <f t="shared" si="6"/>
        <v>0</v>
      </c>
      <c r="B136" s="51">
        <f t="shared" si="7"/>
        <v>2</v>
      </c>
      <c r="C136" s="442">
        <f t="shared" si="5"/>
        <v>0</v>
      </c>
      <c r="D136" s="477">
        <v>127</v>
      </c>
      <c r="E136" s="478"/>
      <c r="F136" s="477"/>
      <c r="G136" s="479"/>
      <c r="H136" s="477"/>
      <c r="I136" s="480" t="str">
        <f>IF(H136&lt;&gt;"",INDEX('Kode Akun'!$D:$D,MATCH($H136,'Kode Akun'!$C:$C,0),0),"")</f>
        <v/>
      </c>
      <c r="J136" s="481"/>
      <c r="K136" s="481"/>
      <c r="L136" s="482"/>
      <c r="M136" s="483"/>
      <c r="N136" s="487"/>
      <c r="O136" s="487"/>
      <c r="P136" s="489"/>
      <c r="Q136" s="484"/>
      <c r="R136" s="484"/>
      <c r="S136" s="488" t="str">
        <f>IFERROR(INDEX(Customer!D:D,MATCH(R136,Customer!C:C,0),0),"")</f>
        <v/>
      </c>
      <c r="T136" s="490" t="str">
        <f>IFERROR(INDEX('Kode Akun'!N:N,MATCH(H136,'Kode Akun'!C:C,0),0),"")</f>
        <v/>
      </c>
      <c r="U136" s="488" t="str">
        <f>IFERROR(INDEX('Kode Akun'!O:O,MATCH(H136,'Kode Akun'!C:C,0),0),"")</f>
        <v/>
      </c>
      <c r="V136" s="166"/>
    </row>
    <row r="137" spans="1:22" ht="15" customHeight="1" x14ac:dyDescent="0.25">
      <c r="A137" s="51">
        <f t="shared" si="6"/>
        <v>0</v>
      </c>
      <c r="B137" s="51">
        <f t="shared" si="7"/>
        <v>2</v>
      </c>
      <c r="C137" s="442">
        <f t="shared" si="5"/>
        <v>0</v>
      </c>
      <c r="D137" s="477">
        <v>128</v>
      </c>
      <c r="E137" s="478"/>
      <c r="F137" s="477"/>
      <c r="G137" s="479"/>
      <c r="H137" s="477"/>
      <c r="I137" s="480" t="str">
        <f>IF(H137&lt;&gt;"",INDEX('Kode Akun'!$D:$D,MATCH($H137,'Kode Akun'!$C:$C,0),0),"")</f>
        <v/>
      </c>
      <c r="J137" s="481"/>
      <c r="K137" s="481"/>
      <c r="L137" s="482"/>
      <c r="M137" s="483"/>
      <c r="N137" s="487"/>
      <c r="O137" s="487"/>
      <c r="P137" s="489"/>
      <c r="Q137" s="484"/>
      <c r="R137" s="484"/>
      <c r="S137" s="488" t="str">
        <f>IFERROR(INDEX(Customer!D:D,MATCH(R137,Customer!C:C,0),0),"")</f>
        <v/>
      </c>
      <c r="T137" s="490" t="str">
        <f>IFERROR(INDEX('Kode Akun'!N:N,MATCH(H137,'Kode Akun'!C:C,0),0),"")</f>
        <v/>
      </c>
      <c r="U137" s="488" t="str">
        <f>IFERROR(INDEX('Kode Akun'!O:O,MATCH(H137,'Kode Akun'!C:C,0),0),"")</f>
        <v/>
      </c>
      <c r="V137" s="166"/>
    </row>
    <row r="138" spans="1:22" ht="15" customHeight="1" x14ac:dyDescent="0.25">
      <c r="A138" s="51">
        <f t="shared" si="6"/>
        <v>0</v>
      </c>
      <c r="B138" s="51">
        <f t="shared" si="7"/>
        <v>2</v>
      </c>
      <c r="C138" s="442">
        <f t="shared" ref="C138:C201" si="8">IF(H138=AkunBukuBesar,IF(C137=0,GLJKMax+C137+1,C137+1),C137)</f>
        <v>0</v>
      </c>
      <c r="D138" s="477">
        <v>129</v>
      </c>
      <c r="E138" s="478"/>
      <c r="F138" s="477"/>
      <c r="G138" s="479"/>
      <c r="H138" s="477"/>
      <c r="I138" s="480" t="str">
        <f>IF(H138&lt;&gt;"",INDEX('Kode Akun'!$D:$D,MATCH($H138,'Kode Akun'!$C:$C,0),0),"")</f>
        <v/>
      </c>
      <c r="J138" s="481"/>
      <c r="K138" s="481"/>
      <c r="L138" s="482"/>
      <c r="M138" s="483"/>
      <c r="N138" s="487"/>
      <c r="O138" s="487"/>
      <c r="P138" s="489"/>
      <c r="Q138" s="484"/>
      <c r="R138" s="484"/>
      <c r="S138" s="488" t="str">
        <f>IFERROR(INDEX(Customer!D:D,MATCH(R138,Customer!C:C,0),0),"")</f>
        <v/>
      </c>
      <c r="T138" s="490" t="str">
        <f>IFERROR(INDEX('Kode Akun'!N:N,MATCH(H138,'Kode Akun'!C:C,0),0),"")</f>
        <v/>
      </c>
      <c r="U138" s="488" t="str">
        <f>IFERROR(INDEX('Kode Akun'!O:O,MATCH(H138,'Kode Akun'!C:C,0),0),"")</f>
        <v/>
      </c>
      <c r="V138" s="166"/>
    </row>
    <row r="139" spans="1:22" ht="15" customHeight="1" x14ac:dyDescent="0.25">
      <c r="A139" s="51">
        <f t="shared" ref="A139:A202" si="9">IF(AND(H139=arapcontrol,O139=arapledgercode),A138+1,A138)</f>
        <v>0</v>
      </c>
      <c r="B139" s="51">
        <f t="shared" ref="B139:B202" si="10">IF(AND(H139=AkunARKontrol,R139=AkunAR),B138+1,B138)</f>
        <v>2</v>
      </c>
      <c r="C139" s="442">
        <f t="shared" si="8"/>
        <v>0</v>
      </c>
      <c r="D139" s="477">
        <v>130</v>
      </c>
      <c r="E139" s="478"/>
      <c r="F139" s="477"/>
      <c r="G139" s="479"/>
      <c r="H139" s="477"/>
      <c r="I139" s="480" t="str">
        <f>IF(H139&lt;&gt;"",INDEX('Kode Akun'!$D:$D,MATCH($H139,'Kode Akun'!$C:$C,0),0),"")</f>
        <v/>
      </c>
      <c r="J139" s="481"/>
      <c r="K139" s="481"/>
      <c r="L139" s="482"/>
      <c r="M139" s="483"/>
      <c r="N139" s="487"/>
      <c r="O139" s="487"/>
      <c r="P139" s="489"/>
      <c r="Q139" s="484"/>
      <c r="R139" s="484"/>
      <c r="S139" s="488" t="str">
        <f>IFERROR(INDEX(Customer!D:D,MATCH(R139,Customer!C:C,0),0),"")</f>
        <v/>
      </c>
      <c r="T139" s="490" t="str">
        <f>IFERROR(INDEX('Kode Akun'!N:N,MATCH(H139,'Kode Akun'!C:C,0),0),"")</f>
        <v/>
      </c>
      <c r="U139" s="488" t="str">
        <f>IFERROR(INDEX('Kode Akun'!O:O,MATCH(H139,'Kode Akun'!C:C,0),0),"")</f>
        <v/>
      </c>
      <c r="V139" s="166"/>
    </row>
    <row r="140" spans="1:22" ht="15" customHeight="1" x14ac:dyDescent="0.25">
      <c r="A140" s="51">
        <f t="shared" si="9"/>
        <v>0</v>
      </c>
      <c r="B140" s="51">
        <f t="shared" si="10"/>
        <v>2</v>
      </c>
      <c r="C140" s="442">
        <f t="shared" si="8"/>
        <v>0</v>
      </c>
      <c r="D140" s="477">
        <v>131</v>
      </c>
      <c r="E140" s="478"/>
      <c r="F140" s="477"/>
      <c r="G140" s="479"/>
      <c r="H140" s="477"/>
      <c r="I140" s="480" t="str">
        <f>IF(H140&lt;&gt;"",INDEX('Kode Akun'!$D:$D,MATCH($H140,'Kode Akun'!$C:$C,0),0),"")</f>
        <v/>
      </c>
      <c r="J140" s="481"/>
      <c r="K140" s="481"/>
      <c r="L140" s="482"/>
      <c r="M140" s="483"/>
      <c r="N140" s="487"/>
      <c r="O140" s="487"/>
      <c r="P140" s="489"/>
      <c r="Q140" s="484"/>
      <c r="R140" s="484"/>
      <c r="S140" s="488" t="str">
        <f>IFERROR(INDEX(Customer!D:D,MATCH(R140,Customer!C:C,0),0),"")</f>
        <v/>
      </c>
      <c r="T140" s="490" t="str">
        <f>IFERROR(INDEX('Kode Akun'!N:N,MATCH(H140,'Kode Akun'!C:C,0),0),"")</f>
        <v/>
      </c>
      <c r="U140" s="488" t="str">
        <f>IFERROR(INDEX('Kode Akun'!O:O,MATCH(H140,'Kode Akun'!C:C,0),0),"")</f>
        <v/>
      </c>
      <c r="V140" s="166"/>
    </row>
    <row r="141" spans="1:22" ht="15" customHeight="1" x14ac:dyDescent="0.25">
      <c r="A141" s="51">
        <f t="shared" si="9"/>
        <v>0</v>
      </c>
      <c r="B141" s="51">
        <f t="shared" si="10"/>
        <v>2</v>
      </c>
      <c r="C141" s="442">
        <f t="shared" si="8"/>
        <v>0</v>
      </c>
      <c r="D141" s="477">
        <v>132</v>
      </c>
      <c r="E141" s="478"/>
      <c r="F141" s="477"/>
      <c r="G141" s="479"/>
      <c r="H141" s="477"/>
      <c r="I141" s="480" t="str">
        <f>IF(H141&lt;&gt;"",INDEX('Kode Akun'!$D:$D,MATCH($H141,'Kode Akun'!$C:$C,0),0),"")</f>
        <v/>
      </c>
      <c r="J141" s="481"/>
      <c r="K141" s="481"/>
      <c r="L141" s="482"/>
      <c r="M141" s="483"/>
      <c r="N141" s="487"/>
      <c r="O141" s="487"/>
      <c r="P141" s="489"/>
      <c r="Q141" s="484"/>
      <c r="R141" s="484"/>
      <c r="S141" s="488" t="str">
        <f>IFERROR(INDEX(Customer!D:D,MATCH(R141,Customer!C:C,0),0),"")</f>
        <v/>
      </c>
      <c r="T141" s="490" t="str">
        <f>IFERROR(INDEX('Kode Akun'!N:N,MATCH(H141,'Kode Akun'!C:C,0),0),"")</f>
        <v/>
      </c>
      <c r="U141" s="488" t="str">
        <f>IFERROR(INDEX('Kode Akun'!O:O,MATCH(H141,'Kode Akun'!C:C,0),0),"")</f>
        <v/>
      </c>
      <c r="V141" s="166"/>
    </row>
    <row r="142" spans="1:22" ht="15" customHeight="1" x14ac:dyDescent="0.25">
      <c r="A142" s="51">
        <f t="shared" si="9"/>
        <v>0</v>
      </c>
      <c r="B142" s="51">
        <f t="shared" si="10"/>
        <v>2</v>
      </c>
      <c r="C142" s="442">
        <f t="shared" si="8"/>
        <v>0</v>
      </c>
      <c r="D142" s="477">
        <v>133</v>
      </c>
      <c r="E142" s="478"/>
      <c r="F142" s="477"/>
      <c r="G142" s="479"/>
      <c r="H142" s="477"/>
      <c r="I142" s="480" t="str">
        <f>IF(H142&lt;&gt;"",INDEX('Kode Akun'!$D:$D,MATCH($H142,'Kode Akun'!$C:$C,0),0),"")</f>
        <v/>
      </c>
      <c r="J142" s="481"/>
      <c r="K142" s="481"/>
      <c r="L142" s="482"/>
      <c r="M142" s="483"/>
      <c r="N142" s="487"/>
      <c r="O142" s="487"/>
      <c r="P142" s="489"/>
      <c r="Q142" s="484"/>
      <c r="R142" s="484"/>
      <c r="S142" s="488" t="str">
        <f>IFERROR(INDEX(Customer!D:D,MATCH(R142,Customer!C:C,0),0),"")</f>
        <v/>
      </c>
      <c r="T142" s="490" t="str">
        <f>IFERROR(INDEX('Kode Akun'!N:N,MATCH(H142,'Kode Akun'!C:C,0),0),"")</f>
        <v/>
      </c>
      <c r="U142" s="488" t="str">
        <f>IFERROR(INDEX('Kode Akun'!O:O,MATCH(H142,'Kode Akun'!C:C,0),0),"")</f>
        <v/>
      </c>
      <c r="V142" s="166"/>
    </row>
    <row r="143" spans="1:22" ht="15" customHeight="1" x14ac:dyDescent="0.25">
      <c r="A143" s="51">
        <f t="shared" si="9"/>
        <v>0</v>
      </c>
      <c r="B143" s="51">
        <f t="shared" si="10"/>
        <v>2</v>
      </c>
      <c r="C143" s="442">
        <f t="shared" si="8"/>
        <v>0</v>
      </c>
      <c r="D143" s="477">
        <v>134</v>
      </c>
      <c r="E143" s="478"/>
      <c r="F143" s="477"/>
      <c r="G143" s="479"/>
      <c r="H143" s="477"/>
      <c r="I143" s="480" t="str">
        <f>IF(H143&lt;&gt;"",INDEX('Kode Akun'!$D:$D,MATCH($H143,'Kode Akun'!$C:$C,0),0),"")</f>
        <v/>
      </c>
      <c r="J143" s="481"/>
      <c r="K143" s="481"/>
      <c r="L143" s="482"/>
      <c r="M143" s="483"/>
      <c r="N143" s="487"/>
      <c r="O143" s="487"/>
      <c r="P143" s="489"/>
      <c r="Q143" s="484"/>
      <c r="R143" s="484"/>
      <c r="S143" s="488" t="str">
        <f>IFERROR(INDEX(Customer!D:D,MATCH(R143,Customer!C:C,0),0),"")</f>
        <v/>
      </c>
      <c r="T143" s="490" t="str">
        <f>IFERROR(INDEX('Kode Akun'!N:N,MATCH(H143,'Kode Akun'!C:C,0),0),"")</f>
        <v/>
      </c>
      <c r="U143" s="488" t="str">
        <f>IFERROR(INDEX('Kode Akun'!O:O,MATCH(H143,'Kode Akun'!C:C,0),0),"")</f>
        <v/>
      </c>
      <c r="V143" s="166"/>
    </row>
    <row r="144" spans="1:22" ht="15" customHeight="1" x14ac:dyDescent="0.25">
      <c r="A144" s="51">
        <f t="shared" si="9"/>
        <v>0</v>
      </c>
      <c r="B144" s="51">
        <f t="shared" si="10"/>
        <v>2</v>
      </c>
      <c r="C144" s="442">
        <f t="shared" si="8"/>
        <v>0</v>
      </c>
      <c r="D144" s="477">
        <v>135</v>
      </c>
      <c r="E144" s="478"/>
      <c r="F144" s="477"/>
      <c r="G144" s="479"/>
      <c r="H144" s="477"/>
      <c r="I144" s="480" t="str">
        <f>IF(H144&lt;&gt;"",INDEX('Kode Akun'!$D:$D,MATCH($H144,'Kode Akun'!$C:$C,0),0),"")</f>
        <v/>
      </c>
      <c r="J144" s="481"/>
      <c r="K144" s="481"/>
      <c r="L144" s="482"/>
      <c r="M144" s="483"/>
      <c r="N144" s="487"/>
      <c r="O144" s="487"/>
      <c r="P144" s="489"/>
      <c r="Q144" s="484"/>
      <c r="R144" s="484"/>
      <c r="S144" s="488" t="str">
        <f>IFERROR(INDEX(Customer!D:D,MATCH(R144,Customer!C:C,0),0),"")</f>
        <v/>
      </c>
      <c r="T144" s="490" t="str">
        <f>IFERROR(INDEX('Kode Akun'!N:N,MATCH(H144,'Kode Akun'!C:C,0),0),"")</f>
        <v/>
      </c>
      <c r="U144" s="488" t="str">
        <f>IFERROR(INDEX('Kode Akun'!O:O,MATCH(H144,'Kode Akun'!C:C,0),0),"")</f>
        <v/>
      </c>
      <c r="V144" s="166"/>
    </row>
    <row r="145" spans="1:22" ht="15" customHeight="1" x14ac:dyDescent="0.25">
      <c r="A145" s="51">
        <f t="shared" si="9"/>
        <v>0</v>
      </c>
      <c r="B145" s="51">
        <f t="shared" si="10"/>
        <v>2</v>
      </c>
      <c r="C145" s="442">
        <f t="shared" si="8"/>
        <v>0</v>
      </c>
      <c r="D145" s="477">
        <v>136</v>
      </c>
      <c r="E145" s="478"/>
      <c r="F145" s="477"/>
      <c r="G145" s="479"/>
      <c r="H145" s="477"/>
      <c r="I145" s="480" t="str">
        <f>IF(H145&lt;&gt;"",INDEX('Kode Akun'!$D:$D,MATCH($H145,'Kode Akun'!$C:$C,0),0),"")</f>
        <v/>
      </c>
      <c r="J145" s="481"/>
      <c r="K145" s="481"/>
      <c r="L145" s="482"/>
      <c r="M145" s="483"/>
      <c r="N145" s="487"/>
      <c r="O145" s="487"/>
      <c r="P145" s="489"/>
      <c r="Q145" s="484"/>
      <c r="R145" s="484"/>
      <c r="S145" s="488" t="str">
        <f>IFERROR(INDEX(Customer!D:D,MATCH(R145,Customer!C:C,0),0),"")</f>
        <v/>
      </c>
      <c r="T145" s="490" t="str">
        <f>IFERROR(INDEX('Kode Akun'!N:N,MATCH(H145,'Kode Akun'!C:C,0),0),"")</f>
        <v/>
      </c>
      <c r="U145" s="488" t="str">
        <f>IFERROR(INDEX('Kode Akun'!O:O,MATCH(H145,'Kode Akun'!C:C,0),0),"")</f>
        <v/>
      </c>
      <c r="V145" s="166"/>
    </row>
    <row r="146" spans="1:22" ht="15" customHeight="1" x14ac:dyDescent="0.25">
      <c r="A146" s="51">
        <f t="shared" si="9"/>
        <v>0</v>
      </c>
      <c r="B146" s="51">
        <f t="shared" si="10"/>
        <v>2</v>
      </c>
      <c r="C146" s="442">
        <f t="shared" si="8"/>
        <v>0</v>
      </c>
      <c r="D146" s="477">
        <v>137</v>
      </c>
      <c r="E146" s="478"/>
      <c r="F146" s="477"/>
      <c r="G146" s="479"/>
      <c r="H146" s="477"/>
      <c r="I146" s="480" t="str">
        <f>IF(H146&lt;&gt;"",INDEX('Kode Akun'!$D:$D,MATCH($H146,'Kode Akun'!$C:$C,0),0),"")</f>
        <v/>
      </c>
      <c r="J146" s="481"/>
      <c r="K146" s="481"/>
      <c r="L146" s="482"/>
      <c r="M146" s="483"/>
      <c r="N146" s="487"/>
      <c r="O146" s="487"/>
      <c r="P146" s="489"/>
      <c r="Q146" s="484"/>
      <c r="R146" s="484"/>
      <c r="S146" s="488" t="str">
        <f>IFERROR(INDEX(Customer!D:D,MATCH(R146,Customer!C:C,0),0),"")</f>
        <v/>
      </c>
      <c r="T146" s="490" t="str">
        <f>IFERROR(INDEX('Kode Akun'!N:N,MATCH(H146,'Kode Akun'!C:C,0),0),"")</f>
        <v/>
      </c>
      <c r="U146" s="488" t="str">
        <f>IFERROR(INDEX('Kode Akun'!O:O,MATCH(H146,'Kode Akun'!C:C,0),0),"")</f>
        <v/>
      </c>
      <c r="V146" s="166"/>
    </row>
    <row r="147" spans="1:22" ht="15" customHeight="1" x14ac:dyDescent="0.25">
      <c r="A147" s="51">
        <f t="shared" si="9"/>
        <v>0</v>
      </c>
      <c r="B147" s="51">
        <f t="shared" si="10"/>
        <v>2</v>
      </c>
      <c r="C147" s="442">
        <f t="shared" si="8"/>
        <v>0</v>
      </c>
      <c r="D147" s="477">
        <v>138</v>
      </c>
      <c r="E147" s="478"/>
      <c r="F147" s="477"/>
      <c r="G147" s="479"/>
      <c r="H147" s="477"/>
      <c r="I147" s="480" t="str">
        <f>IF(H147&lt;&gt;"",INDEX('Kode Akun'!$D:$D,MATCH($H147,'Kode Akun'!$C:$C,0),0),"")</f>
        <v/>
      </c>
      <c r="J147" s="481"/>
      <c r="K147" s="481"/>
      <c r="L147" s="482"/>
      <c r="M147" s="483"/>
      <c r="N147" s="487"/>
      <c r="O147" s="487"/>
      <c r="P147" s="489"/>
      <c r="Q147" s="484"/>
      <c r="R147" s="484"/>
      <c r="S147" s="488" t="str">
        <f>IFERROR(INDEX(Customer!D:D,MATCH(R147,Customer!C:C,0),0),"")</f>
        <v/>
      </c>
      <c r="T147" s="490" t="str">
        <f>IFERROR(INDEX('Kode Akun'!N:N,MATCH(H147,'Kode Akun'!C:C,0),0),"")</f>
        <v/>
      </c>
      <c r="U147" s="488" t="str">
        <f>IFERROR(INDEX('Kode Akun'!O:O,MATCH(H147,'Kode Akun'!C:C,0),0),"")</f>
        <v/>
      </c>
      <c r="V147" s="166"/>
    </row>
    <row r="148" spans="1:22" ht="15" customHeight="1" x14ac:dyDescent="0.25">
      <c r="A148" s="51">
        <f t="shared" si="9"/>
        <v>0</v>
      </c>
      <c r="B148" s="51">
        <f t="shared" si="10"/>
        <v>2</v>
      </c>
      <c r="C148" s="442">
        <f t="shared" si="8"/>
        <v>0</v>
      </c>
      <c r="D148" s="477">
        <v>139</v>
      </c>
      <c r="E148" s="478"/>
      <c r="F148" s="477"/>
      <c r="G148" s="479"/>
      <c r="H148" s="477"/>
      <c r="I148" s="480" t="str">
        <f>IF(H148&lt;&gt;"",INDEX('Kode Akun'!$D:$D,MATCH($H148,'Kode Akun'!$C:$C,0),0),"")</f>
        <v/>
      </c>
      <c r="J148" s="481"/>
      <c r="K148" s="481"/>
      <c r="L148" s="482"/>
      <c r="M148" s="483"/>
      <c r="N148" s="487"/>
      <c r="O148" s="487"/>
      <c r="P148" s="489"/>
      <c r="Q148" s="484"/>
      <c r="R148" s="484"/>
      <c r="S148" s="488" t="str">
        <f>IFERROR(INDEX(Customer!D:D,MATCH(R148,Customer!C:C,0),0),"")</f>
        <v/>
      </c>
      <c r="T148" s="490" t="str">
        <f>IFERROR(INDEX('Kode Akun'!N:N,MATCH(H148,'Kode Akun'!C:C,0),0),"")</f>
        <v/>
      </c>
      <c r="U148" s="488" t="str">
        <f>IFERROR(INDEX('Kode Akun'!O:O,MATCH(H148,'Kode Akun'!C:C,0),0),"")</f>
        <v/>
      </c>
      <c r="V148" s="166"/>
    </row>
    <row r="149" spans="1:22" ht="15" customHeight="1" x14ac:dyDescent="0.25">
      <c r="A149" s="51">
        <f t="shared" si="9"/>
        <v>0</v>
      </c>
      <c r="B149" s="51">
        <f t="shared" si="10"/>
        <v>2</v>
      </c>
      <c r="C149" s="442">
        <f t="shared" si="8"/>
        <v>0</v>
      </c>
      <c r="D149" s="477">
        <v>140</v>
      </c>
      <c r="E149" s="478"/>
      <c r="F149" s="477"/>
      <c r="G149" s="479"/>
      <c r="H149" s="477"/>
      <c r="I149" s="480" t="str">
        <f>IF(H149&lt;&gt;"",INDEX('Kode Akun'!$D:$D,MATCH($H149,'Kode Akun'!$C:$C,0),0),"")</f>
        <v/>
      </c>
      <c r="J149" s="481"/>
      <c r="K149" s="481"/>
      <c r="L149" s="482"/>
      <c r="M149" s="483"/>
      <c r="N149" s="487"/>
      <c r="O149" s="487"/>
      <c r="P149" s="489"/>
      <c r="Q149" s="484"/>
      <c r="R149" s="484"/>
      <c r="S149" s="488" t="str">
        <f>IFERROR(INDEX(Customer!D:D,MATCH(R149,Customer!C:C,0),0),"")</f>
        <v/>
      </c>
      <c r="T149" s="490" t="str">
        <f>IFERROR(INDEX('Kode Akun'!N:N,MATCH(H149,'Kode Akun'!C:C,0),0),"")</f>
        <v/>
      </c>
      <c r="U149" s="488" t="str">
        <f>IFERROR(INDEX('Kode Akun'!O:O,MATCH(H149,'Kode Akun'!C:C,0),0),"")</f>
        <v/>
      </c>
      <c r="V149" s="166"/>
    </row>
    <row r="150" spans="1:22" ht="15" customHeight="1" x14ac:dyDescent="0.25">
      <c r="A150" s="51">
        <f t="shared" si="9"/>
        <v>0</v>
      </c>
      <c r="B150" s="51">
        <f t="shared" si="10"/>
        <v>2</v>
      </c>
      <c r="C150" s="442">
        <f t="shared" si="8"/>
        <v>0</v>
      </c>
      <c r="D150" s="477">
        <v>141</v>
      </c>
      <c r="E150" s="478"/>
      <c r="F150" s="477"/>
      <c r="G150" s="479"/>
      <c r="H150" s="477"/>
      <c r="I150" s="480" t="str">
        <f>IF(H150&lt;&gt;"",INDEX('Kode Akun'!$D:$D,MATCH($H150,'Kode Akun'!$C:$C,0),0),"")</f>
        <v/>
      </c>
      <c r="J150" s="481"/>
      <c r="K150" s="481"/>
      <c r="L150" s="482"/>
      <c r="M150" s="483"/>
      <c r="N150" s="487"/>
      <c r="O150" s="487"/>
      <c r="P150" s="489"/>
      <c r="Q150" s="484"/>
      <c r="R150" s="484"/>
      <c r="S150" s="488" t="str">
        <f>IFERROR(INDEX(Customer!D:D,MATCH(R150,Customer!C:C,0),0),"")</f>
        <v/>
      </c>
      <c r="T150" s="490" t="str">
        <f>IFERROR(INDEX('Kode Akun'!N:N,MATCH(H150,'Kode Akun'!C:C,0),0),"")</f>
        <v/>
      </c>
      <c r="U150" s="488" t="str">
        <f>IFERROR(INDEX('Kode Akun'!O:O,MATCH(H150,'Kode Akun'!C:C,0),0),"")</f>
        <v/>
      </c>
      <c r="V150" s="166"/>
    </row>
    <row r="151" spans="1:22" ht="15" customHeight="1" x14ac:dyDescent="0.25">
      <c r="A151" s="51">
        <f t="shared" si="9"/>
        <v>0</v>
      </c>
      <c r="B151" s="51">
        <f t="shared" si="10"/>
        <v>2</v>
      </c>
      <c r="C151" s="442">
        <f t="shared" si="8"/>
        <v>0</v>
      </c>
      <c r="D151" s="477">
        <v>142</v>
      </c>
      <c r="E151" s="478"/>
      <c r="F151" s="477"/>
      <c r="G151" s="479"/>
      <c r="H151" s="477"/>
      <c r="I151" s="480" t="str">
        <f>IF(H151&lt;&gt;"",INDEX('Kode Akun'!$D:$D,MATCH($H151,'Kode Akun'!$C:$C,0),0),"")</f>
        <v/>
      </c>
      <c r="J151" s="481"/>
      <c r="K151" s="481"/>
      <c r="L151" s="482"/>
      <c r="M151" s="483"/>
      <c r="N151" s="487"/>
      <c r="O151" s="487"/>
      <c r="P151" s="489"/>
      <c r="Q151" s="484"/>
      <c r="R151" s="484"/>
      <c r="S151" s="488" t="str">
        <f>IFERROR(INDEX(Customer!D:D,MATCH(R151,Customer!C:C,0),0),"")</f>
        <v/>
      </c>
      <c r="T151" s="490" t="str">
        <f>IFERROR(INDEX('Kode Akun'!N:N,MATCH(H151,'Kode Akun'!C:C,0),0),"")</f>
        <v/>
      </c>
      <c r="U151" s="488" t="str">
        <f>IFERROR(INDEX('Kode Akun'!O:O,MATCH(H151,'Kode Akun'!C:C,0),0),"")</f>
        <v/>
      </c>
      <c r="V151" s="166"/>
    </row>
    <row r="152" spans="1:22" ht="15" customHeight="1" x14ac:dyDescent="0.25">
      <c r="A152" s="51">
        <f t="shared" si="9"/>
        <v>0</v>
      </c>
      <c r="B152" s="51">
        <f t="shared" si="10"/>
        <v>2</v>
      </c>
      <c r="C152" s="442">
        <f t="shared" si="8"/>
        <v>0</v>
      </c>
      <c r="D152" s="477">
        <v>143</v>
      </c>
      <c r="E152" s="478"/>
      <c r="F152" s="477"/>
      <c r="G152" s="479"/>
      <c r="H152" s="477"/>
      <c r="I152" s="480" t="str">
        <f>IF(H152&lt;&gt;"",INDEX('Kode Akun'!$D:$D,MATCH($H152,'Kode Akun'!$C:$C,0),0),"")</f>
        <v/>
      </c>
      <c r="J152" s="481"/>
      <c r="K152" s="481"/>
      <c r="L152" s="482"/>
      <c r="M152" s="483"/>
      <c r="N152" s="487"/>
      <c r="O152" s="487"/>
      <c r="P152" s="489"/>
      <c r="Q152" s="484"/>
      <c r="R152" s="484"/>
      <c r="S152" s="488" t="str">
        <f>IFERROR(INDEX(Customer!D:D,MATCH(R152,Customer!C:C,0),0),"")</f>
        <v/>
      </c>
      <c r="T152" s="490" t="str">
        <f>IFERROR(INDEX('Kode Akun'!N:N,MATCH(H152,'Kode Akun'!C:C,0),0),"")</f>
        <v/>
      </c>
      <c r="U152" s="488" t="str">
        <f>IFERROR(INDEX('Kode Akun'!O:O,MATCH(H152,'Kode Akun'!C:C,0),0),"")</f>
        <v/>
      </c>
      <c r="V152" s="166"/>
    </row>
    <row r="153" spans="1:22" ht="15" customHeight="1" x14ac:dyDescent="0.25">
      <c r="A153" s="51">
        <f t="shared" si="9"/>
        <v>0</v>
      </c>
      <c r="B153" s="51">
        <f t="shared" si="10"/>
        <v>2</v>
      </c>
      <c r="C153" s="442">
        <f t="shared" si="8"/>
        <v>0</v>
      </c>
      <c r="D153" s="477">
        <v>144</v>
      </c>
      <c r="E153" s="478"/>
      <c r="F153" s="477"/>
      <c r="G153" s="479"/>
      <c r="H153" s="477"/>
      <c r="I153" s="480" t="str">
        <f>IF(H153&lt;&gt;"",INDEX('Kode Akun'!$D:$D,MATCH($H153,'Kode Akun'!$C:$C,0),0),"")</f>
        <v/>
      </c>
      <c r="J153" s="481"/>
      <c r="K153" s="481"/>
      <c r="L153" s="482"/>
      <c r="M153" s="483"/>
      <c r="N153" s="487"/>
      <c r="O153" s="487"/>
      <c r="P153" s="489"/>
      <c r="Q153" s="484"/>
      <c r="R153" s="484"/>
      <c r="S153" s="488" t="str">
        <f>IFERROR(INDEX(Customer!D:D,MATCH(R153,Customer!C:C,0),0),"")</f>
        <v/>
      </c>
      <c r="T153" s="490" t="str">
        <f>IFERROR(INDEX('Kode Akun'!N:N,MATCH(H153,'Kode Akun'!C:C,0),0),"")</f>
        <v/>
      </c>
      <c r="U153" s="488" t="str">
        <f>IFERROR(INDEX('Kode Akun'!O:O,MATCH(H153,'Kode Akun'!C:C,0),0),"")</f>
        <v/>
      </c>
      <c r="V153" s="166"/>
    </row>
    <row r="154" spans="1:22" ht="15" customHeight="1" x14ac:dyDescent="0.25">
      <c r="A154" s="51">
        <f t="shared" si="9"/>
        <v>0</v>
      </c>
      <c r="B154" s="51">
        <f t="shared" si="10"/>
        <v>2</v>
      </c>
      <c r="C154" s="442">
        <f t="shared" si="8"/>
        <v>0</v>
      </c>
      <c r="D154" s="477">
        <v>145</v>
      </c>
      <c r="E154" s="478"/>
      <c r="F154" s="477"/>
      <c r="G154" s="479"/>
      <c r="H154" s="477"/>
      <c r="I154" s="480" t="str">
        <f>IF(H154&lt;&gt;"",INDEX('Kode Akun'!$D:$D,MATCH($H154,'Kode Akun'!$C:$C,0),0),"")</f>
        <v/>
      </c>
      <c r="J154" s="481"/>
      <c r="K154" s="481"/>
      <c r="L154" s="482"/>
      <c r="M154" s="483"/>
      <c r="N154" s="487"/>
      <c r="O154" s="487"/>
      <c r="P154" s="489"/>
      <c r="Q154" s="484"/>
      <c r="R154" s="484"/>
      <c r="S154" s="488" t="str">
        <f>IFERROR(INDEX(Customer!D:D,MATCH(R154,Customer!C:C,0),0),"")</f>
        <v/>
      </c>
      <c r="T154" s="490" t="str">
        <f>IFERROR(INDEX('Kode Akun'!N:N,MATCH(H154,'Kode Akun'!C:C,0),0),"")</f>
        <v/>
      </c>
      <c r="U154" s="488" t="str">
        <f>IFERROR(INDEX('Kode Akun'!O:O,MATCH(H154,'Kode Akun'!C:C,0),0),"")</f>
        <v/>
      </c>
      <c r="V154" s="166"/>
    </row>
    <row r="155" spans="1:22" ht="15" customHeight="1" x14ac:dyDescent="0.25">
      <c r="A155" s="51">
        <f t="shared" si="9"/>
        <v>0</v>
      </c>
      <c r="B155" s="51">
        <f t="shared" si="10"/>
        <v>2</v>
      </c>
      <c r="C155" s="442">
        <f t="shared" si="8"/>
        <v>0</v>
      </c>
      <c r="D155" s="477">
        <v>146</v>
      </c>
      <c r="E155" s="478"/>
      <c r="F155" s="477"/>
      <c r="G155" s="479"/>
      <c r="H155" s="477"/>
      <c r="I155" s="480" t="str">
        <f>IF(H155&lt;&gt;"",INDEX('Kode Akun'!$D:$D,MATCH($H155,'Kode Akun'!$C:$C,0),0),"")</f>
        <v/>
      </c>
      <c r="J155" s="481"/>
      <c r="K155" s="481"/>
      <c r="L155" s="482"/>
      <c r="M155" s="483"/>
      <c r="N155" s="487"/>
      <c r="O155" s="487"/>
      <c r="P155" s="489"/>
      <c r="Q155" s="484"/>
      <c r="R155" s="484"/>
      <c r="S155" s="488" t="str">
        <f>IFERROR(INDEX(Customer!D:D,MATCH(R155,Customer!C:C,0),0),"")</f>
        <v/>
      </c>
      <c r="T155" s="490" t="str">
        <f>IFERROR(INDEX('Kode Akun'!N:N,MATCH(H155,'Kode Akun'!C:C,0),0),"")</f>
        <v/>
      </c>
      <c r="U155" s="488" t="str">
        <f>IFERROR(INDEX('Kode Akun'!O:O,MATCH(H155,'Kode Akun'!C:C,0),0),"")</f>
        <v/>
      </c>
      <c r="V155" s="166"/>
    </row>
    <row r="156" spans="1:22" ht="15" customHeight="1" x14ac:dyDescent="0.25">
      <c r="A156" s="51">
        <f t="shared" si="9"/>
        <v>0</v>
      </c>
      <c r="B156" s="51">
        <f t="shared" si="10"/>
        <v>2</v>
      </c>
      <c r="C156" s="442">
        <f t="shared" si="8"/>
        <v>0</v>
      </c>
      <c r="D156" s="477">
        <v>147</v>
      </c>
      <c r="E156" s="478"/>
      <c r="F156" s="477"/>
      <c r="G156" s="479"/>
      <c r="H156" s="477"/>
      <c r="I156" s="480" t="str">
        <f>IF(H156&lt;&gt;"",INDEX('Kode Akun'!$D:$D,MATCH($H156,'Kode Akun'!$C:$C,0),0),"")</f>
        <v/>
      </c>
      <c r="J156" s="481"/>
      <c r="K156" s="481"/>
      <c r="L156" s="482"/>
      <c r="M156" s="483"/>
      <c r="N156" s="487"/>
      <c r="O156" s="487"/>
      <c r="P156" s="489"/>
      <c r="Q156" s="484"/>
      <c r="R156" s="484"/>
      <c r="S156" s="488" t="str">
        <f>IFERROR(INDEX(Customer!D:D,MATCH(R156,Customer!C:C,0),0),"")</f>
        <v/>
      </c>
      <c r="T156" s="490" t="str">
        <f>IFERROR(INDEX('Kode Akun'!N:N,MATCH(H156,'Kode Akun'!C:C,0),0),"")</f>
        <v/>
      </c>
      <c r="U156" s="488" t="str">
        <f>IFERROR(INDEX('Kode Akun'!O:O,MATCH(H156,'Kode Akun'!C:C,0),0),"")</f>
        <v/>
      </c>
      <c r="V156" s="166"/>
    </row>
    <row r="157" spans="1:22" ht="15" customHeight="1" x14ac:dyDescent="0.25">
      <c r="A157" s="51">
        <f t="shared" si="9"/>
        <v>0</v>
      </c>
      <c r="B157" s="51">
        <f t="shared" si="10"/>
        <v>2</v>
      </c>
      <c r="C157" s="442">
        <f t="shared" si="8"/>
        <v>0</v>
      </c>
      <c r="D157" s="477">
        <v>148</v>
      </c>
      <c r="E157" s="478"/>
      <c r="F157" s="477"/>
      <c r="G157" s="479"/>
      <c r="H157" s="477"/>
      <c r="I157" s="480" t="str">
        <f>IF(H157&lt;&gt;"",INDEX('Kode Akun'!$D:$D,MATCH($H157,'Kode Akun'!$C:$C,0),0),"")</f>
        <v/>
      </c>
      <c r="J157" s="481"/>
      <c r="K157" s="481"/>
      <c r="L157" s="482"/>
      <c r="M157" s="483"/>
      <c r="N157" s="487"/>
      <c r="O157" s="487"/>
      <c r="P157" s="489"/>
      <c r="Q157" s="484"/>
      <c r="R157" s="484"/>
      <c r="S157" s="488" t="str">
        <f>IFERROR(INDEX(Customer!D:D,MATCH(R157,Customer!C:C,0),0),"")</f>
        <v/>
      </c>
      <c r="T157" s="490" t="str">
        <f>IFERROR(INDEX('Kode Akun'!N:N,MATCH(H157,'Kode Akun'!C:C,0),0),"")</f>
        <v/>
      </c>
      <c r="U157" s="488" t="str">
        <f>IFERROR(INDEX('Kode Akun'!O:O,MATCH(H157,'Kode Akun'!C:C,0),0),"")</f>
        <v/>
      </c>
      <c r="V157" s="166"/>
    </row>
    <row r="158" spans="1:22" ht="15" customHeight="1" x14ac:dyDescent="0.25">
      <c r="A158" s="51">
        <f t="shared" si="9"/>
        <v>0</v>
      </c>
      <c r="B158" s="51">
        <f t="shared" si="10"/>
        <v>2</v>
      </c>
      <c r="C158" s="442">
        <f t="shared" si="8"/>
        <v>0</v>
      </c>
      <c r="D158" s="477">
        <v>149</v>
      </c>
      <c r="E158" s="478"/>
      <c r="F158" s="477"/>
      <c r="G158" s="479"/>
      <c r="H158" s="477"/>
      <c r="I158" s="480" t="str">
        <f>IF(H158&lt;&gt;"",INDEX('Kode Akun'!$D:$D,MATCH($H158,'Kode Akun'!$C:$C,0),0),"")</f>
        <v/>
      </c>
      <c r="J158" s="481"/>
      <c r="K158" s="481"/>
      <c r="L158" s="482"/>
      <c r="M158" s="483"/>
      <c r="N158" s="487"/>
      <c r="O158" s="487"/>
      <c r="P158" s="489"/>
      <c r="Q158" s="484"/>
      <c r="R158" s="484"/>
      <c r="S158" s="488" t="str">
        <f>IFERROR(INDEX(Customer!D:D,MATCH(R158,Customer!C:C,0),0),"")</f>
        <v/>
      </c>
      <c r="T158" s="490" t="str">
        <f>IFERROR(INDEX('Kode Akun'!N:N,MATCH(H158,'Kode Akun'!C:C,0),0),"")</f>
        <v/>
      </c>
      <c r="U158" s="488" t="str">
        <f>IFERROR(INDEX('Kode Akun'!O:O,MATCH(H158,'Kode Akun'!C:C,0),0),"")</f>
        <v/>
      </c>
      <c r="V158" s="166"/>
    </row>
    <row r="159" spans="1:22" ht="15" customHeight="1" x14ac:dyDescent="0.25">
      <c r="A159" s="51">
        <f t="shared" si="9"/>
        <v>0</v>
      </c>
      <c r="B159" s="51">
        <f t="shared" si="10"/>
        <v>2</v>
      </c>
      <c r="C159" s="442">
        <f t="shared" si="8"/>
        <v>0</v>
      </c>
      <c r="D159" s="477">
        <v>150</v>
      </c>
      <c r="E159" s="478"/>
      <c r="F159" s="477"/>
      <c r="G159" s="479"/>
      <c r="H159" s="477"/>
      <c r="I159" s="480" t="str">
        <f>IF(H159&lt;&gt;"",INDEX('Kode Akun'!$D:$D,MATCH($H159,'Kode Akun'!$C:$C,0),0),"")</f>
        <v/>
      </c>
      <c r="J159" s="481"/>
      <c r="K159" s="481"/>
      <c r="L159" s="482"/>
      <c r="M159" s="483"/>
      <c r="N159" s="487"/>
      <c r="O159" s="487"/>
      <c r="P159" s="489"/>
      <c r="Q159" s="484"/>
      <c r="R159" s="484"/>
      <c r="S159" s="488" t="str">
        <f>IFERROR(INDEX(Customer!D:D,MATCH(R159,Customer!C:C,0),0),"")</f>
        <v/>
      </c>
      <c r="T159" s="490" t="str">
        <f>IFERROR(INDEX('Kode Akun'!N:N,MATCH(H159,'Kode Akun'!C:C,0),0),"")</f>
        <v/>
      </c>
      <c r="U159" s="488" t="str">
        <f>IFERROR(INDEX('Kode Akun'!O:O,MATCH(H159,'Kode Akun'!C:C,0),0),"")</f>
        <v/>
      </c>
      <c r="V159" s="166"/>
    </row>
    <row r="160" spans="1:22" ht="15" customHeight="1" x14ac:dyDescent="0.25">
      <c r="A160" s="51">
        <f t="shared" si="9"/>
        <v>0</v>
      </c>
      <c r="B160" s="51">
        <f t="shared" si="10"/>
        <v>2</v>
      </c>
      <c r="C160" s="442">
        <f t="shared" si="8"/>
        <v>0</v>
      </c>
      <c r="D160" s="477">
        <v>151</v>
      </c>
      <c r="E160" s="478"/>
      <c r="F160" s="477"/>
      <c r="G160" s="479"/>
      <c r="H160" s="477"/>
      <c r="I160" s="480" t="str">
        <f>IF(H160&lt;&gt;"",INDEX('Kode Akun'!$D:$D,MATCH($H160,'Kode Akun'!$C:$C,0),0),"")</f>
        <v/>
      </c>
      <c r="J160" s="481"/>
      <c r="K160" s="481"/>
      <c r="L160" s="482"/>
      <c r="M160" s="483"/>
      <c r="N160" s="487"/>
      <c r="O160" s="487"/>
      <c r="P160" s="489"/>
      <c r="Q160" s="484"/>
      <c r="R160" s="484"/>
      <c r="S160" s="488" t="str">
        <f>IFERROR(INDEX(Customer!D:D,MATCH(R160,Customer!C:C,0),0),"")</f>
        <v/>
      </c>
      <c r="T160" s="490" t="str">
        <f>IFERROR(INDEX('Kode Akun'!N:N,MATCH(H160,'Kode Akun'!C:C,0),0),"")</f>
        <v/>
      </c>
      <c r="U160" s="488" t="str">
        <f>IFERROR(INDEX('Kode Akun'!O:O,MATCH(H160,'Kode Akun'!C:C,0),0),"")</f>
        <v/>
      </c>
      <c r="V160" s="166"/>
    </row>
    <row r="161" spans="1:22" ht="15" customHeight="1" x14ac:dyDescent="0.25">
      <c r="A161" s="51">
        <f t="shared" si="9"/>
        <v>0</v>
      </c>
      <c r="B161" s="51">
        <f t="shared" si="10"/>
        <v>2</v>
      </c>
      <c r="C161" s="442">
        <f t="shared" si="8"/>
        <v>0</v>
      </c>
      <c r="D161" s="477">
        <v>152</v>
      </c>
      <c r="E161" s="478"/>
      <c r="F161" s="477"/>
      <c r="G161" s="479"/>
      <c r="H161" s="477"/>
      <c r="I161" s="480" t="str">
        <f>IF(H161&lt;&gt;"",INDEX('Kode Akun'!$D:$D,MATCH($H161,'Kode Akun'!$C:$C,0),0),"")</f>
        <v/>
      </c>
      <c r="J161" s="481"/>
      <c r="K161" s="481"/>
      <c r="L161" s="482"/>
      <c r="M161" s="483"/>
      <c r="N161" s="487"/>
      <c r="O161" s="487"/>
      <c r="P161" s="489"/>
      <c r="Q161" s="484"/>
      <c r="R161" s="484"/>
      <c r="S161" s="488" t="str">
        <f>IFERROR(INDEX(Customer!D:D,MATCH(R161,Customer!C:C,0),0),"")</f>
        <v/>
      </c>
      <c r="T161" s="490" t="str">
        <f>IFERROR(INDEX('Kode Akun'!N:N,MATCH(H161,'Kode Akun'!C:C,0),0),"")</f>
        <v/>
      </c>
      <c r="U161" s="488" t="str">
        <f>IFERROR(INDEX('Kode Akun'!O:O,MATCH(H161,'Kode Akun'!C:C,0),0),"")</f>
        <v/>
      </c>
      <c r="V161" s="166"/>
    </row>
    <row r="162" spans="1:22" ht="15" customHeight="1" x14ac:dyDescent="0.25">
      <c r="A162" s="51">
        <f t="shared" si="9"/>
        <v>0</v>
      </c>
      <c r="B162" s="51">
        <f t="shared" si="10"/>
        <v>2</v>
      </c>
      <c r="C162" s="442">
        <f t="shared" si="8"/>
        <v>0</v>
      </c>
      <c r="D162" s="477">
        <v>153</v>
      </c>
      <c r="E162" s="478"/>
      <c r="F162" s="477"/>
      <c r="G162" s="479"/>
      <c r="H162" s="477"/>
      <c r="I162" s="480" t="str">
        <f>IF(H162&lt;&gt;"",INDEX('Kode Akun'!$D:$D,MATCH($H162,'Kode Akun'!$C:$C,0),0),"")</f>
        <v/>
      </c>
      <c r="J162" s="481"/>
      <c r="K162" s="481"/>
      <c r="L162" s="482"/>
      <c r="M162" s="483"/>
      <c r="N162" s="487"/>
      <c r="O162" s="487"/>
      <c r="P162" s="489"/>
      <c r="Q162" s="484"/>
      <c r="R162" s="484"/>
      <c r="S162" s="488" t="str">
        <f>IFERROR(INDEX(Customer!D:D,MATCH(R162,Customer!C:C,0),0),"")</f>
        <v/>
      </c>
      <c r="T162" s="490" t="str">
        <f>IFERROR(INDEX('Kode Akun'!N:N,MATCH(H162,'Kode Akun'!C:C,0),0),"")</f>
        <v/>
      </c>
      <c r="U162" s="488" t="str">
        <f>IFERROR(INDEX('Kode Akun'!O:O,MATCH(H162,'Kode Akun'!C:C,0),0),"")</f>
        <v/>
      </c>
      <c r="V162" s="166"/>
    </row>
    <row r="163" spans="1:22" ht="15" customHeight="1" x14ac:dyDescent="0.25">
      <c r="A163" s="51">
        <f t="shared" si="9"/>
        <v>0</v>
      </c>
      <c r="B163" s="51">
        <f t="shared" si="10"/>
        <v>2</v>
      </c>
      <c r="C163" s="442">
        <f t="shared" si="8"/>
        <v>0</v>
      </c>
      <c r="D163" s="477">
        <v>154</v>
      </c>
      <c r="E163" s="478"/>
      <c r="F163" s="477"/>
      <c r="G163" s="479"/>
      <c r="H163" s="477"/>
      <c r="I163" s="480" t="str">
        <f>IF(H163&lt;&gt;"",INDEX('Kode Akun'!$D:$D,MATCH($H163,'Kode Akun'!$C:$C,0),0),"")</f>
        <v/>
      </c>
      <c r="J163" s="481"/>
      <c r="K163" s="481"/>
      <c r="L163" s="482"/>
      <c r="M163" s="483"/>
      <c r="N163" s="487"/>
      <c r="O163" s="487"/>
      <c r="P163" s="489"/>
      <c r="Q163" s="484"/>
      <c r="R163" s="484"/>
      <c r="S163" s="488" t="str">
        <f>IFERROR(INDEX(Customer!D:D,MATCH(R163,Customer!C:C,0),0),"")</f>
        <v/>
      </c>
      <c r="T163" s="490" t="str">
        <f>IFERROR(INDEX('Kode Akun'!N:N,MATCH(H163,'Kode Akun'!C:C,0),0),"")</f>
        <v/>
      </c>
      <c r="U163" s="488" t="str">
        <f>IFERROR(INDEX('Kode Akun'!O:O,MATCH(H163,'Kode Akun'!C:C,0),0),"")</f>
        <v/>
      </c>
      <c r="V163" s="166"/>
    </row>
    <row r="164" spans="1:22" ht="15" customHeight="1" x14ac:dyDescent="0.25">
      <c r="A164" s="51">
        <f t="shared" si="9"/>
        <v>0</v>
      </c>
      <c r="B164" s="51">
        <f t="shared" si="10"/>
        <v>2</v>
      </c>
      <c r="C164" s="442">
        <f t="shared" si="8"/>
        <v>0</v>
      </c>
      <c r="D164" s="477">
        <v>155</v>
      </c>
      <c r="E164" s="478"/>
      <c r="F164" s="477"/>
      <c r="G164" s="479"/>
      <c r="H164" s="477"/>
      <c r="I164" s="480" t="str">
        <f>IF(H164&lt;&gt;"",INDEX('Kode Akun'!$D:$D,MATCH($H164,'Kode Akun'!$C:$C,0),0),"")</f>
        <v/>
      </c>
      <c r="J164" s="481"/>
      <c r="K164" s="481"/>
      <c r="L164" s="482"/>
      <c r="M164" s="483"/>
      <c r="N164" s="487"/>
      <c r="O164" s="487"/>
      <c r="P164" s="489"/>
      <c r="Q164" s="484"/>
      <c r="R164" s="484"/>
      <c r="S164" s="488" t="str">
        <f>IFERROR(INDEX(Customer!D:D,MATCH(R164,Customer!C:C,0),0),"")</f>
        <v/>
      </c>
      <c r="T164" s="490" t="str">
        <f>IFERROR(INDEX('Kode Akun'!N:N,MATCH(H164,'Kode Akun'!C:C,0),0),"")</f>
        <v/>
      </c>
      <c r="U164" s="488" t="str">
        <f>IFERROR(INDEX('Kode Akun'!O:O,MATCH(H164,'Kode Akun'!C:C,0),0),"")</f>
        <v/>
      </c>
      <c r="V164" s="166"/>
    </row>
    <row r="165" spans="1:22" ht="15" customHeight="1" x14ac:dyDescent="0.25">
      <c r="A165" s="51">
        <f t="shared" si="9"/>
        <v>0</v>
      </c>
      <c r="B165" s="51">
        <f t="shared" si="10"/>
        <v>2</v>
      </c>
      <c r="C165" s="442">
        <f t="shared" si="8"/>
        <v>0</v>
      </c>
      <c r="D165" s="477">
        <v>156</v>
      </c>
      <c r="E165" s="478"/>
      <c r="F165" s="477"/>
      <c r="G165" s="479"/>
      <c r="H165" s="477"/>
      <c r="I165" s="480" t="str">
        <f>IF(H165&lt;&gt;"",INDEX('Kode Akun'!$D:$D,MATCH($H165,'Kode Akun'!$C:$C,0),0),"")</f>
        <v/>
      </c>
      <c r="J165" s="481"/>
      <c r="K165" s="481"/>
      <c r="L165" s="482"/>
      <c r="M165" s="483"/>
      <c r="N165" s="487"/>
      <c r="O165" s="487"/>
      <c r="P165" s="489"/>
      <c r="Q165" s="484"/>
      <c r="R165" s="484"/>
      <c r="S165" s="488" t="str">
        <f>IFERROR(INDEX(Customer!D:D,MATCH(R165,Customer!C:C,0),0),"")</f>
        <v/>
      </c>
      <c r="T165" s="490" t="str">
        <f>IFERROR(INDEX('Kode Akun'!N:N,MATCH(H165,'Kode Akun'!C:C,0),0),"")</f>
        <v/>
      </c>
      <c r="U165" s="488" t="str">
        <f>IFERROR(INDEX('Kode Akun'!O:O,MATCH(H165,'Kode Akun'!C:C,0),0),"")</f>
        <v/>
      </c>
      <c r="V165" s="166"/>
    </row>
    <row r="166" spans="1:22" ht="15" customHeight="1" x14ac:dyDescent="0.25">
      <c r="A166" s="51">
        <f t="shared" si="9"/>
        <v>0</v>
      </c>
      <c r="B166" s="51">
        <f t="shared" si="10"/>
        <v>2</v>
      </c>
      <c r="C166" s="442">
        <f t="shared" si="8"/>
        <v>0</v>
      </c>
      <c r="D166" s="477">
        <v>157</v>
      </c>
      <c r="E166" s="478"/>
      <c r="F166" s="477"/>
      <c r="G166" s="479"/>
      <c r="H166" s="477"/>
      <c r="I166" s="480" t="str">
        <f>IF(H166&lt;&gt;"",INDEX('Kode Akun'!$D:$D,MATCH($H166,'Kode Akun'!$C:$C,0),0),"")</f>
        <v/>
      </c>
      <c r="J166" s="481"/>
      <c r="K166" s="481"/>
      <c r="L166" s="482"/>
      <c r="M166" s="483"/>
      <c r="N166" s="487"/>
      <c r="O166" s="487"/>
      <c r="P166" s="489"/>
      <c r="Q166" s="484"/>
      <c r="R166" s="484"/>
      <c r="S166" s="488" t="str">
        <f>IFERROR(INDEX(Customer!D:D,MATCH(R166,Customer!C:C,0),0),"")</f>
        <v/>
      </c>
      <c r="T166" s="490" t="str">
        <f>IFERROR(INDEX('Kode Akun'!N:N,MATCH(H166,'Kode Akun'!C:C,0),0),"")</f>
        <v/>
      </c>
      <c r="U166" s="488" t="str">
        <f>IFERROR(INDEX('Kode Akun'!O:O,MATCH(H166,'Kode Akun'!C:C,0),0),"")</f>
        <v/>
      </c>
      <c r="V166" s="166"/>
    </row>
    <row r="167" spans="1:22" ht="15" customHeight="1" x14ac:dyDescent="0.25">
      <c r="A167" s="51">
        <f t="shared" si="9"/>
        <v>0</v>
      </c>
      <c r="B167" s="51">
        <f t="shared" si="10"/>
        <v>2</v>
      </c>
      <c r="C167" s="442">
        <f t="shared" si="8"/>
        <v>0</v>
      </c>
      <c r="D167" s="477">
        <v>158</v>
      </c>
      <c r="E167" s="478"/>
      <c r="F167" s="477"/>
      <c r="G167" s="479"/>
      <c r="H167" s="477"/>
      <c r="I167" s="480" t="str">
        <f>IF(H167&lt;&gt;"",INDEX('Kode Akun'!$D:$D,MATCH($H167,'Kode Akun'!$C:$C,0),0),"")</f>
        <v/>
      </c>
      <c r="J167" s="481"/>
      <c r="K167" s="481"/>
      <c r="L167" s="482"/>
      <c r="M167" s="483"/>
      <c r="N167" s="487"/>
      <c r="O167" s="487"/>
      <c r="P167" s="489"/>
      <c r="Q167" s="484"/>
      <c r="R167" s="484"/>
      <c r="S167" s="488" t="str">
        <f>IFERROR(INDEX(Customer!D:D,MATCH(R167,Customer!C:C,0),0),"")</f>
        <v/>
      </c>
      <c r="T167" s="490" t="str">
        <f>IFERROR(INDEX('Kode Akun'!N:N,MATCH(H167,'Kode Akun'!C:C,0),0),"")</f>
        <v/>
      </c>
      <c r="U167" s="488" t="str">
        <f>IFERROR(INDEX('Kode Akun'!O:O,MATCH(H167,'Kode Akun'!C:C,0),0),"")</f>
        <v/>
      </c>
      <c r="V167" s="166"/>
    </row>
    <row r="168" spans="1:22" ht="15" customHeight="1" x14ac:dyDescent="0.25">
      <c r="A168" s="51">
        <f t="shared" si="9"/>
        <v>0</v>
      </c>
      <c r="B168" s="51">
        <f t="shared" si="10"/>
        <v>2</v>
      </c>
      <c r="C168" s="442">
        <f t="shared" si="8"/>
        <v>0</v>
      </c>
      <c r="D168" s="477">
        <v>159</v>
      </c>
      <c r="E168" s="478"/>
      <c r="F168" s="477"/>
      <c r="G168" s="479"/>
      <c r="H168" s="477"/>
      <c r="I168" s="480" t="str">
        <f>IF(H168&lt;&gt;"",INDEX('Kode Akun'!$D:$D,MATCH($H168,'Kode Akun'!$C:$C,0),0),"")</f>
        <v/>
      </c>
      <c r="J168" s="481"/>
      <c r="K168" s="481"/>
      <c r="L168" s="482"/>
      <c r="M168" s="483"/>
      <c r="N168" s="487"/>
      <c r="O168" s="487"/>
      <c r="P168" s="489"/>
      <c r="Q168" s="484"/>
      <c r="R168" s="484"/>
      <c r="S168" s="488" t="str">
        <f>IFERROR(INDEX(Customer!D:D,MATCH(R168,Customer!C:C,0),0),"")</f>
        <v/>
      </c>
      <c r="T168" s="490" t="str">
        <f>IFERROR(INDEX('Kode Akun'!N:N,MATCH(H168,'Kode Akun'!C:C,0),0),"")</f>
        <v/>
      </c>
      <c r="U168" s="488" t="str">
        <f>IFERROR(INDEX('Kode Akun'!O:O,MATCH(H168,'Kode Akun'!C:C,0),0),"")</f>
        <v/>
      </c>
      <c r="V168" s="166"/>
    </row>
    <row r="169" spans="1:22" ht="15" customHeight="1" x14ac:dyDescent="0.25">
      <c r="A169" s="51">
        <f t="shared" si="9"/>
        <v>0</v>
      </c>
      <c r="B169" s="51">
        <f t="shared" si="10"/>
        <v>2</v>
      </c>
      <c r="C169" s="442">
        <f t="shared" si="8"/>
        <v>0</v>
      </c>
      <c r="D169" s="477">
        <v>160</v>
      </c>
      <c r="E169" s="478"/>
      <c r="F169" s="477"/>
      <c r="G169" s="479"/>
      <c r="H169" s="477"/>
      <c r="I169" s="480" t="str">
        <f>IF(H169&lt;&gt;"",INDEX('Kode Akun'!$D:$D,MATCH($H169,'Kode Akun'!$C:$C,0),0),"")</f>
        <v/>
      </c>
      <c r="J169" s="481"/>
      <c r="K169" s="481"/>
      <c r="L169" s="482"/>
      <c r="M169" s="483"/>
      <c r="N169" s="487"/>
      <c r="O169" s="487"/>
      <c r="P169" s="489"/>
      <c r="Q169" s="484"/>
      <c r="R169" s="484"/>
      <c r="S169" s="488" t="str">
        <f>IFERROR(INDEX(Customer!D:D,MATCH(R169,Customer!C:C,0),0),"")</f>
        <v/>
      </c>
      <c r="T169" s="490" t="str">
        <f>IFERROR(INDEX('Kode Akun'!N:N,MATCH(H169,'Kode Akun'!C:C,0),0),"")</f>
        <v/>
      </c>
      <c r="U169" s="488" t="str">
        <f>IFERROR(INDEX('Kode Akun'!O:O,MATCH(H169,'Kode Akun'!C:C,0),0),"")</f>
        <v/>
      </c>
      <c r="V169" s="166"/>
    </row>
    <row r="170" spans="1:22" ht="15" customHeight="1" x14ac:dyDescent="0.25">
      <c r="A170" s="51">
        <f t="shared" si="9"/>
        <v>0</v>
      </c>
      <c r="B170" s="51">
        <f t="shared" si="10"/>
        <v>2</v>
      </c>
      <c r="C170" s="442">
        <f t="shared" si="8"/>
        <v>0</v>
      </c>
      <c r="D170" s="477">
        <v>161</v>
      </c>
      <c r="E170" s="478"/>
      <c r="F170" s="477"/>
      <c r="G170" s="479"/>
      <c r="H170" s="477"/>
      <c r="I170" s="480" t="str">
        <f>IF(H170&lt;&gt;"",INDEX('Kode Akun'!$D:$D,MATCH($H170,'Kode Akun'!$C:$C,0),0),"")</f>
        <v/>
      </c>
      <c r="J170" s="481"/>
      <c r="K170" s="481"/>
      <c r="L170" s="482"/>
      <c r="M170" s="483"/>
      <c r="N170" s="487"/>
      <c r="O170" s="487"/>
      <c r="P170" s="489"/>
      <c r="Q170" s="484"/>
      <c r="R170" s="484"/>
      <c r="S170" s="488" t="str">
        <f>IFERROR(INDEX(Customer!D:D,MATCH(R170,Customer!C:C,0),0),"")</f>
        <v/>
      </c>
      <c r="T170" s="490" t="str">
        <f>IFERROR(INDEX('Kode Akun'!N:N,MATCH(H170,'Kode Akun'!C:C,0),0),"")</f>
        <v/>
      </c>
      <c r="U170" s="488" t="str">
        <f>IFERROR(INDEX('Kode Akun'!O:O,MATCH(H170,'Kode Akun'!C:C,0),0),"")</f>
        <v/>
      </c>
      <c r="V170" s="166"/>
    </row>
    <row r="171" spans="1:22" ht="15" customHeight="1" x14ac:dyDescent="0.25">
      <c r="A171" s="51">
        <f t="shared" si="9"/>
        <v>0</v>
      </c>
      <c r="B171" s="51">
        <f t="shared" si="10"/>
        <v>2</v>
      </c>
      <c r="C171" s="442">
        <f t="shared" si="8"/>
        <v>0</v>
      </c>
      <c r="D171" s="477">
        <v>162</v>
      </c>
      <c r="E171" s="478"/>
      <c r="F171" s="477"/>
      <c r="G171" s="479"/>
      <c r="H171" s="477"/>
      <c r="I171" s="480" t="str">
        <f>IF(H171&lt;&gt;"",INDEX('Kode Akun'!$D:$D,MATCH($H171,'Kode Akun'!$C:$C,0),0),"")</f>
        <v/>
      </c>
      <c r="J171" s="481"/>
      <c r="K171" s="481"/>
      <c r="L171" s="482"/>
      <c r="M171" s="483"/>
      <c r="N171" s="487"/>
      <c r="O171" s="487"/>
      <c r="P171" s="489"/>
      <c r="Q171" s="484"/>
      <c r="R171" s="484"/>
      <c r="S171" s="488" t="str">
        <f>IFERROR(INDEX(Customer!D:D,MATCH(R171,Customer!C:C,0),0),"")</f>
        <v/>
      </c>
      <c r="T171" s="490" t="str">
        <f>IFERROR(INDEX('Kode Akun'!N:N,MATCH(H171,'Kode Akun'!C:C,0),0),"")</f>
        <v/>
      </c>
      <c r="U171" s="488" t="str">
        <f>IFERROR(INDEX('Kode Akun'!O:O,MATCH(H171,'Kode Akun'!C:C,0),0),"")</f>
        <v/>
      </c>
      <c r="V171" s="166"/>
    </row>
    <row r="172" spans="1:22" ht="15" customHeight="1" x14ac:dyDescent="0.25">
      <c r="A172" s="51">
        <f t="shared" si="9"/>
        <v>0</v>
      </c>
      <c r="B172" s="51">
        <f t="shared" si="10"/>
        <v>2</v>
      </c>
      <c r="C172" s="442">
        <f t="shared" si="8"/>
        <v>0</v>
      </c>
      <c r="D172" s="477">
        <v>163</v>
      </c>
      <c r="E172" s="478"/>
      <c r="F172" s="477"/>
      <c r="G172" s="479"/>
      <c r="H172" s="477"/>
      <c r="I172" s="480" t="str">
        <f>IF(H172&lt;&gt;"",INDEX('Kode Akun'!$D:$D,MATCH($H172,'Kode Akun'!$C:$C,0),0),"")</f>
        <v/>
      </c>
      <c r="J172" s="481"/>
      <c r="K172" s="481"/>
      <c r="L172" s="482"/>
      <c r="M172" s="483"/>
      <c r="N172" s="487"/>
      <c r="O172" s="487"/>
      <c r="P172" s="489"/>
      <c r="Q172" s="484"/>
      <c r="R172" s="484"/>
      <c r="S172" s="488" t="str">
        <f>IFERROR(INDEX(Customer!D:D,MATCH(R172,Customer!C:C,0),0),"")</f>
        <v/>
      </c>
      <c r="T172" s="490" t="str">
        <f>IFERROR(INDEX('Kode Akun'!N:N,MATCH(H172,'Kode Akun'!C:C,0),0),"")</f>
        <v/>
      </c>
      <c r="U172" s="488" t="str">
        <f>IFERROR(INDEX('Kode Akun'!O:O,MATCH(H172,'Kode Akun'!C:C,0),0),"")</f>
        <v/>
      </c>
      <c r="V172" s="166"/>
    </row>
    <row r="173" spans="1:22" ht="15" customHeight="1" x14ac:dyDescent="0.25">
      <c r="A173" s="51">
        <f t="shared" si="9"/>
        <v>0</v>
      </c>
      <c r="B173" s="51">
        <f t="shared" si="10"/>
        <v>2</v>
      </c>
      <c r="C173" s="442">
        <f t="shared" si="8"/>
        <v>0</v>
      </c>
      <c r="D173" s="477">
        <v>164</v>
      </c>
      <c r="E173" s="478"/>
      <c r="F173" s="477"/>
      <c r="G173" s="479"/>
      <c r="H173" s="477"/>
      <c r="I173" s="480" t="str">
        <f>IF(H173&lt;&gt;"",INDEX('Kode Akun'!$D:$D,MATCH($H173,'Kode Akun'!$C:$C,0),0),"")</f>
        <v/>
      </c>
      <c r="J173" s="481"/>
      <c r="K173" s="481"/>
      <c r="L173" s="482"/>
      <c r="M173" s="483"/>
      <c r="N173" s="487"/>
      <c r="O173" s="487"/>
      <c r="P173" s="489"/>
      <c r="Q173" s="484"/>
      <c r="R173" s="484"/>
      <c r="S173" s="488" t="str">
        <f>IFERROR(INDEX(Customer!D:D,MATCH(R173,Customer!C:C,0),0),"")</f>
        <v/>
      </c>
      <c r="T173" s="490" t="str">
        <f>IFERROR(INDEX('Kode Akun'!N:N,MATCH(H173,'Kode Akun'!C:C,0),0),"")</f>
        <v/>
      </c>
      <c r="U173" s="488" t="str">
        <f>IFERROR(INDEX('Kode Akun'!O:O,MATCH(H173,'Kode Akun'!C:C,0),0),"")</f>
        <v/>
      </c>
      <c r="V173" s="166"/>
    </row>
    <row r="174" spans="1:22" ht="15" customHeight="1" x14ac:dyDescent="0.25">
      <c r="A174" s="51">
        <f t="shared" si="9"/>
        <v>0</v>
      </c>
      <c r="B174" s="51">
        <f t="shared" si="10"/>
        <v>2</v>
      </c>
      <c r="C174" s="442">
        <f t="shared" si="8"/>
        <v>0</v>
      </c>
      <c r="D174" s="477">
        <v>165</v>
      </c>
      <c r="E174" s="478"/>
      <c r="F174" s="477"/>
      <c r="G174" s="479"/>
      <c r="H174" s="477"/>
      <c r="I174" s="480" t="str">
        <f>IF(H174&lt;&gt;"",INDEX('Kode Akun'!$D:$D,MATCH($H174,'Kode Akun'!$C:$C,0),0),"")</f>
        <v/>
      </c>
      <c r="J174" s="481"/>
      <c r="K174" s="481"/>
      <c r="L174" s="482"/>
      <c r="M174" s="483"/>
      <c r="N174" s="487"/>
      <c r="O174" s="487"/>
      <c r="P174" s="489"/>
      <c r="Q174" s="484"/>
      <c r="R174" s="484"/>
      <c r="S174" s="488" t="str">
        <f>IFERROR(INDEX(Customer!D:D,MATCH(R174,Customer!C:C,0),0),"")</f>
        <v/>
      </c>
      <c r="T174" s="490" t="str">
        <f>IFERROR(INDEX('Kode Akun'!N:N,MATCH(H174,'Kode Akun'!C:C,0),0),"")</f>
        <v/>
      </c>
      <c r="U174" s="488" t="str">
        <f>IFERROR(INDEX('Kode Akun'!O:O,MATCH(H174,'Kode Akun'!C:C,0),0),"")</f>
        <v/>
      </c>
      <c r="V174" s="166"/>
    </row>
    <row r="175" spans="1:22" ht="15" customHeight="1" x14ac:dyDescent="0.25">
      <c r="A175" s="51">
        <f t="shared" si="9"/>
        <v>0</v>
      </c>
      <c r="B175" s="51">
        <f t="shared" si="10"/>
        <v>2</v>
      </c>
      <c r="C175" s="442">
        <f t="shared" si="8"/>
        <v>0</v>
      </c>
      <c r="D175" s="477">
        <v>166</v>
      </c>
      <c r="E175" s="478"/>
      <c r="F175" s="477"/>
      <c r="G175" s="479"/>
      <c r="H175" s="477"/>
      <c r="I175" s="480" t="str">
        <f>IF(H175&lt;&gt;"",INDEX('Kode Akun'!$D:$D,MATCH($H175,'Kode Akun'!$C:$C,0),0),"")</f>
        <v/>
      </c>
      <c r="J175" s="481"/>
      <c r="K175" s="481"/>
      <c r="L175" s="482"/>
      <c r="M175" s="483"/>
      <c r="N175" s="487"/>
      <c r="O175" s="487"/>
      <c r="P175" s="489"/>
      <c r="Q175" s="484"/>
      <c r="R175" s="484"/>
      <c r="S175" s="488" t="str">
        <f>IFERROR(INDEX(Customer!D:D,MATCH(R175,Customer!C:C,0),0),"")</f>
        <v/>
      </c>
      <c r="T175" s="490" t="str">
        <f>IFERROR(INDEX('Kode Akun'!N:N,MATCH(H175,'Kode Akun'!C:C,0),0),"")</f>
        <v/>
      </c>
      <c r="U175" s="488" t="str">
        <f>IFERROR(INDEX('Kode Akun'!O:O,MATCH(H175,'Kode Akun'!C:C,0),0),"")</f>
        <v/>
      </c>
      <c r="V175" s="166"/>
    </row>
    <row r="176" spans="1:22" ht="15" customHeight="1" x14ac:dyDescent="0.25">
      <c r="A176" s="51">
        <f t="shared" si="9"/>
        <v>0</v>
      </c>
      <c r="B176" s="51">
        <f t="shared" si="10"/>
        <v>2</v>
      </c>
      <c r="C176" s="442">
        <f t="shared" si="8"/>
        <v>0</v>
      </c>
      <c r="D176" s="477">
        <v>167</v>
      </c>
      <c r="E176" s="478"/>
      <c r="F176" s="477"/>
      <c r="G176" s="479"/>
      <c r="H176" s="477"/>
      <c r="I176" s="480" t="str">
        <f>IF(H176&lt;&gt;"",INDEX('Kode Akun'!$D:$D,MATCH($H176,'Kode Akun'!$C:$C,0),0),"")</f>
        <v/>
      </c>
      <c r="J176" s="481"/>
      <c r="K176" s="481"/>
      <c r="L176" s="482"/>
      <c r="M176" s="483"/>
      <c r="N176" s="487"/>
      <c r="O176" s="487"/>
      <c r="P176" s="489"/>
      <c r="Q176" s="484"/>
      <c r="R176" s="484"/>
      <c r="S176" s="488" t="str">
        <f>IFERROR(INDEX(Customer!D:D,MATCH(R176,Customer!C:C,0),0),"")</f>
        <v/>
      </c>
      <c r="T176" s="490" t="str">
        <f>IFERROR(INDEX('Kode Akun'!N:N,MATCH(H176,'Kode Akun'!C:C,0),0),"")</f>
        <v/>
      </c>
      <c r="U176" s="488" t="str">
        <f>IFERROR(INDEX('Kode Akun'!O:O,MATCH(H176,'Kode Akun'!C:C,0),0),"")</f>
        <v/>
      </c>
      <c r="V176" s="166"/>
    </row>
    <row r="177" spans="1:22" ht="15" customHeight="1" x14ac:dyDescent="0.25">
      <c r="A177" s="51">
        <f t="shared" si="9"/>
        <v>0</v>
      </c>
      <c r="B177" s="51">
        <f t="shared" si="10"/>
        <v>2</v>
      </c>
      <c r="C177" s="442">
        <f t="shared" si="8"/>
        <v>0</v>
      </c>
      <c r="D177" s="477">
        <v>168</v>
      </c>
      <c r="E177" s="478"/>
      <c r="F177" s="477"/>
      <c r="G177" s="479"/>
      <c r="H177" s="477"/>
      <c r="I177" s="480" t="str">
        <f>IF(H177&lt;&gt;"",INDEX('Kode Akun'!$D:$D,MATCH($H177,'Kode Akun'!$C:$C,0),0),"")</f>
        <v/>
      </c>
      <c r="J177" s="481"/>
      <c r="K177" s="481"/>
      <c r="L177" s="482"/>
      <c r="M177" s="483"/>
      <c r="N177" s="487"/>
      <c r="O177" s="487"/>
      <c r="P177" s="489"/>
      <c r="Q177" s="484"/>
      <c r="R177" s="484"/>
      <c r="S177" s="488" t="str">
        <f>IFERROR(INDEX(Customer!D:D,MATCH(R177,Customer!C:C,0),0),"")</f>
        <v/>
      </c>
      <c r="T177" s="490" t="str">
        <f>IFERROR(INDEX('Kode Akun'!N:N,MATCH(H177,'Kode Akun'!C:C,0),0),"")</f>
        <v/>
      </c>
      <c r="U177" s="488" t="str">
        <f>IFERROR(INDEX('Kode Akun'!O:O,MATCH(H177,'Kode Akun'!C:C,0),0),"")</f>
        <v/>
      </c>
      <c r="V177" s="166"/>
    </row>
    <row r="178" spans="1:22" ht="15" customHeight="1" x14ac:dyDescent="0.25">
      <c r="A178" s="51">
        <f t="shared" si="9"/>
        <v>0</v>
      </c>
      <c r="B178" s="51">
        <f t="shared" si="10"/>
        <v>2</v>
      </c>
      <c r="C178" s="442">
        <f t="shared" si="8"/>
        <v>0</v>
      </c>
      <c r="D178" s="477">
        <v>169</v>
      </c>
      <c r="E178" s="478"/>
      <c r="F178" s="477"/>
      <c r="G178" s="479"/>
      <c r="H178" s="477"/>
      <c r="I178" s="480" t="str">
        <f>IF(H178&lt;&gt;"",INDEX('Kode Akun'!$D:$D,MATCH($H178,'Kode Akun'!$C:$C,0),0),"")</f>
        <v/>
      </c>
      <c r="J178" s="481"/>
      <c r="K178" s="481"/>
      <c r="L178" s="482"/>
      <c r="M178" s="483"/>
      <c r="N178" s="487"/>
      <c r="O178" s="487"/>
      <c r="P178" s="489"/>
      <c r="Q178" s="484"/>
      <c r="R178" s="484"/>
      <c r="S178" s="488" t="str">
        <f>IFERROR(INDEX(Customer!D:D,MATCH(R178,Customer!C:C,0),0),"")</f>
        <v/>
      </c>
      <c r="T178" s="490" t="str">
        <f>IFERROR(INDEX('Kode Akun'!N:N,MATCH(H178,'Kode Akun'!C:C,0),0),"")</f>
        <v/>
      </c>
      <c r="U178" s="488" t="str">
        <f>IFERROR(INDEX('Kode Akun'!O:O,MATCH(H178,'Kode Akun'!C:C,0),0),"")</f>
        <v/>
      </c>
      <c r="V178" s="166"/>
    </row>
    <row r="179" spans="1:22" ht="15" customHeight="1" x14ac:dyDescent="0.25">
      <c r="A179" s="51">
        <f t="shared" si="9"/>
        <v>0</v>
      </c>
      <c r="B179" s="51">
        <f t="shared" si="10"/>
        <v>2</v>
      </c>
      <c r="C179" s="442">
        <f t="shared" si="8"/>
        <v>0</v>
      </c>
      <c r="D179" s="477">
        <v>170</v>
      </c>
      <c r="E179" s="478"/>
      <c r="F179" s="477"/>
      <c r="G179" s="479"/>
      <c r="H179" s="477"/>
      <c r="I179" s="480" t="str">
        <f>IF(H179&lt;&gt;"",INDEX('Kode Akun'!$D:$D,MATCH($H179,'Kode Akun'!$C:$C,0),0),"")</f>
        <v/>
      </c>
      <c r="J179" s="481"/>
      <c r="K179" s="481"/>
      <c r="L179" s="482"/>
      <c r="M179" s="483"/>
      <c r="N179" s="487"/>
      <c r="O179" s="487"/>
      <c r="P179" s="489"/>
      <c r="Q179" s="484"/>
      <c r="R179" s="484"/>
      <c r="S179" s="488" t="str">
        <f>IFERROR(INDEX(Customer!D:D,MATCH(R179,Customer!C:C,0),0),"")</f>
        <v/>
      </c>
      <c r="T179" s="490" t="str">
        <f>IFERROR(INDEX('Kode Akun'!N:N,MATCH(H179,'Kode Akun'!C:C,0),0),"")</f>
        <v/>
      </c>
      <c r="U179" s="488" t="str">
        <f>IFERROR(INDEX('Kode Akun'!O:O,MATCH(H179,'Kode Akun'!C:C,0),0),"")</f>
        <v/>
      </c>
      <c r="V179" s="166"/>
    </row>
    <row r="180" spans="1:22" ht="15" customHeight="1" x14ac:dyDescent="0.25">
      <c r="A180" s="51">
        <f t="shared" si="9"/>
        <v>0</v>
      </c>
      <c r="B180" s="51">
        <f t="shared" si="10"/>
        <v>2</v>
      </c>
      <c r="C180" s="442">
        <f t="shared" si="8"/>
        <v>0</v>
      </c>
      <c r="D180" s="477">
        <v>171</v>
      </c>
      <c r="E180" s="478"/>
      <c r="F180" s="477"/>
      <c r="G180" s="479"/>
      <c r="H180" s="477"/>
      <c r="I180" s="480" t="str">
        <f>IF(H180&lt;&gt;"",INDEX('Kode Akun'!$D:$D,MATCH($H180,'Kode Akun'!$C:$C,0),0),"")</f>
        <v/>
      </c>
      <c r="J180" s="481"/>
      <c r="K180" s="481"/>
      <c r="L180" s="482"/>
      <c r="M180" s="483"/>
      <c r="N180" s="487"/>
      <c r="O180" s="487"/>
      <c r="P180" s="489"/>
      <c r="Q180" s="484"/>
      <c r="R180" s="484"/>
      <c r="S180" s="488" t="str">
        <f>IFERROR(INDEX(Customer!D:D,MATCH(R180,Customer!C:C,0),0),"")</f>
        <v/>
      </c>
      <c r="T180" s="490" t="str">
        <f>IFERROR(INDEX('Kode Akun'!N:N,MATCH(H180,'Kode Akun'!C:C,0),0),"")</f>
        <v/>
      </c>
      <c r="U180" s="488" t="str">
        <f>IFERROR(INDEX('Kode Akun'!O:O,MATCH(H180,'Kode Akun'!C:C,0),0),"")</f>
        <v/>
      </c>
      <c r="V180" s="166"/>
    </row>
    <row r="181" spans="1:22" ht="15" customHeight="1" x14ac:dyDescent="0.25">
      <c r="A181" s="51">
        <f t="shared" si="9"/>
        <v>0</v>
      </c>
      <c r="B181" s="51">
        <f t="shared" si="10"/>
        <v>2</v>
      </c>
      <c r="C181" s="442">
        <f t="shared" si="8"/>
        <v>0</v>
      </c>
      <c r="D181" s="477">
        <v>172</v>
      </c>
      <c r="E181" s="478"/>
      <c r="F181" s="477"/>
      <c r="G181" s="479"/>
      <c r="H181" s="477"/>
      <c r="I181" s="480" t="str">
        <f>IF(H181&lt;&gt;"",INDEX('Kode Akun'!$D:$D,MATCH($H181,'Kode Akun'!$C:$C,0),0),"")</f>
        <v/>
      </c>
      <c r="J181" s="481"/>
      <c r="K181" s="481"/>
      <c r="L181" s="482"/>
      <c r="M181" s="483"/>
      <c r="N181" s="487"/>
      <c r="O181" s="487"/>
      <c r="P181" s="489"/>
      <c r="Q181" s="484"/>
      <c r="R181" s="484"/>
      <c r="S181" s="488" t="str">
        <f>IFERROR(INDEX(Customer!D:D,MATCH(R181,Customer!C:C,0),0),"")</f>
        <v/>
      </c>
      <c r="T181" s="490" t="str">
        <f>IFERROR(INDEX('Kode Akun'!N:N,MATCH(H181,'Kode Akun'!C:C,0),0),"")</f>
        <v/>
      </c>
      <c r="U181" s="488" t="str">
        <f>IFERROR(INDEX('Kode Akun'!O:O,MATCH(H181,'Kode Akun'!C:C,0),0),"")</f>
        <v/>
      </c>
      <c r="V181" s="166"/>
    </row>
    <row r="182" spans="1:22" ht="15" customHeight="1" x14ac:dyDescent="0.25">
      <c r="A182" s="51">
        <f t="shared" si="9"/>
        <v>0</v>
      </c>
      <c r="B182" s="51">
        <f t="shared" si="10"/>
        <v>2</v>
      </c>
      <c r="C182" s="442">
        <f t="shared" si="8"/>
        <v>0</v>
      </c>
      <c r="D182" s="477">
        <v>173</v>
      </c>
      <c r="E182" s="478"/>
      <c r="F182" s="477"/>
      <c r="G182" s="479"/>
      <c r="H182" s="477"/>
      <c r="I182" s="480" t="str">
        <f>IF(H182&lt;&gt;"",INDEX('Kode Akun'!$D:$D,MATCH($H182,'Kode Akun'!$C:$C,0),0),"")</f>
        <v/>
      </c>
      <c r="J182" s="481"/>
      <c r="K182" s="481"/>
      <c r="L182" s="482"/>
      <c r="M182" s="483"/>
      <c r="N182" s="487"/>
      <c r="O182" s="487"/>
      <c r="P182" s="489"/>
      <c r="Q182" s="484"/>
      <c r="R182" s="484"/>
      <c r="S182" s="488" t="str">
        <f>IFERROR(INDEX(Customer!D:D,MATCH(R182,Customer!C:C,0),0),"")</f>
        <v/>
      </c>
      <c r="T182" s="490" t="str">
        <f>IFERROR(INDEX('Kode Akun'!N:N,MATCH(H182,'Kode Akun'!C:C,0),0),"")</f>
        <v/>
      </c>
      <c r="U182" s="488" t="str">
        <f>IFERROR(INDEX('Kode Akun'!O:O,MATCH(H182,'Kode Akun'!C:C,0),0),"")</f>
        <v/>
      </c>
      <c r="V182" s="166"/>
    </row>
    <row r="183" spans="1:22" ht="15" customHeight="1" x14ac:dyDescent="0.25">
      <c r="A183" s="51">
        <f t="shared" si="9"/>
        <v>0</v>
      </c>
      <c r="B183" s="51">
        <f t="shared" si="10"/>
        <v>2</v>
      </c>
      <c r="C183" s="442">
        <f t="shared" si="8"/>
        <v>0</v>
      </c>
      <c r="D183" s="477">
        <v>174</v>
      </c>
      <c r="E183" s="478"/>
      <c r="F183" s="477"/>
      <c r="G183" s="479"/>
      <c r="H183" s="477"/>
      <c r="I183" s="480" t="str">
        <f>IF(H183&lt;&gt;"",INDEX('Kode Akun'!$D:$D,MATCH($H183,'Kode Akun'!$C:$C,0),0),"")</f>
        <v/>
      </c>
      <c r="J183" s="481"/>
      <c r="K183" s="481"/>
      <c r="L183" s="482"/>
      <c r="M183" s="483"/>
      <c r="N183" s="487"/>
      <c r="O183" s="487"/>
      <c r="P183" s="489"/>
      <c r="Q183" s="484"/>
      <c r="R183" s="484"/>
      <c r="S183" s="488" t="str">
        <f>IFERROR(INDEX(Customer!D:D,MATCH(R183,Customer!C:C,0),0),"")</f>
        <v/>
      </c>
      <c r="T183" s="490" t="str">
        <f>IFERROR(INDEX('Kode Akun'!N:N,MATCH(H183,'Kode Akun'!C:C,0),0),"")</f>
        <v/>
      </c>
      <c r="U183" s="488" t="str">
        <f>IFERROR(INDEX('Kode Akun'!O:O,MATCH(H183,'Kode Akun'!C:C,0),0),"")</f>
        <v/>
      </c>
      <c r="V183" s="166"/>
    </row>
    <row r="184" spans="1:22" ht="15" customHeight="1" x14ac:dyDescent="0.25">
      <c r="A184" s="51">
        <f t="shared" si="9"/>
        <v>0</v>
      </c>
      <c r="B184" s="51">
        <f t="shared" si="10"/>
        <v>2</v>
      </c>
      <c r="C184" s="442">
        <f t="shared" si="8"/>
        <v>0</v>
      </c>
      <c r="D184" s="477">
        <v>175</v>
      </c>
      <c r="E184" s="478"/>
      <c r="F184" s="477"/>
      <c r="G184" s="479"/>
      <c r="H184" s="477"/>
      <c r="I184" s="480" t="str">
        <f>IF(H184&lt;&gt;"",INDEX('Kode Akun'!$D:$D,MATCH($H184,'Kode Akun'!$C:$C,0),0),"")</f>
        <v/>
      </c>
      <c r="J184" s="481"/>
      <c r="K184" s="481"/>
      <c r="L184" s="482"/>
      <c r="M184" s="483"/>
      <c r="N184" s="487"/>
      <c r="O184" s="487"/>
      <c r="P184" s="489"/>
      <c r="Q184" s="484"/>
      <c r="R184" s="484"/>
      <c r="S184" s="488" t="str">
        <f>IFERROR(INDEX(Customer!D:D,MATCH(R184,Customer!C:C,0),0),"")</f>
        <v/>
      </c>
      <c r="T184" s="490" t="str">
        <f>IFERROR(INDEX('Kode Akun'!N:N,MATCH(H184,'Kode Akun'!C:C,0),0),"")</f>
        <v/>
      </c>
      <c r="U184" s="488" t="str">
        <f>IFERROR(INDEX('Kode Akun'!O:O,MATCH(H184,'Kode Akun'!C:C,0),0),"")</f>
        <v/>
      </c>
      <c r="V184" s="166"/>
    </row>
    <row r="185" spans="1:22" ht="15" customHeight="1" x14ac:dyDescent="0.25">
      <c r="A185" s="51">
        <f t="shared" si="9"/>
        <v>0</v>
      </c>
      <c r="B185" s="51">
        <f t="shared" si="10"/>
        <v>2</v>
      </c>
      <c r="C185" s="442">
        <f t="shared" si="8"/>
        <v>0</v>
      </c>
      <c r="D185" s="477">
        <v>176</v>
      </c>
      <c r="E185" s="478"/>
      <c r="F185" s="477"/>
      <c r="G185" s="479"/>
      <c r="H185" s="477"/>
      <c r="I185" s="480" t="str">
        <f>IF(H185&lt;&gt;"",INDEX('Kode Akun'!$D:$D,MATCH($H185,'Kode Akun'!$C:$C,0),0),"")</f>
        <v/>
      </c>
      <c r="J185" s="481"/>
      <c r="K185" s="481"/>
      <c r="L185" s="482"/>
      <c r="M185" s="483"/>
      <c r="N185" s="487"/>
      <c r="O185" s="487"/>
      <c r="P185" s="489"/>
      <c r="Q185" s="484"/>
      <c r="R185" s="484"/>
      <c r="S185" s="488" t="str">
        <f>IFERROR(INDEX(Customer!D:D,MATCH(R185,Customer!C:C,0),0),"")</f>
        <v/>
      </c>
      <c r="T185" s="490" t="str">
        <f>IFERROR(INDEX('Kode Akun'!N:N,MATCH(H185,'Kode Akun'!C:C,0),0),"")</f>
        <v/>
      </c>
      <c r="U185" s="488" t="str">
        <f>IFERROR(INDEX('Kode Akun'!O:O,MATCH(H185,'Kode Akun'!C:C,0),0),"")</f>
        <v/>
      </c>
      <c r="V185" s="166"/>
    </row>
    <row r="186" spans="1:22" ht="15" customHeight="1" x14ac:dyDescent="0.25">
      <c r="A186" s="51">
        <f t="shared" si="9"/>
        <v>0</v>
      </c>
      <c r="B186" s="51">
        <f t="shared" si="10"/>
        <v>2</v>
      </c>
      <c r="C186" s="442">
        <f t="shared" si="8"/>
        <v>0</v>
      </c>
      <c r="D186" s="477">
        <v>177</v>
      </c>
      <c r="E186" s="478"/>
      <c r="F186" s="477"/>
      <c r="G186" s="479"/>
      <c r="H186" s="477"/>
      <c r="I186" s="480" t="str">
        <f>IF(H186&lt;&gt;"",INDEX('Kode Akun'!$D:$D,MATCH($H186,'Kode Akun'!$C:$C,0),0),"")</f>
        <v/>
      </c>
      <c r="J186" s="481"/>
      <c r="K186" s="481"/>
      <c r="L186" s="482"/>
      <c r="M186" s="483"/>
      <c r="N186" s="487"/>
      <c r="O186" s="487"/>
      <c r="P186" s="489"/>
      <c r="Q186" s="484"/>
      <c r="R186" s="484"/>
      <c r="S186" s="488" t="str">
        <f>IFERROR(INDEX(Customer!D:D,MATCH(R186,Customer!C:C,0),0),"")</f>
        <v/>
      </c>
      <c r="T186" s="490" t="str">
        <f>IFERROR(INDEX('Kode Akun'!N:N,MATCH(H186,'Kode Akun'!C:C,0),0),"")</f>
        <v/>
      </c>
      <c r="U186" s="488" t="str">
        <f>IFERROR(INDEX('Kode Akun'!O:O,MATCH(H186,'Kode Akun'!C:C,0),0),"")</f>
        <v/>
      </c>
      <c r="V186" s="166"/>
    </row>
    <row r="187" spans="1:22" ht="15" customHeight="1" x14ac:dyDescent="0.25">
      <c r="A187" s="51">
        <f t="shared" si="9"/>
        <v>0</v>
      </c>
      <c r="B187" s="51">
        <f t="shared" si="10"/>
        <v>2</v>
      </c>
      <c r="C187" s="442">
        <f t="shared" si="8"/>
        <v>0</v>
      </c>
      <c r="D187" s="477">
        <v>178</v>
      </c>
      <c r="E187" s="478"/>
      <c r="F187" s="477"/>
      <c r="G187" s="479"/>
      <c r="H187" s="477"/>
      <c r="I187" s="480" t="str">
        <f>IF(H187&lt;&gt;"",INDEX('Kode Akun'!$D:$D,MATCH($H187,'Kode Akun'!$C:$C,0),0),"")</f>
        <v/>
      </c>
      <c r="J187" s="481"/>
      <c r="K187" s="481"/>
      <c r="L187" s="482"/>
      <c r="M187" s="483"/>
      <c r="N187" s="487"/>
      <c r="O187" s="487"/>
      <c r="P187" s="489"/>
      <c r="Q187" s="484"/>
      <c r="R187" s="484"/>
      <c r="S187" s="488" t="str">
        <f>IFERROR(INDEX(Customer!D:D,MATCH(R187,Customer!C:C,0),0),"")</f>
        <v/>
      </c>
      <c r="T187" s="490" t="str">
        <f>IFERROR(INDEX('Kode Akun'!N:N,MATCH(H187,'Kode Akun'!C:C,0),0),"")</f>
        <v/>
      </c>
      <c r="U187" s="488" t="str">
        <f>IFERROR(INDEX('Kode Akun'!O:O,MATCH(H187,'Kode Akun'!C:C,0),0),"")</f>
        <v/>
      </c>
      <c r="V187" s="166"/>
    </row>
    <row r="188" spans="1:22" ht="15" customHeight="1" x14ac:dyDescent="0.25">
      <c r="A188" s="51">
        <f t="shared" si="9"/>
        <v>0</v>
      </c>
      <c r="B188" s="51">
        <f t="shared" si="10"/>
        <v>2</v>
      </c>
      <c r="C188" s="442">
        <f t="shared" si="8"/>
        <v>0</v>
      </c>
      <c r="D188" s="477">
        <v>179</v>
      </c>
      <c r="E188" s="478"/>
      <c r="F188" s="477"/>
      <c r="G188" s="479"/>
      <c r="H188" s="477"/>
      <c r="I188" s="480" t="str">
        <f>IF(H188&lt;&gt;"",INDEX('Kode Akun'!$D:$D,MATCH($H188,'Kode Akun'!$C:$C,0),0),"")</f>
        <v/>
      </c>
      <c r="J188" s="481"/>
      <c r="K188" s="481"/>
      <c r="L188" s="482"/>
      <c r="M188" s="483"/>
      <c r="N188" s="487"/>
      <c r="O188" s="487"/>
      <c r="P188" s="489"/>
      <c r="Q188" s="484"/>
      <c r="R188" s="484"/>
      <c r="S188" s="488" t="str">
        <f>IFERROR(INDEX(Customer!D:D,MATCH(R188,Customer!C:C,0),0),"")</f>
        <v/>
      </c>
      <c r="T188" s="490" t="str">
        <f>IFERROR(INDEX('Kode Akun'!N:N,MATCH(H188,'Kode Akun'!C:C,0),0),"")</f>
        <v/>
      </c>
      <c r="U188" s="488" t="str">
        <f>IFERROR(INDEX('Kode Akun'!O:O,MATCH(H188,'Kode Akun'!C:C,0),0),"")</f>
        <v/>
      </c>
      <c r="V188" s="166"/>
    </row>
    <row r="189" spans="1:22" ht="15" customHeight="1" x14ac:dyDescent="0.25">
      <c r="A189" s="51">
        <f t="shared" si="9"/>
        <v>0</v>
      </c>
      <c r="B189" s="51">
        <f t="shared" si="10"/>
        <v>2</v>
      </c>
      <c r="C189" s="442">
        <f t="shared" si="8"/>
        <v>0</v>
      </c>
      <c r="D189" s="477">
        <v>180</v>
      </c>
      <c r="E189" s="478"/>
      <c r="F189" s="477"/>
      <c r="G189" s="479"/>
      <c r="H189" s="477"/>
      <c r="I189" s="480" t="str">
        <f>IF(H189&lt;&gt;"",INDEX('Kode Akun'!$D:$D,MATCH($H189,'Kode Akun'!$C:$C,0),0),"")</f>
        <v/>
      </c>
      <c r="J189" s="481"/>
      <c r="K189" s="481"/>
      <c r="L189" s="482"/>
      <c r="M189" s="483"/>
      <c r="N189" s="487"/>
      <c r="O189" s="487"/>
      <c r="P189" s="489"/>
      <c r="Q189" s="484"/>
      <c r="R189" s="484"/>
      <c r="S189" s="488" t="str">
        <f>IFERROR(INDEX(Customer!D:D,MATCH(R189,Customer!C:C,0),0),"")</f>
        <v/>
      </c>
      <c r="T189" s="490" t="str">
        <f>IFERROR(INDEX('Kode Akun'!N:N,MATCH(H189,'Kode Akun'!C:C,0),0),"")</f>
        <v/>
      </c>
      <c r="U189" s="488" t="str">
        <f>IFERROR(INDEX('Kode Akun'!O:O,MATCH(H189,'Kode Akun'!C:C,0),0),"")</f>
        <v/>
      </c>
      <c r="V189" s="166"/>
    </row>
    <row r="190" spans="1:22" ht="15" customHeight="1" x14ac:dyDescent="0.25">
      <c r="A190" s="51">
        <f t="shared" si="9"/>
        <v>0</v>
      </c>
      <c r="B190" s="51">
        <f t="shared" si="10"/>
        <v>2</v>
      </c>
      <c r="C190" s="442">
        <f t="shared" si="8"/>
        <v>0</v>
      </c>
      <c r="D190" s="477">
        <v>181</v>
      </c>
      <c r="E190" s="478"/>
      <c r="F190" s="477"/>
      <c r="G190" s="479"/>
      <c r="H190" s="477"/>
      <c r="I190" s="480" t="str">
        <f>IF(H190&lt;&gt;"",INDEX('Kode Akun'!$D:$D,MATCH($H190,'Kode Akun'!$C:$C,0),0),"")</f>
        <v/>
      </c>
      <c r="J190" s="481"/>
      <c r="K190" s="481"/>
      <c r="L190" s="482"/>
      <c r="M190" s="483"/>
      <c r="N190" s="487"/>
      <c r="O190" s="487"/>
      <c r="P190" s="489"/>
      <c r="Q190" s="484"/>
      <c r="R190" s="484"/>
      <c r="S190" s="488" t="str">
        <f>IFERROR(INDEX(Customer!D:D,MATCH(R190,Customer!C:C,0),0),"")</f>
        <v/>
      </c>
      <c r="T190" s="490" t="str">
        <f>IFERROR(INDEX('Kode Akun'!N:N,MATCH(H190,'Kode Akun'!C:C,0),0),"")</f>
        <v/>
      </c>
      <c r="U190" s="488" t="str">
        <f>IFERROR(INDEX('Kode Akun'!O:O,MATCH(H190,'Kode Akun'!C:C,0),0),"")</f>
        <v/>
      </c>
      <c r="V190" s="166"/>
    </row>
    <row r="191" spans="1:22" ht="15" customHeight="1" x14ac:dyDescent="0.25">
      <c r="A191" s="51">
        <f t="shared" si="9"/>
        <v>0</v>
      </c>
      <c r="B191" s="51">
        <f t="shared" si="10"/>
        <v>2</v>
      </c>
      <c r="C191" s="442">
        <f t="shared" si="8"/>
        <v>0</v>
      </c>
      <c r="D191" s="477">
        <v>182</v>
      </c>
      <c r="E191" s="478"/>
      <c r="F191" s="477"/>
      <c r="G191" s="479"/>
      <c r="H191" s="477"/>
      <c r="I191" s="480" t="str">
        <f>IF(H191&lt;&gt;"",INDEX('Kode Akun'!$D:$D,MATCH($H191,'Kode Akun'!$C:$C,0),0),"")</f>
        <v/>
      </c>
      <c r="J191" s="481"/>
      <c r="K191" s="481"/>
      <c r="L191" s="482"/>
      <c r="M191" s="483"/>
      <c r="N191" s="487"/>
      <c r="O191" s="487"/>
      <c r="P191" s="489"/>
      <c r="Q191" s="484"/>
      <c r="R191" s="484"/>
      <c r="S191" s="488" t="str">
        <f>IFERROR(INDEX(Customer!D:D,MATCH(R191,Customer!C:C,0),0),"")</f>
        <v/>
      </c>
      <c r="T191" s="490" t="str">
        <f>IFERROR(INDEX('Kode Akun'!N:N,MATCH(H191,'Kode Akun'!C:C,0),0),"")</f>
        <v/>
      </c>
      <c r="U191" s="488" t="str">
        <f>IFERROR(INDEX('Kode Akun'!O:O,MATCH(H191,'Kode Akun'!C:C,0),0),"")</f>
        <v/>
      </c>
      <c r="V191" s="166"/>
    </row>
    <row r="192" spans="1:22" ht="15" customHeight="1" x14ac:dyDescent="0.25">
      <c r="A192" s="51">
        <f t="shared" si="9"/>
        <v>0</v>
      </c>
      <c r="B192" s="51">
        <f t="shared" si="10"/>
        <v>2</v>
      </c>
      <c r="C192" s="442">
        <f t="shared" si="8"/>
        <v>0</v>
      </c>
      <c r="D192" s="477">
        <v>183</v>
      </c>
      <c r="E192" s="478"/>
      <c r="F192" s="477"/>
      <c r="G192" s="479"/>
      <c r="H192" s="477"/>
      <c r="I192" s="480" t="str">
        <f>IF(H192&lt;&gt;"",INDEX('Kode Akun'!$D:$D,MATCH($H192,'Kode Akun'!$C:$C,0),0),"")</f>
        <v/>
      </c>
      <c r="J192" s="481"/>
      <c r="K192" s="481"/>
      <c r="L192" s="482"/>
      <c r="M192" s="483"/>
      <c r="N192" s="487"/>
      <c r="O192" s="487"/>
      <c r="P192" s="489"/>
      <c r="Q192" s="484"/>
      <c r="R192" s="484"/>
      <c r="S192" s="488" t="str">
        <f>IFERROR(INDEX(Customer!D:D,MATCH(R192,Customer!C:C,0),0),"")</f>
        <v/>
      </c>
      <c r="T192" s="490" t="str">
        <f>IFERROR(INDEX('Kode Akun'!N:N,MATCH(H192,'Kode Akun'!C:C,0),0),"")</f>
        <v/>
      </c>
      <c r="U192" s="488" t="str">
        <f>IFERROR(INDEX('Kode Akun'!O:O,MATCH(H192,'Kode Akun'!C:C,0),0),"")</f>
        <v/>
      </c>
      <c r="V192" s="166"/>
    </row>
    <row r="193" spans="1:22" ht="15" customHeight="1" x14ac:dyDescent="0.25">
      <c r="A193" s="51">
        <f t="shared" si="9"/>
        <v>0</v>
      </c>
      <c r="B193" s="51">
        <f t="shared" si="10"/>
        <v>2</v>
      </c>
      <c r="C193" s="442">
        <f t="shared" si="8"/>
        <v>0</v>
      </c>
      <c r="D193" s="477">
        <v>184</v>
      </c>
      <c r="E193" s="478"/>
      <c r="F193" s="477"/>
      <c r="G193" s="479"/>
      <c r="H193" s="477"/>
      <c r="I193" s="480" t="str">
        <f>IF(H193&lt;&gt;"",INDEX('Kode Akun'!$D:$D,MATCH($H193,'Kode Akun'!$C:$C,0),0),"")</f>
        <v/>
      </c>
      <c r="J193" s="481"/>
      <c r="K193" s="481"/>
      <c r="L193" s="482"/>
      <c r="M193" s="483"/>
      <c r="N193" s="487"/>
      <c r="O193" s="487"/>
      <c r="P193" s="489"/>
      <c r="Q193" s="484"/>
      <c r="R193" s="484"/>
      <c r="S193" s="488" t="str">
        <f>IFERROR(INDEX(Customer!D:D,MATCH(R193,Customer!C:C,0),0),"")</f>
        <v/>
      </c>
      <c r="T193" s="490" t="str">
        <f>IFERROR(INDEX('Kode Akun'!N:N,MATCH(H193,'Kode Akun'!C:C,0),0),"")</f>
        <v/>
      </c>
      <c r="U193" s="488" t="str">
        <f>IFERROR(INDEX('Kode Akun'!O:O,MATCH(H193,'Kode Akun'!C:C,0),0),"")</f>
        <v/>
      </c>
      <c r="V193" s="166"/>
    </row>
    <row r="194" spans="1:22" ht="15" customHeight="1" x14ac:dyDescent="0.25">
      <c r="A194" s="51">
        <f t="shared" si="9"/>
        <v>0</v>
      </c>
      <c r="B194" s="51">
        <f t="shared" si="10"/>
        <v>2</v>
      </c>
      <c r="C194" s="442">
        <f t="shared" si="8"/>
        <v>0</v>
      </c>
      <c r="D194" s="477">
        <v>185</v>
      </c>
      <c r="E194" s="478"/>
      <c r="F194" s="477"/>
      <c r="G194" s="479"/>
      <c r="H194" s="477"/>
      <c r="I194" s="480" t="str">
        <f>IF(H194&lt;&gt;"",INDEX('Kode Akun'!$D:$D,MATCH($H194,'Kode Akun'!$C:$C,0),0),"")</f>
        <v/>
      </c>
      <c r="J194" s="481"/>
      <c r="K194" s="481"/>
      <c r="L194" s="482"/>
      <c r="M194" s="483"/>
      <c r="N194" s="487"/>
      <c r="O194" s="487"/>
      <c r="P194" s="489"/>
      <c r="Q194" s="484"/>
      <c r="R194" s="484"/>
      <c r="S194" s="488" t="str">
        <f>IFERROR(INDEX(Customer!D:D,MATCH(R194,Customer!C:C,0),0),"")</f>
        <v/>
      </c>
      <c r="T194" s="490" t="str">
        <f>IFERROR(INDEX('Kode Akun'!N:N,MATCH(H194,'Kode Akun'!C:C,0),0),"")</f>
        <v/>
      </c>
      <c r="U194" s="488" t="str">
        <f>IFERROR(INDEX('Kode Akun'!O:O,MATCH(H194,'Kode Akun'!C:C,0),0),"")</f>
        <v/>
      </c>
      <c r="V194" s="166"/>
    </row>
    <row r="195" spans="1:22" ht="15" customHeight="1" x14ac:dyDescent="0.25">
      <c r="A195" s="51">
        <f t="shared" si="9"/>
        <v>0</v>
      </c>
      <c r="B195" s="51">
        <f t="shared" si="10"/>
        <v>2</v>
      </c>
      <c r="C195" s="442">
        <f t="shared" si="8"/>
        <v>0</v>
      </c>
      <c r="D195" s="477">
        <v>186</v>
      </c>
      <c r="E195" s="478"/>
      <c r="F195" s="477"/>
      <c r="G195" s="479"/>
      <c r="H195" s="477"/>
      <c r="I195" s="480" t="str">
        <f>IF(H195&lt;&gt;"",INDEX('Kode Akun'!$D:$D,MATCH($H195,'Kode Akun'!$C:$C,0),0),"")</f>
        <v/>
      </c>
      <c r="J195" s="481"/>
      <c r="K195" s="481"/>
      <c r="L195" s="482"/>
      <c r="M195" s="483"/>
      <c r="N195" s="487"/>
      <c r="O195" s="487"/>
      <c r="P195" s="489"/>
      <c r="Q195" s="484"/>
      <c r="R195" s="484"/>
      <c r="S195" s="488" t="str">
        <f>IFERROR(INDEX(Customer!D:D,MATCH(R195,Customer!C:C,0),0),"")</f>
        <v/>
      </c>
      <c r="T195" s="490" t="str">
        <f>IFERROR(INDEX('Kode Akun'!N:N,MATCH(H195,'Kode Akun'!C:C,0),0),"")</f>
        <v/>
      </c>
      <c r="U195" s="488" t="str">
        <f>IFERROR(INDEX('Kode Akun'!O:O,MATCH(H195,'Kode Akun'!C:C,0),0),"")</f>
        <v/>
      </c>
      <c r="V195" s="166"/>
    </row>
    <row r="196" spans="1:22" ht="15" customHeight="1" x14ac:dyDescent="0.25">
      <c r="A196" s="51">
        <f t="shared" si="9"/>
        <v>0</v>
      </c>
      <c r="B196" s="51">
        <f t="shared" si="10"/>
        <v>2</v>
      </c>
      <c r="C196" s="442">
        <f t="shared" si="8"/>
        <v>0</v>
      </c>
      <c r="D196" s="477">
        <v>187</v>
      </c>
      <c r="E196" s="478"/>
      <c r="F196" s="477"/>
      <c r="G196" s="479"/>
      <c r="H196" s="477"/>
      <c r="I196" s="480" t="str">
        <f>IF(H196&lt;&gt;"",INDEX('Kode Akun'!$D:$D,MATCH($H196,'Kode Akun'!$C:$C,0),0),"")</f>
        <v/>
      </c>
      <c r="J196" s="481"/>
      <c r="K196" s="481"/>
      <c r="L196" s="482"/>
      <c r="M196" s="483"/>
      <c r="N196" s="487"/>
      <c r="O196" s="487"/>
      <c r="P196" s="489"/>
      <c r="Q196" s="484"/>
      <c r="R196" s="484"/>
      <c r="S196" s="488" t="str">
        <f>IFERROR(INDEX(Customer!D:D,MATCH(R196,Customer!C:C,0),0),"")</f>
        <v/>
      </c>
      <c r="T196" s="490" t="str">
        <f>IFERROR(INDEX('Kode Akun'!N:N,MATCH(H196,'Kode Akun'!C:C,0),0),"")</f>
        <v/>
      </c>
      <c r="U196" s="488" t="str">
        <f>IFERROR(INDEX('Kode Akun'!O:O,MATCH(H196,'Kode Akun'!C:C,0),0),"")</f>
        <v/>
      </c>
      <c r="V196" s="166"/>
    </row>
    <row r="197" spans="1:22" ht="15" customHeight="1" x14ac:dyDescent="0.25">
      <c r="A197" s="51">
        <f t="shared" si="9"/>
        <v>0</v>
      </c>
      <c r="B197" s="51">
        <f t="shared" si="10"/>
        <v>2</v>
      </c>
      <c r="C197" s="442">
        <f t="shared" si="8"/>
        <v>0</v>
      </c>
      <c r="D197" s="477">
        <v>188</v>
      </c>
      <c r="E197" s="478"/>
      <c r="F197" s="477"/>
      <c r="G197" s="479"/>
      <c r="H197" s="477"/>
      <c r="I197" s="480" t="str">
        <f>IF(H197&lt;&gt;"",INDEX('Kode Akun'!$D:$D,MATCH($H197,'Kode Akun'!$C:$C,0),0),"")</f>
        <v/>
      </c>
      <c r="J197" s="481"/>
      <c r="K197" s="481"/>
      <c r="L197" s="482"/>
      <c r="M197" s="483"/>
      <c r="N197" s="487"/>
      <c r="O197" s="487"/>
      <c r="P197" s="489"/>
      <c r="Q197" s="484"/>
      <c r="R197" s="484"/>
      <c r="S197" s="488" t="str">
        <f>IFERROR(INDEX(Customer!D:D,MATCH(R197,Customer!C:C,0),0),"")</f>
        <v/>
      </c>
      <c r="T197" s="490" t="str">
        <f>IFERROR(INDEX('Kode Akun'!N:N,MATCH(H197,'Kode Akun'!C:C,0),0),"")</f>
        <v/>
      </c>
      <c r="U197" s="488" t="str">
        <f>IFERROR(INDEX('Kode Akun'!O:O,MATCH(H197,'Kode Akun'!C:C,0),0),"")</f>
        <v/>
      </c>
      <c r="V197" s="166"/>
    </row>
    <row r="198" spans="1:22" ht="15" customHeight="1" x14ac:dyDescent="0.25">
      <c r="A198" s="51">
        <f t="shared" si="9"/>
        <v>0</v>
      </c>
      <c r="B198" s="51">
        <f t="shared" si="10"/>
        <v>2</v>
      </c>
      <c r="C198" s="442">
        <f t="shared" si="8"/>
        <v>0</v>
      </c>
      <c r="D198" s="477">
        <v>189</v>
      </c>
      <c r="E198" s="478"/>
      <c r="F198" s="477"/>
      <c r="G198" s="479"/>
      <c r="H198" s="477"/>
      <c r="I198" s="480" t="str">
        <f>IF(H198&lt;&gt;"",INDEX('Kode Akun'!$D:$D,MATCH($H198,'Kode Akun'!$C:$C,0),0),"")</f>
        <v/>
      </c>
      <c r="J198" s="481"/>
      <c r="K198" s="481"/>
      <c r="L198" s="482"/>
      <c r="M198" s="483"/>
      <c r="N198" s="487"/>
      <c r="O198" s="487"/>
      <c r="P198" s="489"/>
      <c r="Q198" s="484"/>
      <c r="R198" s="484"/>
      <c r="S198" s="488" t="str">
        <f>IFERROR(INDEX(Customer!D:D,MATCH(R198,Customer!C:C,0),0),"")</f>
        <v/>
      </c>
      <c r="T198" s="490" t="str">
        <f>IFERROR(INDEX('Kode Akun'!N:N,MATCH(H198,'Kode Akun'!C:C,0),0),"")</f>
        <v/>
      </c>
      <c r="U198" s="488" t="str">
        <f>IFERROR(INDEX('Kode Akun'!O:O,MATCH(H198,'Kode Akun'!C:C,0),0),"")</f>
        <v/>
      </c>
      <c r="V198" s="166"/>
    </row>
    <row r="199" spans="1:22" ht="15" customHeight="1" x14ac:dyDescent="0.25">
      <c r="A199" s="51">
        <f t="shared" si="9"/>
        <v>0</v>
      </c>
      <c r="B199" s="51">
        <f t="shared" si="10"/>
        <v>2</v>
      </c>
      <c r="C199" s="442">
        <f t="shared" si="8"/>
        <v>0</v>
      </c>
      <c r="D199" s="477">
        <v>190</v>
      </c>
      <c r="E199" s="478"/>
      <c r="F199" s="477"/>
      <c r="G199" s="479"/>
      <c r="H199" s="477"/>
      <c r="I199" s="480" t="str">
        <f>IF(H199&lt;&gt;"",INDEX('Kode Akun'!$D:$D,MATCH($H199,'Kode Akun'!$C:$C,0),0),"")</f>
        <v/>
      </c>
      <c r="J199" s="481"/>
      <c r="K199" s="481"/>
      <c r="L199" s="482"/>
      <c r="M199" s="483"/>
      <c r="N199" s="487"/>
      <c r="O199" s="487"/>
      <c r="P199" s="489"/>
      <c r="Q199" s="484"/>
      <c r="R199" s="484"/>
      <c r="S199" s="488" t="str">
        <f>IFERROR(INDEX(Customer!D:D,MATCH(R199,Customer!C:C,0),0),"")</f>
        <v/>
      </c>
      <c r="T199" s="490" t="str">
        <f>IFERROR(INDEX('Kode Akun'!N:N,MATCH(H199,'Kode Akun'!C:C,0),0),"")</f>
        <v/>
      </c>
      <c r="U199" s="488" t="str">
        <f>IFERROR(INDEX('Kode Akun'!O:O,MATCH(H199,'Kode Akun'!C:C,0),0),"")</f>
        <v/>
      </c>
      <c r="V199" s="166"/>
    </row>
    <row r="200" spans="1:22" ht="15" customHeight="1" x14ac:dyDescent="0.25">
      <c r="A200" s="51">
        <f t="shared" si="9"/>
        <v>0</v>
      </c>
      <c r="B200" s="51">
        <f t="shared" si="10"/>
        <v>2</v>
      </c>
      <c r="C200" s="442">
        <f t="shared" si="8"/>
        <v>0</v>
      </c>
      <c r="D200" s="477">
        <v>191</v>
      </c>
      <c r="E200" s="478"/>
      <c r="F200" s="477"/>
      <c r="G200" s="479"/>
      <c r="H200" s="477"/>
      <c r="I200" s="480" t="str">
        <f>IF(H200&lt;&gt;"",INDEX('Kode Akun'!$D:$D,MATCH($H200,'Kode Akun'!$C:$C,0),0),"")</f>
        <v/>
      </c>
      <c r="J200" s="481"/>
      <c r="K200" s="481"/>
      <c r="L200" s="482"/>
      <c r="M200" s="483"/>
      <c r="N200" s="487"/>
      <c r="O200" s="487"/>
      <c r="P200" s="489"/>
      <c r="Q200" s="484"/>
      <c r="R200" s="484"/>
      <c r="S200" s="488" t="str">
        <f>IFERROR(INDEX(Customer!D:D,MATCH(R200,Customer!C:C,0),0),"")</f>
        <v/>
      </c>
      <c r="T200" s="490" t="str">
        <f>IFERROR(INDEX('Kode Akun'!N:N,MATCH(H200,'Kode Akun'!C:C,0),0),"")</f>
        <v/>
      </c>
      <c r="U200" s="488" t="str">
        <f>IFERROR(INDEX('Kode Akun'!O:O,MATCH(H200,'Kode Akun'!C:C,0),0),"")</f>
        <v/>
      </c>
      <c r="V200" s="166"/>
    </row>
    <row r="201" spans="1:22" ht="15" customHeight="1" x14ac:dyDescent="0.25">
      <c r="A201" s="51">
        <f t="shared" si="9"/>
        <v>0</v>
      </c>
      <c r="B201" s="51">
        <f t="shared" si="10"/>
        <v>2</v>
      </c>
      <c r="C201" s="442">
        <f t="shared" si="8"/>
        <v>0</v>
      </c>
      <c r="D201" s="477">
        <v>192</v>
      </c>
      <c r="E201" s="478"/>
      <c r="F201" s="477"/>
      <c r="G201" s="479"/>
      <c r="H201" s="477"/>
      <c r="I201" s="480" t="str">
        <f>IF(H201&lt;&gt;"",INDEX('Kode Akun'!$D:$D,MATCH($H201,'Kode Akun'!$C:$C,0),0),"")</f>
        <v/>
      </c>
      <c r="J201" s="481"/>
      <c r="K201" s="481"/>
      <c r="L201" s="482"/>
      <c r="M201" s="483"/>
      <c r="N201" s="487"/>
      <c r="O201" s="487"/>
      <c r="P201" s="489"/>
      <c r="Q201" s="484"/>
      <c r="R201" s="484"/>
      <c r="S201" s="488" t="str">
        <f>IFERROR(INDEX(Customer!D:D,MATCH(R201,Customer!C:C,0),0),"")</f>
        <v/>
      </c>
      <c r="T201" s="490" t="str">
        <f>IFERROR(INDEX('Kode Akun'!N:N,MATCH(H201,'Kode Akun'!C:C,0),0),"")</f>
        <v/>
      </c>
      <c r="U201" s="488" t="str">
        <f>IFERROR(INDEX('Kode Akun'!O:O,MATCH(H201,'Kode Akun'!C:C,0),0),"")</f>
        <v/>
      </c>
      <c r="V201" s="166"/>
    </row>
    <row r="202" spans="1:22" ht="15" customHeight="1" x14ac:dyDescent="0.25">
      <c r="A202" s="51">
        <f t="shared" si="9"/>
        <v>0</v>
      </c>
      <c r="B202" s="51">
        <f t="shared" si="10"/>
        <v>2</v>
      </c>
      <c r="C202" s="442">
        <f t="shared" ref="C202:C265" si="11">IF(H202=AkunBukuBesar,IF(C201=0,GLJKMax+C201+1,C201+1),C201)</f>
        <v>0</v>
      </c>
      <c r="D202" s="477">
        <v>193</v>
      </c>
      <c r="E202" s="478"/>
      <c r="F202" s="477"/>
      <c r="G202" s="479"/>
      <c r="H202" s="477"/>
      <c r="I202" s="480" t="str">
        <f>IF(H202&lt;&gt;"",INDEX('Kode Akun'!$D:$D,MATCH($H202,'Kode Akun'!$C:$C,0),0),"")</f>
        <v/>
      </c>
      <c r="J202" s="481"/>
      <c r="K202" s="481"/>
      <c r="L202" s="482"/>
      <c r="M202" s="483"/>
      <c r="N202" s="487"/>
      <c r="O202" s="487"/>
      <c r="P202" s="489"/>
      <c r="Q202" s="484"/>
      <c r="R202" s="484"/>
      <c r="S202" s="488" t="str">
        <f>IFERROR(INDEX(Customer!D:D,MATCH(R202,Customer!C:C,0),0),"")</f>
        <v/>
      </c>
      <c r="T202" s="490" t="str">
        <f>IFERROR(INDEX('Kode Akun'!N:N,MATCH(H202,'Kode Akun'!C:C,0),0),"")</f>
        <v/>
      </c>
      <c r="U202" s="488" t="str">
        <f>IFERROR(INDEX('Kode Akun'!O:O,MATCH(H202,'Kode Akun'!C:C,0),0),"")</f>
        <v/>
      </c>
      <c r="V202" s="166"/>
    </row>
    <row r="203" spans="1:22" ht="15" customHeight="1" x14ac:dyDescent="0.25">
      <c r="A203" s="51">
        <f t="shared" ref="A203:A266" si="12">IF(AND(H203=arapcontrol,O203=arapledgercode),A202+1,A202)</f>
        <v>0</v>
      </c>
      <c r="B203" s="51">
        <f t="shared" ref="B203:B266" si="13">IF(AND(H203=AkunARKontrol,R203=AkunAR),B202+1,B202)</f>
        <v>2</v>
      </c>
      <c r="C203" s="442">
        <f t="shared" si="11"/>
        <v>0</v>
      </c>
      <c r="D203" s="477">
        <v>194</v>
      </c>
      <c r="E203" s="478"/>
      <c r="F203" s="477"/>
      <c r="G203" s="479"/>
      <c r="H203" s="477"/>
      <c r="I203" s="480" t="str">
        <f>IF(H203&lt;&gt;"",INDEX('Kode Akun'!$D:$D,MATCH($H203,'Kode Akun'!$C:$C,0),0),"")</f>
        <v/>
      </c>
      <c r="J203" s="481"/>
      <c r="K203" s="481"/>
      <c r="L203" s="482"/>
      <c r="M203" s="483"/>
      <c r="N203" s="487"/>
      <c r="O203" s="487"/>
      <c r="P203" s="489"/>
      <c r="Q203" s="484"/>
      <c r="R203" s="484"/>
      <c r="S203" s="488" t="str">
        <f>IFERROR(INDEX(Customer!D:D,MATCH(R203,Customer!C:C,0),0),"")</f>
        <v/>
      </c>
      <c r="T203" s="490" t="str">
        <f>IFERROR(INDEX('Kode Akun'!N:N,MATCH(H203,'Kode Akun'!C:C,0),0),"")</f>
        <v/>
      </c>
      <c r="U203" s="488" t="str">
        <f>IFERROR(INDEX('Kode Akun'!O:O,MATCH(H203,'Kode Akun'!C:C,0),0),"")</f>
        <v/>
      </c>
      <c r="V203" s="166"/>
    </row>
    <row r="204" spans="1:22" ht="15" customHeight="1" x14ac:dyDescent="0.25">
      <c r="A204" s="51">
        <f t="shared" si="12"/>
        <v>0</v>
      </c>
      <c r="B204" s="51">
        <f t="shared" si="13"/>
        <v>2</v>
      </c>
      <c r="C204" s="442">
        <f t="shared" si="11"/>
        <v>0</v>
      </c>
      <c r="D204" s="477">
        <v>195</v>
      </c>
      <c r="E204" s="478"/>
      <c r="F204" s="477"/>
      <c r="G204" s="479"/>
      <c r="H204" s="477"/>
      <c r="I204" s="480" t="str">
        <f>IF(H204&lt;&gt;"",INDEX('Kode Akun'!$D:$D,MATCH($H204,'Kode Akun'!$C:$C,0),0),"")</f>
        <v/>
      </c>
      <c r="J204" s="481"/>
      <c r="K204" s="481"/>
      <c r="L204" s="482"/>
      <c r="M204" s="483"/>
      <c r="N204" s="487"/>
      <c r="O204" s="487"/>
      <c r="P204" s="489"/>
      <c r="Q204" s="484"/>
      <c r="R204" s="484"/>
      <c r="S204" s="488" t="str">
        <f>IFERROR(INDEX(Customer!D:D,MATCH(R204,Customer!C:C,0),0),"")</f>
        <v/>
      </c>
      <c r="T204" s="490" t="str">
        <f>IFERROR(INDEX('Kode Akun'!N:N,MATCH(H204,'Kode Akun'!C:C,0),0),"")</f>
        <v/>
      </c>
      <c r="U204" s="488" t="str">
        <f>IFERROR(INDEX('Kode Akun'!O:O,MATCH(H204,'Kode Akun'!C:C,0),0),"")</f>
        <v/>
      </c>
      <c r="V204" s="166"/>
    </row>
    <row r="205" spans="1:22" ht="15" customHeight="1" x14ac:dyDescent="0.25">
      <c r="A205" s="51">
        <f t="shared" si="12"/>
        <v>0</v>
      </c>
      <c r="B205" s="51">
        <f t="shared" si="13"/>
        <v>2</v>
      </c>
      <c r="C205" s="442">
        <f t="shared" si="11"/>
        <v>0</v>
      </c>
      <c r="D205" s="477">
        <v>196</v>
      </c>
      <c r="E205" s="478"/>
      <c r="F205" s="477"/>
      <c r="G205" s="479"/>
      <c r="H205" s="477"/>
      <c r="I205" s="480" t="str">
        <f>IF(H205&lt;&gt;"",INDEX('Kode Akun'!$D:$D,MATCH($H205,'Kode Akun'!$C:$C,0),0),"")</f>
        <v/>
      </c>
      <c r="J205" s="481"/>
      <c r="K205" s="481"/>
      <c r="L205" s="482"/>
      <c r="M205" s="483"/>
      <c r="N205" s="487"/>
      <c r="O205" s="487"/>
      <c r="P205" s="489"/>
      <c r="Q205" s="484"/>
      <c r="R205" s="484"/>
      <c r="S205" s="488" t="str">
        <f>IFERROR(INDEX(Customer!D:D,MATCH(R205,Customer!C:C,0),0),"")</f>
        <v/>
      </c>
      <c r="T205" s="490" t="str">
        <f>IFERROR(INDEX('Kode Akun'!N:N,MATCH(H205,'Kode Akun'!C:C,0),0),"")</f>
        <v/>
      </c>
      <c r="U205" s="488" t="str">
        <f>IFERROR(INDEX('Kode Akun'!O:O,MATCH(H205,'Kode Akun'!C:C,0),0),"")</f>
        <v/>
      </c>
      <c r="V205" s="166"/>
    </row>
    <row r="206" spans="1:22" ht="15" customHeight="1" x14ac:dyDescent="0.25">
      <c r="A206" s="51">
        <f t="shared" si="12"/>
        <v>0</v>
      </c>
      <c r="B206" s="51">
        <f t="shared" si="13"/>
        <v>2</v>
      </c>
      <c r="C206" s="442">
        <f t="shared" si="11"/>
        <v>0</v>
      </c>
      <c r="D206" s="477">
        <v>197</v>
      </c>
      <c r="E206" s="478"/>
      <c r="F206" s="477"/>
      <c r="G206" s="479"/>
      <c r="H206" s="477"/>
      <c r="I206" s="480" t="str">
        <f>IF(H206&lt;&gt;"",INDEX('Kode Akun'!$D:$D,MATCH($H206,'Kode Akun'!$C:$C,0),0),"")</f>
        <v/>
      </c>
      <c r="J206" s="481"/>
      <c r="K206" s="481"/>
      <c r="L206" s="482"/>
      <c r="M206" s="483"/>
      <c r="N206" s="487"/>
      <c r="O206" s="487"/>
      <c r="P206" s="489"/>
      <c r="Q206" s="484"/>
      <c r="R206" s="484"/>
      <c r="S206" s="488" t="str">
        <f>IFERROR(INDEX(Customer!D:D,MATCH(R206,Customer!C:C,0),0),"")</f>
        <v/>
      </c>
      <c r="T206" s="490" t="str">
        <f>IFERROR(INDEX('Kode Akun'!N:N,MATCH(H206,'Kode Akun'!C:C,0),0),"")</f>
        <v/>
      </c>
      <c r="U206" s="488" t="str">
        <f>IFERROR(INDEX('Kode Akun'!O:O,MATCH(H206,'Kode Akun'!C:C,0),0),"")</f>
        <v/>
      </c>
      <c r="V206" s="166"/>
    </row>
    <row r="207" spans="1:22" ht="15" customHeight="1" x14ac:dyDescent="0.25">
      <c r="A207" s="51">
        <f t="shared" si="12"/>
        <v>0</v>
      </c>
      <c r="B207" s="51">
        <f t="shared" si="13"/>
        <v>2</v>
      </c>
      <c r="C207" s="442">
        <f t="shared" si="11"/>
        <v>0</v>
      </c>
      <c r="D207" s="477">
        <v>198</v>
      </c>
      <c r="E207" s="478"/>
      <c r="F207" s="477"/>
      <c r="G207" s="479"/>
      <c r="H207" s="477"/>
      <c r="I207" s="480" t="str">
        <f>IF(H207&lt;&gt;"",INDEX('Kode Akun'!$D:$D,MATCH($H207,'Kode Akun'!$C:$C,0),0),"")</f>
        <v/>
      </c>
      <c r="J207" s="481"/>
      <c r="K207" s="481"/>
      <c r="L207" s="482"/>
      <c r="M207" s="483"/>
      <c r="N207" s="487"/>
      <c r="O207" s="487"/>
      <c r="P207" s="489"/>
      <c r="Q207" s="484"/>
      <c r="R207" s="484"/>
      <c r="S207" s="488" t="str">
        <f>IFERROR(INDEX(Customer!D:D,MATCH(R207,Customer!C:C,0),0),"")</f>
        <v/>
      </c>
      <c r="T207" s="490" t="str">
        <f>IFERROR(INDEX('Kode Akun'!N:N,MATCH(H207,'Kode Akun'!C:C,0),0),"")</f>
        <v/>
      </c>
      <c r="U207" s="488" t="str">
        <f>IFERROR(INDEX('Kode Akun'!O:O,MATCH(H207,'Kode Akun'!C:C,0),0),"")</f>
        <v/>
      </c>
      <c r="V207" s="166"/>
    </row>
    <row r="208" spans="1:22" ht="15" customHeight="1" x14ac:dyDescent="0.25">
      <c r="A208" s="51">
        <f t="shared" si="12"/>
        <v>0</v>
      </c>
      <c r="B208" s="51">
        <f t="shared" si="13"/>
        <v>2</v>
      </c>
      <c r="C208" s="442">
        <f t="shared" si="11"/>
        <v>0</v>
      </c>
      <c r="D208" s="477">
        <v>199</v>
      </c>
      <c r="E208" s="478"/>
      <c r="F208" s="477"/>
      <c r="G208" s="479"/>
      <c r="H208" s="477"/>
      <c r="I208" s="480" t="str">
        <f>IF(H208&lt;&gt;"",INDEX('Kode Akun'!$D:$D,MATCH($H208,'Kode Akun'!$C:$C,0),0),"")</f>
        <v/>
      </c>
      <c r="J208" s="481"/>
      <c r="K208" s="481"/>
      <c r="L208" s="482"/>
      <c r="M208" s="483"/>
      <c r="N208" s="487"/>
      <c r="O208" s="487"/>
      <c r="P208" s="489"/>
      <c r="Q208" s="484"/>
      <c r="R208" s="484"/>
      <c r="S208" s="488" t="str">
        <f>IFERROR(INDEX(Customer!D:D,MATCH(R208,Customer!C:C,0),0),"")</f>
        <v/>
      </c>
      <c r="T208" s="490" t="str">
        <f>IFERROR(INDEX('Kode Akun'!N:N,MATCH(H208,'Kode Akun'!C:C,0),0),"")</f>
        <v/>
      </c>
      <c r="U208" s="488" t="str">
        <f>IFERROR(INDEX('Kode Akun'!O:O,MATCH(H208,'Kode Akun'!C:C,0),0),"")</f>
        <v/>
      </c>
      <c r="V208" s="166"/>
    </row>
    <row r="209" spans="1:22" ht="15" customHeight="1" x14ac:dyDescent="0.25">
      <c r="A209" s="51">
        <f t="shared" si="12"/>
        <v>0</v>
      </c>
      <c r="B209" s="51">
        <f t="shared" si="13"/>
        <v>2</v>
      </c>
      <c r="C209" s="442">
        <f t="shared" si="11"/>
        <v>0</v>
      </c>
      <c r="D209" s="477">
        <v>200</v>
      </c>
      <c r="E209" s="478"/>
      <c r="F209" s="477"/>
      <c r="G209" s="479"/>
      <c r="H209" s="477"/>
      <c r="I209" s="480" t="str">
        <f>IF(H209&lt;&gt;"",INDEX('Kode Akun'!$D:$D,MATCH($H209,'Kode Akun'!$C:$C,0),0),"")</f>
        <v/>
      </c>
      <c r="J209" s="481"/>
      <c r="K209" s="481"/>
      <c r="L209" s="482"/>
      <c r="M209" s="483"/>
      <c r="N209" s="487"/>
      <c r="O209" s="487"/>
      <c r="P209" s="489"/>
      <c r="Q209" s="484"/>
      <c r="R209" s="484"/>
      <c r="S209" s="488" t="str">
        <f>IFERROR(INDEX(Customer!D:D,MATCH(R209,Customer!C:C,0),0),"")</f>
        <v/>
      </c>
      <c r="T209" s="490" t="str">
        <f>IFERROR(INDEX('Kode Akun'!N:N,MATCH(H209,'Kode Akun'!C:C,0),0),"")</f>
        <v/>
      </c>
      <c r="U209" s="488" t="str">
        <f>IFERROR(INDEX('Kode Akun'!O:O,MATCH(H209,'Kode Akun'!C:C,0),0),"")</f>
        <v/>
      </c>
      <c r="V209" s="166"/>
    </row>
    <row r="210" spans="1:22" ht="15" customHeight="1" x14ac:dyDescent="0.25">
      <c r="A210" s="51">
        <f t="shared" si="12"/>
        <v>0</v>
      </c>
      <c r="B210" s="51">
        <f t="shared" si="13"/>
        <v>2</v>
      </c>
      <c r="C210" s="442">
        <f t="shared" si="11"/>
        <v>0</v>
      </c>
      <c r="D210" s="477">
        <v>201</v>
      </c>
      <c r="E210" s="478"/>
      <c r="F210" s="477"/>
      <c r="G210" s="479"/>
      <c r="H210" s="477"/>
      <c r="I210" s="480" t="str">
        <f>IF(H210&lt;&gt;"",INDEX('Kode Akun'!$D:$D,MATCH($H210,'Kode Akun'!$C:$C,0),0),"")</f>
        <v/>
      </c>
      <c r="J210" s="481"/>
      <c r="K210" s="481"/>
      <c r="L210" s="482"/>
      <c r="M210" s="483"/>
      <c r="N210" s="487"/>
      <c r="O210" s="487"/>
      <c r="P210" s="489"/>
      <c r="Q210" s="484"/>
      <c r="R210" s="484"/>
      <c r="S210" s="488" t="str">
        <f>IFERROR(INDEX(Customer!D:D,MATCH(R210,Customer!C:C,0),0),"")</f>
        <v/>
      </c>
      <c r="T210" s="490" t="str">
        <f>IFERROR(INDEX('Kode Akun'!N:N,MATCH(H210,'Kode Akun'!C:C,0),0),"")</f>
        <v/>
      </c>
      <c r="U210" s="488" t="str">
        <f>IFERROR(INDEX('Kode Akun'!O:O,MATCH(H210,'Kode Akun'!C:C,0),0),"")</f>
        <v/>
      </c>
      <c r="V210" s="166"/>
    </row>
    <row r="211" spans="1:22" ht="15" customHeight="1" x14ac:dyDescent="0.25">
      <c r="A211" s="51">
        <f t="shared" si="12"/>
        <v>0</v>
      </c>
      <c r="B211" s="51">
        <f t="shared" si="13"/>
        <v>2</v>
      </c>
      <c r="C211" s="442">
        <f t="shared" si="11"/>
        <v>0</v>
      </c>
      <c r="D211" s="477">
        <v>202</v>
      </c>
      <c r="E211" s="478"/>
      <c r="F211" s="477"/>
      <c r="G211" s="479"/>
      <c r="H211" s="477"/>
      <c r="I211" s="480" t="str">
        <f>IF(H211&lt;&gt;"",INDEX('Kode Akun'!$D:$D,MATCH($H211,'Kode Akun'!$C:$C,0),0),"")</f>
        <v/>
      </c>
      <c r="J211" s="481"/>
      <c r="K211" s="481"/>
      <c r="L211" s="482"/>
      <c r="M211" s="483"/>
      <c r="N211" s="487"/>
      <c r="O211" s="487"/>
      <c r="P211" s="489"/>
      <c r="Q211" s="484"/>
      <c r="R211" s="484"/>
      <c r="S211" s="488" t="str">
        <f>IFERROR(INDEX(Customer!D:D,MATCH(R211,Customer!C:C,0),0),"")</f>
        <v/>
      </c>
      <c r="T211" s="490" t="str">
        <f>IFERROR(INDEX('Kode Akun'!N:N,MATCH(H211,'Kode Akun'!C:C,0),0),"")</f>
        <v/>
      </c>
      <c r="U211" s="488" t="str">
        <f>IFERROR(INDEX('Kode Akun'!O:O,MATCH(H211,'Kode Akun'!C:C,0),0),"")</f>
        <v/>
      </c>
      <c r="V211" s="166"/>
    </row>
    <row r="212" spans="1:22" ht="15" customHeight="1" x14ac:dyDescent="0.25">
      <c r="A212" s="51">
        <f t="shared" si="12"/>
        <v>0</v>
      </c>
      <c r="B212" s="51">
        <f t="shared" si="13"/>
        <v>2</v>
      </c>
      <c r="C212" s="442">
        <f t="shared" si="11"/>
        <v>0</v>
      </c>
      <c r="D212" s="477">
        <v>203</v>
      </c>
      <c r="E212" s="478"/>
      <c r="F212" s="477"/>
      <c r="G212" s="479"/>
      <c r="H212" s="477"/>
      <c r="I212" s="480" t="str">
        <f>IF(H212&lt;&gt;"",INDEX('Kode Akun'!$D:$D,MATCH($H212,'Kode Akun'!$C:$C,0),0),"")</f>
        <v/>
      </c>
      <c r="J212" s="481"/>
      <c r="K212" s="481"/>
      <c r="L212" s="482"/>
      <c r="M212" s="483"/>
      <c r="N212" s="487"/>
      <c r="O212" s="487"/>
      <c r="P212" s="489"/>
      <c r="Q212" s="484"/>
      <c r="R212" s="484"/>
      <c r="S212" s="488" t="str">
        <f>IFERROR(INDEX(Customer!D:D,MATCH(R212,Customer!C:C,0),0),"")</f>
        <v/>
      </c>
      <c r="T212" s="490" t="str">
        <f>IFERROR(INDEX('Kode Akun'!N:N,MATCH(H212,'Kode Akun'!C:C,0),0),"")</f>
        <v/>
      </c>
      <c r="U212" s="488" t="str">
        <f>IFERROR(INDEX('Kode Akun'!O:O,MATCH(H212,'Kode Akun'!C:C,0),0),"")</f>
        <v/>
      </c>
      <c r="V212" s="166"/>
    </row>
    <row r="213" spans="1:22" ht="15" customHeight="1" x14ac:dyDescent="0.25">
      <c r="A213" s="51">
        <f t="shared" si="12"/>
        <v>0</v>
      </c>
      <c r="B213" s="51">
        <f t="shared" si="13"/>
        <v>2</v>
      </c>
      <c r="C213" s="442">
        <f t="shared" si="11"/>
        <v>0</v>
      </c>
      <c r="D213" s="477">
        <v>204</v>
      </c>
      <c r="E213" s="478"/>
      <c r="F213" s="477"/>
      <c r="G213" s="479"/>
      <c r="H213" s="477"/>
      <c r="I213" s="480" t="str">
        <f>IF(H213&lt;&gt;"",INDEX('Kode Akun'!$D:$D,MATCH($H213,'Kode Akun'!$C:$C,0),0),"")</f>
        <v/>
      </c>
      <c r="J213" s="481"/>
      <c r="K213" s="481"/>
      <c r="L213" s="482"/>
      <c r="M213" s="483"/>
      <c r="N213" s="487"/>
      <c r="O213" s="487"/>
      <c r="P213" s="489"/>
      <c r="Q213" s="484"/>
      <c r="R213" s="484"/>
      <c r="S213" s="488" t="str">
        <f>IFERROR(INDEX(Customer!D:D,MATCH(R213,Customer!C:C,0),0),"")</f>
        <v/>
      </c>
      <c r="T213" s="490" t="str">
        <f>IFERROR(INDEX('Kode Akun'!N:N,MATCH(H213,'Kode Akun'!C:C,0),0),"")</f>
        <v/>
      </c>
      <c r="U213" s="488" t="str">
        <f>IFERROR(INDEX('Kode Akun'!O:O,MATCH(H213,'Kode Akun'!C:C,0),0),"")</f>
        <v/>
      </c>
      <c r="V213" s="166"/>
    </row>
    <row r="214" spans="1:22" ht="15" customHeight="1" x14ac:dyDescent="0.25">
      <c r="A214" s="51">
        <f t="shared" si="12"/>
        <v>0</v>
      </c>
      <c r="B214" s="51">
        <f t="shared" si="13"/>
        <v>2</v>
      </c>
      <c r="C214" s="442">
        <f t="shared" si="11"/>
        <v>0</v>
      </c>
      <c r="D214" s="477">
        <v>205</v>
      </c>
      <c r="E214" s="478"/>
      <c r="F214" s="477"/>
      <c r="G214" s="479"/>
      <c r="H214" s="477"/>
      <c r="I214" s="480" t="str">
        <f>IF(H214&lt;&gt;"",INDEX('Kode Akun'!$D:$D,MATCH($H214,'Kode Akun'!$C:$C,0),0),"")</f>
        <v/>
      </c>
      <c r="J214" s="481"/>
      <c r="K214" s="481"/>
      <c r="L214" s="482"/>
      <c r="M214" s="483"/>
      <c r="N214" s="487"/>
      <c r="O214" s="487"/>
      <c r="P214" s="489"/>
      <c r="Q214" s="484"/>
      <c r="R214" s="484"/>
      <c r="S214" s="488" t="str">
        <f>IFERROR(INDEX(Customer!D:D,MATCH(R214,Customer!C:C,0),0),"")</f>
        <v/>
      </c>
      <c r="T214" s="490" t="str">
        <f>IFERROR(INDEX('Kode Akun'!N:N,MATCH(H214,'Kode Akun'!C:C,0),0),"")</f>
        <v/>
      </c>
      <c r="U214" s="488" t="str">
        <f>IFERROR(INDEX('Kode Akun'!O:O,MATCH(H214,'Kode Akun'!C:C,0),0),"")</f>
        <v/>
      </c>
      <c r="V214" s="166"/>
    </row>
    <row r="215" spans="1:22" ht="15" customHeight="1" x14ac:dyDescent="0.25">
      <c r="A215" s="51">
        <f t="shared" si="12"/>
        <v>0</v>
      </c>
      <c r="B215" s="51">
        <f t="shared" si="13"/>
        <v>2</v>
      </c>
      <c r="C215" s="442">
        <f t="shared" si="11"/>
        <v>0</v>
      </c>
      <c r="D215" s="477">
        <v>206</v>
      </c>
      <c r="E215" s="478"/>
      <c r="F215" s="477"/>
      <c r="G215" s="479"/>
      <c r="H215" s="477"/>
      <c r="I215" s="480" t="str">
        <f>IF(H215&lt;&gt;"",INDEX('Kode Akun'!$D:$D,MATCH($H215,'Kode Akun'!$C:$C,0),0),"")</f>
        <v/>
      </c>
      <c r="J215" s="481"/>
      <c r="K215" s="481"/>
      <c r="L215" s="482"/>
      <c r="M215" s="483"/>
      <c r="N215" s="487"/>
      <c r="O215" s="487"/>
      <c r="P215" s="489"/>
      <c r="Q215" s="484"/>
      <c r="R215" s="484"/>
      <c r="S215" s="488" t="str">
        <f>IFERROR(INDEX(Customer!D:D,MATCH(R215,Customer!C:C,0),0),"")</f>
        <v/>
      </c>
      <c r="T215" s="490" t="str">
        <f>IFERROR(INDEX('Kode Akun'!N:N,MATCH(H215,'Kode Akun'!C:C,0),0),"")</f>
        <v/>
      </c>
      <c r="U215" s="488" t="str">
        <f>IFERROR(INDEX('Kode Akun'!O:O,MATCH(H215,'Kode Akun'!C:C,0),0),"")</f>
        <v/>
      </c>
      <c r="V215" s="166"/>
    </row>
    <row r="216" spans="1:22" ht="15" customHeight="1" x14ac:dyDescent="0.25">
      <c r="A216" s="51">
        <f t="shared" si="12"/>
        <v>0</v>
      </c>
      <c r="B216" s="51">
        <f t="shared" si="13"/>
        <v>2</v>
      </c>
      <c r="C216" s="442">
        <f t="shared" si="11"/>
        <v>0</v>
      </c>
      <c r="D216" s="477">
        <v>207</v>
      </c>
      <c r="E216" s="478"/>
      <c r="F216" s="477"/>
      <c r="G216" s="479"/>
      <c r="H216" s="477"/>
      <c r="I216" s="480" t="str">
        <f>IF(H216&lt;&gt;"",INDEX('Kode Akun'!$D:$D,MATCH($H216,'Kode Akun'!$C:$C,0),0),"")</f>
        <v/>
      </c>
      <c r="J216" s="481"/>
      <c r="K216" s="481"/>
      <c r="L216" s="482"/>
      <c r="M216" s="483"/>
      <c r="N216" s="487"/>
      <c r="O216" s="487"/>
      <c r="P216" s="489"/>
      <c r="Q216" s="484"/>
      <c r="R216" s="484"/>
      <c r="S216" s="488" t="str">
        <f>IFERROR(INDEX(Customer!D:D,MATCH(R216,Customer!C:C,0),0),"")</f>
        <v/>
      </c>
      <c r="T216" s="490" t="str">
        <f>IFERROR(INDEX('Kode Akun'!N:N,MATCH(H216,'Kode Akun'!C:C,0),0),"")</f>
        <v/>
      </c>
      <c r="U216" s="488" t="str">
        <f>IFERROR(INDEX('Kode Akun'!O:O,MATCH(H216,'Kode Akun'!C:C,0),0),"")</f>
        <v/>
      </c>
      <c r="V216" s="166"/>
    </row>
    <row r="217" spans="1:22" ht="15" customHeight="1" x14ac:dyDescent="0.25">
      <c r="A217" s="51">
        <f t="shared" si="12"/>
        <v>0</v>
      </c>
      <c r="B217" s="51">
        <f t="shared" si="13"/>
        <v>2</v>
      </c>
      <c r="C217" s="442">
        <f t="shared" si="11"/>
        <v>0</v>
      </c>
      <c r="D217" s="477">
        <v>208</v>
      </c>
      <c r="E217" s="478"/>
      <c r="F217" s="477"/>
      <c r="G217" s="479"/>
      <c r="H217" s="477"/>
      <c r="I217" s="480" t="str">
        <f>IF(H217&lt;&gt;"",INDEX('Kode Akun'!$D:$D,MATCH($H217,'Kode Akun'!$C:$C,0),0),"")</f>
        <v/>
      </c>
      <c r="J217" s="481"/>
      <c r="K217" s="481"/>
      <c r="L217" s="482"/>
      <c r="M217" s="483"/>
      <c r="N217" s="487"/>
      <c r="O217" s="487"/>
      <c r="P217" s="489"/>
      <c r="Q217" s="484"/>
      <c r="R217" s="484"/>
      <c r="S217" s="488" t="str">
        <f>IFERROR(INDEX(Customer!D:D,MATCH(R217,Customer!C:C,0),0),"")</f>
        <v/>
      </c>
      <c r="T217" s="490" t="str">
        <f>IFERROR(INDEX('Kode Akun'!N:N,MATCH(H217,'Kode Akun'!C:C,0),0),"")</f>
        <v/>
      </c>
      <c r="U217" s="488" t="str">
        <f>IFERROR(INDEX('Kode Akun'!O:O,MATCH(H217,'Kode Akun'!C:C,0),0),"")</f>
        <v/>
      </c>
      <c r="V217" s="166"/>
    </row>
    <row r="218" spans="1:22" ht="15" customHeight="1" x14ac:dyDescent="0.25">
      <c r="A218" s="51">
        <f t="shared" si="12"/>
        <v>0</v>
      </c>
      <c r="B218" s="51">
        <f t="shared" si="13"/>
        <v>2</v>
      </c>
      <c r="C218" s="442">
        <f t="shared" si="11"/>
        <v>0</v>
      </c>
      <c r="D218" s="477">
        <v>209</v>
      </c>
      <c r="E218" s="478"/>
      <c r="F218" s="477"/>
      <c r="G218" s="479"/>
      <c r="H218" s="477"/>
      <c r="I218" s="480" t="str">
        <f>IF(H218&lt;&gt;"",INDEX('Kode Akun'!$D:$D,MATCH($H218,'Kode Akun'!$C:$C,0),0),"")</f>
        <v/>
      </c>
      <c r="J218" s="481"/>
      <c r="K218" s="481"/>
      <c r="L218" s="482"/>
      <c r="M218" s="483"/>
      <c r="N218" s="487"/>
      <c r="O218" s="487"/>
      <c r="P218" s="489"/>
      <c r="Q218" s="484"/>
      <c r="R218" s="484"/>
      <c r="S218" s="488" t="str">
        <f>IFERROR(INDEX(Customer!D:D,MATCH(R218,Customer!C:C,0),0),"")</f>
        <v/>
      </c>
      <c r="T218" s="490" t="str">
        <f>IFERROR(INDEX('Kode Akun'!N:N,MATCH(H218,'Kode Akun'!C:C,0),0),"")</f>
        <v/>
      </c>
      <c r="U218" s="488" t="str">
        <f>IFERROR(INDEX('Kode Akun'!O:O,MATCH(H218,'Kode Akun'!C:C,0),0),"")</f>
        <v/>
      </c>
      <c r="V218" s="166"/>
    </row>
    <row r="219" spans="1:22" ht="15" customHeight="1" x14ac:dyDescent="0.25">
      <c r="A219" s="51">
        <f t="shared" si="12"/>
        <v>0</v>
      </c>
      <c r="B219" s="51">
        <f t="shared" si="13"/>
        <v>2</v>
      </c>
      <c r="C219" s="442">
        <f t="shared" si="11"/>
        <v>0</v>
      </c>
      <c r="D219" s="477">
        <v>210</v>
      </c>
      <c r="E219" s="478"/>
      <c r="F219" s="477"/>
      <c r="G219" s="479"/>
      <c r="H219" s="477"/>
      <c r="I219" s="480" t="str">
        <f>IF(H219&lt;&gt;"",INDEX('Kode Akun'!$D:$D,MATCH($H219,'Kode Akun'!$C:$C,0),0),"")</f>
        <v/>
      </c>
      <c r="J219" s="481"/>
      <c r="K219" s="481"/>
      <c r="L219" s="482"/>
      <c r="M219" s="483"/>
      <c r="N219" s="487"/>
      <c r="O219" s="487"/>
      <c r="P219" s="489"/>
      <c r="Q219" s="484"/>
      <c r="R219" s="484"/>
      <c r="S219" s="488" t="str">
        <f>IFERROR(INDEX(Customer!D:D,MATCH(R219,Customer!C:C,0),0),"")</f>
        <v/>
      </c>
      <c r="T219" s="490" t="str">
        <f>IFERROR(INDEX('Kode Akun'!N:N,MATCH(H219,'Kode Akun'!C:C,0),0),"")</f>
        <v/>
      </c>
      <c r="U219" s="488" t="str">
        <f>IFERROR(INDEX('Kode Akun'!O:O,MATCH(H219,'Kode Akun'!C:C,0),0),"")</f>
        <v/>
      </c>
      <c r="V219" s="166"/>
    </row>
    <row r="220" spans="1:22" ht="15" customHeight="1" x14ac:dyDescent="0.25">
      <c r="A220" s="51">
        <f t="shared" si="12"/>
        <v>0</v>
      </c>
      <c r="B220" s="51">
        <f t="shared" si="13"/>
        <v>2</v>
      </c>
      <c r="C220" s="442">
        <f t="shared" si="11"/>
        <v>0</v>
      </c>
      <c r="D220" s="477">
        <v>211</v>
      </c>
      <c r="E220" s="478"/>
      <c r="F220" s="477"/>
      <c r="G220" s="479"/>
      <c r="H220" s="477"/>
      <c r="I220" s="480" t="str">
        <f>IF(H220&lt;&gt;"",INDEX('Kode Akun'!$D:$D,MATCH($H220,'Kode Akun'!$C:$C,0),0),"")</f>
        <v/>
      </c>
      <c r="J220" s="481"/>
      <c r="K220" s="481"/>
      <c r="L220" s="482"/>
      <c r="M220" s="483"/>
      <c r="N220" s="487"/>
      <c r="O220" s="487"/>
      <c r="P220" s="489"/>
      <c r="Q220" s="484"/>
      <c r="R220" s="484"/>
      <c r="S220" s="488" t="str">
        <f>IFERROR(INDEX(Customer!D:D,MATCH(R220,Customer!C:C,0),0),"")</f>
        <v/>
      </c>
      <c r="T220" s="490" t="str">
        <f>IFERROR(INDEX('Kode Akun'!N:N,MATCH(H220,'Kode Akun'!C:C,0),0),"")</f>
        <v/>
      </c>
      <c r="U220" s="488" t="str">
        <f>IFERROR(INDEX('Kode Akun'!O:O,MATCH(H220,'Kode Akun'!C:C,0),0),"")</f>
        <v/>
      </c>
      <c r="V220" s="166"/>
    </row>
    <row r="221" spans="1:22" ht="15" customHeight="1" x14ac:dyDescent="0.25">
      <c r="A221" s="51">
        <f t="shared" si="12"/>
        <v>0</v>
      </c>
      <c r="B221" s="51">
        <f t="shared" si="13"/>
        <v>2</v>
      </c>
      <c r="C221" s="442">
        <f t="shared" si="11"/>
        <v>0</v>
      </c>
      <c r="D221" s="477">
        <v>212</v>
      </c>
      <c r="E221" s="478"/>
      <c r="F221" s="477"/>
      <c r="G221" s="479"/>
      <c r="H221" s="477"/>
      <c r="I221" s="480" t="str">
        <f>IF(H221&lt;&gt;"",INDEX('Kode Akun'!$D:$D,MATCH($H221,'Kode Akun'!$C:$C,0),0),"")</f>
        <v/>
      </c>
      <c r="J221" s="481"/>
      <c r="K221" s="481"/>
      <c r="L221" s="482"/>
      <c r="M221" s="483"/>
      <c r="N221" s="487"/>
      <c r="O221" s="487"/>
      <c r="P221" s="489"/>
      <c r="Q221" s="484"/>
      <c r="R221" s="484"/>
      <c r="S221" s="488" t="str">
        <f>IFERROR(INDEX(Customer!D:D,MATCH(R221,Customer!C:C,0),0),"")</f>
        <v/>
      </c>
      <c r="T221" s="490" t="str">
        <f>IFERROR(INDEX('Kode Akun'!N:N,MATCH(H221,'Kode Akun'!C:C,0),0),"")</f>
        <v/>
      </c>
      <c r="U221" s="488" t="str">
        <f>IFERROR(INDEX('Kode Akun'!O:O,MATCH(H221,'Kode Akun'!C:C,0),0),"")</f>
        <v/>
      </c>
      <c r="V221" s="166"/>
    </row>
    <row r="222" spans="1:22" ht="15" customHeight="1" x14ac:dyDescent="0.25">
      <c r="A222" s="51">
        <f t="shared" si="12"/>
        <v>0</v>
      </c>
      <c r="B222" s="51">
        <f t="shared" si="13"/>
        <v>2</v>
      </c>
      <c r="C222" s="442">
        <f t="shared" si="11"/>
        <v>0</v>
      </c>
      <c r="D222" s="477">
        <v>213</v>
      </c>
      <c r="E222" s="478"/>
      <c r="F222" s="477"/>
      <c r="G222" s="479"/>
      <c r="H222" s="477"/>
      <c r="I222" s="480" t="str">
        <f>IF(H222&lt;&gt;"",INDEX('Kode Akun'!$D:$D,MATCH($H222,'Kode Akun'!$C:$C,0),0),"")</f>
        <v/>
      </c>
      <c r="J222" s="481"/>
      <c r="K222" s="481"/>
      <c r="L222" s="482"/>
      <c r="M222" s="483"/>
      <c r="N222" s="487"/>
      <c r="O222" s="487"/>
      <c r="P222" s="489"/>
      <c r="Q222" s="484"/>
      <c r="R222" s="484"/>
      <c r="S222" s="488" t="str">
        <f>IFERROR(INDEX(Customer!D:D,MATCH(R222,Customer!C:C,0),0),"")</f>
        <v/>
      </c>
      <c r="T222" s="490" t="str">
        <f>IFERROR(INDEX('Kode Akun'!N:N,MATCH(H222,'Kode Akun'!C:C,0),0),"")</f>
        <v/>
      </c>
      <c r="U222" s="488" t="str">
        <f>IFERROR(INDEX('Kode Akun'!O:O,MATCH(H222,'Kode Akun'!C:C,0),0),"")</f>
        <v/>
      </c>
      <c r="V222" s="166"/>
    </row>
    <row r="223" spans="1:22" ht="15" customHeight="1" x14ac:dyDescent="0.25">
      <c r="A223" s="51">
        <f t="shared" si="12"/>
        <v>0</v>
      </c>
      <c r="B223" s="51">
        <f t="shared" si="13"/>
        <v>2</v>
      </c>
      <c r="C223" s="442">
        <f t="shared" si="11"/>
        <v>0</v>
      </c>
      <c r="D223" s="477">
        <v>214</v>
      </c>
      <c r="E223" s="478"/>
      <c r="F223" s="477"/>
      <c r="G223" s="479"/>
      <c r="H223" s="477"/>
      <c r="I223" s="480" t="str">
        <f>IF(H223&lt;&gt;"",INDEX('Kode Akun'!$D:$D,MATCH($H223,'Kode Akun'!$C:$C,0),0),"")</f>
        <v/>
      </c>
      <c r="J223" s="481"/>
      <c r="K223" s="481"/>
      <c r="L223" s="482"/>
      <c r="M223" s="483"/>
      <c r="N223" s="487"/>
      <c r="O223" s="487"/>
      <c r="P223" s="489"/>
      <c r="Q223" s="484"/>
      <c r="R223" s="484"/>
      <c r="S223" s="488" t="str">
        <f>IFERROR(INDEX(Customer!D:D,MATCH(R223,Customer!C:C,0),0),"")</f>
        <v/>
      </c>
      <c r="T223" s="490" t="str">
        <f>IFERROR(INDEX('Kode Akun'!N:N,MATCH(H223,'Kode Akun'!C:C,0),0),"")</f>
        <v/>
      </c>
      <c r="U223" s="488" t="str">
        <f>IFERROR(INDEX('Kode Akun'!O:O,MATCH(H223,'Kode Akun'!C:C,0),0),"")</f>
        <v/>
      </c>
      <c r="V223" s="166"/>
    </row>
    <row r="224" spans="1:22" ht="15" customHeight="1" x14ac:dyDescent="0.25">
      <c r="A224" s="51">
        <f t="shared" si="12"/>
        <v>0</v>
      </c>
      <c r="B224" s="51">
        <f t="shared" si="13"/>
        <v>2</v>
      </c>
      <c r="C224" s="442">
        <f t="shared" si="11"/>
        <v>0</v>
      </c>
      <c r="D224" s="477">
        <v>215</v>
      </c>
      <c r="E224" s="478"/>
      <c r="F224" s="477"/>
      <c r="G224" s="479"/>
      <c r="H224" s="477"/>
      <c r="I224" s="480" t="str">
        <f>IF(H224&lt;&gt;"",INDEX('Kode Akun'!$D:$D,MATCH($H224,'Kode Akun'!$C:$C,0),0),"")</f>
        <v/>
      </c>
      <c r="J224" s="481"/>
      <c r="K224" s="481"/>
      <c r="L224" s="482"/>
      <c r="M224" s="483"/>
      <c r="N224" s="487"/>
      <c r="O224" s="487"/>
      <c r="P224" s="489"/>
      <c r="Q224" s="484"/>
      <c r="R224" s="484"/>
      <c r="S224" s="488" t="str">
        <f>IFERROR(INDEX(Customer!D:D,MATCH(R224,Customer!C:C,0),0),"")</f>
        <v/>
      </c>
      <c r="T224" s="490" t="str">
        <f>IFERROR(INDEX('Kode Akun'!N:N,MATCH(H224,'Kode Akun'!C:C,0),0),"")</f>
        <v/>
      </c>
      <c r="U224" s="488" t="str">
        <f>IFERROR(INDEX('Kode Akun'!O:O,MATCH(H224,'Kode Akun'!C:C,0),0),"")</f>
        <v/>
      </c>
      <c r="V224" s="166"/>
    </row>
    <row r="225" spans="1:22" ht="15" customHeight="1" x14ac:dyDescent="0.25">
      <c r="A225" s="51">
        <f t="shared" si="12"/>
        <v>0</v>
      </c>
      <c r="B225" s="51">
        <f t="shared" si="13"/>
        <v>2</v>
      </c>
      <c r="C225" s="442">
        <f t="shared" si="11"/>
        <v>0</v>
      </c>
      <c r="D225" s="477">
        <v>216</v>
      </c>
      <c r="E225" s="478"/>
      <c r="F225" s="477"/>
      <c r="G225" s="479"/>
      <c r="H225" s="477"/>
      <c r="I225" s="480" t="str">
        <f>IF(H225&lt;&gt;"",INDEX('Kode Akun'!$D:$D,MATCH($H225,'Kode Akun'!$C:$C,0),0),"")</f>
        <v/>
      </c>
      <c r="J225" s="481"/>
      <c r="K225" s="481"/>
      <c r="L225" s="482"/>
      <c r="M225" s="483"/>
      <c r="N225" s="487"/>
      <c r="O225" s="487"/>
      <c r="P225" s="489"/>
      <c r="Q225" s="484"/>
      <c r="R225" s="484"/>
      <c r="S225" s="488" t="str">
        <f>IFERROR(INDEX(Customer!D:D,MATCH(R225,Customer!C:C,0),0),"")</f>
        <v/>
      </c>
      <c r="T225" s="490" t="str">
        <f>IFERROR(INDEX('Kode Akun'!N:N,MATCH(H225,'Kode Akun'!C:C,0),0),"")</f>
        <v/>
      </c>
      <c r="U225" s="488" t="str">
        <f>IFERROR(INDEX('Kode Akun'!O:O,MATCH(H225,'Kode Akun'!C:C,0),0),"")</f>
        <v/>
      </c>
      <c r="V225" s="166"/>
    </row>
    <row r="226" spans="1:22" ht="15" customHeight="1" x14ac:dyDescent="0.25">
      <c r="A226" s="51">
        <f t="shared" si="12"/>
        <v>0</v>
      </c>
      <c r="B226" s="51">
        <f t="shared" si="13"/>
        <v>2</v>
      </c>
      <c r="C226" s="442">
        <f t="shared" si="11"/>
        <v>0</v>
      </c>
      <c r="D226" s="477">
        <v>217</v>
      </c>
      <c r="E226" s="478"/>
      <c r="F226" s="477"/>
      <c r="G226" s="479"/>
      <c r="H226" s="477"/>
      <c r="I226" s="480" t="str">
        <f>IF(H226&lt;&gt;"",INDEX('Kode Akun'!$D:$D,MATCH($H226,'Kode Akun'!$C:$C,0),0),"")</f>
        <v/>
      </c>
      <c r="J226" s="481"/>
      <c r="K226" s="481"/>
      <c r="L226" s="482"/>
      <c r="M226" s="483"/>
      <c r="N226" s="487"/>
      <c r="O226" s="487"/>
      <c r="P226" s="489"/>
      <c r="Q226" s="484"/>
      <c r="R226" s="484"/>
      <c r="S226" s="488" t="str">
        <f>IFERROR(INDEX(Customer!D:D,MATCH(R226,Customer!C:C,0),0),"")</f>
        <v/>
      </c>
      <c r="T226" s="490" t="str">
        <f>IFERROR(INDEX('Kode Akun'!N:N,MATCH(H226,'Kode Akun'!C:C,0),0),"")</f>
        <v/>
      </c>
      <c r="U226" s="488" t="str">
        <f>IFERROR(INDEX('Kode Akun'!O:O,MATCH(H226,'Kode Akun'!C:C,0),0),"")</f>
        <v/>
      </c>
      <c r="V226" s="166"/>
    </row>
    <row r="227" spans="1:22" ht="15" customHeight="1" x14ac:dyDescent="0.25">
      <c r="A227" s="51">
        <f t="shared" si="12"/>
        <v>0</v>
      </c>
      <c r="B227" s="51">
        <f t="shared" si="13"/>
        <v>2</v>
      </c>
      <c r="C227" s="442">
        <f t="shared" si="11"/>
        <v>0</v>
      </c>
      <c r="D227" s="477">
        <v>218</v>
      </c>
      <c r="E227" s="478"/>
      <c r="F227" s="477"/>
      <c r="G227" s="479"/>
      <c r="H227" s="477"/>
      <c r="I227" s="480" t="str">
        <f>IF(H227&lt;&gt;"",INDEX('Kode Akun'!$D:$D,MATCH($H227,'Kode Akun'!$C:$C,0),0),"")</f>
        <v/>
      </c>
      <c r="J227" s="481"/>
      <c r="K227" s="481"/>
      <c r="L227" s="482"/>
      <c r="M227" s="483"/>
      <c r="N227" s="487"/>
      <c r="O227" s="487"/>
      <c r="P227" s="489"/>
      <c r="Q227" s="484"/>
      <c r="R227" s="484"/>
      <c r="S227" s="488" t="str">
        <f>IFERROR(INDEX(Customer!D:D,MATCH(R227,Customer!C:C,0),0),"")</f>
        <v/>
      </c>
      <c r="T227" s="490" t="str">
        <f>IFERROR(INDEX('Kode Akun'!N:N,MATCH(H227,'Kode Akun'!C:C,0),0),"")</f>
        <v/>
      </c>
      <c r="U227" s="488" t="str">
        <f>IFERROR(INDEX('Kode Akun'!O:O,MATCH(H227,'Kode Akun'!C:C,0),0),"")</f>
        <v/>
      </c>
      <c r="V227" s="166"/>
    </row>
    <row r="228" spans="1:22" ht="15" customHeight="1" x14ac:dyDescent="0.25">
      <c r="A228" s="51">
        <f t="shared" si="12"/>
        <v>0</v>
      </c>
      <c r="B228" s="51">
        <f t="shared" si="13"/>
        <v>2</v>
      </c>
      <c r="C228" s="442">
        <f t="shared" si="11"/>
        <v>0</v>
      </c>
      <c r="D228" s="477">
        <v>219</v>
      </c>
      <c r="E228" s="478"/>
      <c r="F228" s="477"/>
      <c r="G228" s="479"/>
      <c r="H228" s="477"/>
      <c r="I228" s="480" t="str">
        <f>IF(H228&lt;&gt;"",INDEX('Kode Akun'!$D:$D,MATCH($H228,'Kode Akun'!$C:$C,0),0),"")</f>
        <v/>
      </c>
      <c r="J228" s="481"/>
      <c r="K228" s="481"/>
      <c r="L228" s="482"/>
      <c r="M228" s="483"/>
      <c r="N228" s="487"/>
      <c r="O228" s="487"/>
      <c r="P228" s="489"/>
      <c r="Q228" s="484"/>
      <c r="R228" s="484"/>
      <c r="S228" s="488" t="str">
        <f>IFERROR(INDEX(Customer!D:D,MATCH(R228,Customer!C:C,0),0),"")</f>
        <v/>
      </c>
      <c r="T228" s="490" t="str">
        <f>IFERROR(INDEX('Kode Akun'!N:N,MATCH(H228,'Kode Akun'!C:C,0),0),"")</f>
        <v/>
      </c>
      <c r="U228" s="488" t="str">
        <f>IFERROR(INDEX('Kode Akun'!O:O,MATCH(H228,'Kode Akun'!C:C,0),0),"")</f>
        <v/>
      </c>
      <c r="V228" s="166"/>
    </row>
    <row r="229" spans="1:22" ht="15" customHeight="1" x14ac:dyDescent="0.25">
      <c r="A229" s="51">
        <f t="shared" si="12"/>
        <v>0</v>
      </c>
      <c r="B229" s="51">
        <f t="shared" si="13"/>
        <v>2</v>
      </c>
      <c r="C229" s="442">
        <f t="shared" si="11"/>
        <v>0</v>
      </c>
      <c r="D229" s="477">
        <v>220</v>
      </c>
      <c r="E229" s="478"/>
      <c r="F229" s="477"/>
      <c r="G229" s="479"/>
      <c r="H229" s="477"/>
      <c r="I229" s="480" t="str">
        <f>IF(H229&lt;&gt;"",INDEX('Kode Akun'!$D:$D,MATCH($H229,'Kode Akun'!$C:$C,0),0),"")</f>
        <v/>
      </c>
      <c r="J229" s="481"/>
      <c r="K229" s="481"/>
      <c r="L229" s="482"/>
      <c r="M229" s="483"/>
      <c r="N229" s="487"/>
      <c r="O229" s="487"/>
      <c r="P229" s="489"/>
      <c r="Q229" s="484"/>
      <c r="R229" s="484"/>
      <c r="S229" s="488" t="str">
        <f>IFERROR(INDEX(Customer!D:D,MATCH(R229,Customer!C:C,0),0),"")</f>
        <v/>
      </c>
      <c r="T229" s="490" t="str">
        <f>IFERROR(INDEX('Kode Akun'!N:N,MATCH(H229,'Kode Akun'!C:C,0),0),"")</f>
        <v/>
      </c>
      <c r="U229" s="488" t="str">
        <f>IFERROR(INDEX('Kode Akun'!O:O,MATCH(H229,'Kode Akun'!C:C,0),0),"")</f>
        <v/>
      </c>
      <c r="V229" s="166"/>
    </row>
    <row r="230" spans="1:22" ht="15" customHeight="1" x14ac:dyDescent="0.25">
      <c r="A230" s="51">
        <f t="shared" si="12"/>
        <v>0</v>
      </c>
      <c r="B230" s="51">
        <f t="shared" si="13"/>
        <v>2</v>
      </c>
      <c r="C230" s="442">
        <f t="shared" si="11"/>
        <v>0</v>
      </c>
      <c r="D230" s="477">
        <v>221</v>
      </c>
      <c r="E230" s="478"/>
      <c r="F230" s="477"/>
      <c r="G230" s="479"/>
      <c r="H230" s="477"/>
      <c r="I230" s="480" t="str">
        <f>IF(H230&lt;&gt;"",INDEX('Kode Akun'!$D:$D,MATCH($H230,'Kode Akun'!$C:$C,0),0),"")</f>
        <v/>
      </c>
      <c r="J230" s="481"/>
      <c r="K230" s="481"/>
      <c r="L230" s="482"/>
      <c r="M230" s="483"/>
      <c r="N230" s="487"/>
      <c r="O230" s="487"/>
      <c r="P230" s="489"/>
      <c r="Q230" s="484"/>
      <c r="R230" s="484"/>
      <c r="S230" s="488" t="str">
        <f>IFERROR(INDEX(Customer!D:D,MATCH(R230,Customer!C:C,0),0),"")</f>
        <v/>
      </c>
      <c r="T230" s="490" t="str">
        <f>IFERROR(INDEX('Kode Akun'!N:N,MATCH(H230,'Kode Akun'!C:C,0),0),"")</f>
        <v/>
      </c>
      <c r="U230" s="488" t="str">
        <f>IFERROR(INDEX('Kode Akun'!O:O,MATCH(H230,'Kode Akun'!C:C,0),0),"")</f>
        <v/>
      </c>
      <c r="V230" s="166"/>
    </row>
    <row r="231" spans="1:22" ht="15" customHeight="1" x14ac:dyDescent="0.25">
      <c r="A231" s="51">
        <f t="shared" si="12"/>
        <v>0</v>
      </c>
      <c r="B231" s="51">
        <f t="shared" si="13"/>
        <v>2</v>
      </c>
      <c r="C231" s="442">
        <f t="shared" si="11"/>
        <v>0</v>
      </c>
      <c r="D231" s="477">
        <v>222</v>
      </c>
      <c r="E231" s="478"/>
      <c r="F231" s="477"/>
      <c r="G231" s="479"/>
      <c r="H231" s="477"/>
      <c r="I231" s="480" t="str">
        <f>IF(H231&lt;&gt;"",INDEX('Kode Akun'!$D:$D,MATCH($H231,'Kode Akun'!$C:$C,0),0),"")</f>
        <v/>
      </c>
      <c r="J231" s="481"/>
      <c r="K231" s="481"/>
      <c r="L231" s="482"/>
      <c r="M231" s="483"/>
      <c r="N231" s="487"/>
      <c r="O231" s="487"/>
      <c r="P231" s="489"/>
      <c r="Q231" s="484"/>
      <c r="R231" s="484"/>
      <c r="S231" s="488" t="str">
        <f>IFERROR(INDEX(Customer!D:D,MATCH(R231,Customer!C:C,0),0),"")</f>
        <v/>
      </c>
      <c r="T231" s="490" t="str">
        <f>IFERROR(INDEX('Kode Akun'!N:N,MATCH(H231,'Kode Akun'!C:C,0),0),"")</f>
        <v/>
      </c>
      <c r="U231" s="488" t="str">
        <f>IFERROR(INDEX('Kode Akun'!O:O,MATCH(H231,'Kode Akun'!C:C,0),0),"")</f>
        <v/>
      </c>
      <c r="V231" s="166"/>
    </row>
    <row r="232" spans="1:22" ht="15" customHeight="1" x14ac:dyDescent="0.25">
      <c r="A232" s="51">
        <f t="shared" si="12"/>
        <v>0</v>
      </c>
      <c r="B232" s="51">
        <f t="shared" si="13"/>
        <v>2</v>
      </c>
      <c r="C232" s="442">
        <f t="shared" si="11"/>
        <v>0</v>
      </c>
      <c r="D232" s="477">
        <v>223</v>
      </c>
      <c r="E232" s="478"/>
      <c r="F232" s="477"/>
      <c r="G232" s="479"/>
      <c r="H232" s="477"/>
      <c r="I232" s="480" t="str">
        <f>IF(H232&lt;&gt;"",INDEX('Kode Akun'!$D:$D,MATCH($H232,'Kode Akun'!$C:$C,0),0),"")</f>
        <v/>
      </c>
      <c r="J232" s="481"/>
      <c r="K232" s="481"/>
      <c r="L232" s="482"/>
      <c r="M232" s="483"/>
      <c r="N232" s="487"/>
      <c r="O232" s="487"/>
      <c r="P232" s="489"/>
      <c r="Q232" s="484"/>
      <c r="R232" s="484"/>
      <c r="S232" s="488" t="str">
        <f>IFERROR(INDEX(Customer!D:D,MATCH(R232,Customer!C:C,0),0),"")</f>
        <v/>
      </c>
      <c r="T232" s="490" t="str">
        <f>IFERROR(INDEX('Kode Akun'!N:N,MATCH(H232,'Kode Akun'!C:C,0),0),"")</f>
        <v/>
      </c>
      <c r="U232" s="488" t="str">
        <f>IFERROR(INDEX('Kode Akun'!O:O,MATCH(H232,'Kode Akun'!C:C,0),0),"")</f>
        <v/>
      </c>
      <c r="V232" s="166"/>
    </row>
    <row r="233" spans="1:22" ht="15" customHeight="1" x14ac:dyDescent="0.25">
      <c r="A233" s="51">
        <f t="shared" si="12"/>
        <v>0</v>
      </c>
      <c r="B233" s="51">
        <f t="shared" si="13"/>
        <v>2</v>
      </c>
      <c r="C233" s="442">
        <f t="shared" si="11"/>
        <v>0</v>
      </c>
      <c r="D233" s="477">
        <v>224</v>
      </c>
      <c r="E233" s="478"/>
      <c r="F233" s="477"/>
      <c r="G233" s="479"/>
      <c r="H233" s="477"/>
      <c r="I233" s="480" t="str">
        <f>IF(H233&lt;&gt;"",INDEX('Kode Akun'!$D:$D,MATCH($H233,'Kode Akun'!$C:$C,0),0),"")</f>
        <v/>
      </c>
      <c r="J233" s="481"/>
      <c r="K233" s="481"/>
      <c r="L233" s="482"/>
      <c r="M233" s="483"/>
      <c r="N233" s="487"/>
      <c r="O233" s="487"/>
      <c r="P233" s="489"/>
      <c r="Q233" s="484"/>
      <c r="R233" s="484"/>
      <c r="S233" s="488" t="str">
        <f>IFERROR(INDEX(Customer!D:D,MATCH(R233,Customer!C:C,0),0),"")</f>
        <v/>
      </c>
      <c r="T233" s="490" t="str">
        <f>IFERROR(INDEX('Kode Akun'!N:N,MATCH(H233,'Kode Akun'!C:C,0),0),"")</f>
        <v/>
      </c>
      <c r="U233" s="488" t="str">
        <f>IFERROR(INDEX('Kode Akun'!O:O,MATCH(H233,'Kode Akun'!C:C,0),0),"")</f>
        <v/>
      </c>
      <c r="V233" s="166"/>
    </row>
    <row r="234" spans="1:22" ht="15" customHeight="1" x14ac:dyDescent="0.25">
      <c r="A234" s="51">
        <f t="shared" si="12"/>
        <v>0</v>
      </c>
      <c r="B234" s="51">
        <f t="shared" si="13"/>
        <v>2</v>
      </c>
      <c r="C234" s="442">
        <f t="shared" si="11"/>
        <v>0</v>
      </c>
      <c r="D234" s="477">
        <v>225</v>
      </c>
      <c r="E234" s="478"/>
      <c r="F234" s="477"/>
      <c r="G234" s="479"/>
      <c r="H234" s="477"/>
      <c r="I234" s="480" t="str">
        <f>IF(H234&lt;&gt;"",INDEX('Kode Akun'!$D:$D,MATCH($H234,'Kode Akun'!$C:$C,0),0),"")</f>
        <v/>
      </c>
      <c r="J234" s="481"/>
      <c r="K234" s="481"/>
      <c r="L234" s="482"/>
      <c r="M234" s="483"/>
      <c r="N234" s="487"/>
      <c r="O234" s="487"/>
      <c r="P234" s="489"/>
      <c r="Q234" s="484"/>
      <c r="R234" s="484"/>
      <c r="S234" s="488" t="str">
        <f>IFERROR(INDEX(Customer!D:D,MATCH(R234,Customer!C:C,0),0),"")</f>
        <v/>
      </c>
      <c r="T234" s="490" t="str">
        <f>IFERROR(INDEX('Kode Akun'!N:N,MATCH(H234,'Kode Akun'!C:C,0),0),"")</f>
        <v/>
      </c>
      <c r="U234" s="488" t="str">
        <f>IFERROR(INDEX('Kode Akun'!O:O,MATCH(H234,'Kode Akun'!C:C,0),0),"")</f>
        <v/>
      </c>
      <c r="V234" s="166"/>
    </row>
    <row r="235" spans="1:22" ht="15" customHeight="1" x14ac:dyDescent="0.25">
      <c r="A235" s="51">
        <f t="shared" si="12"/>
        <v>0</v>
      </c>
      <c r="B235" s="51">
        <f t="shared" si="13"/>
        <v>2</v>
      </c>
      <c r="C235" s="442">
        <f t="shared" si="11"/>
        <v>0</v>
      </c>
      <c r="D235" s="477">
        <v>226</v>
      </c>
      <c r="E235" s="478"/>
      <c r="F235" s="477"/>
      <c r="G235" s="479"/>
      <c r="H235" s="477"/>
      <c r="I235" s="480" t="str">
        <f>IF(H235&lt;&gt;"",INDEX('Kode Akun'!$D:$D,MATCH($H235,'Kode Akun'!$C:$C,0),0),"")</f>
        <v/>
      </c>
      <c r="J235" s="481"/>
      <c r="K235" s="481"/>
      <c r="L235" s="482"/>
      <c r="M235" s="483"/>
      <c r="N235" s="487"/>
      <c r="O235" s="487"/>
      <c r="P235" s="489"/>
      <c r="Q235" s="484"/>
      <c r="R235" s="484"/>
      <c r="S235" s="488" t="str">
        <f>IFERROR(INDEX(Customer!D:D,MATCH(R235,Customer!C:C,0),0),"")</f>
        <v/>
      </c>
      <c r="T235" s="490" t="str">
        <f>IFERROR(INDEX('Kode Akun'!N:N,MATCH(H235,'Kode Akun'!C:C,0),0),"")</f>
        <v/>
      </c>
      <c r="U235" s="488" t="str">
        <f>IFERROR(INDEX('Kode Akun'!O:O,MATCH(H235,'Kode Akun'!C:C,0),0),"")</f>
        <v/>
      </c>
      <c r="V235" s="166"/>
    </row>
    <row r="236" spans="1:22" ht="15" customHeight="1" x14ac:dyDescent="0.25">
      <c r="A236" s="51">
        <f t="shared" si="12"/>
        <v>0</v>
      </c>
      <c r="B236" s="51">
        <f t="shared" si="13"/>
        <v>2</v>
      </c>
      <c r="C236" s="442">
        <f t="shared" si="11"/>
        <v>0</v>
      </c>
      <c r="D236" s="477">
        <v>227</v>
      </c>
      <c r="E236" s="478"/>
      <c r="F236" s="477"/>
      <c r="G236" s="479"/>
      <c r="H236" s="477"/>
      <c r="I236" s="480" t="str">
        <f>IF(H236&lt;&gt;"",INDEX('Kode Akun'!$D:$D,MATCH($H236,'Kode Akun'!$C:$C,0),0),"")</f>
        <v/>
      </c>
      <c r="J236" s="481"/>
      <c r="K236" s="481"/>
      <c r="L236" s="482"/>
      <c r="M236" s="483"/>
      <c r="N236" s="487"/>
      <c r="O236" s="487"/>
      <c r="P236" s="489"/>
      <c r="Q236" s="484"/>
      <c r="R236" s="484"/>
      <c r="S236" s="488" t="str">
        <f>IFERROR(INDEX(Customer!D:D,MATCH(R236,Customer!C:C,0),0),"")</f>
        <v/>
      </c>
      <c r="T236" s="490" t="str">
        <f>IFERROR(INDEX('Kode Akun'!N:N,MATCH(H236,'Kode Akun'!C:C,0),0),"")</f>
        <v/>
      </c>
      <c r="U236" s="488" t="str">
        <f>IFERROR(INDEX('Kode Akun'!O:O,MATCH(H236,'Kode Akun'!C:C,0),0),"")</f>
        <v/>
      </c>
      <c r="V236" s="166"/>
    </row>
    <row r="237" spans="1:22" ht="15" customHeight="1" x14ac:dyDescent="0.25">
      <c r="A237" s="51">
        <f t="shared" si="12"/>
        <v>0</v>
      </c>
      <c r="B237" s="51">
        <f t="shared" si="13"/>
        <v>2</v>
      </c>
      <c r="C237" s="442">
        <f t="shared" si="11"/>
        <v>0</v>
      </c>
      <c r="D237" s="477">
        <v>228</v>
      </c>
      <c r="E237" s="478"/>
      <c r="F237" s="477"/>
      <c r="G237" s="479"/>
      <c r="H237" s="477"/>
      <c r="I237" s="480" t="str">
        <f>IF(H237&lt;&gt;"",INDEX('Kode Akun'!$D:$D,MATCH($H237,'Kode Akun'!$C:$C,0),0),"")</f>
        <v/>
      </c>
      <c r="J237" s="481"/>
      <c r="K237" s="481"/>
      <c r="L237" s="482"/>
      <c r="M237" s="483"/>
      <c r="N237" s="487"/>
      <c r="O237" s="487"/>
      <c r="P237" s="489"/>
      <c r="Q237" s="484"/>
      <c r="R237" s="484"/>
      <c r="S237" s="488" t="str">
        <f>IFERROR(INDEX(Customer!D:D,MATCH(R237,Customer!C:C,0),0),"")</f>
        <v/>
      </c>
      <c r="T237" s="490" t="str">
        <f>IFERROR(INDEX('Kode Akun'!N:N,MATCH(H237,'Kode Akun'!C:C,0),0),"")</f>
        <v/>
      </c>
      <c r="U237" s="488" t="str">
        <f>IFERROR(INDEX('Kode Akun'!O:O,MATCH(H237,'Kode Akun'!C:C,0),0),"")</f>
        <v/>
      </c>
      <c r="V237" s="166"/>
    </row>
    <row r="238" spans="1:22" ht="15" customHeight="1" x14ac:dyDescent="0.25">
      <c r="A238" s="51">
        <f t="shared" si="12"/>
        <v>0</v>
      </c>
      <c r="B238" s="51">
        <f t="shared" si="13"/>
        <v>2</v>
      </c>
      <c r="C238" s="442">
        <f t="shared" si="11"/>
        <v>0</v>
      </c>
      <c r="D238" s="477">
        <v>229</v>
      </c>
      <c r="E238" s="478"/>
      <c r="F238" s="477"/>
      <c r="G238" s="479"/>
      <c r="H238" s="477"/>
      <c r="I238" s="480" t="str">
        <f>IF(H238&lt;&gt;"",INDEX('Kode Akun'!$D:$D,MATCH($H238,'Kode Akun'!$C:$C,0),0),"")</f>
        <v/>
      </c>
      <c r="J238" s="481"/>
      <c r="K238" s="481"/>
      <c r="L238" s="482"/>
      <c r="M238" s="483"/>
      <c r="N238" s="487"/>
      <c r="O238" s="487"/>
      <c r="P238" s="489"/>
      <c r="Q238" s="484"/>
      <c r="R238" s="484"/>
      <c r="S238" s="488" t="str">
        <f>IFERROR(INDEX(Customer!D:D,MATCH(R238,Customer!C:C,0),0),"")</f>
        <v/>
      </c>
      <c r="T238" s="490" t="str">
        <f>IFERROR(INDEX('Kode Akun'!N:N,MATCH(H238,'Kode Akun'!C:C,0),0),"")</f>
        <v/>
      </c>
      <c r="U238" s="488" t="str">
        <f>IFERROR(INDEX('Kode Akun'!O:O,MATCH(H238,'Kode Akun'!C:C,0),0),"")</f>
        <v/>
      </c>
      <c r="V238" s="166"/>
    </row>
    <row r="239" spans="1:22" ht="15" customHeight="1" x14ac:dyDescent="0.25">
      <c r="A239" s="51">
        <f t="shared" si="12"/>
        <v>0</v>
      </c>
      <c r="B239" s="51">
        <f t="shared" si="13"/>
        <v>2</v>
      </c>
      <c r="C239" s="442">
        <f t="shared" si="11"/>
        <v>0</v>
      </c>
      <c r="D239" s="477">
        <v>230</v>
      </c>
      <c r="E239" s="478"/>
      <c r="F239" s="477"/>
      <c r="G239" s="479"/>
      <c r="H239" s="477"/>
      <c r="I239" s="480" t="str">
        <f>IF(H239&lt;&gt;"",INDEX('Kode Akun'!$D:$D,MATCH($H239,'Kode Akun'!$C:$C,0),0),"")</f>
        <v/>
      </c>
      <c r="J239" s="481"/>
      <c r="K239" s="481"/>
      <c r="L239" s="482"/>
      <c r="M239" s="483"/>
      <c r="N239" s="487"/>
      <c r="O239" s="487"/>
      <c r="P239" s="489"/>
      <c r="Q239" s="484"/>
      <c r="R239" s="484"/>
      <c r="S239" s="488" t="str">
        <f>IFERROR(INDEX(Customer!D:D,MATCH(R239,Customer!C:C,0),0),"")</f>
        <v/>
      </c>
      <c r="T239" s="490" t="str">
        <f>IFERROR(INDEX('Kode Akun'!N:N,MATCH(H239,'Kode Akun'!C:C,0),0),"")</f>
        <v/>
      </c>
      <c r="U239" s="488" t="str">
        <f>IFERROR(INDEX('Kode Akun'!O:O,MATCH(H239,'Kode Akun'!C:C,0),0),"")</f>
        <v/>
      </c>
      <c r="V239" s="166"/>
    </row>
    <row r="240" spans="1:22" ht="15" customHeight="1" x14ac:dyDescent="0.25">
      <c r="A240" s="51">
        <f t="shared" si="12"/>
        <v>0</v>
      </c>
      <c r="B240" s="51">
        <f t="shared" si="13"/>
        <v>2</v>
      </c>
      <c r="C240" s="442">
        <f t="shared" si="11"/>
        <v>0</v>
      </c>
      <c r="D240" s="477">
        <v>231</v>
      </c>
      <c r="E240" s="478"/>
      <c r="F240" s="477"/>
      <c r="G240" s="479"/>
      <c r="H240" s="477"/>
      <c r="I240" s="480" t="str">
        <f>IF(H240&lt;&gt;"",INDEX('Kode Akun'!$D:$D,MATCH($H240,'Kode Akun'!$C:$C,0),0),"")</f>
        <v/>
      </c>
      <c r="J240" s="481"/>
      <c r="K240" s="481"/>
      <c r="L240" s="482"/>
      <c r="M240" s="483"/>
      <c r="N240" s="487"/>
      <c r="O240" s="487"/>
      <c r="P240" s="489"/>
      <c r="Q240" s="484"/>
      <c r="R240" s="484"/>
      <c r="S240" s="488" t="str">
        <f>IFERROR(INDEX(Customer!D:D,MATCH(R240,Customer!C:C,0),0),"")</f>
        <v/>
      </c>
      <c r="T240" s="490" t="str">
        <f>IFERROR(INDEX('Kode Akun'!N:N,MATCH(H240,'Kode Akun'!C:C,0),0),"")</f>
        <v/>
      </c>
      <c r="U240" s="488" t="str">
        <f>IFERROR(INDEX('Kode Akun'!O:O,MATCH(H240,'Kode Akun'!C:C,0),0),"")</f>
        <v/>
      </c>
      <c r="V240" s="166"/>
    </row>
    <row r="241" spans="1:22" ht="15" customHeight="1" x14ac:dyDescent="0.25">
      <c r="A241" s="51">
        <f t="shared" si="12"/>
        <v>0</v>
      </c>
      <c r="B241" s="51">
        <f t="shared" si="13"/>
        <v>2</v>
      </c>
      <c r="C241" s="442">
        <f t="shared" si="11"/>
        <v>0</v>
      </c>
      <c r="D241" s="477">
        <v>232</v>
      </c>
      <c r="E241" s="478"/>
      <c r="F241" s="477"/>
      <c r="G241" s="479"/>
      <c r="H241" s="477"/>
      <c r="I241" s="480" t="str">
        <f>IF(H241&lt;&gt;"",INDEX('Kode Akun'!$D:$D,MATCH($H241,'Kode Akun'!$C:$C,0),0),"")</f>
        <v/>
      </c>
      <c r="J241" s="481"/>
      <c r="K241" s="481"/>
      <c r="L241" s="482"/>
      <c r="M241" s="483"/>
      <c r="N241" s="487"/>
      <c r="O241" s="487"/>
      <c r="P241" s="489"/>
      <c r="Q241" s="484"/>
      <c r="R241" s="484"/>
      <c r="S241" s="488" t="str">
        <f>IFERROR(INDEX(Customer!D:D,MATCH(R241,Customer!C:C,0),0),"")</f>
        <v/>
      </c>
      <c r="T241" s="490" t="str">
        <f>IFERROR(INDEX('Kode Akun'!N:N,MATCH(H241,'Kode Akun'!C:C,0),0),"")</f>
        <v/>
      </c>
      <c r="U241" s="488" t="str">
        <f>IFERROR(INDEX('Kode Akun'!O:O,MATCH(H241,'Kode Akun'!C:C,0),0),"")</f>
        <v/>
      </c>
      <c r="V241" s="166"/>
    </row>
    <row r="242" spans="1:22" ht="15" customHeight="1" x14ac:dyDescent="0.25">
      <c r="A242" s="51">
        <f t="shared" si="12"/>
        <v>0</v>
      </c>
      <c r="B242" s="51">
        <f t="shared" si="13"/>
        <v>2</v>
      </c>
      <c r="C242" s="442">
        <f t="shared" si="11"/>
        <v>0</v>
      </c>
      <c r="D242" s="477">
        <v>233</v>
      </c>
      <c r="E242" s="478"/>
      <c r="F242" s="477"/>
      <c r="G242" s="479"/>
      <c r="H242" s="477"/>
      <c r="I242" s="480" t="str">
        <f>IF(H242&lt;&gt;"",INDEX('Kode Akun'!$D:$D,MATCH($H242,'Kode Akun'!$C:$C,0),0),"")</f>
        <v/>
      </c>
      <c r="J242" s="481"/>
      <c r="K242" s="481"/>
      <c r="L242" s="482"/>
      <c r="M242" s="483"/>
      <c r="N242" s="487"/>
      <c r="O242" s="487"/>
      <c r="P242" s="489"/>
      <c r="Q242" s="484"/>
      <c r="R242" s="484"/>
      <c r="S242" s="488" t="str">
        <f>IFERROR(INDEX(Customer!D:D,MATCH(R242,Customer!C:C,0),0),"")</f>
        <v/>
      </c>
      <c r="T242" s="490" t="str">
        <f>IFERROR(INDEX('Kode Akun'!N:N,MATCH(H242,'Kode Akun'!C:C,0),0),"")</f>
        <v/>
      </c>
      <c r="U242" s="488" t="str">
        <f>IFERROR(INDEX('Kode Akun'!O:O,MATCH(H242,'Kode Akun'!C:C,0),0),"")</f>
        <v/>
      </c>
      <c r="V242" s="166"/>
    </row>
    <row r="243" spans="1:22" ht="15" customHeight="1" x14ac:dyDescent="0.25">
      <c r="A243" s="51">
        <f t="shared" si="12"/>
        <v>0</v>
      </c>
      <c r="B243" s="51">
        <f t="shared" si="13"/>
        <v>2</v>
      </c>
      <c r="C243" s="442">
        <f t="shared" si="11"/>
        <v>0</v>
      </c>
      <c r="D243" s="477">
        <v>234</v>
      </c>
      <c r="E243" s="478"/>
      <c r="F243" s="477"/>
      <c r="G243" s="479"/>
      <c r="H243" s="477"/>
      <c r="I243" s="480" t="str">
        <f>IF(H243&lt;&gt;"",INDEX('Kode Akun'!$D:$D,MATCH($H243,'Kode Akun'!$C:$C,0),0),"")</f>
        <v/>
      </c>
      <c r="J243" s="481"/>
      <c r="K243" s="481"/>
      <c r="L243" s="482"/>
      <c r="M243" s="483"/>
      <c r="N243" s="487"/>
      <c r="O243" s="487"/>
      <c r="P243" s="489"/>
      <c r="Q243" s="484"/>
      <c r="R243" s="484"/>
      <c r="S243" s="488" t="str">
        <f>IFERROR(INDEX(Customer!D:D,MATCH(R243,Customer!C:C,0),0),"")</f>
        <v/>
      </c>
      <c r="T243" s="490" t="str">
        <f>IFERROR(INDEX('Kode Akun'!N:N,MATCH(H243,'Kode Akun'!C:C,0),0),"")</f>
        <v/>
      </c>
      <c r="U243" s="488" t="str">
        <f>IFERROR(INDEX('Kode Akun'!O:O,MATCH(H243,'Kode Akun'!C:C,0),0),"")</f>
        <v/>
      </c>
      <c r="V243" s="166"/>
    </row>
    <row r="244" spans="1:22" ht="15" customHeight="1" x14ac:dyDescent="0.25">
      <c r="A244" s="51">
        <f t="shared" si="12"/>
        <v>0</v>
      </c>
      <c r="B244" s="51">
        <f t="shared" si="13"/>
        <v>2</v>
      </c>
      <c r="C244" s="442">
        <f t="shared" si="11"/>
        <v>0</v>
      </c>
      <c r="D244" s="477">
        <v>235</v>
      </c>
      <c r="E244" s="478"/>
      <c r="F244" s="477"/>
      <c r="G244" s="479"/>
      <c r="H244" s="477"/>
      <c r="I244" s="480" t="str">
        <f>IF(H244&lt;&gt;"",INDEX('Kode Akun'!$D:$D,MATCH($H244,'Kode Akun'!$C:$C,0),0),"")</f>
        <v/>
      </c>
      <c r="J244" s="481"/>
      <c r="K244" s="481"/>
      <c r="L244" s="482"/>
      <c r="M244" s="483"/>
      <c r="N244" s="487"/>
      <c r="O244" s="487"/>
      <c r="P244" s="489"/>
      <c r="Q244" s="484"/>
      <c r="R244" s="484"/>
      <c r="S244" s="488" t="str">
        <f>IFERROR(INDEX(Customer!D:D,MATCH(R244,Customer!C:C,0),0),"")</f>
        <v/>
      </c>
      <c r="T244" s="490" t="str">
        <f>IFERROR(INDEX('Kode Akun'!N:N,MATCH(H244,'Kode Akun'!C:C,0),0),"")</f>
        <v/>
      </c>
      <c r="U244" s="488" t="str">
        <f>IFERROR(INDEX('Kode Akun'!O:O,MATCH(H244,'Kode Akun'!C:C,0),0),"")</f>
        <v/>
      </c>
      <c r="V244" s="166"/>
    </row>
    <row r="245" spans="1:22" ht="15" customHeight="1" x14ac:dyDescent="0.25">
      <c r="A245" s="51">
        <f t="shared" si="12"/>
        <v>0</v>
      </c>
      <c r="B245" s="51">
        <f t="shared" si="13"/>
        <v>2</v>
      </c>
      <c r="C245" s="442">
        <f t="shared" si="11"/>
        <v>0</v>
      </c>
      <c r="D245" s="477">
        <v>236</v>
      </c>
      <c r="E245" s="478"/>
      <c r="F245" s="477"/>
      <c r="G245" s="479"/>
      <c r="H245" s="477"/>
      <c r="I245" s="480" t="str">
        <f>IF(H245&lt;&gt;"",INDEX('Kode Akun'!$D:$D,MATCH($H245,'Kode Akun'!$C:$C,0),0),"")</f>
        <v/>
      </c>
      <c r="J245" s="481"/>
      <c r="K245" s="481"/>
      <c r="L245" s="482"/>
      <c r="M245" s="483"/>
      <c r="N245" s="487"/>
      <c r="O245" s="487"/>
      <c r="P245" s="489"/>
      <c r="Q245" s="484"/>
      <c r="R245" s="484"/>
      <c r="S245" s="488" t="str">
        <f>IFERROR(INDEX(Customer!D:D,MATCH(R245,Customer!C:C,0),0),"")</f>
        <v/>
      </c>
      <c r="T245" s="490" t="str">
        <f>IFERROR(INDEX('Kode Akun'!N:N,MATCH(H245,'Kode Akun'!C:C,0),0),"")</f>
        <v/>
      </c>
      <c r="U245" s="488" t="str">
        <f>IFERROR(INDEX('Kode Akun'!O:O,MATCH(H245,'Kode Akun'!C:C,0),0),"")</f>
        <v/>
      </c>
      <c r="V245" s="166"/>
    </row>
    <row r="246" spans="1:22" ht="15" customHeight="1" x14ac:dyDescent="0.25">
      <c r="A246" s="51">
        <f t="shared" si="12"/>
        <v>0</v>
      </c>
      <c r="B246" s="51">
        <f t="shared" si="13"/>
        <v>2</v>
      </c>
      <c r="C246" s="442">
        <f t="shared" si="11"/>
        <v>0</v>
      </c>
      <c r="D246" s="477">
        <v>237</v>
      </c>
      <c r="E246" s="478"/>
      <c r="F246" s="477"/>
      <c r="G246" s="479"/>
      <c r="H246" s="477"/>
      <c r="I246" s="480" t="str">
        <f>IF(H246&lt;&gt;"",INDEX('Kode Akun'!$D:$D,MATCH($H246,'Kode Akun'!$C:$C,0),0),"")</f>
        <v/>
      </c>
      <c r="J246" s="481"/>
      <c r="K246" s="481"/>
      <c r="L246" s="482"/>
      <c r="M246" s="483"/>
      <c r="N246" s="487"/>
      <c r="O246" s="487"/>
      <c r="P246" s="489"/>
      <c r="Q246" s="484"/>
      <c r="R246" s="484"/>
      <c r="S246" s="488" t="str">
        <f>IFERROR(INDEX(Customer!D:D,MATCH(R246,Customer!C:C,0),0),"")</f>
        <v/>
      </c>
      <c r="T246" s="490" t="str">
        <f>IFERROR(INDEX('Kode Akun'!N:N,MATCH(H246,'Kode Akun'!C:C,0),0),"")</f>
        <v/>
      </c>
      <c r="U246" s="488" t="str">
        <f>IFERROR(INDEX('Kode Akun'!O:O,MATCH(H246,'Kode Akun'!C:C,0),0),"")</f>
        <v/>
      </c>
      <c r="V246" s="166"/>
    </row>
    <row r="247" spans="1:22" ht="15" customHeight="1" x14ac:dyDescent="0.25">
      <c r="A247" s="51">
        <f t="shared" si="12"/>
        <v>0</v>
      </c>
      <c r="B247" s="51">
        <f t="shared" si="13"/>
        <v>2</v>
      </c>
      <c r="C247" s="442">
        <f t="shared" si="11"/>
        <v>0</v>
      </c>
      <c r="D247" s="477">
        <v>238</v>
      </c>
      <c r="E247" s="478"/>
      <c r="F247" s="477"/>
      <c r="G247" s="479"/>
      <c r="H247" s="477"/>
      <c r="I247" s="480" t="str">
        <f>IF(H247&lt;&gt;"",INDEX('Kode Akun'!$D:$D,MATCH($H247,'Kode Akun'!$C:$C,0),0),"")</f>
        <v/>
      </c>
      <c r="J247" s="481"/>
      <c r="K247" s="481"/>
      <c r="L247" s="482"/>
      <c r="M247" s="483"/>
      <c r="N247" s="487"/>
      <c r="O247" s="487"/>
      <c r="P247" s="489"/>
      <c r="Q247" s="484"/>
      <c r="R247" s="484"/>
      <c r="S247" s="488" t="str">
        <f>IFERROR(INDEX(Customer!D:D,MATCH(R247,Customer!C:C,0),0),"")</f>
        <v/>
      </c>
      <c r="T247" s="490" t="str">
        <f>IFERROR(INDEX('Kode Akun'!N:N,MATCH(H247,'Kode Akun'!C:C,0),0),"")</f>
        <v/>
      </c>
      <c r="U247" s="488" t="str">
        <f>IFERROR(INDEX('Kode Akun'!O:O,MATCH(H247,'Kode Akun'!C:C,0),0),"")</f>
        <v/>
      </c>
      <c r="V247" s="166"/>
    </row>
    <row r="248" spans="1:22" ht="15" customHeight="1" x14ac:dyDescent="0.25">
      <c r="A248" s="51">
        <f t="shared" si="12"/>
        <v>0</v>
      </c>
      <c r="B248" s="51">
        <f t="shared" si="13"/>
        <v>2</v>
      </c>
      <c r="C248" s="442">
        <f t="shared" si="11"/>
        <v>0</v>
      </c>
      <c r="D248" s="477">
        <v>239</v>
      </c>
      <c r="E248" s="478"/>
      <c r="F248" s="477"/>
      <c r="G248" s="479"/>
      <c r="H248" s="477"/>
      <c r="I248" s="480" t="str">
        <f>IF(H248&lt;&gt;"",INDEX('Kode Akun'!$D:$D,MATCH($H248,'Kode Akun'!$C:$C,0),0),"")</f>
        <v/>
      </c>
      <c r="J248" s="481"/>
      <c r="K248" s="481"/>
      <c r="L248" s="482"/>
      <c r="M248" s="483"/>
      <c r="N248" s="487"/>
      <c r="O248" s="487"/>
      <c r="P248" s="489"/>
      <c r="Q248" s="484"/>
      <c r="R248" s="484"/>
      <c r="S248" s="488" t="str">
        <f>IFERROR(INDEX(Customer!D:D,MATCH(R248,Customer!C:C,0),0),"")</f>
        <v/>
      </c>
      <c r="T248" s="490" t="str">
        <f>IFERROR(INDEX('Kode Akun'!N:N,MATCH(H248,'Kode Akun'!C:C,0),0),"")</f>
        <v/>
      </c>
      <c r="U248" s="488" t="str">
        <f>IFERROR(INDEX('Kode Akun'!O:O,MATCH(H248,'Kode Akun'!C:C,0),0),"")</f>
        <v/>
      </c>
      <c r="V248" s="166"/>
    </row>
    <row r="249" spans="1:22" ht="15" customHeight="1" x14ac:dyDescent="0.25">
      <c r="A249" s="51">
        <f t="shared" si="12"/>
        <v>0</v>
      </c>
      <c r="B249" s="51">
        <f t="shared" si="13"/>
        <v>2</v>
      </c>
      <c r="C249" s="442">
        <f t="shared" si="11"/>
        <v>0</v>
      </c>
      <c r="D249" s="477">
        <v>240</v>
      </c>
      <c r="E249" s="478"/>
      <c r="F249" s="477"/>
      <c r="G249" s="479"/>
      <c r="H249" s="477"/>
      <c r="I249" s="480" t="str">
        <f>IF(H249&lt;&gt;"",INDEX('Kode Akun'!$D:$D,MATCH($H249,'Kode Akun'!$C:$C,0),0),"")</f>
        <v/>
      </c>
      <c r="J249" s="481"/>
      <c r="K249" s="481"/>
      <c r="L249" s="482"/>
      <c r="M249" s="483"/>
      <c r="N249" s="487"/>
      <c r="O249" s="487"/>
      <c r="P249" s="489"/>
      <c r="Q249" s="484"/>
      <c r="R249" s="484"/>
      <c r="S249" s="488" t="str">
        <f>IFERROR(INDEX(Customer!D:D,MATCH(R249,Customer!C:C,0),0),"")</f>
        <v/>
      </c>
      <c r="T249" s="490" t="str">
        <f>IFERROR(INDEX('Kode Akun'!N:N,MATCH(H249,'Kode Akun'!C:C,0),0),"")</f>
        <v/>
      </c>
      <c r="U249" s="488" t="str">
        <f>IFERROR(INDEX('Kode Akun'!O:O,MATCH(H249,'Kode Akun'!C:C,0),0),"")</f>
        <v/>
      </c>
      <c r="V249" s="166"/>
    </row>
    <row r="250" spans="1:22" ht="15" customHeight="1" x14ac:dyDescent="0.25">
      <c r="A250" s="51">
        <f t="shared" si="12"/>
        <v>0</v>
      </c>
      <c r="B250" s="51">
        <f t="shared" si="13"/>
        <v>2</v>
      </c>
      <c r="C250" s="442">
        <f t="shared" si="11"/>
        <v>0</v>
      </c>
      <c r="D250" s="477">
        <v>241</v>
      </c>
      <c r="E250" s="478"/>
      <c r="F250" s="477"/>
      <c r="G250" s="479"/>
      <c r="H250" s="477"/>
      <c r="I250" s="480" t="str">
        <f>IF(H250&lt;&gt;"",INDEX('Kode Akun'!$D:$D,MATCH($H250,'Kode Akun'!$C:$C,0),0),"")</f>
        <v/>
      </c>
      <c r="J250" s="481"/>
      <c r="K250" s="481"/>
      <c r="L250" s="482"/>
      <c r="M250" s="483"/>
      <c r="N250" s="487"/>
      <c r="O250" s="487"/>
      <c r="P250" s="489"/>
      <c r="Q250" s="484"/>
      <c r="R250" s="484"/>
      <c r="S250" s="488" t="str">
        <f>IFERROR(INDEX(Customer!D:D,MATCH(R250,Customer!C:C,0),0),"")</f>
        <v/>
      </c>
      <c r="T250" s="490" t="str">
        <f>IFERROR(INDEX('Kode Akun'!N:N,MATCH(H250,'Kode Akun'!C:C,0),0),"")</f>
        <v/>
      </c>
      <c r="U250" s="488" t="str">
        <f>IFERROR(INDEX('Kode Akun'!O:O,MATCH(H250,'Kode Akun'!C:C,0),0),"")</f>
        <v/>
      </c>
      <c r="V250" s="166"/>
    </row>
    <row r="251" spans="1:22" ht="15" customHeight="1" x14ac:dyDescent="0.25">
      <c r="A251" s="51">
        <f t="shared" si="12"/>
        <v>0</v>
      </c>
      <c r="B251" s="51">
        <f t="shared" si="13"/>
        <v>2</v>
      </c>
      <c r="C251" s="442">
        <f t="shared" si="11"/>
        <v>0</v>
      </c>
      <c r="D251" s="477">
        <v>242</v>
      </c>
      <c r="E251" s="478"/>
      <c r="F251" s="477"/>
      <c r="G251" s="479"/>
      <c r="H251" s="477"/>
      <c r="I251" s="480" t="str">
        <f>IF(H251&lt;&gt;"",INDEX('Kode Akun'!$D:$D,MATCH($H251,'Kode Akun'!$C:$C,0),0),"")</f>
        <v/>
      </c>
      <c r="J251" s="481"/>
      <c r="K251" s="481"/>
      <c r="L251" s="482"/>
      <c r="M251" s="483"/>
      <c r="N251" s="487"/>
      <c r="O251" s="487"/>
      <c r="P251" s="489"/>
      <c r="Q251" s="484"/>
      <c r="R251" s="484"/>
      <c r="S251" s="488" t="str">
        <f>IFERROR(INDEX(Customer!D:D,MATCH(R251,Customer!C:C,0),0),"")</f>
        <v/>
      </c>
      <c r="T251" s="490" t="str">
        <f>IFERROR(INDEX('Kode Akun'!N:N,MATCH(H251,'Kode Akun'!C:C,0),0),"")</f>
        <v/>
      </c>
      <c r="U251" s="488" t="str">
        <f>IFERROR(INDEX('Kode Akun'!O:O,MATCH(H251,'Kode Akun'!C:C,0),0),"")</f>
        <v/>
      </c>
      <c r="V251" s="166"/>
    </row>
    <row r="252" spans="1:22" ht="15" customHeight="1" x14ac:dyDescent="0.25">
      <c r="A252" s="51">
        <f t="shared" si="12"/>
        <v>0</v>
      </c>
      <c r="B252" s="51">
        <f t="shared" si="13"/>
        <v>2</v>
      </c>
      <c r="C252" s="442">
        <f t="shared" si="11"/>
        <v>0</v>
      </c>
      <c r="D252" s="477">
        <v>243</v>
      </c>
      <c r="E252" s="478"/>
      <c r="F252" s="477"/>
      <c r="G252" s="479"/>
      <c r="H252" s="477"/>
      <c r="I252" s="480" t="str">
        <f>IF(H252&lt;&gt;"",INDEX('Kode Akun'!$D:$D,MATCH($H252,'Kode Akun'!$C:$C,0),0),"")</f>
        <v/>
      </c>
      <c r="J252" s="481"/>
      <c r="K252" s="481"/>
      <c r="L252" s="482"/>
      <c r="M252" s="483"/>
      <c r="N252" s="487"/>
      <c r="O252" s="487"/>
      <c r="P252" s="489"/>
      <c r="Q252" s="484"/>
      <c r="R252" s="484"/>
      <c r="S252" s="488" t="str">
        <f>IFERROR(INDEX(Customer!D:D,MATCH(R252,Customer!C:C,0),0),"")</f>
        <v/>
      </c>
      <c r="T252" s="490" t="str">
        <f>IFERROR(INDEX('Kode Akun'!N:N,MATCH(H252,'Kode Akun'!C:C,0),0),"")</f>
        <v/>
      </c>
      <c r="U252" s="488" t="str">
        <f>IFERROR(INDEX('Kode Akun'!O:O,MATCH(H252,'Kode Akun'!C:C,0),0),"")</f>
        <v/>
      </c>
      <c r="V252" s="166"/>
    </row>
    <row r="253" spans="1:22" ht="15" customHeight="1" x14ac:dyDescent="0.25">
      <c r="A253" s="51">
        <f t="shared" si="12"/>
        <v>0</v>
      </c>
      <c r="B253" s="51">
        <f t="shared" si="13"/>
        <v>2</v>
      </c>
      <c r="C253" s="442">
        <f t="shared" si="11"/>
        <v>0</v>
      </c>
      <c r="D253" s="477">
        <v>244</v>
      </c>
      <c r="E253" s="478"/>
      <c r="F253" s="477"/>
      <c r="G253" s="479"/>
      <c r="H253" s="477"/>
      <c r="I253" s="480" t="str">
        <f>IF(H253&lt;&gt;"",INDEX('Kode Akun'!$D:$D,MATCH($H253,'Kode Akun'!$C:$C,0),0),"")</f>
        <v/>
      </c>
      <c r="J253" s="481"/>
      <c r="K253" s="481"/>
      <c r="L253" s="482"/>
      <c r="M253" s="483"/>
      <c r="N253" s="487"/>
      <c r="O253" s="487"/>
      <c r="P253" s="489"/>
      <c r="Q253" s="484"/>
      <c r="R253" s="484"/>
      <c r="S253" s="488" t="str">
        <f>IFERROR(INDEX(Customer!D:D,MATCH(R253,Customer!C:C,0),0),"")</f>
        <v/>
      </c>
      <c r="T253" s="490" t="str">
        <f>IFERROR(INDEX('Kode Akun'!N:N,MATCH(H253,'Kode Akun'!C:C,0),0),"")</f>
        <v/>
      </c>
      <c r="U253" s="488" t="str">
        <f>IFERROR(INDEX('Kode Akun'!O:O,MATCH(H253,'Kode Akun'!C:C,0),0),"")</f>
        <v/>
      </c>
      <c r="V253" s="166"/>
    </row>
    <row r="254" spans="1:22" ht="15" customHeight="1" x14ac:dyDescent="0.25">
      <c r="A254" s="51">
        <f t="shared" si="12"/>
        <v>0</v>
      </c>
      <c r="B254" s="51">
        <f t="shared" si="13"/>
        <v>2</v>
      </c>
      <c r="C254" s="442">
        <f t="shared" si="11"/>
        <v>0</v>
      </c>
      <c r="D254" s="477">
        <v>245</v>
      </c>
      <c r="E254" s="478"/>
      <c r="F254" s="477"/>
      <c r="G254" s="479"/>
      <c r="H254" s="477"/>
      <c r="I254" s="480" t="str">
        <f>IF(H254&lt;&gt;"",INDEX('Kode Akun'!$D:$D,MATCH($H254,'Kode Akun'!$C:$C,0),0),"")</f>
        <v/>
      </c>
      <c r="J254" s="481"/>
      <c r="K254" s="481"/>
      <c r="L254" s="482"/>
      <c r="M254" s="483"/>
      <c r="N254" s="487"/>
      <c r="O254" s="487"/>
      <c r="P254" s="489"/>
      <c r="Q254" s="484"/>
      <c r="R254" s="484"/>
      <c r="S254" s="488" t="str">
        <f>IFERROR(INDEX(Customer!D:D,MATCH(R254,Customer!C:C,0),0),"")</f>
        <v/>
      </c>
      <c r="T254" s="490" t="str">
        <f>IFERROR(INDEX('Kode Akun'!N:N,MATCH(H254,'Kode Akun'!C:C,0),0),"")</f>
        <v/>
      </c>
      <c r="U254" s="488" t="str">
        <f>IFERROR(INDEX('Kode Akun'!O:O,MATCH(H254,'Kode Akun'!C:C,0),0),"")</f>
        <v/>
      </c>
      <c r="V254" s="166"/>
    </row>
    <row r="255" spans="1:22" ht="15" customHeight="1" x14ac:dyDescent="0.25">
      <c r="A255" s="51">
        <f t="shared" si="12"/>
        <v>0</v>
      </c>
      <c r="B255" s="51">
        <f t="shared" si="13"/>
        <v>2</v>
      </c>
      <c r="C255" s="442">
        <f t="shared" si="11"/>
        <v>0</v>
      </c>
      <c r="D255" s="477">
        <v>246</v>
      </c>
      <c r="E255" s="478"/>
      <c r="F255" s="477"/>
      <c r="G255" s="479"/>
      <c r="H255" s="477"/>
      <c r="I255" s="480" t="str">
        <f>IF(H255&lt;&gt;"",INDEX('Kode Akun'!$D:$D,MATCH($H255,'Kode Akun'!$C:$C,0),0),"")</f>
        <v/>
      </c>
      <c r="J255" s="481"/>
      <c r="K255" s="481"/>
      <c r="L255" s="482"/>
      <c r="M255" s="483"/>
      <c r="N255" s="487"/>
      <c r="O255" s="487"/>
      <c r="P255" s="489"/>
      <c r="Q255" s="484"/>
      <c r="R255" s="484"/>
      <c r="S255" s="488" t="str">
        <f>IFERROR(INDEX(Customer!D:D,MATCH(R255,Customer!C:C,0),0),"")</f>
        <v/>
      </c>
      <c r="T255" s="490" t="str">
        <f>IFERROR(INDEX('Kode Akun'!N:N,MATCH(H255,'Kode Akun'!C:C,0),0),"")</f>
        <v/>
      </c>
      <c r="U255" s="488" t="str">
        <f>IFERROR(INDEX('Kode Akun'!O:O,MATCH(H255,'Kode Akun'!C:C,0),0),"")</f>
        <v/>
      </c>
      <c r="V255" s="166"/>
    </row>
    <row r="256" spans="1:22" ht="15" customHeight="1" x14ac:dyDescent="0.25">
      <c r="A256" s="51">
        <f t="shared" si="12"/>
        <v>0</v>
      </c>
      <c r="B256" s="51">
        <f t="shared" si="13"/>
        <v>2</v>
      </c>
      <c r="C256" s="442">
        <f t="shared" si="11"/>
        <v>0</v>
      </c>
      <c r="D256" s="477">
        <v>247</v>
      </c>
      <c r="E256" s="478"/>
      <c r="F256" s="477"/>
      <c r="G256" s="479"/>
      <c r="H256" s="477"/>
      <c r="I256" s="480" t="str">
        <f>IF(H256&lt;&gt;"",INDEX('Kode Akun'!$D:$D,MATCH($H256,'Kode Akun'!$C:$C,0),0),"")</f>
        <v/>
      </c>
      <c r="J256" s="481"/>
      <c r="K256" s="481"/>
      <c r="L256" s="482"/>
      <c r="M256" s="483"/>
      <c r="N256" s="487"/>
      <c r="O256" s="487"/>
      <c r="P256" s="489"/>
      <c r="Q256" s="484"/>
      <c r="R256" s="484"/>
      <c r="S256" s="488" t="str">
        <f>IFERROR(INDEX(Customer!D:D,MATCH(R256,Customer!C:C,0),0),"")</f>
        <v/>
      </c>
      <c r="T256" s="490" t="str">
        <f>IFERROR(INDEX('Kode Akun'!N:N,MATCH(H256,'Kode Akun'!C:C,0),0),"")</f>
        <v/>
      </c>
      <c r="U256" s="488" t="str">
        <f>IFERROR(INDEX('Kode Akun'!O:O,MATCH(H256,'Kode Akun'!C:C,0),0),"")</f>
        <v/>
      </c>
      <c r="V256" s="166"/>
    </row>
    <row r="257" spans="1:22" ht="15" customHeight="1" x14ac:dyDescent="0.25">
      <c r="A257" s="51">
        <f t="shared" si="12"/>
        <v>0</v>
      </c>
      <c r="B257" s="51">
        <f t="shared" si="13"/>
        <v>2</v>
      </c>
      <c r="C257" s="442">
        <f t="shared" si="11"/>
        <v>0</v>
      </c>
      <c r="D257" s="477">
        <v>248</v>
      </c>
      <c r="E257" s="478"/>
      <c r="F257" s="477"/>
      <c r="G257" s="479"/>
      <c r="H257" s="477"/>
      <c r="I257" s="480" t="str">
        <f>IF(H257&lt;&gt;"",INDEX('Kode Akun'!$D:$D,MATCH($H257,'Kode Akun'!$C:$C,0),0),"")</f>
        <v/>
      </c>
      <c r="J257" s="481"/>
      <c r="K257" s="481"/>
      <c r="L257" s="482"/>
      <c r="M257" s="483"/>
      <c r="N257" s="487"/>
      <c r="O257" s="487"/>
      <c r="P257" s="489"/>
      <c r="Q257" s="484"/>
      <c r="R257" s="484"/>
      <c r="S257" s="488" t="str">
        <f>IFERROR(INDEX(Customer!D:D,MATCH(R257,Customer!C:C,0),0),"")</f>
        <v/>
      </c>
      <c r="T257" s="490" t="str">
        <f>IFERROR(INDEX('Kode Akun'!N:N,MATCH(H257,'Kode Akun'!C:C,0),0),"")</f>
        <v/>
      </c>
      <c r="U257" s="488" t="str">
        <f>IFERROR(INDEX('Kode Akun'!O:O,MATCH(H257,'Kode Akun'!C:C,0),0),"")</f>
        <v/>
      </c>
      <c r="V257" s="166"/>
    </row>
    <row r="258" spans="1:22" ht="15" customHeight="1" x14ac:dyDescent="0.25">
      <c r="A258" s="51">
        <f t="shared" si="12"/>
        <v>0</v>
      </c>
      <c r="B258" s="51">
        <f t="shared" si="13"/>
        <v>2</v>
      </c>
      <c r="C258" s="442">
        <f t="shared" si="11"/>
        <v>0</v>
      </c>
      <c r="D258" s="477">
        <v>249</v>
      </c>
      <c r="E258" s="478"/>
      <c r="F258" s="477"/>
      <c r="G258" s="479"/>
      <c r="H258" s="477"/>
      <c r="I258" s="480" t="str">
        <f>IF(H258&lt;&gt;"",INDEX('Kode Akun'!$D:$D,MATCH($H258,'Kode Akun'!$C:$C,0),0),"")</f>
        <v/>
      </c>
      <c r="J258" s="481"/>
      <c r="K258" s="481"/>
      <c r="L258" s="482"/>
      <c r="M258" s="483"/>
      <c r="N258" s="487"/>
      <c r="O258" s="487"/>
      <c r="P258" s="489"/>
      <c r="Q258" s="484"/>
      <c r="R258" s="484"/>
      <c r="S258" s="488" t="str">
        <f>IFERROR(INDEX(Customer!D:D,MATCH(R258,Customer!C:C,0),0),"")</f>
        <v/>
      </c>
      <c r="T258" s="490" t="str">
        <f>IFERROR(INDEX('Kode Akun'!N:N,MATCH(H258,'Kode Akun'!C:C,0),0),"")</f>
        <v/>
      </c>
      <c r="U258" s="488" t="str">
        <f>IFERROR(INDEX('Kode Akun'!O:O,MATCH(H258,'Kode Akun'!C:C,0),0),"")</f>
        <v/>
      </c>
      <c r="V258" s="166"/>
    </row>
    <row r="259" spans="1:22" ht="15" customHeight="1" x14ac:dyDescent="0.25">
      <c r="A259" s="51">
        <f t="shared" si="12"/>
        <v>0</v>
      </c>
      <c r="B259" s="51">
        <f t="shared" si="13"/>
        <v>2</v>
      </c>
      <c r="C259" s="442">
        <f t="shared" si="11"/>
        <v>0</v>
      </c>
      <c r="D259" s="477">
        <v>250</v>
      </c>
      <c r="E259" s="478"/>
      <c r="F259" s="477"/>
      <c r="G259" s="479"/>
      <c r="H259" s="477"/>
      <c r="I259" s="480" t="str">
        <f>IF(H259&lt;&gt;"",INDEX('Kode Akun'!$D:$D,MATCH($H259,'Kode Akun'!$C:$C,0),0),"")</f>
        <v/>
      </c>
      <c r="J259" s="481"/>
      <c r="K259" s="481"/>
      <c r="L259" s="482"/>
      <c r="M259" s="483"/>
      <c r="N259" s="487"/>
      <c r="O259" s="487"/>
      <c r="P259" s="489"/>
      <c r="Q259" s="484"/>
      <c r="R259" s="484"/>
      <c r="S259" s="488" t="str">
        <f>IFERROR(INDEX(Customer!D:D,MATCH(R259,Customer!C:C,0),0),"")</f>
        <v/>
      </c>
      <c r="T259" s="490" t="str">
        <f>IFERROR(INDEX('Kode Akun'!N:N,MATCH(H259,'Kode Akun'!C:C,0),0),"")</f>
        <v/>
      </c>
      <c r="U259" s="488" t="str">
        <f>IFERROR(INDEX('Kode Akun'!O:O,MATCH(H259,'Kode Akun'!C:C,0),0),"")</f>
        <v/>
      </c>
      <c r="V259" s="166"/>
    </row>
    <row r="260" spans="1:22" ht="15" customHeight="1" x14ac:dyDescent="0.25">
      <c r="A260" s="51">
        <f t="shared" si="12"/>
        <v>0</v>
      </c>
      <c r="B260" s="51">
        <f t="shared" si="13"/>
        <v>2</v>
      </c>
      <c r="C260" s="442">
        <f t="shared" si="11"/>
        <v>0</v>
      </c>
      <c r="D260" s="477">
        <v>251</v>
      </c>
      <c r="E260" s="478"/>
      <c r="F260" s="477"/>
      <c r="G260" s="479"/>
      <c r="H260" s="477"/>
      <c r="I260" s="480" t="str">
        <f>IF(H260&lt;&gt;"",INDEX('Kode Akun'!$D:$D,MATCH($H260,'Kode Akun'!$C:$C,0),0),"")</f>
        <v/>
      </c>
      <c r="J260" s="481"/>
      <c r="K260" s="481"/>
      <c r="L260" s="482"/>
      <c r="M260" s="483"/>
      <c r="N260" s="487"/>
      <c r="O260" s="487"/>
      <c r="P260" s="489"/>
      <c r="Q260" s="484"/>
      <c r="R260" s="484"/>
      <c r="S260" s="488" t="str">
        <f>IFERROR(INDEX(Customer!D:D,MATCH(R260,Customer!C:C,0),0),"")</f>
        <v/>
      </c>
      <c r="T260" s="490" t="str">
        <f>IFERROR(INDEX('Kode Akun'!N:N,MATCH(H260,'Kode Akun'!C:C,0),0),"")</f>
        <v/>
      </c>
      <c r="U260" s="488" t="str">
        <f>IFERROR(INDEX('Kode Akun'!O:O,MATCH(H260,'Kode Akun'!C:C,0),0),"")</f>
        <v/>
      </c>
      <c r="V260" s="166"/>
    </row>
    <row r="261" spans="1:22" ht="15" customHeight="1" x14ac:dyDescent="0.25">
      <c r="A261" s="51">
        <f t="shared" si="12"/>
        <v>0</v>
      </c>
      <c r="B261" s="51">
        <f t="shared" si="13"/>
        <v>2</v>
      </c>
      <c r="C261" s="442">
        <f t="shared" si="11"/>
        <v>0</v>
      </c>
      <c r="D261" s="477">
        <v>252</v>
      </c>
      <c r="E261" s="478"/>
      <c r="F261" s="477"/>
      <c r="G261" s="479"/>
      <c r="H261" s="477"/>
      <c r="I261" s="480" t="str">
        <f>IF(H261&lt;&gt;"",INDEX('Kode Akun'!$D:$D,MATCH($H261,'Kode Akun'!$C:$C,0),0),"")</f>
        <v/>
      </c>
      <c r="J261" s="481"/>
      <c r="K261" s="481"/>
      <c r="L261" s="482"/>
      <c r="M261" s="483"/>
      <c r="N261" s="487"/>
      <c r="O261" s="487"/>
      <c r="P261" s="489"/>
      <c r="Q261" s="484"/>
      <c r="R261" s="484"/>
      <c r="S261" s="488" t="str">
        <f>IFERROR(INDEX(Customer!D:D,MATCH(R261,Customer!C:C,0),0),"")</f>
        <v/>
      </c>
      <c r="T261" s="490" t="str">
        <f>IFERROR(INDEX('Kode Akun'!N:N,MATCH(H261,'Kode Akun'!C:C,0),0),"")</f>
        <v/>
      </c>
      <c r="U261" s="488" t="str">
        <f>IFERROR(INDEX('Kode Akun'!O:O,MATCH(H261,'Kode Akun'!C:C,0),0),"")</f>
        <v/>
      </c>
      <c r="V261" s="166"/>
    </row>
    <row r="262" spans="1:22" ht="15" customHeight="1" x14ac:dyDescent="0.25">
      <c r="A262" s="51">
        <f t="shared" si="12"/>
        <v>0</v>
      </c>
      <c r="B262" s="51">
        <f t="shared" si="13"/>
        <v>2</v>
      </c>
      <c r="C262" s="442">
        <f t="shared" si="11"/>
        <v>0</v>
      </c>
      <c r="D262" s="477">
        <v>253</v>
      </c>
      <c r="E262" s="478"/>
      <c r="F262" s="477"/>
      <c r="G262" s="479"/>
      <c r="H262" s="477"/>
      <c r="I262" s="480" t="str">
        <f>IF(H262&lt;&gt;"",INDEX('Kode Akun'!$D:$D,MATCH($H262,'Kode Akun'!$C:$C,0),0),"")</f>
        <v/>
      </c>
      <c r="J262" s="481"/>
      <c r="K262" s="481"/>
      <c r="L262" s="482"/>
      <c r="M262" s="483"/>
      <c r="N262" s="487"/>
      <c r="O262" s="487"/>
      <c r="P262" s="489"/>
      <c r="Q262" s="484"/>
      <c r="R262" s="484"/>
      <c r="S262" s="488" t="str">
        <f>IFERROR(INDEX(Customer!D:D,MATCH(R262,Customer!C:C,0),0),"")</f>
        <v/>
      </c>
      <c r="T262" s="490" t="str">
        <f>IFERROR(INDEX('Kode Akun'!N:N,MATCH(H262,'Kode Akun'!C:C,0),0),"")</f>
        <v/>
      </c>
      <c r="U262" s="488" t="str">
        <f>IFERROR(INDEX('Kode Akun'!O:O,MATCH(H262,'Kode Akun'!C:C,0),0),"")</f>
        <v/>
      </c>
      <c r="V262" s="166"/>
    </row>
    <row r="263" spans="1:22" ht="15" customHeight="1" x14ac:dyDescent="0.25">
      <c r="A263" s="51">
        <f t="shared" si="12"/>
        <v>0</v>
      </c>
      <c r="B263" s="51">
        <f t="shared" si="13"/>
        <v>2</v>
      </c>
      <c r="C263" s="442">
        <f t="shared" si="11"/>
        <v>0</v>
      </c>
      <c r="D263" s="477">
        <v>254</v>
      </c>
      <c r="E263" s="478"/>
      <c r="F263" s="477"/>
      <c r="G263" s="479"/>
      <c r="H263" s="477"/>
      <c r="I263" s="480" t="str">
        <f>IF(H263&lt;&gt;"",INDEX('Kode Akun'!$D:$D,MATCH($H263,'Kode Akun'!$C:$C,0),0),"")</f>
        <v/>
      </c>
      <c r="J263" s="481"/>
      <c r="K263" s="481"/>
      <c r="L263" s="482"/>
      <c r="M263" s="483"/>
      <c r="N263" s="487"/>
      <c r="O263" s="487"/>
      <c r="P263" s="489"/>
      <c r="Q263" s="484"/>
      <c r="R263" s="484"/>
      <c r="S263" s="488" t="str">
        <f>IFERROR(INDEX(Customer!D:D,MATCH(R263,Customer!C:C,0),0),"")</f>
        <v/>
      </c>
      <c r="T263" s="490" t="str">
        <f>IFERROR(INDEX('Kode Akun'!N:N,MATCH(H263,'Kode Akun'!C:C,0),0),"")</f>
        <v/>
      </c>
      <c r="U263" s="488" t="str">
        <f>IFERROR(INDEX('Kode Akun'!O:O,MATCH(H263,'Kode Akun'!C:C,0),0),"")</f>
        <v/>
      </c>
      <c r="V263" s="166"/>
    </row>
    <row r="264" spans="1:22" ht="15" customHeight="1" x14ac:dyDescent="0.25">
      <c r="A264" s="51">
        <f t="shared" si="12"/>
        <v>0</v>
      </c>
      <c r="B264" s="51">
        <f t="shared" si="13"/>
        <v>2</v>
      </c>
      <c r="C264" s="442">
        <f t="shared" si="11"/>
        <v>0</v>
      </c>
      <c r="D264" s="477">
        <v>255</v>
      </c>
      <c r="E264" s="478"/>
      <c r="F264" s="477"/>
      <c r="G264" s="479"/>
      <c r="H264" s="477"/>
      <c r="I264" s="480" t="str">
        <f>IF(H264&lt;&gt;"",INDEX('Kode Akun'!$D:$D,MATCH($H264,'Kode Akun'!$C:$C,0),0),"")</f>
        <v/>
      </c>
      <c r="J264" s="481"/>
      <c r="K264" s="481"/>
      <c r="L264" s="482"/>
      <c r="M264" s="483"/>
      <c r="N264" s="487"/>
      <c r="O264" s="487"/>
      <c r="P264" s="489"/>
      <c r="Q264" s="484"/>
      <c r="R264" s="484"/>
      <c r="S264" s="488" t="str">
        <f>IFERROR(INDEX(Customer!D:D,MATCH(R264,Customer!C:C,0),0),"")</f>
        <v/>
      </c>
      <c r="T264" s="490" t="str">
        <f>IFERROR(INDEX('Kode Akun'!N:N,MATCH(H264,'Kode Akun'!C:C,0),0),"")</f>
        <v/>
      </c>
      <c r="U264" s="488" t="str">
        <f>IFERROR(INDEX('Kode Akun'!O:O,MATCH(H264,'Kode Akun'!C:C,0),0),"")</f>
        <v/>
      </c>
      <c r="V264" s="166"/>
    </row>
    <row r="265" spans="1:22" ht="15" customHeight="1" x14ac:dyDescent="0.25">
      <c r="A265" s="51">
        <f t="shared" si="12"/>
        <v>0</v>
      </c>
      <c r="B265" s="51">
        <f t="shared" si="13"/>
        <v>2</v>
      </c>
      <c r="C265" s="442">
        <f t="shared" si="11"/>
        <v>0</v>
      </c>
      <c r="D265" s="477">
        <v>256</v>
      </c>
      <c r="E265" s="478"/>
      <c r="F265" s="477"/>
      <c r="G265" s="479"/>
      <c r="H265" s="477"/>
      <c r="I265" s="480" t="str">
        <f>IF(H265&lt;&gt;"",INDEX('Kode Akun'!$D:$D,MATCH($H265,'Kode Akun'!$C:$C,0),0),"")</f>
        <v/>
      </c>
      <c r="J265" s="481"/>
      <c r="K265" s="481"/>
      <c r="L265" s="482"/>
      <c r="M265" s="483"/>
      <c r="N265" s="487"/>
      <c r="O265" s="487"/>
      <c r="P265" s="489"/>
      <c r="Q265" s="484"/>
      <c r="R265" s="484"/>
      <c r="S265" s="488" t="str">
        <f>IFERROR(INDEX(Customer!D:D,MATCH(R265,Customer!C:C,0),0),"")</f>
        <v/>
      </c>
      <c r="T265" s="490" t="str">
        <f>IFERROR(INDEX('Kode Akun'!N:N,MATCH(H265,'Kode Akun'!C:C,0),0),"")</f>
        <v/>
      </c>
      <c r="U265" s="488" t="str">
        <f>IFERROR(INDEX('Kode Akun'!O:O,MATCH(H265,'Kode Akun'!C:C,0),0),"")</f>
        <v/>
      </c>
      <c r="V265" s="166"/>
    </row>
    <row r="266" spans="1:22" ht="15" customHeight="1" x14ac:dyDescent="0.25">
      <c r="A266" s="51">
        <f t="shared" si="12"/>
        <v>0</v>
      </c>
      <c r="B266" s="51">
        <f t="shared" si="13"/>
        <v>2</v>
      </c>
      <c r="C266" s="442">
        <f t="shared" ref="C266:C329" si="14">IF(H266=AkunBukuBesar,IF(C265=0,GLJKMax+C265+1,C265+1),C265)</f>
        <v>0</v>
      </c>
      <c r="D266" s="477">
        <v>257</v>
      </c>
      <c r="E266" s="478"/>
      <c r="F266" s="477"/>
      <c r="G266" s="479"/>
      <c r="H266" s="477"/>
      <c r="I266" s="480" t="str">
        <f>IF(H266&lt;&gt;"",INDEX('Kode Akun'!$D:$D,MATCH($H266,'Kode Akun'!$C:$C,0),0),"")</f>
        <v/>
      </c>
      <c r="J266" s="481"/>
      <c r="K266" s="481"/>
      <c r="L266" s="482"/>
      <c r="M266" s="483"/>
      <c r="N266" s="487"/>
      <c r="O266" s="487"/>
      <c r="P266" s="489"/>
      <c r="Q266" s="484"/>
      <c r="R266" s="484"/>
      <c r="S266" s="488" t="str">
        <f>IFERROR(INDEX(Customer!D:D,MATCH(R266,Customer!C:C,0),0),"")</f>
        <v/>
      </c>
      <c r="T266" s="490" t="str">
        <f>IFERROR(INDEX('Kode Akun'!N:N,MATCH(H266,'Kode Akun'!C:C,0),0),"")</f>
        <v/>
      </c>
      <c r="U266" s="488" t="str">
        <f>IFERROR(INDEX('Kode Akun'!O:O,MATCH(H266,'Kode Akun'!C:C,0),0),"")</f>
        <v/>
      </c>
      <c r="V266" s="166"/>
    </row>
    <row r="267" spans="1:22" ht="15" customHeight="1" x14ac:dyDescent="0.25">
      <c r="A267" s="51">
        <f t="shared" ref="A267:A330" si="15">IF(AND(H267=arapcontrol,O267=arapledgercode),A266+1,A266)</f>
        <v>0</v>
      </c>
      <c r="B267" s="51">
        <f t="shared" ref="B267:B330" si="16">IF(AND(H267=AkunARKontrol,R267=AkunAR),B266+1,B266)</f>
        <v>2</v>
      </c>
      <c r="C267" s="442">
        <f t="shared" si="14"/>
        <v>0</v>
      </c>
      <c r="D267" s="477">
        <v>258</v>
      </c>
      <c r="E267" s="478"/>
      <c r="F267" s="477"/>
      <c r="G267" s="479"/>
      <c r="H267" s="477"/>
      <c r="I267" s="480" t="str">
        <f>IF(H267&lt;&gt;"",INDEX('Kode Akun'!$D:$D,MATCH($H267,'Kode Akun'!$C:$C,0),0),"")</f>
        <v/>
      </c>
      <c r="J267" s="481"/>
      <c r="K267" s="481"/>
      <c r="L267" s="482"/>
      <c r="M267" s="483"/>
      <c r="N267" s="487"/>
      <c r="O267" s="487"/>
      <c r="P267" s="489"/>
      <c r="Q267" s="484"/>
      <c r="R267" s="484"/>
      <c r="S267" s="488" t="str">
        <f>IFERROR(INDEX(Customer!D:D,MATCH(R267,Customer!C:C,0),0),"")</f>
        <v/>
      </c>
      <c r="T267" s="490" t="str">
        <f>IFERROR(INDEX('Kode Akun'!N:N,MATCH(H267,'Kode Akun'!C:C,0),0),"")</f>
        <v/>
      </c>
      <c r="U267" s="488" t="str">
        <f>IFERROR(INDEX('Kode Akun'!O:O,MATCH(H267,'Kode Akun'!C:C,0),0),"")</f>
        <v/>
      </c>
      <c r="V267" s="166"/>
    </row>
    <row r="268" spans="1:22" ht="15" customHeight="1" x14ac:dyDescent="0.25">
      <c r="A268" s="51">
        <f t="shared" si="15"/>
        <v>0</v>
      </c>
      <c r="B268" s="51">
        <f t="shared" si="16"/>
        <v>2</v>
      </c>
      <c r="C268" s="442">
        <f t="shared" si="14"/>
        <v>0</v>
      </c>
      <c r="D268" s="477">
        <v>259</v>
      </c>
      <c r="E268" s="478"/>
      <c r="F268" s="477"/>
      <c r="G268" s="479"/>
      <c r="H268" s="477"/>
      <c r="I268" s="480" t="str">
        <f>IF(H268&lt;&gt;"",INDEX('Kode Akun'!$D:$D,MATCH($H268,'Kode Akun'!$C:$C,0),0),"")</f>
        <v/>
      </c>
      <c r="J268" s="481"/>
      <c r="K268" s="481"/>
      <c r="L268" s="482"/>
      <c r="M268" s="483"/>
      <c r="N268" s="487"/>
      <c r="O268" s="487"/>
      <c r="P268" s="489"/>
      <c r="Q268" s="484"/>
      <c r="R268" s="484"/>
      <c r="S268" s="488" t="str">
        <f>IFERROR(INDEX(Customer!D:D,MATCH(R268,Customer!C:C,0),0),"")</f>
        <v/>
      </c>
      <c r="T268" s="490" t="str">
        <f>IFERROR(INDEX('Kode Akun'!N:N,MATCH(H268,'Kode Akun'!C:C,0),0),"")</f>
        <v/>
      </c>
      <c r="U268" s="488" t="str">
        <f>IFERROR(INDEX('Kode Akun'!O:O,MATCH(H268,'Kode Akun'!C:C,0),0),"")</f>
        <v/>
      </c>
      <c r="V268" s="166"/>
    </row>
    <row r="269" spans="1:22" ht="15" customHeight="1" x14ac:dyDescent="0.25">
      <c r="A269" s="51">
        <f t="shared" si="15"/>
        <v>0</v>
      </c>
      <c r="B269" s="51">
        <f t="shared" si="16"/>
        <v>2</v>
      </c>
      <c r="C269" s="442">
        <f t="shared" si="14"/>
        <v>0</v>
      </c>
      <c r="D269" s="477">
        <v>260</v>
      </c>
      <c r="E269" s="478"/>
      <c r="F269" s="477"/>
      <c r="G269" s="479"/>
      <c r="H269" s="477"/>
      <c r="I269" s="480" t="str">
        <f>IF(H269&lt;&gt;"",INDEX('Kode Akun'!$D:$D,MATCH($H269,'Kode Akun'!$C:$C,0),0),"")</f>
        <v/>
      </c>
      <c r="J269" s="481"/>
      <c r="K269" s="481"/>
      <c r="L269" s="482"/>
      <c r="M269" s="483"/>
      <c r="N269" s="487"/>
      <c r="O269" s="487"/>
      <c r="P269" s="489"/>
      <c r="Q269" s="484"/>
      <c r="R269" s="484"/>
      <c r="S269" s="488" t="str">
        <f>IFERROR(INDEX(Customer!D:D,MATCH(R269,Customer!C:C,0),0),"")</f>
        <v/>
      </c>
      <c r="T269" s="490" t="str">
        <f>IFERROR(INDEX('Kode Akun'!N:N,MATCH(H269,'Kode Akun'!C:C,0),0),"")</f>
        <v/>
      </c>
      <c r="U269" s="488" t="str">
        <f>IFERROR(INDEX('Kode Akun'!O:O,MATCH(H269,'Kode Akun'!C:C,0),0),"")</f>
        <v/>
      </c>
      <c r="V269" s="166"/>
    </row>
    <row r="270" spans="1:22" ht="15" customHeight="1" x14ac:dyDescent="0.25">
      <c r="A270" s="51">
        <f t="shared" si="15"/>
        <v>0</v>
      </c>
      <c r="B270" s="51">
        <f t="shared" si="16"/>
        <v>2</v>
      </c>
      <c r="C270" s="442">
        <f t="shared" si="14"/>
        <v>0</v>
      </c>
      <c r="D270" s="477">
        <v>261</v>
      </c>
      <c r="E270" s="478"/>
      <c r="F270" s="477"/>
      <c r="G270" s="479"/>
      <c r="H270" s="477"/>
      <c r="I270" s="480" t="str">
        <f>IF(H270&lt;&gt;"",INDEX('Kode Akun'!$D:$D,MATCH($H270,'Kode Akun'!$C:$C,0),0),"")</f>
        <v/>
      </c>
      <c r="J270" s="481"/>
      <c r="K270" s="481"/>
      <c r="L270" s="482"/>
      <c r="M270" s="483"/>
      <c r="N270" s="487"/>
      <c r="O270" s="487"/>
      <c r="P270" s="489"/>
      <c r="Q270" s="484"/>
      <c r="R270" s="484"/>
      <c r="S270" s="488" t="str">
        <f>IFERROR(INDEX(Customer!D:D,MATCH(R270,Customer!C:C,0),0),"")</f>
        <v/>
      </c>
      <c r="T270" s="490" t="str">
        <f>IFERROR(INDEX('Kode Akun'!N:N,MATCH(H270,'Kode Akun'!C:C,0),0),"")</f>
        <v/>
      </c>
      <c r="U270" s="488" t="str">
        <f>IFERROR(INDEX('Kode Akun'!O:O,MATCH(H270,'Kode Akun'!C:C,0),0),"")</f>
        <v/>
      </c>
      <c r="V270" s="166"/>
    </row>
    <row r="271" spans="1:22" ht="15" customHeight="1" x14ac:dyDescent="0.25">
      <c r="A271" s="51">
        <f t="shared" si="15"/>
        <v>0</v>
      </c>
      <c r="B271" s="51">
        <f t="shared" si="16"/>
        <v>2</v>
      </c>
      <c r="C271" s="442">
        <f t="shared" si="14"/>
        <v>0</v>
      </c>
      <c r="D271" s="477">
        <v>262</v>
      </c>
      <c r="E271" s="478"/>
      <c r="F271" s="477"/>
      <c r="G271" s="479"/>
      <c r="H271" s="477"/>
      <c r="I271" s="480" t="str">
        <f>IF(H271&lt;&gt;"",INDEX('Kode Akun'!$D:$D,MATCH($H271,'Kode Akun'!$C:$C,0),0),"")</f>
        <v/>
      </c>
      <c r="J271" s="481"/>
      <c r="K271" s="481"/>
      <c r="L271" s="482"/>
      <c r="M271" s="483"/>
      <c r="N271" s="487"/>
      <c r="O271" s="487"/>
      <c r="P271" s="489"/>
      <c r="Q271" s="484"/>
      <c r="R271" s="484"/>
      <c r="S271" s="488" t="str">
        <f>IFERROR(INDEX(Customer!D:D,MATCH(R271,Customer!C:C,0),0),"")</f>
        <v/>
      </c>
      <c r="T271" s="490" t="str">
        <f>IFERROR(INDEX('Kode Akun'!N:N,MATCH(H271,'Kode Akun'!C:C,0),0),"")</f>
        <v/>
      </c>
      <c r="U271" s="488" t="str">
        <f>IFERROR(INDEX('Kode Akun'!O:O,MATCH(H271,'Kode Akun'!C:C,0),0),"")</f>
        <v/>
      </c>
      <c r="V271" s="166"/>
    </row>
    <row r="272" spans="1:22" ht="15" customHeight="1" x14ac:dyDescent="0.25">
      <c r="A272" s="51">
        <f t="shared" si="15"/>
        <v>0</v>
      </c>
      <c r="B272" s="51">
        <f t="shared" si="16"/>
        <v>2</v>
      </c>
      <c r="C272" s="442">
        <f t="shared" si="14"/>
        <v>0</v>
      </c>
      <c r="D272" s="477">
        <v>263</v>
      </c>
      <c r="E272" s="478"/>
      <c r="F272" s="477"/>
      <c r="G272" s="479"/>
      <c r="H272" s="477"/>
      <c r="I272" s="480" t="str">
        <f>IF(H272&lt;&gt;"",INDEX('Kode Akun'!$D:$D,MATCH($H272,'Kode Akun'!$C:$C,0),0),"")</f>
        <v/>
      </c>
      <c r="J272" s="481"/>
      <c r="K272" s="481"/>
      <c r="L272" s="482"/>
      <c r="M272" s="483"/>
      <c r="N272" s="487"/>
      <c r="O272" s="487"/>
      <c r="P272" s="489"/>
      <c r="Q272" s="484"/>
      <c r="R272" s="484"/>
      <c r="S272" s="488" t="str">
        <f>IFERROR(INDEX(Customer!D:D,MATCH(R272,Customer!C:C,0),0),"")</f>
        <v/>
      </c>
      <c r="T272" s="490" t="str">
        <f>IFERROR(INDEX('Kode Akun'!N:N,MATCH(H272,'Kode Akun'!C:C,0),0),"")</f>
        <v/>
      </c>
      <c r="U272" s="488" t="str">
        <f>IFERROR(INDEX('Kode Akun'!O:O,MATCH(H272,'Kode Akun'!C:C,0),0),"")</f>
        <v/>
      </c>
      <c r="V272" s="166"/>
    </row>
    <row r="273" spans="1:22" ht="15" customHeight="1" x14ac:dyDescent="0.25">
      <c r="A273" s="51">
        <f t="shared" si="15"/>
        <v>0</v>
      </c>
      <c r="B273" s="51">
        <f t="shared" si="16"/>
        <v>2</v>
      </c>
      <c r="C273" s="442">
        <f t="shared" si="14"/>
        <v>0</v>
      </c>
      <c r="D273" s="477">
        <v>264</v>
      </c>
      <c r="E273" s="478"/>
      <c r="F273" s="477"/>
      <c r="G273" s="479"/>
      <c r="H273" s="477"/>
      <c r="I273" s="480" t="str">
        <f>IF(H273&lt;&gt;"",INDEX('Kode Akun'!$D:$D,MATCH($H273,'Kode Akun'!$C:$C,0),0),"")</f>
        <v/>
      </c>
      <c r="J273" s="481"/>
      <c r="K273" s="481"/>
      <c r="L273" s="482"/>
      <c r="M273" s="483"/>
      <c r="N273" s="487"/>
      <c r="O273" s="487"/>
      <c r="P273" s="489"/>
      <c r="Q273" s="484"/>
      <c r="R273" s="484"/>
      <c r="S273" s="488" t="str">
        <f>IFERROR(INDEX(Customer!D:D,MATCH(R273,Customer!C:C,0),0),"")</f>
        <v/>
      </c>
      <c r="T273" s="490" t="str">
        <f>IFERROR(INDEX('Kode Akun'!N:N,MATCH(H273,'Kode Akun'!C:C,0),0),"")</f>
        <v/>
      </c>
      <c r="U273" s="488" t="str">
        <f>IFERROR(INDEX('Kode Akun'!O:O,MATCH(H273,'Kode Akun'!C:C,0),0),"")</f>
        <v/>
      </c>
      <c r="V273" s="166"/>
    </row>
    <row r="274" spans="1:22" ht="15" customHeight="1" x14ac:dyDescent="0.25">
      <c r="A274" s="51">
        <f t="shared" si="15"/>
        <v>0</v>
      </c>
      <c r="B274" s="51">
        <f t="shared" si="16"/>
        <v>2</v>
      </c>
      <c r="C274" s="442">
        <f t="shared" si="14"/>
        <v>0</v>
      </c>
      <c r="D274" s="477">
        <v>265</v>
      </c>
      <c r="E274" s="478"/>
      <c r="F274" s="477"/>
      <c r="G274" s="479"/>
      <c r="H274" s="477"/>
      <c r="I274" s="480" t="str">
        <f>IF(H274&lt;&gt;"",INDEX('Kode Akun'!$D:$D,MATCH($H274,'Kode Akun'!$C:$C,0),0),"")</f>
        <v/>
      </c>
      <c r="J274" s="481"/>
      <c r="K274" s="481"/>
      <c r="L274" s="482"/>
      <c r="M274" s="483"/>
      <c r="N274" s="487"/>
      <c r="O274" s="487"/>
      <c r="P274" s="489"/>
      <c r="Q274" s="484"/>
      <c r="R274" s="484"/>
      <c r="S274" s="488" t="str">
        <f>IFERROR(INDEX(Customer!D:D,MATCH(R274,Customer!C:C,0),0),"")</f>
        <v/>
      </c>
      <c r="T274" s="490" t="str">
        <f>IFERROR(INDEX('Kode Akun'!N:N,MATCH(H274,'Kode Akun'!C:C,0),0),"")</f>
        <v/>
      </c>
      <c r="U274" s="488" t="str">
        <f>IFERROR(INDEX('Kode Akun'!O:O,MATCH(H274,'Kode Akun'!C:C,0),0),"")</f>
        <v/>
      </c>
      <c r="V274" s="166"/>
    </row>
    <row r="275" spans="1:22" ht="15" customHeight="1" x14ac:dyDescent="0.25">
      <c r="A275" s="51">
        <f t="shared" si="15"/>
        <v>0</v>
      </c>
      <c r="B275" s="51">
        <f t="shared" si="16"/>
        <v>2</v>
      </c>
      <c r="C275" s="442">
        <f t="shared" si="14"/>
        <v>0</v>
      </c>
      <c r="D275" s="477">
        <v>266</v>
      </c>
      <c r="E275" s="478"/>
      <c r="F275" s="477"/>
      <c r="G275" s="479"/>
      <c r="H275" s="477"/>
      <c r="I275" s="480" t="str">
        <f>IF(H275&lt;&gt;"",INDEX('Kode Akun'!$D:$D,MATCH($H275,'Kode Akun'!$C:$C,0),0),"")</f>
        <v/>
      </c>
      <c r="J275" s="481"/>
      <c r="K275" s="481"/>
      <c r="L275" s="482"/>
      <c r="M275" s="483"/>
      <c r="N275" s="487"/>
      <c r="O275" s="487"/>
      <c r="P275" s="489"/>
      <c r="Q275" s="484"/>
      <c r="R275" s="484"/>
      <c r="S275" s="488" t="str">
        <f>IFERROR(INDEX(Customer!D:D,MATCH(R275,Customer!C:C,0),0),"")</f>
        <v/>
      </c>
      <c r="T275" s="490" t="str">
        <f>IFERROR(INDEX('Kode Akun'!N:N,MATCH(H275,'Kode Akun'!C:C,0),0),"")</f>
        <v/>
      </c>
      <c r="U275" s="488" t="str">
        <f>IFERROR(INDEX('Kode Akun'!O:O,MATCH(H275,'Kode Akun'!C:C,0),0),"")</f>
        <v/>
      </c>
      <c r="V275" s="166"/>
    </row>
    <row r="276" spans="1:22" ht="15" customHeight="1" x14ac:dyDescent="0.25">
      <c r="A276" s="51">
        <f t="shared" si="15"/>
        <v>0</v>
      </c>
      <c r="B276" s="51">
        <f t="shared" si="16"/>
        <v>2</v>
      </c>
      <c r="C276" s="442">
        <f t="shared" si="14"/>
        <v>0</v>
      </c>
      <c r="D276" s="477">
        <v>267</v>
      </c>
      <c r="E276" s="478"/>
      <c r="F276" s="477"/>
      <c r="G276" s="479"/>
      <c r="H276" s="477"/>
      <c r="I276" s="480" t="str">
        <f>IF(H276&lt;&gt;"",INDEX('Kode Akun'!$D:$D,MATCH($H276,'Kode Akun'!$C:$C,0),0),"")</f>
        <v/>
      </c>
      <c r="J276" s="481"/>
      <c r="K276" s="481"/>
      <c r="L276" s="482"/>
      <c r="M276" s="483"/>
      <c r="N276" s="487"/>
      <c r="O276" s="487"/>
      <c r="P276" s="489"/>
      <c r="Q276" s="484" t="s">
        <v>666</v>
      </c>
      <c r="R276" s="484" t="s">
        <v>351</v>
      </c>
      <c r="S276" s="488" t="str">
        <f>IFERROR(INDEX(Customer!D:D,MATCH(R276,Customer!C:C,0),0),"")</f>
        <v>Don Letmidon</v>
      </c>
      <c r="T276" s="490" t="str">
        <f>IFERROR(INDEX('Kode Akun'!N:N,MATCH(H276,'Kode Akun'!C:C,0),0),"")</f>
        <v/>
      </c>
      <c r="U276" s="488" t="str">
        <f>IFERROR(INDEX('Kode Akun'!O:O,MATCH(H276,'Kode Akun'!C:C,0),0),"")</f>
        <v/>
      </c>
      <c r="V276" s="166"/>
    </row>
    <row r="277" spans="1:22" ht="15" customHeight="1" x14ac:dyDescent="0.25">
      <c r="A277" s="51">
        <f t="shared" si="15"/>
        <v>0</v>
      </c>
      <c r="B277" s="51">
        <f t="shared" si="16"/>
        <v>2</v>
      </c>
      <c r="C277" s="442">
        <f t="shared" si="14"/>
        <v>0</v>
      </c>
      <c r="D277" s="477">
        <v>268</v>
      </c>
      <c r="E277" s="478"/>
      <c r="F277" s="477"/>
      <c r="G277" s="479"/>
      <c r="H277" s="477"/>
      <c r="I277" s="480" t="str">
        <f>IF(H277&lt;&gt;"",INDEX('Kode Akun'!$D:$D,MATCH($H277,'Kode Akun'!$C:$C,0),0),"")</f>
        <v/>
      </c>
      <c r="J277" s="481"/>
      <c r="K277" s="481"/>
      <c r="L277" s="482"/>
      <c r="M277" s="483"/>
      <c r="N277" s="487"/>
      <c r="O277" s="487"/>
      <c r="P277" s="489"/>
      <c r="Q277" s="484"/>
      <c r="R277" s="484"/>
      <c r="S277" s="488" t="str">
        <f>IFERROR(INDEX(Customer!D:D,MATCH(R277,Customer!C:C,0),0),"")</f>
        <v/>
      </c>
      <c r="T277" s="490" t="str">
        <f>IFERROR(INDEX('Kode Akun'!N:N,MATCH(H277,'Kode Akun'!C:C,0),0),"")</f>
        <v/>
      </c>
      <c r="U277" s="488" t="str">
        <f>IFERROR(INDEX('Kode Akun'!O:O,MATCH(H277,'Kode Akun'!C:C,0),0),"")</f>
        <v/>
      </c>
      <c r="V277" s="166"/>
    </row>
    <row r="278" spans="1:22" ht="15" customHeight="1" x14ac:dyDescent="0.25">
      <c r="A278" s="51">
        <f t="shared" si="15"/>
        <v>0</v>
      </c>
      <c r="B278" s="51">
        <f t="shared" si="16"/>
        <v>2</v>
      </c>
      <c r="C278" s="442">
        <f t="shared" si="14"/>
        <v>0</v>
      </c>
      <c r="D278" s="477">
        <v>269</v>
      </c>
      <c r="E278" s="478"/>
      <c r="F278" s="477"/>
      <c r="G278" s="479"/>
      <c r="H278" s="477"/>
      <c r="I278" s="480" t="str">
        <f>IF(H278&lt;&gt;"",INDEX('Kode Akun'!$D:$D,MATCH($H278,'Kode Akun'!$C:$C,0),0),"")</f>
        <v/>
      </c>
      <c r="J278" s="481"/>
      <c r="K278" s="481"/>
      <c r="L278" s="482"/>
      <c r="M278" s="483"/>
      <c r="N278" s="487"/>
      <c r="O278" s="487"/>
      <c r="P278" s="489"/>
      <c r="Q278" s="484"/>
      <c r="R278" s="484"/>
      <c r="S278" s="488" t="str">
        <f>IFERROR(INDEX(Customer!D:D,MATCH(R278,Customer!C:C,0),0),"")</f>
        <v/>
      </c>
      <c r="T278" s="490" t="str">
        <f>IFERROR(INDEX('Kode Akun'!N:N,MATCH(H278,'Kode Akun'!C:C,0),0),"")</f>
        <v/>
      </c>
      <c r="U278" s="488" t="str">
        <f>IFERROR(INDEX('Kode Akun'!O:O,MATCH(H278,'Kode Akun'!C:C,0),0),"")</f>
        <v/>
      </c>
      <c r="V278" s="166"/>
    </row>
    <row r="279" spans="1:22" ht="15" customHeight="1" x14ac:dyDescent="0.25">
      <c r="A279" s="51">
        <f t="shared" si="15"/>
        <v>0</v>
      </c>
      <c r="B279" s="51">
        <f t="shared" si="16"/>
        <v>2</v>
      </c>
      <c r="C279" s="442">
        <f t="shared" si="14"/>
        <v>0</v>
      </c>
      <c r="D279" s="477">
        <v>270</v>
      </c>
      <c r="E279" s="478"/>
      <c r="F279" s="477"/>
      <c r="G279" s="479"/>
      <c r="H279" s="477"/>
      <c r="I279" s="480" t="str">
        <f>IF(H279&lt;&gt;"",INDEX('Kode Akun'!$D:$D,MATCH($H279,'Kode Akun'!$C:$C,0),0),"")</f>
        <v/>
      </c>
      <c r="J279" s="481"/>
      <c r="K279" s="481"/>
      <c r="L279" s="482"/>
      <c r="M279" s="483"/>
      <c r="N279" s="487"/>
      <c r="O279" s="487"/>
      <c r="P279" s="489"/>
      <c r="Q279" s="484"/>
      <c r="R279" s="484"/>
      <c r="S279" s="488" t="str">
        <f>IFERROR(INDEX(Customer!D:D,MATCH(R279,Customer!C:C,0),0),"")</f>
        <v/>
      </c>
      <c r="T279" s="490" t="str">
        <f>IFERROR(INDEX('Kode Akun'!N:N,MATCH(H279,'Kode Akun'!C:C,0),0),"")</f>
        <v/>
      </c>
      <c r="U279" s="488" t="str">
        <f>IFERROR(INDEX('Kode Akun'!O:O,MATCH(H279,'Kode Akun'!C:C,0),0),"")</f>
        <v/>
      </c>
      <c r="V279" s="166"/>
    </row>
    <row r="280" spans="1:22" ht="15" customHeight="1" x14ac:dyDescent="0.25">
      <c r="A280" s="51">
        <f t="shared" si="15"/>
        <v>0</v>
      </c>
      <c r="B280" s="51">
        <f t="shared" si="16"/>
        <v>2</v>
      </c>
      <c r="C280" s="442">
        <f t="shared" si="14"/>
        <v>0</v>
      </c>
      <c r="D280" s="477">
        <v>271</v>
      </c>
      <c r="E280" s="478"/>
      <c r="F280" s="477"/>
      <c r="G280" s="479"/>
      <c r="H280" s="477"/>
      <c r="I280" s="480" t="str">
        <f>IF(H280&lt;&gt;"",INDEX('Kode Akun'!$D:$D,MATCH($H280,'Kode Akun'!$C:$C,0),0),"")</f>
        <v/>
      </c>
      <c r="J280" s="481"/>
      <c r="K280" s="481"/>
      <c r="L280" s="482"/>
      <c r="M280" s="483"/>
      <c r="N280" s="487"/>
      <c r="O280" s="487"/>
      <c r="P280" s="489"/>
      <c r="Q280" s="484"/>
      <c r="R280" s="484"/>
      <c r="S280" s="488" t="str">
        <f>IFERROR(INDEX(Customer!D:D,MATCH(R280,Customer!C:C,0),0),"")</f>
        <v/>
      </c>
      <c r="T280" s="490" t="str">
        <f>IFERROR(INDEX('Kode Akun'!N:N,MATCH(H280,'Kode Akun'!C:C,0),0),"")</f>
        <v/>
      </c>
      <c r="U280" s="488" t="str">
        <f>IFERROR(INDEX('Kode Akun'!O:O,MATCH(H280,'Kode Akun'!C:C,0),0),"")</f>
        <v/>
      </c>
      <c r="V280" s="166"/>
    </row>
    <row r="281" spans="1:22" ht="15" customHeight="1" x14ac:dyDescent="0.25">
      <c r="A281" s="51">
        <f t="shared" si="15"/>
        <v>0</v>
      </c>
      <c r="B281" s="51">
        <f t="shared" si="16"/>
        <v>2</v>
      </c>
      <c r="C281" s="442">
        <f t="shared" si="14"/>
        <v>0</v>
      </c>
      <c r="D281" s="477">
        <v>272</v>
      </c>
      <c r="E281" s="478"/>
      <c r="F281" s="477"/>
      <c r="G281" s="479"/>
      <c r="H281" s="477"/>
      <c r="I281" s="480" t="str">
        <f>IF(H281&lt;&gt;"",INDEX('Kode Akun'!$D:$D,MATCH($H281,'Kode Akun'!$C:$C,0),0),"")</f>
        <v/>
      </c>
      <c r="J281" s="481"/>
      <c r="K281" s="481"/>
      <c r="L281" s="482"/>
      <c r="M281" s="483"/>
      <c r="N281" s="487"/>
      <c r="O281" s="487"/>
      <c r="P281" s="489"/>
      <c r="Q281" s="484"/>
      <c r="R281" s="484"/>
      <c r="S281" s="488" t="str">
        <f>IFERROR(INDEX(Customer!D:D,MATCH(R281,Customer!C:C,0),0),"")</f>
        <v/>
      </c>
      <c r="T281" s="490" t="str">
        <f>IFERROR(INDEX('Kode Akun'!N:N,MATCH(H281,'Kode Akun'!C:C,0),0),"")</f>
        <v/>
      </c>
      <c r="U281" s="488" t="str">
        <f>IFERROR(INDEX('Kode Akun'!O:O,MATCH(H281,'Kode Akun'!C:C,0),0),"")</f>
        <v/>
      </c>
      <c r="V281" s="166"/>
    </row>
    <row r="282" spans="1:22" ht="15" customHeight="1" x14ac:dyDescent="0.25">
      <c r="A282" s="51">
        <f t="shared" si="15"/>
        <v>0</v>
      </c>
      <c r="B282" s="51">
        <f t="shared" si="16"/>
        <v>2</v>
      </c>
      <c r="C282" s="442">
        <f t="shared" si="14"/>
        <v>0</v>
      </c>
      <c r="D282" s="477">
        <v>273</v>
      </c>
      <c r="E282" s="478"/>
      <c r="F282" s="477"/>
      <c r="G282" s="479"/>
      <c r="H282" s="477"/>
      <c r="I282" s="480" t="str">
        <f>IF(H282&lt;&gt;"",INDEX('Kode Akun'!$D:$D,MATCH($H282,'Kode Akun'!$C:$C,0),0),"")</f>
        <v/>
      </c>
      <c r="J282" s="481"/>
      <c r="K282" s="481"/>
      <c r="L282" s="482"/>
      <c r="M282" s="483"/>
      <c r="N282" s="487"/>
      <c r="O282" s="487"/>
      <c r="P282" s="489"/>
      <c r="Q282" s="484"/>
      <c r="R282" s="484"/>
      <c r="S282" s="488" t="str">
        <f>IFERROR(INDEX(Customer!D:D,MATCH(R282,Customer!C:C,0),0),"")</f>
        <v/>
      </c>
      <c r="T282" s="490" t="str">
        <f>IFERROR(INDEX('Kode Akun'!N:N,MATCH(H282,'Kode Akun'!C:C,0),0),"")</f>
        <v/>
      </c>
      <c r="U282" s="488" t="str">
        <f>IFERROR(INDEX('Kode Akun'!O:O,MATCH(H282,'Kode Akun'!C:C,0),0),"")</f>
        <v/>
      </c>
      <c r="V282" s="166"/>
    </row>
    <row r="283" spans="1:22" ht="15" customHeight="1" x14ac:dyDescent="0.25">
      <c r="A283" s="51">
        <f t="shared" si="15"/>
        <v>0</v>
      </c>
      <c r="B283" s="51">
        <f t="shared" si="16"/>
        <v>2</v>
      </c>
      <c r="C283" s="442">
        <f t="shared" si="14"/>
        <v>0</v>
      </c>
      <c r="D283" s="477">
        <v>274</v>
      </c>
      <c r="E283" s="478"/>
      <c r="F283" s="477"/>
      <c r="G283" s="479"/>
      <c r="H283" s="477"/>
      <c r="I283" s="480" t="str">
        <f>IF(H283&lt;&gt;"",INDEX('Kode Akun'!$D:$D,MATCH($H283,'Kode Akun'!$C:$C,0),0),"")</f>
        <v/>
      </c>
      <c r="J283" s="481"/>
      <c r="K283" s="481"/>
      <c r="L283" s="482"/>
      <c r="M283" s="483"/>
      <c r="N283" s="487"/>
      <c r="O283" s="487"/>
      <c r="P283" s="489"/>
      <c r="Q283" s="484"/>
      <c r="R283" s="484"/>
      <c r="S283" s="488" t="str">
        <f>IFERROR(INDEX(Customer!D:D,MATCH(R283,Customer!C:C,0),0),"")</f>
        <v/>
      </c>
      <c r="T283" s="490" t="str">
        <f>IFERROR(INDEX('Kode Akun'!N:N,MATCH(H283,'Kode Akun'!C:C,0),0),"")</f>
        <v/>
      </c>
      <c r="U283" s="488" t="str">
        <f>IFERROR(INDEX('Kode Akun'!O:O,MATCH(H283,'Kode Akun'!C:C,0),0),"")</f>
        <v/>
      </c>
      <c r="V283" s="166"/>
    </row>
    <row r="284" spans="1:22" ht="15" customHeight="1" x14ac:dyDescent="0.25">
      <c r="A284" s="51">
        <f t="shared" si="15"/>
        <v>0</v>
      </c>
      <c r="B284" s="51">
        <f t="shared" si="16"/>
        <v>2</v>
      </c>
      <c r="C284" s="442">
        <f t="shared" si="14"/>
        <v>0</v>
      </c>
      <c r="D284" s="477">
        <v>275</v>
      </c>
      <c r="E284" s="478"/>
      <c r="F284" s="477"/>
      <c r="G284" s="479"/>
      <c r="H284" s="477"/>
      <c r="I284" s="480" t="str">
        <f>IF(H284&lt;&gt;"",INDEX('Kode Akun'!$D:$D,MATCH($H284,'Kode Akun'!$C:$C,0),0),"")</f>
        <v/>
      </c>
      <c r="J284" s="481"/>
      <c r="K284" s="481"/>
      <c r="L284" s="482"/>
      <c r="M284" s="483"/>
      <c r="N284" s="487"/>
      <c r="O284" s="487"/>
      <c r="P284" s="489"/>
      <c r="Q284" s="484"/>
      <c r="R284" s="484"/>
      <c r="S284" s="488" t="str">
        <f>IFERROR(INDEX(Customer!D:D,MATCH(R284,Customer!C:C,0),0),"")</f>
        <v/>
      </c>
      <c r="T284" s="490" t="str">
        <f>IFERROR(INDEX('Kode Akun'!N:N,MATCH(H284,'Kode Akun'!C:C,0),0),"")</f>
        <v/>
      </c>
      <c r="U284" s="488" t="str">
        <f>IFERROR(INDEX('Kode Akun'!O:O,MATCH(H284,'Kode Akun'!C:C,0),0),"")</f>
        <v/>
      </c>
      <c r="V284" s="166"/>
    </row>
    <row r="285" spans="1:22" ht="15" customHeight="1" x14ac:dyDescent="0.25">
      <c r="A285" s="51">
        <f t="shared" si="15"/>
        <v>0</v>
      </c>
      <c r="B285" s="51">
        <f t="shared" si="16"/>
        <v>2</v>
      </c>
      <c r="C285" s="442">
        <f t="shared" si="14"/>
        <v>0</v>
      </c>
      <c r="D285" s="477">
        <v>276</v>
      </c>
      <c r="E285" s="478"/>
      <c r="F285" s="477"/>
      <c r="G285" s="479"/>
      <c r="H285" s="477"/>
      <c r="I285" s="480" t="str">
        <f>IF(H285&lt;&gt;"",INDEX('Kode Akun'!$D:$D,MATCH($H285,'Kode Akun'!$C:$C,0),0),"")</f>
        <v/>
      </c>
      <c r="J285" s="481"/>
      <c r="K285" s="481"/>
      <c r="L285" s="482"/>
      <c r="M285" s="483"/>
      <c r="N285" s="487"/>
      <c r="O285" s="487"/>
      <c r="P285" s="489"/>
      <c r="Q285" s="484"/>
      <c r="R285" s="484"/>
      <c r="S285" s="488" t="str">
        <f>IFERROR(INDEX(Customer!D:D,MATCH(R285,Customer!C:C,0),0),"")</f>
        <v/>
      </c>
      <c r="T285" s="490" t="str">
        <f>IFERROR(INDEX('Kode Akun'!N:N,MATCH(H285,'Kode Akun'!C:C,0),0),"")</f>
        <v/>
      </c>
      <c r="U285" s="488" t="str">
        <f>IFERROR(INDEX('Kode Akun'!O:O,MATCH(H285,'Kode Akun'!C:C,0),0),"")</f>
        <v/>
      </c>
      <c r="V285" s="166"/>
    </row>
    <row r="286" spans="1:22" ht="15" customHeight="1" x14ac:dyDescent="0.25">
      <c r="A286" s="51">
        <f t="shared" si="15"/>
        <v>0</v>
      </c>
      <c r="B286" s="51">
        <f t="shared" si="16"/>
        <v>2</v>
      </c>
      <c r="C286" s="442">
        <f t="shared" si="14"/>
        <v>0</v>
      </c>
      <c r="D286" s="477">
        <v>277</v>
      </c>
      <c r="E286" s="478"/>
      <c r="F286" s="477"/>
      <c r="G286" s="479"/>
      <c r="H286" s="477"/>
      <c r="I286" s="480" t="str">
        <f>IF(H286&lt;&gt;"",INDEX('Kode Akun'!$D:$D,MATCH($H286,'Kode Akun'!$C:$C,0),0),"")</f>
        <v/>
      </c>
      <c r="J286" s="481"/>
      <c r="K286" s="481"/>
      <c r="L286" s="482"/>
      <c r="M286" s="483"/>
      <c r="N286" s="487"/>
      <c r="O286" s="487"/>
      <c r="P286" s="489"/>
      <c r="Q286" s="484"/>
      <c r="R286" s="484"/>
      <c r="S286" s="488" t="str">
        <f>IFERROR(INDEX(Customer!D:D,MATCH(R286,Customer!C:C,0),0),"")</f>
        <v/>
      </c>
      <c r="T286" s="490" t="str">
        <f>IFERROR(INDEX('Kode Akun'!N:N,MATCH(H286,'Kode Akun'!C:C,0),0),"")</f>
        <v/>
      </c>
      <c r="U286" s="488" t="str">
        <f>IFERROR(INDEX('Kode Akun'!O:O,MATCH(H286,'Kode Akun'!C:C,0),0),"")</f>
        <v/>
      </c>
      <c r="V286" s="166"/>
    </row>
    <row r="287" spans="1:22" ht="15" customHeight="1" x14ac:dyDescent="0.25">
      <c r="A287" s="51">
        <f t="shared" si="15"/>
        <v>0</v>
      </c>
      <c r="B287" s="51">
        <f t="shared" si="16"/>
        <v>2</v>
      </c>
      <c r="C287" s="442">
        <f t="shared" si="14"/>
        <v>0</v>
      </c>
      <c r="D287" s="477">
        <v>278</v>
      </c>
      <c r="E287" s="478"/>
      <c r="F287" s="477"/>
      <c r="G287" s="479"/>
      <c r="H287" s="477"/>
      <c r="I287" s="480" t="str">
        <f>IF(H287&lt;&gt;"",INDEX('Kode Akun'!$D:$D,MATCH($H287,'Kode Akun'!$C:$C,0),0),"")</f>
        <v/>
      </c>
      <c r="J287" s="481"/>
      <c r="K287" s="481"/>
      <c r="L287" s="482"/>
      <c r="M287" s="483"/>
      <c r="N287" s="487"/>
      <c r="O287" s="487"/>
      <c r="P287" s="489"/>
      <c r="Q287" s="484"/>
      <c r="R287" s="484"/>
      <c r="S287" s="488" t="str">
        <f>IFERROR(INDEX(Customer!D:D,MATCH(R287,Customer!C:C,0),0),"")</f>
        <v/>
      </c>
      <c r="T287" s="490" t="str">
        <f>IFERROR(INDEX('Kode Akun'!N:N,MATCH(H287,'Kode Akun'!C:C,0),0),"")</f>
        <v/>
      </c>
      <c r="U287" s="488" t="str">
        <f>IFERROR(INDEX('Kode Akun'!O:O,MATCH(H287,'Kode Akun'!C:C,0),0),"")</f>
        <v/>
      </c>
      <c r="V287" s="166"/>
    </row>
    <row r="288" spans="1:22" ht="15" customHeight="1" x14ac:dyDescent="0.25">
      <c r="A288" s="51">
        <f t="shared" si="15"/>
        <v>0</v>
      </c>
      <c r="B288" s="51">
        <f t="shared" si="16"/>
        <v>2</v>
      </c>
      <c r="C288" s="442">
        <f t="shared" si="14"/>
        <v>0</v>
      </c>
      <c r="D288" s="477">
        <v>279</v>
      </c>
      <c r="E288" s="478"/>
      <c r="F288" s="477"/>
      <c r="G288" s="479"/>
      <c r="H288" s="477"/>
      <c r="I288" s="480" t="str">
        <f>IF(H288&lt;&gt;"",INDEX('Kode Akun'!$D:$D,MATCH($H288,'Kode Akun'!$C:$C,0),0),"")</f>
        <v/>
      </c>
      <c r="J288" s="481"/>
      <c r="K288" s="481"/>
      <c r="L288" s="482"/>
      <c r="M288" s="483"/>
      <c r="N288" s="487"/>
      <c r="O288" s="487"/>
      <c r="P288" s="489"/>
      <c r="Q288" s="484"/>
      <c r="R288" s="484"/>
      <c r="S288" s="488" t="str">
        <f>IFERROR(INDEX(Customer!D:D,MATCH(R288,Customer!C:C,0),0),"")</f>
        <v/>
      </c>
      <c r="T288" s="490" t="str">
        <f>IFERROR(INDEX('Kode Akun'!N:N,MATCH(H288,'Kode Akun'!C:C,0),0),"")</f>
        <v/>
      </c>
      <c r="U288" s="488" t="str">
        <f>IFERROR(INDEX('Kode Akun'!O:O,MATCH(H288,'Kode Akun'!C:C,0),0),"")</f>
        <v/>
      </c>
      <c r="V288" s="166"/>
    </row>
    <row r="289" spans="1:22" ht="15" customHeight="1" x14ac:dyDescent="0.25">
      <c r="A289" s="51">
        <f t="shared" si="15"/>
        <v>0</v>
      </c>
      <c r="B289" s="51">
        <f t="shared" si="16"/>
        <v>2</v>
      </c>
      <c r="C289" s="442">
        <f t="shared" si="14"/>
        <v>0</v>
      </c>
      <c r="D289" s="477">
        <v>280</v>
      </c>
      <c r="E289" s="478"/>
      <c r="F289" s="477"/>
      <c r="G289" s="479"/>
      <c r="H289" s="477"/>
      <c r="I289" s="480" t="str">
        <f>IF(H289&lt;&gt;"",INDEX('Kode Akun'!$D:$D,MATCH($H289,'Kode Akun'!$C:$C,0),0),"")</f>
        <v/>
      </c>
      <c r="J289" s="481"/>
      <c r="K289" s="481"/>
      <c r="L289" s="482"/>
      <c r="M289" s="483"/>
      <c r="N289" s="487"/>
      <c r="O289" s="487"/>
      <c r="P289" s="489"/>
      <c r="Q289" s="484"/>
      <c r="R289" s="484"/>
      <c r="S289" s="488" t="str">
        <f>IFERROR(INDEX(Customer!D:D,MATCH(R289,Customer!C:C,0),0),"")</f>
        <v/>
      </c>
      <c r="T289" s="490" t="str">
        <f>IFERROR(INDEX('Kode Akun'!N:N,MATCH(H289,'Kode Akun'!C:C,0),0),"")</f>
        <v/>
      </c>
      <c r="U289" s="488" t="str">
        <f>IFERROR(INDEX('Kode Akun'!O:O,MATCH(H289,'Kode Akun'!C:C,0),0),"")</f>
        <v/>
      </c>
      <c r="V289" s="166"/>
    </row>
    <row r="290" spans="1:22" ht="15" customHeight="1" x14ac:dyDescent="0.25">
      <c r="A290" s="51">
        <f t="shared" si="15"/>
        <v>0</v>
      </c>
      <c r="B290" s="51">
        <f t="shared" si="16"/>
        <v>2</v>
      </c>
      <c r="C290" s="442">
        <f t="shared" si="14"/>
        <v>0</v>
      </c>
      <c r="D290" s="477">
        <v>281</v>
      </c>
      <c r="E290" s="478"/>
      <c r="F290" s="477"/>
      <c r="G290" s="479"/>
      <c r="H290" s="477"/>
      <c r="I290" s="480" t="str">
        <f>IF(H290&lt;&gt;"",INDEX('Kode Akun'!$D:$D,MATCH($H290,'Kode Akun'!$C:$C,0),0),"")</f>
        <v/>
      </c>
      <c r="J290" s="481"/>
      <c r="K290" s="481"/>
      <c r="L290" s="482"/>
      <c r="M290" s="483"/>
      <c r="N290" s="487"/>
      <c r="O290" s="487"/>
      <c r="P290" s="489"/>
      <c r="Q290" s="484"/>
      <c r="R290" s="484"/>
      <c r="S290" s="488" t="str">
        <f>IFERROR(INDEX(Customer!D:D,MATCH(R290,Customer!C:C,0),0),"")</f>
        <v/>
      </c>
      <c r="T290" s="490" t="str">
        <f>IFERROR(INDEX('Kode Akun'!N:N,MATCH(H290,'Kode Akun'!C:C,0),0),"")</f>
        <v/>
      </c>
      <c r="U290" s="488" t="str">
        <f>IFERROR(INDEX('Kode Akun'!O:O,MATCH(H290,'Kode Akun'!C:C,0),0),"")</f>
        <v/>
      </c>
      <c r="V290" s="166"/>
    </row>
    <row r="291" spans="1:22" ht="15" customHeight="1" x14ac:dyDescent="0.25">
      <c r="A291" s="51">
        <f t="shared" si="15"/>
        <v>0</v>
      </c>
      <c r="B291" s="51">
        <f t="shared" si="16"/>
        <v>2</v>
      </c>
      <c r="C291" s="442">
        <f t="shared" si="14"/>
        <v>0</v>
      </c>
      <c r="D291" s="477">
        <v>282</v>
      </c>
      <c r="E291" s="478"/>
      <c r="F291" s="477"/>
      <c r="G291" s="479"/>
      <c r="H291" s="477"/>
      <c r="I291" s="480" t="str">
        <f>IF(H291&lt;&gt;"",INDEX('Kode Akun'!$D:$D,MATCH($H291,'Kode Akun'!$C:$C,0),0),"")</f>
        <v/>
      </c>
      <c r="J291" s="481"/>
      <c r="K291" s="481"/>
      <c r="L291" s="482"/>
      <c r="M291" s="483"/>
      <c r="N291" s="487"/>
      <c r="O291" s="487"/>
      <c r="P291" s="489"/>
      <c r="Q291" s="484"/>
      <c r="R291" s="484"/>
      <c r="S291" s="488" t="str">
        <f>IFERROR(INDEX(Customer!D:D,MATCH(R291,Customer!C:C,0),0),"")</f>
        <v/>
      </c>
      <c r="T291" s="490" t="str">
        <f>IFERROR(INDEX('Kode Akun'!N:N,MATCH(H291,'Kode Akun'!C:C,0),0),"")</f>
        <v/>
      </c>
      <c r="U291" s="488" t="str">
        <f>IFERROR(INDEX('Kode Akun'!O:O,MATCH(H291,'Kode Akun'!C:C,0),0),"")</f>
        <v/>
      </c>
      <c r="V291" s="166"/>
    </row>
    <row r="292" spans="1:22" ht="15" customHeight="1" x14ac:dyDescent="0.25">
      <c r="A292" s="51">
        <f t="shared" si="15"/>
        <v>0</v>
      </c>
      <c r="B292" s="51">
        <f t="shared" si="16"/>
        <v>2</v>
      </c>
      <c r="C292" s="442">
        <f t="shared" si="14"/>
        <v>0</v>
      </c>
      <c r="D292" s="477">
        <v>283</v>
      </c>
      <c r="E292" s="478"/>
      <c r="F292" s="477"/>
      <c r="G292" s="479"/>
      <c r="H292" s="477"/>
      <c r="I292" s="480" t="str">
        <f>IF(H292&lt;&gt;"",INDEX('Kode Akun'!$D:$D,MATCH($H292,'Kode Akun'!$C:$C,0),0),"")</f>
        <v/>
      </c>
      <c r="J292" s="481"/>
      <c r="K292" s="481"/>
      <c r="L292" s="482"/>
      <c r="M292" s="483"/>
      <c r="N292" s="487"/>
      <c r="O292" s="487"/>
      <c r="P292" s="489"/>
      <c r="Q292" s="484"/>
      <c r="R292" s="484"/>
      <c r="S292" s="488" t="str">
        <f>IFERROR(INDEX(Customer!D:D,MATCH(R292,Customer!C:C,0),0),"")</f>
        <v/>
      </c>
      <c r="T292" s="490" t="str">
        <f>IFERROR(INDEX('Kode Akun'!N:N,MATCH(H292,'Kode Akun'!C:C,0),0),"")</f>
        <v/>
      </c>
      <c r="U292" s="488" t="str">
        <f>IFERROR(INDEX('Kode Akun'!O:O,MATCH(H292,'Kode Akun'!C:C,0),0),"")</f>
        <v/>
      </c>
      <c r="V292" s="166"/>
    </row>
    <row r="293" spans="1:22" ht="15" customHeight="1" x14ac:dyDescent="0.25">
      <c r="A293" s="51">
        <f t="shared" si="15"/>
        <v>0</v>
      </c>
      <c r="B293" s="51">
        <f t="shared" si="16"/>
        <v>2</v>
      </c>
      <c r="C293" s="442">
        <f t="shared" si="14"/>
        <v>0</v>
      </c>
      <c r="D293" s="477">
        <v>284</v>
      </c>
      <c r="E293" s="478"/>
      <c r="F293" s="477"/>
      <c r="G293" s="479"/>
      <c r="H293" s="477"/>
      <c r="I293" s="480" t="str">
        <f>IF(H293&lt;&gt;"",INDEX('Kode Akun'!$D:$D,MATCH($H293,'Kode Akun'!$C:$C,0),0),"")</f>
        <v/>
      </c>
      <c r="J293" s="481"/>
      <c r="K293" s="481"/>
      <c r="L293" s="482"/>
      <c r="M293" s="483"/>
      <c r="N293" s="487"/>
      <c r="O293" s="487"/>
      <c r="P293" s="489"/>
      <c r="Q293" s="484"/>
      <c r="R293" s="484"/>
      <c r="S293" s="488" t="str">
        <f>IFERROR(INDEX(Customer!D:D,MATCH(R293,Customer!C:C,0),0),"")</f>
        <v/>
      </c>
      <c r="T293" s="490" t="str">
        <f>IFERROR(INDEX('Kode Akun'!N:N,MATCH(H293,'Kode Akun'!C:C,0),0),"")</f>
        <v/>
      </c>
      <c r="U293" s="488" t="str">
        <f>IFERROR(INDEX('Kode Akun'!O:O,MATCH(H293,'Kode Akun'!C:C,0),0),"")</f>
        <v/>
      </c>
      <c r="V293" s="166"/>
    </row>
    <row r="294" spans="1:22" ht="15" customHeight="1" x14ac:dyDescent="0.25">
      <c r="A294" s="51">
        <f t="shared" si="15"/>
        <v>0</v>
      </c>
      <c r="B294" s="51">
        <f t="shared" si="16"/>
        <v>2</v>
      </c>
      <c r="C294" s="442">
        <f t="shared" si="14"/>
        <v>0</v>
      </c>
      <c r="D294" s="477">
        <v>285</v>
      </c>
      <c r="E294" s="478"/>
      <c r="F294" s="477"/>
      <c r="G294" s="479"/>
      <c r="H294" s="477"/>
      <c r="I294" s="480" t="str">
        <f>IF(H294&lt;&gt;"",INDEX('Kode Akun'!$D:$D,MATCH($H294,'Kode Akun'!$C:$C,0),0),"")</f>
        <v/>
      </c>
      <c r="J294" s="481"/>
      <c r="K294" s="481"/>
      <c r="L294" s="482"/>
      <c r="M294" s="483"/>
      <c r="N294" s="487"/>
      <c r="O294" s="487"/>
      <c r="P294" s="489"/>
      <c r="Q294" s="484"/>
      <c r="R294" s="484"/>
      <c r="S294" s="488" t="str">
        <f>IFERROR(INDEX(Customer!D:D,MATCH(R294,Customer!C:C,0),0),"")</f>
        <v/>
      </c>
      <c r="T294" s="490" t="str">
        <f>IFERROR(INDEX('Kode Akun'!N:N,MATCH(H294,'Kode Akun'!C:C,0),0),"")</f>
        <v/>
      </c>
      <c r="U294" s="488" t="str">
        <f>IFERROR(INDEX('Kode Akun'!O:O,MATCH(H294,'Kode Akun'!C:C,0),0),"")</f>
        <v/>
      </c>
      <c r="V294" s="166"/>
    </row>
    <row r="295" spans="1:22" ht="15" customHeight="1" x14ac:dyDescent="0.25">
      <c r="A295" s="51">
        <f t="shared" si="15"/>
        <v>0</v>
      </c>
      <c r="B295" s="51">
        <f t="shared" si="16"/>
        <v>2</v>
      </c>
      <c r="C295" s="442">
        <f t="shared" si="14"/>
        <v>0</v>
      </c>
      <c r="D295" s="477">
        <v>286</v>
      </c>
      <c r="E295" s="478"/>
      <c r="F295" s="477"/>
      <c r="G295" s="479"/>
      <c r="H295" s="477"/>
      <c r="I295" s="480" t="str">
        <f>IF(H295&lt;&gt;"",INDEX('Kode Akun'!$D:$D,MATCH($H295,'Kode Akun'!$C:$C,0),0),"")</f>
        <v/>
      </c>
      <c r="J295" s="481"/>
      <c r="K295" s="481"/>
      <c r="L295" s="482"/>
      <c r="M295" s="483"/>
      <c r="N295" s="487"/>
      <c r="O295" s="487"/>
      <c r="P295" s="489"/>
      <c r="Q295" s="484"/>
      <c r="R295" s="484"/>
      <c r="S295" s="488" t="str">
        <f>IFERROR(INDEX(Customer!D:D,MATCH(R295,Customer!C:C,0),0),"")</f>
        <v/>
      </c>
      <c r="T295" s="490" t="str">
        <f>IFERROR(INDEX('Kode Akun'!N:N,MATCH(H295,'Kode Akun'!C:C,0),0),"")</f>
        <v/>
      </c>
      <c r="U295" s="488" t="str">
        <f>IFERROR(INDEX('Kode Akun'!O:O,MATCH(H295,'Kode Akun'!C:C,0),0),"")</f>
        <v/>
      </c>
      <c r="V295" s="166"/>
    </row>
    <row r="296" spans="1:22" ht="15" customHeight="1" x14ac:dyDescent="0.25">
      <c r="A296" s="51">
        <f t="shared" si="15"/>
        <v>0</v>
      </c>
      <c r="B296" s="51">
        <f t="shared" si="16"/>
        <v>2</v>
      </c>
      <c r="C296" s="442">
        <f t="shared" si="14"/>
        <v>0</v>
      </c>
      <c r="D296" s="477">
        <v>287</v>
      </c>
      <c r="E296" s="478"/>
      <c r="F296" s="477"/>
      <c r="G296" s="479"/>
      <c r="H296" s="477"/>
      <c r="I296" s="480" t="str">
        <f>IF(H296&lt;&gt;"",INDEX('Kode Akun'!$D:$D,MATCH($H296,'Kode Akun'!$C:$C,0),0),"")</f>
        <v/>
      </c>
      <c r="J296" s="481"/>
      <c r="K296" s="481"/>
      <c r="L296" s="482"/>
      <c r="M296" s="483"/>
      <c r="N296" s="487"/>
      <c r="O296" s="487"/>
      <c r="P296" s="489"/>
      <c r="Q296" s="484"/>
      <c r="R296" s="484"/>
      <c r="S296" s="488" t="str">
        <f>IFERROR(INDEX(Customer!D:D,MATCH(R296,Customer!C:C,0),0),"")</f>
        <v/>
      </c>
      <c r="T296" s="490" t="str">
        <f>IFERROR(INDEX('Kode Akun'!N:N,MATCH(H296,'Kode Akun'!C:C,0),0),"")</f>
        <v/>
      </c>
      <c r="U296" s="488" t="str">
        <f>IFERROR(INDEX('Kode Akun'!O:O,MATCH(H296,'Kode Akun'!C:C,0),0),"")</f>
        <v/>
      </c>
      <c r="V296" s="166"/>
    </row>
    <row r="297" spans="1:22" ht="15" customHeight="1" x14ac:dyDescent="0.25">
      <c r="A297" s="51">
        <f t="shared" si="15"/>
        <v>0</v>
      </c>
      <c r="B297" s="51">
        <f t="shared" si="16"/>
        <v>2</v>
      </c>
      <c r="C297" s="442">
        <f t="shared" si="14"/>
        <v>0</v>
      </c>
      <c r="D297" s="477">
        <v>288</v>
      </c>
      <c r="E297" s="478"/>
      <c r="F297" s="477"/>
      <c r="G297" s="479"/>
      <c r="H297" s="477"/>
      <c r="I297" s="480" t="str">
        <f>IF(H297&lt;&gt;"",INDEX('Kode Akun'!$D:$D,MATCH($H297,'Kode Akun'!$C:$C,0),0),"")</f>
        <v/>
      </c>
      <c r="J297" s="481"/>
      <c r="K297" s="481"/>
      <c r="L297" s="482"/>
      <c r="M297" s="483"/>
      <c r="N297" s="487"/>
      <c r="O297" s="487"/>
      <c r="P297" s="489"/>
      <c r="Q297" s="484"/>
      <c r="R297" s="484"/>
      <c r="S297" s="488" t="str">
        <f>IFERROR(INDEX(Customer!D:D,MATCH(R297,Customer!C:C,0),0),"")</f>
        <v/>
      </c>
      <c r="T297" s="490" t="str">
        <f>IFERROR(INDEX('Kode Akun'!N:N,MATCH(H297,'Kode Akun'!C:C,0),0),"")</f>
        <v/>
      </c>
      <c r="U297" s="488" t="str">
        <f>IFERROR(INDEX('Kode Akun'!O:O,MATCH(H297,'Kode Akun'!C:C,0),0),"")</f>
        <v/>
      </c>
      <c r="V297" s="166"/>
    </row>
    <row r="298" spans="1:22" ht="15" customHeight="1" x14ac:dyDescent="0.25">
      <c r="A298" s="51">
        <f t="shared" si="15"/>
        <v>0</v>
      </c>
      <c r="B298" s="51">
        <f t="shared" si="16"/>
        <v>2</v>
      </c>
      <c r="C298" s="442">
        <f t="shared" si="14"/>
        <v>0</v>
      </c>
      <c r="D298" s="477">
        <v>289</v>
      </c>
      <c r="E298" s="478"/>
      <c r="F298" s="477"/>
      <c r="G298" s="479"/>
      <c r="H298" s="477"/>
      <c r="I298" s="480" t="str">
        <f>IF(H298&lt;&gt;"",INDEX('Kode Akun'!$D:$D,MATCH($H298,'Kode Akun'!$C:$C,0),0),"")</f>
        <v/>
      </c>
      <c r="J298" s="481"/>
      <c r="K298" s="481"/>
      <c r="L298" s="482"/>
      <c r="M298" s="483"/>
      <c r="N298" s="487"/>
      <c r="O298" s="487"/>
      <c r="P298" s="489"/>
      <c r="Q298" s="484"/>
      <c r="R298" s="484"/>
      <c r="S298" s="488" t="str">
        <f>IFERROR(INDEX(Customer!D:D,MATCH(R298,Customer!C:C,0),0),"")</f>
        <v/>
      </c>
      <c r="T298" s="490" t="str">
        <f>IFERROR(INDEX('Kode Akun'!N:N,MATCH(H298,'Kode Akun'!C:C,0),0),"")</f>
        <v/>
      </c>
      <c r="U298" s="488" t="str">
        <f>IFERROR(INDEX('Kode Akun'!O:O,MATCH(H298,'Kode Akun'!C:C,0),0),"")</f>
        <v/>
      </c>
      <c r="V298" s="166"/>
    </row>
    <row r="299" spans="1:22" ht="15" customHeight="1" x14ac:dyDescent="0.25">
      <c r="A299" s="51">
        <f t="shared" si="15"/>
        <v>0</v>
      </c>
      <c r="B299" s="51">
        <f t="shared" si="16"/>
        <v>2</v>
      </c>
      <c r="C299" s="442">
        <f t="shared" si="14"/>
        <v>0</v>
      </c>
      <c r="D299" s="477">
        <v>290</v>
      </c>
      <c r="E299" s="478"/>
      <c r="F299" s="477"/>
      <c r="G299" s="479"/>
      <c r="H299" s="477"/>
      <c r="I299" s="480" t="str">
        <f>IF(H299&lt;&gt;"",INDEX('Kode Akun'!$D:$D,MATCH($H299,'Kode Akun'!$C:$C,0),0),"")</f>
        <v/>
      </c>
      <c r="J299" s="481"/>
      <c r="K299" s="481"/>
      <c r="L299" s="482"/>
      <c r="M299" s="483"/>
      <c r="N299" s="487"/>
      <c r="O299" s="487"/>
      <c r="P299" s="489"/>
      <c r="Q299" s="484"/>
      <c r="R299" s="484"/>
      <c r="S299" s="488" t="str">
        <f>IFERROR(INDEX(Customer!D:D,MATCH(R299,Customer!C:C,0),0),"")</f>
        <v/>
      </c>
      <c r="T299" s="490" t="str">
        <f>IFERROR(INDEX('Kode Akun'!N:N,MATCH(H299,'Kode Akun'!C:C,0),0),"")</f>
        <v/>
      </c>
      <c r="U299" s="488" t="str">
        <f>IFERROR(INDEX('Kode Akun'!O:O,MATCH(H299,'Kode Akun'!C:C,0),0),"")</f>
        <v/>
      </c>
      <c r="V299" s="166"/>
    </row>
    <row r="300" spans="1:22" ht="15" customHeight="1" x14ac:dyDescent="0.25">
      <c r="A300" s="51">
        <f t="shared" si="15"/>
        <v>0</v>
      </c>
      <c r="B300" s="51">
        <f t="shared" si="16"/>
        <v>2</v>
      </c>
      <c r="C300" s="442">
        <f t="shared" si="14"/>
        <v>0</v>
      </c>
      <c r="D300" s="477">
        <v>291</v>
      </c>
      <c r="E300" s="478"/>
      <c r="F300" s="477"/>
      <c r="G300" s="479"/>
      <c r="H300" s="477"/>
      <c r="I300" s="480" t="str">
        <f>IF(H300&lt;&gt;"",INDEX('Kode Akun'!$D:$D,MATCH($H300,'Kode Akun'!$C:$C,0),0),"")</f>
        <v/>
      </c>
      <c r="J300" s="481"/>
      <c r="K300" s="481"/>
      <c r="L300" s="482"/>
      <c r="M300" s="483"/>
      <c r="N300" s="487"/>
      <c r="O300" s="487"/>
      <c r="P300" s="489"/>
      <c r="Q300" s="484"/>
      <c r="R300" s="484"/>
      <c r="S300" s="488" t="str">
        <f>IFERROR(INDEX(Customer!D:D,MATCH(R300,Customer!C:C,0),0),"")</f>
        <v/>
      </c>
      <c r="T300" s="490" t="str">
        <f>IFERROR(INDEX('Kode Akun'!N:N,MATCH(H300,'Kode Akun'!C:C,0),0),"")</f>
        <v/>
      </c>
      <c r="U300" s="488" t="str">
        <f>IFERROR(INDEX('Kode Akun'!O:O,MATCH(H300,'Kode Akun'!C:C,0),0),"")</f>
        <v/>
      </c>
      <c r="V300" s="166"/>
    </row>
    <row r="301" spans="1:22" ht="15" customHeight="1" x14ac:dyDescent="0.25">
      <c r="A301" s="51">
        <f t="shared" si="15"/>
        <v>0</v>
      </c>
      <c r="B301" s="51">
        <f t="shared" si="16"/>
        <v>2</v>
      </c>
      <c r="C301" s="442">
        <f t="shared" si="14"/>
        <v>0</v>
      </c>
      <c r="D301" s="477">
        <v>292</v>
      </c>
      <c r="E301" s="478"/>
      <c r="F301" s="477"/>
      <c r="G301" s="479"/>
      <c r="H301" s="477"/>
      <c r="I301" s="480" t="str">
        <f>IF(H301&lt;&gt;"",INDEX('Kode Akun'!$D:$D,MATCH($H301,'Kode Akun'!$C:$C,0),0),"")</f>
        <v/>
      </c>
      <c r="J301" s="481"/>
      <c r="K301" s="481"/>
      <c r="L301" s="482"/>
      <c r="M301" s="483"/>
      <c r="N301" s="487"/>
      <c r="O301" s="487"/>
      <c r="P301" s="489"/>
      <c r="Q301" s="484"/>
      <c r="R301" s="484"/>
      <c r="S301" s="488" t="str">
        <f>IFERROR(INDEX(Customer!D:D,MATCH(R301,Customer!C:C,0),0),"")</f>
        <v/>
      </c>
      <c r="T301" s="490" t="str">
        <f>IFERROR(INDEX('Kode Akun'!N:N,MATCH(H301,'Kode Akun'!C:C,0),0),"")</f>
        <v/>
      </c>
      <c r="U301" s="488" t="str">
        <f>IFERROR(INDEX('Kode Akun'!O:O,MATCH(H301,'Kode Akun'!C:C,0),0),"")</f>
        <v/>
      </c>
      <c r="V301" s="166"/>
    </row>
    <row r="302" spans="1:22" ht="15" customHeight="1" x14ac:dyDescent="0.25">
      <c r="A302" s="51">
        <f t="shared" si="15"/>
        <v>0</v>
      </c>
      <c r="B302" s="51">
        <f t="shared" si="16"/>
        <v>2</v>
      </c>
      <c r="C302" s="442">
        <f t="shared" si="14"/>
        <v>0</v>
      </c>
      <c r="D302" s="477">
        <v>293</v>
      </c>
      <c r="E302" s="478"/>
      <c r="F302" s="477"/>
      <c r="G302" s="479"/>
      <c r="H302" s="477"/>
      <c r="I302" s="480" t="str">
        <f>IF(H302&lt;&gt;"",INDEX('Kode Akun'!$D:$D,MATCH($H302,'Kode Akun'!$C:$C,0),0),"")</f>
        <v/>
      </c>
      <c r="J302" s="481"/>
      <c r="K302" s="481"/>
      <c r="L302" s="482"/>
      <c r="M302" s="483"/>
      <c r="N302" s="487"/>
      <c r="O302" s="487"/>
      <c r="P302" s="489"/>
      <c r="Q302" s="484"/>
      <c r="R302" s="484"/>
      <c r="S302" s="488" t="str">
        <f>IFERROR(INDEX(Customer!D:D,MATCH(R302,Customer!C:C,0),0),"")</f>
        <v/>
      </c>
      <c r="T302" s="490" t="str">
        <f>IFERROR(INDEX('Kode Akun'!N:N,MATCH(H302,'Kode Akun'!C:C,0),0),"")</f>
        <v/>
      </c>
      <c r="U302" s="488" t="str">
        <f>IFERROR(INDEX('Kode Akun'!O:O,MATCH(H302,'Kode Akun'!C:C,0),0),"")</f>
        <v/>
      </c>
      <c r="V302" s="166"/>
    </row>
    <row r="303" spans="1:22" ht="15" customHeight="1" x14ac:dyDescent="0.25">
      <c r="A303" s="51">
        <f t="shared" si="15"/>
        <v>0</v>
      </c>
      <c r="B303" s="51">
        <f t="shared" si="16"/>
        <v>2</v>
      </c>
      <c r="C303" s="442">
        <f t="shared" si="14"/>
        <v>0</v>
      </c>
      <c r="D303" s="477">
        <v>294</v>
      </c>
      <c r="E303" s="478"/>
      <c r="F303" s="477"/>
      <c r="G303" s="479"/>
      <c r="H303" s="477"/>
      <c r="I303" s="480" t="str">
        <f>IF(H303&lt;&gt;"",INDEX('Kode Akun'!$D:$D,MATCH($H303,'Kode Akun'!$C:$C,0),0),"")</f>
        <v/>
      </c>
      <c r="J303" s="481"/>
      <c r="K303" s="481"/>
      <c r="L303" s="482"/>
      <c r="M303" s="483"/>
      <c r="N303" s="487"/>
      <c r="O303" s="487"/>
      <c r="P303" s="489"/>
      <c r="Q303" s="484"/>
      <c r="R303" s="484"/>
      <c r="S303" s="488" t="str">
        <f>IFERROR(INDEX(Customer!D:D,MATCH(R303,Customer!C:C,0),0),"")</f>
        <v/>
      </c>
      <c r="T303" s="490" t="str">
        <f>IFERROR(INDEX('Kode Akun'!N:N,MATCH(H303,'Kode Akun'!C:C,0),0),"")</f>
        <v/>
      </c>
      <c r="U303" s="488" t="str">
        <f>IFERROR(INDEX('Kode Akun'!O:O,MATCH(H303,'Kode Akun'!C:C,0),0),"")</f>
        <v/>
      </c>
      <c r="V303" s="166"/>
    </row>
    <row r="304" spans="1:22" ht="15" customHeight="1" x14ac:dyDescent="0.25">
      <c r="A304" s="51">
        <f t="shared" si="15"/>
        <v>0</v>
      </c>
      <c r="B304" s="51">
        <f t="shared" si="16"/>
        <v>2</v>
      </c>
      <c r="C304" s="442">
        <f t="shared" si="14"/>
        <v>0</v>
      </c>
      <c r="D304" s="477">
        <v>295</v>
      </c>
      <c r="E304" s="478"/>
      <c r="F304" s="477"/>
      <c r="G304" s="479"/>
      <c r="H304" s="477"/>
      <c r="I304" s="480" t="str">
        <f>IF(H304&lt;&gt;"",INDEX('Kode Akun'!$D:$D,MATCH($H304,'Kode Akun'!$C:$C,0),0),"")</f>
        <v/>
      </c>
      <c r="J304" s="481"/>
      <c r="K304" s="481"/>
      <c r="L304" s="482"/>
      <c r="M304" s="483"/>
      <c r="N304" s="487"/>
      <c r="O304" s="487"/>
      <c r="P304" s="489"/>
      <c r="Q304" s="484"/>
      <c r="R304" s="484"/>
      <c r="S304" s="488" t="str">
        <f>IFERROR(INDEX(Customer!D:D,MATCH(R304,Customer!C:C,0),0),"")</f>
        <v/>
      </c>
      <c r="T304" s="490" t="str">
        <f>IFERROR(INDEX('Kode Akun'!N:N,MATCH(H304,'Kode Akun'!C:C,0),0),"")</f>
        <v/>
      </c>
      <c r="U304" s="488" t="str">
        <f>IFERROR(INDEX('Kode Akun'!O:O,MATCH(H304,'Kode Akun'!C:C,0),0),"")</f>
        <v/>
      </c>
      <c r="V304" s="166"/>
    </row>
    <row r="305" spans="1:22" ht="15" customHeight="1" x14ac:dyDescent="0.25">
      <c r="A305" s="51">
        <f t="shared" si="15"/>
        <v>0</v>
      </c>
      <c r="B305" s="51">
        <f t="shared" si="16"/>
        <v>2</v>
      </c>
      <c r="C305" s="442">
        <f t="shared" si="14"/>
        <v>0</v>
      </c>
      <c r="D305" s="477">
        <v>296</v>
      </c>
      <c r="E305" s="478"/>
      <c r="F305" s="477"/>
      <c r="G305" s="479"/>
      <c r="H305" s="477"/>
      <c r="I305" s="480" t="str">
        <f>IF(H305&lt;&gt;"",INDEX('Kode Akun'!$D:$D,MATCH($H305,'Kode Akun'!$C:$C,0),0),"")</f>
        <v/>
      </c>
      <c r="J305" s="481"/>
      <c r="K305" s="481"/>
      <c r="L305" s="482"/>
      <c r="M305" s="483"/>
      <c r="N305" s="487"/>
      <c r="O305" s="487"/>
      <c r="P305" s="489"/>
      <c r="Q305" s="484"/>
      <c r="R305" s="484"/>
      <c r="S305" s="488" t="str">
        <f>IFERROR(INDEX(Customer!D:D,MATCH(R305,Customer!C:C,0),0),"")</f>
        <v/>
      </c>
      <c r="T305" s="490" t="str">
        <f>IFERROR(INDEX('Kode Akun'!N:N,MATCH(H305,'Kode Akun'!C:C,0),0),"")</f>
        <v/>
      </c>
      <c r="U305" s="488" t="str">
        <f>IFERROR(INDEX('Kode Akun'!O:O,MATCH(H305,'Kode Akun'!C:C,0),0),"")</f>
        <v/>
      </c>
      <c r="V305" s="166"/>
    </row>
    <row r="306" spans="1:22" ht="15" customHeight="1" x14ac:dyDescent="0.25">
      <c r="A306" s="51">
        <f t="shared" si="15"/>
        <v>0</v>
      </c>
      <c r="B306" s="51">
        <f t="shared" si="16"/>
        <v>2</v>
      </c>
      <c r="C306" s="442">
        <f t="shared" si="14"/>
        <v>0</v>
      </c>
      <c r="D306" s="477">
        <v>297</v>
      </c>
      <c r="E306" s="478"/>
      <c r="F306" s="477"/>
      <c r="G306" s="479"/>
      <c r="H306" s="477"/>
      <c r="I306" s="480" t="str">
        <f>IF(H306&lt;&gt;"",INDEX('Kode Akun'!$D:$D,MATCH($H306,'Kode Akun'!$C:$C,0),0),"")</f>
        <v/>
      </c>
      <c r="J306" s="481"/>
      <c r="K306" s="481"/>
      <c r="L306" s="482"/>
      <c r="M306" s="483"/>
      <c r="N306" s="487"/>
      <c r="O306" s="487"/>
      <c r="P306" s="489"/>
      <c r="Q306" s="484"/>
      <c r="R306" s="484"/>
      <c r="S306" s="488" t="str">
        <f>IFERROR(INDEX(Customer!D:D,MATCH(R306,Customer!C:C,0),0),"")</f>
        <v/>
      </c>
      <c r="T306" s="490" t="str">
        <f>IFERROR(INDEX('Kode Akun'!N:N,MATCH(H306,'Kode Akun'!C:C,0),0),"")</f>
        <v/>
      </c>
      <c r="U306" s="488" t="str">
        <f>IFERROR(INDEX('Kode Akun'!O:O,MATCH(H306,'Kode Akun'!C:C,0),0),"")</f>
        <v/>
      </c>
      <c r="V306" s="166"/>
    </row>
    <row r="307" spans="1:22" ht="15" customHeight="1" x14ac:dyDescent="0.25">
      <c r="A307" s="51">
        <f t="shared" si="15"/>
        <v>0</v>
      </c>
      <c r="B307" s="51">
        <f t="shared" si="16"/>
        <v>2</v>
      </c>
      <c r="C307" s="442">
        <f t="shared" si="14"/>
        <v>0</v>
      </c>
      <c r="D307" s="477">
        <v>298</v>
      </c>
      <c r="E307" s="478"/>
      <c r="F307" s="477"/>
      <c r="G307" s="479"/>
      <c r="H307" s="477"/>
      <c r="I307" s="480" t="str">
        <f>IF(H307&lt;&gt;"",INDEX('Kode Akun'!$D:$D,MATCH($H307,'Kode Akun'!$C:$C,0),0),"")</f>
        <v/>
      </c>
      <c r="J307" s="481"/>
      <c r="K307" s="481"/>
      <c r="L307" s="482"/>
      <c r="M307" s="483"/>
      <c r="N307" s="487"/>
      <c r="O307" s="487"/>
      <c r="P307" s="489"/>
      <c r="Q307" s="484"/>
      <c r="R307" s="484"/>
      <c r="S307" s="488" t="str">
        <f>IFERROR(INDEX(Customer!D:D,MATCH(R307,Customer!C:C,0),0),"")</f>
        <v/>
      </c>
      <c r="T307" s="490" t="str">
        <f>IFERROR(INDEX('Kode Akun'!N:N,MATCH(H307,'Kode Akun'!C:C,0),0),"")</f>
        <v/>
      </c>
      <c r="U307" s="488" t="str">
        <f>IFERROR(INDEX('Kode Akun'!O:O,MATCH(H307,'Kode Akun'!C:C,0),0),"")</f>
        <v/>
      </c>
      <c r="V307" s="166"/>
    </row>
    <row r="308" spans="1:22" ht="15" customHeight="1" x14ac:dyDescent="0.25">
      <c r="A308" s="51">
        <f t="shared" si="15"/>
        <v>0</v>
      </c>
      <c r="B308" s="51">
        <f t="shared" si="16"/>
        <v>2</v>
      </c>
      <c r="C308" s="442">
        <f t="shared" si="14"/>
        <v>0</v>
      </c>
      <c r="D308" s="477">
        <v>299</v>
      </c>
      <c r="E308" s="478"/>
      <c r="F308" s="477"/>
      <c r="G308" s="479"/>
      <c r="H308" s="477"/>
      <c r="I308" s="480" t="str">
        <f>IF(H308&lt;&gt;"",INDEX('Kode Akun'!$D:$D,MATCH($H308,'Kode Akun'!$C:$C,0),0),"")</f>
        <v/>
      </c>
      <c r="J308" s="481"/>
      <c r="K308" s="481"/>
      <c r="L308" s="482"/>
      <c r="M308" s="483"/>
      <c r="N308" s="487"/>
      <c r="O308" s="487"/>
      <c r="P308" s="489"/>
      <c r="Q308" s="484"/>
      <c r="R308" s="484"/>
      <c r="S308" s="488" t="str">
        <f>IFERROR(INDEX(Customer!D:D,MATCH(R308,Customer!C:C,0),0),"")</f>
        <v/>
      </c>
      <c r="T308" s="490" t="str">
        <f>IFERROR(INDEX('Kode Akun'!N:N,MATCH(H308,'Kode Akun'!C:C,0),0),"")</f>
        <v/>
      </c>
      <c r="U308" s="488" t="str">
        <f>IFERROR(INDEX('Kode Akun'!O:O,MATCH(H308,'Kode Akun'!C:C,0),0),"")</f>
        <v/>
      </c>
      <c r="V308" s="166"/>
    </row>
    <row r="309" spans="1:22" ht="15" customHeight="1" x14ac:dyDescent="0.25">
      <c r="A309" s="51">
        <f t="shared" si="15"/>
        <v>0</v>
      </c>
      <c r="B309" s="51">
        <f t="shared" si="16"/>
        <v>2</v>
      </c>
      <c r="C309" s="442">
        <f t="shared" si="14"/>
        <v>0</v>
      </c>
      <c r="D309" s="477">
        <v>300</v>
      </c>
      <c r="E309" s="478"/>
      <c r="F309" s="477"/>
      <c r="G309" s="479"/>
      <c r="H309" s="477"/>
      <c r="I309" s="480" t="str">
        <f>IF(H309&lt;&gt;"",INDEX('Kode Akun'!$D:$D,MATCH($H309,'Kode Akun'!$C:$C,0),0),"")</f>
        <v/>
      </c>
      <c r="J309" s="481"/>
      <c r="K309" s="481"/>
      <c r="L309" s="482"/>
      <c r="M309" s="483"/>
      <c r="N309" s="487"/>
      <c r="O309" s="487"/>
      <c r="P309" s="489"/>
      <c r="Q309" s="484"/>
      <c r="R309" s="484"/>
      <c r="S309" s="488" t="str">
        <f>IFERROR(INDEX(Customer!D:D,MATCH(R309,Customer!C:C,0),0),"")</f>
        <v/>
      </c>
      <c r="T309" s="490" t="str">
        <f>IFERROR(INDEX('Kode Akun'!N:N,MATCH(H309,'Kode Akun'!C:C,0),0),"")</f>
        <v/>
      </c>
      <c r="U309" s="488" t="str">
        <f>IFERROR(INDEX('Kode Akun'!O:O,MATCH(H309,'Kode Akun'!C:C,0),0),"")</f>
        <v/>
      </c>
      <c r="V309" s="166"/>
    </row>
    <row r="310" spans="1:22" ht="15" customHeight="1" x14ac:dyDescent="0.25">
      <c r="A310" s="51">
        <f t="shared" si="15"/>
        <v>0</v>
      </c>
      <c r="B310" s="51">
        <f t="shared" si="16"/>
        <v>2</v>
      </c>
      <c r="C310" s="442">
        <f t="shared" si="14"/>
        <v>0</v>
      </c>
      <c r="D310" s="477">
        <v>301</v>
      </c>
      <c r="E310" s="478"/>
      <c r="F310" s="477"/>
      <c r="G310" s="479"/>
      <c r="H310" s="477"/>
      <c r="I310" s="480" t="str">
        <f>IF(H310&lt;&gt;"",INDEX('Kode Akun'!$D:$D,MATCH($H310,'Kode Akun'!$C:$C,0),0),"")</f>
        <v/>
      </c>
      <c r="J310" s="481"/>
      <c r="K310" s="481"/>
      <c r="L310" s="482"/>
      <c r="M310" s="483"/>
      <c r="N310" s="487"/>
      <c r="O310" s="487"/>
      <c r="P310" s="489"/>
      <c r="Q310" s="484"/>
      <c r="R310" s="484"/>
      <c r="S310" s="488" t="str">
        <f>IFERROR(INDEX(Customer!D:D,MATCH(R310,Customer!C:C,0),0),"")</f>
        <v/>
      </c>
      <c r="T310" s="490" t="str">
        <f>IFERROR(INDEX('Kode Akun'!N:N,MATCH(H310,'Kode Akun'!C:C,0),0),"")</f>
        <v/>
      </c>
      <c r="U310" s="488" t="str">
        <f>IFERROR(INDEX('Kode Akun'!O:O,MATCH(H310,'Kode Akun'!C:C,0),0),"")</f>
        <v/>
      </c>
      <c r="V310" s="166"/>
    </row>
    <row r="311" spans="1:22" ht="15" customHeight="1" x14ac:dyDescent="0.25">
      <c r="A311" s="51">
        <f t="shared" si="15"/>
        <v>0</v>
      </c>
      <c r="B311" s="51">
        <f t="shared" si="16"/>
        <v>2</v>
      </c>
      <c r="C311" s="442">
        <f t="shared" si="14"/>
        <v>0</v>
      </c>
      <c r="D311" s="477">
        <v>302</v>
      </c>
      <c r="E311" s="478"/>
      <c r="F311" s="477"/>
      <c r="G311" s="479"/>
      <c r="H311" s="477"/>
      <c r="I311" s="480" t="str">
        <f>IF(H311&lt;&gt;"",INDEX('Kode Akun'!$D:$D,MATCH($H311,'Kode Akun'!$C:$C,0),0),"")</f>
        <v/>
      </c>
      <c r="J311" s="481"/>
      <c r="K311" s="481"/>
      <c r="L311" s="482"/>
      <c r="M311" s="483"/>
      <c r="N311" s="487"/>
      <c r="O311" s="487"/>
      <c r="P311" s="489"/>
      <c r="Q311" s="484"/>
      <c r="R311" s="484"/>
      <c r="S311" s="488" t="str">
        <f>IFERROR(INDEX(Customer!D:D,MATCH(R311,Customer!C:C,0),0),"")</f>
        <v/>
      </c>
      <c r="T311" s="490" t="str">
        <f>IFERROR(INDEX('Kode Akun'!N:N,MATCH(H311,'Kode Akun'!C:C,0),0),"")</f>
        <v/>
      </c>
      <c r="U311" s="488" t="str">
        <f>IFERROR(INDEX('Kode Akun'!O:O,MATCH(H311,'Kode Akun'!C:C,0),0),"")</f>
        <v/>
      </c>
      <c r="V311" s="166"/>
    </row>
    <row r="312" spans="1:22" ht="15" customHeight="1" x14ac:dyDescent="0.25">
      <c r="A312" s="51">
        <f t="shared" si="15"/>
        <v>0</v>
      </c>
      <c r="B312" s="51">
        <f t="shared" si="16"/>
        <v>2</v>
      </c>
      <c r="C312" s="442">
        <f t="shared" si="14"/>
        <v>0</v>
      </c>
      <c r="D312" s="477">
        <v>303</v>
      </c>
      <c r="E312" s="478"/>
      <c r="F312" s="477"/>
      <c r="G312" s="479"/>
      <c r="H312" s="477"/>
      <c r="I312" s="480" t="str">
        <f>IF(H312&lt;&gt;"",INDEX('Kode Akun'!$D:$D,MATCH($H312,'Kode Akun'!$C:$C,0),0),"")</f>
        <v/>
      </c>
      <c r="J312" s="481"/>
      <c r="K312" s="481"/>
      <c r="L312" s="482"/>
      <c r="M312" s="483"/>
      <c r="N312" s="487"/>
      <c r="O312" s="487"/>
      <c r="P312" s="489"/>
      <c r="Q312" s="484"/>
      <c r="R312" s="484"/>
      <c r="S312" s="488" t="str">
        <f>IFERROR(INDEX(Customer!D:D,MATCH(R312,Customer!C:C,0),0),"")</f>
        <v/>
      </c>
      <c r="T312" s="490" t="str">
        <f>IFERROR(INDEX('Kode Akun'!N:N,MATCH(H312,'Kode Akun'!C:C,0),0),"")</f>
        <v/>
      </c>
      <c r="U312" s="488" t="str">
        <f>IFERROR(INDEX('Kode Akun'!O:O,MATCH(H312,'Kode Akun'!C:C,0),0),"")</f>
        <v/>
      </c>
      <c r="V312" s="166"/>
    </row>
    <row r="313" spans="1:22" ht="15" customHeight="1" x14ac:dyDescent="0.25">
      <c r="A313" s="51">
        <f t="shared" si="15"/>
        <v>0</v>
      </c>
      <c r="B313" s="51">
        <f t="shared" si="16"/>
        <v>2</v>
      </c>
      <c r="C313" s="442">
        <f t="shared" si="14"/>
        <v>0</v>
      </c>
      <c r="D313" s="477">
        <v>304</v>
      </c>
      <c r="E313" s="478"/>
      <c r="F313" s="477"/>
      <c r="G313" s="479"/>
      <c r="H313" s="477"/>
      <c r="I313" s="480" t="str">
        <f>IF(H313&lt;&gt;"",INDEX('Kode Akun'!$D:$D,MATCH($H313,'Kode Akun'!$C:$C,0),0),"")</f>
        <v/>
      </c>
      <c r="J313" s="481"/>
      <c r="K313" s="481"/>
      <c r="L313" s="482"/>
      <c r="M313" s="483"/>
      <c r="N313" s="487"/>
      <c r="O313" s="487"/>
      <c r="P313" s="489"/>
      <c r="Q313" s="484"/>
      <c r="R313" s="484"/>
      <c r="S313" s="488" t="str">
        <f>IFERROR(INDEX(Customer!D:D,MATCH(R313,Customer!C:C,0),0),"")</f>
        <v/>
      </c>
      <c r="T313" s="490" t="str">
        <f>IFERROR(INDEX('Kode Akun'!N:N,MATCH(H313,'Kode Akun'!C:C,0),0),"")</f>
        <v/>
      </c>
      <c r="U313" s="488" t="str">
        <f>IFERROR(INDEX('Kode Akun'!O:O,MATCH(H313,'Kode Akun'!C:C,0),0),"")</f>
        <v/>
      </c>
      <c r="V313" s="166"/>
    </row>
    <row r="314" spans="1:22" ht="15" customHeight="1" x14ac:dyDescent="0.25">
      <c r="A314" s="51">
        <f t="shared" si="15"/>
        <v>0</v>
      </c>
      <c r="B314" s="51">
        <f t="shared" si="16"/>
        <v>2</v>
      </c>
      <c r="C314" s="442">
        <f t="shared" si="14"/>
        <v>0</v>
      </c>
      <c r="D314" s="477">
        <v>305</v>
      </c>
      <c r="E314" s="478"/>
      <c r="F314" s="477"/>
      <c r="G314" s="479"/>
      <c r="H314" s="477"/>
      <c r="I314" s="480" t="str">
        <f>IF(H314&lt;&gt;"",INDEX('Kode Akun'!$D:$D,MATCH($H314,'Kode Akun'!$C:$C,0),0),"")</f>
        <v/>
      </c>
      <c r="J314" s="481"/>
      <c r="K314" s="481"/>
      <c r="L314" s="482"/>
      <c r="M314" s="483"/>
      <c r="N314" s="487"/>
      <c r="O314" s="487"/>
      <c r="P314" s="489"/>
      <c r="Q314" s="484"/>
      <c r="R314" s="484"/>
      <c r="S314" s="488" t="str">
        <f>IFERROR(INDEX(Customer!D:D,MATCH(R314,Customer!C:C,0),0),"")</f>
        <v/>
      </c>
      <c r="T314" s="490" t="str">
        <f>IFERROR(INDEX('Kode Akun'!N:N,MATCH(H314,'Kode Akun'!C:C,0),0),"")</f>
        <v/>
      </c>
      <c r="U314" s="488" t="str">
        <f>IFERROR(INDEX('Kode Akun'!O:O,MATCH(H314,'Kode Akun'!C:C,0),0),"")</f>
        <v/>
      </c>
      <c r="V314" s="166"/>
    </row>
    <row r="315" spans="1:22" ht="15" customHeight="1" x14ac:dyDescent="0.25">
      <c r="A315" s="51">
        <f t="shared" si="15"/>
        <v>0</v>
      </c>
      <c r="B315" s="51">
        <f t="shared" si="16"/>
        <v>2</v>
      </c>
      <c r="C315" s="442">
        <f t="shared" si="14"/>
        <v>0</v>
      </c>
      <c r="D315" s="477">
        <v>306</v>
      </c>
      <c r="E315" s="478"/>
      <c r="F315" s="477"/>
      <c r="G315" s="479"/>
      <c r="H315" s="477"/>
      <c r="I315" s="480" t="str">
        <f>IF(H315&lt;&gt;"",INDEX('Kode Akun'!$D:$D,MATCH($H315,'Kode Akun'!$C:$C,0),0),"")</f>
        <v/>
      </c>
      <c r="J315" s="481"/>
      <c r="K315" s="481"/>
      <c r="L315" s="482"/>
      <c r="M315" s="483"/>
      <c r="N315" s="487"/>
      <c r="O315" s="487"/>
      <c r="P315" s="489"/>
      <c r="Q315" s="484"/>
      <c r="R315" s="484"/>
      <c r="S315" s="488" t="str">
        <f>IFERROR(INDEX(Customer!D:D,MATCH(R315,Customer!C:C,0),0),"")</f>
        <v/>
      </c>
      <c r="T315" s="490" t="str">
        <f>IFERROR(INDEX('Kode Akun'!N:N,MATCH(H315,'Kode Akun'!C:C,0),0),"")</f>
        <v/>
      </c>
      <c r="U315" s="488" t="str">
        <f>IFERROR(INDEX('Kode Akun'!O:O,MATCH(H315,'Kode Akun'!C:C,0),0),"")</f>
        <v/>
      </c>
      <c r="V315" s="166"/>
    </row>
    <row r="316" spans="1:22" ht="15" customHeight="1" x14ac:dyDescent="0.25">
      <c r="A316" s="51">
        <f t="shared" si="15"/>
        <v>0</v>
      </c>
      <c r="B316" s="51">
        <f t="shared" si="16"/>
        <v>2</v>
      </c>
      <c r="C316" s="442">
        <f t="shared" si="14"/>
        <v>0</v>
      </c>
      <c r="D316" s="477">
        <v>307</v>
      </c>
      <c r="E316" s="478"/>
      <c r="F316" s="477"/>
      <c r="G316" s="479"/>
      <c r="H316" s="477"/>
      <c r="I316" s="480" t="str">
        <f>IF(H316&lt;&gt;"",INDEX('Kode Akun'!$D:$D,MATCH($H316,'Kode Akun'!$C:$C,0),0),"")</f>
        <v/>
      </c>
      <c r="J316" s="481"/>
      <c r="K316" s="481"/>
      <c r="L316" s="482"/>
      <c r="M316" s="483"/>
      <c r="N316" s="487"/>
      <c r="O316" s="487"/>
      <c r="P316" s="489"/>
      <c r="Q316" s="484"/>
      <c r="R316" s="484"/>
      <c r="S316" s="488" t="str">
        <f>IFERROR(INDEX(Customer!D:D,MATCH(R316,Customer!C:C,0),0),"")</f>
        <v/>
      </c>
      <c r="T316" s="490" t="str">
        <f>IFERROR(INDEX('Kode Akun'!N:N,MATCH(H316,'Kode Akun'!C:C,0),0),"")</f>
        <v/>
      </c>
      <c r="U316" s="488" t="str">
        <f>IFERROR(INDEX('Kode Akun'!O:O,MATCH(H316,'Kode Akun'!C:C,0),0),"")</f>
        <v/>
      </c>
      <c r="V316" s="166"/>
    </row>
    <row r="317" spans="1:22" ht="15" customHeight="1" x14ac:dyDescent="0.25">
      <c r="A317" s="51">
        <f t="shared" si="15"/>
        <v>0</v>
      </c>
      <c r="B317" s="51">
        <f t="shared" si="16"/>
        <v>2</v>
      </c>
      <c r="C317" s="442">
        <f t="shared" si="14"/>
        <v>0</v>
      </c>
      <c r="D317" s="477">
        <v>308</v>
      </c>
      <c r="E317" s="478"/>
      <c r="F317" s="477"/>
      <c r="G317" s="479"/>
      <c r="H317" s="477"/>
      <c r="I317" s="480" t="str">
        <f>IF(H317&lt;&gt;"",INDEX('Kode Akun'!$D:$D,MATCH($H317,'Kode Akun'!$C:$C,0),0),"")</f>
        <v/>
      </c>
      <c r="J317" s="481"/>
      <c r="K317" s="481"/>
      <c r="L317" s="482"/>
      <c r="M317" s="483"/>
      <c r="N317" s="487"/>
      <c r="O317" s="487"/>
      <c r="P317" s="489"/>
      <c r="Q317" s="484"/>
      <c r="R317" s="484"/>
      <c r="S317" s="488" t="str">
        <f>IFERROR(INDEX(Customer!D:D,MATCH(R317,Customer!C:C,0),0),"")</f>
        <v/>
      </c>
      <c r="T317" s="490" t="str">
        <f>IFERROR(INDEX('Kode Akun'!N:N,MATCH(H317,'Kode Akun'!C:C,0),0),"")</f>
        <v/>
      </c>
      <c r="U317" s="488" t="str">
        <f>IFERROR(INDEX('Kode Akun'!O:O,MATCH(H317,'Kode Akun'!C:C,0),0),"")</f>
        <v/>
      </c>
      <c r="V317" s="166"/>
    </row>
    <row r="318" spans="1:22" ht="15" customHeight="1" x14ac:dyDescent="0.25">
      <c r="A318" s="51">
        <f t="shared" si="15"/>
        <v>0</v>
      </c>
      <c r="B318" s="51">
        <f t="shared" si="16"/>
        <v>2</v>
      </c>
      <c r="C318" s="442">
        <f t="shared" si="14"/>
        <v>0</v>
      </c>
      <c r="D318" s="477">
        <v>309</v>
      </c>
      <c r="E318" s="478"/>
      <c r="F318" s="477"/>
      <c r="G318" s="479"/>
      <c r="H318" s="477"/>
      <c r="I318" s="480" t="str">
        <f>IF(H318&lt;&gt;"",INDEX('Kode Akun'!$D:$D,MATCH($H318,'Kode Akun'!$C:$C,0),0),"")</f>
        <v/>
      </c>
      <c r="J318" s="481"/>
      <c r="K318" s="481"/>
      <c r="L318" s="482"/>
      <c r="M318" s="483"/>
      <c r="N318" s="487"/>
      <c r="O318" s="487"/>
      <c r="P318" s="489"/>
      <c r="Q318" s="484"/>
      <c r="R318" s="484"/>
      <c r="S318" s="488" t="str">
        <f>IFERROR(INDEX(Customer!D:D,MATCH(R318,Customer!C:C,0),0),"")</f>
        <v/>
      </c>
      <c r="T318" s="490" t="str">
        <f>IFERROR(INDEX('Kode Akun'!N:N,MATCH(H318,'Kode Akun'!C:C,0),0),"")</f>
        <v/>
      </c>
      <c r="U318" s="488" t="str">
        <f>IFERROR(INDEX('Kode Akun'!O:O,MATCH(H318,'Kode Akun'!C:C,0),0),"")</f>
        <v/>
      </c>
      <c r="V318" s="166"/>
    </row>
    <row r="319" spans="1:22" ht="15" customHeight="1" x14ac:dyDescent="0.25">
      <c r="A319" s="51">
        <f t="shared" si="15"/>
        <v>0</v>
      </c>
      <c r="B319" s="51">
        <f t="shared" si="16"/>
        <v>2</v>
      </c>
      <c r="C319" s="442">
        <f t="shared" si="14"/>
        <v>0</v>
      </c>
      <c r="D319" s="477">
        <v>310</v>
      </c>
      <c r="E319" s="478"/>
      <c r="F319" s="477"/>
      <c r="G319" s="479"/>
      <c r="H319" s="477"/>
      <c r="I319" s="480" t="str">
        <f>IF(H319&lt;&gt;"",INDEX('Kode Akun'!$D:$D,MATCH($H319,'Kode Akun'!$C:$C,0),0),"")</f>
        <v/>
      </c>
      <c r="J319" s="481"/>
      <c r="K319" s="481"/>
      <c r="L319" s="482"/>
      <c r="M319" s="483"/>
      <c r="N319" s="487"/>
      <c r="O319" s="487"/>
      <c r="P319" s="489"/>
      <c r="Q319" s="484"/>
      <c r="R319" s="484"/>
      <c r="S319" s="488" t="str">
        <f>IFERROR(INDEX(Customer!D:D,MATCH(R319,Customer!C:C,0),0),"")</f>
        <v/>
      </c>
      <c r="T319" s="490" t="str">
        <f>IFERROR(INDEX('Kode Akun'!N:N,MATCH(H319,'Kode Akun'!C:C,0),0),"")</f>
        <v/>
      </c>
      <c r="U319" s="488" t="str">
        <f>IFERROR(INDEX('Kode Akun'!O:O,MATCH(H319,'Kode Akun'!C:C,0),0),"")</f>
        <v/>
      </c>
      <c r="V319" s="166"/>
    </row>
    <row r="320" spans="1:22" ht="15" customHeight="1" x14ac:dyDescent="0.25">
      <c r="A320" s="51">
        <f t="shared" si="15"/>
        <v>0</v>
      </c>
      <c r="B320" s="51">
        <f t="shared" si="16"/>
        <v>2</v>
      </c>
      <c r="C320" s="442">
        <f t="shared" si="14"/>
        <v>0</v>
      </c>
      <c r="D320" s="477">
        <v>311</v>
      </c>
      <c r="E320" s="478"/>
      <c r="F320" s="477"/>
      <c r="G320" s="479"/>
      <c r="H320" s="477"/>
      <c r="I320" s="480" t="str">
        <f>IF(H320&lt;&gt;"",INDEX('Kode Akun'!$D:$D,MATCH($H320,'Kode Akun'!$C:$C,0),0),"")</f>
        <v/>
      </c>
      <c r="J320" s="481"/>
      <c r="K320" s="481"/>
      <c r="L320" s="482"/>
      <c r="M320" s="483"/>
      <c r="N320" s="487"/>
      <c r="O320" s="487"/>
      <c r="P320" s="489"/>
      <c r="Q320" s="484"/>
      <c r="R320" s="484"/>
      <c r="S320" s="488" t="str">
        <f>IFERROR(INDEX(Customer!D:D,MATCH(R320,Customer!C:C,0),0),"")</f>
        <v/>
      </c>
      <c r="T320" s="490" t="str">
        <f>IFERROR(INDEX('Kode Akun'!N:N,MATCH(H320,'Kode Akun'!C:C,0),0),"")</f>
        <v/>
      </c>
      <c r="U320" s="488" t="str">
        <f>IFERROR(INDEX('Kode Akun'!O:O,MATCH(H320,'Kode Akun'!C:C,0),0),"")</f>
        <v/>
      </c>
      <c r="V320" s="166"/>
    </row>
    <row r="321" spans="1:22" ht="15" customHeight="1" x14ac:dyDescent="0.25">
      <c r="A321" s="51">
        <f t="shared" si="15"/>
        <v>0</v>
      </c>
      <c r="B321" s="51">
        <f t="shared" si="16"/>
        <v>2</v>
      </c>
      <c r="C321" s="442">
        <f t="shared" si="14"/>
        <v>0</v>
      </c>
      <c r="D321" s="477">
        <v>312</v>
      </c>
      <c r="E321" s="478"/>
      <c r="F321" s="477"/>
      <c r="G321" s="479"/>
      <c r="H321" s="477"/>
      <c r="I321" s="480" t="str">
        <f>IF(H321&lt;&gt;"",INDEX('Kode Akun'!$D:$D,MATCH($H321,'Kode Akun'!$C:$C,0),0),"")</f>
        <v/>
      </c>
      <c r="J321" s="481"/>
      <c r="K321" s="481"/>
      <c r="L321" s="482"/>
      <c r="M321" s="483"/>
      <c r="N321" s="487"/>
      <c r="O321" s="487"/>
      <c r="P321" s="489"/>
      <c r="Q321" s="484"/>
      <c r="R321" s="484"/>
      <c r="S321" s="488" t="str">
        <f>IFERROR(INDEX(Customer!D:D,MATCH(R321,Customer!C:C,0),0),"")</f>
        <v/>
      </c>
      <c r="T321" s="490" t="str">
        <f>IFERROR(INDEX('Kode Akun'!N:N,MATCH(H321,'Kode Akun'!C:C,0),0),"")</f>
        <v/>
      </c>
      <c r="U321" s="488" t="str">
        <f>IFERROR(INDEX('Kode Akun'!O:O,MATCH(H321,'Kode Akun'!C:C,0),0),"")</f>
        <v/>
      </c>
      <c r="V321" s="166"/>
    </row>
    <row r="322" spans="1:22" ht="15" customHeight="1" x14ac:dyDescent="0.25">
      <c r="A322" s="51">
        <f t="shared" si="15"/>
        <v>0</v>
      </c>
      <c r="B322" s="51">
        <f t="shared" si="16"/>
        <v>2</v>
      </c>
      <c r="C322" s="442">
        <f t="shared" si="14"/>
        <v>0</v>
      </c>
      <c r="D322" s="477">
        <v>313</v>
      </c>
      <c r="E322" s="478"/>
      <c r="F322" s="477"/>
      <c r="G322" s="479"/>
      <c r="H322" s="477"/>
      <c r="I322" s="480" t="str">
        <f>IF(H322&lt;&gt;"",INDEX('Kode Akun'!$D:$D,MATCH($H322,'Kode Akun'!$C:$C,0),0),"")</f>
        <v/>
      </c>
      <c r="J322" s="481"/>
      <c r="K322" s="481"/>
      <c r="L322" s="482"/>
      <c r="M322" s="483"/>
      <c r="N322" s="487"/>
      <c r="O322" s="487"/>
      <c r="P322" s="489"/>
      <c r="Q322" s="484"/>
      <c r="R322" s="484"/>
      <c r="S322" s="488" t="str">
        <f>IFERROR(INDEX(Customer!D:D,MATCH(R322,Customer!C:C,0),0),"")</f>
        <v/>
      </c>
      <c r="T322" s="490" t="str">
        <f>IFERROR(INDEX('Kode Akun'!N:N,MATCH(H322,'Kode Akun'!C:C,0),0),"")</f>
        <v/>
      </c>
      <c r="U322" s="488" t="str">
        <f>IFERROR(INDEX('Kode Akun'!O:O,MATCH(H322,'Kode Akun'!C:C,0),0),"")</f>
        <v/>
      </c>
      <c r="V322" s="166"/>
    </row>
    <row r="323" spans="1:22" ht="15" customHeight="1" x14ac:dyDescent="0.25">
      <c r="A323" s="51">
        <f t="shared" si="15"/>
        <v>0</v>
      </c>
      <c r="B323" s="51">
        <f t="shared" si="16"/>
        <v>2</v>
      </c>
      <c r="C323" s="442">
        <f t="shared" si="14"/>
        <v>0</v>
      </c>
      <c r="D323" s="477">
        <v>314</v>
      </c>
      <c r="E323" s="478"/>
      <c r="F323" s="477"/>
      <c r="G323" s="479"/>
      <c r="H323" s="477"/>
      <c r="I323" s="480" t="str">
        <f>IF(H323&lt;&gt;"",INDEX('Kode Akun'!$D:$D,MATCH($H323,'Kode Akun'!$C:$C,0),0),"")</f>
        <v/>
      </c>
      <c r="J323" s="481"/>
      <c r="K323" s="481"/>
      <c r="L323" s="482"/>
      <c r="M323" s="483"/>
      <c r="N323" s="487"/>
      <c r="O323" s="487"/>
      <c r="P323" s="489"/>
      <c r="Q323" s="484"/>
      <c r="R323" s="484"/>
      <c r="S323" s="488" t="str">
        <f>IFERROR(INDEX(Customer!D:D,MATCH(R323,Customer!C:C,0),0),"")</f>
        <v/>
      </c>
      <c r="T323" s="490" t="str">
        <f>IFERROR(INDEX('Kode Akun'!N:N,MATCH(H323,'Kode Akun'!C:C,0),0),"")</f>
        <v/>
      </c>
      <c r="U323" s="488" t="str">
        <f>IFERROR(INDEX('Kode Akun'!O:O,MATCH(H323,'Kode Akun'!C:C,0),0),"")</f>
        <v/>
      </c>
      <c r="V323" s="166"/>
    </row>
    <row r="324" spans="1:22" ht="15" customHeight="1" x14ac:dyDescent="0.25">
      <c r="A324" s="51">
        <f t="shared" si="15"/>
        <v>0</v>
      </c>
      <c r="B324" s="51">
        <f t="shared" si="16"/>
        <v>2</v>
      </c>
      <c r="C324" s="442">
        <f t="shared" si="14"/>
        <v>0</v>
      </c>
      <c r="D324" s="477">
        <v>315</v>
      </c>
      <c r="E324" s="478"/>
      <c r="F324" s="477"/>
      <c r="G324" s="479"/>
      <c r="H324" s="477"/>
      <c r="I324" s="480" t="str">
        <f>IF(H324&lt;&gt;"",INDEX('Kode Akun'!$D:$D,MATCH($H324,'Kode Akun'!$C:$C,0),0),"")</f>
        <v/>
      </c>
      <c r="J324" s="481"/>
      <c r="K324" s="481"/>
      <c r="L324" s="482"/>
      <c r="M324" s="483"/>
      <c r="N324" s="487"/>
      <c r="O324" s="487"/>
      <c r="P324" s="489"/>
      <c r="Q324" s="484"/>
      <c r="R324" s="484"/>
      <c r="S324" s="488" t="str">
        <f>IFERROR(INDEX(Customer!D:D,MATCH(R324,Customer!C:C,0),0),"")</f>
        <v/>
      </c>
      <c r="T324" s="490" t="str">
        <f>IFERROR(INDEX('Kode Akun'!N:N,MATCH(H324,'Kode Akun'!C:C,0),0),"")</f>
        <v/>
      </c>
      <c r="U324" s="488" t="str">
        <f>IFERROR(INDEX('Kode Akun'!O:O,MATCH(H324,'Kode Akun'!C:C,0),0),"")</f>
        <v/>
      </c>
      <c r="V324" s="166"/>
    </row>
    <row r="325" spans="1:22" ht="15" customHeight="1" x14ac:dyDescent="0.25">
      <c r="A325" s="51">
        <f t="shared" si="15"/>
        <v>0</v>
      </c>
      <c r="B325" s="51">
        <f t="shared" si="16"/>
        <v>2</v>
      </c>
      <c r="C325" s="442">
        <f t="shared" si="14"/>
        <v>0</v>
      </c>
      <c r="D325" s="477">
        <v>316</v>
      </c>
      <c r="E325" s="478"/>
      <c r="F325" s="477"/>
      <c r="G325" s="479"/>
      <c r="H325" s="477"/>
      <c r="I325" s="480" t="str">
        <f>IF(H325&lt;&gt;"",INDEX('Kode Akun'!$D:$D,MATCH($H325,'Kode Akun'!$C:$C,0),0),"")</f>
        <v/>
      </c>
      <c r="J325" s="481"/>
      <c r="K325" s="481"/>
      <c r="L325" s="482"/>
      <c r="M325" s="483"/>
      <c r="N325" s="487"/>
      <c r="O325" s="487"/>
      <c r="P325" s="489"/>
      <c r="Q325" s="484"/>
      <c r="R325" s="484"/>
      <c r="S325" s="488" t="str">
        <f>IFERROR(INDEX(Customer!D:D,MATCH(R325,Customer!C:C,0),0),"")</f>
        <v/>
      </c>
      <c r="T325" s="490" t="str">
        <f>IFERROR(INDEX('Kode Akun'!N:N,MATCH(H325,'Kode Akun'!C:C,0),0),"")</f>
        <v/>
      </c>
      <c r="U325" s="488" t="str">
        <f>IFERROR(INDEX('Kode Akun'!O:O,MATCH(H325,'Kode Akun'!C:C,0),0),"")</f>
        <v/>
      </c>
      <c r="V325" s="166"/>
    </row>
    <row r="326" spans="1:22" ht="15" customHeight="1" x14ac:dyDescent="0.25">
      <c r="A326" s="51">
        <f t="shared" si="15"/>
        <v>0</v>
      </c>
      <c r="B326" s="51">
        <f t="shared" si="16"/>
        <v>2</v>
      </c>
      <c r="C326" s="442">
        <f t="shared" si="14"/>
        <v>0</v>
      </c>
      <c r="D326" s="477">
        <v>317</v>
      </c>
      <c r="E326" s="478"/>
      <c r="F326" s="477"/>
      <c r="G326" s="479"/>
      <c r="H326" s="477"/>
      <c r="I326" s="480" t="str">
        <f>IF(H326&lt;&gt;"",INDEX('Kode Akun'!$D:$D,MATCH($H326,'Kode Akun'!$C:$C,0),0),"")</f>
        <v/>
      </c>
      <c r="J326" s="481"/>
      <c r="K326" s="481"/>
      <c r="L326" s="482"/>
      <c r="M326" s="483"/>
      <c r="N326" s="487"/>
      <c r="O326" s="487"/>
      <c r="P326" s="489"/>
      <c r="Q326" s="484"/>
      <c r="R326" s="484"/>
      <c r="S326" s="488" t="str">
        <f>IFERROR(INDEX(Customer!D:D,MATCH(R326,Customer!C:C,0),0),"")</f>
        <v/>
      </c>
      <c r="T326" s="490" t="str">
        <f>IFERROR(INDEX('Kode Akun'!N:N,MATCH(H326,'Kode Akun'!C:C,0),0),"")</f>
        <v/>
      </c>
      <c r="U326" s="488" t="str">
        <f>IFERROR(INDEX('Kode Akun'!O:O,MATCH(H326,'Kode Akun'!C:C,0),0),"")</f>
        <v/>
      </c>
      <c r="V326" s="166"/>
    </row>
    <row r="327" spans="1:22" ht="15" customHeight="1" x14ac:dyDescent="0.25">
      <c r="A327" s="51">
        <f t="shared" si="15"/>
        <v>0</v>
      </c>
      <c r="B327" s="51">
        <f t="shared" si="16"/>
        <v>2</v>
      </c>
      <c r="C327" s="442">
        <f t="shared" si="14"/>
        <v>0</v>
      </c>
      <c r="D327" s="477">
        <v>318</v>
      </c>
      <c r="E327" s="478"/>
      <c r="F327" s="477"/>
      <c r="G327" s="479"/>
      <c r="H327" s="477"/>
      <c r="I327" s="480" t="str">
        <f>IF(H327&lt;&gt;"",INDEX('Kode Akun'!$D:$D,MATCH($H327,'Kode Akun'!$C:$C,0),0),"")</f>
        <v/>
      </c>
      <c r="J327" s="481"/>
      <c r="K327" s="481"/>
      <c r="L327" s="482"/>
      <c r="M327" s="483"/>
      <c r="N327" s="487"/>
      <c r="O327" s="487"/>
      <c r="P327" s="489"/>
      <c r="Q327" s="484"/>
      <c r="R327" s="484"/>
      <c r="S327" s="488" t="str">
        <f>IFERROR(INDEX(Customer!D:D,MATCH(R327,Customer!C:C,0),0),"")</f>
        <v/>
      </c>
      <c r="T327" s="490" t="str">
        <f>IFERROR(INDEX('Kode Akun'!N:N,MATCH(H327,'Kode Akun'!C:C,0),0),"")</f>
        <v/>
      </c>
      <c r="U327" s="488" t="str">
        <f>IFERROR(INDEX('Kode Akun'!O:O,MATCH(H327,'Kode Akun'!C:C,0),0),"")</f>
        <v/>
      </c>
      <c r="V327" s="166"/>
    </row>
    <row r="328" spans="1:22" ht="15" customHeight="1" x14ac:dyDescent="0.25">
      <c r="A328" s="51">
        <f t="shared" si="15"/>
        <v>0</v>
      </c>
      <c r="B328" s="51">
        <f t="shared" si="16"/>
        <v>2</v>
      </c>
      <c r="C328" s="442">
        <f t="shared" si="14"/>
        <v>0</v>
      </c>
      <c r="D328" s="477">
        <v>319</v>
      </c>
      <c r="E328" s="478"/>
      <c r="F328" s="477"/>
      <c r="G328" s="479"/>
      <c r="H328" s="477"/>
      <c r="I328" s="480" t="str">
        <f>IF(H328&lt;&gt;"",INDEX('Kode Akun'!$D:$D,MATCH($H328,'Kode Akun'!$C:$C,0),0),"")</f>
        <v/>
      </c>
      <c r="J328" s="481"/>
      <c r="K328" s="481"/>
      <c r="L328" s="482"/>
      <c r="M328" s="483"/>
      <c r="N328" s="487"/>
      <c r="O328" s="487"/>
      <c r="P328" s="489"/>
      <c r="Q328" s="484"/>
      <c r="R328" s="484"/>
      <c r="S328" s="488" t="str">
        <f>IFERROR(INDEX(Customer!D:D,MATCH(R328,Customer!C:C,0),0),"")</f>
        <v/>
      </c>
      <c r="T328" s="490" t="str">
        <f>IFERROR(INDEX('Kode Akun'!N:N,MATCH(H328,'Kode Akun'!C:C,0),0),"")</f>
        <v/>
      </c>
      <c r="U328" s="488" t="str">
        <f>IFERROR(INDEX('Kode Akun'!O:O,MATCH(H328,'Kode Akun'!C:C,0),0),"")</f>
        <v/>
      </c>
      <c r="V328" s="166"/>
    </row>
    <row r="329" spans="1:22" ht="15" customHeight="1" x14ac:dyDescent="0.25">
      <c r="A329" s="51">
        <f t="shared" si="15"/>
        <v>0</v>
      </c>
      <c r="B329" s="51">
        <f t="shared" si="16"/>
        <v>2</v>
      </c>
      <c r="C329" s="442">
        <f t="shared" si="14"/>
        <v>0</v>
      </c>
      <c r="D329" s="477">
        <v>320</v>
      </c>
      <c r="E329" s="478"/>
      <c r="F329" s="477"/>
      <c r="G329" s="479"/>
      <c r="H329" s="477"/>
      <c r="I329" s="480" t="str">
        <f>IF(H329&lt;&gt;"",INDEX('Kode Akun'!$D:$D,MATCH($H329,'Kode Akun'!$C:$C,0),0),"")</f>
        <v/>
      </c>
      <c r="J329" s="481"/>
      <c r="K329" s="481"/>
      <c r="L329" s="482"/>
      <c r="M329" s="483"/>
      <c r="N329" s="487"/>
      <c r="O329" s="487"/>
      <c r="P329" s="489"/>
      <c r="Q329" s="484"/>
      <c r="R329" s="484"/>
      <c r="S329" s="488" t="str">
        <f>IFERROR(INDEX(Customer!D:D,MATCH(R329,Customer!C:C,0),0),"")</f>
        <v/>
      </c>
      <c r="T329" s="490" t="str">
        <f>IFERROR(INDEX('Kode Akun'!N:N,MATCH(H329,'Kode Akun'!C:C,0),0),"")</f>
        <v/>
      </c>
      <c r="U329" s="488" t="str">
        <f>IFERROR(INDEX('Kode Akun'!O:O,MATCH(H329,'Kode Akun'!C:C,0),0),"")</f>
        <v/>
      </c>
      <c r="V329" s="166"/>
    </row>
    <row r="330" spans="1:22" ht="15" customHeight="1" x14ac:dyDescent="0.25">
      <c r="A330" s="51">
        <f t="shared" si="15"/>
        <v>0</v>
      </c>
      <c r="B330" s="51">
        <f t="shared" si="16"/>
        <v>2</v>
      </c>
      <c r="C330" s="442">
        <f t="shared" ref="C330:C393" si="17">IF(H330=AkunBukuBesar,IF(C329=0,GLJKMax+C329+1,C329+1),C329)</f>
        <v>0</v>
      </c>
      <c r="D330" s="477">
        <v>321</v>
      </c>
      <c r="E330" s="478"/>
      <c r="F330" s="477"/>
      <c r="G330" s="479"/>
      <c r="H330" s="477"/>
      <c r="I330" s="480" t="str">
        <f>IF(H330&lt;&gt;"",INDEX('Kode Akun'!$D:$D,MATCH($H330,'Kode Akun'!$C:$C,0),0),"")</f>
        <v/>
      </c>
      <c r="J330" s="481"/>
      <c r="K330" s="481"/>
      <c r="L330" s="482"/>
      <c r="M330" s="483"/>
      <c r="N330" s="487"/>
      <c r="O330" s="487"/>
      <c r="P330" s="489"/>
      <c r="Q330" s="484"/>
      <c r="R330" s="484"/>
      <c r="S330" s="488" t="str">
        <f>IFERROR(INDEX(Customer!D:D,MATCH(R330,Customer!C:C,0),0),"")</f>
        <v/>
      </c>
      <c r="T330" s="490" t="str">
        <f>IFERROR(INDEX('Kode Akun'!N:N,MATCH(H330,'Kode Akun'!C:C,0),0),"")</f>
        <v/>
      </c>
      <c r="U330" s="488" t="str">
        <f>IFERROR(INDEX('Kode Akun'!O:O,MATCH(H330,'Kode Akun'!C:C,0),0),"")</f>
        <v/>
      </c>
      <c r="V330" s="166"/>
    </row>
    <row r="331" spans="1:22" ht="15" customHeight="1" x14ac:dyDescent="0.25">
      <c r="A331" s="51">
        <f t="shared" ref="A331:A394" si="18">IF(AND(H331=arapcontrol,O331=arapledgercode),A330+1,A330)</f>
        <v>0</v>
      </c>
      <c r="B331" s="51">
        <f t="shared" ref="B331:B394" si="19">IF(AND(H331=AkunARKontrol,R331=AkunAR),B330+1,B330)</f>
        <v>2</v>
      </c>
      <c r="C331" s="442">
        <f t="shared" si="17"/>
        <v>0</v>
      </c>
      <c r="D331" s="477">
        <v>322</v>
      </c>
      <c r="E331" s="478"/>
      <c r="F331" s="477"/>
      <c r="G331" s="479"/>
      <c r="H331" s="477"/>
      <c r="I331" s="480" t="str">
        <f>IF(H331&lt;&gt;"",INDEX('Kode Akun'!$D:$D,MATCH($H331,'Kode Akun'!$C:$C,0),0),"")</f>
        <v/>
      </c>
      <c r="J331" s="481"/>
      <c r="K331" s="481"/>
      <c r="L331" s="482"/>
      <c r="M331" s="483"/>
      <c r="N331" s="487"/>
      <c r="O331" s="487"/>
      <c r="P331" s="489"/>
      <c r="Q331" s="484"/>
      <c r="R331" s="484"/>
      <c r="S331" s="488" t="str">
        <f>IFERROR(INDEX(Customer!D:D,MATCH(R331,Customer!C:C,0),0),"")</f>
        <v/>
      </c>
      <c r="T331" s="490" t="str">
        <f>IFERROR(INDEX('Kode Akun'!N:N,MATCH(H331,'Kode Akun'!C:C,0),0),"")</f>
        <v/>
      </c>
      <c r="U331" s="488" t="str">
        <f>IFERROR(INDEX('Kode Akun'!O:O,MATCH(H331,'Kode Akun'!C:C,0),0),"")</f>
        <v/>
      </c>
      <c r="V331" s="166"/>
    </row>
    <row r="332" spans="1:22" ht="15" customHeight="1" x14ac:dyDescent="0.25">
      <c r="A332" s="51">
        <f t="shared" si="18"/>
        <v>0</v>
      </c>
      <c r="B332" s="51">
        <f t="shared" si="19"/>
        <v>2</v>
      </c>
      <c r="C332" s="442">
        <f t="shared" si="17"/>
        <v>0</v>
      </c>
      <c r="D332" s="477">
        <v>323</v>
      </c>
      <c r="E332" s="478"/>
      <c r="F332" s="477"/>
      <c r="G332" s="479"/>
      <c r="H332" s="477"/>
      <c r="I332" s="480" t="str">
        <f>IF(H332&lt;&gt;"",INDEX('Kode Akun'!$D:$D,MATCH($H332,'Kode Akun'!$C:$C,0),0),"")</f>
        <v/>
      </c>
      <c r="J332" s="481"/>
      <c r="K332" s="481"/>
      <c r="L332" s="482"/>
      <c r="M332" s="483"/>
      <c r="N332" s="487"/>
      <c r="O332" s="487"/>
      <c r="P332" s="489"/>
      <c r="Q332" s="484"/>
      <c r="R332" s="484"/>
      <c r="S332" s="488" t="str">
        <f>IFERROR(INDEX(Customer!D:D,MATCH(R332,Customer!C:C,0),0),"")</f>
        <v/>
      </c>
      <c r="T332" s="490" t="str">
        <f>IFERROR(INDEX('Kode Akun'!N:N,MATCH(H332,'Kode Akun'!C:C,0),0),"")</f>
        <v/>
      </c>
      <c r="U332" s="488" t="str">
        <f>IFERROR(INDEX('Kode Akun'!O:O,MATCH(H332,'Kode Akun'!C:C,0),0),"")</f>
        <v/>
      </c>
      <c r="V332" s="166"/>
    </row>
    <row r="333" spans="1:22" ht="15" customHeight="1" x14ac:dyDescent="0.25">
      <c r="A333" s="51">
        <f t="shared" si="18"/>
        <v>0</v>
      </c>
      <c r="B333" s="51">
        <f t="shared" si="19"/>
        <v>2</v>
      </c>
      <c r="C333" s="442">
        <f t="shared" si="17"/>
        <v>0</v>
      </c>
      <c r="D333" s="477">
        <v>324</v>
      </c>
      <c r="E333" s="478"/>
      <c r="F333" s="477"/>
      <c r="G333" s="479"/>
      <c r="H333" s="477"/>
      <c r="I333" s="480" t="str">
        <f>IF(H333&lt;&gt;"",INDEX('Kode Akun'!$D:$D,MATCH($H333,'Kode Akun'!$C:$C,0),0),"")</f>
        <v/>
      </c>
      <c r="J333" s="481"/>
      <c r="K333" s="481"/>
      <c r="L333" s="482"/>
      <c r="M333" s="483"/>
      <c r="N333" s="487"/>
      <c r="O333" s="487"/>
      <c r="P333" s="489"/>
      <c r="Q333" s="484"/>
      <c r="R333" s="484"/>
      <c r="S333" s="488" t="str">
        <f>IFERROR(INDEX(Customer!D:D,MATCH(R333,Customer!C:C,0),0),"")</f>
        <v/>
      </c>
      <c r="T333" s="490" t="str">
        <f>IFERROR(INDEX('Kode Akun'!N:N,MATCH(H333,'Kode Akun'!C:C,0),0),"")</f>
        <v/>
      </c>
      <c r="U333" s="488" t="str">
        <f>IFERROR(INDEX('Kode Akun'!O:O,MATCH(H333,'Kode Akun'!C:C,0),0),"")</f>
        <v/>
      </c>
      <c r="V333" s="166"/>
    </row>
    <row r="334" spans="1:22" ht="15" customHeight="1" x14ac:dyDescent="0.25">
      <c r="A334" s="51">
        <f t="shared" si="18"/>
        <v>0</v>
      </c>
      <c r="B334" s="51">
        <f t="shared" si="19"/>
        <v>2</v>
      </c>
      <c r="C334" s="442">
        <f t="shared" si="17"/>
        <v>0</v>
      </c>
      <c r="D334" s="477">
        <v>325</v>
      </c>
      <c r="E334" s="478"/>
      <c r="F334" s="477"/>
      <c r="G334" s="479"/>
      <c r="H334" s="477"/>
      <c r="I334" s="480" t="str">
        <f>IF(H334&lt;&gt;"",INDEX('Kode Akun'!$D:$D,MATCH($H334,'Kode Akun'!$C:$C,0),0),"")</f>
        <v/>
      </c>
      <c r="J334" s="481"/>
      <c r="K334" s="481"/>
      <c r="L334" s="482"/>
      <c r="M334" s="483"/>
      <c r="N334" s="487"/>
      <c r="O334" s="487"/>
      <c r="P334" s="489"/>
      <c r="Q334" s="484"/>
      <c r="R334" s="484"/>
      <c r="S334" s="488" t="str">
        <f>IFERROR(INDEX(Customer!D:D,MATCH(R334,Customer!C:C,0),0),"")</f>
        <v/>
      </c>
      <c r="T334" s="490" t="str">
        <f>IFERROR(INDEX('Kode Akun'!N:N,MATCH(H334,'Kode Akun'!C:C,0),0),"")</f>
        <v/>
      </c>
      <c r="U334" s="488" t="str">
        <f>IFERROR(INDEX('Kode Akun'!O:O,MATCH(H334,'Kode Akun'!C:C,0),0),"")</f>
        <v/>
      </c>
      <c r="V334" s="166"/>
    </row>
    <row r="335" spans="1:22" ht="15" customHeight="1" x14ac:dyDescent="0.25">
      <c r="A335" s="51">
        <f t="shared" si="18"/>
        <v>0</v>
      </c>
      <c r="B335" s="51">
        <f t="shared" si="19"/>
        <v>2</v>
      </c>
      <c r="C335" s="442">
        <f t="shared" si="17"/>
        <v>0</v>
      </c>
      <c r="D335" s="477">
        <v>326</v>
      </c>
      <c r="E335" s="478"/>
      <c r="F335" s="477"/>
      <c r="G335" s="479"/>
      <c r="H335" s="477"/>
      <c r="I335" s="480" t="str">
        <f>IF(H335&lt;&gt;"",INDEX('Kode Akun'!$D:$D,MATCH($H335,'Kode Akun'!$C:$C,0),0),"")</f>
        <v/>
      </c>
      <c r="J335" s="481"/>
      <c r="K335" s="481"/>
      <c r="L335" s="482"/>
      <c r="M335" s="483"/>
      <c r="N335" s="487"/>
      <c r="O335" s="487"/>
      <c r="P335" s="489"/>
      <c r="Q335" s="484"/>
      <c r="R335" s="484"/>
      <c r="S335" s="488" t="str">
        <f>IFERROR(INDEX(Customer!D:D,MATCH(R335,Customer!C:C,0),0),"")</f>
        <v/>
      </c>
      <c r="T335" s="490" t="str">
        <f>IFERROR(INDEX('Kode Akun'!N:N,MATCH(H335,'Kode Akun'!C:C,0),0),"")</f>
        <v/>
      </c>
      <c r="U335" s="488" t="str">
        <f>IFERROR(INDEX('Kode Akun'!O:O,MATCH(H335,'Kode Akun'!C:C,0),0),"")</f>
        <v/>
      </c>
      <c r="V335" s="166"/>
    </row>
    <row r="336" spans="1:22" ht="15" customHeight="1" x14ac:dyDescent="0.25">
      <c r="A336" s="51">
        <f t="shared" si="18"/>
        <v>0</v>
      </c>
      <c r="B336" s="51">
        <f t="shared" si="19"/>
        <v>2</v>
      </c>
      <c r="C336" s="442">
        <f t="shared" si="17"/>
        <v>0</v>
      </c>
      <c r="D336" s="477">
        <v>327</v>
      </c>
      <c r="E336" s="478"/>
      <c r="F336" s="477"/>
      <c r="G336" s="479"/>
      <c r="H336" s="477"/>
      <c r="I336" s="480" t="str">
        <f>IF(H336&lt;&gt;"",INDEX('Kode Akun'!$D:$D,MATCH($H336,'Kode Akun'!$C:$C,0),0),"")</f>
        <v/>
      </c>
      <c r="J336" s="481"/>
      <c r="K336" s="481"/>
      <c r="L336" s="482"/>
      <c r="M336" s="483"/>
      <c r="N336" s="487"/>
      <c r="O336" s="487"/>
      <c r="P336" s="489"/>
      <c r="Q336" s="484"/>
      <c r="R336" s="484"/>
      <c r="S336" s="488" t="str">
        <f>IFERROR(INDEX(Customer!D:D,MATCH(R336,Customer!C:C,0),0),"")</f>
        <v/>
      </c>
      <c r="T336" s="490" t="str">
        <f>IFERROR(INDEX('Kode Akun'!N:N,MATCH(H336,'Kode Akun'!C:C,0),0),"")</f>
        <v/>
      </c>
      <c r="U336" s="488" t="str">
        <f>IFERROR(INDEX('Kode Akun'!O:O,MATCH(H336,'Kode Akun'!C:C,0),0),"")</f>
        <v/>
      </c>
      <c r="V336" s="166"/>
    </row>
    <row r="337" spans="1:22" ht="15" customHeight="1" x14ac:dyDescent="0.25">
      <c r="A337" s="51">
        <f t="shared" si="18"/>
        <v>0</v>
      </c>
      <c r="B337" s="51">
        <f t="shared" si="19"/>
        <v>2</v>
      </c>
      <c r="C337" s="442">
        <f t="shared" si="17"/>
        <v>0</v>
      </c>
      <c r="D337" s="477">
        <v>328</v>
      </c>
      <c r="E337" s="478"/>
      <c r="F337" s="477"/>
      <c r="G337" s="479"/>
      <c r="H337" s="477"/>
      <c r="I337" s="480" t="str">
        <f>IF(H337&lt;&gt;"",INDEX('Kode Akun'!$D:$D,MATCH($H337,'Kode Akun'!$C:$C,0),0),"")</f>
        <v/>
      </c>
      <c r="J337" s="481"/>
      <c r="K337" s="481"/>
      <c r="L337" s="482"/>
      <c r="M337" s="483"/>
      <c r="N337" s="487"/>
      <c r="O337" s="487"/>
      <c r="P337" s="489"/>
      <c r="Q337" s="484"/>
      <c r="R337" s="484"/>
      <c r="S337" s="488" t="str">
        <f>IFERROR(INDEX(Customer!D:D,MATCH(R337,Customer!C:C,0),0),"")</f>
        <v/>
      </c>
      <c r="T337" s="490" t="str">
        <f>IFERROR(INDEX('Kode Akun'!N:N,MATCH(H337,'Kode Akun'!C:C,0),0),"")</f>
        <v/>
      </c>
      <c r="U337" s="488" t="str">
        <f>IFERROR(INDEX('Kode Akun'!O:O,MATCH(H337,'Kode Akun'!C:C,0),0),"")</f>
        <v/>
      </c>
      <c r="V337" s="166"/>
    </row>
    <row r="338" spans="1:22" ht="15" customHeight="1" x14ac:dyDescent="0.25">
      <c r="A338" s="51">
        <f t="shared" si="18"/>
        <v>0</v>
      </c>
      <c r="B338" s="51">
        <f t="shared" si="19"/>
        <v>2</v>
      </c>
      <c r="C338" s="442">
        <f t="shared" si="17"/>
        <v>0</v>
      </c>
      <c r="D338" s="477">
        <v>329</v>
      </c>
      <c r="E338" s="478"/>
      <c r="F338" s="477"/>
      <c r="G338" s="479"/>
      <c r="H338" s="477"/>
      <c r="I338" s="480" t="str">
        <f>IF(H338&lt;&gt;"",INDEX('Kode Akun'!$D:$D,MATCH($H338,'Kode Akun'!$C:$C,0),0),"")</f>
        <v/>
      </c>
      <c r="J338" s="481"/>
      <c r="K338" s="481"/>
      <c r="L338" s="482"/>
      <c r="M338" s="483"/>
      <c r="N338" s="487"/>
      <c r="O338" s="487"/>
      <c r="P338" s="489"/>
      <c r="Q338" s="484"/>
      <c r="R338" s="484"/>
      <c r="S338" s="488" t="str">
        <f>IFERROR(INDEX(Customer!D:D,MATCH(R338,Customer!C:C,0),0),"")</f>
        <v/>
      </c>
      <c r="T338" s="490" t="str">
        <f>IFERROR(INDEX('Kode Akun'!N:N,MATCH(H338,'Kode Akun'!C:C,0),0),"")</f>
        <v/>
      </c>
      <c r="U338" s="488" t="str">
        <f>IFERROR(INDEX('Kode Akun'!O:O,MATCH(H338,'Kode Akun'!C:C,0),0),"")</f>
        <v/>
      </c>
      <c r="V338" s="166"/>
    </row>
    <row r="339" spans="1:22" ht="15" customHeight="1" x14ac:dyDescent="0.25">
      <c r="A339" s="51">
        <f t="shared" si="18"/>
        <v>0</v>
      </c>
      <c r="B339" s="51">
        <f t="shared" si="19"/>
        <v>2</v>
      </c>
      <c r="C339" s="442">
        <f t="shared" si="17"/>
        <v>0</v>
      </c>
      <c r="D339" s="477">
        <v>330</v>
      </c>
      <c r="E339" s="478"/>
      <c r="F339" s="477"/>
      <c r="G339" s="479"/>
      <c r="H339" s="477"/>
      <c r="I339" s="480" t="str">
        <f>IF(H339&lt;&gt;"",INDEX('Kode Akun'!$D:$D,MATCH($H339,'Kode Akun'!$C:$C,0),0),"")</f>
        <v/>
      </c>
      <c r="J339" s="481"/>
      <c r="K339" s="481"/>
      <c r="L339" s="482"/>
      <c r="M339" s="483"/>
      <c r="N339" s="487"/>
      <c r="O339" s="487"/>
      <c r="P339" s="489"/>
      <c r="Q339" s="484"/>
      <c r="R339" s="484"/>
      <c r="S339" s="488" t="str">
        <f>IFERROR(INDEX(Customer!D:D,MATCH(R339,Customer!C:C,0),0),"")</f>
        <v/>
      </c>
      <c r="T339" s="490" t="str">
        <f>IFERROR(INDEX('Kode Akun'!N:N,MATCH(H339,'Kode Akun'!C:C,0),0),"")</f>
        <v/>
      </c>
      <c r="U339" s="488" t="str">
        <f>IFERROR(INDEX('Kode Akun'!O:O,MATCH(H339,'Kode Akun'!C:C,0),0),"")</f>
        <v/>
      </c>
      <c r="V339" s="166"/>
    </row>
    <row r="340" spans="1:22" ht="15" customHeight="1" x14ac:dyDescent="0.25">
      <c r="A340" s="51">
        <f t="shared" si="18"/>
        <v>0</v>
      </c>
      <c r="B340" s="51">
        <f t="shared" si="19"/>
        <v>2</v>
      </c>
      <c r="C340" s="442">
        <f t="shared" si="17"/>
        <v>0</v>
      </c>
      <c r="D340" s="477">
        <v>331</v>
      </c>
      <c r="E340" s="478"/>
      <c r="F340" s="477"/>
      <c r="G340" s="479"/>
      <c r="H340" s="477"/>
      <c r="I340" s="480" t="str">
        <f>IF(H340&lt;&gt;"",INDEX('Kode Akun'!$D:$D,MATCH($H340,'Kode Akun'!$C:$C,0),0),"")</f>
        <v/>
      </c>
      <c r="J340" s="481"/>
      <c r="K340" s="481"/>
      <c r="L340" s="482"/>
      <c r="M340" s="483"/>
      <c r="N340" s="487"/>
      <c r="O340" s="487"/>
      <c r="P340" s="489"/>
      <c r="Q340" s="484"/>
      <c r="R340" s="484"/>
      <c r="S340" s="488" t="str">
        <f>IFERROR(INDEX(Customer!D:D,MATCH(R340,Customer!C:C,0),0),"")</f>
        <v/>
      </c>
      <c r="T340" s="490" t="str">
        <f>IFERROR(INDEX('Kode Akun'!N:N,MATCH(H340,'Kode Akun'!C:C,0),0),"")</f>
        <v/>
      </c>
      <c r="U340" s="488" t="str">
        <f>IFERROR(INDEX('Kode Akun'!O:O,MATCH(H340,'Kode Akun'!C:C,0),0),"")</f>
        <v/>
      </c>
      <c r="V340" s="166"/>
    </row>
    <row r="341" spans="1:22" ht="15" customHeight="1" x14ac:dyDescent="0.25">
      <c r="A341" s="51">
        <f t="shared" si="18"/>
        <v>0</v>
      </c>
      <c r="B341" s="51">
        <f t="shared" si="19"/>
        <v>2</v>
      </c>
      <c r="C341" s="442">
        <f t="shared" si="17"/>
        <v>0</v>
      </c>
      <c r="D341" s="477">
        <v>332</v>
      </c>
      <c r="E341" s="478"/>
      <c r="F341" s="477"/>
      <c r="G341" s="479"/>
      <c r="H341" s="477"/>
      <c r="I341" s="480" t="str">
        <f>IF(H341&lt;&gt;"",INDEX('Kode Akun'!$D:$D,MATCH($H341,'Kode Akun'!$C:$C,0),0),"")</f>
        <v/>
      </c>
      <c r="J341" s="481"/>
      <c r="K341" s="481"/>
      <c r="L341" s="482"/>
      <c r="M341" s="483"/>
      <c r="N341" s="487"/>
      <c r="O341" s="487"/>
      <c r="P341" s="489"/>
      <c r="Q341" s="484"/>
      <c r="R341" s="484"/>
      <c r="S341" s="488" t="str">
        <f>IFERROR(INDEX(Customer!D:D,MATCH(R341,Customer!C:C,0),0),"")</f>
        <v/>
      </c>
      <c r="T341" s="490" t="str">
        <f>IFERROR(INDEX('Kode Akun'!N:N,MATCH(H341,'Kode Akun'!C:C,0),0),"")</f>
        <v/>
      </c>
      <c r="U341" s="488" t="str">
        <f>IFERROR(INDEX('Kode Akun'!O:O,MATCH(H341,'Kode Akun'!C:C,0),0),"")</f>
        <v/>
      </c>
      <c r="V341" s="166"/>
    </row>
    <row r="342" spans="1:22" ht="15" customHeight="1" x14ac:dyDescent="0.25">
      <c r="A342" s="51">
        <f t="shared" si="18"/>
        <v>0</v>
      </c>
      <c r="B342" s="51">
        <f t="shared" si="19"/>
        <v>2</v>
      </c>
      <c r="C342" s="442">
        <f t="shared" si="17"/>
        <v>0</v>
      </c>
      <c r="D342" s="477">
        <v>333</v>
      </c>
      <c r="E342" s="478"/>
      <c r="F342" s="477"/>
      <c r="G342" s="479"/>
      <c r="H342" s="477"/>
      <c r="I342" s="480" t="str">
        <f>IF(H342&lt;&gt;"",INDEX('Kode Akun'!$D:$D,MATCH($H342,'Kode Akun'!$C:$C,0),0),"")</f>
        <v/>
      </c>
      <c r="J342" s="481"/>
      <c r="K342" s="481"/>
      <c r="L342" s="482"/>
      <c r="M342" s="483"/>
      <c r="N342" s="487"/>
      <c r="O342" s="487"/>
      <c r="P342" s="489"/>
      <c r="Q342" s="484"/>
      <c r="R342" s="484"/>
      <c r="S342" s="488" t="str">
        <f>IFERROR(INDEX(Customer!D:D,MATCH(R342,Customer!C:C,0),0),"")</f>
        <v/>
      </c>
      <c r="T342" s="490" t="str">
        <f>IFERROR(INDEX('Kode Akun'!N:N,MATCH(H342,'Kode Akun'!C:C,0),0),"")</f>
        <v/>
      </c>
      <c r="U342" s="488" t="str">
        <f>IFERROR(INDEX('Kode Akun'!O:O,MATCH(H342,'Kode Akun'!C:C,0),0),"")</f>
        <v/>
      </c>
      <c r="V342" s="166"/>
    </row>
    <row r="343" spans="1:22" ht="15" customHeight="1" x14ac:dyDescent="0.25">
      <c r="A343" s="51">
        <f t="shared" si="18"/>
        <v>0</v>
      </c>
      <c r="B343" s="51">
        <f t="shared" si="19"/>
        <v>2</v>
      </c>
      <c r="C343" s="442">
        <f t="shared" si="17"/>
        <v>0</v>
      </c>
      <c r="D343" s="477">
        <v>334</v>
      </c>
      <c r="E343" s="478"/>
      <c r="F343" s="477"/>
      <c r="G343" s="479"/>
      <c r="H343" s="477"/>
      <c r="I343" s="480" t="str">
        <f>IF(H343&lt;&gt;"",INDEX('Kode Akun'!$D:$D,MATCH($H343,'Kode Akun'!$C:$C,0),0),"")</f>
        <v/>
      </c>
      <c r="J343" s="481"/>
      <c r="K343" s="481"/>
      <c r="L343" s="482"/>
      <c r="M343" s="483"/>
      <c r="N343" s="487"/>
      <c r="O343" s="487"/>
      <c r="P343" s="489"/>
      <c r="Q343" s="484"/>
      <c r="R343" s="484"/>
      <c r="S343" s="488" t="str">
        <f>IFERROR(INDEX(Customer!D:D,MATCH(R343,Customer!C:C,0),0),"")</f>
        <v/>
      </c>
      <c r="T343" s="490" t="str">
        <f>IFERROR(INDEX('Kode Akun'!N:N,MATCH(H343,'Kode Akun'!C:C,0),0),"")</f>
        <v/>
      </c>
      <c r="U343" s="488" t="str">
        <f>IFERROR(INDEX('Kode Akun'!O:O,MATCH(H343,'Kode Akun'!C:C,0),0),"")</f>
        <v/>
      </c>
      <c r="V343" s="166"/>
    </row>
    <row r="344" spans="1:22" ht="15" customHeight="1" x14ac:dyDescent="0.25">
      <c r="A344" s="51">
        <f t="shared" si="18"/>
        <v>0</v>
      </c>
      <c r="B344" s="51">
        <f t="shared" si="19"/>
        <v>2</v>
      </c>
      <c r="C344" s="442">
        <f t="shared" si="17"/>
        <v>0</v>
      </c>
      <c r="D344" s="477">
        <v>335</v>
      </c>
      <c r="E344" s="478"/>
      <c r="F344" s="477"/>
      <c r="G344" s="479"/>
      <c r="H344" s="477"/>
      <c r="I344" s="480" t="str">
        <f>IF(H344&lt;&gt;"",INDEX('Kode Akun'!$D:$D,MATCH($H344,'Kode Akun'!$C:$C,0),0),"")</f>
        <v/>
      </c>
      <c r="J344" s="481"/>
      <c r="K344" s="481"/>
      <c r="L344" s="482"/>
      <c r="M344" s="483"/>
      <c r="N344" s="487"/>
      <c r="O344" s="487"/>
      <c r="P344" s="489"/>
      <c r="Q344" s="484"/>
      <c r="R344" s="484"/>
      <c r="S344" s="488" t="str">
        <f>IFERROR(INDEX(Customer!D:D,MATCH(R344,Customer!C:C,0),0),"")</f>
        <v/>
      </c>
      <c r="T344" s="490" t="str">
        <f>IFERROR(INDEX('Kode Akun'!N:N,MATCH(H344,'Kode Akun'!C:C,0),0),"")</f>
        <v/>
      </c>
      <c r="U344" s="488" t="str">
        <f>IFERROR(INDEX('Kode Akun'!O:O,MATCH(H344,'Kode Akun'!C:C,0),0),"")</f>
        <v/>
      </c>
      <c r="V344" s="166"/>
    </row>
    <row r="345" spans="1:22" ht="15" customHeight="1" x14ac:dyDescent="0.25">
      <c r="A345" s="51">
        <f t="shared" si="18"/>
        <v>0</v>
      </c>
      <c r="B345" s="51">
        <f t="shared" si="19"/>
        <v>2</v>
      </c>
      <c r="C345" s="442">
        <f t="shared" si="17"/>
        <v>0</v>
      </c>
      <c r="D345" s="477">
        <v>336</v>
      </c>
      <c r="E345" s="478"/>
      <c r="F345" s="477"/>
      <c r="G345" s="479"/>
      <c r="H345" s="477"/>
      <c r="I345" s="480" t="str">
        <f>IF(H345&lt;&gt;"",INDEX('Kode Akun'!$D:$D,MATCH($H345,'Kode Akun'!$C:$C,0),0),"")</f>
        <v/>
      </c>
      <c r="J345" s="481"/>
      <c r="K345" s="481"/>
      <c r="L345" s="482"/>
      <c r="M345" s="483"/>
      <c r="N345" s="487"/>
      <c r="O345" s="487"/>
      <c r="P345" s="489"/>
      <c r="Q345" s="484"/>
      <c r="R345" s="484"/>
      <c r="S345" s="488" t="str">
        <f>IFERROR(INDEX(Customer!D:D,MATCH(R345,Customer!C:C,0),0),"")</f>
        <v/>
      </c>
      <c r="T345" s="490" t="str">
        <f>IFERROR(INDEX('Kode Akun'!N:N,MATCH(H345,'Kode Akun'!C:C,0),0),"")</f>
        <v/>
      </c>
      <c r="U345" s="488" t="str">
        <f>IFERROR(INDEX('Kode Akun'!O:O,MATCH(H345,'Kode Akun'!C:C,0),0),"")</f>
        <v/>
      </c>
      <c r="V345" s="166"/>
    </row>
    <row r="346" spans="1:22" ht="15" customHeight="1" x14ac:dyDescent="0.25">
      <c r="A346" s="51">
        <f t="shared" si="18"/>
        <v>0</v>
      </c>
      <c r="B346" s="51">
        <f t="shared" si="19"/>
        <v>2</v>
      </c>
      <c r="C346" s="442">
        <f t="shared" si="17"/>
        <v>0</v>
      </c>
      <c r="D346" s="477">
        <v>337</v>
      </c>
      <c r="E346" s="478"/>
      <c r="F346" s="477"/>
      <c r="G346" s="479"/>
      <c r="H346" s="477"/>
      <c r="I346" s="480" t="str">
        <f>IF(H346&lt;&gt;"",INDEX('Kode Akun'!$D:$D,MATCH($H346,'Kode Akun'!$C:$C,0),0),"")</f>
        <v/>
      </c>
      <c r="J346" s="481"/>
      <c r="K346" s="481"/>
      <c r="L346" s="482"/>
      <c r="M346" s="483"/>
      <c r="N346" s="487"/>
      <c r="O346" s="487"/>
      <c r="P346" s="489"/>
      <c r="Q346" s="484"/>
      <c r="R346" s="484"/>
      <c r="S346" s="488" t="str">
        <f>IFERROR(INDEX(Customer!D:D,MATCH(R346,Customer!C:C,0),0),"")</f>
        <v/>
      </c>
      <c r="T346" s="490" t="str">
        <f>IFERROR(INDEX('Kode Akun'!N:N,MATCH(H346,'Kode Akun'!C:C,0),0),"")</f>
        <v/>
      </c>
      <c r="U346" s="488" t="str">
        <f>IFERROR(INDEX('Kode Akun'!O:O,MATCH(H346,'Kode Akun'!C:C,0),0),"")</f>
        <v/>
      </c>
      <c r="V346" s="166"/>
    </row>
    <row r="347" spans="1:22" ht="15" customHeight="1" x14ac:dyDescent="0.25">
      <c r="A347" s="51">
        <f t="shared" si="18"/>
        <v>0</v>
      </c>
      <c r="B347" s="51">
        <f t="shared" si="19"/>
        <v>2</v>
      </c>
      <c r="C347" s="442">
        <f t="shared" si="17"/>
        <v>0</v>
      </c>
      <c r="D347" s="477">
        <v>338</v>
      </c>
      <c r="E347" s="478"/>
      <c r="F347" s="477"/>
      <c r="G347" s="479"/>
      <c r="H347" s="477"/>
      <c r="I347" s="480" t="str">
        <f>IF(H347&lt;&gt;"",INDEX('Kode Akun'!$D:$D,MATCH($H347,'Kode Akun'!$C:$C,0),0),"")</f>
        <v/>
      </c>
      <c r="J347" s="481"/>
      <c r="K347" s="481"/>
      <c r="L347" s="482"/>
      <c r="M347" s="483"/>
      <c r="N347" s="487"/>
      <c r="O347" s="487"/>
      <c r="P347" s="489"/>
      <c r="Q347" s="484"/>
      <c r="R347" s="484"/>
      <c r="S347" s="488" t="str">
        <f>IFERROR(INDEX(Customer!D:D,MATCH(R347,Customer!C:C,0),0),"")</f>
        <v/>
      </c>
      <c r="T347" s="490" t="str">
        <f>IFERROR(INDEX('Kode Akun'!N:N,MATCH(H347,'Kode Akun'!C:C,0),0),"")</f>
        <v/>
      </c>
      <c r="U347" s="488" t="str">
        <f>IFERROR(INDEX('Kode Akun'!O:O,MATCH(H347,'Kode Akun'!C:C,0),0),"")</f>
        <v/>
      </c>
      <c r="V347" s="166"/>
    </row>
    <row r="348" spans="1:22" ht="15" customHeight="1" x14ac:dyDescent="0.25">
      <c r="A348" s="51">
        <f t="shared" si="18"/>
        <v>0</v>
      </c>
      <c r="B348" s="51">
        <f t="shared" si="19"/>
        <v>2</v>
      </c>
      <c r="C348" s="442">
        <f t="shared" si="17"/>
        <v>0</v>
      </c>
      <c r="D348" s="477">
        <v>339</v>
      </c>
      <c r="E348" s="478"/>
      <c r="F348" s="477"/>
      <c r="G348" s="479"/>
      <c r="H348" s="477"/>
      <c r="I348" s="480" t="str">
        <f>IF(H348&lt;&gt;"",INDEX('Kode Akun'!$D:$D,MATCH($H348,'Kode Akun'!$C:$C,0),0),"")</f>
        <v/>
      </c>
      <c r="J348" s="481"/>
      <c r="K348" s="481"/>
      <c r="L348" s="482"/>
      <c r="M348" s="483"/>
      <c r="N348" s="487"/>
      <c r="O348" s="487"/>
      <c r="P348" s="489"/>
      <c r="Q348" s="484"/>
      <c r="R348" s="484"/>
      <c r="S348" s="488" t="str">
        <f>IFERROR(INDEX(Customer!D:D,MATCH(R348,Customer!C:C,0),0),"")</f>
        <v/>
      </c>
      <c r="T348" s="490" t="str">
        <f>IFERROR(INDEX('Kode Akun'!N:N,MATCH(H348,'Kode Akun'!C:C,0),0),"")</f>
        <v/>
      </c>
      <c r="U348" s="488" t="str">
        <f>IFERROR(INDEX('Kode Akun'!O:O,MATCH(H348,'Kode Akun'!C:C,0),0),"")</f>
        <v/>
      </c>
      <c r="V348" s="166"/>
    </row>
    <row r="349" spans="1:22" ht="15" customHeight="1" x14ac:dyDescent="0.25">
      <c r="A349" s="51">
        <f t="shared" si="18"/>
        <v>0</v>
      </c>
      <c r="B349" s="51">
        <f t="shared" si="19"/>
        <v>2</v>
      </c>
      <c r="C349" s="442">
        <f t="shared" si="17"/>
        <v>0</v>
      </c>
      <c r="D349" s="477">
        <v>340</v>
      </c>
      <c r="E349" s="478"/>
      <c r="F349" s="477"/>
      <c r="G349" s="479"/>
      <c r="H349" s="477"/>
      <c r="I349" s="480" t="str">
        <f>IF(H349&lt;&gt;"",INDEX('Kode Akun'!$D:$D,MATCH($H349,'Kode Akun'!$C:$C,0),0),"")</f>
        <v/>
      </c>
      <c r="J349" s="481"/>
      <c r="K349" s="481"/>
      <c r="L349" s="482"/>
      <c r="M349" s="483"/>
      <c r="N349" s="487"/>
      <c r="O349" s="487"/>
      <c r="P349" s="489"/>
      <c r="Q349" s="484"/>
      <c r="R349" s="484"/>
      <c r="S349" s="488" t="str">
        <f>IFERROR(INDEX(Customer!D:D,MATCH(R349,Customer!C:C,0),0),"")</f>
        <v/>
      </c>
      <c r="T349" s="490" t="str">
        <f>IFERROR(INDEX('Kode Akun'!N:N,MATCH(H349,'Kode Akun'!C:C,0),0),"")</f>
        <v/>
      </c>
      <c r="U349" s="488" t="str">
        <f>IFERROR(INDEX('Kode Akun'!O:O,MATCH(H349,'Kode Akun'!C:C,0),0),"")</f>
        <v/>
      </c>
      <c r="V349" s="166"/>
    </row>
    <row r="350" spans="1:22" ht="15" customHeight="1" x14ac:dyDescent="0.25">
      <c r="A350" s="51">
        <f t="shared" si="18"/>
        <v>0</v>
      </c>
      <c r="B350" s="51">
        <f t="shared" si="19"/>
        <v>2</v>
      </c>
      <c r="C350" s="442">
        <f t="shared" si="17"/>
        <v>0</v>
      </c>
      <c r="D350" s="477">
        <v>341</v>
      </c>
      <c r="E350" s="478"/>
      <c r="F350" s="477"/>
      <c r="G350" s="479"/>
      <c r="H350" s="477"/>
      <c r="I350" s="480" t="str">
        <f>IF(H350&lt;&gt;"",INDEX('Kode Akun'!$D:$D,MATCH($H350,'Kode Akun'!$C:$C,0),0),"")</f>
        <v/>
      </c>
      <c r="J350" s="481"/>
      <c r="K350" s="481"/>
      <c r="L350" s="482"/>
      <c r="M350" s="483"/>
      <c r="N350" s="487"/>
      <c r="O350" s="487"/>
      <c r="P350" s="489"/>
      <c r="Q350" s="484"/>
      <c r="R350" s="484"/>
      <c r="S350" s="488" t="str">
        <f>IFERROR(INDEX(Customer!D:D,MATCH(R350,Customer!C:C,0),0),"")</f>
        <v/>
      </c>
      <c r="T350" s="490" t="str">
        <f>IFERROR(INDEX('Kode Akun'!N:N,MATCH(H350,'Kode Akun'!C:C,0),0),"")</f>
        <v/>
      </c>
      <c r="U350" s="488" t="str">
        <f>IFERROR(INDEX('Kode Akun'!O:O,MATCH(H350,'Kode Akun'!C:C,0),0),"")</f>
        <v/>
      </c>
      <c r="V350" s="166"/>
    </row>
    <row r="351" spans="1:22" ht="15" customHeight="1" x14ac:dyDescent="0.25">
      <c r="A351" s="51">
        <f t="shared" si="18"/>
        <v>0</v>
      </c>
      <c r="B351" s="51">
        <f t="shared" si="19"/>
        <v>2</v>
      </c>
      <c r="C351" s="442">
        <f t="shared" si="17"/>
        <v>0</v>
      </c>
      <c r="D351" s="477">
        <v>342</v>
      </c>
      <c r="E351" s="478"/>
      <c r="F351" s="477"/>
      <c r="G351" s="479"/>
      <c r="H351" s="477"/>
      <c r="I351" s="480" t="str">
        <f>IF(H351&lt;&gt;"",INDEX('Kode Akun'!$D:$D,MATCH($H351,'Kode Akun'!$C:$C,0),0),"")</f>
        <v/>
      </c>
      <c r="J351" s="481"/>
      <c r="K351" s="481"/>
      <c r="L351" s="482"/>
      <c r="M351" s="483"/>
      <c r="N351" s="487"/>
      <c r="O351" s="487"/>
      <c r="P351" s="489"/>
      <c r="Q351" s="484"/>
      <c r="R351" s="484"/>
      <c r="S351" s="488" t="str">
        <f>IFERROR(INDEX(Customer!D:D,MATCH(R351,Customer!C:C,0),0),"")</f>
        <v/>
      </c>
      <c r="T351" s="490" t="str">
        <f>IFERROR(INDEX('Kode Akun'!N:N,MATCH(H351,'Kode Akun'!C:C,0),0),"")</f>
        <v/>
      </c>
      <c r="U351" s="488" t="str">
        <f>IFERROR(INDEX('Kode Akun'!O:O,MATCH(H351,'Kode Akun'!C:C,0),0),"")</f>
        <v/>
      </c>
      <c r="V351" s="166"/>
    </row>
    <row r="352" spans="1:22" ht="15" customHeight="1" x14ac:dyDescent="0.25">
      <c r="A352" s="51">
        <f t="shared" si="18"/>
        <v>0</v>
      </c>
      <c r="B352" s="51">
        <f t="shared" si="19"/>
        <v>2</v>
      </c>
      <c r="C352" s="442">
        <f t="shared" si="17"/>
        <v>0</v>
      </c>
      <c r="D352" s="477">
        <v>343</v>
      </c>
      <c r="E352" s="478"/>
      <c r="F352" s="477"/>
      <c r="G352" s="479"/>
      <c r="H352" s="477"/>
      <c r="I352" s="480" t="str">
        <f>IF(H352&lt;&gt;"",INDEX('Kode Akun'!$D:$D,MATCH($H352,'Kode Akun'!$C:$C,0),0),"")</f>
        <v/>
      </c>
      <c r="J352" s="481"/>
      <c r="K352" s="481"/>
      <c r="L352" s="482"/>
      <c r="M352" s="483"/>
      <c r="N352" s="487"/>
      <c r="O352" s="487"/>
      <c r="P352" s="489"/>
      <c r="Q352" s="484"/>
      <c r="R352" s="484"/>
      <c r="S352" s="488" t="str">
        <f>IFERROR(INDEX(Customer!D:D,MATCH(R352,Customer!C:C,0),0),"")</f>
        <v/>
      </c>
      <c r="T352" s="490" t="str">
        <f>IFERROR(INDEX('Kode Akun'!N:N,MATCH(H352,'Kode Akun'!C:C,0),0),"")</f>
        <v/>
      </c>
      <c r="U352" s="488" t="str">
        <f>IFERROR(INDEX('Kode Akun'!O:O,MATCH(H352,'Kode Akun'!C:C,0),0),"")</f>
        <v/>
      </c>
      <c r="V352" s="166"/>
    </row>
    <row r="353" spans="1:22" ht="15" customHeight="1" x14ac:dyDescent="0.25">
      <c r="A353" s="51">
        <f t="shared" si="18"/>
        <v>0</v>
      </c>
      <c r="B353" s="51">
        <f t="shared" si="19"/>
        <v>2</v>
      </c>
      <c r="C353" s="442">
        <f t="shared" si="17"/>
        <v>0</v>
      </c>
      <c r="D353" s="477">
        <v>344</v>
      </c>
      <c r="E353" s="478"/>
      <c r="F353" s="477"/>
      <c r="G353" s="479"/>
      <c r="H353" s="477"/>
      <c r="I353" s="480" t="str">
        <f>IF(H353&lt;&gt;"",INDEX('Kode Akun'!$D:$D,MATCH($H353,'Kode Akun'!$C:$C,0),0),"")</f>
        <v/>
      </c>
      <c r="J353" s="481"/>
      <c r="K353" s="481"/>
      <c r="L353" s="482"/>
      <c r="M353" s="483"/>
      <c r="N353" s="487"/>
      <c r="O353" s="487"/>
      <c r="P353" s="489"/>
      <c r="Q353" s="484"/>
      <c r="R353" s="484"/>
      <c r="S353" s="488" t="str">
        <f>IFERROR(INDEX(Customer!D:D,MATCH(R353,Customer!C:C,0),0),"")</f>
        <v/>
      </c>
      <c r="T353" s="490" t="str">
        <f>IFERROR(INDEX('Kode Akun'!N:N,MATCH(H353,'Kode Akun'!C:C,0),0),"")</f>
        <v/>
      </c>
      <c r="U353" s="488" t="str">
        <f>IFERROR(INDEX('Kode Akun'!O:O,MATCH(H353,'Kode Akun'!C:C,0),0),"")</f>
        <v/>
      </c>
      <c r="V353" s="166"/>
    </row>
    <row r="354" spans="1:22" ht="15" customHeight="1" x14ac:dyDescent="0.25">
      <c r="A354" s="51">
        <f t="shared" si="18"/>
        <v>0</v>
      </c>
      <c r="B354" s="51">
        <f t="shared" si="19"/>
        <v>2</v>
      </c>
      <c r="C354" s="442">
        <f t="shared" si="17"/>
        <v>0</v>
      </c>
      <c r="D354" s="477">
        <v>345</v>
      </c>
      <c r="E354" s="478"/>
      <c r="F354" s="477"/>
      <c r="G354" s="479"/>
      <c r="H354" s="477"/>
      <c r="I354" s="480" t="str">
        <f>IF(H354&lt;&gt;"",INDEX('Kode Akun'!$D:$D,MATCH($H354,'Kode Akun'!$C:$C,0),0),"")</f>
        <v/>
      </c>
      <c r="J354" s="481"/>
      <c r="K354" s="481"/>
      <c r="L354" s="482"/>
      <c r="M354" s="483"/>
      <c r="N354" s="487"/>
      <c r="O354" s="487"/>
      <c r="P354" s="489"/>
      <c r="Q354" s="484"/>
      <c r="R354" s="484"/>
      <c r="S354" s="488" t="str">
        <f>IFERROR(INDEX(Customer!D:D,MATCH(R354,Customer!C:C,0),0),"")</f>
        <v/>
      </c>
      <c r="T354" s="490" t="str">
        <f>IFERROR(INDEX('Kode Akun'!N:N,MATCH(H354,'Kode Akun'!C:C,0),0),"")</f>
        <v/>
      </c>
      <c r="U354" s="488" t="str">
        <f>IFERROR(INDEX('Kode Akun'!O:O,MATCH(H354,'Kode Akun'!C:C,0),0),"")</f>
        <v/>
      </c>
      <c r="V354" s="166"/>
    </row>
    <row r="355" spans="1:22" ht="15" customHeight="1" x14ac:dyDescent="0.25">
      <c r="A355" s="51">
        <f t="shared" si="18"/>
        <v>0</v>
      </c>
      <c r="B355" s="51">
        <f t="shared" si="19"/>
        <v>2</v>
      </c>
      <c r="C355" s="442">
        <f t="shared" si="17"/>
        <v>0</v>
      </c>
      <c r="D355" s="477">
        <v>346</v>
      </c>
      <c r="E355" s="478"/>
      <c r="F355" s="477"/>
      <c r="G355" s="479"/>
      <c r="H355" s="477"/>
      <c r="I355" s="480" t="str">
        <f>IF(H355&lt;&gt;"",INDEX('Kode Akun'!$D:$D,MATCH($H355,'Kode Akun'!$C:$C,0),0),"")</f>
        <v/>
      </c>
      <c r="J355" s="481"/>
      <c r="K355" s="481"/>
      <c r="L355" s="482"/>
      <c r="M355" s="483"/>
      <c r="N355" s="487"/>
      <c r="O355" s="487"/>
      <c r="P355" s="489"/>
      <c r="Q355" s="484"/>
      <c r="R355" s="484"/>
      <c r="S355" s="488" t="str">
        <f>IFERROR(INDEX(Customer!D:D,MATCH(R355,Customer!C:C,0),0),"")</f>
        <v/>
      </c>
      <c r="T355" s="490" t="str">
        <f>IFERROR(INDEX('Kode Akun'!N:N,MATCH(H355,'Kode Akun'!C:C,0),0),"")</f>
        <v/>
      </c>
      <c r="U355" s="488" t="str">
        <f>IFERROR(INDEX('Kode Akun'!O:O,MATCH(H355,'Kode Akun'!C:C,0),0),"")</f>
        <v/>
      </c>
      <c r="V355" s="166"/>
    </row>
    <row r="356" spans="1:22" ht="15" customHeight="1" x14ac:dyDescent="0.25">
      <c r="A356" s="51">
        <f t="shared" si="18"/>
        <v>0</v>
      </c>
      <c r="B356" s="51">
        <f t="shared" si="19"/>
        <v>2</v>
      </c>
      <c r="C356" s="442">
        <f t="shared" si="17"/>
        <v>0</v>
      </c>
      <c r="D356" s="477">
        <v>347</v>
      </c>
      <c r="E356" s="478"/>
      <c r="F356" s="477"/>
      <c r="G356" s="479"/>
      <c r="H356" s="477"/>
      <c r="I356" s="480" t="str">
        <f>IF(H356&lt;&gt;"",INDEX('Kode Akun'!$D:$D,MATCH($H356,'Kode Akun'!$C:$C,0),0),"")</f>
        <v/>
      </c>
      <c r="J356" s="481"/>
      <c r="K356" s="481"/>
      <c r="L356" s="482"/>
      <c r="M356" s="483"/>
      <c r="N356" s="487"/>
      <c r="O356" s="487"/>
      <c r="P356" s="489"/>
      <c r="Q356" s="484"/>
      <c r="R356" s="484"/>
      <c r="S356" s="488" t="str">
        <f>IFERROR(INDEX(Customer!D:D,MATCH(R356,Customer!C:C,0),0),"")</f>
        <v/>
      </c>
      <c r="T356" s="490" t="str">
        <f>IFERROR(INDEX('Kode Akun'!N:N,MATCH(H356,'Kode Akun'!C:C,0),0),"")</f>
        <v/>
      </c>
      <c r="U356" s="488" t="str">
        <f>IFERROR(INDEX('Kode Akun'!O:O,MATCH(H356,'Kode Akun'!C:C,0),0),"")</f>
        <v/>
      </c>
      <c r="V356" s="166"/>
    </row>
    <row r="357" spans="1:22" ht="15" customHeight="1" x14ac:dyDescent="0.25">
      <c r="A357" s="51">
        <f t="shared" si="18"/>
        <v>0</v>
      </c>
      <c r="B357" s="51">
        <f t="shared" si="19"/>
        <v>2</v>
      </c>
      <c r="C357" s="442">
        <f t="shared" si="17"/>
        <v>0</v>
      </c>
      <c r="D357" s="477">
        <v>348</v>
      </c>
      <c r="E357" s="478"/>
      <c r="F357" s="477"/>
      <c r="G357" s="479"/>
      <c r="H357" s="477"/>
      <c r="I357" s="480" t="str">
        <f>IF(H357&lt;&gt;"",INDEX('Kode Akun'!$D:$D,MATCH($H357,'Kode Akun'!$C:$C,0),0),"")</f>
        <v/>
      </c>
      <c r="J357" s="481"/>
      <c r="K357" s="481"/>
      <c r="L357" s="482"/>
      <c r="M357" s="483"/>
      <c r="N357" s="487"/>
      <c r="O357" s="487"/>
      <c r="P357" s="489"/>
      <c r="Q357" s="484"/>
      <c r="R357" s="484"/>
      <c r="S357" s="488" t="str">
        <f>IFERROR(INDEX(Customer!D:D,MATCH(R357,Customer!C:C,0),0),"")</f>
        <v/>
      </c>
      <c r="T357" s="490" t="str">
        <f>IFERROR(INDEX('Kode Akun'!N:N,MATCH(H357,'Kode Akun'!C:C,0),0),"")</f>
        <v/>
      </c>
      <c r="U357" s="488" t="str">
        <f>IFERROR(INDEX('Kode Akun'!O:O,MATCH(H357,'Kode Akun'!C:C,0),0),"")</f>
        <v/>
      </c>
      <c r="V357" s="166"/>
    </row>
    <row r="358" spans="1:22" ht="15" customHeight="1" x14ac:dyDescent="0.25">
      <c r="A358" s="51">
        <f t="shared" si="18"/>
        <v>0</v>
      </c>
      <c r="B358" s="51">
        <f t="shared" si="19"/>
        <v>2</v>
      </c>
      <c r="C358" s="442">
        <f t="shared" si="17"/>
        <v>0</v>
      </c>
      <c r="D358" s="477">
        <v>349</v>
      </c>
      <c r="E358" s="478"/>
      <c r="F358" s="477"/>
      <c r="G358" s="479"/>
      <c r="H358" s="477"/>
      <c r="I358" s="480" t="str">
        <f>IF(H358&lt;&gt;"",INDEX('Kode Akun'!$D:$D,MATCH($H358,'Kode Akun'!$C:$C,0),0),"")</f>
        <v/>
      </c>
      <c r="J358" s="481"/>
      <c r="K358" s="481"/>
      <c r="L358" s="482"/>
      <c r="M358" s="483"/>
      <c r="N358" s="487"/>
      <c r="O358" s="487"/>
      <c r="P358" s="489"/>
      <c r="Q358" s="484"/>
      <c r="R358" s="484"/>
      <c r="S358" s="488" t="str">
        <f>IFERROR(INDEX(Customer!D:D,MATCH(R358,Customer!C:C,0),0),"")</f>
        <v/>
      </c>
      <c r="T358" s="490" t="str">
        <f>IFERROR(INDEX('Kode Akun'!N:N,MATCH(H358,'Kode Akun'!C:C,0),0),"")</f>
        <v/>
      </c>
      <c r="U358" s="488" t="str">
        <f>IFERROR(INDEX('Kode Akun'!O:O,MATCH(H358,'Kode Akun'!C:C,0),0),"")</f>
        <v/>
      </c>
      <c r="V358" s="166"/>
    </row>
    <row r="359" spans="1:22" ht="15" customHeight="1" x14ac:dyDescent="0.25">
      <c r="A359" s="51">
        <f t="shared" si="18"/>
        <v>0</v>
      </c>
      <c r="B359" s="51">
        <f t="shared" si="19"/>
        <v>2</v>
      </c>
      <c r="C359" s="442">
        <f t="shared" si="17"/>
        <v>0</v>
      </c>
      <c r="D359" s="477">
        <v>350</v>
      </c>
      <c r="E359" s="478"/>
      <c r="F359" s="477"/>
      <c r="G359" s="479"/>
      <c r="H359" s="477"/>
      <c r="I359" s="480" t="str">
        <f>IF(H359&lt;&gt;"",INDEX('Kode Akun'!$D:$D,MATCH($H359,'Kode Akun'!$C:$C,0),0),"")</f>
        <v/>
      </c>
      <c r="J359" s="481"/>
      <c r="K359" s="481"/>
      <c r="L359" s="482"/>
      <c r="M359" s="483"/>
      <c r="N359" s="487"/>
      <c r="O359" s="487"/>
      <c r="P359" s="489"/>
      <c r="Q359" s="484"/>
      <c r="R359" s="484"/>
      <c r="S359" s="488" t="str">
        <f>IFERROR(INDEX(Customer!D:D,MATCH(R359,Customer!C:C,0),0),"")</f>
        <v/>
      </c>
      <c r="T359" s="490" t="str">
        <f>IFERROR(INDEX('Kode Akun'!N:N,MATCH(H359,'Kode Akun'!C:C,0),0),"")</f>
        <v/>
      </c>
      <c r="U359" s="488" t="str">
        <f>IFERROR(INDEX('Kode Akun'!O:O,MATCH(H359,'Kode Akun'!C:C,0),0),"")</f>
        <v/>
      </c>
      <c r="V359" s="166"/>
    </row>
    <row r="360" spans="1:22" ht="15" customHeight="1" x14ac:dyDescent="0.25">
      <c r="A360" s="51">
        <f t="shared" si="18"/>
        <v>0</v>
      </c>
      <c r="B360" s="51">
        <f t="shared" si="19"/>
        <v>2</v>
      </c>
      <c r="C360" s="442">
        <f t="shared" si="17"/>
        <v>0</v>
      </c>
      <c r="D360" s="477">
        <v>351</v>
      </c>
      <c r="E360" s="478"/>
      <c r="F360" s="477"/>
      <c r="G360" s="479"/>
      <c r="H360" s="477"/>
      <c r="I360" s="480" t="str">
        <f>IF(H360&lt;&gt;"",INDEX('Kode Akun'!$D:$D,MATCH($H360,'Kode Akun'!$C:$C,0),0),"")</f>
        <v/>
      </c>
      <c r="J360" s="481"/>
      <c r="K360" s="481"/>
      <c r="L360" s="482"/>
      <c r="M360" s="483"/>
      <c r="N360" s="487"/>
      <c r="O360" s="487"/>
      <c r="P360" s="489"/>
      <c r="Q360" s="484"/>
      <c r="R360" s="484"/>
      <c r="S360" s="488" t="str">
        <f>IFERROR(INDEX(Customer!D:D,MATCH(R360,Customer!C:C,0),0),"")</f>
        <v/>
      </c>
      <c r="T360" s="490" t="str">
        <f>IFERROR(INDEX('Kode Akun'!N:N,MATCH(H360,'Kode Akun'!C:C,0),0),"")</f>
        <v/>
      </c>
      <c r="U360" s="488" t="str">
        <f>IFERROR(INDEX('Kode Akun'!O:O,MATCH(H360,'Kode Akun'!C:C,0),0),"")</f>
        <v/>
      </c>
      <c r="V360" s="166"/>
    </row>
    <row r="361" spans="1:22" ht="15" customHeight="1" x14ac:dyDescent="0.25">
      <c r="A361" s="51">
        <f t="shared" si="18"/>
        <v>0</v>
      </c>
      <c r="B361" s="51">
        <f t="shared" si="19"/>
        <v>2</v>
      </c>
      <c r="C361" s="442">
        <f t="shared" si="17"/>
        <v>0</v>
      </c>
      <c r="D361" s="477">
        <v>352</v>
      </c>
      <c r="E361" s="478"/>
      <c r="F361" s="477"/>
      <c r="G361" s="479"/>
      <c r="H361" s="477"/>
      <c r="I361" s="480" t="str">
        <f>IF(H361&lt;&gt;"",INDEX('Kode Akun'!$D:$D,MATCH($H361,'Kode Akun'!$C:$C,0),0),"")</f>
        <v/>
      </c>
      <c r="J361" s="481"/>
      <c r="K361" s="481"/>
      <c r="L361" s="482"/>
      <c r="M361" s="483"/>
      <c r="N361" s="487"/>
      <c r="O361" s="487"/>
      <c r="P361" s="489"/>
      <c r="Q361" s="484"/>
      <c r="R361" s="484"/>
      <c r="S361" s="488" t="str">
        <f>IFERROR(INDEX(Customer!D:D,MATCH(R361,Customer!C:C,0),0),"")</f>
        <v/>
      </c>
      <c r="T361" s="490" t="str">
        <f>IFERROR(INDEX('Kode Akun'!N:N,MATCH(H361,'Kode Akun'!C:C,0),0),"")</f>
        <v/>
      </c>
      <c r="U361" s="488" t="str">
        <f>IFERROR(INDEX('Kode Akun'!O:O,MATCH(H361,'Kode Akun'!C:C,0),0),"")</f>
        <v/>
      </c>
      <c r="V361" s="166"/>
    </row>
    <row r="362" spans="1:22" ht="15" customHeight="1" x14ac:dyDescent="0.25">
      <c r="A362" s="51">
        <f t="shared" si="18"/>
        <v>0</v>
      </c>
      <c r="B362" s="51">
        <f t="shared" si="19"/>
        <v>2</v>
      </c>
      <c r="C362" s="442">
        <f t="shared" si="17"/>
        <v>0</v>
      </c>
      <c r="D362" s="477">
        <v>353</v>
      </c>
      <c r="E362" s="478"/>
      <c r="F362" s="477"/>
      <c r="G362" s="479"/>
      <c r="H362" s="477"/>
      <c r="I362" s="480" t="str">
        <f>IF(H362&lt;&gt;"",INDEX('Kode Akun'!$D:$D,MATCH($H362,'Kode Akun'!$C:$C,0),0),"")</f>
        <v/>
      </c>
      <c r="J362" s="481"/>
      <c r="K362" s="481"/>
      <c r="L362" s="482"/>
      <c r="M362" s="483"/>
      <c r="N362" s="487"/>
      <c r="O362" s="487"/>
      <c r="P362" s="489"/>
      <c r="Q362" s="484"/>
      <c r="R362" s="484"/>
      <c r="S362" s="488" t="str">
        <f>IFERROR(INDEX(Customer!D:D,MATCH(R362,Customer!C:C,0),0),"")</f>
        <v/>
      </c>
      <c r="T362" s="490" t="str">
        <f>IFERROR(INDEX('Kode Akun'!N:N,MATCH(H362,'Kode Akun'!C:C,0),0),"")</f>
        <v/>
      </c>
      <c r="U362" s="488" t="str">
        <f>IFERROR(INDEX('Kode Akun'!O:O,MATCH(H362,'Kode Akun'!C:C,0),0),"")</f>
        <v/>
      </c>
      <c r="V362" s="166"/>
    </row>
    <row r="363" spans="1:22" ht="15" customHeight="1" x14ac:dyDescent="0.25">
      <c r="A363" s="51">
        <f t="shared" si="18"/>
        <v>0</v>
      </c>
      <c r="B363" s="51">
        <f t="shared" si="19"/>
        <v>2</v>
      </c>
      <c r="C363" s="442">
        <f t="shared" si="17"/>
        <v>0</v>
      </c>
      <c r="D363" s="477">
        <v>354</v>
      </c>
      <c r="E363" s="478"/>
      <c r="F363" s="477"/>
      <c r="G363" s="479"/>
      <c r="H363" s="477"/>
      <c r="I363" s="480" t="str">
        <f>IF(H363&lt;&gt;"",INDEX('Kode Akun'!$D:$D,MATCH($H363,'Kode Akun'!$C:$C,0),0),"")</f>
        <v/>
      </c>
      <c r="J363" s="481"/>
      <c r="K363" s="481"/>
      <c r="L363" s="482"/>
      <c r="M363" s="483"/>
      <c r="N363" s="487"/>
      <c r="O363" s="487"/>
      <c r="P363" s="489"/>
      <c r="Q363" s="484"/>
      <c r="R363" s="484"/>
      <c r="S363" s="488" t="str">
        <f>IFERROR(INDEX(Customer!D:D,MATCH(R363,Customer!C:C,0),0),"")</f>
        <v/>
      </c>
      <c r="T363" s="490" t="str">
        <f>IFERROR(INDEX('Kode Akun'!N:N,MATCH(H363,'Kode Akun'!C:C,0),0),"")</f>
        <v/>
      </c>
      <c r="U363" s="488" t="str">
        <f>IFERROR(INDEX('Kode Akun'!O:O,MATCH(H363,'Kode Akun'!C:C,0),0),"")</f>
        <v/>
      </c>
      <c r="V363" s="166"/>
    </row>
    <row r="364" spans="1:22" ht="15" customHeight="1" x14ac:dyDescent="0.25">
      <c r="A364" s="51">
        <f t="shared" si="18"/>
        <v>0</v>
      </c>
      <c r="B364" s="51">
        <f t="shared" si="19"/>
        <v>2</v>
      </c>
      <c r="C364" s="442">
        <f t="shared" si="17"/>
        <v>0</v>
      </c>
      <c r="D364" s="477">
        <v>355</v>
      </c>
      <c r="E364" s="478"/>
      <c r="F364" s="477"/>
      <c r="G364" s="479"/>
      <c r="H364" s="477"/>
      <c r="I364" s="480" t="str">
        <f>IF(H364&lt;&gt;"",INDEX('Kode Akun'!$D:$D,MATCH($H364,'Kode Akun'!$C:$C,0),0),"")</f>
        <v/>
      </c>
      <c r="J364" s="481"/>
      <c r="K364" s="481"/>
      <c r="L364" s="482"/>
      <c r="M364" s="483"/>
      <c r="N364" s="487"/>
      <c r="O364" s="487"/>
      <c r="P364" s="489"/>
      <c r="Q364" s="484"/>
      <c r="R364" s="484"/>
      <c r="S364" s="488" t="str">
        <f>IFERROR(INDEX(Customer!D:D,MATCH(R364,Customer!C:C,0),0),"")</f>
        <v/>
      </c>
      <c r="T364" s="490" t="str">
        <f>IFERROR(INDEX('Kode Akun'!N:N,MATCH(H364,'Kode Akun'!C:C,0),0),"")</f>
        <v/>
      </c>
      <c r="U364" s="488" t="str">
        <f>IFERROR(INDEX('Kode Akun'!O:O,MATCH(H364,'Kode Akun'!C:C,0),0),"")</f>
        <v/>
      </c>
      <c r="V364" s="166"/>
    </row>
    <row r="365" spans="1:22" ht="15" customHeight="1" x14ac:dyDescent="0.25">
      <c r="A365" s="51">
        <f t="shared" si="18"/>
        <v>0</v>
      </c>
      <c r="B365" s="51">
        <f t="shared" si="19"/>
        <v>2</v>
      </c>
      <c r="C365" s="442">
        <f t="shared" si="17"/>
        <v>0</v>
      </c>
      <c r="D365" s="477">
        <v>356</v>
      </c>
      <c r="E365" s="478"/>
      <c r="F365" s="477"/>
      <c r="G365" s="479"/>
      <c r="H365" s="477"/>
      <c r="I365" s="480" t="str">
        <f>IF(H365&lt;&gt;"",INDEX('Kode Akun'!$D:$D,MATCH($H365,'Kode Akun'!$C:$C,0),0),"")</f>
        <v/>
      </c>
      <c r="J365" s="481"/>
      <c r="K365" s="481"/>
      <c r="L365" s="482"/>
      <c r="M365" s="483"/>
      <c r="N365" s="487"/>
      <c r="O365" s="487"/>
      <c r="P365" s="489"/>
      <c r="Q365" s="484"/>
      <c r="R365" s="484"/>
      <c r="S365" s="488" t="str">
        <f>IFERROR(INDEX(Customer!D:D,MATCH(R365,Customer!C:C,0),0),"")</f>
        <v/>
      </c>
      <c r="T365" s="490" t="str">
        <f>IFERROR(INDEX('Kode Akun'!N:N,MATCH(H365,'Kode Akun'!C:C,0),0),"")</f>
        <v/>
      </c>
      <c r="U365" s="488" t="str">
        <f>IFERROR(INDEX('Kode Akun'!O:O,MATCH(H365,'Kode Akun'!C:C,0),0),"")</f>
        <v/>
      </c>
      <c r="V365" s="166"/>
    </row>
    <row r="366" spans="1:22" ht="15" customHeight="1" x14ac:dyDescent="0.25">
      <c r="A366" s="51">
        <f t="shared" si="18"/>
        <v>0</v>
      </c>
      <c r="B366" s="51">
        <f t="shared" si="19"/>
        <v>2</v>
      </c>
      <c r="C366" s="442">
        <f t="shared" si="17"/>
        <v>0</v>
      </c>
      <c r="D366" s="477">
        <v>357</v>
      </c>
      <c r="E366" s="478"/>
      <c r="F366" s="477"/>
      <c r="G366" s="479"/>
      <c r="H366" s="477"/>
      <c r="I366" s="480" t="str">
        <f>IF(H366&lt;&gt;"",INDEX('Kode Akun'!$D:$D,MATCH($H366,'Kode Akun'!$C:$C,0),0),"")</f>
        <v/>
      </c>
      <c r="J366" s="481"/>
      <c r="K366" s="481"/>
      <c r="L366" s="482"/>
      <c r="M366" s="483"/>
      <c r="N366" s="487"/>
      <c r="O366" s="487"/>
      <c r="P366" s="489"/>
      <c r="Q366" s="484"/>
      <c r="R366" s="484"/>
      <c r="S366" s="488" t="str">
        <f>IFERROR(INDEX(Customer!D:D,MATCH(R366,Customer!C:C,0),0),"")</f>
        <v/>
      </c>
      <c r="T366" s="490" t="str">
        <f>IFERROR(INDEX('Kode Akun'!N:N,MATCH(H366,'Kode Akun'!C:C,0),0),"")</f>
        <v/>
      </c>
      <c r="U366" s="488" t="str">
        <f>IFERROR(INDEX('Kode Akun'!O:O,MATCH(H366,'Kode Akun'!C:C,0),0),"")</f>
        <v/>
      </c>
      <c r="V366" s="166"/>
    </row>
    <row r="367" spans="1:22" ht="15" customHeight="1" x14ac:dyDescent="0.25">
      <c r="A367" s="51">
        <f t="shared" si="18"/>
        <v>0</v>
      </c>
      <c r="B367" s="51">
        <f t="shared" si="19"/>
        <v>2</v>
      </c>
      <c r="C367" s="442">
        <f t="shared" si="17"/>
        <v>0</v>
      </c>
      <c r="D367" s="477">
        <v>358</v>
      </c>
      <c r="E367" s="478"/>
      <c r="F367" s="477"/>
      <c r="G367" s="479"/>
      <c r="H367" s="477"/>
      <c r="I367" s="480" t="str">
        <f>IF(H367&lt;&gt;"",INDEX('Kode Akun'!$D:$D,MATCH($H367,'Kode Akun'!$C:$C,0),0),"")</f>
        <v/>
      </c>
      <c r="J367" s="481"/>
      <c r="K367" s="481"/>
      <c r="L367" s="482"/>
      <c r="M367" s="483"/>
      <c r="N367" s="487"/>
      <c r="O367" s="487"/>
      <c r="P367" s="489"/>
      <c r="Q367" s="484"/>
      <c r="R367" s="484"/>
      <c r="S367" s="488" t="str">
        <f>IFERROR(INDEX(Customer!D:D,MATCH(R367,Customer!C:C,0),0),"")</f>
        <v/>
      </c>
      <c r="T367" s="490" t="str">
        <f>IFERROR(INDEX('Kode Akun'!N:N,MATCH(H367,'Kode Akun'!C:C,0),0),"")</f>
        <v/>
      </c>
      <c r="U367" s="488" t="str">
        <f>IFERROR(INDEX('Kode Akun'!O:O,MATCH(H367,'Kode Akun'!C:C,0),0),"")</f>
        <v/>
      </c>
      <c r="V367" s="166"/>
    </row>
    <row r="368" spans="1:22" ht="15" customHeight="1" x14ac:dyDescent="0.25">
      <c r="A368" s="51">
        <f t="shared" si="18"/>
        <v>0</v>
      </c>
      <c r="B368" s="51">
        <f t="shared" si="19"/>
        <v>2</v>
      </c>
      <c r="C368" s="442">
        <f t="shared" si="17"/>
        <v>0</v>
      </c>
      <c r="D368" s="477">
        <v>359</v>
      </c>
      <c r="E368" s="478"/>
      <c r="F368" s="477"/>
      <c r="G368" s="479"/>
      <c r="H368" s="477"/>
      <c r="I368" s="480" t="str">
        <f>IF(H368&lt;&gt;"",INDEX('Kode Akun'!$D:$D,MATCH($H368,'Kode Akun'!$C:$C,0),0),"")</f>
        <v/>
      </c>
      <c r="J368" s="481"/>
      <c r="K368" s="481"/>
      <c r="L368" s="482"/>
      <c r="M368" s="483"/>
      <c r="N368" s="487"/>
      <c r="O368" s="487"/>
      <c r="P368" s="489"/>
      <c r="Q368" s="484"/>
      <c r="R368" s="484"/>
      <c r="S368" s="488" t="str">
        <f>IFERROR(INDEX(Customer!D:D,MATCH(R368,Customer!C:C,0),0),"")</f>
        <v/>
      </c>
      <c r="T368" s="490" t="str">
        <f>IFERROR(INDEX('Kode Akun'!N:N,MATCH(H368,'Kode Akun'!C:C,0),0),"")</f>
        <v/>
      </c>
      <c r="U368" s="488" t="str">
        <f>IFERROR(INDEX('Kode Akun'!O:O,MATCH(H368,'Kode Akun'!C:C,0),0),"")</f>
        <v/>
      </c>
      <c r="V368" s="166"/>
    </row>
    <row r="369" spans="1:22" ht="15" customHeight="1" x14ac:dyDescent="0.25">
      <c r="A369" s="51">
        <f t="shared" si="18"/>
        <v>0</v>
      </c>
      <c r="B369" s="51">
        <f t="shared" si="19"/>
        <v>2</v>
      </c>
      <c r="C369" s="442">
        <f t="shared" si="17"/>
        <v>0</v>
      </c>
      <c r="D369" s="477">
        <v>360</v>
      </c>
      <c r="E369" s="478"/>
      <c r="F369" s="477"/>
      <c r="G369" s="479"/>
      <c r="H369" s="477"/>
      <c r="I369" s="480" t="str">
        <f>IF(H369&lt;&gt;"",INDEX('Kode Akun'!$D:$D,MATCH($H369,'Kode Akun'!$C:$C,0),0),"")</f>
        <v/>
      </c>
      <c r="J369" s="481"/>
      <c r="K369" s="481"/>
      <c r="L369" s="482"/>
      <c r="M369" s="483"/>
      <c r="N369" s="487"/>
      <c r="O369" s="487"/>
      <c r="P369" s="489"/>
      <c r="Q369" s="484"/>
      <c r="R369" s="484"/>
      <c r="S369" s="488" t="str">
        <f>IFERROR(INDEX(Customer!D:D,MATCH(R369,Customer!C:C,0),0),"")</f>
        <v/>
      </c>
      <c r="T369" s="490" t="str">
        <f>IFERROR(INDEX('Kode Akun'!N:N,MATCH(H369,'Kode Akun'!C:C,0),0),"")</f>
        <v/>
      </c>
      <c r="U369" s="488" t="str">
        <f>IFERROR(INDEX('Kode Akun'!O:O,MATCH(H369,'Kode Akun'!C:C,0),0),"")</f>
        <v/>
      </c>
      <c r="V369" s="166"/>
    </row>
    <row r="370" spans="1:22" ht="15" customHeight="1" x14ac:dyDescent="0.25">
      <c r="A370" s="51">
        <f t="shared" si="18"/>
        <v>0</v>
      </c>
      <c r="B370" s="51">
        <f t="shared" si="19"/>
        <v>2</v>
      </c>
      <c r="C370" s="442">
        <f t="shared" si="17"/>
        <v>0</v>
      </c>
      <c r="D370" s="477">
        <v>361</v>
      </c>
      <c r="E370" s="478"/>
      <c r="F370" s="477"/>
      <c r="G370" s="479"/>
      <c r="H370" s="477"/>
      <c r="I370" s="480" t="str">
        <f>IF(H370&lt;&gt;"",INDEX('Kode Akun'!$D:$D,MATCH($H370,'Kode Akun'!$C:$C,0),0),"")</f>
        <v/>
      </c>
      <c r="J370" s="481"/>
      <c r="K370" s="481"/>
      <c r="L370" s="482"/>
      <c r="M370" s="483"/>
      <c r="N370" s="487"/>
      <c r="O370" s="487"/>
      <c r="P370" s="489"/>
      <c r="Q370" s="484"/>
      <c r="R370" s="484"/>
      <c r="S370" s="488" t="str">
        <f>IFERROR(INDEX(Customer!D:D,MATCH(R370,Customer!C:C,0),0),"")</f>
        <v/>
      </c>
      <c r="T370" s="490" t="str">
        <f>IFERROR(INDEX('Kode Akun'!N:N,MATCH(H370,'Kode Akun'!C:C,0),0),"")</f>
        <v/>
      </c>
      <c r="U370" s="488" t="str">
        <f>IFERROR(INDEX('Kode Akun'!O:O,MATCH(H370,'Kode Akun'!C:C,0),0),"")</f>
        <v/>
      </c>
      <c r="V370" s="166"/>
    </row>
    <row r="371" spans="1:22" ht="15" customHeight="1" x14ac:dyDescent="0.25">
      <c r="A371" s="51">
        <f t="shared" si="18"/>
        <v>0</v>
      </c>
      <c r="B371" s="51">
        <f t="shared" si="19"/>
        <v>2</v>
      </c>
      <c r="C371" s="442">
        <f t="shared" si="17"/>
        <v>0</v>
      </c>
      <c r="D371" s="477">
        <v>362</v>
      </c>
      <c r="E371" s="478"/>
      <c r="F371" s="477"/>
      <c r="G371" s="479"/>
      <c r="H371" s="477"/>
      <c r="I371" s="480" t="str">
        <f>IF(H371&lt;&gt;"",INDEX('Kode Akun'!$D:$D,MATCH($H371,'Kode Akun'!$C:$C,0),0),"")</f>
        <v/>
      </c>
      <c r="J371" s="481"/>
      <c r="K371" s="481"/>
      <c r="L371" s="482"/>
      <c r="M371" s="483"/>
      <c r="N371" s="487"/>
      <c r="O371" s="487"/>
      <c r="P371" s="489"/>
      <c r="Q371" s="484"/>
      <c r="R371" s="484"/>
      <c r="S371" s="488" t="str">
        <f>IFERROR(INDEX(Customer!D:D,MATCH(R371,Customer!C:C,0),0),"")</f>
        <v/>
      </c>
      <c r="T371" s="490" t="str">
        <f>IFERROR(INDEX('Kode Akun'!N:N,MATCH(H371,'Kode Akun'!C:C,0),0),"")</f>
        <v/>
      </c>
      <c r="U371" s="488" t="str">
        <f>IFERROR(INDEX('Kode Akun'!O:O,MATCH(H371,'Kode Akun'!C:C,0),0),"")</f>
        <v/>
      </c>
      <c r="V371" s="166"/>
    </row>
    <row r="372" spans="1:22" ht="15" customHeight="1" x14ac:dyDescent="0.25">
      <c r="A372" s="51">
        <f t="shared" si="18"/>
        <v>0</v>
      </c>
      <c r="B372" s="51">
        <f t="shared" si="19"/>
        <v>2</v>
      </c>
      <c r="C372" s="442">
        <f t="shared" si="17"/>
        <v>0</v>
      </c>
      <c r="D372" s="477">
        <v>363</v>
      </c>
      <c r="E372" s="478"/>
      <c r="F372" s="477"/>
      <c r="G372" s="479"/>
      <c r="H372" s="477"/>
      <c r="I372" s="480" t="str">
        <f>IF(H372&lt;&gt;"",INDEX('Kode Akun'!$D:$D,MATCH($H372,'Kode Akun'!$C:$C,0),0),"")</f>
        <v/>
      </c>
      <c r="J372" s="481"/>
      <c r="K372" s="481"/>
      <c r="L372" s="482"/>
      <c r="M372" s="483"/>
      <c r="N372" s="487"/>
      <c r="O372" s="487"/>
      <c r="P372" s="489"/>
      <c r="Q372" s="484"/>
      <c r="R372" s="484"/>
      <c r="S372" s="488" t="str">
        <f>IFERROR(INDEX(Customer!D:D,MATCH(R372,Customer!C:C,0),0),"")</f>
        <v/>
      </c>
      <c r="T372" s="490" t="str">
        <f>IFERROR(INDEX('Kode Akun'!N:N,MATCH(H372,'Kode Akun'!C:C,0),0),"")</f>
        <v/>
      </c>
      <c r="U372" s="488" t="str">
        <f>IFERROR(INDEX('Kode Akun'!O:O,MATCH(H372,'Kode Akun'!C:C,0),0),"")</f>
        <v/>
      </c>
      <c r="V372" s="166"/>
    </row>
    <row r="373" spans="1:22" ht="15" customHeight="1" x14ac:dyDescent="0.25">
      <c r="A373" s="51">
        <f t="shared" si="18"/>
        <v>0</v>
      </c>
      <c r="B373" s="51">
        <f t="shared" si="19"/>
        <v>2</v>
      </c>
      <c r="C373" s="442">
        <f t="shared" si="17"/>
        <v>0</v>
      </c>
      <c r="D373" s="477">
        <v>364</v>
      </c>
      <c r="E373" s="478"/>
      <c r="F373" s="477"/>
      <c r="G373" s="479"/>
      <c r="H373" s="477"/>
      <c r="I373" s="480" t="str">
        <f>IF(H373&lt;&gt;"",INDEX('Kode Akun'!$D:$D,MATCH($H373,'Kode Akun'!$C:$C,0),0),"")</f>
        <v/>
      </c>
      <c r="J373" s="481"/>
      <c r="K373" s="481"/>
      <c r="L373" s="482"/>
      <c r="M373" s="483"/>
      <c r="N373" s="487"/>
      <c r="O373" s="487"/>
      <c r="P373" s="489"/>
      <c r="Q373" s="484"/>
      <c r="R373" s="484"/>
      <c r="S373" s="488" t="str">
        <f>IFERROR(INDEX(Customer!D:D,MATCH(R373,Customer!C:C,0),0),"")</f>
        <v/>
      </c>
      <c r="T373" s="490" t="str">
        <f>IFERROR(INDEX('Kode Akun'!N:N,MATCH(H373,'Kode Akun'!C:C,0),0),"")</f>
        <v/>
      </c>
      <c r="U373" s="488" t="str">
        <f>IFERROR(INDEX('Kode Akun'!O:O,MATCH(H373,'Kode Akun'!C:C,0),0),"")</f>
        <v/>
      </c>
      <c r="V373" s="166"/>
    </row>
    <row r="374" spans="1:22" ht="15" customHeight="1" x14ac:dyDescent="0.25">
      <c r="A374" s="51">
        <f t="shared" si="18"/>
        <v>0</v>
      </c>
      <c r="B374" s="51">
        <f t="shared" si="19"/>
        <v>2</v>
      </c>
      <c r="C374" s="442">
        <f t="shared" si="17"/>
        <v>0</v>
      </c>
      <c r="D374" s="477">
        <v>365</v>
      </c>
      <c r="E374" s="478"/>
      <c r="F374" s="477"/>
      <c r="G374" s="479"/>
      <c r="H374" s="477"/>
      <c r="I374" s="480" t="str">
        <f>IF(H374&lt;&gt;"",INDEX('Kode Akun'!$D:$D,MATCH($H374,'Kode Akun'!$C:$C,0),0),"")</f>
        <v/>
      </c>
      <c r="J374" s="481"/>
      <c r="K374" s="481"/>
      <c r="L374" s="482"/>
      <c r="M374" s="483"/>
      <c r="N374" s="487"/>
      <c r="O374" s="487"/>
      <c r="P374" s="489"/>
      <c r="Q374" s="484"/>
      <c r="R374" s="484"/>
      <c r="S374" s="488" t="str">
        <f>IFERROR(INDEX(Customer!D:D,MATCH(R374,Customer!C:C,0),0),"")</f>
        <v/>
      </c>
      <c r="T374" s="490" t="str">
        <f>IFERROR(INDEX('Kode Akun'!N:N,MATCH(H374,'Kode Akun'!C:C,0),0),"")</f>
        <v/>
      </c>
      <c r="U374" s="488" t="str">
        <f>IFERROR(INDEX('Kode Akun'!O:O,MATCH(H374,'Kode Akun'!C:C,0),0),"")</f>
        <v/>
      </c>
      <c r="V374" s="166"/>
    </row>
    <row r="375" spans="1:22" ht="15" customHeight="1" x14ac:dyDescent="0.25">
      <c r="A375" s="51">
        <f t="shared" si="18"/>
        <v>0</v>
      </c>
      <c r="B375" s="51">
        <f t="shared" si="19"/>
        <v>2</v>
      </c>
      <c r="C375" s="442">
        <f t="shared" si="17"/>
        <v>0</v>
      </c>
      <c r="D375" s="477">
        <v>366</v>
      </c>
      <c r="E375" s="478"/>
      <c r="F375" s="477"/>
      <c r="G375" s="479"/>
      <c r="H375" s="477"/>
      <c r="I375" s="480" t="str">
        <f>IF(H375&lt;&gt;"",INDEX('Kode Akun'!$D:$D,MATCH($H375,'Kode Akun'!$C:$C,0),0),"")</f>
        <v/>
      </c>
      <c r="J375" s="481"/>
      <c r="K375" s="481"/>
      <c r="L375" s="482"/>
      <c r="M375" s="483"/>
      <c r="N375" s="487"/>
      <c r="O375" s="487"/>
      <c r="P375" s="489"/>
      <c r="Q375" s="484"/>
      <c r="R375" s="484"/>
      <c r="S375" s="488" t="str">
        <f>IFERROR(INDEX(Customer!D:D,MATCH(R375,Customer!C:C,0),0),"")</f>
        <v/>
      </c>
      <c r="T375" s="490" t="str">
        <f>IFERROR(INDEX('Kode Akun'!N:N,MATCH(H375,'Kode Akun'!C:C,0),0),"")</f>
        <v/>
      </c>
      <c r="U375" s="488" t="str">
        <f>IFERROR(INDEX('Kode Akun'!O:O,MATCH(H375,'Kode Akun'!C:C,0),0),"")</f>
        <v/>
      </c>
      <c r="V375" s="166"/>
    </row>
    <row r="376" spans="1:22" ht="15" customHeight="1" x14ac:dyDescent="0.25">
      <c r="A376" s="51">
        <f t="shared" si="18"/>
        <v>0</v>
      </c>
      <c r="B376" s="51">
        <f t="shared" si="19"/>
        <v>2</v>
      </c>
      <c r="C376" s="442">
        <f t="shared" si="17"/>
        <v>0</v>
      </c>
      <c r="D376" s="477">
        <v>367</v>
      </c>
      <c r="E376" s="478"/>
      <c r="F376" s="477"/>
      <c r="G376" s="479"/>
      <c r="H376" s="477"/>
      <c r="I376" s="480" t="str">
        <f>IF(H376&lt;&gt;"",INDEX('Kode Akun'!$D:$D,MATCH($H376,'Kode Akun'!$C:$C,0),0),"")</f>
        <v/>
      </c>
      <c r="J376" s="481"/>
      <c r="K376" s="481"/>
      <c r="L376" s="482"/>
      <c r="M376" s="483"/>
      <c r="N376" s="487"/>
      <c r="O376" s="487"/>
      <c r="P376" s="489"/>
      <c r="Q376" s="484"/>
      <c r="R376" s="484"/>
      <c r="S376" s="488" t="str">
        <f>IFERROR(INDEX(Customer!D:D,MATCH(R376,Customer!C:C,0),0),"")</f>
        <v/>
      </c>
      <c r="T376" s="490" t="str">
        <f>IFERROR(INDEX('Kode Akun'!N:N,MATCH(H376,'Kode Akun'!C:C,0),0),"")</f>
        <v/>
      </c>
      <c r="U376" s="488" t="str">
        <f>IFERROR(INDEX('Kode Akun'!O:O,MATCH(H376,'Kode Akun'!C:C,0),0),"")</f>
        <v/>
      </c>
      <c r="V376" s="166"/>
    </row>
    <row r="377" spans="1:22" ht="15" customHeight="1" x14ac:dyDescent="0.25">
      <c r="A377" s="51">
        <f t="shared" si="18"/>
        <v>0</v>
      </c>
      <c r="B377" s="51">
        <f t="shared" si="19"/>
        <v>2</v>
      </c>
      <c r="C377" s="442">
        <f t="shared" si="17"/>
        <v>0</v>
      </c>
      <c r="D377" s="477">
        <v>368</v>
      </c>
      <c r="E377" s="478"/>
      <c r="F377" s="477"/>
      <c r="G377" s="479"/>
      <c r="H377" s="477"/>
      <c r="I377" s="480" t="str">
        <f>IF(H377&lt;&gt;"",INDEX('Kode Akun'!$D:$D,MATCH($H377,'Kode Akun'!$C:$C,0),0),"")</f>
        <v/>
      </c>
      <c r="J377" s="481"/>
      <c r="K377" s="481"/>
      <c r="L377" s="482"/>
      <c r="M377" s="483"/>
      <c r="N377" s="487"/>
      <c r="O377" s="487"/>
      <c r="P377" s="489"/>
      <c r="Q377" s="484"/>
      <c r="R377" s="484"/>
      <c r="S377" s="488" t="str">
        <f>IFERROR(INDEX(Customer!D:D,MATCH(R377,Customer!C:C,0),0),"")</f>
        <v/>
      </c>
      <c r="T377" s="490" t="str">
        <f>IFERROR(INDEX('Kode Akun'!N:N,MATCH(H377,'Kode Akun'!C:C,0),0),"")</f>
        <v/>
      </c>
      <c r="U377" s="488" t="str">
        <f>IFERROR(INDEX('Kode Akun'!O:O,MATCH(H377,'Kode Akun'!C:C,0),0),"")</f>
        <v/>
      </c>
      <c r="V377" s="166"/>
    </row>
    <row r="378" spans="1:22" ht="15" customHeight="1" x14ac:dyDescent="0.25">
      <c r="A378" s="51">
        <f t="shared" si="18"/>
        <v>0</v>
      </c>
      <c r="B378" s="51">
        <f t="shared" si="19"/>
        <v>2</v>
      </c>
      <c r="C378" s="442">
        <f t="shared" si="17"/>
        <v>0</v>
      </c>
      <c r="D378" s="477">
        <v>369</v>
      </c>
      <c r="E378" s="478"/>
      <c r="F378" s="477"/>
      <c r="G378" s="479"/>
      <c r="H378" s="477"/>
      <c r="I378" s="480" t="str">
        <f>IF(H378&lt;&gt;"",INDEX('Kode Akun'!$D:$D,MATCH($H378,'Kode Akun'!$C:$C,0),0),"")</f>
        <v/>
      </c>
      <c r="J378" s="481"/>
      <c r="K378" s="481"/>
      <c r="L378" s="482"/>
      <c r="M378" s="483"/>
      <c r="N378" s="487"/>
      <c r="O378" s="487"/>
      <c r="P378" s="489"/>
      <c r="Q378" s="484"/>
      <c r="R378" s="484"/>
      <c r="S378" s="488" t="str">
        <f>IFERROR(INDEX(Customer!D:D,MATCH(R378,Customer!C:C,0),0),"")</f>
        <v/>
      </c>
      <c r="T378" s="490" t="str">
        <f>IFERROR(INDEX('Kode Akun'!N:N,MATCH(H378,'Kode Akun'!C:C,0),0),"")</f>
        <v/>
      </c>
      <c r="U378" s="488" t="str">
        <f>IFERROR(INDEX('Kode Akun'!O:O,MATCH(H378,'Kode Akun'!C:C,0),0),"")</f>
        <v/>
      </c>
      <c r="V378" s="166"/>
    </row>
    <row r="379" spans="1:22" ht="15" customHeight="1" x14ac:dyDescent="0.25">
      <c r="A379" s="51">
        <f t="shared" si="18"/>
        <v>0</v>
      </c>
      <c r="B379" s="51">
        <f t="shared" si="19"/>
        <v>2</v>
      </c>
      <c r="C379" s="442">
        <f t="shared" si="17"/>
        <v>0</v>
      </c>
      <c r="D379" s="477">
        <v>370</v>
      </c>
      <c r="E379" s="478"/>
      <c r="F379" s="477"/>
      <c r="G379" s="479"/>
      <c r="H379" s="477"/>
      <c r="I379" s="480" t="str">
        <f>IF(H379&lt;&gt;"",INDEX('Kode Akun'!$D:$D,MATCH($H379,'Kode Akun'!$C:$C,0),0),"")</f>
        <v/>
      </c>
      <c r="J379" s="481"/>
      <c r="K379" s="481"/>
      <c r="L379" s="482"/>
      <c r="M379" s="483"/>
      <c r="N379" s="487"/>
      <c r="O379" s="487"/>
      <c r="P379" s="489"/>
      <c r="Q379" s="484"/>
      <c r="R379" s="484"/>
      <c r="S379" s="488" t="str">
        <f>IFERROR(INDEX(Customer!D:D,MATCH(R379,Customer!C:C,0),0),"")</f>
        <v/>
      </c>
      <c r="T379" s="490" t="str">
        <f>IFERROR(INDEX('Kode Akun'!N:N,MATCH(H379,'Kode Akun'!C:C,0),0),"")</f>
        <v/>
      </c>
      <c r="U379" s="488" t="str">
        <f>IFERROR(INDEX('Kode Akun'!O:O,MATCH(H379,'Kode Akun'!C:C,0),0),"")</f>
        <v/>
      </c>
      <c r="V379" s="166"/>
    </row>
    <row r="380" spans="1:22" ht="15" customHeight="1" x14ac:dyDescent="0.25">
      <c r="A380" s="51">
        <f t="shared" si="18"/>
        <v>0</v>
      </c>
      <c r="B380" s="51">
        <f t="shared" si="19"/>
        <v>2</v>
      </c>
      <c r="C380" s="442">
        <f t="shared" si="17"/>
        <v>0</v>
      </c>
      <c r="D380" s="477">
        <v>371</v>
      </c>
      <c r="E380" s="478"/>
      <c r="F380" s="477"/>
      <c r="G380" s="479"/>
      <c r="H380" s="477"/>
      <c r="I380" s="480" t="str">
        <f>IF(H380&lt;&gt;"",INDEX('Kode Akun'!$D:$D,MATCH($H380,'Kode Akun'!$C:$C,0),0),"")</f>
        <v/>
      </c>
      <c r="J380" s="481"/>
      <c r="K380" s="481"/>
      <c r="L380" s="482"/>
      <c r="M380" s="483"/>
      <c r="N380" s="487"/>
      <c r="O380" s="487"/>
      <c r="P380" s="489"/>
      <c r="Q380" s="484"/>
      <c r="R380" s="484"/>
      <c r="S380" s="488" t="str">
        <f>IFERROR(INDEX(Customer!D:D,MATCH(R380,Customer!C:C,0),0),"")</f>
        <v/>
      </c>
      <c r="T380" s="490" t="str">
        <f>IFERROR(INDEX('Kode Akun'!N:N,MATCH(H380,'Kode Akun'!C:C,0),0),"")</f>
        <v/>
      </c>
      <c r="U380" s="488" t="str">
        <f>IFERROR(INDEX('Kode Akun'!O:O,MATCH(H380,'Kode Akun'!C:C,0),0),"")</f>
        <v/>
      </c>
      <c r="V380" s="166"/>
    </row>
    <row r="381" spans="1:22" ht="15" customHeight="1" x14ac:dyDescent="0.25">
      <c r="A381" s="51">
        <f t="shared" si="18"/>
        <v>0</v>
      </c>
      <c r="B381" s="51">
        <f t="shared" si="19"/>
        <v>2</v>
      </c>
      <c r="C381" s="442">
        <f t="shared" si="17"/>
        <v>0</v>
      </c>
      <c r="D381" s="477">
        <v>372</v>
      </c>
      <c r="E381" s="478"/>
      <c r="F381" s="477"/>
      <c r="G381" s="479"/>
      <c r="H381" s="477"/>
      <c r="I381" s="480" t="str">
        <f>IF(H381&lt;&gt;"",INDEX('Kode Akun'!$D:$D,MATCH($H381,'Kode Akun'!$C:$C,0),0),"")</f>
        <v/>
      </c>
      <c r="J381" s="481"/>
      <c r="K381" s="481"/>
      <c r="L381" s="482"/>
      <c r="M381" s="483"/>
      <c r="N381" s="487"/>
      <c r="O381" s="487"/>
      <c r="P381" s="489"/>
      <c r="Q381" s="484"/>
      <c r="R381" s="484"/>
      <c r="S381" s="488" t="str">
        <f>IFERROR(INDEX(Customer!D:D,MATCH(R381,Customer!C:C,0),0),"")</f>
        <v/>
      </c>
      <c r="T381" s="490" t="str">
        <f>IFERROR(INDEX('Kode Akun'!N:N,MATCH(H381,'Kode Akun'!C:C,0),0),"")</f>
        <v/>
      </c>
      <c r="U381" s="488" t="str">
        <f>IFERROR(INDEX('Kode Akun'!O:O,MATCH(H381,'Kode Akun'!C:C,0),0),"")</f>
        <v/>
      </c>
      <c r="V381" s="166"/>
    </row>
    <row r="382" spans="1:22" ht="15" customHeight="1" x14ac:dyDescent="0.25">
      <c r="A382" s="51">
        <f t="shared" si="18"/>
        <v>0</v>
      </c>
      <c r="B382" s="51">
        <f t="shared" si="19"/>
        <v>2</v>
      </c>
      <c r="C382" s="442">
        <f t="shared" si="17"/>
        <v>0</v>
      </c>
      <c r="D382" s="477">
        <v>373</v>
      </c>
      <c r="E382" s="478"/>
      <c r="F382" s="477"/>
      <c r="G382" s="479"/>
      <c r="H382" s="477"/>
      <c r="I382" s="480" t="str">
        <f>IF(H382&lt;&gt;"",INDEX('Kode Akun'!$D:$D,MATCH($H382,'Kode Akun'!$C:$C,0),0),"")</f>
        <v/>
      </c>
      <c r="J382" s="481"/>
      <c r="K382" s="481"/>
      <c r="L382" s="482"/>
      <c r="M382" s="483"/>
      <c r="N382" s="487"/>
      <c r="O382" s="487"/>
      <c r="P382" s="489"/>
      <c r="Q382" s="484"/>
      <c r="R382" s="484"/>
      <c r="S382" s="488" t="str">
        <f>IFERROR(INDEX(Customer!D:D,MATCH(R382,Customer!C:C,0),0),"")</f>
        <v/>
      </c>
      <c r="T382" s="490" t="str">
        <f>IFERROR(INDEX('Kode Akun'!N:N,MATCH(H382,'Kode Akun'!C:C,0),0),"")</f>
        <v/>
      </c>
      <c r="U382" s="488" t="str">
        <f>IFERROR(INDEX('Kode Akun'!O:O,MATCH(H382,'Kode Akun'!C:C,0),0),"")</f>
        <v/>
      </c>
      <c r="V382" s="166"/>
    </row>
    <row r="383" spans="1:22" ht="15" customHeight="1" x14ac:dyDescent="0.25">
      <c r="A383" s="51">
        <f t="shared" si="18"/>
        <v>0</v>
      </c>
      <c r="B383" s="51">
        <f t="shared" si="19"/>
        <v>2</v>
      </c>
      <c r="C383" s="442">
        <f t="shared" si="17"/>
        <v>0</v>
      </c>
      <c r="D383" s="477">
        <v>374</v>
      </c>
      <c r="E383" s="478"/>
      <c r="F383" s="477"/>
      <c r="G383" s="479"/>
      <c r="H383" s="477"/>
      <c r="I383" s="480" t="str">
        <f>IF(H383&lt;&gt;"",INDEX('Kode Akun'!$D:$D,MATCH($H383,'Kode Akun'!$C:$C,0),0),"")</f>
        <v/>
      </c>
      <c r="J383" s="481"/>
      <c r="K383" s="481"/>
      <c r="L383" s="482"/>
      <c r="M383" s="483"/>
      <c r="N383" s="487"/>
      <c r="O383" s="487"/>
      <c r="P383" s="489"/>
      <c r="Q383" s="484"/>
      <c r="R383" s="484"/>
      <c r="S383" s="488" t="str">
        <f>IFERROR(INDEX(Customer!D:D,MATCH(R383,Customer!C:C,0),0),"")</f>
        <v/>
      </c>
      <c r="T383" s="490" t="str">
        <f>IFERROR(INDEX('Kode Akun'!N:N,MATCH(H383,'Kode Akun'!C:C,0),0),"")</f>
        <v/>
      </c>
      <c r="U383" s="488" t="str">
        <f>IFERROR(INDEX('Kode Akun'!O:O,MATCH(H383,'Kode Akun'!C:C,0),0),"")</f>
        <v/>
      </c>
      <c r="V383" s="166"/>
    </row>
    <row r="384" spans="1:22" ht="15" customHeight="1" x14ac:dyDescent="0.25">
      <c r="A384" s="51">
        <f t="shared" si="18"/>
        <v>0</v>
      </c>
      <c r="B384" s="51">
        <f t="shared" si="19"/>
        <v>2</v>
      </c>
      <c r="C384" s="442">
        <f t="shared" si="17"/>
        <v>0</v>
      </c>
      <c r="D384" s="477">
        <v>375</v>
      </c>
      <c r="E384" s="478"/>
      <c r="F384" s="477"/>
      <c r="G384" s="479"/>
      <c r="H384" s="477"/>
      <c r="I384" s="480" t="str">
        <f>IF(H384&lt;&gt;"",INDEX('Kode Akun'!$D:$D,MATCH($H384,'Kode Akun'!$C:$C,0),0),"")</f>
        <v/>
      </c>
      <c r="J384" s="481"/>
      <c r="K384" s="481"/>
      <c r="L384" s="482"/>
      <c r="M384" s="483"/>
      <c r="N384" s="487"/>
      <c r="O384" s="487"/>
      <c r="P384" s="489"/>
      <c r="Q384" s="484"/>
      <c r="R384" s="484"/>
      <c r="S384" s="488" t="str">
        <f>IFERROR(INDEX(Customer!D:D,MATCH(R384,Customer!C:C,0),0),"")</f>
        <v/>
      </c>
      <c r="T384" s="490" t="str">
        <f>IFERROR(INDEX('Kode Akun'!N:N,MATCH(H384,'Kode Akun'!C:C,0),0),"")</f>
        <v/>
      </c>
      <c r="U384" s="488" t="str">
        <f>IFERROR(INDEX('Kode Akun'!O:O,MATCH(H384,'Kode Akun'!C:C,0),0),"")</f>
        <v/>
      </c>
      <c r="V384" s="166"/>
    </row>
    <row r="385" spans="1:22" ht="15" customHeight="1" x14ac:dyDescent="0.25">
      <c r="A385" s="51">
        <f t="shared" si="18"/>
        <v>0</v>
      </c>
      <c r="B385" s="51">
        <f t="shared" si="19"/>
        <v>2</v>
      </c>
      <c r="C385" s="442">
        <f t="shared" si="17"/>
        <v>0</v>
      </c>
      <c r="D385" s="477">
        <v>376</v>
      </c>
      <c r="E385" s="478"/>
      <c r="F385" s="477"/>
      <c r="G385" s="479"/>
      <c r="H385" s="477"/>
      <c r="I385" s="480" t="str">
        <f>IF(H385&lt;&gt;"",INDEX('Kode Akun'!$D:$D,MATCH($H385,'Kode Akun'!$C:$C,0),0),"")</f>
        <v/>
      </c>
      <c r="J385" s="481"/>
      <c r="K385" s="481"/>
      <c r="L385" s="482"/>
      <c r="M385" s="483"/>
      <c r="N385" s="487"/>
      <c r="O385" s="487"/>
      <c r="P385" s="489"/>
      <c r="Q385" s="484"/>
      <c r="R385" s="484"/>
      <c r="S385" s="488" t="str">
        <f>IFERROR(INDEX(Customer!D:D,MATCH(R385,Customer!C:C,0),0),"")</f>
        <v/>
      </c>
      <c r="T385" s="490" t="str">
        <f>IFERROR(INDEX('Kode Akun'!N:N,MATCH(H385,'Kode Akun'!C:C,0),0),"")</f>
        <v/>
      </c>
      <c r="U385" s="488" t="str">
        <f>IFERROR(INDEX('Kode Akun'!O:O,MATCH(H385,'Kode Akun'!C:C,0),0),"")</f>
        <v/>
      </c>
      <c r="V385" s="166"/>
    </row>
    <row r="386" spans="1:22" ht="15" customHeight="1" x14ac:dyDescent="0.25">
      <c r="A386" s="51">
        <f t="shared" si="18"/>
        <v>0</v>
      </c>
      <c r="B386" s="51">
        <f t="shared" si="19"/>
        <v>2</v>
      </c>
      <c r="C386" s="442">
        <f t="shared" si="17"/>
        <v>0</v>
      </c>
      <c r="D386" s="477">
        <v>377</v>
      </c>
      <c r="E386" s="478"/>
      <c r="F386" s="477"/>
      <c r="G386" s="479"/>
      <c r="H386" s="477"/>
      <c r="I386" s="480" t="str">
        <f>IF(H386&lt;&gt;"",INDEX('Kode Akun'!$D:$D,MATCH($H386,'Kode Akun'!$C:$C,0),0),"")</f>
        <v/>
      </c>
      <c r="J386" s="481"/>
      <c r="K386" s="481"/>
      <c r="L386" s="482"/>
      <c r="M386" s="483"/>
      <c r="N386" s="487"/>
      <c r="O386" s="487"/>
      <c r="P386" s="489"/>
      <c r="Q386" s="484"/>
      <c r="R386" s="484"/>
      <c r="S386" s="488" t="str">
        <f>IFERROR(INDEX(Customer!D:D,MATCH(R386,Customer!C:C,0),0),"")</f>
        <v/>
      </c>
      <c r="T386" s="490" t="str">
        <f>IFERROR(INDEX('Kode Akun'!N:N,MATCH(H386,'Kode Akun'!C:C,0),0),"")</f>
        <v/>
      </c>
      <c r="U386" s="488" t="str">
        <f>IFERROR(INDEX('Kode Akun'!O:O,MATCH(H386,'Kode Akun'!C:C,0),0),"")</f>
        <v/>
      </c>
      <c r="V386" s="166"/>
    </row>
    <row r="387" spans="1:22" ht="15" customHeight="1" x14ac:dyDescent="0.25">
      <c r="A387" s="51">
        <f t="shared" si="18"/>
        <v>0</v>
      </c>
      <c r="B387" s="51">
        <f t="shared" si="19"/>
        <v>2</v>
      </c>
      <c r="C387" s="442">
        <f t="shared" si="17"/>
        <v>0</v>
      </c>
      <c r="D387" s="477">
        <v>378</v>
      </c>
      <c r="E387" s="478"/>
      <c r="F387" s="477"/>
      <c r="G387" s="479"/>
      <c r="H387" s="477"/>
      <c r="I387" s="480" t="str">
        <f>IF(H387&lt;&gt;"",INDEX('Kode Akun'!$D:$D,MATCH($H387,'Kode Akun'!$C:$C,0),0),"")</f>
        <v/>
      </c>
      <c r="J387" s="481"/>
      <c r="K387" s="481"/>
      <c r="L387" s="482"/>
      <c r="M387" s="483"/>
      <c r="N387" s="487"/>
      <c r="O387" s="487"/>
      <c r="P387" s="489"/>
      <c r="Q387" s="484"/>
      <c r="R387" s="484"/>
      <c r="S387" s="488" t="str">
        <f>IFERROR(INDEX(Customer!D:D,MATCH(R387,Customer!C:C,0),0),"")</f>
        <v/>
      </c>
      <c r="T387" s="490" t="str">
        <f>IFERROR(INDEX('Kode Akun'!N:N,MATCH(H387,'Kode Akun'!C:C,0),0),"")</f>
        <v/>
      </c>
      <c r="U387" s="488" t="str">
        <f>IFERROR(INDEX('Kode Akun'!O:O,MATCH(H387,'Kode Akun'!C:C,0),0),"")</f>
        <v/>
      </c>
      <c r="V387" s="166"/>
    </row>
    <row r="388" spans="1:22" ht="15" customHeight="1" x14ac:dyDescent="0.25">
      <c r="A388" s="51">
        <f t="shared" si="18"/>
        <v>0</v>
      </c>
      <c r="B388" s="51">
        <f t="shared" si="19"/>
        <v>2</v>
      </c>
      <c r="C388" s="442">
        <f t="shared" si="17"/>
        <v>0</v>
      </c>
      <c r="D388" s="477">
        <v>379</v>
      </c>
      <c r="E388" s="478"/>
      <c r="F388" s="477"/>
      <c r="G388" s="479"/>
      <c r="H388" s="477"/>
      <c r="I388" s="480" t="str">
        <f>IF(H388&lt;&gt;"",INDEX('Kode Akun'!$D:$D,MATCH($H388,'Kode Akun'!$C:$C,0),0),"")</f>
        <v/>
      </c>
      <c r="J388" s="481"/>
      <c r="K388" s="481"/>
      <c r="L388" s="482"/>
      <c r="M388" s="483"/>
      <c r="N388" s="487"/>
      <c r="O388" s="487"/>
      <c r="P388" s="489"/>
      <c r="Q388" s="484"/>
      <c r="R388" s="484"/>
      <c r="S388" s="488" t="str">
        <f>IFERROR(INDEX(Customer!D:D,MATCH(R388,Customer!C:C,0),0),"")</f>
        <v/>
      </c>
      <c r="T388" s="490" t="str">
        <f>IFERROR(INDEX('Kode Akun'!N:N,MATCH(H388,'Kode Akun'!C:C,0),0),"")</f>
        <v/>
      </c>
      <c r="U388" s="488" t="str">
        <f>IFERROR(INDEX('Kode Akun'!O:O,MATCH(H388,'Kode Akun'!C:C,0),0),"")</f>
        <v/>
      </c>
      <c r="V388" s="166"/>
    </row>
    <row r="389" spans="1:22" ht="15" customHeight="1" x14ac:dyDescent="0.25">
      <c r="A389" s="51">
        <f t="shared" si="18"/>
        <v>0</v>
      </c>
      <c r="B389" s="51">
        <f t="shared" si="19"/>
        <v>2</v>
      </c>
      <c r="C389" s="442">
        <f t="shared" si="17"/>
        <v>0</v>
      </c>
      <c r="D389" s="477">
        <v>380</v>
      </c>
      <c r="E389" s="478"/>
      <c r="F389" s="477"/>
      <c r="G389" s="479"/>
      <c r="H389" s="477"/>
      <c r="I389" s="480" t="str">
        <f>IF(H389&lt;&gt;"",INDEX('Kode Akun'!$D:$D,MATCH($H389,'Kode Akun'!$C:$C,0),0),"")</f>
        <v/>
      </c>
      <c r="J389" s="481"/>
      <c r="K389" s="481"/>
      <c r="L389" s="482"/>
      <c r="M389" s="483"/>
      <c r="N389" s="487"/>
      <c r="O389" s="487"/>
      <c r="P389" s="489"/>
      <c r="Q389" s="484"/>
      <c r="R389" s="484"/>
      <c r="S389" s="488" t="str">
        <f>IFERROR(INDEX(Customer!D:D,MATCH(R389,Customer!C:C,0),0),"")</f>
        <v/>
      </c>
      <c r="T389" s="490" t="str">
        <f>IFERROR(INDEX('Kode Akun'!N:N,MATCH(H389,'Kode Akun'!C:C,0),0),"")</f>
        <v/>
      </c>
      <c r="U389" s="488" t="str">
        <f>IFERROR(INDEX('Kode Akun'!O:O,MATCH(H389,'Kode Akun'!C:C,0),0),"")</f>
        <v/>
      </c>
      <c r="V389" s="166"/>
    </row>
    <row r="390" spans="1:22" ht="15" customHeight="1" x14ac:dyDescent="0.25">
      <c r="A390" s="51">
        <f t="shared" si="18"/>
        <v>0</v>
      </c>
      <c r="B390" s="51">
        <f t="shared" si="19"/>
        <v>2</v>
      </c>
      <c r="C390" s="442">
        <f t="shared" si="17"/>
        <v>0</v>
      </c>
      <c r="D390" s="477">
        <v>381</v>
      </c>
      <c r="E390" s="478"/>
      <c r="F390" s="477"/>
      <c r="G390" s="479"/>
      <c r="H390" s="477"/>
      <c r="I390" s="480" t="str">
        <f>IF(H390&lt;&gt;"",INDEX('Kode Akun'!$D:$D,MATCH($H390,'Kode Akun'!$C:$C,0),0),"")</f>
        <v/>
      </c>
      <c r="J390" s="481"/>
      <c r="K390" s="481"/>
      <c r="L390" s="482"/>
      <c r="M390" s="483"/>
      <c r="N390" s="487"/>
      <c r="O390" s="487"/>
      <c r="P390" s="489"/>
      <c r="Q390" s="484"/>
      <c r="R390" s="484"/>
      <c r="S390" s="488" t="str">
        <f>IFERROR(INDEX(Customer!D:D,MATCH(R390,Customer!C:C,0),0),"")</f>
        <v/>
      </c>
      <c r="T390" s="490" t="str">
        <f>IFERROR(INDEX('Kode Akun'!N:N,MATCH(H390,'Kode Akun'!C:C,0),0),"")</f>
        <v/>
      </c>
      <c r="U390" s="488" t="str">
        <f>IFERROR(INDEX('Kode Akun'!O:O,MATCH(H390,'Kode Akun'!C:C,0),0),"")</f>
        <v/>
      </c>
      <c r="V390" s="166"/>
    </row>
    <row r="391" spans="1:22" ht="15" customHeight="1" x14ac:dyDescent="0.25">
      <c r="A391" s="51">
        <f t="shared" si="18"/>
        <v>0</v>
      </c>
      <c r="B391" s="51">
        <f t="shared" si="19"/>
        <v>2</v>
      </c>
      <c r="C391" s="442">
        <f t="shared" si="17"/>
        <v>0</v>
      </c>
      <c r="D391" s="477">
        <v>382</v>
      </c>
      <c r="E391" s="478"/>
      <c r="F391" s="477"/>
      <c r="G391" s="479"/>
      <c r="H391" s="477"/>
      <c r="I391" s="480" t="str">
        <f>IF(H391&lt;&gt;"",INDEX('Kode Akun'!$D:$D,MATCH($H391,'Kode Akun'!$C:$C,0),0),"")</f>
        <v/>
      </c>
      <c r="J391" s="481"/>
      <c r="K391" s="481"/>
      <c r="L391" s="482"/>
      <c r="M391" s="483"/>
      <c r="N391" s="487"/>
      <c r="O391" s="487"/>
      <c r="P391" s="489"/>
      <c r="Q391" s="484"/>
      <c r="R391" s="484"/>
      <c r="S391" s="488" t="str">
        <f>IFERROR(INDEX(Customer!D:D,MATCH(R391,Customer!C:C,0),0),"")</f>
        <v/>
      </c>
      <c r="T391" s="490" t="str">
        <f>IFERROR(INDEX('Kode Akun'!N:N,MATCH(H391,'Kode Akun'!C:C,0),0),"")</f>
        <v/>
      </c>
      <c r="U391" s="488" t="str">
        <f>IFERROR(INDEX('Kode Akun'!O:O,MATCH(H391,'Kode Akun'!C:C,0),0),"")</f>
        <v/>
      </c>
      <c r="V391" s="166"/>
    </row>
    <row r="392" spans="1:22" ht="15" customHeight="1" x14ac:dyDescent="0.25">
      <c r="A392" s="51">
        <f t="shared" si="18"/>
        <v>0</v>
      </c>
      <c r="B392" s="51">
        <f t="shared" si="19"/>
        <v>2</v>
      </c>
      <c r="C392" s="442">
        <f t="shared" si="17"/>
        <v>0</v>
      </c>
      <c r="D392" s="477">
        <v>383</v>
      </c>
      <c r="E392" s="478"/>
      <c r="F392" s="477"/>
      <c r="G392" s="479"/>
      <c r="H392" s="477"/>
      <c r="I392" s="480" t="str">
        <f>IF(H392&lt;&gt;"",INDEX('Kode Akun'!$D:$D,MATCH($H392,'Kode Akun'!$C:$C,0),0),"")</f>
        <v/>
      </c>
      <c r="J392" s="481"/>
      <c r="K392" s="481"/>
      <c r="L392" s="482"/>
      <c r="M392" s="483"/>
      <c r="N392" s="487"/>
      <c r="O392" s="487"/>
      <c r="P392" s="489"/>
      <c r="Q392" s="484"/>
      <c r="R392" s="484"/>
      <c r="S392" s="488" t="str">
        <f>IFERROR(INDEX(Customer!D:D,MATCH(R392,Customer!C:C,0),0),"")</f>
        <v/>
      </c>
      <c r="T392" s="490" t="str">
        <f>IFERROR(INDEX('Kode Akun'!N:N,MATCH(H392,'Kode Akun'!C:C,0),0),"")</f>
        <v/>
      </c>
      <c r="U392" s="488" t="str">
        <f>IFERROR(INDEX('Kode Akun'!O:O,MATCH(H392,'Kode Akun'!C:C,0),0),"")</f>
        <v/>
      </c>
      <c r="V392" s="166"/>
    </row>
    <row r="393" spans="1:22" ht="15" customHeight="1" x14ac:dyDescent="0.25">
      <c r="A393" s="51">
        <f t="shared" si="18"/>
        <v>0</v>
      </c>
      <c r="B393" s="51">
        <f t="shared" si="19"/>
        <v>2</v>
      </c>
      <c r="C393" s="442">
        <f t="shared" si="17"/>
        <v>0</v>
      </c>
      <c r="D393" s="477">
        <v>384</v>
      </c>
      <c r="E393" s="478"/>
      <c r="F393" s="477"/>
      <c r="G393" s="479"/>
      <c r="H393" s="477"/>
      <c r="I393" s="480" t="str">
        <f>IF(H393&lt;&gt;"",INDEX('Kode Akun'!$D:$D,MATCH($H393,'Kode Akun'!$C:$C,0),0),"")</f>
        <v/>
      </c>
      <c r="J393" s="481"/>
      <c r="K393" s="481"/>
      <c r="L393" s="482"/>
      <c r="M393" s="483"/>
      <c r="N393" s="487"/>
      <c r="O393" s="487"/>
      <c r="P393" s="489"/>
      <c r="Q393" s="484"/>
      <c r="R393" s="484"/>
      <c r="S393" s="488" t="str">
        <f>IFERROR(INDEX(Customer!D:D,MATCH(R393,Customer!C:C,0),0),"")</f>
        <v/>
      </c>
      <c r="T393" s="490" t="str">
        <f>IFERROR(INDEX('Kode Akun'!N:N,MATCH(H393,'Kode Akun'!C:C,0),0),"")</f>
        <v/>
      </c>
      <c r="U393" s="488" t="str">
        <f>IFERROR(INDEX('Kode Akun'!O:O,MATCH(H393,'Kode Akun'!C:C,0),0),"")</f>
        <v/>
      </c>
      <c r="V393" s="166"/>
    </row>
    <row r="394" spans="1:22" ht="15" customHeight="1" x14ac:dyDescent="0.25">
      <c r="A394" s="51">
        <f t="shared" si="18"/>
        <v>0</v>
      </c>
      <c r="B394" s="51">
        <f t="shared" si="19"/>
        <v>2</v>
      </c>
      <c r="C394" s="442">
        <f t="shared" ref="C394:C457" si="20">IF(H394=AkunBukuBesar,IF(C393=0,GLJKMax+C393+1,C393+1),C393)</f>
        <v>0</v>
      </c>
      <c r="D394" s="477">
        <v>385</v>
      </c>
      <c r="E394" s="478"/>
      <c r="F394" s="477"/>
      <c r="G394" s="479"/>
      <c r="H394" s="477"/>
      <c r="I394" s="480" t="str">
        <f>IF(H394&lt;&gt;"",INDEX('Kode Akun'!$D:$D,MATCH($H394,'Kode Akun'!$C:$C,0),0),"")</f>
        <v/>
      </c>
      <c r="J394" s="481"/>
      <c r="K394" s="481"/>
      <c r="L394" s="482"/>
      <c r="M394" s="483"/>
      <c r="N394" s="487"/>
      <c r="O394" s="487"/>
      <c r="P394" s="489"/>
      <c r="Q394" s="484"/>
      <c r="R394" s="484"/>
      <c r="S394" s="488" t="str">
        <f>IFERROR(INDEX(Customer!D:D,MATCH(R394,Customer!C:C,0),0),"")</f>
        <v/>
      </c>
      <c r="T394" s="490" t="str">
        <f>IFERROR(INDEX('Kode Akun'!N:N,MATCH(H394,'Kode Akun'!C:C,0),0),"")</f>
        <v/>
      </c>
      <c r="U394" s="488" t="str">
        <f>IFERROR(INDEX('Kode Akun'!O:O,MATCH(H394,'Kode Akun'!C:C,0),0),"")</f>
        <v/>
      </c>
      <c r="V394" s="166"/>
    </row>
    <row r="395" spans="1:22" ht="15" customHeight="1" x14ac:dyDescent="0.25">
      <c r="A395" s="51">
        <f t="shared" ref="A395:A458" si="21">IF(AND(H395=arapcontrol,O395=arapledgercode),A394+1,A394)</f>
        <v>0</v>
      </c>
      <c r="B395" s="51">
        <f t="shared" ref="B395:B458" si="22">IF(AND(H395=AkunARKontrol,R395=AkunAR),B394+1,B394)</f>
        <v>2</v>
      </c>
      <c r="C395" s="442">
        <f t="shared" si="20"/>
        <v>0</v>
      </c>
      <c r="D395" s="477">
        <v>386</v>
      </c>
      <c r="E395" s="478"/>
      <c r="F395" s="477"/>
      <c r="G395" s="479"/>
      <c r="H395" s="477"/>
      <c r="I395" s="480" t="str">
        <f>IF(H395&lt;&gt;"",INDEX('Kode Akun'!$D:$D,MATCH($H395,'Kode Akun'!$C:$C,0),0),"")</f>
        <v/>
      </c>
      <c r="J395" s="481"/>
      <c r="K395" s="481"/>
      <c r="L395" s="482"/>
      <c r="M395" s="483"/>
      <c r="N395" s="487"/>
      <c r="O395" s="487"/>
      <c r="P395" s="489"/>
      <c r="Q395" s="484"/>
      <c r="R395" s="484"/>
      <c r="S395" s="488" t="str">
        <f>IFERROR(INDEX(Customer!D:D,MATCH(R395,Customer!C:C,0),0),"")</f>
        <v/>
      </c>
      <c r="T395" s="490" t="str">
        <f>IFERROR(INDEX('Kode Akun'!N:N,MATCH(H395,'Kode Akun'!C:C,0),0),"")</f>
        <v/>
      </c>
      <c r="U395" s="488" t="str">
        <f>IFERROR(INDEX('Kode Akun'!O:O,MATCH(H395,'Kode Akun'!C:C,0),0),"")</f>
        <v/>
      </c>
      <c r="V395" s="166"/>
    </row>
    <row r="396" spans="1:22" ht="15" customHeight="1" x14ac:dyDescent="0.25">
      <c r="A396" s="51">
        <f t="shared" si="21"/>
        <v>0</v>
      </c>
      <c r="B396" s="51">
        <f t="shared" si="22"/>
        <v>2</v>
      </c>
      <c r="C396" s="442">
        <f t="shared" si="20"/>
        <v>0</v>
      </c>
      <c r="D396" s="477">
        <v>387</v>
      </c>
      <c r="E396" s="478"/>
      <c r="F396" s="477"/>
      <c r="G396" s="479"/>
      <c r="H396" s="477"/>
      <c r="I396" s="480" t="str">
        <f>IF(H396&lt;&gt;"",INDEX('Kode Akun'!$D:$D,MATCH($H396,'Kode Akun'!$C:$C,0),0),"")</f>
        <v/>
      </c>
      <c r="J396" s="481"/>
      <c r="K396" s="481"/>
      <c r="L396" s="482"/>
      <c r="M396" s="483"/>
      <c r="N396" s="487"/>
      <c r="O396" s="487"/>
      <c r="P396" s="489"/>
      <c r="Q396" s="484"/>
      <c r="R396" s="484"/>
      <c r="S396" s="488" t="str">
        <f>IFERROR(INDEX(Customer!D:D,MATCH(R396,Customer!C:C,0),0),"")</f>
        <v/>
      </c>
      <c r="T396" s="490" t="str">
        <f>IFERROR(INDEX('Kode Akun'!N:N,MATCH(H396,'Kode Akun'!C:C,0),0),"")</f>
        <v/>
      </c>
      <c r="U396" s="488" t="str">
        <f>IFERROR(INDEX('Kode Akun'!O:O,MATCH(H396,'Kode Akun'!C:C,0),0),"")</f>
        <v/>
      </c>
      <c r="V396" s="166"/>
    </row>
    <row r="397" spans="1:22" ht="15" customHeight="1" x14ac:dyDescent="0.25">
      <c r="A397" s="51">
        <f t="shared" si="21"/>
        <v>0</v>
      </c>
      <c r="B397" s="51">
        <f t="shared" si="22"/>
        <v>2</v>
      </c>
      <c r="C397" s="442">
        <f t="shared" si="20"/>
        <v>0</v>
      </c>
      <c r="D397" s="477">
        <v>388</v>
      </c>
      <c r="E397" s="478"/>
      <c r="F397" s="477"/>
      <c r="G397" s="479"/>
      <c r="H397" s="477"/>
      <c r="I397" s="480" t="str">
        <f>IF(H397&lt;&gt;"",INDEX('Kode Akun'!$D:$D,MATCH($H397,'Kode Akun'!$C:$C,0),0),"")</f>
        <v/>
      </c>
      <c r="J397" s="481"/>
      <c r="K397" s="481"/>
      <c r="L397" s="482"/>
      <c r="M397" s="483"/>
      <c r="N397" s="487"/>
      <c r="O397" s="487"/>
      <c r="P397" s="489"/>
      <c r="Q397" s="484"/>
      <c r="R397" s="484"/>
      <c r="S397" s="488" t="str">
        <f>IFERROR(INDEX(Customer!D:D,MATCH(R397,Customer!C:C,0),0),"")</f>
        <v/>
      </c>
      <c r="T397" s="490" t="str">
        <f>IFERROR(INDEX('Kode Akun'!N:N,MATCH(H397,'Kode Akun'!C:C,0),0),"")</f>
        <v/>
      </c>
      <c r="U397" s="488" t="str">
        <f>IFERROR(INDEX('Kode Akun'!O:O,MATCH(H397,'Kode Akun'!C:C,0),0),"")</f>
        <v/>
      </c>
      <c r="V397" s="166"/>
    </row>
    <row r="398" spans="1:22" ht="15" customHeight="1" x14ac:dyDescent="0.25">
      <c r="A398" s="51">
        <f t="shared" si="21"/>
        <v>0</v>
      </c>
      <c r="B398" s="51">
        <f t="shared" si="22"/>
        <v>2</v>
      </c>
      <c r="C398" s="442">
        <f t="shared" si="20"/>
        <v>0</v>
      </c>
      <c r="D398" s="477">
        <v>389</v>
      </c>
      <c r="E398" s="478"/>
      <c r="F398" s="477"/>
      <c r="G398" s="479"/>
      <c r="H398" s="477"/>
      <c r="I398" s="480" t="str">
        <f>IF(H398&lt;&gt;"",INDEX('Kode Akun'!$D:$D,MATCH($H398,'Kode Akun'!$C:$C,0),0),"")</f>
        <v/>
      </c>
      <c r="J398" s="481"/>
      <c r="K398" s="481"/>
      <c r="L398" s="482"/>
      <c r="M398" s="483"/>
      <c r="N398" s="487"/>
      <c r="O398" s="487"/>
      <c r="P398" s="489"/>
      <c r="Q398" s="484"/>
      <c r="R398" s="484"/>
      <c r="S398" s="488" t="str">
        <f>IFERROR(INDEX(Customer!D:D,MATCH(R398,Customer!C:C,0),0),"")</f>
        <v/>
      </c>
      <c r="T398" s="490" t="str">
        <f>IFERROR(INDEX('Kode Akun'!N:N,MATCH(H398,'Kode Akun'!C:C,0),0),"")</f>
        <v/>
      </c>
      <c r="U398" s="488" t="str">
        <f>IFERROR(INDEX('Kode Akun'!O:O,MATCH(H398,'Kode Akun'!C:C,0),0),"")</f>
        <v/>
      </c>
      <c r="V398" s="166"/>
    </row>
    <row r="399" spans="1:22" ht="15" customHeight="1" x14ac:dyDescent="0.25">
      <c r="A399" s="51">
        <f t="shared" si="21"/>
        <v>0</v>
      </c>
      <c r="B399" s="51">
        <f t="shared" si="22"/>
        <v>2</v>
      </c>
      <c r="C399" s="442">
        <f t="shared" si="20"/>
        <v>0</v>
      </c>
      <c r="D399" s="477">
        <v>390</v>
      </c>
      <c r="E399" s="478"/>
      <c r="F399" s="477"/>
      <c r="G399" s="479"/>
      <c r="H399" s="477"/>
      <c r="I399" s="480" t="str">
        <f>IF(H399&lt;&gt;"",INDEX('Kode Akun'!$D:$D,MATCH($H399,'Kode Akun'!$C:$C,0),0),"")</f>
        <v/>
      </c>
      <c r="J399" s="481"/>
      <c r="K399" s="481"/>
      <c r="L399" s="482"/>
      <c r="M399" s="483"/>
      <c r="N399" s="487"/>
      <c r="O399" s="487"/>
      <c r="P399" s="489"/>
      <c r="Q399" s="484"/>
      <c r="R399" s="484"/>
      <c r="S399" s="488" t="str">
        <f>IFERROR(INDEX(Customer!D:D,MATCH(R399,Customer!C:C,0),0),"")</f>
        <v/>
      </c>
      <c r="T399" s="490" t="str">
        <f>IFERROR(INDEX('Kode Akun'!N:N,MATCH(H399,'Kode Akun'!C:C,0),0),"")</f>
        <v/>
      </c>
      <c r="U399" s="488" t="str">
        <f>IFERROR(INDEX('Kode Akun'!O:O,MATCH(H399,'Kode Akun'!C:C,0),0),"")</f>
        <v/>
      </c>
      <c r="V399" s="166"/>
    </row>
    <row r="400" spans="1:22" ht="15" customHeight="1" x14ac:dyDescent="0.25">
      <c r="A400" s="51">
        <f t="shared" si="21"/>
        <v>0</v>
      </c>
      <c r="B400" s="51">
        <f t="shared" si="22"/>
        <v>2</v>
      </c>
      <c r="C400" s="442">
        <f t="shared" si="20"/>
        <v>0</v>
      </c>
      <c r="D400" s="477">
        <v>391</v>
      </c>
      <c r="E400" s="478"/>
      <c r="F400" s="477"/>
      <c r="G400" s="479"/>
      <c r="H400" s="477"/>
      <c r="I400" s="480" t="str">
        <f>IF(H400&lt;&gt;"",INDEX('Kode Akun'!$D:$D,MATCH($H400,'Kode Akun'!$C:$C,0),0),"")</f>
        <v/>
      </c>
      <c r="J400" s="481"/>
      <c r="K400" s="481"/>
      <c r="L400" s="482"/>
      <c r="M400" s="483"/>
      <c r="N400" s="487"/>
      <c r="O400" s="487"/>
      <c r="P400" s="489"/>
      <c r="Q400" s="484"/>
      <c r="R400" s="484"/>
      <c r="S400" s="488" t="str">
        <f>IFERROR(INDEX(Customer!D:D,MATCH(R400,Customer!C:C,0),0),"")</f>
        <v/>
      </c>
      <c r="T400" s="490" t="str">
        <f>IFERROR(INDEX('Kode Akun'!N:N,MATCH(H400,'Kode Akun'!C:C,0),0),"")</f>
        <v/>
      </c>
      <c r="U400" s="488" t="str">
        <f>IFERROR(INDEX('Kode Akun'!O:O,MATCH(H400,'Kode Akun'!C:C,0),0),"")</f>
        <v/>
      </c>
      <c r="V400" s="166"/>
    </row>
    <row r="401" spans="1:22" ht="15" customHeight="1" x14ac:dyDescent="0.25">
      <c r="A401" s="51">
        <f t="shared" si="21"/>
        <v>0</v>
      </c>
      <c r="B401" s="51">
        <f t="shared" si="22"/>
        <v>2</v>
      </c>
      <c r="C401" s="442">
        <f t="shared" si="20"/>
        <v>0</v>
      </c>
      <c r="D401" s="477">
        <v>392</v>
      </c>
      <c r="E401" s="478"/>
      <c r="F401" s="477"/>
      <c r="G401" s="479"/>
      <c r="H401" s="477"/>
      <c r="I401" s="480" t="str">
        <f>IF(H401&lt;&gt;"",INDEX('Kode Akun'!$D:$D,MATCH($H401,'Kode Akun'!$C:$C,0),0),"")</f>
        <v/>
      </c>
      <c r="J401" s="481"/>
      <c r="K401" s="481"/>
      <c r="L401" s="482"/>
      <c r="M401" s="483"/>
      <c r="N401" s="487"/>
      <c r="O401" s="487"/>
      <c r="P401" s="489"/>
      <c r="Q401" s="484"/>
      <c r="R401" s="484"/>
      <c r="S401" s="488" t="str">
        <f>IFERROR(INDEX(Customer!D:D,MATCH(R401,Customer!C:C,0),0),"")</f>
        <v/>
      </c>
      <c r="T401" s="490" t="str">
        <f>IFERROR(INDEX('Kode Akun'!N:N,MATCH(H401,'Kode Akun'!C:C,0),0),"")</f>
        <v/>
      </c>
      <c r="U401" s="488" t="str">
        <f>IFERROR(INDEX('Kode Akun'!O:O,MATCH(H401,'Kode Akun'!C:C,0),0),"")</f>
        <v/>
      </c>
      <c r="V401" s="166"/>
    </row>
    <row r="402" spans="1:22" ht="15" customHeight="1" x14ac:dyDescent="0.25">
      <c r="A402" s="51">
        <f t="shared" si="21"/>
        <v>0</v>
      </c>
      <c r="B402" s="51">
        <f t="shared" si="22"/>
        <v>2</v>
      </c>
      <c r="C402" s="442">
        <f t="shared" si="20"/>
        <v>0</v>
      </c>
      <c r="D402" s="477">
        <v>393</v>
      </c>
      <c r="E402" s="478"/>
      <c r="F402" s="477"/>
      <c r="G402" s="479"/>
      <c r="H402" s="477"/>
      <c r="I402" s="480" t="str">
        <f>IF(H402&lt;&gt;"",INDEX('Kode Akun'!$D:$D,MATCH($H402,'Kode Akun'!$C:$C,0),0),"")</f>
        <v/>
      </c>
      <c r="J402" s="481"/>
      <c r="K402" s="481"/>
      <c r="L402" s="482"/>
      <c r="M402" s="483"/>
      <c r="N402" s="487"/>
      <c r="O402" s="487"/>
      <c r="P402" s="489"/>
      <c r="Q402" s="484"/>
      <c r="R402" s="484"/>
      <c r="S402" s="488" t="str">
        <f>IFERROR(INDEX(Customer!D:D,MATCH(R402,Customer!C:C,0),0),"")</f>
        <v/>
      </c>
      <c r="T402" s="490" t="str">
        <f>IFERROR(INDEX('Kode Akun'!N:N,MATCH(H402,'Kode Akun'!C:C,0),0),"")</f>
        <v/>
      </c>
      <c r="U402" s="488" t="str">
        <f>IFERROR(INDEX('Kode Akun'!O:O,MATCH(H402,'Kode Akun'!C:C,0),0),"")</f>
        <v/>
      </c>
      <c r="V402" s="166"/>
    </row>
    <row r="403" spans="1:22" ht="15" customHeight="1" x14ac:dyDescent="0.25">
      <c r="A403" s="51">
        <f t="shared" si="21"/>
        <v>0</v>
      </c>
      <c r="B403" s="51">
        <f t="shared" si="22"/>
        <v>2</v>
      </c>
      <c r="C403" s="442">
        <f t="shared" si="20"/>
        <v>0</v>
      </c>
      <c r="D403" s="477">
        <v>394</v>
      </c>
      <c r="E403" s="478"/>
      <c r="F403" s="477"/>
      <c r="G403" s="479"/>
      <c r="H403" s="477"/>
      <c r="I403" s="480" t="str">
        <f>IF(H403&lt;&gt;"",INDEX('Kode Akun'!$D:$D,MATCH($H403,'Kode Akun'!$C:$C,0),0),"")</f>
        <v/>
      </c>
      <c r="J403" s="481"/>
      <c r="K403" s="481"/>
      <c r="L403" s="482"/>
      <c r="M403" s="483"/>
      <c r="N403" s="487"/>
      <c r="O403" s="487"/>
      <c r="P403" s="489"/>
      <c r="Q403" s="484"/>
      <c r="R403" s="484"/>
      <c r="S403" s="488" t="str">
        <f>IFERROR(INDEX(Customer!D:D,MATCH(R403,Customer!C:C,0),0),"")</f>
        <v/>
      </c>
      <c r="T403" s="490" t="str">
        <f>IFERROR(INDEX('Kode Akun'!N:N,MATCH(H403,'Kode Akun'!C:C,0),0),"")</f>
        <v/>
      </c>
      <c r="U403" s="488" t="str">
        <f>IFERROR(INDEX('Kode Akun'!O:O,MATCH(H403,'Kode Akun'!C:C,0),0),"")</f>
        <v/>
      </c>
      <c r="V403" s="166"/>
    </row>
    <row r="404" spans="1:22" ht="15" customHeight="1" x14ac:dyDescent="0.25">
      <c r="A404" s="51">
        <f t="shared" si="21"/>
        <v>0</v>
      </c>
      <c r="B404" s="51">
        <f t="shared" si="22"/>
        <v>2</v>
      </c>
      <c r="C404" s="442">
        <f t="shared" si="20"/>
        <v>0</v>
      </c>
      <c r="D404" s="477">
        <v>395</v>
      </c>
      <c r="E404" s="478"/>
      <c r="F404" s="477"/>
      <c r="G404" s="479"/>
      <c r="H404" s="477"/>
      <c r="I404" s="480" t="str">
        <f>IF(H404&lt;&gt;"",INDEX('Kode Akun'!$D:$D,MATCH($H404,'Kode Akun'!$C:$C,0),0),"")</f>
        <v/>
      </c>
      <c r="J404" s="481"/>
      <c r="K404" s="481"/>
      <c r="L404" s="482"/>
      <c r="M404" s="483"/>
      <c r="N404" s="487"/>
      <c r="O404" s="487"/>
      <c r="P404" s="489"/>
      <c r="Q404" s="484"/>
      <c r="R404" s="484"/>
      <c r="S404" s="488" t="str">
        <f>IFERROR(INDEX(Customer!D:D,MATCH(R404,Customer!C:C,0),0),"")</f>
        <v/>
      </c>
      <c r="T404" s="490" t="str">
        <f>IFERROR(INDEX('Kode Akun'!N:N,MATCH(H404,'Kode Akun'!C:C,0),0),"")</f>
        <v/>
      </c>
      <c r="U404" s="488" t="str">
        <f>IFERROR(INDEX('Kode Akun'!O:O,MATCH(H404,'Kode Akun'!C:C,0),0),"")</f>
        <v/>
      </c>
      <c r="V404" s="166"/>
    </row>
    <row r="405" spans="1:22" ht="15" customHeight="1" x14ac:dyDescent="0.25">
      <c r="A405" s="51">
        <f t="shared" si="21"/>
        <v>0</v>
      </c>
      <c r="B405" s="51">
        <f t="shared" si="22"/>
        <v>2</v>
      </c>
      <c r="C405" s="442">
        <f t="shared" si="20"/>
        <v>0</v>
      </c>
      <c r="D405" s="477">
        <v>396</v>
      </c>
      <c r="E405" s="478"/>
      <c r="F405" s="477"/>
      <c r="G405" s="479"/>
      <c r="H405" s="477"/>
      <c r="I405" s="480" t="str">
        <f>IF(H405&lt;&gt;"",INDEX('Kode Akun'!$D:$D,MATCH($H405,'Kode Akun'!$C:$C,0),0),"")</f>
        <v/>
      </c>
      <c r="J405" s="481"/>
      <c r="K405" s="481"/>
      <c r="L405" s="482"/>
      <c r="M405" s="483"/>
      <c r="N405" s="487"/>
      <c r="O405" s="487"/>
      <c r="P405" s="489"/>
      <c r="Q405" s="484"/>
      <c r="R405" s="484"/>
      <c r="S405" s="488" t="str">
        <f>IFERROR(INDEX(Customer!D:D,MATCH(R405,Customer!C:C,0),0),"")</f>
        <v/>
      </c>
      <c r="T405" s="490" t="str">
        <f>IFERROR(INDEX('Kode Akun'!N:N,MATCH(H405,'Kode Akun'!C:C,0),0),"")</f>
        <v/>
      </c>
      <c r="U405" s="488" t="str">
        <f>IFERROR(INDEX('Kode Akun'!O:O,MATCH(H405,'Kode Akun'!C:C,0),0),"")</f>
        <v/>
      </c>
      <c r="V405" s="166"/>
    </row>
    <row r="406" spans="1:22" ht="15" customHeight="1" x14ac:dyDescent="0.25">
      <c r="A406" s="51">
        <f t="shared" si="21"/>
        <v>0</v>
      </c>
      <c r="B406" s="51">
        <f t="shared" si="22"/>
        <v>2</v>
      </c>
      <c r="C406" s="442">
        <f t="shared" si="20"/>
        <v>0</v>
      </c>
      <c r="D406" s="477">
        <v>397</v>
      </c>
      <c r="E406" s="478"/>
      <c r="F406" s="477"/>
      <c r="G406" s="479"/>
      <c r="H406" s="477"/>
      <c r="I406" s="480" t="str">
        <f>IF(H406&lt;&gt;"",INDEX('Kode Akun'!$D:$D,MATCH($H406,'Kode Akun'!$C:$C,0),0),"")</f>
        <v/>
      </c>
      <c r="J406" s="481"/>
      <c r="K406" s="481"/>
      <c r="L406" s="482"/>
      <c r="M406" s="483"/>
      <c r="N406" s="487"/>
      <c r="O406" s="487"/>
      <c r="P406" s="489"/>
      <c r="Q406" s="484"/>
      <c r="R406" s="484"/>
      <c r="S406" s="488" t="str">
        <f>IFERROR(INDEX(Customer!D:D,MATCH(R406,Customer!C:C,0),0),"")</f>
        <v/>
      </c>
      <c r="T406" s="490" t="str">
        <f>IFERROR(INDEX('Kode Akun'!N:N,MATCH(H406,'Kode Akun'!C:C,0),0),"")</f>
        <v/>
      </c>
      <c r="U406" s="488" t="str">
        <f>IFERROR(INDEX('Kode Akun'!O:O,MATCH(H406,'Kode Akun'!C:C,0),0),"")</f>
        <v/>
      </c>
      <c r="V406" s="166"/>
    </row>
    <row r="407" spans="1:22" ht="15" customHeight="1" x14ac:dyDescent="0.25">
      <c r="A407" s="51">
        <f t="shared" si="21"/>
        <v>0</v>
      </c>
      <c r="B407" s="51">
        <f t="shared" si="22"/>
        <v>2</v>
      </c>
      <c r="C407" s="442">
        <f t="shared" si="20"/>
        <v>0</v>
      </c>
      <c r="D407" s="477">
        <v>398</v>
      </c>
      <c r="E407" s="478"/>
      <c r="F407" s="477"/>
      <c r="G407" s="479"/>
      <c r="H407" s="477"/>
      <c r="I407" s="480" t="str">
        <f>IF(H407&lt;&gt;"",INDEX('Kode Akun'!$D:$D,MATCH($H407,'Kode Akun'!$C:$C,0),0),"")</f>
        <v/>
      </c>
      <c r="J407" s="481"/>
      <c r="K407" s="481"/>
      <c r="L407" s="482"/>
      <c r="M407" s="483"/>
      <c r="N407" s="487"/>
      <c r="O407" s="487"/>
      <c r="P407" s="489"/>
      <c r="Q407" s="484"/>
      <c r="R407" s="484"/>
      <c r="S407" s="488" t="str">
        <f>IFERROR(INDEX(Customer!D:D,MATCH(R407,Customer!C:C,0),0),"")</f>
        <v/>
      </c>
      <c r="T407" s="490" t="str">
        <f>IFERROR(INDEX('Kode Akun'!N:N,MATCH(H407,'Kode Akun'!C:C,0),0),"")</f>
        <v/>
      </c>
      <c r="U407" s="488" t="str">
        <f>IFERROR(INDEX('Kode Akun'!O:O,MATCH(H407,'Kode Akun'!C:C,0),0),"")</f>
        <v/>
      </c>
      <c r="V407" s="166"/>
    </row>
    <row r="408" spans="1:22" ht="15" customHeight="1" x14ac:dyDescent="0.25">
      <c r="A408" s="51">
        <f t="shared" si="21"/>
        <v>0</v>
      </c>
      <c r="B408" s="51">
        <f t="shared" si="22"/>
        <v>2</v>
      </c>
      <c r="C408" s="442">
        <f t="shared" si="20"/>
        <v>0</v>
      </c>
      <c r="D408" s="477">
        <v>399</v>
      </c>
      <c r="E408" s="478"/>
      <c r="F408" s="477"/>
      <c r="G408" s="479"/>
      <c r="H408" s="477"/>
      <c r="I408" s="480" t="str">
        <f>IF(H408&lt;&gt;"",INDEX('Kode Akun'!$D:$D,MATCH($H408,'Kode Akun'!$C:$C,0),0),"")</f>
        <v/>
      </c>
      <c r="J408" s="481"/>
      <c r="K408" s="481"/>
      <c r="L408" s="482"/>
      <c r="M408" s="483"/>
      <c r="N408" s="487"/>
      <c r="O408" s="487"/>
      <c r="P408" s="489"/>
      <c r="Q408" s="484"/>
      <c r="R408" s="484"/>
      <c r="S408" s="488" t="str">
        <f>IFERROR(INDEX(Customer!D:D,MATCH(R408,Customer!C:C,0),0),"")</f>
        <v/>
      </c>
      <c r="T408" s="490" t="str">
        <f>IFERROR(INDEX('Kode Akun'!N:N,MATCH(H408,'Kode Akun'!C:C,0),0),"")</f>
        <v/>
      </c>
      <c r="U408" s="488" t="str">
        <f>IFERROR(INDEX('Kode Akun'!O:O,MATCH(H408,'Kode Akun'!C:C,0),0),"")</f>
        <v/>
      </c>
      <c r="V408" s="166"/>
    </row>
    <row r="409" spans="1:22" ht="15" customHeight="1" x14ac:dyDescent="0.25">
      <c r="A409" s="51">
        <f t="shared" si="21"/>
        <v>0</v>
      </c>
      <c r="B409" s="51">
        <f t="shared" si="22"/>
        <v>2</v>
      </c>
      <c r="C409" s="442">
        <f t="shared" si="20"/>
        <v>0</v>
      </c>
      <c r="D409" s="477">
        <v>400</v>
      </c>
      <c r="E409" s="478"/>
      <c r="F409" s="477"/>
      <c r="G409" s="479"/>
      <c r="H409" s="477"/>
      <c r="I409" s="480" t="str">
        <f>IF(H409&lt;&gt;"",INDEX('Kode Akun'!$D:$D,MATCH($H409,'Kode Akun'!$C:$C,0),0),"")</f>
        <v/>
      </c>
      <c r="J409" s="481"/>
      <c r="K409" s="481"/>
      <c r="L409" s="482"/>
      <c r="M409" s="483"/>
      <c r="N409" s="487"/>
      <c r="O409" s="487"/>
      <c r="P409" s="489"/>
      <c r="Q409" s="484"/>
      <c r="R409" s="484"/>
      <c r="S409" s="488" t="str">
        <f>IFERROR(INDEX(Customer!D:D,MATCH(R409,Customer!C:C,0),0),"")</f>
        <v/>
      </c>
      <c r="T409" s="490" t="str">
        <f>IFERROR(INDEX('Kode Akun'!N:N,MATCH(H409,'Kode Akun'!C:C,0),0),"")</f>
        <v/>
      </c>
      <c r="U409" s="488" t="str">
        <f>IFERROR(INDEX('Kode Akun'!O:O,MATCH(H409,'Kode Akun'!C:C,0),0),"")</f>
        <v/>
      </c>
      <c r="V409" s="166"/>
    </row>
    <row r="410" spans="1:22" ht="15" customHeight="1" x14ac:dyDescent="0.25">
      <c r="A410" s="51">
        <f t="shared" si="21"/>
        <v>0</v>
      </c>
      <c r="B410" s="51">
        <f t="shared" si="22"/>
        <v>2</v>
      </c>
      <c r="C410" s="442">
        <f t="shared" si="20"/>
        <v>0</v>
      </c>
      <c r="D410" s="477">
        <v>401</v>
      </c>
      <c r="E410" s="478"/>
      <c r="F410" s="477"/>
      <c r="G410" s="479"/>
      <c r="H410" s="477"/>
      <c r="I410" s="480" t="str">
        <f>IF(H410&lt;&gt;"",INDEX('Kode Akun'!$D:$D,MATCH($H410,'Kode Akun'!$C:$C,0),0),"")</f>
        <v/>
      </c>
      <c r="J410" s="481"/>
      <c r="K410" s="481"/>
      <c r="L410" s="482"/>
      <c r="M410" s="483"/>
      <c r="N410" s="487"/>
      <c r="O410" s="487"/>
      <c r="P410" s="489"/>
      <c r="Q410" s="484"/>
      <c r="R410" s="484"/>
      <c r="S410" s="488" t="str">
        <f>IFERROR(INDEX(Customer!D:D,MATCH(R410,Customer!C:C,0),0),"")</f>
        <v/>
      </c>
      <c r="T410" s="490" t="str">
        <f>IFERROR(INDEX('Kode Akun'!N:N,MATCH(H410,'Kode Akun'!C:C,0),0),"")</f>
        <v/>
      </c>
      <c r="U410" s="488" t="str">
        <f>IFERROR(INDEX('Kode Akun'!O:O,MATCH(H410,'Kode Akun'!C:C,0),0),"")</f>
        <v/>
      </c>
      <c r="V410" s="166"/>
    </row>
    <row r="411" spans="1:22" ht="15" customHeight="1" x14ac:dyDescent="0.25">
      <c r="A411" s="51">
        <f t="shared" si="21"/>
        <v>0</v>
      </c>
      <c r="B411" s="51">
        <f t="shared" si="22"/>
        <v>2</v>
      </c>
      <c r="C411" s="442">
        <f t="shared" si="20"/>
        <v>0</v>
      </c>
      <c r="D411" s="477">
        <v>402</v>
      </c>
      <c r="E411" s="478"/>
      <c r="F411" s="477"/>
      <c r="G411" s="479"/>
      <c r="H411" s="477"/>
      <c r="I411" s="480" t="str">
        <f>IF(H411&lt;&gt;"",INDEX('Kode Akun'!$D:$D,MATCH($H411,'Kode Akun'!$C:$C,0),0),"")</f>
        <v/>
      </c>
      <c r="J411" s="481"/>
      <c r="K411" s="481"/>
      <c r="L411" s="482"/>
      <c r="M411" s="483"/>
      <c r="N411" s="487"/>
      <c r="O411" s="487"/>
      <c r="P411" s="489"/>
      <c r="Q411" s="484"/>
      <c r="R411" s="484"/>
      <c r="S411" s="488" t="str">
        <f>IFERROR(INDEX(Customer!D:D,MATCH(R411,Customer!C:C,0),0),"")</f>
        <v/>
      </c>
      <c r="T411" s="490" t="str">
        <f>IFERROR(INDEX('Kode Akun'!N:N,MATCH(H411,'Kode Akun'!C:C,0),0),"")</f>
        <v/>
      </c>
      <c r="U411" s="488" t="str">
        <f>IFERROR(INDEX('Kode Akun'!O:O,MATCH(H411,'Kode Akun'!C:C,0),0),"")</f>
        <v/>
      </c>
      <c r="V411" s="166"/>
    </row>
    <row r="412" spans="1:22" ht="15" customHeight="1" x14ac:dyDescent="0.25">
      <c r="A412" s="51">
        <f t="shared" si="21"/>
        <v>0</v>
      </c>
      <c r="B412" s="51">
        <f t="shared" si="22"/>
        <v>2</v>
      </c>
      <c r="C412" s="442">
        <f t="shared" si="20"/>
        <v>0</v>
      </c>
      <c r="D412" s="477">
        <v>403</v>
      </c>
      <c r="E412" s="478"/>
      <c r="F412" s="477"/>
      <c r="G412" s="479"/>
      <c r="H412" s="477"/>
      <c r="I412" s="480" t="str">
        <f>IF(H412&lt;&gt;"",INDEX('Kode Akun'!$D:$D,MATCH($H412,'Kode Akun'!$C:$C,0),0),"")</f>
        <v/>
      </c>
      <c r="J412" s="481"/>
      <c r="K412" s="481"/>
      <c r="L412" s="482"/>
      <c r="M412" s="483"/>
      <c r="N412" s="487"/>
      <c r="O412" s="487"/>
      <c r="P412" s="489"/>
      <c r="Q412" s="484"/>
      <c r="R412" s="484"/>
      <c r="S412" s="488" t="str">
        <f>IFERROR(INDEX(Customer!D:D,MATCH(R412,Customer!C:C,0),0),"")</f>
        <v/>
      </c>
      <c r="T412" s="490" t="str">
        <f>IFERROR(INDEX('Kode Akun'!N:N,MATCH(H412,'Kode Akun'!C:C,0),0),"")</f>
        <v/>
      </c>
      <c r="U412" s="488" t="str">
        <f>IFERROR(INDEX('Kode Akun'!O:O,MATCH(H412,'Kode Akun'!C:C,0),0),"")</f>
        <v/>
      </c>
      <c r="V412" s="166"/>
    </row>
    <row r="413" spans="1:22" ht="15" customHeight="1" x14ac:dyDescent="0.25">
      <c r="A413" s="51">
        <f t="shared" si="21"/>
        <v>0</v>
      </c>
      <c r="B413" s="51">
        <f t="shared" si="22"/>
        <v>2</v>
      </c>
      <c r="C413" s="442">
        <f t="shared" si="20"/>
        <v>0</v>
      </c>
      <c r="D413" s="477">
        <v>404</v>
      </c>
      <c r="E413" s="478"/>
      <c r="F413" s="477"/>
      <c r="G413" s="479"/>
      <c r="H413" s="477"/>
      <c r="I413" s="480" t="str">
        <f>IF(H413&lt;&gt;"",INDEX('Kode Akun'!$D:$D,MATCH($H413,'Kode Akun'!$C:$C,0),0),"")</f>
        <v/>
      </c>
      <c r="J413" s="481"/>
      <c r="K413" s="481"/>
      <c r="L413" s="482"/>
      <c r="M413" s="483"/>
      <c r="N413" s="487"/>
      <c r="O413" s="487"/>
      <c r="P413" s="489"/>
      <c r="Q413" s="484"/>
      <c r="R413" s="484"/>
      <c r="S413" s="488" t="str">
        <f>IFERROR(INDEX(Customer!D:D,MATCH(R413,Customer!C:C,0),0),"")</f>
        <v/>
      </c>
      <c r="T413" s="490" t="str">
        <f>IFERROR(INDEX('Kode Akun'!N:N,MATCH(H413,'Kode Akun'!C:C,0),0),"")</f>
        <v/>
      </c>
      <c r="U413" s="488" t="str">
        <f>IFERROR(INDEX('Kode Akun'!O:O,MATCH(H413,'Kode Akun'!C:C,0),0),"")</f>
        <v/>
      </c>
      <c r="V413" s="166"/>
    </row>
    <row r="414" spans="1:22" ht="15" customHeight="1" x14ac:dyDescent="0.25">
      <c r="A414" s="51">
        <f t="shared" si="21"/>
        <v>0</v>
      </c>
      <c r="B414" s="51">
        <f t="shared" si="22"/>
        <v>2</v>
      </c>
      <c r="C414" s="442">
        <f t="shared" si="20"/>
        <v>0</v>
      </c>
      <c r="D414" s="477">
        <v>405</v>
      </c>
      <c r="E414" s="478"/>
      <c r="F414" s="477"/>
      <c r="G414" s="479"/>
      <c r="H414" s="477"/>
      <c r="I414" s="480" t="str">
        <f>IF(H414&lt;&gt;"",INDEX('Kode Akun'!$D:$D,MATCH($H414,'Kode Akun'!$C:$C,0),0),"")</f>
        <v/>
      </c>
      <c r="J414" s="481"/>
      <c r="K414" s="481"/>
      <c r="L414" s="482"/>
      <c r="M414" s="483"/>
      <c r="N414" s="487"/>
      <c r="O414" s="487"/>
      <c r="P414" s="489"/>
      <c r="Q414" s="484"/>
      <c r="R414" s="484"/>
      <c r="S414" s="488" t="str">
        <f>IFERROR(INDEX(Customer!D:D,MATCH(R414,Customer!C:C,0),0),"")</f>
        <v/>
      </c>
      <c r="T414" s="490" t="str">
        <f>IFERROR(INDEX('Kode Akun'!N:N,MATCH(H414,'Kode Akun'!C:C,0),0),"")</f>
        <v/>
      </c>
      <c r="U414" s="488" t="str">
        <f>IFERROR(INDEX('Kode Akun'!O:O,MATCH(H414,'Kode Akun'!C:C,0),0),"")</f>
        <v/>
      </c>
      <c r="V414" s="166"/>
    </row>
    <row r="415" spans="1:22" ht="15" customHeight="1" x14ac:dyDescent="0.25">
      <c r="A415" s="51">
        <f t="shared" si="21"/>
        <v>0</v>
      </c>
      <c r="B415" s="51">
        <f t="shared" si="22"/>
        <v>2</v>
      </c>
      <c r="C415" s="442">
        <f t="shared" si="20"/>
        <v>0</v>
      </c>
      <c r="D415" s="477">
        <v>406</v>
      </c>
      <c r="E415" s="478"/>
      <c r="F415" s="477"/>
      <c r="G415" s="479"/>
      <c r="H415" s="477"/>
      <c r="I415" s="480" t="str">
        <f>IF(H415&lt;&gt;"",INDEX('Kode Akun'!$D:$D,MATCH($H415,'Kode Akun'!$C:$C,0),0),"")</f>
        <v/>
      </c>
      <c r="J415" s="481"/>
      <c r="K415" s="481"/>
      <c r="L415" s="482"/>
      <c r="M415" s="483"/>
      <c r="N415" s="487"/>
      <c r="O415" s="487"/>
      <c r="P415" s="489"/>
      <c r="Q415" s="484"/>
      <c r="R415" s="484"/>
      <c r="S415" s="488" t="str">
        <f>IFERROR(INDEX(Customer!D:D,MATCH(R415,Customer!C:C,0),0),"")</f>
        <v/>
      </c>
      <c r="T415" s="490" t="str">
        <f>IFERROR(INDEX('Kode Akun'!N:N,MATCH(H415,'Kode Akun'!C:C,0),0),"")</f>
        <v/>
      </c>
      <c r="U415" s="488" t="str">
        <f>IFERROR(INDEX('Kode Akun'!O:O,MATCH(H415,'Kode Akun'!C:C,0),0),"")</f>
        <v/>
      </c>
      <c r="V415" s="166"/>
    </row>
    <row r="416" spans="1:22" ht="15" customHeight="1" x14ac:dyDescent="0.25">
      <c r="A416" s="51">
        <f t="shared" si="21"/>
        <v>0</v>
      </c>
      <c r="B416" s="51">
        <f t="shared" si="22"/>
        <v>2</v>
      </c>
      <c r="C416" s="442">
        <f t="shared" si="20"/>
        <v>0</v>
      </c>
      <c r="D416" s="477">
        <v>407</v>
      </c>
      <c r="E416" s="478"/>
      <c r="F416" s="477"/>
      <c r="G416" s="479"/>
      <c r="H416" s="477"/>
      <c r="I416" s="480" t="str">
        <f>IF(H416&lt;&gt;"",INDEX('Kode Akun'!$D:$D,MATCH($H416,'Kode Akun'!$C:$C,0),0),"")</f>
        <v/>
      </c>
      <c r="J416" s="481"/>
      <c r="K416" s="481"/>
      <c r="L416" s="482"/>
      <c r="M416" s="483"/>
      <c r="N416" s="487"/>
      <c r="O416" s="487"/>
      <c r="P416" s="489"/>
      <c r="Q416" s="484"/>
      <c r="R416" s="484"/>
      <c r="S416" s="488" t="str">
        <f>IFERROR(INDEX(Customer!D:D,MATCH(R416,Customer!C:C,0),0),"")</f>
        <v/>
      </c>
      <c r="T416" s="490" t="str">
        <f>IFERROR(INDEX('Kode Akun'!N:N,MATCH(H416,'Kode Akun'!C:C,0),0),"")</f>
        <v/>
      </c>
      <c r="U416" s="488" t="str">
        <f>IFERROR(INDEX('Kode Akun'!O:O,MATCH(H416,'Kode Akun'!C:C,0),0),"")</f>
        <v/>
      </c>
      <c r="V416" s="166"/>
    </row>
    <row r="417" spans="1:22" ht="15" customHeight="1" x14ac:dyDescent="0.25">
      <c r="A417" s="51">
        <f t="shared" si="21"/>
        <v>0</v>
      </c>
      <c r="B417" s="51">
        <f t="shared" si="22"/>
        <v>2</v>
      </c>
      <c r="C417" s="442">
        <f t="shared" si="20"/>
        <v>0</v>
      </c>
      <c r="D417" s="477">
        <v>408</v>
      </c>
      <c r="E417" s="478"/>
      <c r="F417" s="477"/>
      <c r="G417" s="479"/>
      <c r="H417" s="477"/>
      <c r="I417" s="480" t="str">
        <f>IF(H417&lt;&gt;"",INDEX('Kode Akun'!$D:$D,MATCH($H417,'Kode Akun'!$C:$C,0),0),"")</f>
        <v/>
      </c>
      <c r="J417" s="481"/>
      <c r="K417" s="481"/>
      <c r="L417" s="482"/>
      <c r="M417" s="483"/>
      <c r="N417" s="487"/>
      <c r="O417" s="487"/>
      <c r="P417" s="489"/>
      <c r="Q417" s="484"/>
      <c r="R417" s="484"/>
      <c r="S417" s="488" t="str">
        <f>IFERROR(INDEX(Customer!D:D,MATCH(R417,Customer!C:C,0),0),"")</f>
        <v/>
      </c>
      <c r="T417" s="490" t="str">
        <f>IFERROR(INDEX('Kode Akun'!N:N,MATCH(H417,'Kode Akun'!C:C,0),0),"")</f>
        <v/>
      </c>
      <c r="U417" s="488" t="str">
        <f>IFERROR(INDEX('Kode Akun'!O:O,MATCH(H417,'Kode Akun'!C:C,0),0),"")</f>
        <v/>
      </c>
      <c r="V417" s="166"/>
    </row>
    <row r="418" spans="1:22" ht="15" customHeight="1" x14ac:dyDescent="0.25">
      <c r="A418" s="51">
        <f t="shared" si="21"/>
        <v>0</v>
      </c>
      <c r="B418" s="51">
        <f t="shared" si="22"/>
        <v>2</v>
      </c>
      <c r="C418" s="442">
        <f t="shared" si="20"/>
        <v>0</v>
      </c>
      <c r="D418" s="477">
        <v>409</v>
      </c>
      <c r="E418" s="478"/>
      <c r="F418" s="477"/>
      <c r="G418" s="479"/>
      <c r="H418" s="477"/>
      <c r="I418" s="480" t="str">
        <f>IF(H418&lt;&gt;"",INDEX('Kode Akun'!$D:$D,MATCH($H418,'Kode Akun'!$C:$C,0),0),"")</f>
        <v/>
      </c>
      <c r="J418" s="481"/>
      <c r="K418" s="481"/>
      <c r="L418" s="482"/>
      <c r="M418" s="483"/>
      <c r="N418" s="487"/>
      <c r="O418" s="487"/>
      <c r="P418" s="489"/>
      <c r="Q418" s="484"/>
      <c r="R418" s="484"/>
      <c r="S418" s="488" t="str">
        <f>IFERROR(INDEX(Customer!D:D,MATCH(R418,Customer!C:C,0),0),"")</f>
        <v/>
      </c>
      <c r="T418" s="490" t="str">
        <f>IFERROR(INDEX('Kode Akun'!N:N,MATCH(H418,'Kode Akun'!C:C,0),0),"")</f>
        <v/>
      </c>
      <c r="U418" s="488" t="str">
        <f>IFERROR(INDEX('Kode Akun'!O:O,MATCH(H418,'Kode Akun'!C:C,0),0),"")</f>
        <v/>
      </c>
      <c r="V418" s="166"/>
    </row>
    <row r="419" spans="1:22" ht="15" customHeight="1" x14ac:dyDescent="0.25">
      <c r="A419" s="51">
        <f t="shared" si="21"/>
        <v>0</v>
      </c>
      <c r="B419" s="51">
        <f t="shared" si="22"/>
        <v>2</v>
      </c>
      <c r="C419" s="442">
        <f t="shared" si="20"/>
        <v>0</v>
      </c>
      <c r="D419" s="477">
        <v>410</v>
      </c>
      <c r="E419" s="478"/>
      <c r="F419" s="477"/>
      <c r="G419" s="479"/>
      <c r="H419" s="477"/>
      <c r="I419" s="480" t="str">
        <f>IF(H419&lt;&gt;"",INDEX('Kode Akun'!$D:$D,MATCH($H419,'Kode Akun'!$C:$C,0),0),"")</f>
        <v/>
      </c>
      <c r="J419" s="481"/>
      <c r="K419" s="481"/>
      <c r="L419" s="482"/>
      <c r="M419" s="483"/>
      <c r="N419" s="487"/>
      <c r="O419" s="487"/>
      <c r="P419" s="489"/>
      <c r="Q419" s="484"/>
      <c r="R419" s="484"/>
      <c r="S419" s="488" t="str">
        <f>IFERROR(INDEX(Customer!D:D,MATCH(R419,Customer!C:C,0),0),"")</f>
        <v/>
      </c>
      <c r="T419" s="490" t="str">
        <f>IFERROR(INDEX('Kode Akun'!N:N,MATCH(H419,'Kode Akun'!C:C,0),0),"")</f>
        <v/>
      </c>
      <c r="U419" s="488" t="str">
        <f>IFERROR(INDEX('Kode Akun'!O:O,MATCH(H419,'Kode Akun'!C:C,0),0),"")</f>
        <v/>
      </c>
      <c r="V419" s="166"/>
    </row>
    <row r="420" spans="1:22" ht="15" customHeight="1" x14ac:dyDescent="0.25">
      <c r="A420" s="51">
        <f t="shared" si="21"/>
        <v>0</v>
      </c>
      <c r="B420" s="51">
        <f t="shared" si="22"/>
        <v>2</v>
      </c>
      <c r="C420" s="442">
        <f t="shared" si="20"/>
        <v>0</v>
      </c>
      <c r="D420" s="477">
        <v>411</v>
      </c>
      <c r="E420" s="478"/>
      <c r="F420" s="477"/>
      <c r="G420" s="479"/>
      <c r="H420" s="477"/>
      <c r="I420" s="480" t="str">
        <f>IF(H420&lt;&gt;"",INDEX('Kode Akun'!$D:$D,MATCH($H420,'Kode Akun'!$C:$C,0),0),"")</f>
        <v/>
      </c>
      <c r="J420" s="481"/>
      <c r="K420" s="481"/>
      <c r="L420" s="485"/>
      <c r="M420" s="486"/>
      <c r="N420" s="487"/>
      <c r="O420" s="487"/>
      <c r="P420" s="489"/>
      <c r="Q420" s="484"/>
      <c r="R420" s="484"/>
      <c r="S420" s="488" t="str">
        <f>IFERROR(INDEX(Customer!D:D,MATCH(R420,Customer!C:C,0),0),"")</f>
        <v/>
      </c>
      <c r="T420" s="490" t="str">
        <f>IFERROR(INDEX('Kode Akun'!N:N,MATCH(H420,'Kode Akun'!C:C,0),0),"")</f>
        <v/>
      </c>
      <c r="U420" s="488" t="str">
        <f>IFERROR(INDEX('Kode Akun'!O:O,MATCH(H420,'Kode Akun'!C:C,0),0),"")</f>
        <v/>
      </c>
      <c r="V420" s="166"/>
    </row>
    <row r="421" spans="1:22" ht="15" customHeight="1" x14ac:dyDescent="0.25">
      <c r="A421" s="51">
        <f t="shared" si="21"/>
        <v>0</v>
      </c>
      <c r="B421" s="51">
        <f t="shared" si="22"/>
        <v>2</v>
      </c>
      <c r="C421" s="442">
        <f t="shared" si="20"/>
        <v>0</v>
      </c>
      <c r="D421" s="477">
        <v>412</v>
      </c>
      <c r="E421" s="478"/>
      <c r="F421" s="477"/>
      <c r="G421" s="479"/>
      <c r="H421" s="477"/>
      <c r="I421" s="480" t="str">
        <f>IF(H421&lt;&gt;"",INDEX('Kode Akun'!$D:$D,MATCH($H421,'Kode Akun'!$C:$C,0),0),"")</f>
        <v/>
      </c>
      <c r="J421" s="481"/>
      <c r="K421" s="481"/>
      <c r="L421" s="485"/>
      <c r="M421" s="486"/>
      <c r="N421" s="487"/>
      <c r="O421" s="487"/>
      <c r="P421" s="489"/>
      <c r="Q421" s="484"/>
      <c r="R421" s="484"/>
      <c r="S421" s="488" t="str">
        <f>IFERROR(INDEX(Customer!D:D,MATCH(R421,Customer!C:C,0),0),"")</f>
        <v/>
      </c>
      <c r="T421" s="490" t="str">
        <f>IFERROR(INDEX('Kode Akun'!N:N,MATCH(H421,'Kode Akun'!C:C,0),0),"")</f>
        <v/>
      </c>
      <c r="U421" s="488" t="str">
        <f>IFERROR(INDEX('Kode Akun'!O:O,MATCH(H421,'Kode Akun'!C:C,0),0),"")</f>
        <v/>
      </c>
      <c r="V421" s="166"/>
    </row>
    <row r="422" spans="1:22" ht="15" customHeight="1" x14ac:dyDescent="0.25">
      <c r="A422" s="51">
        <f t="shared" si="21"/>
        <v>0</v>
      </c>
      <c r="B422" s="51">
        <f t="shared" si="22"/>
        <v>2</v>
      </c>
      <c r="C422" s="442">
        <f t="shared" si="20"/>
        <v>0</v>
      </c>
      <c r="D422" s="477">
        <v>413</v>
      </c>
      <c r="E422" s="478"/>
      <c r="F422" s="477"/>
      <c r="G422" s="479"/>
      <c r="H422" s="477"/>
      <c r="I422" s="480" t="str">
        <f>IF(H422&lt;&gt;"",INDEX('Kode Akun'!$D:$D,MATCH($H422,'Kode Akun'!$C:$C,0),0),"")</f>
        <v/>
      </c>
      <c r="J422" s="481"/>
      <c r="K422" s="481"/>
      <c r="L422" s="485"/>
      <c r="M422" s="486"/>
      <c r="N422" s="487"/>
      <c r="O422" s="487"/>
      <c r="P422" s="489"/>
      <c r="Q422" s="484"/>
      <c r="R422" s="484"/>
      <c r="S422" s="488" t="str">
        <f>IFERROR(INDEX(Customer!D:D,MATCH(R422,Customer!C:C,0),0),"")</f>
        <v/>
      </c>
      <c r="T422" s="490" t="str">
        <f>IFERROR(INDEX('Kode Akun'!N:N,MATCH(H422,'Kode Akun'!C:C,0),0),"")</f>
        <v/>
      </c>
      <c r="U422" s="488" t="str">
        <f>IFERROR(INDEX('Kode Akun'!O:O,MATCH(H422,'Kode Akun'!C:C,0),0),"")</f>
        <v/>
      </c>
      <c r="V422" s="166"/>
    </row>
    <row r="423" spans="1:22" ht="15" customHeight="1" x14ac:dyDescent="0.25">
      <c r="A423" s="51">
        <f t="shared" si="21"/>
        <v>0</v>
      </c>
      <c r="B423" s="51">
        <f t="shared" si="22"/>
        <v>2</v>
      </c>
      <c r="C423" s="442">
        <f t="shared" si="20"/>
        <v>0</v>
      </c>
      <c r="D423" s="477">
        <v>414</v>
      </c>
      <c r="E423" s="478"/>
      <c r="F423" s="477"/>
      <c r="G423" s="479"/>
      <c r="H423" s="477"/>
      <c r="I423" s="480" t="str">
        <f>IF(H423&lt;&gt;"",INDEX('Kode Akun'!$D:$D,MATCH($H423,'Kode Akun'!$C:$C,0),0),"")</f>
        <v/>
      </c>
      <c r="J423" s="481"/>
      <c r="K423" s="481"/>
      <c r="L423" s="485"/>
      <c r="M423" s="486"/>
      <c r="N423" s="487"/>
      <c r="O423" s="487"/>
      <c r="P423" s="489"/>
      <c r="Q423" s="484"/>
      <c r="R423" s="484"/>
      <c r="S423" s="488" t="str">
        <f>IFERROR(INDEX(Customer!D:D,MATCH(R423,Customer!C:C,0),0),"")</f>
        <v/>
      </c>
      <c r="T423" s="490" t="str">
        <f>IFERROR(INDEX('Kode Akun'!N:N,MATCH(H423,'Kode Akun'!C:C,0),0),"")</f>
        <v/>
      </c>
      <c r="U423" s="488" t="str">
        <f>IFERROR(INDEX('Kode Akun'!O:O,MATCH(H423,'Kode Akun'!C:C,0),0),"")</f>
        <v/>
      </c>
      <c r="V423" s="166"/>
    </row>
    <row r="424" spans="1:22" ht="15" customHeight="1" x14ac:dyDescent="0.25">
      <c r="A424" s="51">
        <f t="shared" si="21"/>
        <v>0</v>
      </c>
      <c r="B424" s="51">
        <f t="shared" si="22"/>
        <v>2</v>
      </c>
      <c r="C424" s="442">
        <f t="shared" si="20"/>
        <v>0</v>
      </c>
      <c r="D424" s="477">
        <v>415</v>
      </c>
      <c r="E424" s="478"/>
      <c r="F424" s="477"/>
      <c r="G424" s="479"/>
      <c r="H424" s="477"/>
      <c r="I424" s="480" t="str">
        <f>IF(H424&lt;&gt;"",INDEX('Kode Akun'!$D:$D,MATCH($H424,'Kode Akun'!$C:$C,0),0),"")</f>
        <v/>
      </c>
      <c r="J424" s="481"/>
      <c r="K424" s="481"/>
      <c r="L424" s="485"/>
      <c r="M424" s="486"/>
      <c r="N424" s="487"/>
      <c r="O424" s="487"/>
      <c r="P424" s="489"/>
      <c r="Q424" s="484"/>
      <c r="R424" s="484"/>
      <c r="S424" s="488" t="str">
        <f>IFERROR(INDEX(Customer!D:D,MATCH(R424,Customer!C:C,0),0),"")</f>
        <v/>
      </c>
      <c r="T424" s="490" t="str">
        <f>IFERROR(INDEX('Kode Akun'!N:N,MATCH(H424,'Kode Akun'!C:C,0),0),"")</f>
        <v/>
      </c>
      <c r="U424" s="488" t="str">
        <f>IFERROR(INDEX('Kode Akun'!O:O,MATCH(H424,'Kode Akun'!C:C,0),0),"")</f>
        <v/>
      </c>
      <c r="V424" s="166"/>
    </row>
    <row r="425" spans="1:22" ht="15" customHeight="1" x14ac:dyDescent="0.25">
      <c r="A425" s="51">
        <f t="shared" si="21"/>
        <v>0</v>
      </c>
      <c r="B425" s="51">
        <f t="shared" si="22"/>
        <v>2</v>
      </c>
      <c r="C425" s="442">
        <f t="shared" si="20"/>
        <v>0</v>
      </c>
      <c r="D425" s="477">
        <v>416</v>
      </c>
      <c r="E425" s="478"/>
      <c r="F425" s="477"/>
      <c r="G425" s="479"/>
      <c r="H425" s="477"/>
      <c r="I425" s="480" t="str">
        <f>IF(H425&lt;&gt;"",INDEX('Kode Akun'!$D:$D,MATCH($H425,'Kode Akun'!$C:$C,0),0),"")</f>
        <v/>
      </c>
      <c r="J425" s="481"/>
      <c r="K425" s="481"/>
      <c r="L425" s="485"/>
      <c r="M425" s="486"/>
      <c r="N425" s="487"/>
      <c r="O425" s="487"/>
      <c r="P425" s="489"/>
      <c r="Q425" s="484"/>
      <c r="R425" s="484"/>
      <c r="S425" s="488" t="str">
        <f>IFERROR(INDEX(Customer!D:D,MATCH(R425,Customer!C:C,0),0),"")</f>
        <v/>
      </c>
      <c r="T425" s="490" t="str">
        <f>IFERROR(INDEX('Kode Akun'!N:N,MATCH(H425,'Kode Akun'!C:C,0),0),"")</f>
        <v/>
      </c>
      <c r="U425" s="488" t="str">
        <f>IFERROR(INDEX('Kode Akun'!O:O,MATCH(H425,'Kode Akun'!C:C,0),0),"")</f>
        <v/>
      </c>
      <c r="V425" s="166"/>
    </row>
    <row r="426" spans="1:22" ht="15" customHeight="1" x14ac:dyDescent="0.25">
      <c r="A426" s="51">
        <f t="shared" si="21"/>
        <v>0</v>
      </c>
      <c r="B426" s="51">
        <f t="shared" si="22"/>
        <v>2</v>
      </c>
      <c r="C426" s="442">
        <f t="shared" si="20"/>
        <v>0</v>
      </c>
      <c r="D426" s="477">
        <v>417</v>
      </c>
      <c r="E426" s="478"/>
      <c r="F426" s="477"/>
      <c r="G426" s="479"/>
      <c r="H426" s="477"/>
      <c r="I426" s="480" t="str">
        <f>IF(H426&lt;&gt;"",INDEX('Kode Akun'!$D:$D,MATCH($H426,'Kode Akun'!$C:$C,0),0),"")</f>
        <v/>
      </c>
      <c r="J426" s="481"/>
      <c r="K426" s="481"/>
      <c r="L426" s="485"/>
      <c r="M426" s="486"/>
      <c r="N426" s="487"/>
      <c r="O426" s="487"/>
      <c r="P426" s="489"/>
      <c r="Q426" s="484"/>
      <c r="R426" s="484"/>
      <c r="S426" s="488" t="str">
        <f>IFERROR(INDEX(Customer!D:D,MATCH(R426,Customer!C:C,0),0),"")</f>
        <v/>
      </c>
      <c r="T426" s="490" t="str">
        <f>IFERROR(INDEX('Kode Akun'!N:N,MATCH(H426,'Kode Akun'!C:C,0),0),"")</f>
        <v/>
      </c>
      <c r="U426" s="488" t="str">
        <f>IFERROR(INDEX('Kode Akun'!O:O,MATCH(H426,'Kode Akun'!C:C,0),0),"")</f>
        <v/>
      </c>
      <c r="V426" s="166"/>
    </row>
    <row r="427" spans="1:22" ht="15" customHeight="1" x14ac:dyDescent="0.25">
      <c r="A427" s="51">
        <f t="shared" si="21"/>
        <v>0</v>
      </c>
      <c r="B427" s="51">
        <f t="shared" si="22"/>
        <v>2</v>
      </c>
      <c r="C427" s="442">
        <f t="shared" si="20"/>
        <v>0</v>
      </c>
      <c r="D427" s="477">
        <v>418</v>
      </c>
      <c r="E427" s="478"/>
      <c r="F427" s="477"/>
      <c r="G427" s="479"/>
      <c r="H427" s="477"/>
      <c r="I427" s="480" t="str">
        <f>IF(H427&lt;&gt;"",INDEX('Kode Akun'!$D:$D,MATCH($H427,'Kode Akun'!$C:$C,0),0),"")</f>
        <v/>
      </c>
      <c r="J427" s="481"/>
      <c r="K427" s="481"/>
      <c r="L427" s="485"/>
      <c r="M427" s="486"/>
      <c r="N427" s="487"/>
      <c r="O427" s="487"/>
      <c r="P427" s="489"/>
      <c r="Q427" s="484"/>
      <c r="R427" s="484"/>
      <c r="S427" s="488" t="str">
        <f>IFERROR(INDEX(Customer!D:D,MATCH(R427,Customer!C:C,0),0),"")</f>
        <v/>
      </c>
      <c r="T427" s="490" t="str">
        <f>IFERROR(INDEX('Kode Akun'!N:N,MATCH(H427,'Kode Akun'!C:C,0),0),"")</f>
        <v/>
      </c>
      <c r="U427" s="488" t="str">
        <f>IFERROR(INDEX('Kode Akun'!O:O,MATCH(H427,'Kode Akun'!C:C,0),0),"")</f>
        <v/>
      </c>
      <c r="V427" s="166"/>
    </row>
    <row r="428" spans="1:22" ht="15" customHeight="1" x14ac:dyDescent="0.25">
      <c r="A428" s="51">
        <f t="shared" si="21"/>
        <v>0</v>
      </c>
      <c r="B428" s="51">
        <f t="shared" si="22"/>
        <v>2</v>
      </c>
      <c r="C428" s="442">
        <f t="shared" si="20"/>
        <v>0</v>
      </c>
      <c r="D428" s="477">
        <v>419</v>
      </c>
      <c r="E428" s="478"/>
      <c r="F428" s="477"/>
      <c r="G428" s="479"/>
      <c r="H428" s="477"/>
      <c r="I428" s="480" t="str">
        <f>IF(H428&lt;&gt;"",INDEX('Kode Akun'!$D:$D,MATCH($H428,'Kode Akun'!$C:$C,0),0),"")</f>
        <v/>
      </c>
      <c r="J428" s="481"/>
      <c r="K428" s="481"/>
      <c r="L428" s="485"/>
      <c r="M428" s="486"/>
      <c r="N428" s="487"/>
      <c r="O428" s="487"/>
      <c r="P428" s="489"/>
      <c r="Q428" s="484"/>
      <c r="R428" s="484"/>
      <c r="S428" s="488" t="str">
        <f>IFERROR(INDEX(Customer!D:D,MATCH(R428,Customer!C:C,0),0),"")</f>
        <v/>
      </c>
      <c r="T428" s="490" t="str">
        <f>IFERROR(INDEX('Kode Akun'!N:N,MATCH(H428,'Kode Akun'!C:C,0),0),"")</f>
        <v/>
      </c>
      <c r="U428" s="488" t="str">
        <f>IFERROR(INDEX('Kode Akun'!O:O,MATCH(H428,'Kode Akun'!C:C,0),0),"")</f>
        <v/>
      </c>
      <c r="V428" s="166"/>
    </row>
    <row r="429" spans="1:22" ht="15" customHeight="1" x14ac:dyDescent="0.25">
      <c r="A429" s="51">
        <f t="shared" si="21"/>
        <v>0</v>
      </c>
      <c r="B429" s="51">
        <f t="shared" si="22"/>
        <v>2</v>
      </c>
      <c r="C429" s="442">
        <f t="shared" si="20"/>
        <v>0</v>
      </c>
      <c r="D429" s="477">
        <v>420</v>
      </c>
      <c r="E429" s="478"/>
      <c r="F429" s="477"/>
      <c r="G429" s="479"/>
      <c r="H429" s="477"/>
      <c r="I429" s="480" t="str">
        <f>IF(H429&lt;&gt;"",INDEX('Kode Akun'!$D:$D,MATCH($H429,'Kode Akun'!$C:$C,0),0),"")</f>
        <v/>
      </c>
      <c r="J429" s="481"/>
      <c r="K429" s="481"/>
      <c r="L429" s="485"/>
      <c r="M429" s="486"/>
      <c r="N429" s="487"/>
      <c r="O429" s="487"/>
      <c r="P429" s="489"/>
      <c r="Q429" s="484"/>
      <c r="R429" s="484"/>
      <c r="S429" s="488" t="str">
        <f>IFERROR(INDEX(Customer!D:D,MATCH(R429,Customer!C:C,0),0),"")</f>
        <v/>
      </c>
      <c r="T429" s="490" t="str">
        <f>IFERROR(INDEX('Kode Akun'!N:N,MATCH(H429,'Kode Akun'!C:C,0),0),"")</f>
        <v/>
      </c>
      <c r="U429" s="488" t="str">
        <f>IFERROR(INDEX('Kode Akun'!O:O,MATCH(H429,'Kode Akun'!C:C,0),0),"")</f>
        <v/>
      </c>
      <c r="V429" s="166"/>
    </row>
    <row r="430" spans="1:22" ht="15" customHeight="1" x14ac:dyDescent="0.25">
      <c r="A430" s="51">
        <f t="shared" si="21"/>
        <v>0</v>
      </c>
      <c r="B430" s="51">
        <f t="shared" si="22"/>
        <v>2</v>
      </c>
      <c r="C430" s="442">
        <f t="shared" si="20"/>
        <v>0</v>
      </c>
      <c r="D430" s="477">
        <v>421</v>
      </c>
      <c r="E430" s="478"/>
      <c r="F430" s="477"/>
      <c r="G430" s="479"/>
      <c r="H430" s="477"/>
      <c r="I430" s="480" t="str">
        <f>IF(H430&lt;&gt;"",INDEX('Kode Akun'!$D:$D,MATCH($H430,'Kode Akun'!$C:$C,0),0),"")</f>
        <v/>
      </c>
      <c r="J430" s="481"/>
      <c r="K430" s="481"/>
      <c r="L430" s="485"/>
      <c r="M430" s="486"/>
      <c r="N430" s="487"/>
      <c r="O430" s="487"/>
      <c r="P430" s="489"/>
      <c r="Q430" s="484"/>
      <c r="R430" s="484"/>
      <c r="S430" s="488" t="str">
        <f>IFERROR(INDEX(Customer!D:D,MATCH(R430,Customer!C:C,0),0),"")</f>
        <v/>
      </c>
      <c r="T430" s="490" t="str">
        <f>IFERROR(INDEX('Kode Akun'!N:N,MATCH(H430,'Kode Akun'!C:C,0),0),"")</f>
        <v/>
      </c>
      <c r="U430" s="488" t="str">
        <f>IFERROR(INDEX('Kode Akun'!O:O,MATCH(H430,'Kode Akun'!C:C,0),0),"")</f>
        <v/>
      </c>
      <c r="V430" s="166"/>
    </row>
    <row r="431" spans="1:22" ht="15" customHeight="1" x14ac:dyDescent="0.25">
      <c r="A431" s="51">
        <f t="shared" si="21"/>
        <v>0</v>
      </c>
      <c r="B431" s="51">
        <f t="shared" si="22"/>
        <v>2</v>
      </c>
      <c r="C431" s="442">
        <f t="shared" si="20"/>
        <v>0</v>
      </c>
      <c r="D431" s="477">
        <v>422</v>
      </c>
      <c r="E431" s="478"/>
      <c r="F431" s="477"/>
      <c r="G431" s="479"/>
      <c r="H431" s="477"/>
      <c r="I431" s="480" t="str">
        <f>IF(H431&lt;&gt;"",INDEX('Kode Akun'!$D:$D,MATCH($H431,'Kode Akun'!$C:$C,0),0),"")</f>
        <v/>
      </c>
      <c r="J431" s="481"/>
      <c r="K431" s="481"/>
      <c r="L431" s="485"/>
      <c r="M431" s="486"/>
      <c r="N431" s="487"/>
      <c r="O431" s="487"/>
      <c r="P431" s="489"/>
      <c r="Q431" s="484"/>
      <c r="R431" s="484"/>
      <c r="S431" s="488" t="str">
        <f>IFERROR(INDEX(Customer!D:D,MATCH(R431,Customer!C:C,0),0),"")</f>
        <v/>
      </c>
      <c r="T431" s="490" t="str">
        <f>IFERROR(INDEX('Kode Akun'!N:N,MATCH(H431,'Kode Akun'!C:C,0),0),"")</f>
        <v/>
      </c>
      <c r="U431" s="488" t="str">
        <f>IFERROR(INDEX('Kode Akun'!O:O,MATCH(H431,'Kode Akun'!C:C,0),0),"")</f>
        <v/>
      </c>
      <c r="V431" s="166"/>
    </row>
    <row r="432" spans="1:22" ht="15" customHeight="1" x14ac:dyDescent="0.25">
      <c r="A432" s="51">
        <f t="shared" si="21"/>
        <v>0</v>
      </c>
      <c r="B432" s="51">
        <f t="shared" si="22"/>
        <v>2</v>
      </c>
      <c r="C432" s="442">
        <f t="shared" si="20"/>
        <v>0</v>
      </c>
      <c r="D432" s="477">
        <v>423</v>
      </c>
      <c r="E432" s="478"/>
      <c r="F432" s="477"/>
      <c r="G432" s="479"/>
      <c r="H432" s="477"/>
      <c r="I432" s="480" t="str">
        <f>IF(H432&lt;&gt;"",INDEX('Kode Akun'!$D:$D,MATCH($H432,'Kode Akun'!$C:$C,0),0),"")</f>
        <v/>
      </c>
      <c r="J432" s="481"/>
      <c r="K432" s="481"/>
      <c r="L432" s="485"/>
      <c r="M432" s="486"/>
      <c r="N432" s="487"/>
      <c r="O432" s="487"/>
      <c r="P432" s="489"/>
      <c r="Q432" s="484"/>
      <c r="R432" s="484"/>
      <c r="S432" s="488" t="str">
        <f>IFERROR(INDEX(Customer!D:D,MATCH(R432,Customer!C:C,0),0),"")</f>
        <v/>
      </c>
      <c r="T432" s="490" t="str">
        <f>IFERROR(INDEX('Kode Akun'!N:N,MATCH(H432,'Kode Akun'!C:C,0),0),"")</f>
        <v/>
      </c>
      <c r="U432" s="488" t="str">
        <f>IFERROR(INDEX('Kode Akun'!O:O,MATCH(H432,'Kode Akun'!C:C,0),0),"")</f>
        <v/>
      </c>
      <c r="V432" s="166"/>
    </row>
    <row r="433" spans="1:22" ht="15" customHeight="1" x14ac:dyDescent="0.25">
      <c r="A433" s="51">
        <f t="shared" si="21"/>
        <v>0</v>
      </c>
      <c r="B433" s="51">
        <f t="shared" si="22"/>
        <v>2</v>
      </c>
      <c r="C433" s="442">
        <f t="shared" si="20"/>
        <v>0</v>
      </c>
      <c r="D433" s="477">
        <v>424</v>
      </c>
      <c r="E433" s="478"/>
      <c r="F433" s="477"/>
      <c r="G433" s="479"/>
      <c r="H433" s="477"/>
      <c r="I433" s="480" t="str">
        <f>IF(H433&lt;&gt;"",INDEX('Kode Akun'!$D:$D,MATCH($H433,'Kode Akun'!$C:$C,0),0),"")</f>
        <v/>
      </c>
      <c r="J433" s="481"/>
      <c r="K433" s="481"/>
      <c r="L433" s="485"/>
      <c r="M433" s="486"/>
      <c r="N433" s="487"/>
      <c r="O433" s="487"/>
      <c r="P433" s="489"/>
      <c r="Q433" s="484"/>
      <c r="R433" s="484"/>
      <c r="S433" s="488" t="str">
        <f>IFERROR(INDEX(Customer!D:D,MATCH(R433,Customer!C:C,0),0),"")</f>
        <v/>
      </c>
      <c r="T433" s="490" t="str">
        <f>IFERROR(INDEX('Kode Akun'!N:N,MATCH(H433,'Kode Akun'!C:C,0),0),"")</f>
        <v/>
      </c>
      <c r="U433" s="488" t="str">
        <f>IFERROR(INDEX('Kode Akun'!O:O,MATCH(H433,'Kode Akun'!C:C,0),0),"")</f>
        <v/>
      </c>
      <c r="V433" s="166"/>
    </row>
    <row r="434" spans="1:22" ht="15" customHeight="1" x14ac:dyDescent="0.25">
      <c r="A434" s="51">
        <f t="shared" si="21"/>
        <v>0</v>
      </c>
      <c r="B434" s="51">
        <f t="shared" si="22"/>
        <v>2</v>
      </c>
      <c r="C434" s="442">
        <f t="shared" si="20"/>
        <v>0</v>
      </c>
      <c r="D434" s="477">
        <v>425</v>
      </c>
      <c r="E434" s="478"/>
      <c r="F434" s="477"/>
      <c r="G434" s="479"/>
      <c r="H434" s="477"/>
      <c r="I434" s="480" t="str">
        <f>IF(H434&lt;&gt;"",INDEX('Kode Akun'!$D:$D,MATCH($H434,'Kode Akun'!$C:$C,0),0),"")</f>
        <v/>
      </c>
      <c r="J434" s="481"/>
      <c r="K434" s="481"/>
      <c r="L434" s="485"/>
      <c r="M434" s="486"/>
      <c r="N434" s="487"/>
      <c r="O434" s="487"/>
      <c r="P434" s="489"/>
      <c r="Q434" s="484"/>
      <c r="R434" s="484"/>
      <c r="S434" s="488" t="str">
        <f>IFERROR(INDEX(Customer!D:D,MATCH(R434,Customer!C:C,0),0),"")</f>
        <v/>
      </c>
      <c r="T434" s="490" t="str">
        <f>IFERROR(INDEX('Kode Akun'!N:N,MATCH(H434,'Kode Akun'!C:C,0),0),"")</f>
        <v/>
      </c>
      <c r="U434" s="488" t="str">
        <f>IFERROR(INDEX('Kode Akun'!O:O,MATCH(H434,'Kode Akun'!C:C,0),0),"")</f>
        <v/>
      </c>
      <c r="V434" s="166"/>
    </row>
    <row r="435" spans="1:22" ht="15" customHeight="1" x14ac:dyDescent="0.25">
      <c r="A435" s="51">
        <f t="shared" si="21"/>
        <v>0</v>
      </c>
      <c r="B435" s="51">
        <f t="shared" si="22"/>
        <v>2</v>
      </c>
      <c r="C435" s="442">
        <f t="shared" si="20"/>
        <v>0</v>
      </c>
      <c r="D435" s="477">
        <v>426</v>
      </c>
      <c r="E435" s="478"/>
      <c r="F435" s="477"/>
      <c r="G435" s="479"/>
      <c r="H435" s="477"/>
      <c r="I435" s="480" t="str">
        <f>IF(H435&lt;&gt;"",INDEX('Kode Akun'!$D:$D,MATCH($H435,'Kode Akun'!$C:$C,0),0),"")</f>
        <v/>
      </c>
      <c r="J435" s="481"/>
      <c r="K435" s="481"/>
      <c r="L435" s="485"/>
      <c r="M435" s="486"/>
      <c r="N435" s="487"/>
      <c r="O435" s="487"/>
      <c r="P435" s="489"/>
      <c r="Q435" s="484"/>
      <c r="R435" s="484"/>
      <c r="S435" s="488" t="str">
        <f>IFERROR(INDEX(Customer!D:D,MATCH(R435,Customer!C:C,0),0),"")</f>
        <v/>
      </c>
      <c r="T435" s="490" t="str">
        <f>IFERROR(INDEX('Kode Akun'!N:N,MATCH(H435,'Kode Akun'!C:C,0),0),"")</f>
        <v/>
      </c>
      <c r="U435" s="488" t="str">
        <f>IFERROR(INDEX('Kode Akun'!O:O,MATCH(H435,'Kode Akun'!C:C,0),0),"")</f>
        <v/>
      </c>
      <c r="V435" s="166"/>
    </row>
    <row r="436" spans="1:22" ht="15" customHeight="1" x14ac:dyDescent="0.25">
      <c r="A436" s="51">
        <f t="shared" si="21"/>
        <v>0</v>
      </c>
      <c r="B436" s="51">
        <f t="shared" si="22"/>
        <v>2</v>
      </c>
      <c r="C436" s="442">
        <f t="shared" si="20"/>
        <v>0</v>
      </c>
      <c r="D436" s="477">
        <v>427</v>
      </c>
      <c r="E436" s="478"/>
      <c r="F436" s="477"/>
      <c r="G436" s="479"/>
      <c r="H436" s="477"/>
      <c r="I436" s="480" t="str">
        <f>IF(H436&lt;&gt;"",INDEX('Kode Akun'!$D:$D,MATCH($H436,'Kode Akun'!$C:$C,0),0),"")</f>
        <v/>
      </c>
      <c r="J436" s="481"/>
      <c r="K436" s="481"/>
      <c r="L436" s="485"/>
      <c r="M436" s="486"/>
      <c r="N436" s="487"/>
      <c r="O436" s="487"/>
      <c r="P436" s="489"/>
      <c r="Q436" s="484"/>
      <c r="R436" s="484"/>
      <c r="S436" s="488" t="str">
        <f>IFERROR(INDEX(Customer!D:D,MATCH(R436,Customer!C:C,0),0),"")</f>
        <v/>
      </c>
      <c r="T436" s="490" t="str">
        <f>IFERROR(INDEX('Kode Akun'!N:N,MATCH(H436,'Kode Akun'!C:C,0),0),"")</f>
        <v/>
      </c>
      <c r="U436" s="488" t="str">
        <f>IFERROR(INDEX('Kode Akun'!O:O,MATCH(H436,'Kode Akun'!C:C,0),0),"")</f>
        <v/>
      </c>
      <c r="V436" s="166"/>
    </row>
    <row r="437" spans="1:22" ht="15" customHeight="1" x14ac:dyDescent="0.25">
      <c r="A437" s="51">
        <f t="shared" si="21"/>
        <v>0</v>
      </c>
      <c r="B437" s="51">
        <f t="shared" si="22"/>
        <v>2</v>
      </c>
      <c r="C437" s="442">
        <f t="shared" si="20"/>
        <v>0</v>
      </c>
      <c r="D437" s="477">
        <v>428</v>
      </c>
      <c r="E437" s="478"/>
      <c r="F437" s="477"/>
      <c r="G437" s="479"/>
      <c r="H437" s="477"/>
      <c r="I437" s="480" t="str">
        <f>IF(H437&lt;&gt;"",INDEX('Kode Akun'!$D:$D,MATCH($H437,'Kode Akun'!$C:$C,0),0),"")</f>
        <v/>
      </c>
      <c r="J437" s="481"/>
      <c r="K437" s="481"/>
      <c r="L437" s="485"/>
      <c r="M437" s="486"/>
      <c r="N437" s="487"/>
      <c r="O437" s="487"/>
      <c r="P437" s="489"/>
      <c r="Q437" s="484"/>
      <c r="R437" s="484"/>
      <c r="S437" s="488" t="str">
        <f>IFERROR(INDEX(Customer!D:D,MATCH(R437,Customer!C:C,0),0),"")</f>
        <v/>
      </c>
      <c r="T437" s="490" t="str">
        <f>IFERROR(INDEX('Kode Akun'!N:N,MATCH(H437,'Kode Akun'!C:C,0),0),"")</f>
        <v/>
      </c>
      <c r="U437" s="488" t="str">
        <f>IFERROR(INDEX('Kode Akun'!O:O,MATCH(H437,'Kode Akun'!C:C,0),0),"")</f>
        <v/>
      </c>
      <c r="V437" s="166"/>
    </row>
    <row r="438" spans="1:22" ht="15" customHeight="1" x14ac:dyDescent="0.25">
      <c r="A438" s="51">
        <f t="shared" si="21"/>
        <v>0</v>
      </c>
      <c r="B438" s="51">
        <f t="shared" si="22"/>
        <v>2</v>
      </c>
      <c r="C438" s="442">
        <f t="shared" si="20"/>
        <v>0</v>
      </c>
      <c r="D438" s="477">
        <v>429</v>
      </c>
      <c r="E438" s="478"/>
      <c r="F438" s="477"/>
      <c r="G438" s="479"/>
      <c r="H438" s="477"/>
      <c r="I438" s="480" t="str">
        <f>IF(H438&lt;&gt;"",INDEX('Kode Akun'!$D:$D,MATCH($H438,'Kode Akun'!$C:$C,0),0),"")</f>
        <v/>
      </c>
      <c r="J438" s="481"/>
      <c r="K438" s="481"/>
      <c r="L438" s="485"/>
      <c r="M438" s="486"/>
      <c r="N438" s="487"/>
      <c r="O438" s="487"/>
      <c r="P438" s="489"/>
      <c r="Q438" s="484"/>
      <c r="R438" s="484"/>
      <c r="S438" s="488" t="str">
        <f>IFERROR(INDEX(Customer!D:D,MATCH(R438,Customer!C:C,0),0),"")</f>
        <v/>
      </c>
      <c r="T438" s="490" t="str">
        <f>IFERROR(INDEX('Kode Akun'!N:N,MATCH(H438,'Kode Akun'!C:C,0),0),"")</f>
        <v/>
      </c>
      <c r="U438" s="488" t="str">
        <f>IFERROR(INDEX('Kode Akun'!O:O,MATCH(H438,'Kode Akun'!C:C,0),0),"")</f>
        <v/>
      </c>
      <c r="V438" s="166"/>
    </row>
    <row r="439" spans="1:22" ht="15" customHeight="1" x14ac:dyDescent="0.25">
      <c r="A439" s="51">
        <f t="shared" si="21"/>
        <v>0</v>
      </c>
      <c r="B439" s="51">
        <f t="shared" si="22"/>
        <v>2</v>
      </c>
      <c r="C439" s="442">
        <f t="shared" si="20"/>
        <v>0</v>
      </c>
      <c r="D439" s="477">
        <v>430</v>
      </c>
      <c r="E439" s="478"/>
      <c r="F439" s="477"/>
      <c r="G439" s="479"/>
      <c r="H439" s="477"/>
      <c r="I439" s="480" t="str">
        <f>IF(H439&lt;&gt;"",INDEX('Kode Akun'!$D:$D,MATCH($H439,'Kode Akun'!$C:$C,0),0),"")</f>
        <v/>
      </c>
      <c r="J439" s="481"/>
      <c r="K439" s="481"/>
      <c r="L439" s="485"/>
      <c r="M439" s="486"/>
      <c r="N439" s="487"/>
      <c r="O439" s="487"/>
      <c r="P439" s="489"/>
      <c r="Q439" s="484"/>
      <c r="R439" s="484"/>
      <c r="S439" s="488" t="str">
        <f>IFERROR(INDEX(Customer!D:D,MATCH(R439,Customer!C:C,0),0),"")</f>
        <v/>
      </c>
      <c r="T439" s="490" t="str">
        <f>IFERROR(INDEX('Kode Akun'!N:N,MATCH(H439,'Kode Akun'!C:C,0),0),"")</f>
        <v/>
      </c>
      <c r="U439" s="488" t="str">
        <f>IFERROR(INDEX('Kode Akun'!O:O,MATCH(H439,'Kode Akun'!C:C,0),0),"")</f>
        <v/>
      </c>
      <c r="V439" s="166"/>
    </row>
    <row r="440" spans="1:22" ht="15" customHeight="1" x14ac:dyDescent="0.25">
      <c r="A440" s="51">
        <f t="shared" si="21"/>
        <v>0</v>
      </c>
      <c r="B440" s="51">
        <f t="shared" si="22"/>
        <v>2</v>
      </c>
      <c r="C440" s="442">
        <f t="shared" si="20"/>
        <v>0</v>
      </c>
      <c r="D440" s="477">
        <v>431</v>
      </c>
      <c r="E440" s="478"/>
      <c r="F440" s="477"/>
      <c r="G440" s="479"/>
      <c r="H440" s="477"/>
      <c r="I440" s="480" t="str">
        <f>IF(H440&lt;&gt;"",INDEX('Kode Akun'!$D:$D,MATCH($H440,'Kode Akun'!$C:$C,0),0),"")</f>
        <v/>
      </c>
      <c r="J440" s="481"/>
      <c r="K440" s="481"/>
      <c r="L440" s="485"/>
      <c r="M440" s="486"/>
      <c r="N440" s="487"/>
      <c r="O440" s="487"/>
      <c r="P440" s="489"/>
      <c r="Q440" s="484"/>
      <c r="R440" s="484"/>
      <c r="S440" s="488" t="str">
        <f>IFERROR(INDEX(Customer!D:D,MATCH(R440,Customer!C:C,0),0),"")</f>
        <v/>
      </c>
      <c r="T440" s="490" t="str">
        <f>IFERROR(INDEX('Kode Akun'!N:N,MATCH(H440,'Kode Akun'!C:C,0),0),"")</f>
        <v/>
      </c>
      <c r="U440" s="488" t="str">
        <f>IFERROR(INDEX('Kode Akun'!O:O,MATCH(H440,'Kode Akun'!C:C,0),0),"")</f>
        <v/>
      </c>
      <c r="V440" s="166"/>
    </row>
    <row r="441" spans="1:22" ht="15" customHeight="1" x14ac:dyDescent="0.25">
      <c r="A441" s="51">
        <f t="shared" si="21"/>
        <v>0</v>
      </c>
      <c r="B441" s="51">
        <f t="shared" si="22"/>
        <v>2</v>
      </c>
      <c r="C441" s="442">
        <f t="shared" si="20"/>
        <v>0</v>
      </c>
      <c r="D441" s="477">
        <v>432</v>
      </c>
      <c r="E441" s="478"/>
      <c r="F441" s="477"/>
      <c r="G441" s="479"/>
      <c r="H441" s="477"/>
      <c r="I441" s="480" t="str">
        <f>IF(H441&lt;&gt;"",INDEX('Kode Akun'!$D:$D,MATCH($H441,'Kode Akun'!$C:$C,0),0),"")</f>
        <v/>
      </c>
      <c r="J441" s="481"/>
      <c r="K441" s="481"/>
      <c r="L441" s="485"/>
      <c r="M441" s="486"/>
      <c r="N441" s="487"/>
      <c r="O441" s="487"/>
      <c r="P441" s="489"/>
      <c r="Q441" s="484"/>
      <c r="R441" s="484"/>
      <c r="S441" s="488" t="str">
        <f>IFERROR(INDEX(Customer!D:D,MATCH(R441,Customer!C:C,0),0),"")</f>
        <v/>
      </c>
      <c r="T441" s="490" t="str">
        <f>IFERROR(INDEX('Kode Akun'!N:N,MATCH(H441,'Kode Akun'!C:C,0),0),"")</f>
        <v/>
      </c>
      <c r="U441" s="488" t="str">
        <f>IFERROR(INDEX('Kode Akun'!O:O,MATCH(H441,'Kode Akun'!C:C,0),0),"")</f>
        <v/>
      </c>
      <c r="V441" s="166"/>
    </row>
    <row r="442" spans="1:22" ht="15" customHeight="1" x14ac:dyDescent="0.25">
      <c r="A442" s="51">
        <f t="shared" si="21"/>
        <v>0</v>
      </c>
      <c r="B442" s="51">
        <f t="shared" si="22"/>
        <v>2</v>
      </c>
      <c r="C442" s="442">
        <f t="shared" si="20"/>
        <v>0</v>
      </c>
      <c r="D442" s="477">
        <v>433</v>
      </c>
      <c r="E442" s="478"/>
      <c r="F442" s="477"/>
      <c r="G442" s="479"/>
      <c r="H442" s="477"/>
      <c r="I442" s="480" t="str">
        <f>IF(H442&lt;&gt;"",INDEX('Kode Akun'!$D:$D,MATCH($H442,'Kode Akun'!$C:$C,0),0),"")</f>
        <v/>
      </c>
      <c r="J442" s="481"/>
      <c r="K442" s="481"/>
      <c r="L442" s="485"/>
      <c r="M442" s="486"/>
      <c r="N442" s="487"/>
      <c r="O442" s="487"/>
      <c r="P442" s="489"/>
      <c r="Q442" s="484"/>
      <c r="R442" s="484"/>
      <c r="S442" s="488" t="str">
        <f>IFERROR(INDEX(Customer!D:D,MATCH(R442,Customer!C:C,0),0),"")</f>
        <v/>
      </c>
      <c r="T442" s="490" t="str">
        <f>IFERROR(INDEX('Kode Akun'!N:N,MATCH(H442,'Kode Akun'!C:C,0),0),"")</f>
        <v/>
      </c>
      <c r="U442" s="488" t="str">
        <f>IFERROR(INDEX('Kode Akun'!O:O,MATCH(H442,'Kode Akun'!C:C,0),0),"")</f>
        <v/>
      </c>
      <c r="V442" s="166"/>
    </row>
    <row r="443" spans="1:22" ht="15" customHeight="1" x14ac:dyDescent="0.25">
      <c r="A443" s="51">
        <f t="shared" si="21"/>
        <v>0</v>
      </c>
      <c r="B443" s="51">
        <f t="shared" si="22"/>
        <v>2</v>
      </c>
      <c r="C443" s="442">
        <f t="shared" si="20"/>
        <v>0</v>
      </c>
      <c r="D443" s="477">
        <v>434</v>
      </c>
      <c r="E443" s="478"/>
      <c r="F443" s="477"/>
      <c r="G443" s="479"/>
      <c r="H443" s="477"/>
      <c r="I443" s="480" t="str">
        <f>IF(H443&lt;&gt;"",INDEX('Kode Akun'!$D:$D,MATCH($H443,'Kode Akun'!$C:$C,0),0),"")</f>
        <v/>
      </c>
      <c r="J443" s="481"/>
      <c r="K443" s="481"/>
      <c r="L443" s="485"/>
      <c r="M443" s="486"/>
      <c r="N443" s="487"/>
      <c r="O443" s="487"/>
      <c r="P443" s="489"/>
      <c r="Q443" s="484"/>
      <c r="R443" s="484"/>
      <c r="S443" s="488" t="str">
        <f>IFERROR(INDEX(Customer!D:D,MATCH(R443,Customer!C:C,0),0),"")</f>
        <v/>
      </c>
      <c r="T443" s="490" t="str">
        <f>IFERROR(INDEX('Kode Akun'!N:N,MATCH(H443,'Kode Akun'!C:C,0),0),"")</f>
        <v/>
      </c>
      <c r="U443" s="488" t="str">
        <f>IFERROR(INDEX('Kode Akun'!O:O,MATCH(H443,'Kode Akun'!C:C,0),0),"")</f>
        <v/>
      </c>
      <c r="V443" s="166"/>
    </row>
    <row r="444" spans="1:22" ht="15" customHeight="1" x14ac:dyDescent="0.25">
      <c r="A444" s="51">
        <f t="shared" si="21"/>
        <v>0</v>
      </c>
      <c r="B444" s="51">
        <f t="shared" si="22"/>
        <v>2</v>
      </c>
      <c r="C444" s="442">
        <f t="shared" si="20"/>
        <v>0</v>
      </c>
      <c r="D444" s="477">
        <v>435</v>
      </c>
      <c r="E444" s="478"/>
      <c r="F444" s="477"/>
      <c r="G444" s="479"/>
      <c r="H444" s="477"/>
      <c r="I444" s="480" t="str">
        <f>IF(H444&lt;&gt;"",INDEX('Kode Akun'!$D:$D,MATCH($H444,'Kode Akun'!$C:$C,0),0),"")</f>
        <v/>
      </c>
      <c r="J444" s="481"/>
      <c r="K444" s="481"/>
      <c r="L444" s="485"/>
      <c r="M444" s="486"/>
      <c r="N444" s="487"/>
      <c r="O444" s="487"/>
      <c r="P444" s="489"/>
      <c r="Q444" s="484"/>
      <c r="R444" s="484"/>
      <c r="S444" s="488" t="str">
        <f>IFERROR(INDEX(Customer!D:D,MATCH(R444,Customer!C:C,0),0),"")</f>
        <v/>
      </c>
      <c r="T444" s="490" t="str">
        <f>IFERROR(INDEX('Kode Akun'!N:N,MATCH(H444,'Kode Akun'!C:C,0),0),"")</f>
        <v/>
      </c>
      <c r="U444" s="488" t="str">
        <f>IFERROR(INDEX('Kode Akun'!O:O,MATCH(H444,'Kode Akun'!C:C,0),0),"")</f>
        <v/>
      </c>
      <c r="V444" s="166"/>
    </row>
    <row r="445" spans="1:22" ht="15" customHeight="1" x14ac:dyDescent="0.25">
      <c r="A445" s="51">
        <f t="shared" si="21"/>
        <v>0</v>
      </c>
      <c r="B445" s="51">
        <f t="shared" si="22"/>
        <v>2</v>
      </c>
      <c r="C445" s="442">
        <f t="shared" si="20"/>
        <v>0</v>
      </c>
      <c r="D445" s="477">
        <v>436</v>
      </c>
      <c r="E445" s="478"/>
      <c r="F445" s="477"/>
      <c r="G445" s="479"/>
      <c r="H445" s="477"/>
      <c r="I445" s="480" t="str">
        <f>IF(H445&lt;&gt;"",INDEX('Kode Akun'!$D:$D,MATCH($H445,'Kode Akun'!$C:$C,0),0),"")</f>
        <v/>
      </c>
      <c r="J445" s="481"/>
      <c r="K445" s="481"/>
      <c r="L445" s="485"/>
      <c r="M445" s="486"/>
      <c r="N445" s="487"/>
      <c r="O445" s="487"/>
      <c r="P445" s="489"/>
      <c r="Q445" s="484"/>
      <c r="R445" s="484"/>
      <c r="S445" s="488" t="str">
        <f>IFERROR(INDEX(Customer!D:D,MATCH(R445,Customer!C:C,0),0),"")</f>
        <v/>
      </c>
      <c r="T445" s="490" t="str">
        <f>IFERROR(INDEX('Kode Akun'!N:N,MATCH(H445,'Kode Akun'!C:C,0),0),"")</f>
        <v/>
      </c>
      <c r="U445" s="488" t="str">
        <f>IFERROR(INDEX('Kode Akun'!O:O,MATCH(H445,'Kode Akun'!C:C,0),0),"")</f>
        <v/>
      </c>
      <c r="V445" s="166"/>
    </row>
    <row r="446" spans="1:22" ht="15" customHeight="1" x14ac:dyDescent="0.25">
      <c r="A446" s="51">
        <f t="shared" si="21"/>
        <v>0</v>
      </c>
      <c r="B446" s="51">
        <f t="shared" si="22"/>
        <v>2</v>
      </c>
      <c r="C446" s="442">
        <f t="shared" si="20"/>
        <v>0</v>
      </c>
      <c r="D446" s="477">
        <v>437</v>
      </c>
      <c r="E446" s="478"/>
      <c r="F446" s="477"/>
      <c r="G446" s="479"/>
      <c r="H446" s="477"/>
      <c r="I446" s="480" t="str">
        <f>IF(H446&lt;&gt;"",INDEX('Kode Akun'!$D:$D,MATCH($H446,'Kode Akun'!$C:$C,0),0),"")</f>
        <v/>
      </c>
      <c r="J446" s="481"/>
      <c r="K446" s="481"/>
      <c r="L446" s="485"/>
      <c r="M446" s="486"/>
      <c r="N446" s="487"/>
      <c r="O446" s="487"/>
      <c r="P446" s="489"/>
      <c r="Q446" s="484"/>
      <c r="R446" s="484"/>
      <c r="S446" s="488" t="str">
        <f>IFERROR(INDEX(Customer!D:D,MATCH(R446,Customer!C:C,0),0),"")</f>
        <v/>
      </c>
      <c r="T446" s="490" t="str">
        <f>IFERROR(INDEX('Kode Akun'!N:N,MATCH(H446,'Kode Akun'!C:C,0),0),"")</f>
        <v/>
      </c>
      <c r="U446" s="488" t="str">
        <f>IFERROR(INDEX('Kode Akun'!O:O,MATCH(H446,'Kode Akun'!C:C,0),0),"")</f>
        <v/>
      </c>
      <c r="V446" s="166"/>
    </row>
    <row r="447" spans="1:22" ht="15" customHeight="1" x14ac:dyDescent="0.25">
      <c r="A447" s="51">
        <f t="shared" si="21"/>
        <v>0</v>
      </c>
      <c r="B447" s="51">
        <f t="shared" si="22"/>
        <v>2</v>
      </c>
      <c r="C447" s="442">
        <f t="shared" si="20"/>
        <v>0</v>
      </c>
      <c r="D447" s="477">
        <v>438</v>
      </c>
      <c r="E447" s="478"/>
      <c r="F447" s="477"/>
      <c r="G447" s="479"/>
      <c r="H447" s="477"/>
      <c r="I447" s="480" t="str">
        <f>IF(H447&lt;&gt;"",INDEX('Kode Akun'!$D:$D,MATCH($H447,'Kode Akun'!$C:$C,0),0),"")</f>
        <v/>
      </c>
      <c r="J447" s="481"/>
      <c r="K447" s="481"/>
      <c r="L447" s="485"/>
      <c r="M447" s="486"/>
      <c r="N447" s="487"/>
      <c r="O447" s="487"/>
      <c r="P447" s="489"/>
      <c r="Q447" s="484"/>
      <c r="R447" s="484"/>
      <c r="S447" s="488" t="str">
        <f>IFERROR(INDEX(Customer!D:D,MATCH(R447,Customer!C:C,0),0),"")</f>
        <v/>
      </c>
      <c r="T447" s="490" t="str">
        <f>IFERROR(INDEX('Kode Akun'!N:N,MATCH(H447,'Kode Akun'!C:C,0),0),"")</f>
        <v/>
      </c>
      <c r="U447" s="488" t="str">
        <f>IFERROR(INDEX('Kode Akun'!O:O,MATCH(H447,'Kode Akun'!C:C,0),0),"")</f>
        <v/>
      </c>
      <c r="V447" s="166"/>
    </row>
    <row r="448" spans="1:22" ht="15" customHeight="1" x14ac:dyDescent="0.25">
      <c r="A448" s="51">
        <f t="shared" si="21"/>
        <v>0</v>
      </c>
      <c r="B448" s="51">
        <f t="shared" si="22"/>
        <v>2</v>
      </c>
      <c r="C448" s="442">
        <f t="shared" si="20"/>
        <v>0</v>
      </c>
      <c r="D448" s="477">
        <v>439</v>
      </c>
      <c r="E448" s="478"/>
      <c r="F448" s="477"/>
      <c r="G448" s="479"/>
      <c r="H448" s="477"/>
      <c r="I448" s="480" t="str">
        <f>IF(H448&lt;&gt;"",INDEX('Kode Akun'!$D:$D,MATCH($H448,'Kode Akun'!$C:$C,0),0),"")</f>
        <v/>
      </c>
      <c r="J448" s="481"/>
      <c r="K448" s="481"/>
      <c r="L448" s="485"/>
      <c r="M448" s="486"/>
      <c r="N448" s="487"/>
      <c r="O448" s="487"/>
      <c r="P448" s="489"/>
      <c r="Q448" s="484"/>
      <c r="R448" s="484"/>
      <c r="S448" s="488" t="str">
        <f>IFERROR(INDEX(Customer!D:D,MATCH(R448,Customer!C:C,0),0),"")</f>
        <v/>
      </c>
      <c r="T448" s="490" t="str">
        <f>IFERROR(INDEX('Kode Akun'!N:N,MATCH(H448,'Kode Akun'!C:C,0),0),"")</f>
        <v/>
      </c>
      <c r="U448" s="488" t="str">
        <f>IFERROR(INDEX('Kode Akun'!O:O,MATCH(H448,'Kode Akun'!C:C,0),0),"")</f>
        <v/>
      </c>
      <c r="V448" s="166"/>
    </row>
    <row r="449" spans="1:22" ht="15" customHeight="1" x14ac:dyDescent="0.25">
      <c r="A449" s="51">
        <f t="shared" si="21"/>
        <v>0</v>
      </c>
      <c r="B449" s="51">
        <f t="shared" si="22"/>
        <v>2</v>
      </c>
      <c r="C449" s="442">
        <f t="shared" si="20"/>
        <v>0</v>
      </c>
      <c r="D449" s="477">
        <v>440</v>
      </c>
      <c r="E449" s="478"/>
      <c r="F449" s="477"/>
      <c r="G449" s="479"/>
      <c r="H449" s="477"/>
      <c r="I449" s="480" t="str">
        <f>IF(H449&lt;&gt;"",INDEX('Kode Akun'!$D:$D,MATCH($H449,'Kode Akun'!$C:$C,0),0),"")</f>
        <v/>
      </c>
      <c r="J449" s="481"/>
      <c r="K449" s="481"/>
      <c r="L449" s="485"/>
      <c r="M449" s="486"/>
      <c r="N449" s="487"/>
      <c r="O449" s="487"/>
      <c r="P449" s="489"/>
      <c r="Q449" s="484"/>
      <c r="R449" s="484"/>
      <c r="S449" s="488" t="str">
        <f>IFERROR(INDEX(Customer!D:D,MATCH(R449,Customer!C:C,0),0),"")</f>
        <v/>
      </c>
      <c r="T449" s="490" t="str">
        <f>IFERROR(INDEX('Kode Akun'!N:N,MATCH(H449,'Kode Akun'!C:C,0),0),"")</f>
        <v/>
      </c>
      <c r="U449" s="488" t="str">
        <f>IFERROR(INDEX('Kode Akun'!O:O,MATCH(H449,'Kode Akun'!C:C,0),0),"")</f>
        <v/>
      </c>
      <c r="V449" s="166"/>
    </row>
    <row r="450" spans="1:22" ht="15" customHeight="1" x14ac:dyDescent="0.25">
      <c r="A450" s="51">
        <f t="shared" si="21"/>
        <v>0</v>
      </c>
      <c r="B450" s="51">
        <f t="shared" si="22"/>
        <v>2</v>
      </c>
      <c r="C450" s="442">
        <f t="shared" si="20"/>
        <v>0</v>
      </c>
      <c r="D450" s="477">
        <v>441</v>
      </c>
      <c r="E450" s="478"/>
      <c r="F450" s="477"/>
      <c r="G450" s="479"/>
      <c r="H450" s="477"/>
      <c r="I450" s="480" t="str">
        <f>IF(H450&lt;&gt;"",INDEX('Kode Akun'!$D:$D,MATCH($H450,'Kode Akun'!$C:$C,0),0),"")</f>
        <v/>
      </c>
      <c r="J450" s="481"/>
      <c r="K450" s="481"/>
      <c r="L450" s="485"/>
      <c r="M450" s="486"/>
      <c r="N450" s="487"/>
      <c r="O450" s="487"/>
      <c r="P450" s="489"/>
      <c r="Q450" s="484"/>
      <c r="R450" s="484"/>
      <c r="S450" s="488" t="str">
        <f>IFERROR(INDEX(Customer!D:D,MATCH(R450,Customer!C:C,0),0),"")</f>
        <v/>
      </c>
      <c r="T450" s="490" t="str">
        <f>IFERROR(INDEX('Kode Akun'!N:N,MATCH(H450,'Kode Akun'!C:C,0),0),"")</f>
        <v/>
      </c>
      <c r="U450" s="488" t="str">
        <f>IFERROR(INDEX('Kode Akun'!O:O,MATCH(H450,'Kode Akun'!C:C,0),0),"")</f>
        <v/>
      </c>
      <c r="V450" s="166"/>
    </row>
    <row r="451" spans="1:22" ht="15" customHeight="1" x14ac:dyDescent="0.25">
      <c r="A451" s="51">
        <f t="shared" si="21"/>
        <v>0</v>
      </c>
      <c r="B451" s="51">
        <f t="shared" si="22"/>
        <v>2</v>
      </c>
      <c r="C451" s="442">
        <f t="shared" si="20"/>
        <v>0</v>
      </c>
      <c r="D451" s="477">
        <v>442</v>
      </c>
      <c r="E451" s="478"/>
      <c r="F451" s="477"/>
      <c r="G451" s="479"/>
      <c r="H451" s="477"/>
      <c r="I451" s="480" t="str">
        <f>IF(H451&lt;&gt;"",INDEX('Kode Akun'!$D:$D,MATCH($H451,'Kode Akun'!$C:$C,0),0),"")</f>
        <v/>
      </c>
      <c r="J451" s="481"/>
      <c r="K451" s="481"/>
      <c r="L451" s="485"/>
      <c r="M451" s="486"/>
      <c r="N451" s="487"/>
      <c r="O451" s="487"/>
      <c r="P451" s="489"/>
      <c r="Q451" s="484"/>
      <c r="R451" s="484"/>
      <c r="S451" s="488" t="str">
        <f>IFERROR(INDEX(Customer!D:D,MATCH(R451,Customer!C:C,0),0),"")</f>
        <v/>
      </c>
      <c r="T451" s="490" t="str">
        <f>IFERROR(INDEX('Kode Akun'!N:N,MATCH(H451,'Kode Akun'!C:C,0),0),"")</f>
        <v/>
      </c>
      <c r="U451" s="488" t="str">
        <f>IFERROR(INDEX('Kode Akun'!O:O,MATCH(H451,'Kode Akun'!C:C,0),0),"")</f>
        <v/>
      </c>
      <c r="V451" s="166"/>
    </row>
    <row r="452" spans="1:22" ht="15" customHeight="1" x14ac:dyDescent="0.25">
      <c r="A452" s="51">
        <f t="shared" si="21"/>
        <v>0</v>
      </c>
      <c r="B452" s="51">
        <f t="shared" si="22"/>
        <v>2</v>
      </c>
      <c r="C452" s="442">
        <f t="shared" si="20"/>
        <v>0</v>
      </c>
      <c r="D452" s="477">
        <v>443</v>
      </c>
      <c r="E452" s="478"/>
      <c r="F452" s="477"/>
      <c r="G452" s="479"/>
      <c r="H452" s="477"/>
      <c r="I452" s="480" t="str">
        <f>IF(H452&lt;&gt;"",INDEX('Kode Akun'!$D:$D,MATCH($H452,'Kode Akun'!$C:$C,0),0),"")</f>
        <v/>
      </c>
      <c r="J452" s="481"/>
      <c r="K452" s="481"/>
      <c r="L452" s="485"/>
      <c r="M452" s="486"/>
      <c r="N452" s="487"/>
      <c r="O452" s="487"/>
      <c r="P452" s="489"/>
      <c r="Q452" s="484"/>
      <c r="R452" s="484"/>
      <c r="S452" s="488" t="str">
        <f>IFERROR(INDEX(Customer!D:D,MATCH(R452,Customer!C:C,0),0),"")</f>
        <v/>
      </c>
      <c r="T452" s="490" t="str">
        <f>IFERROR(INDEX('Kode Akun'!N:N,MATCH(H452,'Kode Akun'!C:C,0),0),"")</f>
        <v/>
      </c>
      <c r="U452" s="488" t="str">
        <f>IFERROR(INDEX('Kode Akun'!O:O,MATCH(H452,'Kode Akun'!C:C,0),0),"")</f>
        <v/>
      </c>
      <c r="V452" s="166"/>
    </row>
    <row r="453" spans="1:22" ht="15" customHeight="1" x14ac:dyDescent="0.25">
      <c r="A453" s="51">
        <f t="shared" si="21"/>
        <v>0</v>
      </c>
      <c r="B453" s="51">
        <f t="shared" si="22"/>
        <v>2</v>
      </c>
      <c r="C453" s="442">
        <f t="shared" si="20"/>
        <v>0</v>
      </c>
      <c r="D453" s="477">
        <v>444</v>
      </c>
      <c r="E453" s="478"/>
      <c r="F453" s="477"/>
      <c r="G453" s="479"/>
      <c r="H453" s="477"/>
      <c r="I453" s="480" t="str">
        <f>IF(H453&lt;&gt;"",INDEX('Kode Akun'!$D:$D,MATCH($H453,'Kode Akun'!$C:$C,0),0),"")</f>
        <v/>
      </c>
      <c r="J453" s="481"/>
      <c r="K453" s="481"/>
      <c r="L453" s="485"/>
      <c r="M453" s="486"/>
      <c r="N453" s="487"/>
      <c r="O453" s="487"/>
      <c r="P453" s="489"/>
      <c r="Q453" s="484"/>
      <c r="R453" s="484"/>
      <c r="S453" s="488" t="str">
        <f>IFERROR(INDEX(Customer!D:D,MATCH(R453,Customer!C:C,0),0),"")</f>
        <v/>
      </c>
      <c r="T453" s="490" t="str">
        <f>IFERROR(INDEX('Kode Akun'!N:N,MATCH(H453,'Kode Akun'!C:C,0),0),"")</f>
        <v/>
      </c>
      <c r="U453" s="488" t="str">
        <f>IFERROR(INDEX('Kode Akun'!O:O,MATCH(H453,'Kode Akun'!C:C,0),0),"")</f>
        <v/>
      </c>
      <c r="V453" s="166"/>
    </row>
    <row r="454" spans="1:22" ht="15" customHeight="1" x14ac:dyDescent="0.25">
      <c r="A454" s="51">
        <f t="shared" si="21"/>
        <v>0</v>
      </c>
      <c r="B454" s="51">
        <f t="shared" si="22"/>
        <v>2</v>
      </c>
      <c r="C454" s="442">
        <f t="shared" si="20"/>
        <v>0</v>
      </c>
      <c r="D454" s="477">
        <v>445</v>
      </c>
      <c r="E454" s="478"/>
      <c r="F454" s="477"/>
      <c r="G454" s="479"/>
      <c r="H454" s="477"/>
      <c r="I454" s="480" t="str">
        <f>IF(H454&lt;&gt;"",INDEX('Kode Akun'!$D:$D,MATCH($H454,'Kode Akun'!$C:$C,0),0),"")</f>
        <v/>
      </c>
      <c r="J454" s="481"/>
      <c r="K454" s="481"/>
      <c r="L454" s="485"/>
      <c r="M454" s="486"/>
      <c r="N454" s="487"/>
      <c r="O454" s="487"/>
      <c r="P454" s="489"/>
      <c r="Q454" s="484"/>
      <c r="R454" s="484"/>
      <c r="S454" s="488" t="str">
        <f>IFERROR(INDEX(Customer!D:D,MATCH(R454,Customer!C:C,0),0),"")</f>
        <v/>
      </c>
      <c r="T454" s="490" t="str">
        <f>IFERROR(INDEX('Kode Akun'!N:N,MATCH(H454,'Kode Akun'!C:C,0),0),"")</f>
        <v/>
      </c>
      <c r="U454" s="488" t="str">
        <f>IFERROR(INDEX('Kode Akun'!O:O,MATCH(H454,'Kode Akun'!C:C,0),0),"")</f>
        <v/>
      </c>
      <c r="V454" s="166"/>
    </row>
    <row r="455" spans="1:22" ht="15" customHeight="1" x14ac:dyDescent="0.25">
      <c r="A455" s="51">
        <f t="shared" si="21"/>
        <v>0</v>
      </c>
      <c r="B455" s="51">
        <f t="shared" si="22"/>
        <v>2</v>
      </c>
      <c r="C455" s="442">
        <f t="shared" si="20"/>
        <v>0</v>
      </c>
      <c r="D455" s="477">
        <v>446</v>
      </c>
      <c r="E455" s="478"/>
      <c r="F455" s="477"/>
      <c r="G455" s="479"/>
      <c r="H455" s="477"/>
      <c r="I455" s="480" t="str">
        <f>IF(H455&lt;&gt;"",INDEX('Kode Akun'!$D:$D,MATCH($H455,'Kode Akun'!$C:$C,0),0),"")</f>
        <v/>
      </c>
      <c r="J455" s="481"/>
      <c r="K455" s="481"/>
      <c r="L455" s="485"/>
      <c r="M455" s="486"/>
      <c r="N455" s="487"/>
      <c r="O455" s="487"/>
      <c r="P455" s="489"/>
      <c r="Q455" s="484"/>
      <c r="R455" s="484"/>
      <c r="S455" s="488" t="str">
        <f>IFERROR(INDEX(Customer!D:D,MATCH(R455,Customer!C:C,0),0),"")</f>
        <v/>
      </c>
      <c r="T455" s="490" t="str">
        <f>IFERROR(INDEX('Kode Akun'!N:N,MATCH(H455,'Kode Akun'!C:C,0),0),"")</f>
        <v/>
      </c>
      <c r="U455" s="488" t="str">
        <f>IFERROR(INDEX('Kode Akun'!O:O,MATCH(H455,'Kode Akun'!C:C,0),0),"")</f>
        <v/>
      </c>
      <c r="V455" s="166"/>
    </row>
    <row r="456" spans="1:22" ht="15" customHeight="1" x14ac:dyDescent="0.25">
      <c r="A456" s="51">
        <f t="shared" si="21"/>
        <v>0</v>
      </c>
      <c r="B456" s="51">
        <f t="shared" si="22"/>
        <v>2</v>
      </c>
      <c r="C456" s="442">
        <f t="shared" si="20"/>
        <v>0</v>
      </c>
      <c r="D456" s="477">
        <v>447</v>
      </c>
      <c r="E456" s="478"/>
      <c r="F456" s="477"/>
      <c r="G456" s="479"/>
      <c r="H456" s="477"/>
      <c r="I456" s="480" t="str">
        <f>IF(H456&lt;&gt;"",INDEX('Kode Akun'!$D:$D,MATCH($H456,'Kode Akun'!$C:$C,0),0),"")</f>
        <v/>
      </c>
      <c r="J456" s="481"/>
      <c r="K456" s="481"/>
      <c r="L456" s="485"/>
      <c r="M456" s="486"/>
      <c r="N456" s="487"/>
      <c r="O456" s="487"/>
      <c r="P456" s="489"/>
      <c r="Q456" s="484"/>
      <c r="R456" s="484"/>
      <c r="S456" s="488" t="str">
        <f>IFERROR(INDEX(Customer!D:D,MATCH(R456,Customer!C:C,0),0),"")</f>
        <v/>
      </c>
      <c r="T456" s="490" t="str">
        <f>IFERROR(INDEX('Kode Akun'!N:N,MATCH(H456,'Kode Akun'!C:C,0),0),"")</f>
        <v/>
      </c>
      <c r="U456" s="488" t="str">
        <f>IFERROR(INDEX('Kode Akun'!O:O,MATCH(H456,'Kode Akun'!C:C,0),0),"")</f>
        <v/>
      </c>
      <c r="V456" s="166"/>
    </row>
    <row r="457" spans="1:22" ht="15" customHeight="1" x14ac:dyDescent="0.25">
      <c r="A457" s="51">
        <f t="shared" si="21"/>
        <v>0</v>
      </c>
      <c r="B457" s="51">
        <f t="shared" si="22"/>
        <v>2</v>
      </c>
      <c r="C457" s="442">
        <f t="shared" si="20"/>
        <v>0</v>
      </c>
      <c r="D457" s="477">
        <v>448</v>
      </c>
      <c r="E457" s="478"/>
      <c r="F457" s="477"/>
      <c r="G457" s="479"/>
      <c r="H457" s="477"/>
      <c r="I457" s="480" t="str">
        <f>IF(H457&lt;&gt;"",INDEX('Kode Akun'!$D:$D,MATCH($H457,'Kode Akun'!$C:$C,0),0),"")</f>
        <v/>
      </c>
      <c r="J457" s="481"/>
      <c r="K457" s="481"/>
      <c r="L457" s="485"/>
      <c r="M457" s="486"/>
      <c r="N457" s="487"/>
      <c r="O457" s="487"/>
      <c r="P457" s="489"/>
      <c r="Q457" s="484"/>
      <c r="R457" s="484"/>
      <c r="S457" s="488" t="str">
        <f>IFERROR(INDEX(Customer!D:D,MATCH(R457,Customer!C:C,0),0),"")</f>
        <v/>
      </c>
      <c r="T457" s="490" t="str">
        <f>IFERROR(INDEX('Kode Akun'!N:N,MATCH(H457,'Kode Akun'!C:C,0),0),"")</f>
        <v/>
      </c>
      <c r="U457" s="488" t="str">
        <f>IFERROR(INDEX('Kode Akun'!O:O,MATCH(H457,'Kode Akun'!C:C,0),0),"")</f>
        <v/>
      </c>
      <c r="V457" s="166"/>
    </row>
    <row r="458" spans="1:22" ht="15" customHeight="1" x14ac:dyDescent="0.25">
      <c r="A458" s="51">
        <f t="shared" si="21"/>
        <v>0</v>
      </c>
      <c r="B458" s="51">
        <f t="shared" si="22"/>
        <v>2</v>
      </c>
      <c r="C458" s="442">
        <f t="shared" ref="C458:C509" si="23">IF(H458=AkunBukuBesar,IF(C457=0,GLJKMax+C457+1,C457+1),C457)</f>
        <v>0</v>
      </c>
      <c r="D458" s="477">
        <v>449</v>
      </c>
      <c r="E458" s="478"/>
      <c r="F458" s="477"/>
      <c r="G458" s="479"/>
      <c r="H458" s="477"/>
      <c r="I458" s="480" t="str">
        <f>IF(H458&lt;&gt;"",INDEX('Kode Akun'!$D:$D,MATCH($H458,'Kode Akun'!$C:$C,0),0),"")</f>
        <v/>
      </c>
      <c r="J458" s="481"/>
      <c r="K458" s="481"/>
      <c r="L458" s="485"/>
      <c r="M458" s="486"/>
      <c r="N458" s="487"/>
      <c r="O458" s="487"/>
      <c r="P458" s="489"/>
      <c r="Q458" s="484"/>
      <c r="R458" s="484"/>
      <c r="S458" s="488" t="str">
        <f>IFERROR(INDEX(Customer!D:D,MATCH(R458,Customer!C:C,0),0),"")</f>
        <v/>
      </c>
      <c r="T458" s="490" t="str">
        <f>IFERROR(INDEX('Kode Akun'!N:N,MATCH(H458,'Kode Akun'!C:C,0),0),"")</f>
        <v/>
      </c>
      <c r="U458" s="488" t="str">
        <f>IFERROR(INDEX('Kode Akun'!O:O,MATCH(H458,'Kode Akun'!C:C,0),0),"")</f>
        <v/>
      </c>
      <c r="V458" s="166"/>
    </row>
    <row r="459" spans="1:22" ht="15" customHeight="1" x14ac:dyDescent="0.25">
      <c r="A459" s="51">
        <f t="shared" ref="A459:A509" si="24">IF(AND(H459=arapcontrol,O459=arapledgercode),A458+1,A458)</f>
        <v>0</v>
      </c>
      <c r="B459" s="51">
        <f t="shared" ref="B459:B509" si="25">IF(AND(H459=AkunARKontrol,R459=AkunAR),B458+1,B458)</f>
        <v>2</v>
      </c>
      <c r="C459" s="442">
        <f t="shared" si="23"/>
        <v>0</v>
      </c>
      <c r="D459" s="477">
        <v>450</v>
      </c>
      <c r="E459" s="478"/>
      <c r="F459" s="477"/>
      <c r="G459" s="479"/>
      <c r="H459" s="477"/>
      <c r="I459" s="480" t="str">
        <f>IF(H459&lt;&gt;"",INDEX('Kode Akun'!$D:$D,MATCH($H459,'Kode Akun'!$C:$C,0),0),"")</f>
        <v/>
      </c>
      <c r="J459" s="481"/>
      <c r="K459" s="481"/>
      <c r="L459" s="485"/>
      <c r="M459" s="486"/>
      <c r="N459" s="487"/>
      <c r="O459" s="487"/>
      <c r="P459" s="489"/>
      <c r="Q459" s="484"/>
      <c r="R459" s="484"/>
      <c r="S459" s="488" t="str">
        <f>IFERROR(INDEX(Customer!D:D,MATCH(R459,Customer!C:C,0),0),"")</f>
        <v/>
      </c>
      <c r="T459" s="490" t="str">
        <f>IFERROR(INDEX('Kode Akun'!N:N,MATCH(H459,'Kode Akun'!C:C,0),0),"")</f>
        <v/>
      </c>
      <c r="U459" s="488" t="str">
        <f>IFERROR(INDEX('Kode Akun'!O:O,MATCH(H459,'Kode Akun'!C:C,0),0),"")</f>
        <v/>
      </c>
      <c r="V459" s="166"/>
    </row>
    <row r="460" spans="1:22" ht="15" customHeight="1" x14ac:dyDescent="0.25">
      <c r="A460" s="51">
        <f t="shared" si="24"/>
        <v>0</v>
      </c>
      <c r="B460" s="51">
        <f t="shared" si="25"/>
        <v>2</v>
      </c>
      <c r="C460" s="442">
        <f t="shared" si="23"/>
        <v>0</v>
      </c>
      <c r="D460" s="477">
        <v>451</v>
      </c>
      <c r="E460" s="478"/>
      <c r="F460" s="477"/>
      <c r="G460" s="479"/>
      <c r="H460" s="477"/>
      <c r="I460" s="480" t="str">
        <f>IF(H460&lt;&gt;"",INDEX('Kode Akun'!$D:$D,MATCH($H460,'Kode Akun'!$C:$C,0),0),"")</f>
        <v/>
      </c>
      <c r="J460" s="481"/>
      <c r="K460" s="481"/>
      <c r="L460" s="485"/>
      <c r="M460" s="486"/>
      <c r="N460" s="487"/>
      <c r="O460" s="487"/>
      <c r="P460" s="489"/>
      <c r="Q460" s="484"/>
      <c r="R460" s="484"/>
      <c r="S460" s="488" t="str">
        <f>IFERROR(INDEX(Customer!D:D,MATCH(R460,Customer!C:C,0),0),"")</f>
        <v/>
      </c>
      <c r="T460" s="490" t="str">
        <f>IFERROR(INDEX('Kode Akun'!N:N,MATCH(H460,'Kode Akun'!C:C,0),0),"")</f>
        <v/>
      </c>
      <c r="U460" s="488" t="str">
        <f>IFERROR(INDEX('Kode Akun'!O:O,MATCH(H460,'Kode Akun'!C:C,0),0),"")</f>
        <v/>
      </c>
      <c r="V460" s="166"/>
    </row>
    <row r="461" spans="1:22" ht="15" customHeight="1" x14ac:dyDescent="0.25">
      <c r="A461" s="51">
        <f t="shared" si="24"/>
        <v>0</v>
      </c>
      <c r="B461" s="51">
        <f t="shared" si="25"/>
        <v>2</v>
      </c>
      <c r="C461" s="442">
        <f t="shared" si="23"/>
        <v>0</v>
      </c>
      <c r="D461" s="477">
        <v>452</v>
      </c>
      <c r="E461" s="478"/>
      <c r="F461" s="477"/>
      <c r="G461" s="479"/>
      <c r="H461" s="477"/>
      <c r="I461" s="480" t="str">
        <f>IF(H461&lt;&gt;"",INDEX('Kode Akun'!$D:$D,MATCH($H461,'Kode Akun'!$C:$C,0),0),"")</f>
        <v/>
      </c>
      <c r="J461" s="481"/>
      <c r="K461" s="481"/>
      <c r="L461" s="485"/>
      <c r="M461" s="486"/>
      <c r="N461" s="487"/>
      <c r="O461" s="487"/>
      <c r="P461" s="489"/>
      <c r="Q461" s="484"/>
      <c r="R461" s="484"/>
      <c r="S461" s="488" t="str">
        <f>IFERROR(INDEX(Customer!D:D,MATCH(R461,Customer!C:C,0),0),"")</f>
        <v/>
      </c>
      <c r="T461" s="490" t="str">
        <f>IFERROR(INDEX('Kode Akun'!N:N,MATCH(H461,'Kode Akun'!C:C,0),0),"")</f>
        <v/>
      </c>
      <c r="U461" s="488" t="str">
        <f>IFERROR(INDEX('Kode Akun'!O:O,MATCH(H461,'Kode Akun'!C:C,0),0),"")</f>
        <v/>
      </c>
      <c r="V461" s="166"/>
    </row>
    <row r="462" spans="1:22" ht="15" customHeight="1" x14ac:dyDescent="0.25">
      <c r="A462" s="51">
        <f t="shared" si="24"/>
        <v>0</v>
      </c>
      <c r="B462" s="51">
        <f t="shared" si="25"/>
        <v>2</v>
      </c>
      <c r="C462" s="442">
        <f t="shared" si="23"/>
        <v>0</v>
      </c>
      <c r="D462" s="477">
        <v>453</v>
      </c>
      <c r="E462" s="478"/>
      <c r="F462" s="477"/>
      <c r="G462" s="479"/>
      <c r="H462" s="477"/>
      <c r="I462" s="480" t="str">
        <f>IF(H462&lt;&gt;"",INDEX('Kode Akun'!$D:$D,MATCH($H462,'Kode Akun'!$C:$C,0),0),"")</f>
        <v/>
      </c>
      <c r="J462" s="481"/>
      <c r="K462" s="481"/>
      <c r="L462" s="485"/>
      <c r="M462" s="486"/>
      <c r="N462" s="487"/>
      <c r="O462" s="487"/>
      <c r="P462" s="489"/>
      <c r="Q462" s="484"/>
      <c r="R462" s="484"/>
      <c r="S462" s="488" t="str">
        <f>IFERROR(INDEX(Customer!D:D,MATCH(R462,Customer!C:C,0),0),"")</f>
        <v/>
      </c>
      <c r="T462" s="490" t="str">
        <f>IFERROR(INDEX('Kode Akun'!N:N,MATCH(H462,'Kode Akun'!C:C,0),0),"")</f>
        <v/>
      </c>
      <c r="U462" s="488" t="str">
        <f>IFERROR(INDEX('Kode Akun'!O:O,MATCH(H462,'Kode Akun'!C:C,0),0),"")</f>
        <v/>
      </c>
      <c r="V462" s="166"/>
    </row>
    <row r="463" spans="1:22" ht="15" customHeight="1" x14ac:dyDescent="0.25">
      <c r="A463" s="51">
        <f t="shared" si="24"/>
        <v>0</v>
      </c>
      <c r="B463" s="51">
        <f t="shared" si="25"/>
        <v>2</v>
      </c>
      <c r="C463" s="442">
        <f t="shared" si="23"/>
        <v>0</v>
      </c>
      <c r="D463" s="477">
        <v>454</v>
      </c>
      <c r="E463" s="478"/>
      <c r="F463" s="477"/>
      <c r="G463" s="479"/>
      <c r="H463" s="477"/>
      <c r="I463" s="480" t="str">
        <f>IF(H463&lt;&gt;"",INDEX('Kode Akun'!$D:$D,MATCH($H463,'Kode Akun'!$C:$C,0),0),"")</f>
        <v/>
      </c>
      <c r="J463" s="481"/>
      <c r="K463" s="481"/>
      <c r="L463" s="485"/>
      <c r="M463" s="486"/>
      <c r="N463" s="487"/>
      <c r="O463" s="487"/>
      <c r="P463" s="489"/>
      <c r="Q463" s="484"/>
      <c r="R463" s="484"/>
      <c r="S463" s="488" t="str">
        <f>IFERROR(INDEX(Customer!D:D,MATCH(R463,Customer!C:C,0),0),"")</f>
        <v/>
      </c>
      <c r="T463" s="490" t="str">
        <f>IFERROR(INDEX('Kode Akun'!N:N,MATCH(H463,'Kode Akun'!C:C,0),0),"")</f>
        <v/>
      </c>
      <c r="U463" s="488" t="str">
        <f>IFERROR(INDEX('Kode Akun'!O:O,MATCH(H463,'Kode Akun'!C:C,0),0),"")</f>
        <v/>
      </c>
      <c r="V463" s="166"/>
    </row>
    <row r="464" spans="1:22" ht="15" customHeight="1" x14ac:dyDescent="0.25">
      <c r="A464" s="51">
        <f t="shared" si="24"/>
        <v>0</v>
      </c>
      <c r="B464" s="51">
        <f t="shared" si="25"/>
        <v>2</v>
      </c>
      <c r="C464" s="442">
        <f t="shared" si="23"/>
        <v>0</v>
      </c>
      <c r="D464" s="477">
        <v>455</v>
      </c>
      <c r="E464" s="478"/>
      <c r="F464" s="477"/>
      <c r="G464" s="479"/>
      <c r="H464" s="477"/>
      <c r="I464" s="480" t="str">
        <f>IF(H464&lt;&gt;"",INDEX('Kode Akun'!$D:$D,MATCH($H464,'Kode Akun'!$C:$C,0),0),"")</f>
        <v/>
      </c>
      <c r="J464" s="481"/>
      <c r="K464" s="481"/>
      <c r="L464" s="485"/>
      <c r="M464" s="486"/>
      <c r="N464" s="487"/>
      <c r="O464" s="487"/>
      <c r="P464" s="489"/>
      <c r="Q464" s="484"/>
      <c r="R464" s="484"/>
      <c r="S464" s="488" t="str">
        <f>IFERROR(INDEX(Customer!D:D,MATCH(R464,Customer!C:C,0),0),"")</f>
        <v/>
      </c>
      <c r="T464" s="490" t="str">
        <f>IFERROR(INDEX('Kode Akun'!N:N,MATCH(H464,'Kode Akun'!C:C,0),0),"")</f>
        <v/>
      </c>
      <c r="U464" s="488" t="str">
        <f>IFERROR(INDEX('Kode Akun'!O:O,MATCH(H464,'Kode Akun'!C:C,0),0),"")</f>
        <v/>
      </c>
      <c r="V464" s="166"/>
    </row>
    <row r="465" spans="1:22" ht="15" customHeight="1" x14ac:dyDescent="0.25">
      <c r="A465" s="51">
        <f t="shared" si="24"/>
        <v>0</v>
      </c>
      <c r="B465" s="51">
        <f t="shared" si="25"/>
        <v>2</v>
      </c>
      <c r="C465" s="442">
        <f t="shared" si="23"/>
        <v>0</v>
      </c>
      <c r="D465" s="477">
        <v>456</v>
      </c>
      <c r="E465" s="478"/>
      <c r="F465" s="477"/>
      <c r="G465" s="479"/>
      <c r="H465" s="477"/>
      <c r="I465" s="480" t="str">
        <f>IF(H465&lt;&gt;"",INDEX('Kode Akun'!$D:$D,MATCH($H465,'Kode Akun'!$C:$C,0),0),"")</f>
        <v/>
      </c>
      <c r="J465" s="481"/>
      <c r="K465" s="481"/>
      <c r="L465" s="485"/>
      <c r="M465" s="486"/>
      <c r="N465" s="487"/>
      <c r="O465" s="487"/>
      <c r="P465" s="489"/>
      <c r="Q465" s="484"/>
      <c r="R465" s="484"/>
      <c r="S465" s="488" t="str">
        <f>IFERROR(INDEX(Customer!D:D,MATCH(R465,Customer!C:C,0),0),"")</f>
        <v/>
      </c>
      <c r="T465" s="490" t="str">
        <f>IFERROR(INDEX('Kode Akun'!N:N,MATCH(H465,'Kode Akun'!C:C,0),0),"")</f>
        <v/>
      </c>
      <c r="U465" s="488" t="str">
        <f>IFERROR(INDEX('Kode Akun'!O:O,MATCH(H465,'Kode Akun'!C:C,0),0),"")</f>
        <v/>
      </c>
      <c r="V465" s="166"/>
    </row>
    <row r="466" spans="1:22" ht="15" customHeight="1" x14ac:dyDescent="0.25">
      <c r="A466" s="51">
        <f t="shared" si="24"/>
        <v>0</v>
      </c>
      <c r="B466" s="51">
        <f t="shared" si="25"/>
        <v>2</v>
      </c>
      <c r="C466" s="442">
        <f t="shared" si="23"/>
        <v>0</v>
      </c>
      <c r="D466" s="477">
        <v>457</v>
      </c>
      <c r="E466" s="478"/>
      <c r="F466" s="477"/>
      <c r="G466" s="479"/>
      <c r="H466" s="477"/>
      <c r="I466" s="480" t="str">
        <f>IF(H466&lt;&gt;"",INDEX('Kode Akun'!$D:$D,MATCH($H466,'Kode Akun'!$C:$C,0),0),"")</f>
        <v/>
      </c>
      <c r="J466" s="481"/>
      <c r="K466" s="481"/>
      <c r="L466" s="485"/>
      <c r="M466" s="486"/>
      <c r="N466" s="487"/>
      <c r="O466" s="487"/>
      <c r="P466" s="489"/>
      <c r="Q466" s="484"/>
      <c r="R466" s="484"/>
      <c r="S466" s="488" t="str">
        <f>IFERROR(INDEX(Customer!D:D,MATCH(R466,Customer!C:C,0),0),"")</f>
        <v/>
      </c>
      <c r="T466" s="490" t="str">
        <f>IFERROR(INDEX('Kode Akun'!N:N,MATCH(H466,'Kode Akun'!C:C,0),0),"")</f>
        <v/>
      </c>
      <c r="U466" s="488" t="str">
        <f>IFERROR(INDEX('Kode Akun'!O:O,MATCH(H466,'Kode Akun'!C:C,0),0),"")</f>
        <v/>
      </c>
      <c r="V466" s="166"/>
    </row>
    <row r="467" spans="1:22" ht="15" customHeight="1" x14ac:dyDescent="0.25">
      <c r="A467" s="51">
        <f t="shared" si="24"/>
        <v>0</v>
      </c>
      <c r="B467" s="51">
        <f t="shared" si="25"/>
        <v>2</v>
      </c>
      <c r="C467" s="442">
        <f t="shared" si="23"/>
        <v>0</v>
      </c>
      <c r="D467" s="477">
        <v>458</v>
      </c>
      <c r="E467" s="478"/>
      <c r="F467" s="477"/>
      <c r="G467" s="479"/>
      <c r="H467" s="477"/>
      <c r="I467" s="480" t="str">
        <f>IF(H467&lt;&gt;"",INDEX('Kode Akun'!$D:$D,MATCH($H467,'Kode Akun'!$C:$C,0),0),"")</f>
        <v/>
      </c>
      <c r="J467" s="481"/>
      <c r="K467" s="481"/>
      <c r="L467" s="485"/>
      <c r="M467" s="486"/>
      <c r="N467" s="487"/>
      <c r="O467" s="487"/>
      <c r="P467" s="489"/>
      <c r="Q467" s="484"/>
      <c r="R467" s="484"/>
      <c r="S467" s="488" t="str">
        <f>IFERROR(INDEX(Customer!D:D,MATCH(R467,Customer!C:C,0),0),"")</f>
        <v/>
      </c>
      <c r="T467" s="490" t="str">
        <f>IFERROR(INDEX('Kode Akun'!N:N,MATCH(H467,'Kode Akun'!C:C,0),0),"")</f>
        <v/>
      </c>
      <c r="U467" s="488" t="str">
        <f>IFERROR(INDEX('Kode Akun'!O:O,MATCH(H467,'Kode Akun'!C:C,0),0),"")</f>
        <v/>
      </c>
      <c r="V467" s="166"/>
    </row>
    <row r="468" spans="1:22" ht="15" customHeight="1" x14ac:dyDescent="0.25">
      <c r="A468" s="51">
        <f t="shared" si="24"/>
        <v>0</v>
      </c>
      <c r="B468" s="51">
        <f t="shared" si="25"/>
        <v>2</v>
      </c>
      <c r="C468" s="442">
        <f t="shared" si="23"/>
        <v>0</v>
      </c>
      <c r="D468" s="477">
        <v>459</v>
      </c>
      <c r="E468" s="478"/>
      <c r="F468" s="477"/>
      <c r="G468" s="479"/>
      <c r="H468" s="477"/>
      <c r="I468" s="480" t="str">
        <f>IF(H468&lt;&gt;"",INDEX('Kode Akun'!$D:$D,MATCH($H468,'Kode Akun'!$C:$C,0),0),"")</f>
        <v/>
      </c>
      <c r="J468" s="481"/>
      <c r="K468" s="481"/>
      <c r="L468" s="485"/>
      <c r="M468" s="486"/>
      <c r="N468" s="487"/>
      <c r="O468" s="487"/>
      <c r="P468" s="489"/>
      <c r="Q468" s="484"/>
      <c r="R468" s="484"/>
      <c r="S468" s="488" t="str">
        <f>IFERROR(INDEX(Customer!D:D,MATCH(R468,Customer!C:C,0),0),"")</f>
        <v/>
      </c>
      <c r="T468" s="490" t="str">
        <f>IFERROR(INDEX('Kode Akun'!N:N,MATCH(H468,'Kode Akun'!C:C,0),0),"")</f>
        <v/>
      </c>
      <c r="U468" s="488" t="str">
        <f>IFERROR(INDEX('Kode Akun'!O:O,MATCH(H468,'Kode Akun'!C:C,0),0),"")</f>
        <v/>
      </c>
      <c r="V468" s="166"/>
    </row>
    <row r="469" spans="1:22" ht="15" customHeight="1" x14ac:dyDescent="0.25">
      <c r="A469" s="51">
        <f t="shared" si="24"/>
        <v>0</v>
      </c>
      <c r="B469" s="51">
        <f t="shared" si="25"/>
        <v>2</v>
      </c>
      <c r="C469" s="442">
        <f t="shared" si="23"/>
        <v>0</v>
      </c>
      <c r="D469" s="477">
        <v>460</v>
      </c>
      <c r="E469" s="478"/>
      <c r="F469" s="477"/>
      <c r="G469" s="479"/>
      <c r="H469" s="477"/>
      <c r="I469" s="480" t="str">
        <f>IF(H469&lt;&gt;"",INDEX('Kode Akun'!$D:$D,MATCH($H469,'Kode Akun'!$C:$C,0),0),"")</f>
        <v/>
      </c>
      <c r="J469" s="481"/>
      <c r="K469" s="481"/>
      <c r="L469" s="485"/>
      <c r="M469" s="486"/>
      <c r="N469" s="487"/>
      <c r="O469" s="487"/>
      <c r="P469" s="489"/>
      <c r="Q469" s="484"/>
      <c r="R469" s="484"/>
      <c r="S469" s="488" t="str">
        <f>IFERROR(INDEX(Customer!D:D,MATCH(R469,Customer!C:C,0),0),"")</f>
        <v/>
      </c>
      <c r="T469" s="490" t="str">
        <f>IFERROR(INDEX('Kode Akun'!N:N,MATCH(H469,'Kode Akun'!C:C,0),0),"")</f>
        <v/>
      </c>
      <c r="U469" s="488" t="str">
        <f>IFERROR(INDEX('Kode Akun'!O:O,MATCH(H469,'Kode Akun'!C:C,0),0),"")</f>
        <v/>
      </c>
      <c r="V469" s="166"/>
    </row>
    <row r="470" spans="1:22" ht="15" customHeight="1" x14ac:dyDescent="0.25">
      <c r="A470" s="51">
        <f t="shared" si="24"/>
        <v>0</v>
      </c>
      <c r="B470" s="51">
        <f t="shared" si="25"/>
        <v>2</v>
      </c>
      <c r="C470" s="442">
        <f t="shared" si="23"/>
        <v>0</v>
      </c>
      <c r="D470" s="477">
        <v>461</v>
      </c>
      <c r="E470" s="478"/>
      <c r="F470" s="477"/>
      <c r="G470" s="479"/>
      <c r="H470" s="477"/>
      <c r="I470" s="480" t="str">
        <f>IF(H470&lt;&gt;"",INDEX('Kode Akun'!$D:$D,MATCH($H470,'Kode Akun'!$C:$C,0),0),"")</f>
        <v/>
      </c>
      <c r="J470" s="481"/>
      <c r="K470" s="481"/>
      <c r="L470" s="485"/>
      <c r="M470" s="486"/>
      <c r="N470" s="487"/>
      <c r="O470" s="487"/>
      <c r="P470" s="489"/>
      <c r="Q470" s="484"/>
      <c r="R470" s="484"/>
      <c r="S470" s="488" t="str">
        <f>IFERROR(INDEX(Customer!D:D,MATCH(R470,Customer!C:C,0),0),"")</f>
        <v/>
      </c>
      <c r="T470" s="490" t="str">
        <f>IFERROR(INDEX('Kode Akun'!N:N,MATCH(H470,'Kode Akun'!C:C,0),0),"")</f>
        <v/>
      </c>
      <c r="U470" s="488" t="str">
        <f>IFERROR(INDEX('Kode Akun'!O:O,MATCH(H470,'Kode Akun'!C:C,0),0),"")</f>
        <v/>
      </c>
      <c r="V470" s="166"/>
    </row>
    <row r="471" spans="1:22" ht="15" customHeight="1" x14ac:dyDescent="0.25">
      <c r="A471" s="51">
        <f t="shared" si="24"/>
        <v>0</v>
      </c>
      <c r="B471" s="51">
        <f t="shared" si="25"/>
        <v>2</v>
      </c>
      <c r="C471" s="442">
        <f t="shared" si="23"/>
        <v>0</v>
      </c>
      <c r="D471" s="477">
        <v>462</v>
      </c>
      <c r="E471" s="478"/>
      <c r="F471" s="477"/>
      <c r="G471" s="479"/>
      <c r="H471" s="477"/>
      <c r="I471" s="480" t="str">
        <f>IF(H471&lt;&gt;"",INDEX('Kode Akun'!$D:$D,MATCH($H471,'Kode Akun'!$C:$C,0),0),"")</f>
        <v/>
      </c>
      <c r="J471" s="481"/>
      <c r="K471" s="481"/>
      <c r="L471" s="485"/>
      <c r="M471" s="486"/>
      <c r="N471" s="487"/>
      <c r="O471" s="487"/>
      <c r="P471" s="489"/>
      <c r="Q471" s="484"/>
      <c r="R471" s="484"/>
      <c r="S471" s="488" t="str">
        <f>IFERROR(INDEX(Customer!D:D,MATCH(R471,Customer!C:C,0),0),"")</f>
        <v/>
      </c>
      <c r="T471" s="490" t="str">
        <f>IFERROR(INDEX('Kode Akun'!N:N,MATCH(H471,'Kode Akun'!C:C,0),0),"")</f>
        <v/>
      </c>
      <c r="U471" s="488" t="str">
        <f>IFERROR(INDEX('Kode Akun'!O:O,MATCH(H471,'Kode Akun'!C:C,0),0),"")</f>
        <v/>
      </c>
      <c r="V471" s="166"/>
    </row>
    <row r="472" spans="1:22" ht="15" customHeight="1" x14ac:dyDescent="0.25">
      <c r="A472" s="51">
        <f t="shared" si="24"/>
        <v>0</v>
      </c>
      <c r="B472" s="51">
        <f t="shared" si="25"/>
        <v>2</v>
      </c>
      <c r="C472" s="442">
        <f t="shared" si="23"/>
        <v>0</v>
      </c>
      <c r="D472" s="477">
        <v>463</v>
      </c>
      <c r="E472" s="478"/>
      <c r="F472" s="477"/>
      <c r="G472" s="479"/>
      <c r="H472" s="477"/>
      <c r="I472" s="480" t="str">
        <f>IF(H472&lt;&gt;"",INDEX('Kode Akun'!$D:$D,MATCH($H472,'Kode Akun'!$C:$C,0),0),"")</f>
        <v/>
      </c>
      <c r="J472" s="481"/>
      <c r="K472" s="481"/>
      <c r="L472" s="485"/>
      <c r="M472" s="486"/>
      <c r="N472" s="487"/>
      <c r="O472" s="487"/>
      <c r="P472" s="489"/>
      <c r="Q472" s="484"/>
      <c r="R472" s="484"/>
      <c r="S472" s="488" t="str">
        <f>IFERROR(INDEX(Customer!D:D,MATCH(R472,Customer!C:C,0),0),"")</f>
        <v/>
      </c>
      <c r="T472" s="490" t="str">
        <f>IFERROR(INDEX('Kode Akun'!N:N,MATCH(H472,'Kode Akun'!C:C,0),0),"")</f>
        <v/>
      </c>
      <c r="U472" s="488" t="str">
        <f>IFERROR(INDEX('Kode Akun'!O:O,MATCH(H472,'Kode Akun'!C:C,0),0),"")</f>
        <v/>
      </c>
      <c r="V472" s="166"/>
    </row>
    <row r="473" spans="1:22" ht="15" customHeight="1" x14ac:dyDescent="0.25">
      <c r="A473" s="51">
        <f t="shared" si="24"/>
        <v>0</v>
      </c>
      <c r="B473" s="51">
        <f t="shared" si="25"/>
        <v>2</v>
      </c>
      <c r="C473" s="442">
        <f t="shared" si="23"/>
        <v>0</v>
      </c>
      <c r="D473" s="477">
        <v>464</v>
      </c>
      <c r="E473" s="478"/>
      <c r="F473" s="477"/>
      <c r="G473" s="479"/>
      <c r="H473" s="477"/>
      <c r="I473" s="480" t="str">
        <f>IF(H473&lt;&gt;"",INDEX('Kode Akun'!$D:$D,MATCH($H473,'Kode Akun'!$C:$C,0),0),"")</f>
        <v/>
      </c>
      <c r="J473" s="481"/>
      <c r="K473" s="481"/>
      <c r="L473" s="485"/>
      <c r="M473" s="486"/>
      <c r="N473" s="487"/>
      <c r="O473" s="487"/>
      <c r="P473" s="489"/>
      <c r="Q473" s="484"/>
      <c r="R473" s="484"/>
      <c r="S473" s="488" t="str">
        <f>IFERROR(INDEX(Customer!D:D,MATCH(R473,Customer!C:C,0),0),"")</f>
        <v/>
      </c>
      <c r="T473" s="490" t="str">
        <f>IFERROR(INDEX('Kode Akun'!N:N,MATCH(H473,'Kode Akun'!C:C,0),0),"")</f>
        <v/>
      </c>
      <c r="U473" s="488" t="str">
        <f>IFERROR(INDEX('Kode Akun'!O:O,MATCH(H473,'Kode Akun'!C:C,0),0),"")</f>
        <v/>
      </c>
      <c r="V473" s="166"/>
    </row>
    <row r="474" spans="1:22" ht="15" customHeight="1" x14ac:dyDescent="0.25">
      <c r="A474" s="51">
        <f t="shared" si="24"/>
        <v>0</v>
      </c>
      <c r="B474" s="51">
        <f t="shared" si="25"/>
        <v>2</v>
      </c>
      <c r="C474" s="442">
        <f t="shared" si="23"/>
        <v>0</v>
      </c>
      <c r="D474" s="477">
        <v>465</v>
      </c>
      <c r="E474" s="478"/>
      <c r="F474" s="477"/>
      <c r="G474" s="479"/>
      <c r="H474" s="477"/>
      <c r="I474" s="480" t="str">
        <f>IF(H474&lt;&gt;"",INDEX('Kode Akun'!$D:$D,MATCH($H474,'Kode Akun'!$C:$C,0),0),"")</f>
        <v/>
      </c>
      <c r="J474" s="481"/>
      <c r="K474" s="481"/>
      <c r="L474" s="485"/>
      <c r="M474" s="486"/>
      <c r="N474" s="487"/>
      <c r="O474" s="487"/>
      <c r="P474" s="489"/>
      <c r="Q474" s="484"/>
      <c r="R474" s="484"/>
      <c r="S474" s="488" t="str">
        <f>IFERROR(INDEX(Customer!D:D,MATCH(R474,Customer!C:C,0),0),"")</f>
        <v/>
      </c>
      <c r="T474" s="490" t="str">
        <f>IFERROR(INDEX('Kode Akun'!N:N,MATCH(H474,'Kode Akun'!C:C,0),0),"")</f>
        <v/>
      </c>
      <c r="U474" s="488" t="str">
        <f>IFERROR(INDEX('Kode Akun'!O:O,MATCH(H474,'Kode Akun'!C:C,0),0),"")</f>
        <v/>
      </c>
      <c r="V474" s="166"/>
    </row>
    <row r="475" spans="1:22" ht="15" customHeight="1" x14ac:dyDescent="0.25">
      <c r="A475" s="51">
        <f t="shared" si="24"/>
        <v>0</v>
      </c>
      <c r="B475" s="51">
        <f t="shared" si="25"/>
        <v>2</v>
      </c>
      <c r="C475" s="442">
        <f t="shared" si="23"/>
        <v>0</v>
      </c>
      <c r="D475" s="477">
        <v>466</v>
      </c>
      <c r="E475" s="478"/>
      <c r="F475" s="477"/>
      <c r="G475" s="479"/>
      <c r="H475" s="477"/>
      <c r="I475" s="480" t="str">
        <f>IF(H475&lt;&gt;"",INDEX('Kode Akun'!$D:$D,MATCH($H475,'Kode Akun'!$C:$C,0),0),"")</f>
        <v/>
      </c>
      <c r="J475" s="481"/>
      <c r="K475" s="481"/>
      <c r="L475" s="485"/>
      <c r="M475" s="486"/>
      <c r="N475" s="487"/>
      <c r="O475" s="487"/>
      <c r="P475" s="489"/>
      <c r="Q475" s="484"/>
      <c r="R475" s="484"/>
      <c r="S475" s="488" t="str">
        <f>IFERROR(INDEX(Customer!D:D,MATCH(R475,Customer!C:C,0),0),"")</f>
        <v/>
      </c>
      <c r="T475" s="490" t="str">
        <f>IFERROR(INDEX('Kode Akun'!N:N,MATCH(H475,'Kode Akun'!C:C,0),0),"")</f>
        <v/>
      </c>
      <c r="U475" s="488" t="str">
        <f>IFERROR(INDEX('Kode Akun'!O:O,MATCH(H475,'Kode Akun'!C:C,0),0),"")</f>
        <v/>
      </c>
      <c r="V475" s="166"/>
    </row>
    <row r="476" spans="1:22" ht="15" customHeight="1" x14ac:dyDescent="0.25">
      <c r="A476" s="51">
        <f t="shared" si="24"/>
        <v>0</v>
      </c>
      <c r="B476" s="51">
        <f t="shared" si="25"/>
        <v>2</v>
      </c>
      <c r="C476" s="442">
        <f t="shared" si="23"/>
        <v>0</v>
      </c>
      <c r="D476" s="477">
        <v>467</v>
      </c>
      <c r="E476" s="478"/>
      <c r="F476" s="477"/>
      <c r="G476" s="479"/>
      <c r="H476" s="477"/>
      <c r="I476" s="480" t="str">
        <f>IF(H476&lt;&gt;"",INDEX('Kode Akun'!$D:$D,MATCH($H476,'Kode Akun'!$C:$C,0),0),"")</f>
        <v/>
      </c>
      <c r="J476" s="481"/>
      <c r="K476" s="481"/>
      <c r="L476" s="485"/>
      <c r="M476" s="486"/>
      <c r="N476" s="487"/>
      <c r="O476" s="487"/>
      <c r="P476" s="489"/>
      <c r="Q476" s="484"/>
      <c r="R476" s="484"/>
      <c r="S476" s="488" t="str">
        <f>IFERROR(INDEX(Customer!D:D,MATCH(R476,Customer!C:C,0),0),"")</f>
        <v/>
      </c>
      <c r="T476" s="490" t="str">
        <f>IFERROR(INDEX('Kode Akun'!N:N,MATCH(H476,'Kode Akun'!C:C,0),0),"")</f>
        <v/>
      </c>
      <c r="U476" s="488" t="str">
        <f>IFERROR(INDEX('Kode Akun'!O:O,MATCH(H476,'Kode Akun'!C:C,0),0),"")</f>
        <v/>
      </c>
      <c r="V476" s="166"/>
    </row>
    <row r="477" spans="1:22" ht="15" customHeight="1" x14ac:dyDescent="0.25">
      <c r="A477" s="51">
        <f t="shared" si="24"/>
        <v>0</v>
      </c>
      <c r="B477" s="51">
        <f t="shared" si="25"/>
        <v>2</v>
      </c>
      <c r="C477" s="442">
        <f t="shared" si="23"/>
        <v>0</v>
      </c>
      <c r="D477" s="477">
        <v>468</v>
      </c>
      <c r="E477" s="478"/>
      <c r="F477" s="477"/>
      <c r="G477" s="479"/>
      <c r="H477" s="477"/>
      <c r="I477" s="480" t="str">
        <f>IF(H477&lt;&gt;"",INDEX('Kode Akun'!$D:$D,MATCH($H477,'Kode Akun'!$C:$C,0),0),"")</f>
        <v/>
      </c>
      <c r="J477" s="481"/>
      <c r="K477" s="481"/>
      <c r="L477" s="485"/>
      <c r="M477" s="486"/>
      <c r="N477" s="487"/>
      <c r="O477" s="487"/>
      <c r="P477" s="489"/>
      <c r="Q477" s="484"/>
      <c r="R477" s="484"/>
      <c r="S477" s="488" t="str">
        <f>IFERROR(INDEX(Customer!D:D,MATCH(R477,Customer!C:C,0),0),"")</f>
        <v/>
      </c>
      <c r="T477" s="490" t="str">
        <f>IFERROR(INDEX('Kode Akun'!N:N,MATCH(H477,'Kode Akun'!C:C,0),0),"")</f>
        <v/>
      </c>
      <c r="U477" s="488" t="str">
        <f>IFERROR(INDEX('Kode Akun'!O:O,MATCH(H477,'Kode Akun'!C:C,0),0),"")</f>
        <v/>
      </c>
      <c r="V477" s="166"/>
    </row>
    <row r="478" spans="1:22" ht="15" customHeight="1" x14ac:dyDescent="0.25">
      <c r="A478" s="51">
        <f t="shared" si="24"/>
        <v>0</v>
      </c>
      <c r="B478" s="51">
        <f t="shared" si="25"/>
        <v>2</v>
      </c>
      <c r="C478" s="442">
        <f t="shared" si="23"/>
        <v>0</v>
      </c>
      <c r="D478" s="477">
        <v>469</v>
      </c>
      <c r="E478" s="478"/>
      <c r="F478" s="477"/>
      <c r="G478" s="479"/>
      <c r="H478" s="477"/>
      <c r="I478" s="480" t="str">
        <f>IF(H478&lt;&gt;"",INDEX('Kode Akun'!$D:$D,MATCH($H478,'Kode Akun'!$C:$C,0),0),"")</f>
        <v/>
      </c>
      <c r="J478" s="481"/>
      <c r="K478" s="481"/>
      <c r="L478" s="485"/>
      <c r="M478" s="486"/>
      <c r="N478" s="487"/>
      <c r="O478" s="487"/>
      <c r="P478" s="489"/>
      <c r="Q478" s="484"/>
      <c r="R478" s="484"/>
      <c r="S478" s="488" t="str">
        <f>IFERROR(INDEX(Customer!D:D,MATCH(R478,Customer!C:C,0),0),"")</f>
        <v/>
      </c>
      <c r="T478" s="490" t="str">
        <f>IFERROR(INDEX('Kode Akun'!N:N,MATCH(H478,'Kode Akun'!C:C,0),0),"")</f>
        <v/>
      </c>
      <c r="U478" s="488" t="str">
        <f>IFERROR(INDEX('Kode Akun'!O:O,MATCH(H478,'Kode Akun'!C:C,0),0),"")</f>
        <v/>
      </c>
      <c r="V478" s="166"/>
    </row>
    <row r="479" spans="1:22" ht="15" customHeight="1" x14ac:dyDescent="0.25">
      <c r="A479" s="51">
        <f t="shared" si="24"/>
        <v>0</v>
      </c>
      <c r="B479" s="51">
        <f t="shared" si="25"/>
        <v>2</v>
      </c>
      <c r="C479" s="442">
        <f t="shared" si="23"/>
        <v>0</v>
      </c>
      <c r="D479" s="477">
        <v>470</v>
      </c>
      <c r="E479" s="478"/>
      <c r="F479" s="477"/>
      <c r="G479" s="479"/>
      <c r="H479" s="477"/>
      <c r="I479" s="480" t="str">
        <f>IF(H479&lt;&gt;"",INDEX('Kode Akun'!$D:$D,MATCH($H479,'Kode Akun'!$C:$C,0),0),"")</f>
        <v/>
      </c>
      <c r="J479" s="481"/>
      <c r="K479" s="481"/>
      <c r="L479" s="485"/>
      <c r="M479" s="486"/>
      <c r="N479" s="487"/>
      <c r="O479" s="487"/>
      <c r="P479" s="489"/>
      <c r="Q479" s="484"/>
      <c r="R479" s="484"/>
      <c r="S479" s="488" t="str">
        <f>IFERROR(INDEX(Customer!D:D,MATCH(R479,Customer!C:C,0),0),"")</f>
        <v/>
      </c>
      <c r="T479" s="490" t="str">
        <f>IFERROR(INDEX('Kode Akun'!N:N,MATCH(H479,'Kode Akun'!C:C,0),0),"")</f>
        <v/>
      </c>
      <c r="U479" s="488" t="str">
        <f>IFERROR(INDEX('Kode Akun'!O:O,MATCH(H479,'Kode Akun'!C:C,0),0),"")</f>
        <v/>
      </c>
      <c r="V479" s="166"/>
    </row>
    <row r="480" spans="1:22" ht="15" customHeight="1" x14ac:dyDescent="0.25">
      <c r="A480" s="51">
        <f t="shared" si="24"/>
        <v>0</v>
      </c>
      <c r="B480" s="51">
        <f t="shared" si="25"/>
        <v>2</v>
      </c>
      <c r="C480" s="442">
        <f t="shared" si="23"/>
        <v>0</v>
      </c>
      <c r="D480" s="477">
        <v>471</v>
      </c>
      <c r="E480" s="478"/>
      <c r="F480" s="477"/>
      <c r="G480" s="479"/>
      <c r="H480" s="477"/>
      <c r="I480" s="480" t="str">
        <f>IF(H480&lt;&gt;"",INDEX('Kode Akun'!$D:$D,MATCH($H480,'Kode Akun'!$C:$C,0),0),"")</f>
        <v/>
      </c>
      <c r="J480" s="481"/>
      <c r="K480" s="481"/>
      <c r="L480" s="485"/>
      <c r="M480" s="486"/>
      <c r="N480" s="487"/>
      <c r="O480" s="487"/>
      <c r="P480" s="489"/>
      <c r="Q480" s="484"/>
      <c r="R480" s="484"/>
      <c r="S480" s="488" t="str">
        <f>IFERROR(INDEX(Customer!D:D,MATCH(R480,Customer!C:C,0),0),"")</f>
        <v/>
      </c>
      <c r="T480" s="490" t="str">
        <f>IFERROR(INDEX('Kode Akun'!N:N,MATCH(H480,'Kode Akun'!C:C,0),0),"")</f>
        <v/>
      </c>
      <c r="U480" s="488" t="str">
        <f>IFERROR(INDEX('Kode Akun'!O:O,MATCH(H480,'Kode Akun'!C:C,0),0),"")</f>
        <v/>
      </c>
      <c r="V480" s="166"/>
    </row>
    <row r="481" spans="1:22" ht="15" customHeight="1" x14ac:dyDescent="0.25">
      <c r="A481" s="51">
        <f t="shared" si="24"/>
        <v>0</v>
      </c>
      <c r="B481" s="51">
        <f t="shared" si="25"/>
        <v>2</v>
      </c>
      <c r="C481" s="442">
        <f t="shared" si="23"/>
        <v>0</v>
      </c>
      <c r="D481" s="477">
        <v>472</v>
      </c>
      <c r="E481" s="478"/>
      <c r="F481" s="477"/>
      <c r="G481" s="479"/>
      <c r="H481" s="477"/>
      <c r="I481" s="480" t="str">
        <f>IF(H481&lt;&gt;"",INDEX('Kode Akun'!$D:$D,MATCH($H481,'Kode Akun'!$C:$C,0),0),"")</f>
        <v/>
      </c>
      <c r="J481" s="481"/>
      <c r="K481" s="481"/>
      <c r="L481" s="485"/>
      <c r="M481" s="486"/>
      <c r="N481" s="487"/>
      <c r="O481" s="487"/>
      <c r="P481" s="489"/>
      <c r="Q481" s="484"/>
      <c r="R481" s="484"/>
      <c r="S481" s="488" t="str">
        <f>IFERROR(INDEX(Customer!D:D,MATCH(R481,Customer!C:C,0),0),"")</f>
        <v/>
      </c>
      <c r="T481" s="490" t="str">
        <f>IFERROR(INDEX('Kode Akun'!N:N,MATCH(H481,'Kode Akun'!C:C,0),0),"")</f>
        <v/>
      </c>
      <c r="U481" s="488" t="str">
        <f>IFERROR(INDEX('Kode Akun'!O:O,MATCH(H481,'Kode Akun'!C:C,0),0),"")</f>
        <v/>
      </c>
      <c r="V481" s="166"/>
    </row>
    <row r="482" spans="1:22" ht="15" customHeight="1" x14ac:dyDescent="0.25">
      <c r="A482" s="51">
        <f t="shared" si="24"/>
        <v>0</v>
      </c>
      <c r="B482" s="51">
        <f t="shared" si="25"/>
        <v>2</v>
      </c>
      <c r="C482" s="442">
        <f t="shared" si="23"/>
        <v>0</v>
      </c>
      <c r="D482" s="477">
        <v>473</v>
      </c>
      <c r="E482" s="478"/>
      <c r="F482" s="477"/>
      <c r="G482" s="479"/>
      <c r="H482" s="477"/>
      <c r="I482" s="480" t="str">
        <f>IF(H482&lt;&gt;"",INDEX('Kode Akun'!$D:$D,MATCH($H482,'Kode Akun'!$C:$C,0),0),"")</f>
        <v/>
      </c>
      <c r="J482" s="481"/>
      <c r="K482" s="481"/>
      <c r="L482" s="485"/>
      <c r="M482" s="486"/>
      <c r="N482" s="487"/>
      <c r="O482" s="487"/>
      <c r="P482" s="489"/>
      <c r="Q482" s="484"/>
      <c r="R482" s="484"/>
      <c r="S482" s="488" t="str">
        <f>IFERROR(INDEX(Customer!D:D,MATCH(R482,Customer!C:C,0),0),"")</f>
        <v/>
      </c>
      <c r="T482" s="490" t="str">
        <f>IFERROR(INDEX('Kode Akun'!N:N,MATCH(H482,'Kode Akun'!C:C,0),0),"")</f>
        <v/>
      </c>
      <c r="U482" s="488" t="str">
        <f>IFERROR(INDEX('Kode Akun'!O:O,MATCH(H482,'Kode Akun'!C:C,0),0),"")</f>
        <v/>
      </c>
      <c r="V482" s="166"/>
    </row>
    <row r="483" spans="1:22" ht="15" customHeight="1" x14ac:dyDescent="0.25">
      <c r="A483" s="51">
        <f t="shared" si="24"/>
        <v>0</v>
      </c>
      <c r="B483" s="51">
        <f t="shared" si="25"/>
        <v>2</v>
      </c>
      <c r="C483" s="442">
        <f t="shared" si="23"/>
        <v>0</v>
      </c>
      <c r="D483" s="477">
        <v>474</v>
      </c>
      <c r="E483" s="478"/>
      <c r="F483" s="477"/>
      <c r="G483" s="479"/>
      <c r="H483" s="477"/>
      <c r="I483" s="480" t="str">
        <f>IF(H483&lt;&gt;"",INDEX('Kode Akun'!$D:$D,MATCH($H483,'Kode Akun'!$C:$C,0),0),"")</f>
        <v/>
      </c>
      <c r="J483" s="481"/>
      <c r="K483" s="481"/>
      <c r="L483" s="485"/>
      <c r="M483" s="486"/>
      <c r="N483" s="487"/>
      <c r="O483" s="487"/>
      <c r="P483" s="489"/>
      <c r="Q483" s="484"/>
      <c r="R483" s="484"/>
      <c r="S483" s="488" t="str">
        <f>IFERROR(INDEX(Customer!D:D,MATCH(R483,Customer!C:C,0),0),"")</f>
        <v/>
      </c>
      <c r="T483" s="490" t="str">
        <f>IFERROR(INDEX('Kode Akun'!N:N,MATCH(H483,'Kode Akun'!C:C,0),0),"")</f>
        <v/>
      </c>
      <c r="U483" s="488" t="str">
        <f>IFERROR(INDEX('Kode Akun'!O:O,MATCH(H483,'Kode Akun'!C:C,0),0),"")</f>
        <v/>
      </c>
      <c r="V483" s="166"/>
    </row>
    <row r="484" spans="1:22" ht="15" customHeight="1" x14ac:dyDescent="0.25">
      <c r="A484" s="51">
        <f t="shared" si="24"/>
        <v>0</v>
      </c>
      <c r="B484" s="51">
        <f t="shared" si="25"/>
        <v>2</v>
      </c>
      <c r="C484" s="442">
        <f t="shared" si="23"/>
        <v>0</v>
      </c>
      <c r="D484" s="477">
        <v>475</v>
      </c>
      <c r="E484" s="478"/>
      <c r="F484" s="477"/>
      <c r="G484" s="479"/>
      <c r="H484" s="477"/>
      <c r="I484" s="480" t="str">
        <f>IF(H484&lt;&gt;"",INDEX('Kode Akun'!$D:$D,MATCH($H484,'Kode Akun'!$C:$C,0),0),"")</f>
        <v/>
      </c>
      <c r="J484" s="481"/>
      <c r="K484" s="481"/>
      <c r="L484" s="485"/>
      <c r="M484" s="486"/>
      <c r="N484" s="487"/>
      <c r="O484" s="487"/>
      <c r="P484" s="489"/>
      <c r="Q484" s="484"/>
      <c r="R484" s="484"/>
      <c r="S484" s="488" t="str">
        <f>IFERROR(INDEX(Customer!D:D,MATCH(R484,Customer!C:C,0),0),"")</f>
        <v/>
      </c>
      <c r="T484" s="490" t="str">
        <f>IFERROR(INDEX('Kode Akun'!N:N,MATCH(H484,'Kode Akun'!C:C,0),0),"")</f>
        <v/>
      </c>
      <c r="U484" s="488" t="str">
        <f>IFERROR(INDEX('Kode Akun'!O:O,MATCH(H484,'Kode Akun'!C:C,0),0),"")</f>
        <v/>
      </c>
      <c r="V484" s="166"/>
    </row>
    <row r="485" spans="1:22" ht="15" customHeight="1" x14ac:dyDescent="0.25">
      <c r="A485" s="51">
        <f t="shared" si="24"/>
        <v>0</v>
      </c>
      <c r="B485" s="51">
        <f t="shared" si="25"/>
        <v>2</v>
      </c>
      <c r="C485" s="442">
        <f t="shared" si="23"/>
        <v>0</v>
      </c>
      <c r="D485" s="477">
        <v>476</v>
      </c>
      <c r="E485" s="478"/>
      <c r="F485" s="477"/>
      <c r="G485" s="479"/>
      <c r="H485" s="477"/>
      <c r="I485" s="480" t="str">
        <f>IF(H485&lt;&gt;"",INDEX('Kode Akun'!$D:$D,MATCH($H485,'Kode Akun'!$C:$C,0),0),"")</f>
        <v/>
      </c>
      <c r="J485" s="481"/>
      <c r="K485" s="481"/>
      <c r="L485" s="485"/>
      <c r="M485" s="486"/>
      <c r="N485" s="487"/>
      <c r="O485" s="487"/>
      <c r="P485" s="489"/>
      <c r="Q485" s="484"/>
      <c r="R485" s="484"/>
      <c r="S485" s="488" t="str">
        <f>IFERROR(INDEX(Customer!D:D,MATCH(R485,Customer!C:C,0),0),"")</f>
        <v/>
      </c>
      <c r="T485" s="490" t="str">
        <f>IFERROR(INDEX('Kode Akun'!N:N,MATCH(H485,'Kode Akun'!C:C,0),0),"")</f>
        <v/>
      </c>
      <c r="U485" s="488" t="str">
        <f>IFERROR(INDEX('Kode Akun'!O:O,MATCH(H485,'Kode Akun'!C:C,0),0),"")</f>
        <v/>
      </c>
      <c r="V485" s="166"/>
    </row>
    <row r="486" spans="1:22" ht="15" customHeight="1" x14ac:dyDescent="0.25">
      <c r="A486" s="51">
        <f t="shared" si="24"/>
        <v>0</v>
      </c>
      <c r="B486" s="51">
        <f t="shared" si="25"/>
        <v>2</v>
      </c>
      <c r="C486" s="442">
        <f t="shared" si="23"/>
        <v>0</v>
      </c>
      <c r="D486" s="477">
        <v>477</v>
      </c>
      <c r="E486" s="478"/>
      <c r="F486" s="477"/>
      <c r="G486" s="479"/>
      <c r="H486" s="477"/>
      <c r="I486" s="480" t="str">
        <f>IF(H486&lt;&gt;"",INDEX('Kode Akun'!$D:$D,MATCH($H486,'Kode Akun'!$C:$C,0),0),"")</f>
        <v/>
      </c>
      <c r="J486" s="481"/>
      <c r="K486" s="481"/>
      <c r="L486" s="485"/>
      <c r="M486" s="486"/>
      <c r="N486" s="487"/>
      <c r="O486" s="487"/>
      <c r="P486" s="489"/>
      <c r="Q486" s="484"/>
      <c r="R486" s="484"/>
      <c r="S486" s="488" t="str">
        <f>IFERROR(INDEX(Customer!D:D,MATCH(R486,Customer!C:C,0),0),"")</f>
        <v/>
      </c>
      <c r="T486" s="490" t="str">
        <f>IFERROR(INDEX('Kode Akun'!N:N,MATCH(H486,'Kode Akun'!C:C,0),0),"")</f>
        <v/>
      </c>
      <c r="U486" s="488" t="str">
        <f>IFERROR(INDEX('Kode Akun'!O:O,MATCH(H486,'Kode Akun'!C:C,0),0),"")</f>
        <v/>
      </c>
      <c r="V486" s="166"/>
    </row>
    <row r="487" spans="1:22" ht="15" customHeight="1" x14ac:dyDescent="0.25">
      <c r="A487" s="51">
        <f t="shared" si="24"/>
        <v>0</v>
      </c>
      <c r="B487" s="51">
        <f t="shared" si="25"/>
        <v>2</v>
      </c>
      <c r="C487" s="442">
        <f t="shared" si="23"/>
        <v>0</v>
      </c>
      <c r="D487" s="477">
        <v>478</v>
      </c>
      <c r="E487" s="478"/>
      <c r="F487" s="477"/>
      <c r="G487" s="479"/>
      <c r="H487" s="477"/>
      <c r="I487" s="480" t="str">
        <f>IF(H487&lt;&gt;"",INDEX('Kode Akun'!$D:$D,MATCH($H487,'Kode Akun'!$C:$C,0),0),"")</f>
        <v/>
      </c>
      <c r="J487" s="481"/>
      <c r="K487" s="481"/>
      <c r="L487" s="485"/>
      <c r="M487" s="486"/>
      <c r="N487" s="487"/>
      <c r="O487" s="487"/>
      <c r="P487" s="489"/>
      <c r="Q487" s="484"/>
      <c r="R487" s="484"/>
      <c r="S487" s="488" t="str">
        <f>IFERROR(INDEX(Customer!D:D,MATCH(R487,Customer!C:C,0),0),"")</f>
        <v/>
      </c>
      <c r="T487" s="490" t="str">
        <f>IFERROR(INDEX('Kode Akun'!N:N,MATCH(H487,'Kode Akun'!C:C,0),0),"")</f>
        <v/>
      </c>
      <c r="U487" s="488" t="str">
        <f>IFERROR(INDEX('Kode Akun'!O:O,MATCH(H487,'Kode Akun'!C:C,0),0),"")</f>
        <v/>
      </c>
      <c r="V487" s="166"/>
    </row>
    <row r="488" spans="1:22" ht="15" customHeight="1" x14ac:dyDescent="0.25">
      <c r="A488" s="51">
        <f t="shared" si="24"/>
        <v>0</v>
      </c>
      <c r="B488" s="51">
        <f t="shared" si="25"/>
        <v>2</v>
      </c>
      <c r="C488" s="442">
        <f t="shared" si="23"/>
        <v>0</v>
      </c>
      <c r="D488" s="477">
        <v>479</v>
      </c>
      <c r="E488" s="478"/>
      <c r="F488" s="477"/>
      <c r="G488" s="479"/>
      <c r="H488" s="477"/>
      <c r="I488" s="480" t="str">
        <f>IF(H488&lt;&gt;"",INDEX('Kode Akun'!$D:$D,MATCH($H488,'Kode Akun'!$C:$C,0),0),"")</f>
        <v/>
      </c>
      <c r="J488" s="481"/>
      <c r="K488" s="481"/>
      <c r="L488" s="485"/>
      <c r="M488" s="486"/>
      <c r="N488" s="487"/>
      <c r="O488" s="487"/>
      <c r="P488" s="489"/>
      <c r="Q488" s="484"/>
      <c r="R488" s="484"/>
      <c r="S488" s="488" t="str">
        <f>IFERROR(INDEX(Customer!D:D,MATCH(R488,Customer!C:C,0),0),"")</f>
        <v/>
      </c>
      <c r="T488" s="490" t="str">
        <f>IFERROR(INDEX('Kode Akun'!N:N,MATCH(H488,'Kode Akun'!C:C,0),0),"")</f>
        <v/>
      </c>
      <c r="U488" s="488" t="str">
        <f>IFERROR(INDEX('Kode Akun'!O:O,MATCH(H488,'Kode Akun'!C:C,0),0),"")</f>
        <v/>
      </c>
      <c r="V488" s="166"/>
    </row>
    <row r="489" spans="1:22" ht="15" customHeight="1" x14ac:dyDescent="0.25">
      <c r="A489" s="51">
        <f t="shared" si="24"/>
        <v>0</v>
      </c>
      <c r="B489" s="51">
        <f t="shared" si="25"/>
        <v>2</v>
      </c>
      <c r="C489" s="442">
        <f t="shared" si="23"/>
        <v>0</v>
      </c>
      <c r="D489" s="477">
        <v>480</v>
      </c>
      <c r="E489" s="478"/>
      <c r="F489" s="477"/>
      <c r="G489" s="479"/>
      <c r="H489" s="477"/>
      <c r="I489" s="480" t="str">
        <f>IF(H489&lt;&gt;"",INDEX('Kode Akun'!$D:$D,MATCH($H489,'Kode Akun'!$C:$C,0),0),"")</f>
        <v/>
      </c>
      <c r="J489" s="481"/>
      <c r="K489" s="481"/>
      <c r="L489" s="485"/>
      <c r="M489" s="486"/>
      <c r="N489" s="487"/>
      <c r="O489" s="487"/>
      <c r="P489" s="489"/>
      <c r="Q489" s="484"/>
      <c r="R489" s="484"/>
      <c r="S489" s="488" t="str">
        <f>IFERROR(INDEX(Customer!D:D,MATCH(R489,Customer!C:C,0),0),"")</f>
        <v/>
      </c>
      <c r="T489" s="490" t="str">
        <f>IFERROR(INDEX('Kode Akun'!N:N,MATCH(H489,'Kode Akun'!C:C,0),0),"")</f>
        <v/>
      </c>
      <c r="U489" s="488" t="str">
        <f>IFERROR(INDEX('Kode Akun'!O:O,MATCH(H489,'Kode Akun'!C:C,0),0),"")</f>
        <v/>
      </c>
      <c r="V489" s="166"/>
    </row>
    <row r="490" spans="1:22" ht="15" customHeight="1" x14ac:dyDescent="0.25">
      <c r="A490" s="51">
        <f t="shared" si="24"/>
        <v>0</v>
      </c>
      <c r="B490" s="51">
        <f t="shared" si="25"/>
        <v>2</v>
      </c>
      <c r="C490" s="442">
        <f t="shared" si="23"/>
        <v>0</v>
      </c>
      <c r="D490" s="477">
        <v>481</v>
      </c>
      <c r="E490" s="478"/>
      <c r="F490" s="477"/>
      <c r="G490" s="479"/>
      <c r="H490" s="477"/>
      <c r="I490" s="480" t="str">
        <f>IF(H490&lt;&gt;"",INDEX('Kode Akun'!$D:$D,MATCH($H490,'Kode Akun'!$C:$C,0),0),"")</f>
        <v/>
      </c>
      <c r="J490" s="481"/>
      <c r="K490" s="481"/>
      <c r="L490" s="485"/>
      <c r="M490" s="486"/>
      <c r="N490" s="487"/>
      <c r="O490" s="487"/>
      <c r="P490" s="489"/>
      <c r="Q490" s="484"/>
      <c r="R490" s="484"/>
      <c r="S490" s="488" t="str">
        <f>IFERROR(INDEX(Customer!D:D,MATCH(R490,Customer!C:C,0),0),"")</f>
        <v/>
      </c>
      <c r="T490" s="490" t="str">
        <f>IFERROR(INDEX('Kode Akun'!N:N,MATCH(H490,'Kode Akun'!C:C,0),0),"")</f>
        <v/>
      </c>
      <c r="U490" s="488" t="str">
        <f>IFERROR(INDEX('Kode Akun'!O:O,MATCH(H490,'Kode Akun'!C:C,0),0),"")</f>
        <v/>
      </c>
      <c r="V490" s="166"/>
    </row>
    <row r="491" spans="1:22" ht="15" customHeight="1" x14ac:dyDescent="0.25">
      <c r="A491" s="51">
        <f t="shared" si="24"/>
        <v>0</v>
      </c>
      <c r="B491" s="51">
        <f t="shared" si="25"/>
        <v>2</v>
      </c>
      <c r="C491" s="442">
        <f t="shared" si="23"/>
        <v>0</v>
      </c>
      <c r="D491" s="477">
        <v>482</v>
      </c>
      <c r="E491" s="478"/>
      <c r="F491" s="477"/>
      <c r="G491" s="479"/>
      <c r="H491" s="477"/>
      <c r="I491" s="480" t="str">
        <f>IF(H491&lt;&gt;"",INDEX('Kode Akun'!$D:$D,MATCH($H491,'Kode Akun'!$C:$C,0),0),"")</f>
        <v/>
      </c>
      <c r="J491" s="481"/>
      <c r="K491" s="481"/>
      <c r="L491" s="485"/>
      <c r="M491" s="486"/>
      <c r="N491" s="487"/>
      <c r="O491" s="487"/>
      <c r="P491" s="489"/>
      <c r="Q491" s="484"/>
      <c r="R491" s="484"/>
      <c r="S491" s="488" t="str">
        <f>IFERROR(INDEX(Customer!D:D,MATCH(R491,Customer!C:C,0),0),"")</f>
        <v/>
      </c>
      <c r="T491" s="490" t="str">
        <f>IFERROR(INDEX('Kode Akun'!N:N,MATCH(H491,'Kode Akun'!C:C,0),0),"")</f>
        <v/>
      </c>
      <c r="U491" s="488" t="str">
        <f>IFERROR(INDEX('Kode Akun'!O:O,MATCH(H491,'Kode Akun'!C:C,0),0),"")</f>
        <v/>
      </c>
      <c r="V491" s="166"/>
    </row>
    <row r="492" spans="1:22" ht="15" customHeight="1" x14ac:dyDescent="0.25">
      <c r="A492" s="51">
        <f t="shared" si="24"/>
        <v>0</v>
      </c>
      <c r="B492" s="51">
        <f t="shared" si="25"/>
        <v>2</v>
      </c>
      <c r="C492" s="442">
        <f t="shared" si="23"/>
        <v>0</v>
      </c>
      <c r="D492" s="477">
        <v>483</v>
      </c>
      <c r="E492" s="478"/>
      <c r="F492" s="477"/>
      <c r="G492" s="479"/>
      <c r="H492" s="477"/>
      <c r="I492" s="480" t="str">
        <f>IF(H492&lt;&gt;"",INDEX('Kode Akun'!$D:$D,MATCH($H492,'Kode Akun'!$C:$C,0),0),"")</f>
        <v/>
      </c>
      <c r="J492" s="481"/>
      <c r="K492" s="481"/>
      <c r="L492" s="485"/>
      <c r="M492" s="486"/>
      <c r="N492" s="487"/>
      <c r="O492" s="487"/>
      <c r="P492" s="489"/>
      <c r="Q492" s="484"/>
      <c r="R492" s="484"/>
      <c r="S492" s="488" t="str">
        <f>IFERROR(INDEX(Customer!D:D,MATCH(R492,Customer!C:C,0),0),"")</f>
        <v/>
      </c>
      <c r="T492" s="490" t="str">
        <f>IFERROR(INDEX('Kode Akun'!N:N,MATCH(H492,'Kode Akun'!C:C,0),0),"")</f>
        <v/>
      </c>
      <c r="U492" s="488" t="str">
        <f>IFERROR(INDEX('Kode Akun'!O:O,MATCH(H492,'Kode Akun'!C:C,0),0),"")</f>
        <v/>
      </c>
      <c r="V492" s="166"/>
    </row>
    <row r="493" spans="1:22" ht="15" customHeight="1" x14ac:dyDescent="0.25">
      <c r="A493" s="51">
        <f t="shared" si="24"/>
        <v>0</v>
      </c>
      <c r="B493" s="51">
        <f t="shared" si="25"/>
        <v>2</v>
      </c>
      <c r="C493" s="442">
        <f t="shared" si="23"/>
        <v>0</v>
      </c>
      <c r="D493" s="477">
        <v>484</v>
      </c>
      <c r="E493" s="478"/>
      <c r="F493" s="477"/>
      <c r="G493" s="479"/>
      <c r="H493" s="477"/>
      <c r="I493" s="480" t="str">
        <f>IF(H493&lt;&gt;"",INDEX('Kode Akun'!$D:$D,MATCH($H493,'Kode Akun'!$C:$C,0),0),"")</f>
        <v/>
      </c>
      <c r="J493" s="481"/>
      <c r="K493" s="481"/>
      <c r="L493" s="485"/>
      <c r="M493" s="486"/>
      <c r="N493" s="487"/>
      <c r="O493" s="487"/>
      <c r="P493" s="489"/>
      <c r="Q493" s="484"/>
      <c r="R493" s="484"/>
      <c r="S493" s="488" t="str">
        <f>IFERROR(INDEX(Customer!D:D,MATCH(R493,Customer!C:C,0),0),"")</f>
        <v/>
      </c>
      <c r="T493" s="490" t="str">
        <f>IFERROR(INDEX('Kode Akun'!N:N,MATCH(H493,'Kode Akun'!C:C,0),0),"")</f>
        <v/>
      </c>
      <c r="U493" s="488" t="str">
        <f>IFERROR(INDEX('Kode Akun'!O:O,MATCH(H493,'Kode Akun'!C:C,0),0),"")</f>
        <v/>
      </c>
      <c r="V493" s="166"/>
    </row>
    <row r="494" spans="1:22" ht="15" customHeight="1" x14ac:dyDescent="0.25">
      <c r="A494" s="51">
        <f t="shared" si="24"/>
        <v>0</v>
      </c>
      <c r="B494" s="51">
        <f t="shared" si="25"/>
        <v>2</v>
      </c>
      <c r="C494" s="442">
        <f t="shared" si="23"/>
        <v>0</v>
      </c>
      <c r="D494" s="477">
        <v>485</v>
      </c>
      <c r="E494" s="478"/>
      <c r="F494" s="477"/>
      <c r="G494" s="479"/>
      <c r="H494" s="477"/>
      <c r="I494" s="480" t="str">
        <f>IF(H494&lt;&gt;"",INDEX('Kode Akun'!$D:$D,MATCH($H494,'Kode Akun'!$C:$C,0),0),"")</f>
        <v/>
      </c>
      <c r="J494" s="481"/>
      <c r="K494" s="481"/>
      <c r="L494" s="485"/>
      <c r="M494" s="486"/>
      <c r="N494" s="487"/>
      <c r="O494" s="487"/>
      <c r="P494" s="489"/>
      <c r="Q494" s="484"/>
      <c r="R494" s="484"/>
      <c r="S494" s="488" t="str">
        <f>IFERROR(INDEX(Customer!D:D,MATCH(R494,Customer!C:C,0),0),"")</f>
        <v/>
      </c>
      <c r="T494" s="490" t="str">
        <f>IFERROR(INDEX('Kode Akun'!N:N,MATCH(H494,'Kode Akun'!C:C,0),0),"")</f>
        <v/>
      </c>
      <c r="U494" s="488" t="str">
        <f>IFERROR(INDEX('Kode Akun'!O:O,MATCH(H494,'Kode Akun'!C:C,0),0),"")</f>
        <v/>
      </c>
      <c r="V494" s="166"/>
    </row>
    <row r="495" spans="1:22" ht="15" customHeight="1" x14ac:dyDescent="0.25">
      <c r="A495" s="51">
        <f t="shared" si="24"/>
        <v>0</v>
      </c>
      <c r="B495" s="51">
        <f t="shared" si="25"/>
        <v>2</v>
      </c>
      <c r="C495" s="442">
        <f t="shared" si="23"/>
        <v>0</v>
      </c>
      <c r="D495" s="477">
        <v>486</v>
      </c>
      <c r="E495" s="478"/>
      <c r="F495" s="477"/>
      <c r="G495" s="479"/>
      <c r="H495" s="477"/>
      <c r="I495" s="480" t="str">
        <f>IF(H495&lt;&gt;"",INDEX('Kode Akun'!$D:$D,MATCH($H495,'Kode Akun'!$C:$C,0),0),"")</f>
        <v/>
      </c>
      <c r="J495" s="481"/>
      <c r="K495" s="481"/>
      <c r="L495" s="485"/>
      <c r="M495" s="486"/>
      <c r="N495" s="487"/>
      <c r="O495" s="487"/>
      <c r="P495" s="489"/>
      <c r="Q495" s="484"/>
      <c r="R495" s="484"/>
      <c r="S495" s="488" t="str">
        <f>IFERROR(INDEX(Customer!D:D,MATCH(R495,Customer!C:C,0),0),"")</f>
        <v/>
      </c>
      <c r="T495" s="490" t="str">
        <f>IFERROR(INDEX('Kode Akun'!N:N,MATCH(H495,'Kode Akun'!C:C,0),0),"")</f>
        <v/>
      </c>
      <c r="U495" s="488" t="str">
        <f>IFERROR(INDEX('Kode Akun'!O:O,MATCH(H495,'Kode Akun'!C:C,0),0),"")</f>
        <v/>
      </c>
      <c r="V495" s="166"/>
    </row>
    <row r="496" spans="1:22" ht="15" customHeight="1" x14ac:dyDescent="0.25">
      <c r="A496" s="51">
        <f t="shared" si="24"/>
        <v>0</v>
      </c>
      <c r="B496" s="51">
        <f t="shared" si="25"/>
        <v>2</v>
      </c>
      <c r="C496" s="442">
        <f t="shared" si="23"/>
        <v>0</v>
      </c>
      <c r="D496" s="477">
        <v>487</v>
      </c>
      <c r="E496" s="478"/>
      <c r="F496" s="477"/>
      <c r="G496" s="479"/>
      <c r="H496" s="477"/>
      <c r="I496" s="480" t="str">
        <f>IF(H496&lt;&gt;"",INDEX('Kode Akun'!$D:$D,MATCH($H496,'Kode Akun'!$C:$C,0),0),"")</f>
        <v/>
      </c>
      <c r="J496" s="481"/>
      <c r="K496" s="481"/>
      <c r="L496" s="485"/>
      <c r="M496" s="486"/>
      <c r="N496" s="487"/>
      <c r="O496" s="487"/>
      <c r="P496" s="489"/>
      <c r="Q496" s="484"/>
      <c r="R496" s="484"/>
      <c r="S496" s="488" t="str">
        <f>IFERROR(INDEX(Customer!D:D,MATCH(R496,Customer!C:C,0),0),"")</f>
        <v/>
      </c>
      <c r="T496" s="490" t="str">
        <f>IFERROR(INDEX('Kode Akun'!N:N,MATCH(H496,'Kode Akun'!C:C,0),0),"")</f>
        <v/>
      </c>
      <c r="U496" s="488" t="str">
        <f>IFERROR(INDEX('Kode Akun'!O:O,MATCH(H496,'Kode Akun'!C:C,0),0),"")</f>
        <v/>
      </c>
      <c r="V496" s="166"/>
    </row>
    <row r="497" spans="1:22" ht="15" customHeight="1" x14ac:dyDescent="0.25">
      <c r="A497" s="51">
        <f t="shared" si="24"/>
        <v>0</v>
      </c>
      <c r="B497" s="51">
        <f t="shared" si="25"/>
        <v>2</v>
      </c>
      <c r="C497" s="442">
        <f t="shared" si="23"/>
        <v>0</v>
      </c>
      <c r="D497" s="477">
        <v>488</v>
      </c>
      <c r="E497" s="478"/>
      <c r="F497" s="477"/>
      <c r="G497" s="479"/>
      <c r="H497" s="477"/>
      <c r="I497" s="480" t="str">
        <f>IF(H497&lt;&gt;"",INDEX('Kode Akun'!$D:$D,MATCH($H497,'Kode Akun'!$C:$C,0),0),"")</f>
        <v/>
      </c>
      <c r="J497" s="481"/>
      <c r="K497" s="481"/>
      <c r="L497" s="485"/>
      <c r="M497" s="486"/>
      <c r="N497" s="487"/>
      <c r="O497" s="487"/>
      <c r="P497" s="489"/>
      <c r="Q497" s="484"/>
      <c r="R497" s="484"/>
      <c r="S497" s="488" t="str">
        <f>IFERROR(INDEX(Customer!D:D,MATCH(R497,Customer!C:C,0),0),"")</f>
        <v/>
      </c>
      <c r="T497" s="490" t="str">
        <f>IFERROR(INDEX('Kode Akun'!N:N,MATCH(H497,'Kode Akun'!C:C,0),0),"")</f>
        <v/>
      </c>
      <c r="U497" s="488" t="str">
        <f>IFERROR(INDEX('Kode Akun'!O:O,MATCH(H497,'Kode Akun'!C:C,0),0),"")</f>
        <v/>
      </c>
      <c r="V497" s="166"/>
    </row>
    <row r="498" spans="1:22" ht="15" customHeight="1" x14ac:dyDescent="0.25">
      <c r="A498" s="51">
        <f t="shared" si="24"/>
        <v>0</v>
      </c>
      <c r="B498" s="51">
        <f t="shared" si="25"/>
        <v>2</v>
      </c>
      <c r="C498" s="442">
        <f t="shared" si="23"/>
        <v>0</v>
      </c>
      <c r="D498" s="477">
        <v>489</v>
      </c>
      <c r="E498" s="478"/>
      <c r="F498" s="477"/>
      <c r="G498" s="479"/>
      <c r="H498" s="477"/>
      <c r="I498" s="480" t="str">
        <f>IF(H498&lt;&gt;"",INDEX('Kode Akun'!$D:$D,MATCH($H498,'Kode Akun'!$C:$C,0),0),"")</f>
        <v/>
      </c>
      <c r="J498" s="481"/>
      <c r="K498" s="481"/>
      <c r="L498" s="485"/>
      <c r="M498" s="486"/>
      <c r="N498" s="487"/>
      <c r="O498" s="487"/>
      <c r="P498" s="489"/>
      <c r="Q498" s="484"/>
      <c r="R498" s="484"/>
      <c r="S498" s="488" t="str">
        <f>IFERROR(INDEX(Customer!D:D,MATCH(R498,Customer!C:C,0),0),"")</f>
        <v/>
      </c>
      <c r="T498" s="490" t="str">
        <f>IFERROR(INDEX('Kode Akun'!N:N,MATCH(H498,'Kode Akun'!C:C,0),0),"")</f>
        <v/>
      </c>
      <c r="U498" s="488" t="str">
        <f>IFERROR(INDEX('Kode Akun'!O:O,MATCH(H498,'Kode Akun'!C:C,0),0),"")</f>
        <v/>
      </c>
      <c r="V498" s="166"/>
    </row>
    <row r="499" spans="1:22" ht="15" customHeight="1" x14ac:dyDescent="0.25">
      <c r="A499" s="51">
        <f t="shared" si="24"/>
        <v>0</v>
      </c>
      <c r="B499" s="51">
        <f t="shared" si="25"/>
        <v>2</v>
      </c>
      <c r="C499" s="442">
        <f t="shared" si="23"/>
        <v>0</v>
      </c>
      <c r="D499" s="477">
        <v>490</v>
      </c>
      <c r="E499" s="478"/>
      <c r="F499" s="477"/>
      <c r="G499" s="479"/>
      <c r="H499" s="477"/>
      <c r="I499" s="480" t="str">
        <f>IF(H499&lt;&gt;"",INDEX('Kode Akun'!$D:$D,MATCH($H499,'Kode Akun'!$C:$C,0),0),"")</f>
        <v/>
      </c>
      <c r="J499" s="481"/>
      <c r="K499" s="481"/>
      <c r="L499" s="485"/>
      <c r="M499" s="486"/>
      <c r="N499" s="487"/>
      <c r="O499" s="487"/>
      <c r="P499" s="489"/>
      <c r="Q499" s="484"/>
      <c r="R499" s="484"/>
      <c r="S499" s="488" t="str">
        <f>IFERROR(INDEX(Customer!D:D,MATCH(R499,Customer!C:C,0),0),"")</f>
        <v/>
      </c>
      <c r="T499" s="490" t="str">
        <f>IFERROR(INDEX('Kode Akun'!N:N,MATCH(H499,'Kode Akun'!C:C,0),0),"")</f>
        <v/>
      </c>
      <c r="U499" s="488" t="str">
        <f>IFERROR(INDEX('Kode Akun'!O:O,MATCH(H499,'Kode Akun'!C:C,0),0),"")</f>
        <v/>
      </c>
      <c r="V499" s="166"/>
    </row>
    <row r="500" spans="1:22" ht="15" customHeight="1" x14ac:dyDescent="0.25">
      <c r="A500" s="51">
        <f t="shared" si="24"/>
        <v>0</v>
      </c>
      <c r="B500" s="51">
        <f t="shared" si="25"/>
        <v>2</v>
      </c>
      <c r="C500" s="442">
        <f t="shared" si="23"/>
        <v>0</v>
      </c>
      <c r="D500" s="477">
        <v>491</v>
      </c>
      <c r="E500" s="478"/>
      <c r="F500" s="477"/>
      <c r="G500" s="479"/>
      <c r="H500" s="477"/>
      <c r="I500" s="480" t="str">
        <f>IF(H500&lt;&gt;"",INDEX('Kode Akun'!$D:$D,MATCH($H500,'Kode Akun'!$C:$C,0),0),"")</f>
        <v/>
      </c>
      <c r="J500" s="481"/>
      <c r="K500" s="481"/>
      <c r="L500" s="485"/>
      <c r="M500" s="486"/>
      <c r="N500" s="487"/>
      <c r="O500" s="487"/>
      <c r="P500" s="489"/>
      <c r="Q500" s="484"/>
      <c r="R500" s="484"/>
      <c r="S500" s="488" t="str">
        <f>IFERROR(INDEX(Customer!D:D,MATCH(R500,Customer!C:C,0),0),"")</f>
        <v/>
      </c>
      <c r="T500" s="490" t="str">
        <f>IFERROR(INDEX('Kode Akun'!N:N,MATCH(H500,'Kode Akun'!C:C,0),0),"")</f>
        <v/>
      </c>
      <c r="U500" s="488" t="str">
        <f>IFERROR(INDEX('Kode Akun'!O:O,MATCH(H500,'Kode Akun'!C:C,0),0),"")</f>
        <v/>
      </c>
      <c r="V500" s="166"/>
    </row>
    <row r="501" spans="1:22" ht="15" customHeight="1" x14ac:dyDescent="0.25">
      <c r="A501" s="51">
        <f t="shared" si="24"/>
        <v>0</v>
      </c>
      <c r="B501" s="51">
        <f t="shared" si="25"/>
        <v>2</v>
      </c>
      <c r="C501" s="442">
        <f t="shared" si="23"/>
        <v>0</v>
      </c>
      <c r="D501" s="477">
        <v>492</v>
      </c>
      <c r="E501" s="478"/>
      <c r="F501" s="477"/>
      <c r="G501" s="479"/>
      <c r="H501" s="477"/>
      <c r="I501" s="480" t="str">
        <f>IF(H501&lt;&gt;"",INDEX('Kode Akun'!$D:$D,MATCH($H501,'Kode Akun'!$C:$C,0),0),"")</f>
        <v/>
      </c>
      <c r="J501" s="481"/>
      <c r="K501" s="481"/>
      <c r="L501" s="485"/>
      <c r="M501" s="486"/>
      <c r="N501" s="487"/>
      <c r="O501" s="487"/>
      <c r="P501" s="489"/>
      <c r="Q501" s="484"/>
      <c r="R501" s="484"/>
      <c r="S501" s="488" t="str">
        <f>IFERROR(INDEX(Customer!D:D,MATCH(R501,Customer!C:C,0),0),"")</f>
        <v/>
      </c>
      <c r="T501" s="490" t="str">
        <f>IFERROR(INDEX('Kode Akun'!N:N,MATCH(H501,'Kode Akun'!C:C,0),0),"")</f>
        <v/>
      </c>
      <c r="U501" s="488" t="str">
        <f>IFERROR(INDEX('Kode Akun'!O:O,MATCH(H501,'Kode Akun'!C:C,0),0),"")</f>
        <v/>
      </c>
      <c r="V501" s="166"/>
    </row>
    <row r="502" spans="1:22" ht="15" customHeight="1" x14ac:dyDescent="0.25">
      <c r="A502" s="51">
        <f t="shared" si="24"/>
        <v>0</v>
      </c>
      <c r="B502" s="51">
        <f t="shared" si="25"/>
        <v>2</v>
      </c>
      <c r="C502" s="442">
        <f t="shared" si="23"/>
        <v>0</v>
      </c>
      <c r="D502" s="477">
        <v>493</v>
      </c>
      <c r="E502" s="478"/>
      <c r="F502" s="477"/>
      <c r="G502" s="479"/>
      <c r="H502" s="477"/>
      <c r="I502" s="480" t="str">
        <f>IF(H502&lt;&gt;"",INDEX('Kode Akun'!$D:$D,MATCH($H502,'Kode Akun'!$C:$C,0),0),"")</f>
        <v/>
      </c>
      <c r="J502" s="481"/>
      <c r="K502" s="481"/>
      <c r="L502" s="485"/>
      <c r="M502" s="486"/>
      <c r="N502" s="487"/>
      <c r="O502" s="487"/>
      <c r="P502" s="489"/>
      <c r="Q502" s="484"/>
      <c r="R502" s="484"/>
      <c r="S502" s="488" t="str">
        <f>IFERROR(INDEX(Customer!D:D,MATCH(R502,Customer!C:C,0),0),"")</f>
        <v/>
      </c>
      <c r="T502" s="490" t="str">
        <f>IFERROR(INDEX('Kode Akun'!N:N,MATCH(H502,'Kode Akun'!C:C,0),0),"")</f>
        <v/>
      </c>
      <c r="U502" s="488" t="str">
        <f>IFERROR(INDEX('Kode Akun'!O:O,MATCH(H502,'Kode Akun'!C:C,0),0),"")</f>
        <v/>
      </c>
      <c r="V502" s="166"/>
    </row>
    <row r="503" spans="1:22" ht="15" customHeight="1" x14ac:dyDescent="0.25">
      <c r="A503" s="51">
        <f t="shared" si="24"/>
        <v>0</v>
      </c>
      <c r="B503" s="51">
        <f t="shared" si="25"/>
        <v>2</v>
      </c>
      <c r="C503" s="442">
        <f t="shared" si="23"/>
        <v>0</v>
      </c>
      <c r="D503" s="477">
        <v>494</v>
      </c>
      <c r="E503" s="478"/>
      <c r="F503" s="477"/>
      <c r="G503" s="479"/>
      <c r="H503" s="477"/>
      <c r="I503" s="480" t="str">
        <f>IF(H503&lt;&gt;"",INDEX('Kode Akun'!$D:$D,MATCH($H503,'Kode Akun'!$C:$C,0),0),"")</f>
        <v/>
      </c>
      <c r="J503" s="481"/>
      <c r="K503" s="481"/>
      <c r="L503" s="485"/>
      <c r="M503" s="486"/>
      <c r="N503" s="487"/>
      <c r="O503" s="487"/>
      <c r="P503" s="489"/>
      <c r="Q503" s="484"/>
      <c r="R503" s="484"/>
      <c r="S503" s="488" t="str">
        <f>IFERROR(INDEX(Customer!D:D,MATCH(R503,Customer!C:C,0),0),"")</f>
        <v/>
      </c>
      <c r="T503" s="490" t="str">
        <f>IFERROR(INDEX('Kode Akun'!N:N,MATCH(H503,'Kode Akun'!C:C,0),0),"")</f>
        <v/>
      </c>
      <c r="U503" s="488" t="str">
        <f>IFERROR(INDEX('Kode Akun'!O:O,MATCH(H503,'Kode Akun'!C:C,0),0),"")</f>
        <v/>
      </c>
      <c r="V503" s="166"/>
    </row>
    <row r="504" spans="1:22" ht="15" customHeight="1" x14ac:dyDescent="0.25">
      <c r="A504" s="51">
        <f t="shared" si="24"/>
        <v>0</v>
      </c>
      <c r="B504" s="51">
        <f t="shared" si="25"/>
        <v>2</v>
      </c>
      <c r="C504" s="442">
        <f t="shared" si="23"/>
        <v>0</v>
      </c>
      <c r="D504" s="477">
        <v>495</v>
      </c>
      <c r="E504" s="478"/>
      <c r="F504" s="477"/>
      <c r="G504" s="479"/>
      <c r="H504" s="477"/>
      <c r="I504" s="480" t="str">
        <f>IF(H504&lt;&gt;"",INDEX('Kode Akun'!$D:$D,MATCH($H504,'Kode Akun'!$C:$C,0),0),"")</f>
        <v/>
      </c>
      <c r="J504" s="481"/>
      <c r="K504" s="481"/>
      <c r="L504" s="485"/>
      <c r="M504" s="486"/>
      <c r="N504" s="487"/>
      <c r="O504" s="487"/>
      <c r="P504" s="489"/>
      <c r="Q504" s="484"/>
      <c r="R504" s="484"/>
      <c r="S504" s="488" t="str">
        <f>IFERROR(INDEX(Customer!D:D,MATCH(R504,Customer!C:C,0),0),"")</f>
        <v/>
      </c>
      <c r="T504" s="490" t="str">
        <f>IFERROR(INDEX('Kode Akun'!N:N,MATCH(H504,'Kode Akun'!C:C,0),0),"")</f>
        <v/>
      </c>
      <c r="U504" s="488" t="str">
        <f>IFERROR(INDEX('Kode Akun'!O:O,MATCH(H504,'Kode Akun'!C:C,0),0),"")</f>
        <v/>
      </c>
      <c r="V504" s="166"/>
    </row>
    <row r="505" spans="1:22" ht="15" customHeight="1" x14ac:dyDescent="0.25">
      <c r="A505" s="51">
        <f t="shared" si="24"/>
        <v>0</v>
      </c>
      <c r="B505" s="51">
        <f t="shared" si="25"/>
        <v>2</v>
      </c>
      <c r="C505" s="442">
        <f t="shared" si="23"/>
        <v>0</v>
      </c>
      <c r="D505" s="477">
        <v>496</v>
      </c>
      <c r="E505" s="478"/>
      <c r="F505" s="477"/>
      <c r="G505" s="479"/>
      <c r="H505" s="477"/>
      <c r="I505" s="480" t="str">
        <f>IF(H505&lt;&gt;"",INDEX('Kode Akun'!$D:$D,MATCH($H505,'Kode Akun'!$C:$C,0),0),"")</f>
        <v/>
      </c>
      <c r="J505" s="481"/>
      <c r="K505" s="481"/>
      <c r="L505" s="485"/>
      <c r="M505" s="486"/>
      <c r="N505" s="487"/>
      <c r="O505" s="487"/>
      <c r="P505" s="489"/>
      <c r="Q505" s="484"/>
      <c r="R505" s="484"/>
      <c r="S505" s="488" t="str">
        <f>IFERROR(INDEX(Customer!D:D,MATCH(R505,Customer!C:C,0),0),"")</f>
        <v/>
      </c>
      <c r="T505" s="490" t="str">
        <f>IFERROR(INDEX('Kode Akun'!N:N,MATCH(H505,'Kode Akun'!C:C,0),0),"")</f>
        <v/>
      </c>
      <c r="U505" s="488" t="str">
        <f>IFERROR(INDEX('Kode Akun'!O:O,MATCH(H505,'Kode Akun'!C:C,0),0),"")</f>
        <v/>
      </c>
      <c r="V505" s="166"/>
    </row>
    <row r="506" spans="1:22" ht="15" customHeight="1" x14ac:dyDescent="0.25">
      <c r="A506" s="51">
        <f t="shared" si="24"/>
        <v>0</v>
      </c>
      <c r="B506" s="51">
        <f t="shared" si="25"/>
        <v>2</v>
      </c>
      <c r="C506" s="442">
        <f t="shared" si="23"/>
        <v>0</v>
      </c>
      <c r="D506" s="477">
        <v>497</v>
      </c>
      <c r="E506" s="478"/>
      <c r="F506" s="477"/>
      <c r="G506" s="479"/>
      <c r="H506" s="477"/>
      <c r="I506" s="480" t="str">
        <f>IF(H506&lt;&gt;"",INDEX('Kode Akun'!$D:$D,MATCH($H506,'Kode Akun'!$C:$C,0),0),"")</f>
        <v/>
      </c>
      <c r="J506" s="481"/>
      <c r="K506" s="481"/>
      <c r="L506" s="485"/>
      <c r="M506" s="486"/>
      <c r="N506" s="487"/>
      <c r="O506" s="487"/>
      <c r="P506" s="489"/>
      <c r="Q506" s="484"/>
      <c r="R506" s="484"/>
      <c r="S506" s="488" t="str">
        <f>IFERROR(INDEX(Customer!D:D,MATCH(R506,Customer!C:C,0),0),"")</f>
        <v/>
      </c>
      <c r="T506" s="490" t="str">
        <f>IFERROR(INDEX('Kode Akun'!N:N,MATCH(H506,'Kode Akun'!C:C,0),0),"")</f>
        <v/>
      </c>
      <c r="U506" s="488" t="str">
        <f>IFERROR(INDEX('Kode Akun'!O:O,MATCH(H506,'Kode Akun'!C:C,0),0),"")</f>
        <v/>
      </c>
      <c r="V506" s="166"/>
    </row>
    <row r="507" spans="1:22" ht="15" customHeight="1" x14ac:dyDescent="0.25">
      <c r="A507" s="51">
        <f t="shared" si="24"/>
        <v>0</v>
      </c>
      <c r="B507" s="51">
        <f t="shared" si="25"/>
        <v>2</v>
      </c>
      <c r="C507" s="442">
        <f t="shared" si="23"/>
        <v>0</v>
      </c>
      <c r="D507" s="477">
        <v>498</v>
      </c>
      <c r="E507" s="478"/>
      <c r="F507" s="477"/>
      <c r="G507" s="479"/>
      <c r="H507" s="477"/>
      <c r="I507" s="480" t="str">
        <f>IF(H507&lt;&gt;"",INDEX('Kode Akun'!$D:$D,MATCH($H507,'Kode Akun'!$C:$C,0),0),"")</f>
        <v/>
      </c>
      <c r="J507" s="481"/>
      <c r="K507" s="481"/>
      <c r="L507" s="485"/>
      <c r="M507" s="486"/>
      <c r="N507" s="487"/>
      <c r="O507" s="487"/>
      <c r="P507" s="489"/>
      <c r="Q507" s="484"/>
      <c r="R507" s="484"/>
      <c r="S507" s="488" t="str">
        <f>IFERROR(INDEX(Customer!D:D,MATCH(R507,Customer!C:C,0),0),"")</f>
        <v/>
      </c>
      <c r="T507" s="490" t="str">
        <f>IFERROR(INDEX('Kode Akun'!N:N,MATCH(H507,'Kode Akun'!C:C,0),0),"")</f>
        <v/>
      </c>
      <c r="U507" s="488" t="str">
        <f>IFERROR(INDEX('Kode Akun'!O:O,MATCH(H507,'Kode Akun'!C:C,0),0),"")</f>
        <v/>
      </c>
      <c r="V507" s="166"/>
    </row>
    <row r="508" spans="1:22" ht="15" customHeight="1" x14ac:dyDescent="0.25">
      <c r="A508" s="51">
        <f t="shared" si="24"/>
        <v>0</v>
      </c>
      <c r="B508" s="51">
        <f t="shared" si="25"/>
        <v>2</v>
      </c>
      <c r="C508" s="442">
        <f t="shared" si="23"/>
        <v>0</v>
      </c>
      <c r="D508" s="477">
        <v>499</v>
      </c>
      <c r="E508" s="478"/>
      <c r="F508" s="477"/>
      <c r="G508" s="479"/>
      <c r="H508" s="477"/>
      <c r="I508" s="480" t="str">
        <f>IF(H508&lt;&gt;"",INDEX('Kode Akun'!$D:$D,MATCH($H508,'Kode Akun'!$C:$C,0),0),"")</f>
        <v/>
      </c>
      <c r="J508" s="481"/>
      <c r="K508" s="481"/>
      <c r="L508" s="485"/>
      <c r="M508" s="486"/>
      <c r="N508" s="487"/>
      <c r="O508" s="487"/>
      <c r="P508" s="489"/>
      <c r="Q508" s="484"/>
      <c r="R508" s="484"/>
      <c r="S508" s="488" t="str">
        <f>IFERROR(INDEX(Customer!D:D,MATCH(R508,Customer!C:C,0),0),"")</f>
        <v/>
      </c>
      <c r="T508" s="490" t="str">
        <f>IFERROR(INDEX('Kode Akun'!N:N,MATCH(H508,'Kode Akun'!C:C,0),0),"")</f>
        <v/>
      </c>
      <c r="U508" s="488" t="str">
        <f>IFERROR(INDEX('Kode Akun'!O:O,MATCH(H508,'Kode Akun'!C:C,0),0),"")</f>
        <v/>
      </c>
      <c r="V508" s="166"/>
    </row>
    <row r="509" spans="1:22" ht="15" customHeight="1" x14ac:dyDescent="0.25">
      <c r="A509" s="51">
        <f t="shared" si="24"/>
        <v>0</v>
      </c>
      <c r="B509" s="51">
        <f t="shared" si="25"/>
        <v>2</v>
      </c>
      <c r="C509" s="442">
        <f t="shared" si="23"/>
        <v>0</v>
      </c>
      <c r="D509" s="477">
        <v>500</v>
      </c>
      <c r="E509" s="478"/>
      <c r="F509" s="477"/>
      <c r="G509" s="479"/>
      <c r="H509" s="477"/>
      <c r="I509" s="480" t="str">
        <f>IF(H509&lt;&gt;"",INDEX('Kode Akun'!$D:$D,MATCH($H509,'Kode Akun'!$C:$C,0),0),"")</f>
        <v/>
      </c>
      <c r="J509" s="481"/>
      <c r="K509" s="481"/>
      <c r="L509" s="485"/>
      <c r="M509" s="486"/>
      <c r="N509" s="487"/>
      <c r="O509" s="487"/>
      <c r="P509" s="489"/>
      <c r="Q509" s="484"/>
      <c r="R509" s="484"/>
      <c r="S509" s="488" t="str">
        <f>IFERROR(INDEX(Customer!D:D,MATCH(R509,Customer!C:C,0),0),"")</f>
        <v/>
      </c>
      <c r="T509" s="490" t="str">
        <f>IFERROR(INDEX('Kode Akun'!N:N,MATCH(H509,'Kode Akun'!C:C,0),0),"")</f>
        <v/>
      </c>
      <c r="U509" s="488" t="str">
        <f>IFERROR(INDEX('Kode Akun'!O:O,MATCH(H509,'Kode Akun'!C:C,0),0),"")</f>
        <v/>
      </c>
      <c r="V509" s="166"/>
    </row>
  </sheetData>
  <sheetProtection algorithmName="SHA-512" hashValue="NDGxR/dq0Wm+KrKSwCGOFhH6X91jhAQwopOlZbDusuewZGf3NTjKkHAtICLtT6f1Xid4r5JiaBcGMuJYQH8SOA==" saltValue="P4DIR1f9p7Ir6Nl2n+4O5Q==" spinCount="100000" sheet="1" objects="1" scenarios="1"/>
  <mergeCells count="10">
    <mergeCell ref="L8:L9"/>
    <mergeCell ref="M8:M9"/>
    <mergeCell ref="V8:V9"/>
    <mergeCell ref="J9:K9"/>
    <mergeCell ref="D8:D9"/>
    <mergeCell ref="E8:E9"/>
    <mergeCell ref="F8:F9"/>
    <mergeCell ref="G8:G9"/>
    <mergeCell ref="H8:H9"/>
    <mergeCell ref="I8:I9"/>
  </mergeCells>
  <conditionalFormatting sqref="E10:E509">
    <cfRule type="expression" dxfId="26" priority="1">
      <formula>ISTEXT(E10)</formula>
    </cfRule>
  </conditionalFormatting>
  <conditionalFormatting sqref="J9">
    <cfRule type="expression" dxfId="25" priority="2">
      <formula>$J$9="Tidak Seimbang"</formula>
    </cfRule>
  </conditionalFormatting>
  <dataValidations count="6">
    <dataValidation type="list" allowBlank="1" showInputMessage="1" showErrorMessage="1" sqref="M10:M509" xr:uid="{D5CD088E-148B-4875-A4E5-EA632CEE825F}">
      <formula1>ListProdukJasa</formula1>
    </dataValidation>
    <dataValidation type="list" allowBlank="1" showInputMessage="1" showErrorMessage="1" sqref="R10:R509" xr:uid="{A49944F8-476A-424D-8307-CDC711F5ED6C}">
      <formula1>CustomerCode</formula1>
    </dataValidation>
    <dataValidation type="list" allowBlank="1" showInputMessage="1" showErrorMessage="1" sqref="Q10:Q509 Q10:Q509" xr:uid="{C76C7D65-6DF9-4FF5-903B-9C765A563033}">
      <formula1>DaftarNoInvoice</formula1>
    </dataValidation>
    <dataValidation type="list" allowBlank="1" showInputMessage="1" showErrorMessage="1" sqref="I6" xr:uid="{7175E6B3-EF2A-495A-A19B-162E2F1C8D5D}">
      <formula1>RefKodeAkun</formula1>
    </dataValidation>
    <dataValidation type="list" allowBlank="1" showInputMessage="1" showErrorMessage="1" sqref="L10:L509" xr:uid="{D830BDF5-CED3-4BD0-A35F-07B8BDE2BA61}">
      <formula1>DaftarCabang</formula1>
    </dataValidation>
    <dataValidation type="list" allowBlank="1" showInputMessage="1" showErrorMessage="1" sqref="H10:H509" xr:uid="{33447C7F-5747-4C78-99B4-059D9B75AE6C}">
      <formula1>ChartofAccounts</formula1>
    </dataValidation>
  </dataValidations>
  <hyperlinks>
    <hyperlink ref="A2" location="akoontan" display="🅜" xr:uid="{1DC45A19-B25B-4489-9B45-FF6EFFB23C34}"/>
  </hyperlinks>
  <pageMargins left="0.7" right="0.7" top="0.75" bottom="0.75" header="0.3" footer="0.3"/>
  <pageSetup orientation="portrait"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4620D-F273-4FAB-90CC-73FE0E6A6DB2}">
  <sheetPr codeName="Sheet80"/>
  <dimension ref="A1:W509"/>
  <sheetViews>
    <sheetView showGridLines="0" zoomScaleNormal="100" workbookViewId="0">
      <pane ySplit="9" topLeftCell="A10" activePane="bottomLeft" state="frozen"/>
      <selection activeCell="A12089" sqref="A510:XFD12089"/>
      <selection pane="bottomLeft" activeCell="G20" sqref="G20"/>
    </sheetView>
  </sheetViews>
  <sheetFormatPr defaultColWidth="8.85546875" defaultRowHeight="16.5" x14ac:dyDescent="0.25"/>
  <cols>
    <col min="1" max="1" width="5.7109375" style="25" customWidth="1"/>
    <col min="2" max="2" width="10.42578125" style="25" hidden="1" customWidth="1"/>
    <col min="3" max="3" width="6.7109375" style="422" hidden="1" customWidth="1"/>
    <col min="4" max="4" width="5.5703125" style="10" customWidth="1"/>
    <col min="5" max="5" width="13.5703125" style="49" customWidth="1"/>
    <col min="6" max="6" width="10.5703125" style="2" customWidth="1"/>
    <col min="7" max="7" width="55.42578125" bestFit="1" customWidth="1"/>
    <col min="8" max="8" width="10.5703125" style="2" customWidth="1"/>
    <col min="9" max="9" width="35.5703125" customWidth="1"/>
    <col min="10" max="11" width="15.5703125" style="71" customWidth="1"/>
    <col min="12" max="12" width="20.5703125" style="8" customWidth="1"/>
    <col min="13" max="13" width="20.5703125" style="182" customWidth="1"/>
    <col min="14" max="15" width="10.5703125" style="9" customWidth="1"/>
    <col min="16" max="16" width="18.85546875" style="182" customWidth="1"/>
    <col min="17" max="18" width="10.5703125" style="9" hidden="1" customWidth="1"/>
    <col min="19" max="19" width="19.42578125" style="182" hidden="1" customWidth="1"/>
    <col min="20" max="20" width="11.7109375" style="9" customWidth="1"/>
    <col min="21" max="21" width="38.7109375" style="182" bestFit="1" customWidth="1"/>
    <col min="22" max="22" width="25.5703125" style="8" customWidth="1"/>
    <col min="23" max="23" width="4.7109375" style="8" customWidth="1"/>
    <col min="24" max="27" width="8.85546875" style="8" customWidth="1"/>
    <col min="28" max="16384" width="8.85546875" style="8"/>
  </cols>
  <sheetData>
    <row r="1" spans="1:23" s="100" customFormat="1" ht="5.0999999999999996" customHeight="1" x14ac:dyDescent="0.25">
      <c r="A1" s="94"/>
      <c r="B1" s="94"/>
      <c r="C1" s="418"/>
      <c r="D1" s="96"/>
      <c r="E1" s="101"/>
      <c r="F1" s="98"/>
      <c r="H1" s="98"/>
      <c r="J1" s="108"/>
      <c r="K1" s="108"/>
      <c r="M1" s="181"/>
      <c r="N1" s="98"/>
      <c r="O1" s="98"/>
      <c r="P1" s="181"/>
      <c r="Q1" s="98"/>
      <c r="R1" s="98"/>
      <c r="S1" s="181"/>
      <c r="T1" s="98"/>
      <c r="U1" s="181"/>
    </row>
    <row r="2" spans="1:23" s="259" customFormat="1" ht="24.95" customHeight="1" x14ac:dyDescent="0.25">
      <c r="A2" s="253" t="s">
        <v>258</v>
      </c>
      <c r="B2" s="419"/>
      <c r="C2" s="420"/>
      <c r="D2" s="254" t="s">
        <v>1193</v>
      </c>
      <c r="E2" s="261"/>
      <c r="F2" s="297"/>
      <c r="G2" s="265"/>
      <c r="H2" s="265"/>
      <c r="I2" s="265"/>
      <c r="J2" s="291"/>
      <c r="K2" s="291"/>
      <c r="L2" s="265"/>
      <c r="M2" s="298"/>
      <c r="N2" s="297"/>
      <c r="O2" s="297"/>
      <c r="P2" s="299"/>
      <c r="Q2" s="297"/>
      <c r="R2" s="297"/>
      <c r="S2" s="298"/>
      <c r="T2" s="297"/>
      <c r="U2" s="298"/>
      <c r="V2" s="265"/>
      <c r="W2" s="265"/>
    </row>
    <row r="3" spans="1:23" s="259" customFormat="1" ht="5.0999999999999996" customHeight="1" x14ac:dyDescent="0.25">
      <c r="A3" s="277"/>
      <c r="B3" s="277"/>
      <c r="C3" s="421"/>
      <c r="D3" s="257"/>
      <c r="E3" s="262"/>
      <c r="F3" s="260"/>
      <c r="H3" s="260"/>
      <c r="J3" s="278"/>
      <c r="K3" s="278"/>
      <c r="M3" s="295"/>
      <c r="N3" s="260"/>
      <c r="O3" s="260"/>
      <c r="P3" s="295"/>
      <c r="Q3" s="260"/>
      <c r="R3" s="260"/>
      <c r="S3" s="295"/>
      <c r="T3" s="260"/>
      <c r="U3" s="295"/>
    </row>
    <row r="4" spans="1:23" s="80" customFormat="1" ht="5.0999999999999996" customHeight="1" x14ac:dyDescent="0.25">
      <c r="A4" s="94"/>
      <c r="B4" s="94"/>
      <c r="C4" s="418"/>
      <c r="D4" s="77"/>
      <c r="E4" s="82"/>
      <c r="F4" s="79"/>
      <c r="H4" s="79"/>
      <c r="J4" s="91"/>
      <c r="K4" s="91"/>
      <c r="M4" s="134"/>
      <c r="N4" s="79"/>
      <c r="O4" s="79"/>
      <c r="P4" s="134"/>
      <c r="Q4" s="79"/>
      <c r="R4" s="79"/>
      <c r="S4" s="134"/>
      <c r="T4" s="79"/>
      <c r="U4" s="134"/>
    </row>
    <row r="5" spans="1:23" ht="5.0999999999999996" customHeight="1" x14ac:dyDescent="0.25">
      <c r="E5" s="48"/>
      <c r="F5" s="9"/>
      <c r="G5" s="8"/>
      <c r="H5" s="9"/>
      <c r="I5" s="8"/>
      <c r="J5" s="70"/>
      <c r="K5" s="70"/>
    </row>
    <row r="6" spans="1:23" ht="15" customHeight="1" x14ac:dyDescent="0.25">
      <c r="C6" s="423"/>
      <c r="D6" s="385" t="s">
        <v>390</v>
      </c>
      <c r="E6" s="386"/>
      <c r="F6" s="387">
        <f>MAX(E10:E509)</f>
        <v>43819</v>
      </c>
      <c r="G6" s="8"/>
      <c r="H6" s="389" t="s">
        <v>165</v>
      </c>
      <c r="I6" s="390" t="s">
        <v>247</v>
      </c>
      <c r="J6" s="70"/>
      <c r="K6" s="70"/>
    </row>
    <row r="7" spans="1:23" ht="5.0999999999999996" customHeight="1" x14ac:dyDescent="0.25">
      <c r="A7" s="237"/>
      <c r="B7" s="237"/>
      <c r="C7" s="424"/>
      <c r="D7" s="21"/>
      <c r="E7" s="48"/>
      <c r="F7" s="9"/>
      <c r="G7" s="8"/>
      <c r="H7" s="9"/>
      <c r="I7" s="8"/>
      <c r="J7" s="70"/>
      <c r="K7" s="70"/>
    </row>
    <row r="8" spans="1:23" ht="15" customHeight="1" x14ac:dyDescent="0.25">
      <c r="A8" s="51" t="s">
        <v>1184</v>
      </c>
      <c r="B8" s="51" t="s">
        <v>1183</v>
      </c>
      <c r="C8" s="425" t="s">
        <v>401</v>
      </c>
      <c r="D8" s="701" t="s">
        <v>0</v>
      </c>
      <c r="E8" s="705" t="s">
        <v>92</v>
      </c>
      <c r="F8" s="701" t="s">
        <v>93</v>
      </c>
      <c r="G8" s="701" t="s">
        <v>94</v>
      </c>
      <c r="H8" s="701" t="s">
        <v>37</v>
      </c>
      <c r="I8" s="701" t="s">
        <v>38</v>
      </c>
      <c r="J8" s="384" t="s">
        <v>95</v>
      </c>
      <c r="K8" s="384" t="s">
        <v>96</v>
      </c>
      <c r="L8" s="701" t="s">
        <v>34</v>
      </c>
      <c r="M8" s="706" t="s">
        <v>1410</v>
      </c>
      <c r="N8" s="355" t="s">
        <v>349</v>
      </c>
      <c r="O8" s="355"/>
      <c r="P8" s="356"/>
      <c r="T8" s="194" t="s">
        <v>406</v>
      </c>
      <c r="U8" s="193"/>
      <c r="V8" s="702" t="s">
        <v>87</v>
      </c>
    </row>
    <row r="9" spans="1:23" ht="15" customHeight="1" x14ac:dyDescent="0.25">
      <c r="A9" s="51">
        <v>0</v>
      </c>
      <c r="B9" s="51">
        <v>0</v>
      </c>
      <c r="C9" s="426">
        <v>0</v>
      </c>
      <c r="D9" s="701"/>
      <c r="E9" s="705"/>
      <c r="F9" s="701"/>
      <c r="G9" s="701"/>
      <c r="H9" s="701"/>
      <c r="I9" s="701"/>
      <c r="J9" s="704" t="str">
        <f>IF(SUM(J10:J509)=SUM(K10:K509),"Seimbang","Tidak Seimbang")</f>
        <v>Seimbang</v>
      </c>
      <c r="K9" s="704"/>
      <c r="L9" s="701"/>
      <c r="M9" s="706"/>
      <c r="N9" s="355" t="s">
        <v>113</v>
      </c>
      <c r="O9" s="355" t="s">
        <v>89</v>
      </c>
      <c r="P9" s="356" t="s">
        <v>18</v>
      </c>
      <c r="T9" s="195" t="s">
        <v>407</v>
      </c>
      <c r="U9" s="193" t="s">
        <v>18</v>
      </c>
      <c r="V9" s="703"/>
    </row>
    <row r="10" spans="1:23" ht="15" customHeight="1" x14ac:dyDescent="0.25">
      <c r="A10" s="51">
        <f t="shared" ref="A10:A73" si="0">IF(AND(H10=arapcontrol,O10=arapledgercode),A9+1,A9)</f>
        <v>1</v>
      </c>
      <c r="B10" s="51">
        <f t="shared" ref="B10:B73" si="1">IF(AND(H10=AkunARKontrol,R10=AkunAR),B9+1,B9)</f>
        <v>0</v>
      </c>
      <c r="C10" s="442">
        <f t="shared" ref="C10:C73" si="2">IF(H10=AkunBukuBesar,IF(C9=0,GLJPMax+C9+1,C9+1),C9)</f>
        <v>0</v>
      </c>
      <c r="D10" s="477">
        <v>1</v>
      </c>
      <c r="E10" s="478">
        <v>43475</v>
      </c>
      <c r="F10" s="477"/>
      <c r="G10" s="479" t="s">
        <v>540</v>
      </c>
      <c r="H10" s="477">
        <v>2110</v>
      </c>
      <c r="I10" s="480" t="str">
        <f>IF(H10&lt;&gt;"",INDEX('Kode Akun'!$D:$D,MATCH($H10,'Kode Akun'!$C:$C,0),0),"")</f>
        <v>Utang Usaha Supplier</v>
      </c>
      <c r="J10" s="481"/>
      <c r="K10" s="481">
        <v>21500000</v>
      </c>
      <c r="L10" s="482" t="s">
        <v>357</v>
      </c>
      <c r="M10" s="483"/>
      <c r="N10" s="484" t="s">
        <v>674</v>
      </c>
      <c r="O10" s="484" t="s">
        <v>292</v>
      </c>
      <c r="P10" s="488" t="str">
        <f>IFERROR(INDEX(Supplier!D:D,MATCH(O10,Supplier!C:C,0),0),"")</f>
        <v>Supplier 1</v>
      </c>
      <c r="Q10" s="487"/>
      <c r="R10" s="487"/>
      <c r="S10" s="489"/>
      <c r="T10" s="490">
        <f>IFERROR(INDEX('Kode Akun'!N:N,MATCH(H10,'Kode Akun'!C:C,0),0),"")</f>
        <v>2110</v>
      </c>
      <c r="U10" s="488" t="str">
        <f>IFERROR(INDEX('Kode Akun'!O:O,MATCH(H10,'Kode Akun'!C:C,0),0),"")</f>
        <v>Account Payable | Supplier</v>
      </c>
      <c r="V10" s="166"/>
    </row>
    <row r="11" spans="1:23" ht="15" customHeight="1" x14ac:dyDescent="0.25">
      <c r="A11" s="51">
        <f t="shared" si="0"/>
        <v>1</v>
      </c>
      <c r="B11" s="51">
        <f t="shared" si="1"/>
        <v>0</v>
      </c>
      <c r="C11" s="442">
        <f t="shared" si="2"/>
        <v>0</v>
      </c>
      <c r="D11" s="477">
        <v>2</v>
      </c>
      <c r="E11" s="478">
        <v>43475</v>
      </c>
      <c r="F11" s="477"/>
      <c r="G11" s="479" t="s">
        <v>540</v>
      </c>
      <c r="H11" s="477">
        <v>1310</v>
      </c>
      <c r="I11" s="480" t="str">
        <f>IF(H11&lt;&gt;"",INDEX('Kode Akun'!$D:$D,MATCH($H11,'Kode Akun'!$C:$C,0),0),"")</f>
        <v>Bahan Baku 1</v>
      </c>
      <c r="J11" s="481">
        <v>21500000</v>
      </c>
      <c r="K11" s="481"/>
      <c r="L11" s="482" t="s">
        <v>357</v>
      </c>
      <c r="M11" s="483"/>
      <c r="N11" s="484"/>
      <c r="O11" s="484"/>
      <c r="P11" s="488" t="str">
        <f>IFERROR(INDEX(Supplier!D:D,MATCH(O11,Supplier!C:C,0),0),"")</f>
        <v/>
      </c>
      <c r="Q11" s="487"/>
      <c r="R11" s="487"/>
      <c r="S11" s="489"/>
      <c r="T11" s="490">
        <f>IFERROR(INDEX('Kode Akun'!N:N,MATCH(H11,'Kode Akun'!C:C,0),0),"")</f>
        <v>1310</v>
      </c>
      <c r="U11" s="488" t="str">
        <f>IFERROR(INDEX('Kode Akun'!O:O,MATCH(H11,'Kode Akun'!C:C,0),0),"")</f>
        <v>Inventory - Products</v>
      </c>
      <c r="V11" s="166"/>
    </row>
    <row r="12" spans="1:23" ht="15" customHeight="1" x14ac:dyDescent="0.25">
      <c r="A12" s="51">
        <f t="shared" si="0"/>
        <v>2</v>
      </c>
      <c r="B12" s="51">
        <f t="shared" si="1"/>
        <v>0</v>
      </c>
      <c r="C12" s="442">
        <f t="shared" si="2"/>
        <v>0</v>
      </c>
      <c r="D12" s="477">
        <v>3</v>
      </c>
      <c r="E12" s="478">
        <v>43475</v>
      </c>
      <c r="F12" s="477"/>
      <c r="G12" s="479" t="s">
        <v>541</v>
      </c>
      <c r="H12" s="477">
        <v>2110</v>
      </c>
      <c r="I12" s="480" t="str">
        <f>IF(H12&lt;&gt;"",INDEX('Kode Akun'!$D:$D,MATCH($H12,'Kode Akun'!$C:$C,0),0),"")</f>
        <v>Utang Usaha Supplier</v>
      </c>
      <c r="J12" s="481">
        <v>300000</v>
      </c>
      <c r="K12" s="481"/>
      <c r="L12" s="482" t="s">
        <v>357</v>
      </c>
      <c r="M12" s="483"/>
      <c r="N12" s="484" t="s">
        <v>675</v>
      </c>
      <c r="O12" s="484" t="s">
        <v>292</v>
      </c>
      <c r="P12" s="488" t="str">
        <f>IFERROR(INDEX(Supplier!D:D,MATCH(O12,Supplier!C:C,0),0),"")</f>
        <v>Supplier 1</v>
      </c>
      <c r="Q12" s="487"/>
      <c r="R12" s="487"/>
      <c r="S12" s="489"/>
      <c r="T12" s="490">
        <f>IFERROR(INDEX('Kode Akun'!N:N,MATCH(H12,'Kode Akun'!C:C,0),0),"")</f>
        <v>2110</v>
      </c>
      <c r="U12" s="488" t="str">
        <f>IFERROR(INDEX('Kode Akun'!O:O,MATCH(H12,'Kode Akun'!C:C,0),0),"")</f>
        <v>Account Payable | Supplier</v>
      </c>
      <c r="V12" s="166"/>
    </row>
    <row r="13" spans="1:23" ht="15" customHeight="1" x14ac:dyDescent="0.25">
      <c r="A13" s="51">
        <f t="shared" si="0"/>
        <v>2</v>
      </c>
      <c r="B13" s="51">
        <f t="shared" si="1"/>
        <v>0</v>
      </c>
      <c r="C13" s="442">
        <f t="shared" si="2"/>
        <v>0</v>
      </c>
      <c r="D13" s="477">
        <v>4</v>
      </c>
      <c r="E13" s="478">
        <v>43475</v>
      </c>
      <c r="F13" s="477"/>
      <c r="G13" s="479" t="s">
        <v>541</v>
      </c>
      <c r="H13" s="477">
        <v>1310</v>
      </c>
      <c r="I13" s="480" t="str">
        <f>IF(H13&lt;&gt;"",INDEX('Kode Akun'!$D:$D,MATCH($H13,'Kode Akun'!$C:$C,0),0),"")</f>
        <v>Bahan Baku 1</v>
      </c>
      <c r="J13" s="481"/>
      <c r="K13" s="481">
        <v>300000</v>
      </c>
      <c r="L13" s="482" t="s">
        <v>357</v>
      </c>
      <c r="M13" s="483"/>
      <c r="N13" s="484"/>
      <c r="O13" s="484"/>
      <c r="P13" s="488" t="str">
        <f>IFERROR(INDEX(Supplier!D:D,MATCH(O13,Supplier!C:C,0),0),"")</f>
        <v/>
      </c>
      <c r="Q13" s="487"/>
      <c r="R13" s="487"/>
      <c r="S13" s="489"/>
      <c r="T13" s="490">
        <f>IFERROR(INDEX('Kode Akun'!N:N,MATCH(H13,'Kode Akun'!C:C,0),0),"")</f>
        <v>1310</v>
      </c>
      <c r="U13" s="488" t="str">
        <f>IFERROR(INDEX('Kode Akun'!O:O,MATCH(H13,'Kode Akun'!C:C,0),0),"")</f>
        <v>Inventory - Products</v>
      </c>
      <c r="V13" s="166"/>
    </row>
    <row r="14" spans="1:23" ht="15" customHeight="1" x14ac:dyDescent="0.25">
      <c r="A14" s="51">
        <f t="shared" si="0"/>
        <v>2</v>
      </c>
      <c r="B14" s="51">
        <f t="shared" si="1"/>
        <v>0</v>
      </c>
      <c r="C14" s="442">
        <f t="shared" si="2"/>
        <v>0</v>
      </c>
      <c r="D14" s="477">
        <v>5</v>
      </c>
      <c r="E14" s="478">
        <v>43819</v>
      </c>
      <c r="F14" s="477"/>
      <c r="G14" s="479" t="s">
        <v>542</v>
      </c>
      <c r="H14" s="477">
        <v>2130</v>
      </c>
      <c r="I14" s="480" t="str">
        <f>IF(H14&lt;&gt;"",INDEX('Kode Akun'!$D:$D,MATCH($H14,'Kode Akun'!$C:$C,0),0),"")</f>
        <v>Utang Pembelian Aset</v>
      </c>
      <c r="J14" s="481"/>
      <c r="K14" s="481">
        <v>17000000</v>
      </c>
      <c r="L14" s="482" t="s">
        <v>357</v>
      </c>
      <c r="M14" s="483"/>
      <c r="N14" s="484"/>
      <c r="O14" s="484"/>
      <c r="P14" s="488" t="str">
        <f>IFERROR(INDEX(Supplier!D:D,MATCH(O14,Supplier!C:C,0),0),"")</f>
        <v/>
      </c>
      <c r="Q14" s="487"/>
      <c r="R14" s="487"/>
      <c r="S14" s="489"/>
      <c r="T14" s="490">
        <f>IFERROR(INDEX('Kode Akun'!N:N,MATCH(H14,'Kode Akun'!C:C,0),0),"")</f>
        <v>2110</v>
      </c>
      <c r="U14" s="488" t="str">
        <f>IFERROR(INDEX('Kode Akun'!O:O,MATCH(H14,'Kode Akun'!C:C,0),0),"")</f>
        <v>Account Payable | Supplier</v>
      </c>
      <c r="V14" s="166"/>
    </row>
    <row r="15" spans="1:23" ht="15" customHeight="1" x14ac:dyDescent="0.25">
      <c r="A15" s="51">
        <f t="shared" si="0"/>
        <v>2</v>
      </c>
      <c r="B15" s="51">
        <f t="shared" si="1"/>
        <v>0</v>
      </c>
      <c r="C15" s="442">
        <f t="shared" si="2"/>
        <v>0</v>
      </c>
      <c r="D15" s="477">
        <v>6</v>
      </c>
      <c r="E15" s="478">
        <v>43819</v>
      </c>
      <c r="F15" s="477"/>
      <c r="G15" s="479" t="s">
        <v>542</v>
      </c>
      <c r="H15" s="477">
        <v>1260</v>
      </c>
      <c r="I15" s="480" t="str">
        <f>IF(H15&lt;&gt;"",INDEX('Kode Akun'!$D:$D,MATCH($H15,'Kode Akun'!$C:$C,0),0),"")</f>
        <v>PPN Masukan</v>
      </c>
      <c r="J15" s="481">
        <v>17000000</v>
      </c>
      <c r="K15" s="481"/>
      <c r="L15" s="482" t="s">
        <v>357</v>
      </c>
      <c r="M15" s="483"/>
      <c r="N15" s="484"/>
      <c r="O15" s="484"/>
      <c r="P15" s="488" t="str">
        <f>IFERROR(INDEX(Supplier!D:D,MATCH(O15,Supplier!C:C,0),0),"")</f>
        <v/>
      </c>
      <c r="Q15" s="487"/>
      <c r="R15" s="487"/>
      <c r="S15" s="489"/>
      <c r="T15" s="490">
        <f>IFERROR(INDEX('Kode Akun'!N:N,MATCH(H15,'Kode Akun'!C:C,0),0),"")</f>
        <v>1260</v>
      </c>
      <c r="U15" s="488" t="str">
        <f>IFERROR(INDEX('Kode Akun'!O:O,MATCH(H15,'Kode Akun'!C:C,0),0),"")</f>
        <v>VAT Input</v>
      </c>
      <c r="V15" s="166"/>
    </row>
    <row r="16" spans="1:23" ht="15" customHeight="1" x14ac:dyDescent="0.25">
      <c r="A16" s="51">
        <f t="shared" si="0"/>
        <v>2</v>
      </c>
      <c r="B16" s="51">
        <f t="shared" si="1"/>
        <v>0</v>
      </c>
      <c r="C16" s="442">
        <f t="shared" si="2"/>
        <v>0</v>
      </c>
      <c r="D16" s="477">
        <v>7</v>
      </c>
      <c r="E16" s="478">
        <v>43819</v>
      </c>
      <c r="F16" s="477"/>
      <c r="G16" s="479" t="s">
        <v>542</v>
      </c>
      <c r="H16" s="477">
        <v>2130</v>
      </c>
      <c r="I16" s="480" t="str">
        <f>IF(H16&lt;&gt;"",INDEX('Kode Akun'!$D:$D,MATCH($H16,'Kode Akun'!$C:$C,0),0),"")</f>
        <v>Utang Pembelian Aset</v>
      </c>
      <c r="J16" s="481"/>
      <c r="K16" s="481">
        <v>175000000</v>
      </c>
      <c r="L16" s="482" t="s">
        <v>357</v>
      </c>
      <c r="M16" s="483"/>
      <c r="N16" s="484"/>
      <c r="O16" s="484"/>
      <c r="P16" s="488" t="str">
        <f>IFERROR(INDEX(Supplier!D:D,MATCH(O16,Supplier!C:C,0),0),"")</f>
        <v/>
      </c>
      <c r="Q16" s="487"/>
      <c r="R16" s="487"/>
      <c r="S16" s="489"/>
      <c r="T16" s="490">
        <f>IFERROR(INDEX('Kode Akun'!N:N,MATCH(H16,'Kode Akun'!C:C,0),0),"")</f>
        <v>2110</v>
      </c>
      <c r="U16" s="488" t="str">
        <f>IFERROR(INDEX('Kode Akun'!O:O,MATCH(H16,'Kode Akun'!C:C,0),0),"")</f>
        <v>Account Payable | Supplier</v>
      </c>
      <c r="V16" s="166"/>
    </row>
    <row r="17" spans="1:22" ht="15" customHeight="1" x14ac:dyDescent="0.25">
      <c r="A17" s="51">
        <f t="shared" si="0"/>
        <v>2</v>
      </c>
      <c r="B17" s="51">
        <f t="shared" si="1"/>
        <v>0</v>
      </c>
      <c r="C17" s="442">
        <f t="shared" si="2"/>
        <v>0</v>
      </c>
      <c r="D17" s="477">
        <v>8</v>
      </c>
      <c r="E17" s="478">
        <v>43819</v>
      </c>
      <c r="F17" s="477"/>
      <c r="G17" s="479" t="s">
        <v>542</v>
      </c>
      <c r="H17" s="477">
        <v>1540</v>
      </c>
      <c r="I17" s="480" t="str">
        <f>IF(H17&lt;&gt;"",INDEX('Kode Akun'!$D:$D,MATCH($H17,'Kode Akun'!$C:$C,0),0),"")</f>
        <v>Inventaris Kendaraan Bermotor</v>
      </c>
      <c r="J17" s="481">
        <v>175000000</v>
      </c>
      <c r="K17" s="481"/>
      <c r="L17" s="482" t="s">
        <v>357</v>
      </c>
      <c r="M17" s="483"/>
      <c r="N17" s="484"/>
      <c r="O17" s="484"/>
      <c r="P17" s="488" t="str">
        <f>IFERROR(INDEX(Supplier!D:D,MATCH(O17,Supplier!C:C,0),0),"")</f>
        <v/>
      </c>
      <c r="Q17" s="487"/>
      <c r="R17" s="487"/>
      <c r="S17" s="489"/>
      <c r="T17" s="490">
        <f>IFERROR(INDEX('Kode Akun'!N:N,MATCH(H17,'Kode Akun'!C:C,0),0),"")</f>
        <v>1540</v>
      </c>
      <c r="U17" s="488" t="str">
        <f>IFERROR(INDEX('Kode Akun'!O:O,MATCH(H17,'Kode Akun'!C:C,0),0),"")</f>
        <v>PPE - Vehicles</v>
      </c>
      <c r="V17" s="166"/>
    </row>
    <row r="18" spans="1:22" ht="15" customHeight="1" x14ac:dyDescent="0.25">
      <c r="A18" s="51">
        <f t="shared" si="0"/>
        <v>2</v>
      </c>
      <c r="B18" s="51">
        <f t="shared" si="1"/>
        <v>0</v>
      </c>
      <c r="C18" s="442">
        <f t="shared" si="2"/>
        <v>0</v>
      </c>
      <c r="D18" s="477">
        <v>9</v>
      </c>
      <c r="E18" s="478">
        <v>43819</v>
      </c>
      <c r="F18" s="477"/>
      <c r="G18" s="479" t="s">
        <v>542</v>
      </c>
      <c r="H18" s="477">
        <v>2130</v>
      </c>
      <c r="I18" s="480" t="str">
        <f>IF(H18&lt;&gt;"",INDEX('Kode Akun'!$D:$D,MATCH($H18,'Kode Akun'!$C:$C,0),0),"")</f>
        <v>Utang Pembelian Aset</v>
      </c>
      <c r="J18" s="481">
        <v>5000000</v>
      </c>
      <c r="K18" s="481"/>
      <c r="L18" s="482" t="s">
        <v>357</v>
      </c>
      <c r="M18" s="483"/>
      <c r="N18" s="484"/>
      <c r="O18" s="484"/>
      <c r="P18" s="488" t="str">
        <f>IFERROR(INDEX(Supplier!D:D,MATCH(O18,Supplier!C:C,0),0),"")</f>
        <v/>
      </c>
      <c r="Q18" s="487"/>
      <c r="R18" s="487"/>
      <c r="S18" s="489"/>
      <c r="T18" s="490">
        <f>IFERROR(INDEX('Kode Akun'!N:N,MATCH(H18,'Kode Akun'!C:C,0),0),"")</f>
        <v>2110</v>
      </c>
      <c r="U18" s="488" t="str">
        <f>IFERROR(INDEX('Kode Akun'!O:O,MATCH(H18,'Kode Akun'!C:C,0),0),"")</f>
        <v>Account Payable | Supplier</v>
      </c>
      <c r="V18" s="166"/>
    </row>
    <row r="19" spans="1:22" ht="15" customHeight="1" x14ac:dyDescent="0.25">
      <c r="A19" s="51">
        <f t="shared" si="0"/>
        <v>2</v>
      </c>
      <c r="B19" s="51">
        <f t="shared" si="1"/>
        <v>0</v>
      </c>
      <c r="C19" s="442">
        <f t="shared" si="2"/>
        <v>0</v>
      </c>
      <c r="D19" s="477">
        <v>10</v>
      </c>
      <c r="E19" s="478">
        <v>43819</v>
      </c>
      <c r="F19" s="477"/>
      <c r="G19" s="479" t="s">
        <v>542</v>
      </c>
      <c r="H19" s="477">
        <v>1540</v>
      </c>
      <c r="I19" s="480" t="str">
        <f>IF(H19&lt;&gt;"",INDEX('Kode Akun'!$D:$D,MATCH($H19,'Kode Akun'!$C:$C,0),0),"")</f>
        <v>Inventaris Kendaraan Bermotor</v>
      </c>
      <c r="J19" s="481"/>
      <c r="K19" s="481">
        <v>5000000</v>
      </c>
      <c r="L19" s="482" t="s">
        <v>357</v>
      </c>
      <c r="M19" s="483"/>
      <c r="N19" s="484"/>
      <c r="O19" s="484"/>
      <c r="P19" s="488" t="str">
        <f>IFERROR(INDEX(Supplier!D:D,MATCH(O19,Supplier!C:C,0),0),"")</f>
        <v/>
      </c>
      <c r="Q19" s="487"/>
      <c r="R19" s="487"/>
      <c r="S19" s="489"/>
      <c r="T19" s="490">
        <f>IFERROR(INDEX('Kode Akun'!N:N,MATCH(H19,'Kode Akun'!C:C,0),0),"")</f>
        <v>1540</v>
      </c>
      <c r="U19" s="488" t="str">
        <f>IFERROR(INDEX('Kode Akun'!O:O,MATCH(H19,'Kode Akun'!C:C,0),0),"")</f>
        <v>PPE - Vehicles</v>
      </c>
      <c r="V19" s="166"/>
    </row>
    <row r="20" spans="1:22" ht="15" customHeight="1" x14ac:dyDescent="0.25">
      <c r="A20" s="51">
        <f t="shared" si="0"/>
        <v>2</v>
      </c>
      <c r="B20" s="51">
        <f t="shared" si="1"/>
        <v>0</v>
      </c>
      <c r="C20" s="442">
        <f t="shared" si="2"/>
        <v>0</v>
      </c>
      <c r="D20" s="477">
        <v>11</v>
      </c>
      <c r="E20" s="478"/>
      <c r="F20" s="477"/>
      <c r="G20" s="479"/>
      <c r="H20" s="477"/>
      <c r="I20" s="480" t="str">
        <f>IF(H20&lt;&gt;"",INDEX('Kode Akun'!$D:$D,MATCH($H20,'Kode Akun'!$C:$C,0),0),"")</f>
        <v/>
      </c>
      <c r="J20" s="481"/>
      <c r="K20" s="481"/>
      <c r="L20" s="482"/>
      <c r="M20" s="483"/>
      <c r="N20" s="484"/>
      <c r="O20" s="484"/>
      <c r="P20" s="488" t="str">
        <f>IFERROR(INDEX(Supplier!D:D,MATCH(O20,Supplier!C:C,0),0),"")</f>
        <v/>
      </c>
      <c r="Q20" s="487"/>
      <c r="R20" s="487"/>
      <c r="S20" s="489"/>
      <c r="T20" s="490" t="str">
        <f>IFERROR(INDEX('Kode Akun'!N:N,MATCH(H20,'Kode Akun'!C:C,0),0),"")</f>
        <v/>
      </c>
      <c r="U20" s="488" t="str">
        <f>IFERROR(INDEX('Kode Akun'!O:O,MATCH(H20,'Kode Akun'!C:C,0),0),"")</f>
        <v/>
      </c>
      <c r="V20" s="166"/>
    </row>
    <row r="21" spans="1:22" ht="15" customHeight="1" x14ac:dyDescent="0.25">
      <c r="A21" s="51">
        <f t="shared" si="0"/>
        <v>2</v>
      </c>
      <c r="B21" s="51">
        <f t="shared" si="1"/>
        <v>0</v>
      </c>
      <c r="C21" s="442">
        <f t="shared" si="2"/>
        <v>0</v>
      </c>
      <c r="D21" s="477">
        <v>12</v>
      </c>
      <c r="E21" s="478"/>
      <c r="F21" s="477"/>
      <c r="G21" s="479"/>
      <c r="H21" s="477"/>
      <c r="I21" s="480" t="str">
        <f>IF(H21&lt;&gt;"",INDEX('Kode Akun'!$D:$D,MATCH($H21,'Kode Akun'!$C:$C,0),0),"")</f>
        <v/>
      </c>
      <c r="J21" s="481"/>
      <c r="K21" s="481"/>
      <c r="L21" s="482"/>
      <c r="M21" s="483"/>
      <c r="N21" s="484"/>
      <c r="O21" s="484"/>
      <c r="P21" s="488" t="str">
        <f>IFERROR(INDEX(Supplier!D:D,MATCH(O21,Supplier!C:C,0),0),"")</f>
        <v/>
      </c>
      <c r="Q21" s="487"/>
      <c r="R21" s="487"/>
      <c r="S21" s="489"/>
      <c r="T21" s="490" t="str">
        <f>IFERROR(INDEX('Kode Akun'!N:N,MATCH(H21,'Kode Akun'!C:C,0),0),"")</f>
        <v/>
      </c>
      <c r="U21" s="488" t="str">
        <f>IFERROR(INDEX('Kode Akun'!O:O,MATCH(H21,'Kode Akun'!C:C,0),0),"")</f>
        <v/>
      </c>
      <c r="V21" s="166"/>
    </row>
    <row r="22" spans="1:22" ht="15" customHeight="1" x14ac:dyDescent="0.25">
      <c r="A22" s="51">
        <f t="shared" si="0"/>
        <v>2</v>
      </c>
      <c r="B22" s="51">
        <f t="shared" si="1"/>
        <v>0</v>
      </c>
      <c r="C22" s="442">
        <f t="shared" si="2"/>
        <v>0</v>
      </c>
      <c r="D22" s="477">
        <v>13</v>
      </c>
      <c r="E22" s="478"/>
      <c r="F22" s="477"/>
      <c r="G22" s="479"/>
      <c r="H22" s="477"/>
      <c r="I22" s="480" t="str">
        <f>IF(H22&lt;&gt;"",INDEX('Kode Akun'!$D:$D,MATCH($H22,'Kode Akun'!$C:$C,0),0),"")</f>
        <v/>
      </c>
      <c r="J22" s="481"/>
      <c r="K22" s="481"/>
      <c r="L22" s="482"/>
      <c r="M22" s="483"/>
      <c r="N22" s="484"/>
      <c r="O22" s="484"/>
      <c r="P22" s="488" t="str">
        <f>IFERROR(INDEX(Supplier!D:D,MATCH(O22,Supplier!C:C,0),0),"")</f>
        <v/>
      </c>
      <c r="Q22" s="487"/>
      <c r="R22" s="487"/>
      <c r="S22" s="489"/>
      <c r="T22" s="490" t="str">
        <f>IFERROR(INDEX('Kode Akun'!N:N,MATCH(H22,'Kode Akun'!C:C,0),0),"")</f>
        <v/>
      </c>
      <c r="U22" s="488" t="str">
        <f>IFERROR(INDEX('Kode Akun'!O:O,MATCH(H22,'Kode Akun'!C:C,0),0),"")</f>
        <v/>
      </c>
      <c r="V22" s="166"/>
    </row>
    <row r="23" spans="1:22" ht="15" customHeight="1" x14ac:dyDescent="0.25">
      <c r="A23" s="51">
        <f t="shared" si="0"/>
        <v>2</v>
      </c>
      <c r="B23" s="51">
        <f t="shared" si="1"/>
        <v>0</v>
      </c>
      <c r="C23" s="442">
        <f t="shared" si="2"/>
        <v>0</v>
      </c>
      <c r="D23" s="477">
        <v>14</v>
      </c>
      <c r="E23" s="478"/>
      <c r="F23" s="477"/>
      <c r="G23" s="479"/>
      <c r="H23" s="477"/>
      <c r="I23" s="480" t="str">
        <f>IF(H23&lt;&gt;"",INDEX('Kode Akun'!$D:$D,MATCH($H23,'Kode Akun'!$C:$C,0),0),"")</f>
        <v/>
      </c>
      <c r="J23" s="481"/>
      <c r="K23" s="481"/>
      <c r="L23" s="482"/>
      <c r="M23" s="483"/>
      <c r="N23" s="484"/>
      <c r="O23" s="484"/>
      <c r="P23" s="488" t="str">
        <f>IFERROR(INDEX(Supplier!D:D,MATCH(O23,Supplier!C:C,0),0),"")</f>
        <v/>
      </c>
      <c r="Q23" s="487"/>
      <c r="R23" s="487"/>
      <c r="S23" s="489"/>
      <c r="T23" s="490" t="str">
        <f>IFERROR(INDEX('Kode Akun'!N:N,MATCH(H23,'Kode Akun'!C:C,0),0),"")</f>
        <v/>
      </c>
      <c r="U23" s="488" t="str">
        <f>IFERROR(INDEX('Kode Akun'!O:O,MATCH(H23,'Kode Akun'!C:C,0),0),"")</f>
        <v/>
      </c>
      <c r="V23" s="166"/>
    </row>
    <row r="24" spans="1:22" ht="15" customHeight="1" x14ac:dyDescent="0.25">
      <c r="A24" s="51">
        <f t="shared" si="0"/>
        <v>2</v>
      </c>
      <c r="B24" s="51">
        <f t="shared" si="1"/>
        <v>0</v>
      </c>
      <c r="C24" s="442">
        <f t="shared" si="2"/>
        <v>0</v>
      </c>
      <c r="D24" s="477">
        <v>15</v>
      </c>
      <c r="E24" s="478"/>
      <c r="F24" s="477"/>
      <c r="G24" s="479"/>
      <c r="H24" s="477"/>
      <c r="I24" s="480" t="str">
        <f>IF(H24&lt;&gt;"",INDEX('Kode Akun'!$D:$D,MATCH($H24,'Kode Akun'!$C:$C,0),0),"")</f>
        <v/>
      </c>
      <c r="J24" s="481"/>
      <c r="K24" s="481"/>
      <c r="L24" s="482"/>
      <c r="M24" s="483"/>
      <c r="N24" s="484"/>
      <c r="O24" s="484"/>
      <c r="P24" s="488" t="str">
        <f>IFERROR(INDEX(Supplier!D:D,MATCH(O24,Supplier!C:C,0),0),"")</f>
        <v/>
      </c>
      <c r="Q24" s="487"/>
      <c r="R24" s="487"/>
      <c r="S24" s="489"/>
      <c r="T24" s="490" t="str">
        <f>IFERROR(INDEX('Kode Akun'!N:N,MATCH(H24,'Kode Akun'!C:C,0),0),"")</f>
        <v/>
      </c>
      <c r="U24" s="488" t="str">
        <f>IFERROR(INDEX('Kode Akun'!O:O,MATCH(H24,'Kode Akun'!C:C,0),0),"")</f>
        <v/>
      </c>
      <c r="V24" s="166"/>
    </row>
    <row r="25" spans="1:22" ht="15" customHeight="1" x14ac:dyDescent="0.25">
      <c r="A25" s="51">
        <f t="shared" si="0"/>
        <v>2</v>
      </c>
      <c r="B25" s="51">
        <f t="shared" si="1"/>
        <v>0</v>
      </c>
      <c r="C25" s="442">
        <f t="shared" si="2"/>
        <v>0</v>
      </c>
      <c r="D25" s="477">
        <v>16</v>
      </c>
      <c r="E25" s="478"/>
      <c r="F25" s="477"/>
      <c r="G25" s="479"/>
      <c r="H25" s="477"/>
      <c r="I25" s="480" t="str">
        <f>IF(H25&lt;&gt;"",INDEX('Kode Akun'!$D:$D,MATCH($H25,'Kode Akun'!$C:$C,0),0),"")</f>
        <v/>
      </c>
      <c r="J25" s="481"/>
      <c r="K25" s="481"/>
      <c r="L25" s="482"/>
      <c r="M25" s="483"/>
      <c r="N25" s="484"/>
      <c r="O25" s="484"/>
      <c r="P25" s="488" t="str">
        <f>IFERROR(INDEX(Supplier!D:D,MATCH(O25,Supplier!C:C,0),0),"")</f>
        <v/>
      </c>
      <c r="Q25" s="487"/>
      <c r="R25" s="487"/>
      <c r="S25" s="489"/>
      <c r="T25" s="490" t="str">
        <f>IFERROR(INDEX('Kode Akun'!N:N,MATCH(H25,'Kode Akun'!C:C,0),0),"")</f>
        <v/>
      </c>
      <c r="U25" s="488" t="str">
        <f>IFERROR(INDEX('Kode Akun'!O:O,MATCH(H25,'Kode Akun'!C:C,0),0),"")</f>
        <v/>
      </c>
      <c r="V25" s="166"/>
    </row>
    <row r="26" spans="1:22" ht="15" customHeight="1" x14ac:dyDescent="0.25">
      <c r="A26" s="51">
        <f t="shared" si="0"/>
        <v>2</v>
      </c>
      <c r="B26" s="51">
        <f t="shared" si="1"/>
        <v>0</v>
      </c>
      <c r="C26" s="442">
        <f t="shared" si="2"/>
        <v>0</v>
      </c>
      <c r="D26" s="477">
        <v>17</v>
      </c>
      <c r="E26" s="478"/>
      <c r="F26" s="477"/>
      <c r="G26" s="479"/>
      <c r="H26" s="477"/>
      <c r="I26" s="480" t="str">
        <f>IF(H26&lt;&gt;"",INDEX('Kode Akun'!$D:$D,MATCH($H26,'Kode Akun'!$C:$C,0),0),"")</f>
        <v/>
      </c>
      <c r="J26" s="481"/>
      <c r="K26" s="481"/>
      <c r="L26" s="482"/>
      <c r="M26" s="483"/>
      <c r="N26" s="484"/>
      <c r="O26" s="484"/>
      <c r="P26" s="488" t="str">
        <f>IFERROR(INDEX(Supplier!D:D,MATCH(O26,Supplier!C:C,0),0),"")</f>
        <v/>
      </c>
      <c r="Q26" s="487"/>
      <c r="R26" s="487"/>
      <c r="S26" s="489"/>
      <c r="T26" s="490" t="str">
        <f>IFERROR(INDEX('Kode Akun'!N:N,MATCH(H26,'Kode Akun'!C:C,0),0),"")</f>
        <v/>
      </c>
      <c r="U26" s="488" t="str">
        <f>IFERROR(INDEX('Kode Akun'!O:O,MATCH(H26,'Kode Akun'!C:C,0),0),"")</f>
        <v/>
      </c>
      <c r="V26" s="166"/>
    </row>
    <row r="27" spans="1:22" ht="15" customHeight="1" x14ac:dyDescent="0.25">
      <c r="A27" s="51">
        <f t="shared" si="0"/>
        <v>2</v>
      </c>
      <c r="B27" s="51">
        <f t="shared" si="1"/>
        <v>0</v>
      </c>
      <c r="C27" s="442">
        <f t="shared" si="2"/>
        <v>0</v>
      </c>
      <c r="D27" s="477">
        <v>18</v>
      </c>
      <c r="E27" s="478"/>
      <c r="F27" s="477"/>
      <c r="G27" s="479"/>
      <c r="H27" s="477"/>
      <c r="I27" s="480" t="str">
        <f>IF(H27&lt;&gt;"",INDEX('Kode Akun'!$D:$D,MATCH($H27,'Kode Akun'!$C:$C,0),0),"")</f>
        <v/>
      </c>
      <c r="J27" s="481"/>
      <c r="K27" s="481"/>
      <c r="L27" s="482"/>
      <c r="M27" s="483"/>
      <c r="N27" s="484"/>
      <c r="O27" s="484"/>
      <c r="P27" s="488" t="str">
        <f>IFERROR(INDEX(Supplier!D:D,MATCH(O27,Supplier!C:C,0),0),"")</f>
        <v/>
      </c>
      <c r="Q27" s="487"/>
      <c r="R27" s="487"/>
      <c r="S27" s="489"/>
      <c r="T27" s="490" t="str">
        <f>IFERROR(INDEX('Kode Akun'!N:N,MATCH(H27,'Kode Akun'!C:C,0),0),"")</f>
        <v/>
      </c>
      <c r="U27" s="488" t="str">
        <f>IFERROR(INDEX('Kode Akun'!O:O,MATCH(H27,'Kode Akun'!C:C,0),0),"")</f>
        <v/>
      </c>
      <c r="V27" s="166"/>
    </row>
    <row r="28" spans="1:22" ht="15" customHeight="1" x14ac:dyDescent="0.25">
      <c r="A28" s="51">
        <f t="shared" si="0"/>
        <v>2</v>
      </c>
      <c r="B28" s="51">
        <f t="shared" si="1"/>
        <v>0</v>
      </c>
      <c r="C28" s="442">
        <f t="shared" si="2"/>
        <v>0</v>
      </c>
      <c r="D28" s="477">
        <v>19</v>
      </c>
      <c r="E28" s="478"/>
      <c r="F28" s="477"/>
      <c r="G28" s="479"/>
      <c r="H28" s="477"/>
      <c r="I28" s="480" t="str">
        <f>IF(H28&lt;&gt;"",INDEX('Kode Akun'!$D:$D,MATCH($H28,'Kode Akun'!$C:$C,0),0),"")</f>
        <v/>
      </c>
      <c r="J28" s="481"/>
      <c r="K28" s="481"/>
      <c r="L28" s="482"/>
      <c r="M28" s="483"/>
      <c r="N28" s="484"/>
      <c r="O28" s="484"/>
      <c r="P28" s="488" t="str">
        <f>IFERROR(INDEX(Supplier!D:D,MATCH(O28,Supplier!C:C,0),0),"")</f>
        <v/>
      </c>
      <c r="Q28" s="487"/>
      <c r="R28" s="487"/>
      <c r="S28" s="489"/>
      <c r="T28" s="490" t="str">
        <f>IFERROR(INDEX('Kode Akun'!N:N,MATCH(H28,'Kode Akun'!C:C,0),0),"")</f>
        <v/>
      </c>
      <c r="U28" s="488" t="str">
        <f>IFERROR(INDEX('Kode Akun'!O:O,MATCH(H28,'Kode Akun'!C:C,0),0),"")</f>
        <v/>
      </c>
      <c r="V28" s="166"/>
    </row>
    <row r="29" spans="1:22" ht="15" customHeight="1" x14ac:dyDescent="0.25">
      <c r="A29" s="51">
        <f t="shared" si="0"/>
        <v>2</v>
      </c>
      <c r="B29" s="51">
        <f t="shared" si="1"/>
        <v>0</v>
      </c>
      <c r="C29" s="442">
        <f t="shared" si="2"/>
        <v>0</v>
      </c>
      <c r="D29" s="477">
        <v>20</v>
      </c>
      <c r="E29" s="478"/>
      <c r="F29" s="477"/>
      <c r="G29" s="479"/>
      <c r="H29" s="477"/>
      <c r="I29" s="480" t="str">
        <f>IF(H29&lt;&gt;"",INDEX('Kode Akun'!$D:$D,MATCH($H29,'Kode Akun'!$C:$C,0),0),"")</f>
        <v/>
      </c>
      <c r="J29" s="481"/>
      <c r="K29" s="481"/>
      <c r="L29" s="482"/>
      <c r="M29" s="483"/>
      <c r="N29" s="484"/>
      <c r="O29" s="484"/>
      <c r="P29" s="488" t="str">
        <f>IFERROR(INDEX(Supplier!D:D,MATCH(O29,Supplier!C:C,0),0),"")</f>
        <v/>
      </c>
      <c r="Q29" s="487"/>
      <c r="R29" s="487"/>
      <c r="S29" s="489"/>
      <c r="T29" s="490" t="str">
        <f>IFERROR(INDEX('Kode Akun'!N:N,MATCH(H29,'Kode Akun'!C:C,0),0),"")</f>
        <v/>
      </c>
      <c r="U29" s="488" t="str">
        <f>IFERROR(INDEX('Kode Akun'!O:O,MATCH(H29,'Kode Akun'!C:C,0),0),"")</f>
        <v/>
      </c>
      <c r="V29" s="166"/>
    </row>
    <row r="30" spans="1:22" ht="15" customHeight="1" x14ac:dyDescent="0.25">
      <c r="A30" s="51">
        <f t="shared" si="0"/>
        <v>2</v>
      </c>
      <c r="B30" s="51">
        <f t="shared" si="1"/>
        <v>0</v>
      </c>
      <c r="C30" s="442">
        <f t="shared" si="2"/>
        <v>0</v>
      </c>
      <c r="D30" s="477">
        <v>21</v>
      </c>
      <c r="E30" s="478"/>
      <c r="F30" s="477"/>
      <c r="G30" s="479"/>
      <c r="H30" s="477"/>
      <c r="I30" s="480" t="str">
        <f>IF(H30&lt;&gt;"",INDEX('Kode Akun'!$D:$D,MATCH($H30,'Kode Akun'!$C:$C,0),0),"")</f>
        <v/>
      </c>
      <c r="J30" s="481"/>
      <c r="K30" s="481"/>
      <c r="L30" s="482"/>
      <c r="M30" s="483"/>
      <c r="N30" s="484"/>
      <c r="O30" s="484"/>
      <c r="P30" s="488" t="str">
        <f>IFERROR(INDEX(Supplier!D:D,MATCH(O30,Supplier!C:C,0),0),"")</f>
        <v/>
      </c>
      <c r="Q30" s="487"/>
      <c r="R30" s="487"/>
      <c r="S30" s="489"/>
      <c r="T30" s="490" t="str">
        <f>IFERROR(INDEX('Kode Akun'!N:N,MATCH(H30,'Kode Akun'!C:C,0),0),"")</f>
        <v/>
      </c>
      <c r="U30" s="488" t="str">
        <f>IFERROR(INDEX('Kode Akun'!O:O,MATCH(H30,'Kode Akun'!C:C,0),0),"")</f>
        <v/>
      </c>
      <c r="V30" s="166"/>
    </row>
    <row r="31" spans="1:22" ht="15" customHeight="1" x14ac:dyDescent="0.25">
      <c r="A31" s="51">
        <f t="shared" si="0"/>
        <v>2</v>
      </c>
      <c r="B31" s="51">
        <f t="shared" si="1"/>
        <v>0</v>
      </c>
      <c r="C31" s="442">
        <f t="shared" si="2"/>
        <v>0</v>
      </c>
      <c r="D31" s="477">
        <v>22</v>
      </c>
      <c r="E31" s="478"/>
      <c r="F31" s="477"/>
      <c r="G31" s="479"/>
      <c r="H31" s="477"/>
      <c r="I31" s="480" t="str">
        <f>IF(H31&lt;&gt;"",INDEX('Kode Akun'!$D:$D,MATCH($H31,'Kode Akun'!$C:$C,0),0),"")</f>
        <v/>
      </c>
      <c r="J31" s="481"/>
      <c r="K31" s="481"/>
      <c r="L31" s="482"/>
      <c r="M31" s="483"/>
      <c r="N31" s="484"/>
      <c r="O31" s="484"/>
      <c r="P31" s="488" t="str">
        <f>IFERROR(INDEX(Supplier!D:D,MATCH(O31,Supplier!C:C,0),0),"")</f>
        <v/>
      </c>
      <c r="Q31" s="487"/>
      <c r="R31" s="487"/>
      <c r="S31" s="489"/>
      <c r="T31" s="490" t="str">
        <f>IFERROR(INDEX('Kode Akun'!N:N,MATCH(H31,'Kode Akun'!C:C,0),0),"")</f>
        <v/>
      </c>
      <c r="U31" s="488" t="str">
        <f>IFERROR(INDEX('Kode Akun'!O:O,MATCH(H31,'Kode Akun'!C:C,0),0),"")</f>
        <v/>
      </c>
      <c r="V31" s="166"/>
    </row>
    <row r="32" spans="1:22" ht="15" customHeight="1" x14ac:dyDescent="0.25">
      <c r="A32" s="51">
        <f t="shared" si="0"/>
        <v>2</v>
      </c>
      <c r="B32" s="51">
        <f t="shared" si="1"/>
        <v>0</v>
      </c>
      <c r="C32" s="442">
        <f t="shared" si="2"/>
        <v>0</v>
      </c>
      <c r="D32" s="477">
        <v>23</v>
      </c>
      <c r="E32" s="478"/>
      <c r="F32" s="477"/>
      <c r="G32" s="479"/>
      <c r="H32" s="477"/>
      <c r="I32" s="480" t="str">
        <f>IF(H32&lt;&gt;"",INDEX('Kode Akun'!$D:$D,MATCH($H32,'Kode Akun'!$C:$C,0),0),"")</f>
        <v/>
      </c>
      <c r="J32" s="481"/>
      <c r="K32" s="481"/>
      <c r="L32" s="482"/>
      <c r="M32" s="483"/>
      <c r="N32" s="484"/>
      <c r="O32" s="484"/>
      <c r="P32" s="488" t="str">
        <f>IFERROR(INDEX(Supplier!D:D,MATCH(O32,Supplier!C:C,0),0),"")</f>
        <v/>
      </c>
      <c r="Q32" s="487"/>
      <c r="R32" s="487"/>
      <c r="S32" s="489"/>
      <c r="T32" s="490" t="str">
        <f>IFERROR(INDEX('Kode Akun'!N:N,MATCH(H32,'Kode Akun'!C:C,0),0),"")</f>
        <v/>
      </c>
      <c r="U32" s="488" t="str">
        <f>IFERROR(INDEX('Kode Akun'!O:O,MATCH(H32,'Kode Akun'!C:C,0),0),"")</f>
        <v/>
      </c>
      <c r="V32" s="166"/>
    </row>
    <row r="33" spans="1:22" ht="15" customHeight="1" x14ac:dyDescent="0.25">
      <c r="A33" s="51">
        <f t="shared" si="0"/>
        <v>2</v>
      </c>
      <c r="B33" s="51">
        <f t="shared" si="1"/>
        <v>0</v>
      </c>
      <c r="C33" s="442">
        <f t="shared" si="2"/>
        <v>0</v>
      </c>
      <c r="D33" s="477">
        <v>24</v>
      </c>
      <c r="E33" s="478"/>
      <c r="F33" s="477"/>
      <c r="G33" s="479"/>
      <c r="H33" s="477"/>
      <c r="I33" s="480" t="str">
        <f>IF(H33&lt;&gt;"",INDEX('Kode Akun'!$D:$D,MATCH($H33,'Kode Akun'!$C:$C,0),0),"")</f>
        <v/>
      </c>
      <c r="J33" s="481"/>
      <c r="K33" s="481"/>
      <c r="L33" s="482"/>
      <c r="M33" s="483"/>
      <c r="N33" s="484"/>
      <c r="O33" s="484"/>
      <c r="P33" s="488" t="str">
        <f>IFERROR(INDEX(Supplier!D:D,MATCH(O33,Supplier!C:C,0),0),"")</f>
        <v/>
      </c>
      <c r="Q33" s="487"/>
      <c r="R33" s="487"/>
      <c r="S33" s="489"/>
      <c r="T33" s="490" t="str">
        <f>IFERROR(INDEX('Kode Akun'!N:N,MATCH(H33,'Kode Akun'!C:C,0),0),"")</f>
        <v/>
      </c>
      <c r="U33" s="488" t="str">
        <f>IFERROR(INDEX('Kode Akun'!O:O,MATCH(H33,'Kode Akun'!C:C,0),0),"")</f>
        <v/>
      </c>
      <c r="V33" s="166"/>
    </row>
    <row r="34" spans="1:22" ht="15" customHeight="1" x14ac:dyDescent="0.25">
      <c r="A34" s="51">
        <f t="shared" si="0"/>
        <v>2</v>
      </c>
      <c r="B34" s="51">
        <f t="shared" si="1"/>
        <v>0</v>
      </c>
      <c r="C34" s="442">
        <f t="shared" si="2"/>
        <v>0</v>
      </c>
      <c r="D34" s="477">
        <v>25</v>
      </c>
      <c r="E34" s="478"/>
      <c r="F34" s="477"/>
      <c r="G34" s="479"/>
      <c r="H34" s="477"/>
      <c r="I34" s="480" t="str">
        <f>IF(H34&lt;&gt;"",INDEX('Kode Akun'!$D:$D,MATCH($H34,'Kode Akun'!$C:$C,0),0),"")</f>
        <v/>
      </c>
      <c r="J34" s="481"/>
      <c r="K34" s="481"/>
      <c r="L34" s="482"/>
      <c r="M34" s="483"/>
      <c r="N34" s="484"/>
      <c r="O34" s="484"/>
      <c r="P34" s="488" t="str">
        <f>IFERROR(INDEX(Supplier!D:D,MATCH(O34,Supplier!C:C,0),0),"")</f>
        <v/>
      </c>
      <c r="Q34" s="487"/>
      <c r="R34" s="487"/>
      <c r="S34" s="489"/>
      <c r="T34" s="490" t="str">
        <f>IFERROR(INDEX('Kode Akun'!N:N,MATCH(H34,'Kode Akun'!C:C,0),0),"")</f>
        <v/>
      </c>
      <c r="U34" s="488" t="str">
        <f>IFERROR(INDEX('Kode Akun'!O:O,MATCH(H34,'Kode Akun'!C:C,0),0),"")</f>
        <v/>
      </c>
      <c r="V34" s="166"/>
    </row>
    <row r="35" spans="1:22" ht="15" customHeight="1" x14ac:dyDescent="0.25">
      <c r="A35" s="51">
        <f t="shared" si="0"/>
        <v>2</v>
      </c>
      <c r="B35" s="51">
        <f t="shared" si="1"/>
        <v>0</v>
      </c>
      <c r="C35" s="442">
        <f t="shared" si="2"/>
        <v>0</v>
      </c>
      <c r="D35" s="477">
        <v>26</v>
      </c>
      <c r="E35" s="478"/>
      <c r="F35" s="477"/>
      <c r="G35" s="479"/>
      <c r="H35" s="477"/>
      <c r="I35" s="480" t="str">
        <f>IF(H35&lt;&gt;"",INDEX('Kode Akun'!$D:$D,MATCH($H35,'Kode Akun'!$C:$C,0),0),"")</f>
        <v/>
      </c>
      <c r="J35" s="481"/>
      <c r="K35" s="481"/>
      <c r="L35" s="482"/>
      <c r="M35" s="483"/>
      <c r="N35" s="484"/>
      <c r="O35" s="484"/>
      <c r="P35" s="488" t="str">
        <f>IFERROR(INDEX(Supplier!D:D,MATCH(O35,Supplier!C:C,0),0),"")</f>
        <v/>
      </c>
      <c r="Q35" s="487"/>
      <c r="R35" s="487"/>
      <c r="S35" s="489"/>
      <c r="T35" s="490" t="str">
        <f>IFERROR(INDEX('Kode Akun'!N:N,MATCH(H35,'Kode Akun'!C:C,0),0),"")</f>
        <v/>
      </c>
      <c r="U35" s="488" t="str">
        <f>IFERROR(INDEX('Kode Akun'!O:O,MATCH(H35,'Kode Akun'!C:C,0),0),"")</f>
        <v/>
      </c>
      <c r="V35" s="166"/>
    </row>
    <row r="36" spans="1:22" ht="15" customHeight="1" x14ac:dyDescent="0.25">
      <c r="A36" s="51">
        <f t="shared" si="0"/>
        <v>2</v>
      </c>
      <c r="B36" s="51">
        <f t="shared" si="1"/>
        <v>0</v>
      </c>
      <c r="C36" s="442">
        <f t="shared" si="2"/>
        <v>0</v>
      </c>
      <c r="D36" s="477">
        <v>27</v>
      </c>
      <c r="E36" s="478"/>
      <c r="F36" s="477"/>
      <c r="G36" s="479"/>
      <c r="H36" s="477"/>
      <c r="I36" s="480" t="str">
        <f>IF(H36&lt;&gt;"",INDEX('Kode Akun'!$D:$D,MATCH($H36,'Kode Akun'!$C:$C,0),0),"")</f>
        <v/>
      </c>
      <c r="J36" s="481"/>
      <c r="K36" s="481"/>
      <c r="L36" s="482"/>
      <c r="M36" s="483"/>
      <c r="N36" s="484"/>
      <c r="O36" s="484"/>
      <c r="P36" s="488" t="str">
        <f>IFERROR(INDEX(Supplier!D:D,MATCH(O36,Supplier!C:C,0),0),"")</f>
        <v/>
      </c>
      <c r="Q36" s="487"/>
      <c r="R36" s="487"/>
      <c r="S36" s="489"/>
      <c r="T36" s="490" t="str">
        <f>IFERROR(INDEX('Kode Akun'!N:N,MATCH(H36,'Kode Akun'!C:C,0),0),"")</f>
        <v/>
      </c>
      <c r="U36" s="488" t="str">
        <f>IFERROR(INDEX('Kode Akun'!O:O,MATCH(H36,'Kode Akun'!C:C,0),0),"")</f>
        <v/>
      </c>
      <c r="V36" s="166"/>
    </row>
    <row r="37" spans="1:22" ht="15" customHeight="1" x14ac:dyDescent="0.25">
      <c r="A37" s="51">
        <f t="shared" si="0"/>
        <v>2</v>
      </c>
      <c r="B37" s="51">
        <f t="shared" si="1"/>
        <v>0</v>
      </c>
      <c r="C37" s="442">
        <f t="shared" si="2"/>
        <v>0</v>
      </c>
      <c r="D37" s="477">
        <v>28</v>
      </c>
      <c r="E37" s="478"/>
      <c r="F37" s="477"/>
      <c r="G37" s="479"/>
      <c r="H37" s="477"/>
      <c r="I37" s="480" t="str">
        <f>IF(H37&lt;&gt;"",INDEX('Kode Akun'!$D:$D,MATCH($H37,'Kode Akun'!$C:$C,0),0),"")</f>
        <v/>
      </c>
      <c r="J37" s="481"/>
      <c r="K37" s="481"/>
      <c r="L37" s="482"/>
      <c r="M37" s="483"/>
      <c r="N37" s="484"/>
      <c r="O37" s="484"/>
      <c r="P37" s="488" t="str">
        <f>IFERROR(INDEX(Supplier!D:D,MATCH(O37,Supplier!C:C,0),0),"")</f>
        <v/>
      </c>
      <c r="Q37" s="487"/>
      <c r="R37" s="487"/>
      <c r="S37" s="489"/>
      <c r="T37" s="490" t="str">
        <f>IFERROR(INDEX('Kode Akun'!N:N,MATCH(H37,'Kode Akun'!C:C,0),0),"")</f>
        <v/>
      </c>
      <c r="U37" s="488" t="str">
        <f>IFERROR(INDEX('Kode Akun'!O:O,MATCH(H37,'Kode Akun'!C:C,0),0),"")</f>
        <v/>
      </c>
      <c r="V37" s="166"/>
    </row>
    <row r="38" spans="1:22" ht="15" customHeight="1" x14ac:dyDescent="0.25">
      <c r="A38" s="51">
        <f t="shared" si="0"/>
        <v>2</v>
      </c>
      <c r="B38" s="51">
        <f t="shared" si="1"/>
        <v>0</v>
      </c>
      <c r="C38" s="442">
        <f t="shared" si="2"/>
        <v>0</v>
      </c>
      <c r="D38" s="477">
        <v>29</v>
      </c>
      <c r="E38" s="478"/>
      <c r="F38" s="477"/>
      <c r="G38" s="479"/>
      <c r="H38" s="477"/>
      <c r="I38" s="480" t="str">
        <f>IF(H38&lt;&gt;"",INDEX('Kode Akun'!$D:$D,MATCH($H38,'Kode Akun'!$C:$C,0),0),"")</f>
        <v/>
      </c>
      <c r="J38" s="481"/>
      <c r="K38" s="481"/>
      <c r="L38" s="482"/>
      <c r="M38" s="483"/>
      <c r="N38" s="484"/>
      <c r="O38" s="484"/>
      <c r="P38" s="488" t="str">
        <f>IFERROR(INDEX(Supplier!D:D,MATCH(O38,Supplier!C:C,0),0),"")</f>
        <v/>
      </c>
      <c r="Q38" s="487"/>
      <c r="R38" s="487"/>
      <c r="S38" s="489"/>
      <c r="T38" s="490" t="str">
        <f>IFERROR(INDEX('Kode Akun'!N:N,MATCH(H38,'Kode Akun'!C:C,0),0),"")</f>
        <v/>
      </c>
      <c r="U38" s="488" t="str">
        <f>IFERROR(INDEX('Kode Akun'!O:O,MATCH(H38,'Kode Akun'!C:C,0),0),"")</f>
        <v/>
      </c>
      <c r="V38" s="166"/>
    </row>
    <row r="39" spans="1:22" ht="15" customHeight="1" x14ac:dyDescent="0.25">
      <c r="A39" s="51">
        <f t="shared" si="0"/>
        <v>2</v>
      </c>
      <c r="B39" s="51">
        <f t="shared" si="1"/>
        <v>0</v>
      </c>
      <c r="C39" s="442">
        <f t="shared" si="2"/>
        <v>0</v>
      </c>
      <c r="D39" s="477">
        <v>30</v>
      </c>
      <c r="E39" s="478"/>
      <c r="F39" s="477"/>
      <c r="G39" s="479"/>
      <c r="H39" s="477"/>
      <c r="I39" s="480" t="str">
        <f>IF(H39&lt;&gt;"",INDEX('Kode Akun'!$D:$D,MATCH($H39,'Kode Akun'!$C:$C,0),0),"")</f>
        <v/>
      </c>
      <c r="J39" s="481"/>
      <c r="K39" s="481"/>
      <c r="L39" s="482"/>
      <c r="M39" s="483"/>
      <c r="N39" s="484"/>
      <c r="O39" s="484"/>
      <c r="P39" s="488" t="str">
        <f>IFERROR(INDEX(Supplier!D:D,MATCH(O39,Supplier!C:C,0),0),"")</f>
        <v/>
      </c>
      <c r="Q39" s="487"/>
      <c r="R39" s="487"/>
      <c r="S39" s="489"/>
      <c r="T39" s="490" t="str">
        <f>IFERROR(INDEX('Kode Akun'!N:N,MATCH(H39,'Kode Akun'!C:C,0),0),"")</f>
        <v/>
      </c>
      <c r="U39" s="488" t="str">
        <f>IFERROR(INDEX('Kode Akun'!O:O,MATCH(H39,'Kode Akun'!C:C,0),0),"")</f>
        <v/>
      </c>
      <c r="V39" s="166"/>
    </row>
    <row r="40" spans="1:22" ht="15" customHeight="1" x14ac:dyDescent="0.25">
      <c r="A40" s="51">
        <f t="shared" si="0"/>
        <v>2</v>
      </c>
      <c r="B40" s="51">
        <f t="shared" si="1"/>
        <v>0</v>
      </c>
      <c r="C40" s="442">
        <f t="shared" si="2"/>
        <v>0</v>
      </c>
      <c r="D40" s="477">
        <v>31</v>
      </c>
      <c r="E40" s="478"/>
      <c r="F40" s="477"/>
      <c r="G40" s="479"/>
      <c r="H40" s="477"/>
      <c r="I40" s="480" t="str">
        <f>IF(H40&lt;&gt;"",INDEX('Kode Akun'!$D:$D,MATCH($H40,'Kode Akun'!$C:$C,0),0),"")</f>
        <v/>
      </c>
      <c r="J40" s="481"/>
      <c r="K40" s="481"/>
      <c r="L40" s="482"/>
      <c r="M40" s="483"/>
      <c r="N40" s="484"/>
      <c r="O40" s="484"/>
      <c r="P40" s="488" t="str">
        <f>IFERROR(INDEX(Supplier!D:D,MATCH(O40,Supplier!C:C,0),0),"")</f>
        <v/>
      </c>
      <c r="Q40" s="487"/>
      <c r="R40" s="487"/>
      <c r="S40" s="489"/>
      <c r="T40" s="490" t="str">
        <f>IFERROR(INDEX('Kode Akun'!N:N,MATCH(H40,'Kode Akun'!C:C,0),0),"")</f>
        <v/>
      </c>
      <c r="U40" s="488" t="str">
        <f>IFERROR(INDEX('Kode Akun'!O:O,MATCH(H40,'Kode Akun'!C:C,0),0),"")</f>
        <v/>
      </c>
      <c r="V40" s="166"/>
    </row>
    <row r="41" spans="1:22" ht="15" customHeight="1" x14ac:dyDescent="0.25">
      <c r="A41" s="51">
        <f t="shared" si="0"/>
        <v>2</v>
      </c>
      <c r="B41" s="51">
        <f t="shared" si="1"/>
        <v>0</v>
      </c>
      <c r="C41" s="442">
        <f t="shared" si="2"/>
        <v>0</v>
      </c>
      <c r="D41" s="477">
        <v>32</v>
      </c>
      <c r="E41" s="478"/>
      <c r="F41" s="477"/>
      <c r="G41" s="479"/>
      <c r="H41" s="477"/>
      <c r="I41" s="480" t="str">
        <f>IF(H41&lt;&gt;"",INDEX('Kode Akun'!$D:$D,MATCH($H41,'Kode Akun'!$C:$C,0),0),"")</f>
        <v/>
      </c>
      <c r="J41" s="481"/>
      <c r="K41" s="481"/>
      <c r="L41" s="482"/>
      <c r="M41" s="483"/>
      <c r="N41" s="484"/>
      <c r="O41" s="484"/>
      <c r="P41" s="488" t="str">
        <f>IFERROR(INDEX(Supplier!D:D,MATCH(O41,Supplier!C:C,0),0),"")</f>
        <v/>
      </c>
      <c r="Q41" s="487"/>
      <c r="R41" s="487"/>
      <c r="S41" s="489"/>
      <c r="T41" s="490" t="str">
        <f>IFERROR(INDEX('Kode Akun'!N:N,MATCH(H41,'Kode Akun'!C:C,0),0),"")</f>
        <v/>
      </c>
      <c r="U41" s="488" t="str">
        <f>IFERROR(INDEX('Kode Akun'!O:O,MATCH(H41,'Kode Akun'!C:C,0),0),"")</f>
        <v/>
      </c>
      <c r="V41" s="166"/>
    </row>
    <row r="42" spans="1:22" ht="15" customHeight="1" x14ac:dyDescent="0.25">
      <c r="A42" s="51">
        <f t="shared" si="0"/>
        <v>2</v>
      </c>
      <c r="B42" s="51">
        <f t="shared" si="1"/>
        <v>0</v>
      </c>
      <c r="C42" s="442">
        <f t="shared" si="2"/>
        <v>0</v>
      </c>
      <c r="D42" s="477">
        <v>33</v>
      </c>
      <c r="E42" s="478"/>
      <c r="F42" s="477"/>
      <c r="G42" s="479"/>
      <c r="H42" s="477"/>
      <c r="I42" s="480" t="str">
        <f>IF(H42&lt;&gt;"",INDEX('Kode Akun'!$D:$D,MATCH($H42,'Kode Akun'!$C:$C,0),0),"")</f>
        <v/>
      </c>
      <c r="J42" s="481"/>
      <c r="K42" s="481"/>
      <c r="L42" s="482"/>
      <c r="M42" s="483"/>
      <c r="N42" s="484"/>
      <c r="O42" s="484"/>
      <c r="P42" s="488" t="str">
        <f>IFERROR(INDEX(Supplier!D:D,MATCH(O42,Supplier!C:C,0),0),"")</f>
        <v/>
      </c>
      <c r="Q42" s="487"/>
      <c r="R42" s="487"/>
      <c r="S42" s="489"/>
      <c r="T42" s="490" t="str">
        <f>IFERROR(INDEX('Kode Akun'!N:N,MATCH(H42,'Kode Akun'!C:C,0),0),"")</f>
        <v/>
      </c>
      <c r="U42" s="488" t="str">
        <f>IFERROR(INDEX('Kode Akun'!O:O,MATCH(H42,'Kode Akun'!C:C,0),0),"")</f>
        <v/>
      </c>
      <c r="V42" s="166"/>
    </row>
    <row r="43" spans="1:22" ht="15" customHeight="1" x14ac:dyDescent="0.25">
      <c r="A43" s="51">
        <f t="shared" si="0"/>
        <v>2</v>
      </c>
      <c r="B43" s="51">
        <f t="shared" si="1"/>
        <v>0</v>
      </c>
      <c r="C43" s="442">
        <f t="shared" si="2"/>
        <v>0</v>
      </c>
      <c r="D43" s="477">
        <v>34</v>
      </c>
      <c r="E43" s="478"/>
      <c r="F43" s="477"/>
      <c r="G43" s="479"/>
      <c r="H43" s="477"/>
      <c r="I43" s="480" t="str">
        <f>IF(H43&lt;&gt;"",INDEX('Kode Akun'!$D:$D,MATCH($H43,'Kode Akun'!$C:$C,0),0),"")</f>
        <v/>
      </c>
      <c r="J43" s="481"/>
      <c r="K43" s="481"/>
      <c r="L43" s="482"/>
      <c r="M43" s="483"/>
      <c r="N43" s="484"/>
      <c r="O43" s="484"/>
      <c r="P43" s="488" t="str">
        <f>IFERROR(INDEX(Supplier!D:D,MATCH(O43,Supplier!C:C,0),0),"")</f>
        <v/>
      </c>
      <c r="Q43" s="487"/>
      <c r="R43" s="487"/>
      <c r="S43" s="489"/>
      <c r="T43" s="490" t="str">
        <f>IFERROR(INDEX('Kode Akun'!N:N,MATCH(H43,'Kode Akun'!C:C,0),0),"")</f>
        <v/>
      </c>
      <c r="U43" s="488" t="str">
        <f>IFERROR(INDEX('Kode Akun'!O:O,MATCH(H43,'Kode Akun'!C:C,0),0),"")</f>
        <v/>
      </c>
      <c r="V43" s="166"/>
    </row>
    <row r="44" spans="1:22" ht="15" customHeight="1" x14ac:dyDescent="0.25">
      <c r="A44" s="51">
        <f t="shared" si="0"/>
        <v>2</v>
      </c>
      <c r="B44" s="51">
        <f t="shared" si="1"/>
        <v>0</v>
      </c>
      <c r="C44" s="442">
        <f t="shared" si="2"/>
        <v>0</v>
      </c>
      <c r="D44" s="477">
        <v>35</v>
      </c>
      <c r="E44" s="478"/>
      <c r="F44" s="477"/>
      <c r="G44" s="479"/>
      <c r="H44" s="477"/>
      <c r="I44" s="480" t="str">
        <f>IF(H44&lt;&gt;"",INDEX('Kode Akun'!$D:$D,MATCH($H44,'Kode Akun'!$C:$C,0),0),"")</f>
        <v/>
      </c>
      <c r="J44" s="481"/>
      <c r="K44" s="481"/>
      <c r="L44" s="482"/>
      <c r="M44" s="483"/>
      <c r="N44" s="484"/>
      <c r="O44" s="484"/>
      <c r="P44" s="488" t="str">
        <f>IFERROR(INDEX(Supplier!D:D,MATCH(O44,Supplier!C:C,0),0),"")</f>
        <v/>
      </c>
      <c r="Q44" s="487"/>
      <c r="R44" s="487"/>
      <c r="S44" s="489"/>
      <c r="T44" s="490" t="str">
        <f>IFERROR(INDEX('Kode Akun'!N:N,MATCH(H44,'Kode Akun'!C:C,0),0),"")</f>
        <v/>
      </c>
      <c r="U44" s="488" t="str">
        <f>IFERROR(INDEX('Kode Akun'!O:O,MATCH(H44,'Kode Akun'!C:C,0),0),"")</f>
        <v/>
      </c>
      <c r="V44" s="166"/>
    </row>
    <row r="45" spans="1:22" ht="15" customHeight="1" x14ac:dyDescent="0.25">
      <c r="A45" s="51">
        <f t="shared" si="0"/>
        <v>2</v>
      </c>
      <c r="B45" s="51">
        <f t="shared" si="1"/>
        <v>0</v>
      </c>
      <c r="C45" s="442">
        <f t="shared" si="2"/>
        <v>0</v>
      </c>
      <c r="D45" s="477">
        <v>36</v>
      </c>
      <c r="E45" s="478"/>
      <c r="F45" s="477"/>
      <c r="G45" s="479"/>
      <c r="H45" s="477"/>
      <c r="I45" s="480" t="str">
        <f>IF(H45&lt;&gt;"",INDEX('Kode Akun'!$D:$D,MATCH($H45,'Kode Akun'!$C:$C,0),0),"")</f>
        <v/>
      </c>
      <c r="J45" s="481"/>
      <c r="K45" s="481"/>
      <c r="L45" s="482"/>
      <c r="M45" s="483"/>
      <c r="N45" s="484"/>
      <c r="O45" s="484"/>
      <c r="P45" s="488" t="str">
        <f>IFERROR(INDEX(Supplier!D:D,MATCH(O45,Supplier!C:C,0),0),"")</f>
        <v/>
      </c>
      <c r="Q45" s="487"/>
      <c r="R45" s="487"/>
      <c r="S45" s="489"/>
      <c r="T45" s="490" t="str">
        <f>IFERROR(INDEX('Kode Akun'!N:N,MATCH(H45,'Kode Akun'!C:C,0),0),"")</f>
        <v/>
      </c>
      <c r="U45" s="488" t="str">
        <f>IFERROR(INDEX('Kode Akun'!O:O,MATCH(H45,'Kode Akun'!C:C,0),0),"")</f>
        <v/>
      </c>
      <c r="V45" s="166"/>
    </row>
    <row r="46" spans="1:22" ht="15" customHeight="1" x14ac:dyDescent="0.25">
      <c r="A46" s="51">
        <f t="shared" si="0"/>
        <v>2</v>
      </c>
      <c r="B46" s="51">
        <f t="shared" si="1"/>
        <v>0</v>
      </c>
      <c r="C46" s="442">
        <f t="shared" si="2"/>
        <v>0</v>
      </c>
      <c r="D46" s="477">
        <v>37</v>
      </c>
      <c r="E46" s="478"/>
      <c r="F46" s="477"/>
      <c r="G46" s="479"/>
      <c r="H46" s="477"/>
      <c r="I46" s="480" t="str">
        <f>IF(H46&lt;&gt;"",INDEX('Kode Akun'!$D:$D,MATCH($H46,'Kode Akun'!$C:$C,0),0),"")</f>
        <v/>
      </c>
      <c r="J46" s="481"/>
      <c r="K46" s="481"/>
      <c r="L46" s="482"/>
      <c r="M46" s="483"/>
      <c r="N46" s="484"/>
      <c r="O46" s="484"/>
      <c r="P46" s="488" t="str">
        <f>IFERROR(INDEX(Supplier!D:D,MATCH(O46,Supplier!C:C,0),0),"")</f>
        <v/>
      </c>
      <c r="Q46" s="487"/>
      <c r="R46" s="487"/>
      <c r="S46" s="489"/>
      <c r="T46" s="490" t="str">
        <f>IFERROR(INDEX('Kode Akun'!N:N,MATCH(H46,'Kode Akun'!C:C,0),0),"")</f>
        <v/>
      </c>
      <c r="U46" s="488" t="str">
        <f>IFERROR(INDEX('Kode Akun'!O:O,MATCH(H46,'Kode Akun'!C:C,0),0),"")</f>
        <v/>
      </c>
      <c r="V46" s="166"/>
    </row>
    <row r="47" spans="1:22" ht="15" customHeight="1" x14ac:dyDescent="0.25">
      <c r="A47" s="51">
        <f t="shared" si="0"/>
        <v>2</v>
      </c>
      <c r="B47" s="51">
        <f t="shared" si="1"/>
        <v>0</v>
      </c>
      <c r="C47" s="442">
        <f t="shared" si="2"/>
        <v>0</v>
      </c>
      <c r="D47" s="477">
        <v>38</v>
      </c>
      <c r="E47" s="478"/>
      <c r="F47" s="477"/>
      <c r="G47" s="479"/>
      <c r="H47" s="477"/>
      <c r="I47" s="480" t="str">
        <f>IF(H47&lt;&gt;"",INDEX('Kode Akun'!$D:$D,MATCH($H47,'Kode Akun'!$C:$C,0),0),"")</f>
        <v/>
      </c>
      <c r="J47" s="481"/>
      <c r="K47" s="481"/>
      <c r="L47" s="482"/>
      <c r="M47" s="483"/>
      <c r="N47" s="484"/>
      <c r="O47" s="484"/>
      <c r="P47" s="488" t="str">
        <f>IFERROR(INDEX(Supplier!D:D,MATCH(O47,Supplier!C:C,0),0),"")</f>
        <v/>
      </c>
      <c r="Q47" s="487"/>
      <c r="R47" s="487"/>
      <c r="S47" s="489"/>
      <c r="T47" s="490" t="str">
        <f>IFERROR(INDEX('Kode Akun'!N:N,MATCH(H47,'Kode Akun'!C:C,0),0),"")</f>
        <v/>
      </c>
      <c r="U47" s="488" t="str">
        <f>IFERROR(INDEX('Kode Akun'!O:O,MATCH(H47,'Kode Akun'!C:C,0),0),"")</f>
        <v/>
      </c>
      <c r="V47" s="166"/>
    </row>
    <row r="48" spans="1:22" ht="15" customHeight="1" x14ac:dyDescent="0.25">
      <c r="A48" s="51">
        <f t="shared" si="0"/>
        <v>2</v>
      </c>
      <c r="B48" s="51">
        <f t="shared" si="1"/>
        <v>0</v>
      </c>
      <c r="C48" s="442">
        <f t="shared" si="2"/>
        <v>0</v>
      </c>
      <c r="D48" s="477">
        <v>39</v>
      </c>
      <c r="E48" s="478"/>
      <c r="F48" s="477"/>
      <c r="G48" s="479"/>
      <c r="H48" s="477"/>
      <c r="I48" s="480" t="str">
        <f>IF(H48&lt;&gt;"",INDEX('Kode Akun'!$D:$D,MATCH($H48,'Kode Akun'!$C:$C,0),0),"")</f>
        <v/>
      </c>
      <c r="J48" s="481"/>
      <c r="K48" s="481"/>
      <c r="L48" s="482"/>
      <c r="M48" s="483"/>
      <c r="N48" s="484"/>
      <c r="O48" s="484"/>
      <c r="P48" s="488" t="str">
        <f>IFERROR(INDEX(Supplier!D:D,MATCH(O48,Supplier!C:C,0),0),"")</f>
        <v/>
      </c>
      <c r="Q48" s="487"/>
      <c r="R48" s="487"/>
      <c r="S48" s="489"/>
      <c r="T48" s="490" t="str">
        <f>IFERROR(INDEX('Kode Akun'!N:N,MATCH(H48,'Kode Akun'!C:C,0),0),"")</f>
        <v/>
      </c>
      <c r="U48" s="488" t="str">
        <f>IFERROR(INDEX('Kode Akun'!O:O,MATCH(H48,'Kode Akun'!C:C,0),0),"")</f>
        <v/>
      </c>
      <c r="V48" s="166"/>
    </row>
    <row r="49" spans="1:22" ht="15" customHeight="1" x14ac:dyDescent="0.25">
      <c r="A49" s="51">
        <f t="shared" si="0"/>
        <v>2</v>
      </c>
      <c r="B49" s="51">
        <f t="shared" si="1"/>
        <v>0</v>
      </c>
      <c r="C49" s="442">
        <f t="shared" si="2"/>
        <v>0</v>
      </c>
      <c r="D49" s="477">
        <v>40</v>
      </c>
      <c r="E49" s="478"/>
      <c r="F49" s="477"/>
      <c r="G49" s="479"/>
      <c r="H49" s="477"/>
      <c r="I49" s="480" t="str">
        <f>IF(H49&lt;&gt;"",INDEX('Kode Akun'!$D:$D,MATCH($H49,'Kode Akun'!$C:$C,0),0),"")</f>
        <v/>
      </c>
      <c r="J49" s="481"/>
      <c r="K49" s="481"/>
      <c r="L49" s="482"/>
      <c r="M49" s="483"/>
      <c r="N49" s="484"/>
      <c r="O49" s="484"/>
      <c r="P49" s="488" t="str">
        <f>IFERROR(INDEX(Supplier!D:D,MATCH(O49,Supplier!C:C,0),0),"")</f>
        <v/>
      </c>
      <c r="Q49" s="487"/>
      <c r="R49" s="487"/>
      <c r="S49" s="489"/>
      <c r="T49" s="490" t="str">
        <f>IFERROR(INDEX('Kode Akun'!N:N,MATCH(H49,'Kode Akun'!C:C,0),0),"")</f>
        <v/>
      </c>
      <c r="U49" s="488" t="str">
        <f>IFERROR(INDEX('Kode Akun'!O:O,MATCH(H49,'Kode Akun'!C:C,0),0),"")</f>
        <v/>
      </c>
      <c r="V49" s="166"/>
    </row>
    <row r="50" spans="1:22" ht="15" customHeight="1" x14ac:dyDescent="0.25">
      <c r="A50" s="51">
        <f t="shared" si="0"/>
        <v>2</v>
      </c>
      <c r="B50" s="51">
        <f t="shared" si="1"/>
        <v>0</v>
      </c>
      <c r="C50" s="442">
        <f t="shared" si="2"/>
        <v>0</v>
      </c>
      <c r="D50" s="477">
        <v>41</v>
      </c>
      <c r="E50" s="478"/>
      <c r="F50" s="477"/>
      <c r="G50" s="479"/>
      <c r="H50" s="477"/>
      <c r="I50" s="480" t="str">
        <f>IF(H50&lt;&gt;"",INDEX('Kode Akun'!$D:$D,MATCH($H50,'Kode Akun'!$C:$C,0),0),"")</f>
        <v/>
      </c>
      <c r="J50" s="481"/>
      <c r="K50" s="481"/>
      <c r="L50" s="482"/>
      <c r="M50" s="483"/>
      <c r="N50" s="484"/>
      <c r="O50" s="484"/>
      <c r="P50" s="488" t="str">
        <f>IFERROR(INDEX(Supplier!D:D,MATCH(O50,Supplier!C:C,0),0),"")</f>
        <v/>
      </c>
      <c r="Q50" s="487"/>
      <c r="R50" s="487"/>
      <c r="S50" s="489"/>
      <c r="T50" s="490" t="str">
        <f>IFERROR(INDEX('Kode Akun'!N:N,MATCH(H50,'Kode Akun'!C:C,0),0),"")</f>
        <v/>
      </c>
      <c r="U50" s="488" t="str">
        <f>IFERROR(INDEX('Kode Akun'!O:O,MATCH(H50,'Kode Akun'!C:C,0),0),"")</f>
        <v/>
      </c>
      <c r="V50" s="166"/>
    </row>
    <row r="51" spans="1:22" ht="15" customHeight="1" x14ac:dyDescent="0.25">
      <c r="A51" s="51">
        <f t="shared" si="0"/>
        <v>2</v>
      </c>
      <c r="B51" s="51">
        <f t="shared" si="1"/>
        <v>0</v>
      </c>
      <c r="C51" s="442">
        <f t="shared" si="2"/>
        <v>0</v>
      </c>
      <c r="D51" s="477">
        <v>42</v>
      </c>
      <c r="E51" s="478"/>
      <c r="F51" s="477"/>
      <c r="G51" s="479"/>
      <c r="H51" s="477"/>
      <c r="I51" s="480" t="str">
        <f>IF(H51&lt;&gt;"",INDEX('Kode Akun'!$D:$D,MATCH($H51,'Kode Akun'!$C:$C,0),0),"")</f>
        <v/>
      </c>
      <c r="J51" s="481"/>
      <c r="K51" s="481"/>
      <c r="L51" s="482"/>
      <c r="M51" s="483"/>
      <c r="N51" s="484"/>
      <c r="O51" s="484"/>
      <c r="P51" s="488" t="str">
        <f>IFERROR(INDEX(Supplier!D:D,MATCH(O51,Supplier!C:C,0),0),"")</f>
        <v/>
      </c>
      <c r="Q51" s="487"/>
      <c r="R51" s="487"/>
      <c r="S51" s="489"/>
      <c r="T51" s="490" t="str">
        <f>IFERROR(INDEX('Kode Akun'!N:N,MATCH(H51,'Kode Akun'!C:C,0),0),"")</f>
        <v/>
      </c>
      <c r="U51" s="488" t="str">
        <f>IFERROR(INDEX('Kode Akun'!O:O,MATCH(H51,'Kode Akun'!C:C,0),0),"")</f>
        <v/>
      </c>
      <c r="V51" s="166"/>
    </row>
    <row r="52" spans="1:22" ht="15" customHeight="1" x14ac:dyDescent="0.25">
      <c r="A52" s="51">
        <f t="shared" si="0"/>
        <v>2</v>
      </c>
      <c r="B52" s="51">
        <f t="shared" si="1"/>
        <v>0</v>
      </c>
      <c r="C52" s="442">
        <f t="shared" si="2"/>
        <v>0</v>
      </c>
      <c r="D52" s="477">
        <v>43</v>
      </c>
      <c r="E52" s="478"/>
      <c r="F52" s="477"/>
      <c r="G52" s="479"/>
      <c r="H52" s="477"/>
      <c r="I52" s="480" t="str">
        <f>IF(H52&lt;&gt;"",INDEX('Kode Akun'!$D:$D,MATCH($H52,'Kode Akun'!$C:$C,0),0),"")</f>
        <v/>
      </c>
      <c r="J52" s="481"/>
      <c r="K52" s="481"/>
      <c r="L52" s="482"/>
      <c r="M52" s="483"/>
      <c r="N52" s="484"/>
      <c r="O52" s="484"/>
      <c r="P52" s="488" t="str">
        <f>IFERROR(INDEX(Supplier!D:D,MATCH(O52,Supplier!C:C,0),0),"")</f>
        <v/>
      </c>
      <c r="Q52" s="487"/>
      <c r="R52" s="487"/>
      <c r="S52" s="489"/>
      <c r="T52" s="490" t="str">
        <f>IFERROR(INDEX('Kode Akun'!N:N,MATCH(H52,'Kode Akun'!C:C,0),0),"")</f>
        <v/>
      </c>
      <c r="U52" s="488" t="str">
        <f>IFERROR(INDEX('Kode Akun'!O:O,MATCH(H52,'Kode Akun'!C:C,0),0),"")</f>
        <v/>
      </c>
      <c r="V52" s="166"/>
    </row>
    <row r="53" spans="1:22" ht="15" customHeight="1" x14ac:dyDescent="0.25">
      <c r="A53" s="51">
        <f t="shared" si="0"/>
        <v>2</v>
      </c>
      <c r="B53" s="51">
        <f t="shared" si="1"/>
        <v>0</v>
      </c>
      <c r="C53" s="442">
        <f t="shared" si="2"/>
        <v>0</v>
      </c>
      <c r="D53" s="477">
        <v>44</v>
      </c>
      <c r="E53" s="478"/>
      <c r="F53" s="477"/>
      <c r="G53" s="479"/>
      <c r="H53" s="477"/>
      <c r="I53" s="480" t="str">
        <f>IF(H53&lt;&gt;"",INDEX('Kode Akun'!$D:$D,MATCH($H53,'Kode Akun'!$C:$C,0),0),"")</f>
        <v/>
      </c>
      <c r="J53" s="481"/>
      <c r="K53" s="481"/>
      <c r="L53" s="482"/>
      <c r="M53" s="483"/>
      <c r="N53" s="484"/>
      <c r="O53" s="484"/>
      <c r="P53" s="488" t="str">
        <f>IFERROR(INDEX(Supplier!D:D,MATCH(O53,Supplier!C:C,0),0),"")</f>
        <v/>
      </c>
      <c r="Q53" s="487"/>
      <c r="R53" s="487"/>
      <c r="S53" s="489"/>
      <c r="T53" s="490" t="str">
        <f>IFERROR(INDEX('Kode Akun'!N:N,MATCH(H53,'Kode Akun'!C:C,0),0),"")</f>
        <v/>
      </c>
      <c r="U53" s="488" t="str">
        <f>IFERROR(INDEX('Kode Akun'!O:O,MATCH(H53,'Kode Akun'!C:C,0),0),"")</f>
        <v/>
      </c>
      <c r="V53" s="166"/>
    </row>
    <row r="54" spans="1:22" ht="15" customHeight="1" x14ac:dyDescent="0.25">
      <c r="A54" s="51">
        <f t="shared" si="0"/>
        <v>2</v>
      </c>
      <c r="B54" s="51">
        <f t="shared" si="1"/>
        <v>0</v>
      </c>
      <c r="C54" s="442">
        <f t="shared" si="2"/>
        <v>0</v>
      </c>
      <c r="D54" s="477">
        <v>45</v>
      </c>
      <c r="E54" s="478"/>
      <c r="F54" s="477"/>
      <c r="G54" s="479"/>
      <c r="H54" s="477"/>
      <c r="I54" s="480" t="str">
        <f>IF(H54&lt;&gt;"",INDEX('Kode Akun'!$D:$D,MATCH($H54,'Kode Akun'!$C:$C,0),0),"")</f>
        <v/>
      </c>
      <c r="J54" s="481"/>
      <c r="K54" s="481"/>
      <c r="L54" s="482"/>
      <c r="M54" s="483"/>
      <c r="N54" s="484"/>
      <c r="O54" s="484"/>
      <c r="P54" s="488" t="str">
        <f>IFERROR(INDEX(Supplier!D:D,MATCH(O54,Supplier!C:C,0),0),"")</f>
        <v/>
      </c>
      <c r="Q54" s="487"/>
      <c r="R54" s="487"/>
      <c r="S54" s="489"/>
      <c r="T54" s="490" t="str">
        <f>IFERROR(INDEX('Kode Akun'!N:N,MATCH(H54,'Kode Akun'!C:C,0),0),"")</f>
        <v/>
      </c>
      <c r="U54" s="488" t="str">
        <f>IFERROR(INDEX('Kode Akun'!O:O,MATCH(H54,'Kode Akun'!C:C,0),0),"")</f>
        <v/>
      </c>
      <c r="V54" s="166"/>
    </row>
    <row r="55" spans="1:22" ht="15" customHeight="1" x14ac:dyDescent="0.25">
      <c r="A55" s="51">
        <f t="shared" si="0"/>
        <v>2</v>
      </c>
      <c r="B55" s="51">
        <f t="shared" si="1"/>
        <v>0</v>
      </c>
      <c r="C55" s="442">
        <f t="shared" si="2"/>
        <v>0</v>
      </c>
      <c r="D55" s="477">
        <v>46</v>
      </c>
      <c r="E55" s="478"/>
      <c r="F55" s="477"/>
      <c r="G55" s="479"/>
      <c r="H55" s="477"/>
      <c r="I55" s="480" t="str">
        <f>IF(H55&lt;&gt;"",INDEX('Kode Akun'!$D:$D,MATCH($H55,'Kode Akun'!$C:$C,0),0),"")</f>
        <v/>
      </c>
      <c r="J55" s="481"/>
      <c r="K55" s="481"/>
      <c r="L55" s="482"/>
      <c r="M55" s="483"/>
      <c r="N55" s="484"/>
      <c r="O55" s="484"/>
      <c r="P55" s="488" t="str">
        <f>IFERROR(INDEX(Supplier!D:D,MATCH(O55,Supplier!C:C,0),0),"")</f>
        <v/>
      </c>
      <c r="Q55" s="487"/>
      <c r="R55" s="487"/>
      <c r="S55" s="489"/>
      <c r="T55" s="490" t="str">
        <f>IFERROR(INDEX('Kode Akun'!N:N,MATCH(H55,'Kode Akun'!C:C,0),0),"")</f>
        <v/>
      </c>
      <c r="U55" s="488" t="str">
        <f>IFERROR(INDEX('Kode Akun'!O:O,MATCH(H55,'Kode Akun'!C:C,0),0),"")</f>
        <v/>
      </c>
      <c r="V55" s="166"/>
    </row>
    <row r="56" spans="1:22" ht="15" customHeight="1" x14ac:dyDescent="0.25">
      <c r="A56" s="51">
        <f t="shared" si="0"/>
        <v>2</v>
      </c>
      <c r="B56" s="51">
        <f t="shared" si="1"/>
        <v>0</v>
      </c>
      <c r="C56" s="442">
        <f t="shared" si="2"/>
        <v>0</v>
      </c>
      <c r="D56" s="477">
        <v>47</v>
      </c>
      <c r="E56" s="478"/>
      <c r="F56" s="477"/>
      <c r="G56" s="479"/>
      <c r="H56" s="477"/>
      <c r="I56" s="480" t="str">
        <f>IF(H56&lt;&gt;"",INDEX('Kode Akun'!$D:$D,MATCH($H56,'Kode Akun'!$C:$C,0),0),"")</f>
        <v/>
      </c>
      <c r="J56" s="481"/>
      <c r="K56" s="481"/>
      <c r="L56" s="482"/>
      <c r="M56" s="483"/>
      <c r="N56" s="484"/>
      <c r="O56" s="484"/>
      <c r="P56" s="488" t="str">
        <f>IFERROR(INDEX(Supplier!D:D,MATCH(O56,Supplier!C:C,0),0),"")</f>
        <v/>
      </c>
      <c r="Q56" s="487"/>
      <c r="R56" s="487"/>
      <c r="S56" s="489"/>
      <c r="T56" s="490" t="str">
        <f>IFERROR(INDEX('Kode Akun'!N:N,MATCH(H56,'Kode Akun'!C:C,0),0),"")</f>
        <v/>
      </c>
      <c r="U56" s="488" t="str">
        <f>IFERROR(INDEX('Kode Akun'!O:O,MATCH(H56,'Kode Akun'!C:C,0),0),"")</f>
        <v/>
      </c>
      <c r="V56" s="166"/>
    </row>
    <row r="57" spans="1:22" ht="15" customHeight="1" x14ac:dyDescent="0.25">
      <c r="A57" s="51">
        <f t="shared" si="0"/>
        <v>2</v>
      </c>
      <c r="B57" s="51">
        <f t="shared" si="1"/>
        <v>0</v>
      </c>
      <c r="C57" s="442">
        <f t="shared" si="2"/>
        <v>0</v>
      </c>
      <c r="D57" s="477">
        <v>48</v>
      </c>
      <c r="E57" s="478"/>
      <c r="F57" s="477"/>
      <c r="G57" s="479"/>
      <c r="H57" s="477"/>
      <c r="I57" s="480" t="str">
        <f>IF(H57&lt;&gt;"",INDEX('Kode Akun'!$D:$D,MATCH($H57,'Kode Akun'!$C:$C,0),0),"")</f>
        <v/>
      </c>
      <c r="J57" s="481"/>
      <c r="K57" s="481"/>
      <c r="L57" s="482"/>
      <c r="M57" s="483"/>
      <c r="N57" s="484"/>
      <c r="O57" s="484"/>
      <c r="P57" s="488" t="str">
        <f>IFERROR(INDEX(Supplier!D:D,MATCH(O57,Supplier!C:C,0),0),"")</f>
        <v/>
      </c>
      <c r="Q57" s="487"/>
      <c r="R57" s="487"/>
      <c r="S57" s="489"/>
      <c r="T57" s="490" t="str">
        <f>IFERROR(INDEX('Kode Akun'!N:N,MATCH(H57,'Kode Akun'!C:C,0),0),"")</f>
        <v/>
      </c>
      <c r="U57" s="488" t="str">
        <f>IFERROR(INDEX('Kode Akun'!O:O,MATCH(H57,'Kode Akun'!C:C,0),0),"")</f>
        <v/>
      </c>
      <c r="V57" s="166"/>
    </row>
    <row r="58" spans="1:22" ht="15" customHeight="1" x14ac:dyDescent="0.25">
      <c r="A58" s="51">
        <f t="shared" si="0"/>
        <v>2</v>
      </c>
      <c r="B58" s="51">
        <f t="shared" si="1"/>
        <v>0</v>
      </c>
      <c r="C58" s="442">
        <f t="shared" si="2"/>
        <v>0</v>
      </c>
      <c r="D58" s="477">
        <v>49</v>
      </c>
      <c r="E58" s="478"/>
      <c r="F58" s="477"/>
      <c r="G58" s="479"/>
      <c r="H58" s="477"/>
      <c r="I58" s="480" t="str">
        <f>IF(H58&lt;&gt;"",INDEX('Kode Akun'!$D:$D,MATCH($H58,'Kode Akun'!$C:$C,0),0),"")</f>
        <v/>
      </c>
      <c r="J58" s="481"/>
      <c r="K58" s="481"/>
      <c r="L58" s="482"/>
      <c r="M58" s="483"/>
      <c r="N58" s="484"/>
      <c r="O58" s="484"/>
      <c r="P58" s="488" t="str">
        <f>IFERROR(INDEX(Supplier!D:D,MATCH(O58,Supplier!C:C,0),0),"")</f>
        <v/>
      </c>
      <c r="Q58" s="487"/>
      <c r="R58" s="487"/>
      <c r="S58" s="489"/>
      <c r="T58" s="490" t="str">
        <f>IFERROR(INDEX('Kode Akun'!N:N,MATCH(H58,'Kode Akun'!C:C,0),0),"")</f>
        <v/>
      </c>
      <c r="U58" s="488" t="str">
        <f>IFERROR(INDEX('Kode Akun'!O:O,MATCH(H58,'Kode Akun'!C:C,0),0),"")</f>
        <v/>
      </c>
      <c r="V58" s="166"/>
    </row>
    <row r="59" spans="1:22" ht="15" customHeight="1" x14ac:dyDescent="0.25">
      <c r="A59" s="51">
        <f t="shared" si="0"/>
        <v>2</v>
      </c>
      <c r="B59" s="51">
        <f t="shared" si="1"/>
        <v>0</v>
      </c>
      <c r="C59" s="442">
        <f t="shared" si="2"/>
        <v>0</v>
      </c>
      <c r="D59" s="477">
        <v>50</v>
      </c>
      <c r="E59" s="478"/>
      <c r="F59" s="477"/>
      <c r="G59" s="479"/>
      <c r="H59" s="477"/>
      <c r="I59" s="480" t="str">
        <f>IF(H59&lt;&gt;"",INDEX('Kode Akun'!$D:$D,MATCH($H59,'Kode Akun'!$C:$C,0),0),"")</f>
        <v/>
      </c>
      <c r="J59" s="481"/>
      <c r="K59" s="481"/>
      <c r="L59" s="482"/>
      <c r="M59" s="483"/>
      <c r="N59" s="484"/>
      <c r="O59" s="484"/>
      <c r="P59" s="488" t="str">
        <f>IFERROR(INDEX(Supplier!D:D,MATCH(O59,Supplier!C:C,0),0),"")</f>
        <v/>
      </c>
      <c r="Q59" s="487"/>
      <c r="R59" s="487"/>
      <c r="S59" s="489"/>
      <c r="T59" s="490" t="str">
        <f>IFERROR(INDEX('Kode Akun'!N:N,MATCH(H59,'Kode Akun'!C:C,0),0),"")</f>
        <v/>
      </c>
      <c r="U59" s="488" t="str">
        <f>IFERROR(INDEX('Kode Akun'!O:O,MATCH(H59,'Kode Akun'!C:C,0),0),"")</f>
        <v/>
      </c>
      <c r="V59" s="166"/>
    </row>
    <row r="60" spans="1:22" ht="15" customHeight="1" x14ac:dyDescent="0.25">
      <c r="A60" s="51">
        <f t="shared" si="0"/>
        <v>2</v>
      </c>
      <c r="B60" s="51">
        <f t="shared" si="1"/>
        <v>0</v>
      </c>
      <c r="C60" s="442">
        <f t="shared" si="2"/>
        <v>0</v>
      </c>
      <c r="D60" s="477">
        <v>51</v>
      </c>
      <c r="E60" s="478"/>
      <c r="F60" s="477"/>
      <c r="G60" s="479"/>
      <c r="H60" s="477"/>
      <c r="I60" s="480" t="str">
        <f>IF(H60&lt;&gt;"",INDEX('Kode Akun'!$D:$D,MATCH($H60,'Kode Akun'!$C:$C,0),0),"")</f>
        <v/>
      </c>
      <c r="J60" s="481"/>
      <c r="K60" s="481"/>
      <c r="L60" s="482"/>
      <c r="M60" s="483"/>
      <c r="N60" s="484"/>
      <c r="O60" s="484"/>
      <c r="P60" s="488" t="str">
        <f>IFERROR(INDEX(Supplier!D:D,MATCH(O60,Supplier!C:C,0),0),"")</f>
        <v/>
      </c>
      <c r="Q60" s="487"/>
      <c r="R60" s="487"/>
      <c r="S60" s="489"/>
      <c r="T60" s="490" t="str">
        <f>IFERROR(INDEX('Kode Akun'!N:N,MATCH(H60,'Kode Akun'!C:C,0),0),"")</f>
        <v/>
      </c>
      <c r="U60" s="488" t="str">
        <f>IFERROR(INDEX('Kode Akun'!O:O,MATCH(H60,'Kode Akun'!C:C,0),0),"")</f>
        <v/>
      </c>
      <c r="V60" s="166"/>
    </row>
    <row r="61" spans="1:22" ht="15" customHeight="1" x14ac:dyDescent="0.25">
      <c r="A61" s="51">
        <f t="shared" si="0"/>
        <v>2</v>
      </c>
      <c r="B61" s="51">
        <f t="shared" si="1"/>
        <v>0</v>
      </c>
      <c r="C61" s="442">
        <f t="shared" si="2"/>
        <v>0</v>
      </c>
      <c r="D61" s="477">
        <v>52</v>
      </c>
      <c r="E61" s="478"/>
      <c r="F61" s="477"/>
      <c r="G61" s="479"/>
      <c r="H61" s="477"/>
      <c r="I61" s="480" t="str">
        <f>IF(H61&lt;&gt;"",INDEX('Kode Akun'!$D:$D,MATCH($H61,'Kode Akun'!$C:$C,0),0),"")</f>
        <v/>
      </c>
      <c r="J61" s="481"/>
      <c r="K61" s="481"/>
      <c r="L61" s="482"/>
      <c r="M61" s="483"/>
      <c r="N61" s="484"/>
      <c r="O61" s="484"/>
      <c r="P61" s="488" t="str">
        <f>IFERROR(INDEX(Supplier!D:D,MATCH(O61,Supplier!C:C,0),0),"")</f>
        <v/>
      </c>
      <c r="Q61" s="487"/>
      <c r="R61" s="487"/>
      <c r="S61" s="489"/>
      <c r="T61" s="490" t="str">
        <f>IFERROR(INDEX('Kode Akun'!N:N,MATCH(H61,'Kode Akun'!C:C,0),0),"")</f>
        <v/>
      </c>
      <c r="U61" s="488" t="str">
        <f>IFERROR(INDEX('Kode Akun'!O:O,MATCH(H61,'Kode Akun'!C:C,0),0),"")</f>
        <v/>
      </c>
      <c r="V61" s="166"/>
    </row>
    <row r="62" spans="1:22" ht="15" customHeight="1" x14ac:dyDescent="0.25">
      <c r="A62" s="51">
        <f t="shared" si="0"/>
        <v>2</v>
      </c>
      <c r="B62" s="51">
        <f t="shared" si="1"/>
        <v>0</v>
      </c>
      <c r="C62" s="442">
        <f t="shared" si="2"/>
        <v>0</v>
      </c>
      <c r="D62" s="477">
        <v>53</v>
      </c>
      <c r="E62" s="478"/>
      <c r="F62" s="477"/>
      <c r="G62" s="479"/>
      <c r="H62" s="477"/>
      <c r="I62" s="480" t="str">
        <f>IF(H62&lt;&gt;"",INDEX('Kode Akun'!$D:$D,MATCH($H62,'Kode Akun'!$C:$C,0),0),"")</f>
        <v/>
      </c>
      <c r="J62" s="481"/>
      <c r="K62" s="481"/>
      <c r="L62" s="482"/>
      <c r="M62" s="483"/>
      <c r="N62" s="484"/>
      <c r="O62" s="484"/>
      <c r="P62" s="488" t="str">
        <f>IFERROR(INDEX(Supplier!D:D,MATCH(O62,Supplier!C:C,0),0),"")</f>
        <v/>
      </c>
      <c r="Q62" s="487"/>
      <c r="R62" s="487"/>
      <c r="S62" s="489"/>
      <c r="T62" s="490" t="str">
        <f>IFERROR(INDEX('Kode Akun'!N:N,MATCH(H62,'Kode Akun'!C:C,0),0),"")</f>
        <v/>
      </c>
      <c r="U62" s="488" t="str">
        <f>IFERROR(INDEX('Kode Akun'!O:O,MATCH(H62,'Kode Akun'!C:C,0),0),"")</f>
        <v/>
      </c>
      <c r="V62" s="166"/>
    </row>
    <row r="63" spans="1:22" ht="15" customHeight="1" x14ac:dyDescent="0.25">
      <c r="A63" s="51">
        <f t="shared" si="0"/>
        <v>2</v>
      </c>
      <c r="B63" s="51">
        <f t="shared" si="1"/>
        <v>0</v>
      </c>
      <c r="C63" s="442">
        <f t="shared" si="2"/>
        <v>0</v>
      </c>
      <c r="D63" s="477">
        <v>54</v>
      </c>
      <c r="E63" s="478"/>
      <c r="F63" s="477"/>
      <c r="G63" s="479"/>
      <c r="H63" s="477"/>
      <c r="I63" s="480" t="str">
        <f>IF(H63&lt;&gt;"",INDEX('Kode Akun'!$D:$D,MATCH($H63,'Kode Akun'!$C:$C,0),0),"")</f>
        <v/>
      </c>
      <c r="J63" s="481"/>
      <c r="K63" s="481"/>
      <c r="L63" s="482"/>
      <c r="M63" s="483"/>
      <c r="N63" s="484"/>
      <c r="O63" s="484"/>
      <c r="P63" s="488" t="str">
        <f>IFERROR(INDEX(Supplier!D:D,MATCH(O63,Supplier!C:C,0),0),"")</f>
        <v/>
      </c>
      <c r="Q63" s="487"/>
      <c r="R63" s="487"/>
      <c r="S63" s="489"/>
      <c r="T63" s="490" t="str">
        <f>IFERROR(INDEX('Kode Akun'!N:N,MATCH(H63,'Kode Akun'!C:C,0),0),"")</f>
        <v/>
      </c>
      <c r="U63" s="488" t="str">
        <f>IFERROR(INDEX('Kode Akun'!O:O,MATCH(H63,'Kode Akun'!C:C,0),0),"")</f>
        <v/>
      </c>
      <c r="V63" s="166"/>
    </row>
    <row r="64" spans="1:22" ht="15" customHeight="1" x14ac:dyDescent="0.25">
      <c r="A64" s="51">
        <f t="shared" si="0"/>
        <v>2</v>
      </c>
      <c r="B64" s="51">
        <f t="shared" si="1"/>
        <v>0</v>
      </c>
      <c r="C64" s="442">
        <f t="shared" si="2"/>
        <v>0</v>
      </c>
      <c r="D64" s="477">
        <v>55</v>
      </c>
      <c r="E64" s="478"/>
      <c r="F64" s="477"/>
      <c r="G64" s="479"/>
      <c r="H64" s="477"/>
      <c r="I64" s="480" t="str">
        <f>IF(H64&lt;&gt;"",INDEX('Kode Akun'!$D:$D,MATCH($H64,'Kode Akun'!$C:$C,0),0),"")</f>
        <v/>
      </c>
      <c r="J64" s="481"/>
      <c r="K64" s="481"/>
      <c r="L64" s="482"/>
      <c r="M64" s="483"/>
      <c r="N64" s="484"/>
      <c r="O64" s="484"/>
      <c r="P64" s="488" t="str">
        <f>IFERROR(INDEX(Supplier!D:D,MATCH(O64,Supplier!C:C,0),0),"")</f>
        <v/>
      </c>
      <c r="Q64" s="487"/>
      <c r="R64" s="487"/>
      <c r="S64" s="489"/>
      <c r="T64" s="490" t="str">
        <f>IFERROR(INDEX('Kode Akun'!N:N,MATCH(H64,'Kode Akun'!C:C,0),0),"")</f>
        <v/>
      </c>
      <c r="U64" s="488" t="str">
        <f>IFERROR(INDEX('Kode Akun'!O:O,MATCH(H64,'Kode Akun'!C:C,0),0),"")</f>
        <v/>
      </c>
      <c r="V64" s="166"/>
    </row>
    <row r="65" spans="1:22" ht="15" customHeight="1" x14ac:dyDescent="0.25">
      <c r="A65" s="51">
        <f t="shared" si="0"/>
        <v>2</v>
      </c>
      <c r="B65" s="51">
        <f t="shared" si="1"/>
        <v>0</v>
      </c>
      <c r="C65" s="442">
        <f t="shared" si="2"/>
        <v>0</v>
      </c>
      <c r="D65" s="477">
        <v>56</v>
      </c>
      <c r="E65" s="478"/>
      <c r="F65" s="477"/>
      <c r="G65" s="479"/>
      <c r="H65" s="477"/>
      <c r="I65" s="480" t="str">
        <f>IF(H65&lt;&gt;"",INDEX('Kode Akun'!$D:$D,MATCH($H65,'Kode Akun'!$C:$C,0),0),"")</f>
        <v/>
      </c>
      <c r="J65" s="481"/>
      <c r="K65" s="481"/>
      <c r="L65" s="482"/>
      <c r="M65" s="483"/>
      <c r="N65" s="484"/>
      <c r="O65" s="484"/>
      <c r="P65" s="488" t="str">
        <f>IFERROR(INDEX(Supplier!D:D,MATCH(O65,Supplier!C:C,0),0),"")</f>
        <v/>
      </c>
      <c r="Q65" s="487"/>
      <c r="R65" s="487"/>
      <c r="S65" s="489"/>
      <c r="T65" s="490" t="str">
        <f>IFERROR(INDEX('Kode Akun'!N:N,MATCH(H65,'Kode Akun'!C:C,0),0),"")</f>
        <v/>
      </c>
      <c r="U65" s="488" t="str">
        <f>IFERROR(INDEX('Kode Akun'!O:O,MATCH(H65,'Kode Akun'!C:C,0),0),"")</f>
        <v/>
      </c>
      <c r="V65" s="166"/>
    </row>
    <row r="66" spans="1:22" ht="15" customHeight="1" x14ac:dyDescent="0.25">
      <c r="A66" s="51">
        <f t="shared" si="0"/>
        <v>2</v>
      </c>
      <c r="B66" s="51">
        <f t="shared" si="1"/>
        <v>0</v>
      </c>
      <c r="C66" s="442">
        <f t="shared" si="2"/>
        <v>0</v>
      </c>
      <c r="D66" s="477">
        <v>57</v>
      </c>
      <c r="E66" s="478"/>
      <c r="F66" s="477"/>
      <c r="G66" s="479"/>
      <c r="H66" s="477"/>
      <c r="I66" s="480" t="str">
        <f>IF(H66&lt;&gt;"",INDEX('Kode Akun'!$D:$D,MATCH($H66,'Kode Akun'!$C:$C,0),0),"")</f>
        <v/>
      </c>
      <c r="J66" s="481"/>
      <c r="K66" s="481"/>
      <c r="L66" s="482"/>
      <c r="M66" s="483"/>
      <c r="N66" s="484"/>
      <c r="O66" s="484"/>
      <c r="P66" s="488" t="str">
        <f>IFERROR(INDEX(Supplier!D:D,MATCH(O66,Supplier!C:C,0),0),"")</f>
        <v/>
      </c>
      <c r="Q66" s="487"/>
      <c r="R66" s="487"/>
      <c r="S66" s="489"/>
      <c r="T66" s="490" t="str">
        <f>IFERROR(INDEX('Kode Akun'!N:N,MATCH(H66,'Kode Akun'!C:C,0),0),"")</f>
        <v/>
      </c>
      <c r="U66" s="488" t="str">
        <f>IFERROR(INDEX('Kode Akun'!O:O,MATCH(H66,'Kode Akun'!C:C,0),0),"")</f>
        <v/>
      </c>
      <c r="V66" s="166"/>
    </row>
    <row r="67" spans="1:22" ht="15" customHeight="1" x14ac:dyDescent="0.25">
      <c r="A67" s="51">
        <f t="shared" si="0"/>
        <v>2</v>
      </c>
      <c r="B67" s="51">
        <f t="shared" si="1"/>
        <v>0</v>
      </c>
      <c r="C67" s="442">
        <f t="shared" si="2"/>
        <v>0</v>
      </c>
      <c r="D67" s="477">
        <v>58</v>
      </c>
      <c r="E67" s="478"/>
      <c r="F67" s="477"/>
      <c r="G67" s="479"/>
      <c r="H67" s="477"/>
      <c r="I67" s="480" t="str">
        <f>IF(H67&lt;&gt;"",INDEX('Kode Akun'!$D:$D,MATCH($H67,'Kode Akun'!$C:$C,0),0),"")</f>
        <v/>
      </c>
      <c r="J67" s="481"/>
      <c r="K67" s="481"/>
      <c r="L67" s="482"/>
      <c r="M67" s="483"/>
      <c r="N67" s="484"/>
      <c r="O67" s="484"/>
      <c r="P67" s="488" t="str">
        <f>IFERROR(INDEX(Supplier!D:D,MATCH(O67,Supplier!C:C,0),0),"")</f>
        <v/>
      </c>
      <c r="Q67" s="487"/>
      <c r="R67" s="487"/>
      <c r="S67" s="489"/>
      <c r="T67" s="490" t="str">
        <f>IFERROR(INDEX('Kode Akun'!N:N,MATCH(H67,'Kode Akun'!C:C,0),0),"")</f>
        <v/>
      </c>
      <c r="U67" s="488" t="str">
        <f>IFERROR(INDEX('Kode Akun'!O:O,MATCH(H67,'Kode Akun'!C:C,0),0),"")</f>
        <v/>
      </c>
      <c r="V67" s="166"/>
    </row>
    <row r="68" spans="1:22" ht="15" customHeight="1" x14ac:dyDescent="0.25">
      <c r="A68" s="51">
        <f t="shared" si="0"/>
        <v>2</v>
      </c>
      <c r="B68" s="51">
        <f t="shared" si="1"/>
        <v>0</v>
      </c>
      <c r="C68" s="442">
        <f t="shared" si="2"/>
        <v>0</v>
      </c>
      <c r="D68" s="477">
        <v>59</v>
      </c>
      <c r="E68" s="478"/>
      <c r="F68" s="477"/>
      <c r="G68" s="479"/>
      <c r="H68" s="477"/>
      <c r="I68" s="480" t="str">
        <f>IF(H68&lt;&gt;"",INDEX('Kode Akun'!$D:$D,MATCH($H68,'Kode Akun'!$C:$C,0),0),"")</f>
        <v/>
      </c>
      <c r="J68" s="481"/>
      <c r="K68" s="481"/>
      <c r="L68" s="482"/>
      <c r="M68" s="483"/>
      <c r="N68" s="484"/>
      <c r="O68" s="484"/>
      <c r="P68" s="488" t="str">
        <f>IFERROR(INDEX(Supplier!D:D,MATCH(O68,Supplier!C:C,0),0),"")</f>
        <v/>
      </c>
      <c r="Q68" s="487"/>
      <c r="R68" s="487"/>
      <c r="S68" s="489"/>
      <c r="T68" s="490" t="str">
        <f>IFERROR(INDEX('Kode Akun'!N:N,MATCH(H68,'Kode Akun'!C:C,0),0),"")</f>
        <v/>
      </c>
      <c r="U68" s="488" t="str">
        <f>IFERROR(INDEX('Kode Akun'!O:O,MATCH(H68,'Kode Akun'!C:C,0),0),"")</f>
        <v/>
      </c>
      <c r="V68" s="166"/>
    </row>
    <row r="69" spans="1:22" ht="15" customHeight="1" x14ac:dyDescent="0.25">
      <c r="A69" s="51">
        <f t="shared" si="0"/>
        <v>2</v>
      </c>
      <c r="B69" s="51">
        <f t="shared" si="1"/>
        <v>0</v>
      </c>
      <c r="C69" s="442">
        <f t="shared" si="2"/>
        <v>0</v>
      </c>
      <c r="D69" s="477">
        <v>60</v>
      </c>
      <c r="E69" s="478"/>
      <c r="F69" s="477"/>
      <c r="G69" s="479"/>
      <c r="H69" s="477"/>
      <c r="I69" s="480" t="str">
        <f>IF(H69&lt;&gt;"",INDEX('Kode Akun'!$D:$D,MATCH($H69,'Kode Akun'!$C:$C,0),0),"")</f>
        <v/>
      </c>
      <c r="J69" s="481"/>
      <c r="K69" s="481"/>
      <c r="L69" s="482"/>
      <c r="M69" s="483"/>
      <c r="N69" s="484"/>
      <c r="O69" s="484"/>
      <c r="P69" s="488" t="str">
        <f>IFERROR(INDEX(Supplier!D:D,MATCH(O69,Supplier!C:C,0),0),"")</f>
        <v/>
      </c>
      <c r="Q69" s="487"/>
      <c r="R69" s="487"/>
      <c r="S69" s="489"/>
      <c r="T69" s="490" t="str">
        <f>IFERROR(INDEX('Kode Akun'!N:N,MATCH(H69,'Kode Akun'!C:C,0),0),"")</f>
        <v/>
      </c>
      <c r="U69" s="488" t="str">
        <f>IFERROR(INDEX('Kode Akun'!O:O,MATCH(H69,'Kode Akun'!C:C,0),0),"")</f>
        <v/>
      </c>
      <c r="V69" s="166"/>
    </row>
    <row r="70" spans="1:22" ht="15" customHeight="1" x14ac:dyDescent="0.25">
      <c r="A70" s="51">
        <f t="shared" si="0"/>
        <v>2</v>
      </c>
      <c r="B70" s="51">
        <f t="shared" si="1"/>
        <v>0</v>
      </c>
      <c r="C70" s="442">
        <f t="shared" si="2"/>
        <v>0</v>
      </c>
      <c r="D70" s="477">
        <v>61</v>
      </c>
      <c r="E70" s="478"/>
      <c r="F70" s="477"/>
      <c r="G70" s="479"/>
      <c r="H70" s="477"/>
      <c r="I70" s="480" t="str">
        <f>IF(H70&lt;&gt;"",INDEX('Kode Akun'!$D:$D,MATCH($H70,'Kode Akun'!$C:$C,0),0),"")</f>
        <v/>
      </c>
      <c r="J70" s="481"/>
      <c r="K70" s="481"/>
      <c r="L70" s="482"/>
      <c r="M70" s="483"/>
      <c r="N70" s="484"/>
      <c r="O70" s="484"/>
      <c r="P70" s="488" t="str">
        <f>IFERROR(INDEX(Supplier!D:D,MATCH(O70,Supplier!C:C,0),0),"")</f>
        <v/>
      </c>
      <c r="Q70" s="487"/>
      <c r="R70" s="487"/>
      <c r="S70" s="489"/>
      <c r="T70" s="490" t="str">
        <f>IFERROR(INDEX('Kode Akun'!N:N,MATCH(H70,'Kode Akun'!C:C,0),0),"")</f>
        <v/>
      </c>
      <c r="U70" s="488" t="str">
        <f>IFERROR(INDEX('Kode Akun'!O:O,MATCH(H70,'Kode Akun'!C:C,0),0),"")</f>
        <v/>
      </c>
      <c r="V70" s="166"/>
    </row>
    <row r="71" spans="1:22" ht="15" customHeight="1" x14ac:dyDescent="0.25">
      <c r="A71" s="51">
        <f t="shared" si="0"/>
        <v>2</v>
      </c>
      <c r="B71" s="51">
        <f t="shared" si="1"/>
        <v>0</v>
      </c>
      <c r="C71" s="442">
        <f t="shared" si="2"/>
        <v>0</v>
      </c>
      <c r="D71" s="477">
        <v>62</v>
      </c>
      <c r="E71" s="478"/>
      <c r="F71" s="477"/>
      <c r="G71" s="479"/>
      <c r="H71" s="477"/>
      <c r="I71" s="480" t="str">
        <f>IF(H71&lt;&gt;"",INDEX('Kode Akun'!$D:$D,MATCH($H71,'Kode Akun'!$C:$C,0),0),"")</f>
        <v/>
      </c>
      <c r="J71" s="481"/>
      <c r="K71" s="481"/>
      <c r="L71" s="482"/>
      <c r="M71" s="483"/>
      <c r="N71" s="484"/>
      <c r="O71" s="484"/>
      <c r="P71" s="488" t="str">
        <f>IFERROR(INDEX(Supplier!D:D,MATCH(O71,Supplier!C:C,0),0),"")</f>
        <v/>
      </c>
      <c r="Q71" s="487"/>
      <c r="R71" s="487"/>
      <c r="S71" s="489"/>
      <c r="T71" s="490" t="str">
        <f>IFERROR(INDEX('Kode Akun'!N:N,MATCH(H71,'Kode Akun'!C:C,0),0),"")</f>
        <v/>
      </c>
      <c r="U71" s="488" t="str">
        <f>IFERROR(INDEX('Kode Akun'!O:O,MATCH(H71,'Kode Akun'!C:C,0),0),"")</f>
        <v/>
      </c>
      <c r="V71" s="166"/>
    </row>
    <row r="72" spans="1:22" ht="15" customHeight="1" x14ac:dyDescent="0.25">
      <c r="A72" s="51">
        <f t="shared" si="0"/>
        <v>2</v>
      </c>
      <c r="B72" s="51">
        <f t="shared" si="1"/>
        <v>0</v>
      </c>
      <c r="C72" s="442">
        <f t="shared" si="2"/>
        <v>0</v>
      </c>
      <c r="D72" s="477">
        <v>63</v>
      </c>
      <c r="E72" s="478"/>
      <c r="F72" s="477"/>
      <c r="G72" s="479"/>
      <c r="H72" s="477"/>
      <c r="I72" s="480" t="str">
        <f>IF(H72&lt;&gt;"",INDEX('Kode Akun'!$D:$D,MATCH($H72,'Kode Akun'!$C:$C,0),0),"")</f>
        <v/>
      </c>
      <c r="J72" s="481"/>
      <c r="K72" s="481"/>
      <c r="L72" s="482"/>
      <c r="M72" s="483"/>
      <c r="N72" s="484"/>
      <c r="O72" s="484"/>
      <c r="P72" s="488" t="str">
        <f>IFERROR(INDEX(Supplier!D:D,MATCH(O72,Supplier!C:C,0),0),"")</f>
        <v/>
      </c>
      <c r="Q72" s="487"/>
      <c r="R72" s="487"/>
      <c r="S72" s="489"/>
      <c r="T72" s="490" t="str">
        <f>IFERROR(INDEX('Kode Akun'!N:N,MATCH(H72,'Kode Akun'!C:C,0),0),"")</f>
        <v/>
      </c>
      <c r="U72" s="488" t="str">
        <f>IFERROR(INDEX('Kode Akun'!O:O,MATCH(H72,'Kode Akun'!C:C,0),0),"")</f>
        <v/>
      </c>
      <c r="V72" s="166"/>
    </row>
    <row r="73" spans="1:22" ht="15" customHeight="1" x14ac:dyDescent="0.25">
      <c r="A73" s="51">
        <f t="shared" si="0"/>
        <v>2</v>
      </c>
      <c r="B73" s="51">
        <f t="shared" si="1"/>
        <v>0</v>
      </c>
      <c r="C73" s="442">
        <f t="shared" si="2"/>
        <v>0</v>
      </c>
      <c r="D73" s="477">
        <v>64</v>
      </c>
      <c r="E73" s="478"/>
      <c r="F73" s="477"/>
      <c r="G73" s="479"/>
      <c r="H73" s="477"/>
      <c r="I73" s="480" t="str">
        <f>IF(H73&lt;&gt;"",INDEX('Kode Akun'!$D:$D,MATCH($H73,'Kode Akun'!$C:$C,0),0),"")</f>
        <v/>
      </c>
      <c r="J73" s="481"/>
      <c r="K73" s="481"/>
      <c r="L73" s="482"/>
      <c r="M73" s="483"/>
      <c r="N73" s="484"/>
      <c r="O73" s="484"/>
      <c r="P73" s="488" t="str">
        <f>IFERROR(INDEX(Supplier!D:D,MATCH(O73,Supplier!C:C,0),0),"")</f>
        <v/>
      </c>
      <c r="Q73" s="487"/>
      <c r="R73" s="487"/>
      <c r="S73" s="489"/>
      <c r="T73" s="490" t="str">
        <f>IFERROR(INDEX('Kode Akun'!N:N,MATCH(H73,'Kode Akun'!C:C,0),0),"")</f>
        <v/>
      </c>
      <c r="U73" s="488" t="str">
        <f>IFERROR(INDEX('Kode Akun'!O:O,MATCH(H73,'Kode Akun'!C:C,0),0),"")</f>
        <v/>
      </c>
      <c r="V73" s="166"/>
    </row>
    <row r="74" spans="1:22" ht="15" customHeight="1" x14ac:dyDescent="0.25">
      <c r="A74" s="51">
        <f t="shared" ref="A74:A137" si="3">IF(AND(H74=arapcontrol,O74=arapledgercode),A73+1,A73)</f>
        <v>2</v>
      </c>
      <c r="B74" s="51">
        <f t="shared" ref="B74:B137" si="4">IF(AND(H74=AkunARKontrol,R74=AkunAR),B73+1,B73)</f>
        <v>0</v>
      </c>
      <c r="C74" s="442">
        <f t="shared" ref="C74:C137" si="5">IF(H74=AkunBukuBesar,IF(C73=0,GLJPMax+C73+1,C73+1),C73)</f>
        <v>0</v>
      </c>
      <c r="D74" s="477">
        <v>65</v>
      </c>
      <c r="E74" s="478"/>
      <c r="F74" s="477"/>
      <c r="G74" s="479"/>
      <c r="H74" s="477"/>
      <c r="I74" s="480" t="str">
        <f>IF(H74&lt;&gt;"",INDEX('Kode Akun'!$D:$D,MATCH($H74,'Kode Akun'!$C:$C,0),0),"")</f>
        <v/>
      </c>
      <c r="J74" s="481"/>
      <c r="K74" s="481"/>
      <c r="L74" s="482"/>
      <c r="M74" s="483"/>
      <c r="N74" s="484"/>
      <c r="O74" s="484"/>
      <c r="P74" s="488" t="str">
        <f>IFERROR(INDEX(Supplier!D:D,MATCH(O74,Supplier!C:C,0),0),"")</f>
        <v/>
      </c>
      <c r="Q74" s="487"/>
      <c r="R74" s="487"/>
      <c r="S74" s="489"/>
      <c r="T74" s="490" t="str">
        <f>IFERROR(INDEX('Kode Akun'!N:N,MATCH(H74,'Kode Akun'!C:C,0),0),"")</f>
        <v/>
      </c>
      <c r="U74" s="488" t="str">
        <f>IFERROR(INDEX('Kode Akun'!O:O,MATCH(H74,'Kode Akun'!C:C,0),0),"")</f>
        <v/>
      </c>
      <c r="V74" s="166"/>
    </row>
    <row r="75" spans="1:22" ht="15" customHeight="1" x14ac:dyDescent="0.25">
      <c r="A75" s="51">
        <f t="shared" si="3"/>
        <v>2</v>
      </c>
      <c r="B75" s="51">
        <f t="shared" si="4"/>
        <v>0</v>
      </c>
      <c r="C75" s="442">
        <f t="shared" si="5"/>
        <v>0</v>
      </c>
      <c r="D75" s="477">
        <v>66</v>
      </c>
      <c r="E75" s="478"/>
      <c r="F75" s="477"/>
      <c r="G75" s="479"/>
      <c r="H75" s="477"/>
      <c r="I75" s="480" t="str">
        <f>IF(H75&lt;&gt;"",INDEX('Kode Akun'!$D:$D,MATCH($H75,'Kode Akun'!$C:$C,0),0),"")</f>
        <v/>
      </c>
      <c r="J75" s="481"/>
      <c r="K75" s="481"/>
      <c r="L75" s="482"/>
      <c r="M75" s="483"/>
      <c r="N75" s="484"/>
      <c r="O75" s="484"/>
      <c r="P75" s="488" t="str">
        <f>IFERROR(INDEX(Supplier!D:D,MATCH(O75,Supplier!C:C,0),0),"")</f>
        <v/>
      </c>
      <c r="Q75" s="487"/>
      <c r="R75" s="487"/>
      <c r="S75" s="489"/>
      <c r="T75" s="490" t="str">
        <f>IFERROR(INDEX('Kode Akun'!N:N,MATCH(H75,'Kode Akun'!C:C,0),0),"")</f>
        <v/>
      </c>
      <c r="U75" s="488" t="str">
        <f>IFERROR(INDEX('Kode Akun'!O:O,MATCH(H75,'Kode Akun'!C:C,0),0),"")</f>
        <v/>
      </c>
      <c r="V75" s="166"/>
    </row>
    <row r="76" spans="1:22" ht="15" customHeight="1" x14ac:dyDescent="0.25">
      <c r="A76" s="51">
        <f t="shared" si="3"/>
        <v>2</v>
      </c>
      <c r="B76" s="51">
        <f t="shared" si="4"/>
        <v>0</v>
      </c>
      <c r="C76" s="442">
        <f t="shared" si="5"/>
        <v>0</v>
      </c>
      <c r="D76" s="477">
        <v>67</v>
      </c>
      <c r="E76" s="478"/>
      <c r="F76" s="477"/>
      <c r="G76" s="479"/>
      <c r="H76" s="477"/>
      <c r="I76" s="480" t="str">
        <f>IF(H76&lt;&gt;"",INDEX('Kode Akun'!$D:$D,MATCH($H76,'Kode Akun'!$C:$C,0),0),"")</f>
        <v/>
      </c>
      <c r="J76" s="481"/>
      <c r="K76" s="481"/>
      <c r="L76" s="482"/>
      <c r="M76" s="483"/>
      <c r="N76" s="484"/>
      <c r="O76" s="484"/>
      <c r="P76" s="488" t="str">
        <f>IFERROR(INDEX(Supplier!D:D,MATCH(O76,Supplier!C:C,0),0),"")</f>
        <v/>
      </c>
      <c r="Q76" s="487"/>
      <c r="R76" s="487"/>
      <c r="S76" s="489"/>
      <c r="T76" s="490" t="str">
        <f>IFERROR(INDEX('Kode Akun'!N:N,MATCH(H76,'Kode Akun'!C:C,0),0),"")</f>
        <v/>
      </c>
      <c r="U76" s="488" t="str">
        <f>IFERROR(INDEX('Kode Akun'!O:O,MATCH(H76,'Kode Akun'!C:C,0),0),"")</f>
        <v/>
      </c>
      <c r="V76" s="166"/>
    </row>
    <row r="77" spans="1:22" ht="15" customHeight="1" x14ac:dyDescent="0.25">
      <c r="A77" s="51">
        <f t="shared" si="3"/>
        <v>2</v>
      </c>
      <c r="B77" s="51">
        <f t="shared" si="4"/>
        <v>0</v>
      </c>
      <c r="C77" s="442">
        <f t="shared" si="5"/>
        <v>0</v>
      </c>
      <c r="D77" s="477">
        <v>68</v>
      </c>
      <c r="E77" s="478"/>
      <c r="F77" s="477"/>
      <c r="G77" s="479"/>
      <c r="H77" s="477"/>
      <c r="I77" s="480" t="str">
        <f>IF(H77&lt;&gt;"",INDEX('Kode Akun'!$D:$D,MATCH($H77,'Kode Akun'!$C:$C,0),0),"")</f>
        <v/>
      </c>
      <c r="J77" s="481"/>
      <c r="K77" s="481"/>
      <c r="L77" s="482"/>
      <c r="M77" s="483"/>
      <c r="N77" s="484"/>
      <c r="O77" s="484"/>
      <c r="P77" s="488" t="str">
        <f>IFERROR(INDEX(Supplier!D:D,MATCH(O77,Supplier!C:C,0),0),"")</f>
        <v/>
      </c>
      <c r="Q77" s="487"/>
      <c r="R77" s="487"/>
      <c r="S77" s="489"/>
      <c r="T77" s="490" t="str">
        <f>IFERROR(INDEX('Kode Akun'!N:N,MATCH(H77,'Kode Akun'!C:C,0),0),"")</f>
        <v/>
      </c>
      <c r="U77" s="488" t="str">
        <f>IFERROR(INDEX('Kode Akun'!O:O,MATCH(H77,'Kode Akun'!C:C,0),0),"")</f>
        <v/>
      </c>
      <c r="V77" s="166"/>
    </row>
    <row r="78" spans="1:22" ht="15" customHeight="1" x14ac:dyDescent="0.25">
      <c r="A78" s="51">
        <f t="shared" si="3"/>
        <v>2</v>
      </c>
      <c r="B78" s="51">
        <f t="shared" si="4"/>
        <v>0</v>
      </c>
      <c r="C78" s="442">
        <f t="shared" si="5"/>
        <v>0</v>
      </c>
      <c r="D78" s="477">
        <v>69</v>
      </c>
      <c r="E78" s="478"/>
      <c r="F78" s="477"/>
      <c r="G78" s="479"/>
      <c r="H78" s="477"/>
      <c r="I78" s="480" t="str">
        <f>IF(H78&lt;&gt;"",INDEX('Kode Akun'!$D:$D,MATCH($H78,'Kode Akun'!$C:$C,0),0),"")</f>
        <v/>
      </c>
      <c r="J78" s="481"/>
      <c r="K78" s="481"/>
      <c r="L78" s="482"/>
      <c r="M78" s="483"/>
      <c r="N78" s="484"/>
      <c r="O78" s="484"/>
      <c r="P78" s="488" t="str">
        <f>IFERROR(INDEX(Supplier!D:D,MATCH(O78,Supplier!C:C,0),0),"")</f>
        <v/>
      </c>
      <c r="Q78" s="487"/>
      <c r="R78" s="487"/>
      <c r="S78" s="489"/>
      <c r="T78" s="490" t="str">
        <f>IFERROR(INDEX('Kode Akun'!N:N,MATCH(H78,'Kode Akun'!C:C,0),0),"")</f>
        <v/>
      </c>
      <c r="U78" s="488" t="str">
        <f>IFERROR(INDEX('Kode Akun'!O:O,MATCH(H78,'Kode Akun'!C:C,0),0),"")</f>
        <v/>
      </c>
      <c r="V78" s="166"/>
    </row>
    <row r="79" spans="1:22" ht="15" customHeight="1" x14ac:dyDescent="0.25">
      <c r="A79" s="51">
        <f t="shared" si="3"/>
        <v>2</v>
      </c>
      <c r="B79" s="51">
        <f t="shared" si="4"/>
        <v>0</v>
      </c>
      <c r="C79" s="442">
        <f t="shared" si="5"/>
        <v>0</v>
      </c>
      <c r="D79" s="477">
        <v>70</v>
      </c>
      <c r="E79" s="478"/>
      <c r="F79" s="477"/>
      <c r="G79" s="479"/>
      <c r="H79" s="477"/>
      <c r="I79" s="480" t="str">
        <f>IF(H79&lt;&gt;"",INDEX('Kode Akun'!$D:$D,MATCH($H79,'Kode Akun'!$C:$C,0),0),"")</f>
        <v/>
      </c>
      <c r="J79" s="481"/>
      <c r="K79" s="481"/>
      <c r="L79" s="482"/>
      <c r="M79" s="483"/>
      <c r="N79" s="484"/>
      <c r="O79" s="484"/>
      <c r="P79" s="488" t="str">
        <f>IFERROR(INDEX(Supplier!D:D,MATCH(O79,Supplier!C:C,0),0),"")</f>
        <v/>
      </c>
      <c r="Q79" s="487"/>
      <c r="R79" s="487"/>
      <c r="S79" s="489"/>
      <c r="T79" s="490" t="str">
        <f>IFERROR(INDEX('Kode Akun'!N:N,MATCH(H79,'Kode Akun'!C:C,0),0),"")</f>
        <v/>
      </c>
      <c r="U79" s="488" t="str">
        <f>IFERROR(INDEX('Kode Akun'!O:O,MATCH(H79,'Kode Akun'!C:C,0),0),"")</f>
        <v/>
      </c>
      <c r="V79" s="166"/>
    </row>
    <row r="80" spans="1:22" ht="15" customHeight="1" x14ac:dyDescent="0.25">
      <c r="A80" s="51">
        <f t="shared" si="3"/>
        <v>2</v>
      </c>
      <c r="B80" s="51">
        <f t="shared" si="4"/>
        <v>0</v>
      </c>
      <c r="C80" s="442">
        <f t="shared" si="5"/>
        <v>0</v>
      </c>
      <c r="D80" s="477">
        <v>71</v>
      </c>
      <c r="E80" s="478"/>
      <c r="F80" s="477"/>
      <c r="G80" s="479"/>
      <c r="H80" s="477"/>
      <c r="I80" s="480" t="str">
        <f>IF(H80&lt;&gt;"",INDEX('Kode Akun'!$D:$D,MATCH($H80,'Kode Akun'!$C:$C,0),0),"")</f>
        <v/>
      </c>
      <c r="J80" s="481"/>
      <c r="K80" s="481"/>
      <c r="L80" s="482"/>
      <c r="M80" s="483"/>
      <c r="N80" s="484"/>
      <c r="O80" s="484"/>
      <c r="P80" s="488" t="str">
        <f>IFERROR(INDEX(Supplier!D:D,MATCH(O80,Supplier!C:C,0),0),"")</f>
        <v/>
      </c>
      <c r="Q80" s="487"/>
      <c r="R80" s="487"/>
      <c r="S80" s="489"/>
      <c r="T80" s="490" t="str">
        <f>IFERROR(INDEX('Kode Akun'!N:N,MATCH(H80,'Kode Akun'!C:C,0),0),"")</f>
        <v/>
      </c>
      <c r="U80" s="488" t="str">
        <f>IFERROR(INDEX('Kode Akun'!O:O,MATCH(H80,'Kode Akun'!C:C,0),0),"")</f>
        <v/>
      </c>
      <c r="V80" s="166"/>
    </row>
    <row r="81" spans="1:22" ht="15" customHeight="1" x14ac:dyDescent="0.25">
      <c r="A81" s="51">
        <f t="shared" si="3"/>
        <v>2</v>
      </c>
      <c r="B81" s="51">
        <f t="shared" si="4"/>
        <v>0</v>
      </c>
      <c r="C81" s="442">
        <f t="shared" si="5"/>
        <v>0</v>
      </c>
      <c r="D81" s="477">
        <v>72</v>
      </c>
      <c r="E81" s="478"/>
      <c r="F81" s="477"/>
      <c r="G81" s="479"/>
      <c r="H81" s="477"/>
      <c r="I81" s="480" t="str">
        <f>IF(H81&lt;&gt;"",INDEX('Kode Akun'!$D:$D,MATCH($H81,'Kode Akun'!$C:$C,0),0),"")</f>
        <v/>
      </c>
      <c r="J81" s="481"/>
      <c r="K81" s="481"/>
      <c r="L81" s="482"/>
      <c r="M81" s="483"/>
      <c r="N81" s="484"/>
      <c r="O81" s="484"/>
      <c r="P81" s="488" t="str">
        <f>IFERROR(INDEX(Supplier!D:D,MATCH(O81,Supplier!C:C,0),0),"")</f>
        <v/>
      </c>
      <c r="Q81" s="487"/>
      <c r="R81" s="487"/>
      <c r="S81" s="489"/>
      <c r="T81" s="490" t="str">
        <f>IFERROR(INDEX('Kode Akun'!N:N,MATCH(H81,'Kode Akun'!C:C,0),0),"")</f>
        <v/>
      </c>
      <c r="U81" s="488" t="str">
        <f>IFERROR(INDEX('Kode Akun'!O:O,MATCH(H81,'Kode Akun'!C:C,0),0),"")</f>
        <v/>
      </c>
      <c r="V81" s="166"/>
    </row>
    <row r="82" spans="1:22" ht="15" customHeight="1" x14ac:dyDescent="0.25">
      <c r="A82" s="51">
        <f t="shared" si="3"/>
        <v>2</v>
      </c>
      <c r="B82" s="51">
        <f t="shared" si="4"/>
        <v>0</v>
      </c>
      <c r="C82" s="442">
        <f t="shared" si="5"/>
        <v>0</v>
      </c>
      <c r="D82" s="477">
        <v>73</v>
      </c>
      <c r="E82" s="478"/>
      <c r="F82" s="477"/>
      <c r="G82" s="479"/>
      <c r="H82" s="477"/>
      <c r="I82" s="480" t="str">
        <f>IF(H82&lt;&gt;"",INDEX('Kode Akun'!$D:$D,MATCH($H82,'Kode Akun'!$C:$C,0),0),"")</f>
        <v/>
      </c>
      <c r="J82" s="481"/>
      <c r="K82" s="481"/>
      <c r="L82" s="482"/>
      <c r="M82" s="483"/>
      <c r="N82" s="484"/>
      <c r="O82" s="484"/>
      <c r="P82" s="488" t="str">
        <f>IFERROR(INDEX(Supplier!D:D,MATCH(O82,Supplier!C:C,0),0),"")</f>
        <v/>
      </c>
      <c r="Q82" s="487"/>
      <c r="R82" s="487"/>
      <c r="S82" s="489"/>
      <c r="T82" s="490" t="str">
        <f>IFERROR(INDEX('Kode Akun'!N:N,MATCH(H82,'Kode Akun'!C:C,0),0),"")</f>
        <v/>
      </c>
      <c r="U82" s="488" t="str">
        <f>IFERROR(INDEX('Kode Akun'!O:O,MATCH(H82,'Kode Akun'!C:C,0),0),"")</f>
        <v/>
      </c>
      <c r="V82" s="166"/>
    </row>
    <row r="83" spans="1:22" ht="15" customHeight="1" x14ac:dyDescent="0.25">
      <c r="A83" s="51">
        <f t="shared" si="3"/>
        <v>2</v>
      </c>
      <c r="B83" s="51">
        <f t="shared" si="4"/>
        <v>0</v>
      </c>
      <c r="C83" s="442">
        <f t="shared" si="5"/>
        <v>0</v>
      </c>
      <c r="D83" s="477">
        <v>74</v>
      </c>
      <c r="E83" s="478"/>
      <c r="F83" s="477"/>
      <c r="G83" s="479"/>
      <c r="H83" s="477"/>
      <c r="I83" s="480" t="str">
        <f>IF(H83&lt;&gt;"",INDEX('Kode Akun'!$D:$D,MATCH($H83,'Kode Akun'!$C:$C,0),0),"")</f>
        <v/>
      </c>
      <c r="J83" s="481"/>
      <c r="K83" s="481"/>
      <c r="L83" s="482"/>
      <c r="M83" s="483"/>
      <c r="N83" s="484"/>
      <c r="O83" s="484"/>
      <c r="P83" s="488" t="str">
        <f>IFERROR(INDEX(Supplier!D:D,MATCH(O83,Supplier!C:C,0),0),"")</f>
        <v/>
      </c>
      <c r="Q83" s="487"/>
      <c r="R83" s="487"/>
      <c r="S83" s="489"/>
      <c r="T83" s="490" t="str">
        <f>IFERROR(INDEX('Kode Akun'!N:N,MATCH(H83,'Kode Akun'!C:C,0),0),"")</f>
        <v/>
      </c>
      <c r="U83" s="488" t="str">
        <f>IFERROR(INDEX('Kode Akun'!O:O,MATCH(H83,'Kode Akun'!C:C,0),0),"")</f>
        <v/>
      </c>
      <c r="V83" s="166"/>
    </row>
    <row r="84" spans="1:22" ht="15" customHeight="1" x14ac:dyDescent="0.25">
      <c r="A84" s="51">
        <f t="shared" si="3"/>
        <v>2</v>
      </c>
      <c r="B84" s="51">
        <f t="shared" si="4"/>
        <v>0</v>
      </c>
      <c r="C84" s="442">
        <f t="shared" si="5"/>
        <v>0</v>
      </c>
      <c r="D84" s="477">
        <v>75</v>
      </c>
      <c r="E84" s="478"/>
      <c r="F84" s="477"/>
      <c r="G84" s="479"/>
      <c r="H84" s="477"/>
      <c r="I84" s="480" t="str">
        <f>IF(H84&lt;&gt;"",INDEX('Kode Akun'!$D:$D,MATCH($H84,'Kode Akun'!$C:$C,0),0),"")</f>
        <v/>
      </c>
      <c r="J84" s="481"/>
      <c r="K84" s="481"/>
      <c r="L84" s="482"/>
      <c r="M84" s="483"/>
      <c r="N84" s="484"/>
      <c r="O84" s="484"/>
      <c r="P84" s="488" t="str">
        <f>IFERROR(INDEX(Supplier!D:D,MATCH(O84,Supplier!C:C,0),0),"")</f>
        <v/>
      </c>
      <c r="Q84" s="487"/>
      <c r="R84" s="487"/>
      <c r="S84" s="489"/>
      <c r="T84" s="490" t="str">
        <f>IFERROR(INDEX('Kode Akun'!N:N,MATCH(H84,'Kode Akun'!C:C,0),0),"")</f>
        <v/>
      </c>
      <c r="U84" s="488" t="str">
        <f>IFERROR(INDEX('Kode Akun'!O:O,MATCH(H84,'Kode Akun'!C:C,0),0),"")</f>
        <v/>
      </c>
      <c r="V84" s="166"/>
    </row>
    <row r="85" spans="1:22" ht="15" customHeight="1" x14ac:dyDescent="0.25">
      <c r="A85" s="51">
        <f t="shared" si="3"/>
        <v>2</v>
      </c>
      <c r="B85" s="51">
        <f t="shared" si="4"/>
        <v>0</v>
      </c>
      <c r="C85" s="442">
        <f t="shared" si="5"/>
        <v>0</v>
      </c>
      <c r="D85" s="477">
        <v>76</v>
      </c>
      <c r="E85" s="478"/>
      <c r="F85" s="477"/>
      <c r="G85" s="479"/>
      <c r="H85" s="477"/>
      <c r="I85" s="480" t="str">
        <f>IF(H85&lt;&gt;"",INDEX('Kode Akun'!$D:$D,MATCH($H85,'Kode Akun'!$C:$C,0),0),"")</f>
        <v/>
      </c>
      <c r="J85" s="481"/>
      <c r="K85" s="481"/>
      <c r="L85" s="482"/>
      <c r="M85" s="483"/>
      <c r="N85" s="484"/>
      <c r="O85" s="484"/>
      <c r="P85" s="488" t="str">
        <f>IFERROR(INDEX(Supplier!D:D,MATCH(O85,Supplier!C:C,0),0),"")</f>
        <v/>
      </c>
      <c r="Q85" s="487"/>
      <c r="R85" s="487"/>
      <c r="S85" s="489"/>
      <c r="T85" s="490" t="str">
        <f>IFERROR(INDEX('Kode Akun'!N:N,MATCH(H85,'Kode Akun'!C:C,0),0),"")</f>
        <v/>
      </c>
      <c r="U85" s="488" t="str">
        <f>IFERROR(INDEX('Kode Akun'!O:O,MATCH(H85,'Kode Akun'!C:C,0),0),"")</f>
        <v/>
      </c>
      <c r="V85" s="166"/>
    </row>
    <row r="86" spans="1:22" ht="15" customHeight="1" x14ac:dyDescent="0.25">
      <c r="A86" s="51">
        <f t="shared" si="3"/>
        <v>2</v>
      </c>
      <c r="B86" s="51">
        <f t="shared" si="4"/>
        <v>0</v>
      </c>
      <c r="C86" s="442">
        <f t="shared" si="5"/>
        <v>0</v>
      </c>
      <c r="D86" s="477">
        <v>77</v>
      </c>
      <c r="E86" s="478"/>
      <c r="F86" s="477"/>
      <c r="G86" s="479"/>
      <c r="H86" s="477"/>
      <c r="I86" s="480" t="str">
        <f>IF(H86&lt;&gt;"",INDEX('Kode Akun'!$D:$D,MATCH($H86,'Kode Akun'!$C:$C,0),0),"")</f>
        <v/>
      </c>
      <c r="J86" s="481"/>
      <c r="K86" s="481"/>
      <c r="L86" s="482"/>
      <c r="M86" s="483"/>
      <c r="N86" s="484"/>
      <c r="O86" s="484"/>
      <c r="P86" s="488" t="str">
        <f>IFERROR(INDEX(Supplier!D:D,MATCH(O86,Supplier!C:C,0),0),"")</f>
        <v/>
      </c>
      <c r="Q86" s="487"/>
      <c r="R86" s="487"/>
      <c r="S86" s="489"/>
      <c r="T86" s="490" t="str">
        <f>IFERROR(INDEX('Kode Akun'!N:N,MATCH(H86,'Kode Akun'!C:C,0),0),"")</f>
        <v/>
      </c>
      <c r="U86" s="488" t="str">
        <f>IFERROR(INDEX('Kode Akun'!O:O,MATCH(H86,'Kode Akun'!C:C,0),0),"")</f>
        <v/>
      </c>
      <c r="V86" s="166"/>
    </row>
    <row r="87" spans="1:22" ht="15" customHeight="1" x14ac:dyDescent="0.25">
      <c r="A87" s="51">
        <f t="shared" si="3"/>
        <v>2</v>
      </c>
      <c r="B87" s="51">
        <f t="shared" si="4"/>
        <v>0</v>
      </c>
      <c r="C87" s="442">
        <f t="shared" si="5"/>
        <v>0</v>
      </c>
      <c r="D87" s="477">
        <v>78</v>
      </c>
      <c r="E87" s="478"/>
      <c r="F87" s="477"/>
      <c r="G87" s="479"/>
      <c r="H87" s="477"/>
      <c r="I87" s="480" t="str">
        <f>IF(H87&lt;&gt;"",INDEX('Kode Akun'!$D:$D,MATCH($H87,'Kode Akun'!$C:$C,0),0),"")</f>
        <v/>
      </c>
      <c r="J87" s="481"/>
      <c r="K87" s="481"/>
      <c r="L87" s="482"/>
      <c r="M87" s="483"/>
      <c r="N87" s="484"/>
      <c r="O87" s="484"/>
      <c r="P87" s="488" t="str">
        <f>IFERROR(INDEX(Supplier!D:D,MATCH(O87,Supplier!C:C,0),0),"")</f>
        <v/>
      </c>
      <c r="Q87" s="487"/>
      <c r="R87" s="487"/>
      <c r="S87" s="489"/>
      <c r="T87" s="490" t="str">
        <f>IFERROR(INDEX('Kode Akun'!N:N,MATCH(H87,'Kode Akun'!C:C,0),0),"")</f>
        <v/>
      </c>
      <c r="U87" s="488" t="str">
        <f>IFERROR(INDEX('Kode Akun'!O:O,MATCH(H87,'Kode Akun'!C:C,0),0),"")</f>
        <v/>
      </c>
      <c r="V87" s="166"/>
    </row>
    <row r="88" spans="1:22" ht="15" customHeight="1" x14ac:dyDescent="0.25">
      <c r="A88" s="51">
        <f t="shared" si="3"/>
        <v>2</v>
      </c>
      <c r="B88" s="51">
        <f t="shared" si="4"/>
        <v>0</v>
      </c>
      <c r="C88" s="442">
        <f t="shared" si="5"/>
        <v>0</v>
      </c>
      <c r="D88" s="477">
        <v>79</v>
      </c>
      <c r="E88" s="478"/>
      <c r="F88" s="477"/>
      <c r="G88" s="479"/>
      <c r="H88" s="477"/>
      <c r="I88" s="480" t="str">
        <f>IF(H88&lt;&gt;"",INDEX('Kode Akun'!$D:$D,MATCH($H88,'Kode Akun'!$C:$C,0),0),"")</f>
        <v/>
      </c>
      <c r="J88" s="481"/>
      <c r="K88" s="481"/>
      <c r="L88" s="482"/>
      <c r="M88" s="483"/>
      <c r="N88" s="484"/>
      <c r="O88" s="484"/>
      <c r="P88" s="488" t="str">
        <f>IFERROR(INDEX(Supplier!D:D,MATCH(O88,Supplier!C:C,0),0),"")</f>
        <v/>
      </c>
      <c r="Q88" s="487"/>
      <c r="R88" s="487"/>
      <c r="S88" s="489"/>
      <c r="T88" s="490" t="str">
        <f>IFERROR(INDEX('Kode Akun'!N:N,MATCH(H88,'Kode Akun'!C:C,0),0),"")</f>
        <v/>
      </c>
      <c r="U88" s="488" t="str">
        <f>IFERROR(INDEX('Kode Akun'!O:O,MATCH(H88,'Kode Akun'!C:C,0),0),"")</f>
        <v/>
      </c>
      <c r="V88" s="166"/>
    </row>
    <row r="89" spans="1:22" ht="15" customHeight="1" x14ac:dyDescent="0.25">
      <c r="A89" s="51">
        <f t="shared" si="3"/>
        <v>2</v>
      </c>
      <c r="B89" s="51">
        <f t="shared" si="4"/>
        <v>0</v>
      </c>
      <c r="C89" s="442">
        <f t="shared" si="5"/>
        <v>0</v>
      </c>
      <c r="D89" s="477">
        <v>80</v>
      </c>
      <c r="E89" s="478"/>
      <c r="F89" s="477"/>
      <c r="G89" s="479"/>
      <c r="H89" s="477"/>
      <c r="I89" s="480" t="str">
        <f>IF(H89&lt;&gt;"",INDEX('Kode Akun'!$D:$D,MATCH($H89,'Kode Akun'!$C:$C,0),0),"")</f>
        <v/>
      </c>
      <c r="J89" s="481"/>
      <c r="K89" s="481"/>
      <c r="L89" s="482"/>
      <c r="M89" s="483"/>
      <c r="N89" s="484"/>
      <c r="O89" s="484"/>
      <c r="P89" s="488" t="str">
        <f>IFERROR(INDEX(Supplier!D:D,MATCH(O89,Supplier!C:C,0),0),"")</f>
        <v/>
      </c>
      <c r="Q89" s="487"/>
      <c r="R89" s="487"/>
      <c r="S89" s="489"/>
      <c r="T89" s="490" t="str">
        <f>IFERROR(INDEX('Kode Akun'!N:N,MATCH(H89,'Kode Akun'!C:C,0),0),"")</f>
        <v/>
      </c>
      <c r="U89" s="488" t="str">
        <f>IFERROR(INDEX('Kode Akun'!O:O,MATCH(H89,'Kode Akun'!C:C,0),0),"")</f>
        <v/>
      </c>
      <c r="V89" s="166"/>
    </row>
    <row r="90" spans="1:22" ht="15" customHeight="1" x14ac:dyDescent="0.25">
      <c r="A90" s="51">
        <f t="shared" si="3"/>
        <v>2</v>
      </c>
      <c r="B90" s="51">
        <f t="shared" si="4"/>
        <v>0</v>
      </c>
      <c r="C90" s="442">
        <f t="shared" si="5"/>
        <v>0</v>
      </c>
      <c r="D90" s="477">
        <v>81</v>
      </c>
      <c r="E90" s="478"/>
      <c r="F90" s="477"/>
      <c r="G90" s="479"/>
      <c r="H90" s="477"/>
      <c r="I90" s="480" t="str">
        <f>IF(H90&lt;&gt;"",INDEX('Kode Akun'!$D:$D,MATCH($H90,'Kode Akun'!$C:$C,0),0),"")</f>
        <v/>
      </c>
      <c r="J90" s="481"/>
      <c r="K90" s="481"/>
      <c r="L90" s="482"/>
      <c r="M90" s="483"/>
      <c r="N90" s="484"/>
      <c r="O90" s="484"/>
      <c r="P90" s="488" t="str">
        <f>IFERROR(INDEX(Supplier!D:D,MATCH(O90,Supplier!C:C,0),0),"")</f>
        <v/>
      </c>
      <c r="Q90" s="487"/>
      <c r="R90" s="487"/>
      <c r="S90" s="489"/>
      <c r="T90" s="490" t="str">
        <f>IFERROR(INDEX('Kode Akun'!N:N,MATCH(H90,'Kode Akun'!C:C,0),0),"")</f>
        <v/>
      </c>
      <c r="U90" s="488" t="str">
        <f>IFERROR(INDEX('Kode Akun'!O:O,MATCH(H90,'Kode Akun'!C:C,0),0),"")</f>
        <v/>
      </c>
      <c r="V90" s="166"/>
    </row>
    <row r="91" spans="1:22" ht="15" customHeight="1" x14ac:dyDescent="0.25">
      <c r="A91" s="51">
        <f t="shared" si="3"/>
        <v>2</v>
      </c>
      <c r="B91" s="51">
        <f t="shared" si="4"/>
        <v>0</v>
      </c>
      <c r="C91" s="442">
        <f t="shared" si="5"/>
        <v>0</v>
      </c>
      <c r="D91" s="477">
        <v>82</v>
      </c>
      <c r="E91" s="478"/>
      <c r="F91" s="477"/>
      <c r="G91" s="479"/>
      <c r="H91" s="477"/>
      <c r="I91" s="480" t="str">
        <f>IF(H91&lt;&gt;"",INDEX('Kode Akun'!$D:$D,MATCH($H91,'Kode Akun'!$C:$C,0),0),"")</f>
        <v/>
      </c>
      <c r="J91" s="481"/>
      <c r="K91" s="481"/>
      <c r="L91" s="482"/>
      <c r="M91" s="483"/>
      <c r="N91" s="484"/>
      <c r="O91" s="484"/>
      <c r="P91" s="488" t="str">
        <f>IFERROR(INDEX(Supplier!D:D,MATCH(O91,Supplier!C:C,0),0),"")</f>
        <v/>
      </c>
      <c r="Q91" s="487"/>
      <c r="R91" s="487"/>
      <c r="S91" s="489"/>
      <c r="T91" s="490" t="str">
        <f>IFERROR(INDEX('Kode Akun'!N:N,MATCH(H91,'Kode Akun'!C:C,0),0),"")</f>
        <v/>
      </c>
      <c r="U91" s="488" t="str">
        <f>IFERROR(INDEX('Kode Akun'!O:O,MATCH(H91,'Kode Akun'!C:C,0),0),"")</f>
        <v/>
      </c>
      <c r="V91" s="166"/>
    </row>
    <row r="92" spans="1:22" ht="15" customHeight="1" x14ac:dyDescent="0.25">
      <c r="A92" s="51">
        <f t="shared" si="3"/>
        <v>2</v>
      </c>
      <c r="B92" s="51">
        <f t="shared" si="4"/>
        <v>0</v>
      </c>
      <c r="C92" s="442">
        <f t="shared" si="5"/>
        <v>0</v>
      </c>
      <c r="D92" s="477">
        <v>83</v>
      </c>
      <c r="E92" s="478"/>
      <c r="F92" s="477"/>
      <c r="G92" s="479"/>
      <c r="H92" s="477"/>
      <c r="I92" s="480" t="str">
        <f>IF(H92&lt;&gt;"",INDEX('Kode Akun'!$D:$D,MATCH($H92,'Kode Akun'!$C:$C,0),0),"")</f>
        <v/>
      </c>
      <c r="J92" s="481"/>
      <c r="K92" s="481"/>
      <c r="L92" s="482"/>
      <c r="M92" s="483"/>
      <c r="N92" s="484"/>
      <c r="O92" s="484"/>
      <c r="P92" s="488" t="str">
        <f>IFERROR(INDEX(Supplier!D:D,MATCH(O92,Supplier!C:C,0),0),"")</f>
        <v/>
      </c>
      <c r="Q92" s="487"/>
      <c r="R92" s="487"/>
      <c r="S92" s="489"/>
      <c r="T92" s="490" t="str">
        <f>IFERROR(INDEX('Kode Akun'!N:N,MATCH(H92,'Kode Akun'!C:C,0),0),"")</f>
        <v/>
      </c>
      <c r="U92" s="488" t="str">
        <f>IFERROR(INDEX('Kode Akun'!O:O,MATCH(H92,'Kode Akun'!C:C,0),0),"")</f>
        <v/>
      </c>
      <c r="V92" s="166"/>
    </row>
    <row r="93" spans="1:22" ht="15" customHeight="1" x14ac:dyDescent="0.25">
      <c r="A93" s="51">
        <f t="shared" si="3"/>
        <v>2</v>
      </c>
      <c r="B93" s="51">
        <f t="shared" si="4"/>
        <v>0</v>
      </c>
      <c r="C93" s="442">
        <f t="shared" si="5"/>
        <v>0</v>
      </c>
      <c r="D93" s="477">
        <v>84</v>
      </c>
      <c r="E93" s="478"/>
      <c r="F93" s="477"/>
      <c r="G93" s="479"/>
      <c r="H93" s="477"/>
      <c r="I93" s="480" t="str">
        <f>IF(H93&lt;&gt;"",INDEX('Kode Akun'!$D:$D,MATCH($H93,'Kode Akun'!$C:$C,0),0),"")</f>
        <v/>
      </c>
      <c r="J93" s="481"/>
      <c r="K93" s="481"/>
      <c r="L93" s="482"/>
      <c r="M93" s="483"/>
      <c r="N93" s="484"/>
      <c r="O93" s="484"/>
      <c r="P93" s="488" t="str">
        <f>IFERROR(INDEX(Supplier!D:D,MATCH(O93,Supplier!C:C,0),0),"")</f>
        <v/>
      </c>
      <c r="Q93" s="487"/>
      <c r="R93" s="487"/>
      <c r="S93" s="489"/>
      <c r="T93" s="490" t="str">
        <f>IFERROR(INDEX('Kode Akun'!N:N,MATCH(H93,'Kode Akun'!C:C,0),0),"")</f>
        <v/>
      </c>
      <c r="U93" s="488" t="str">
        <f>IFERROR(INDEX('Kode Akun'!O:O,MATCH(H93,'Kode Akun'!C:C,0),0),"")</f>
        <v/>
      </c>
      <c r="V93" s="166"/>
    </row>
    <row r="94" spans="1:22" ht="15" customHeight="1" x14ac:dyDescent="0.25">
      <c r="A94" s="51">
        <f t="shared" si="3"/>
        <v>2</v>
      </c>
      <c r="B94" s="51">
        <f t="shared" si="4"/>
        <v>0</v>
      </c>
      <c r="C94" s="442">
        <f t="shared" si="5"/>
        <v>0</v>
      </c>
      <c r="D94" s="477">
        <v>85</v>
      </c>
      <c r="E94" s="478"/>
      <c r="F94" s="477"/>
      <c r="G94" s="479"/>
      <c r="H94" s="477"/>
      <c r="I94" s="480" t="str">
        <f>IF(H94&lt;&gt;"",INDEX('Kode Akun'!$D:$D,MATCH($H94,'Kode Akun'!$C:$C,0),0),"")</f>
        <v/>
      </c>
      <c r="J94" s="481"/>
      <c r="K94" s="481"/>
      <c r="L94" s="482"/>
      <c r="M94" s="483"/>
      <c r="N94" s="484"/>
      <c r="O94" s="484"/>
      <c r="P94" s="488" t="str">
        <f>IFERROR(INDEX(Supplier!D:D,MATCH(O94,Supplier!C:C,0),0),"")</f>
        <v/>
      </c>
      <c r="Q94" s="487"/>
      <c r="R94" s="487"/>
      <c r="S94" s="489"/>
      <c r="T94" s="490" t="str">
        <f>IFERROR(INDEX('Kode Akun'!N:N,MATCH(H94,'Kode Akun'!C:C,0),0),"")</f>
        <v/>
      </c>
      <c r="U94" s="488" t="str">
        <f>IFERROR(INDEX('Kode Akun'!O:O,MATCH(H94,'Kode Akun'!C:C,0),0),"")</f>
        <v/>
      </c>
      <c r="V94" s="166"/>
    </row>
    <row r="95" spans="1:22" ht="15" customHeight="1" x14ac:dyDescent="0.25">
      <c r="A95" s="51">
        <f t="shared" si="3"/>
        <v>2</v>
      </c>
      <c r="B95" s="51">
        <f t="shared" si="4"/>
        <v>0</v>
      </c>
      <c r="C95" s="442">
        <f t="shared" si="5"/>
        <v>0</v>
      </c>
      <c r="D95" s="477">
        <v>86</v>
      </c>
      <c r="E95" s="478"/>
      <c r="F95" s="477"/>
      <c r="G95" s="479"/>
      <c r="H95" s="477"/>
      <c r="I95" s="480" t="str">
        <f>IF(H95&lt;&gt;"",INDEX('Kode Akun'!$D:$D,MATCH($H95,'Kode Akun'!$C:$C,0),0),"")</f>
        <v/>
      </c>
      <c r="J95" s="481"/>
      <c r="K95" s="481"/>
      <c r="L95" s="482"/>
      <c r="M95" s="483"/>
      <c r="N95" s="484"/>
      <c r="O95" s="484"/>
      <c r="P95" s="488" t="str">
        <f>IFERROR(INDEX(Supplier!D:D,MATCH(O95,Supplier!C:C,0),0),"")</f>
        <v/>
      </c>
      <c r="Q95" s="487"/>
      <c r="R95" s="487"/>
      <c r="S95" s="489"/>
      <c r="T95" s="490" t="str">
        <f>IFERROR(INDEX('Kode Akun'!N:N,MATCH(H95,'Kode Akun'!C:C,0),0),"")</f>
        <v/>
      </c>
      <c r="U95" s="488" t="str">
        <f>IFERROR(INDEX('Kode Akun'!O:O,MATCH(H95,'Kode Akun'!C:C,0),0),"")</f>
        <v/>
      </c>
      <c r="V95" s="166"/>
    </row>
    <row r="96" spans="1:22" ht="15" customHeight="1" x14ac:dyDescent="0.25">
      <c r="A96" s="51">
        <f t="shared" si="3"/>
        <v>2</v>
      </c>
      <c r="B96" s="51">
        <f t="shared" si="4"/>
        <v>0</v>
      </c>
      <c r="C96" s="442">
        <f t="shared" si="5"/>
        <v>0</v>
      </c>
      <c r="D96" s="477">
        <v>87</v>
      </c>
      <c r="E96" s="478"/>
      <c r="F96" s="477"/>
      <c r="G96" s="479"/>
      <c r="H96" s="477"/>
      <c r="I96" s="480" t="str">
        <f>IF(H96&lt;&gt;"",INDEX('Kode Akun'!$D:$D,MATCH($H96,'Kode Akun'!$C:$C,0),0),"")</f>
        <v/>
      </c>
      <c r="J96" s="481"/>
      <c r="K96" s="481"/>
      <c r="L96" s="482"/>
      <c r="M96" s="483"/>
      <c r="N96" s="484"/>
      <c r="O96" s="484"/>
      <c r="P96" s="488" t="str">
        <f>IFERROR(INDEX(Supplier!D:D,MATCH(O96,Supplier!C:C,0),0),"")</f>
        <v/>
      </c>
      <c r="Q96" s="487"/>
      <c r="R96" s="487"/>
      <c r="S96" s="489"/>
      <c r="T96" s="490" t="str">
        <f>IFERROR(INDEX('Kode Akun'!N:N,MATCH(H96,'Kode Akun'!C:C,0),0),"")</f>
        <v/>
      </c>
      <c r="U96" s="488" t="str">
        <f>IFERROR(INDEX('Kode Akun'!O:O,MATCH(H96,'Kode Akun'!C:C,0),0),"")</f>
        <v/>
      </c>
      <c r="V96" s="166"/>
    </row>
    <row r="97" spans="1:22" ht="15" customHeight="1" x14ac:dyDescent="0.25">
      <c r="A97" s="51">
        <f t="shared" si="3"/>
        <v>2</v>
      </c>
      <c r="B97" s="51">
        <f t="shared" si="4"/>
        <v>0</v>
      </c>
      <c r="C97" s="442">
        <f t="shared" si="5"/>
        <v>0</v>
      </c>
      <c r="D97" s="477">
        <v>88</v>
      </c>
      <c r="E97" s="478"/>
      <c r="F97" s="477"/>
      <c r="G97" s="479"/>
      <c r="H97" s="477"/>
      <c r="I97" s="480" t="str">
        <f>IF(H97&lt;&gt;"",INDEX('Kode Akun'!$D:$D,MATCH($H97,'Kode Akun'!$C:$C,0),0),"")</f>
        <v/>
      </c>
      <c r="J97" s="481"/>
      <c r="K97" s="481"/>
      <c r="L97" s="482"/>
      <c r="M97" s="483"/>
      <c r="N97" s="484"/>
      <c r="O97" s="484"/>
      <c r="P97" s="488" t="str">
        <f>IFERROR(INDEX(Supplier!D:D,MATCH(O97,Supplier!C:C,0),0),"")</f>
        <v/>
      </c>
      <c r="Q97" s="487"/>
      <c r="R97" s="487"/>
      <c r="S97" s="489"/>
      <c r="T97" s="490" t="str">
        <f>IFERROR(INDEX('Kode Akun'!N:N,MATCH(H97,'Kode Akun'!C:C,0),0),"")</f>
        <v/>
      </c>
      <c r="U97" s="488" t="str">
        <f>IFERROR(INDEX('Kode Akun'!O:O,MATCH(H97,'Kode Akun'!C:C,0),0),"")</f>
        <v/>
      </c>
      <c r="V97" s="166"/>
    </row>
    <row r="98" spans="1:22" ht="15" customHeight="1" x14ac:dyDescent="0.25">
      <c r="A98" s="51">
        <f t="shared" si="3"/>
        <v>2</v>
      </c>
      <c r="B98" s="51">
        <f t="shared" si="4"/>
        <v>0</v>
      </c>
      <c r="C98" s="442">
        <f t="shared" si="5"/>
        <v>0</v>
      </c>
      <c r="D98" s="477">
        <v>89</v>
      </c>
      <c r="E98" s="478"/>
      <c r="F98" s="477"/>
      <c r="G98" s="479"/>
      <c r="H98" s="477"/>
      <c r="I98" s="480" t="str">
        <f>IF(H98&lt;&gt;"",INDEX('Kode Akun'!$D:$D,MATCH($H98,'Kode Akun'!$C:$C,0),0),"")</f>
        <v/>
      </c>
      <c r="J98" s="481"/>
      <c r="K98" s="481"/>
      <c r="L98" s="482"/>
      <c r="M98" s="483"/>
      <c r="N98" s="484"/>
      <c r="O98" s="484"/>
      <c r="P98" s="488" t="str">
        <f>IFERROR(INDEX(Supplier!D:D,MATCH(O98,Supplier!C:C,0),0),"")</f>
        <v/>
      </c>
      <c r="Q98" s="487"/>
      <c r="R98" s="487"/>
      <c r="S98" s="489"/>
      <c r="T98" s="490" t="str">
        <f>IFERROR(INDEX('Kode Akun'!N:N,MATCH(H98,'Kode Akun'!C:C,0),0),"")</f>
        <v/>
      </c>
      <c r="U98" s="488" t="str">
        <f>IFERROR(INDEX('Kode Akun'!O:O,MATCH(H98,'Kode Akun'!C:C,0),0),"")</f>
        <v/>
      </c>
      <c r="V98" s="166"/>
    </row>
    <row r="99" spans="1:22" ht="15" customHeight="1" x14ac:dyDescent="0.25">
      <c r="A99" s="51">
        <f t="shared" si="3"/>
        <v>2</v>
      </c>
      <c r="B99" s="51">
        <f t="shared" si="4"/>
        <v>0</v>
      </c>
      <c r="C99" s="442">
        <f t="shared" si="5"/>
        <v>0</v>
      </c>
      <c r="D99" s="477">
        <v>90</v>
      </c>
      <c r="E99" s="478"/>
      <c r="F99" s="477"/>
      <c r="G99" s="479"/>
      <c r="H99" s="477"/>
      <c r="I99" s="480" t="str">
        <f>IF(H99&lt;&gt;"",INDEX('Kode Akun'!$D:$D,MATCH($H99,'Kode Akun'!$C:$C,0),0),"")</f>
        <v/>
      </c>
      <c r="J99" s="481"/>
      <c r="K99" s="481"/>
      <c r="L99" s="482"/>
      <c r="M99" s="483"/>
      <c r="N99" s="484"/>
      <c r="O99" s="484"/>
      <c r="P99" s="488" t="str">
        <f>IFERROR(INDEX(Supplier!D:D,MATCH(O99,Supplier!C:C,0),0),"")</f>
        <v/>
      </c>
      <c r="Q99" s="487"/>
      <c r="R99" s="487"/>
      <c r="S99" s="489"/>
      <c r="T99" s="490" t="str">
        <f>IFERROR(INDEX('Kode Akun'!N:N,MATCH(H99,'Kode Akun'!C:C,0),0),"")</f>
        <v/>
      </c>
      <c r="U99" s="488" t="str">
        <f>IFERROR(INDEX('Kode Akun'!O:O,MATCH(H99,'Kode Akun'!C:C,0),0),"")</f>
        <v/>
      </c>
      <c r="V99" s="166"/>
    </row>
    <row r="100" spans="1:22" ht="15" customHeight="1" x14ac:dyDescent="0.25">
      <c r="A100" s="51">
        <f t="shared" si="3"/>
        <v>2</v>
      </c>
      <c r="B100" s="51">
        <f t="shared" si="4"/>
        <v>0</v>
      </c>
      <c r="C100" s="442">
        <f t="shared" si="5"/>
        <v>0</v>
      </c>
      <c r="D100" s="477">
        <v>91</v>
      </c>
      <c r="E100" s="478"/>
      <c r="F100" s="477"/>
      <c r="G100" s="479"/>
      <c r="H100" s="477"/>
      <c r="I100" s="480" t="str">
        <f>IF(H100&lt;&gt;"",INDEX('Kode Akun'!$D:$D,MATCH($H100,'Kode Akun'!$C:$C,0),0),"")</f>
        <v/>
      </c>
      <c r="J100" s="481"/>
      <c r="K100" s="481"/>
      <c r="L100" s="482"/>
      <c r="M100" s="483"/>
      <c r="N100" s="484"/>
      <c r="O100" s="484"/>
      <c r="P100" s="488" t="str">
        <f>IFERROR(INDEX(Supplier!D:D,MATCH(O100,Supplier!C:C,0),0),"")</f>
        <v/>
      </c>
      <c r="Q100" s="487"/>
      <c r="R100" s="487"/>
      <c r="S100" s="489"/>
      <c r="T100" s="490" t="str">
        <f>IFERROR(INDEX('Kode Akun'!N:N,MATCH(H100,'Kode Akun'!C:C,0),0),"")</f>
        <v/>
      </c>
      <c r="U100" s="488" t="str">
        <f>IFERROR(INDEX('Kode Akun'!O:O,MATCH(H100,'Kode Akun'!C:C,0),0),"")</f>
        <v/>
      </c>
      <c r="V100" s="166"/>
    </row>
    <row r="101" spans="1:22" ht="15" customHeight="1" x14ac:dyDescent="0.25">
      <c r="A101" s="51">
        <f t="shared" si="3"/>
        <v>2</v>
      </c>
      <c r="B101" s="51">
        <f t="shared" si="4"/>
        <v>0</v>
      </c>
      <c r="C101" s="442">
        <f t="shared" si="5"/>
        <v>0</v>
      </c>
      <c r="D101" s="477">
        <v>92</v>
      </c>
      <c r="E101" s="478"/>
      <c r="F101" s="477"/>
      <c r="G101" s="479"/>
      <c r="H101" s="477"/>
      <c r="I101" s="480" t="str">
        <f>IF(H101&lt;&gt;"",INDEX('Kode Akun'!$D:$D,MATCH($H101,'Kode Akun'!$C:$C,0),0),"")</f>
        <v/>
      </c>
      <c r="J101" s="481"/>
      <c r="K101" s="481"/>
      <c r="L101" s="482"/>
      <c r="M101" s="483"/>
      <c r="N101" s="484"/>
      <c r="O101" s="484"/>
      <c r="P101" s="488" t="str">
        <f>IFERROR(INDEX(Supplier!D:D,MATCH(O101,Supplier!C:C,0),0),"")</f>
        <v/>
      </c>
      <c r="Q101" s="487"/>
      <c r="R101" s="487"/>
      <c r="S101" s="489"/>
      <c r="T101" s="490" t="str">
        <f>IFERROR(INDEX('Kode Akun'!N:N,MATCH(H101,'Kode Akun'!C:C,0),0),"")</f>
        <v/>
      </c>
      <c r="U101" s="488" t="str">
        <f>IFERROR(INDEX('Kode Akun'!O:O,MATCH(H101,'Kode Akun'!C:C,0),0),"")</f>
        <v/>
      </c>
      <c r="V101" s="166"/>
    </row>
    <row r="102" spans="1:22" ht="15" customHeight="1" x14ac:dyDescent="0.25">
      <c r="A102" s="51">
        <f t="shared" si="3"/>
        <v>2</v>
      </c>
      <c r="B102" s="51">
        <f t="shared" si="4"/>
        <v>0</v>
      </c>
      <c r="C102" s="442">
        <f t="shared" si="5"/>
        <v>0</v>
      </c>
      <c r="D102" s="477">
        <v>93</v>
      </c>
      <c r="E102" s="478"/>
      <c r="F102" s="477"/>
      <c r="G102" s="479"/>
      <c r="H102" s="477"/>
      <c r="I102" s="480" t="str">
        <f>IF(H102&lt;&gt;"",INDEX('Kode Akun'!$D:$D,MATCH($H102,'Kode Akun'!$C:$C,0),0),"")</f>
        <v/>
      </c>
      <c r="J102" s="481"/>
      <c r="K102" s="481"/>
      <c r="L102" s="482"/>
      <c r="M102" s="483"/>
      <c r="N102" s="484"/>
      <c r="O102" s="484"/>
      <c r="P102" s="488" t="str">
        <f>IFERROR(INDEX(Supplier!D:D,MATCH(O102,Supplier!C:C,0),0),"")</f>
        <v/>
      </c>
      <c r="Q102" s="487"/>
      <c r="R102" s="487"/>
      <c r="S102" s="489"/>
      <c r="T102" s="490" t="str">
        <f>IFERROR(INDEX('Kode Akun'!N:N,MATCH(H102,'Kode Akun'!C:C,0),0),"")</f>
        <v/>
      </c>
      <c r="U102" s="488" t="str">
        <f>IFERROR(INDEX('Kode Akun'!O:O,MATCH(H102,'Kode Akun'!C:C,0),0),"")</f>
        <v/>
      </c>
      <c r="V102" s="166"/>
    </row>
    <row r="103" spans="1:22" ht="15" customHeight="1" x14ac:dyDescent="0.25">
      <c r="A103" s="51">
        <f t="shared" si="3"/>
        <v>2</v>
      </c>
      <c r="B103" s="51">
        <f t="shared" si="4"/>
        <v>0</v>
      </c>
      <c r="C103" s="442">
        <f t="shared" si="5"/>
        <v>0</v>
      </c>
      <c r="D103" s="477">
        <v>94</v>
      </c>
      <c r="E103" s="478"/>
      <c r="F103" s="477"/>
      <c r="G103" s="479"/>
      <c r="H103" s="477"/>
      <c r="I103" s="480" t="str">
        <f>IF(H103&lt;&gt;"",INDEX('Kode Akun'!$D:$D,MATCH($H103,'Kode Akun'!$C:$C,0),0),"")</f>
        <v/>
      </c>
      <c r="J103" s="481"/>
      <c r="K103" s="481"/>
      <c r="L103" s="482"/>
      <c r="M103" s="483"/>
      <c r="N103" s="484"/>
      <c r="O103" s="484"/>
      <c r="P103" s="488" t="str">
        <f>IFERROR(INDEX(Supplier!D:D,MATCH(O103,Supplier!C:C,0),0),"")</f>
        <v/>
      </c>
      <c r="Q103" s="487"/>
      <c r="R103" s="487"/>
      <c r="S103" s="489"/>
      <c r="T103" s="490" t="str">
        <f>IFERROR(INDEX('Kode Akun'!N:N,MATCH(H103,'Kode Akun'!C:C,0),0),"")</f>
        <v/>
      </c>
      <c r="U103" s="488" t="str">
        <f>IFERROR(INDEX('Kode Akun'!O:O,MATCH(H103,'Kode Akun'!C:C,0),0),"")</f>
        <v/>
      </c>
      <c r="V103" s="166"/>
    </row>
    <row r="104" spans="1:22" ht="15" customHeight="1" x14ac:dyDescent="0.25">
      <c r="A104" s="51">
        <f t="shared" si="3"/>
        <v>2</v>
      </c>
      <c r="B104" s="51">
        <f t="shared" si="4"/>
        <v>0</v>
      </c>
      <c r="C104" s="442">
        <f t="shared" si="5"/>
        <v>0</v>
      </c>
      <c r="D104" s="477">
        <v>95</v>
      </c>
      <c r="E104" s="478"/>
      <c r="F104" s="477"/>
      <c r="G104" s="479"/>
      <c r="H104" s="477"/>
      <c r="I104" s="480" t="str">
        <f>IF(H104&lt;&gt;"",INDEX('Kode Akun'!$D:$D,MATCH($H104,'Kode Akun'!$C:$C,0),0),"")</f>
        <v/>
      </c>
      <c r="J104" s="481"/>
      <c r="K104" s="481"/>
      <c r="L104" s="482"/>
      <c r="M104" s="483"/>
      <c r="N104" s="484"/>
      <c r="O104" s="484"/>
      <c r="P104" s="488" t="str">
        <f>IFERROR(INDEX(Supplier!D:D,MATCH(O104,Supplier!C:C,0),0),"")</f>
        <v/>
      </c>
      <c r="Q104" s="487"/>
      <c r="R104" s="487"/>
      <c r="S104" s="489"/>
      <c r="T104" s="490" t="str">
        <f>IFERROR(INDEX('Kode Akun'!N:N,MATCH(H104,'Kode Akun'!C:C,0),0),"")</f>
        <v/>
      </c>
      <c r="U104" s="488" t="str">
        <f>IFERROR(INDEX('Kode Akun'!O:O,MATCH(H104,'Kode Akun'!C:C,0),0),"")</f>
        <v/>
      </c>
      <c r="V104" s="166"/>
    </row>
    <row r="105" spans="1:22" ht="15" customHeight="1" x14ac:dyDescent="0.25">
      <c r="A105" s="51">
        <f t="shared" si="3"/>
        <v>2</v>
      </c>
      <c r="B105" s="51">
        <f t="shared" si="4"/>
        <v>0</v>
      </c>
      <c r="C105" s="442">
        <f t="shared" si="5"/>
        <v>0</v>
      </c>
      <c r="D105" s="477">
        <v>96</v>
      </c>
      <c r="E105" s="478"/>
      <c r="F105" s="477"/>
      <c r="G105" s="479"/>
      <c r="H105" s="477"/>
      <c r="I105" s="480" t="str">
        <f>IF(H105&lt;&gt;"",INDEX('Kode Akun'!$D:$D,MATCH($H105,'Kode Akun'!$C:$C,0),0),"")</f>
        <v/>
      </c>
      <c r="J105" s="481"/>
      <c r="K105" s="481"/>
      <c r="L105" s="482"/>
      <c r="M105" s="483"/>
      <c r="N105" s="484"/>
      <c r="O105" s="484"/>
      <c r="P105" s="488" t="str">
        <f>IFERROR(INDEX(Supplier!D:D,MATCH(O105,Supplier!C:C,0),0),"")</f>
        <v/>
      </c>
      <c r="Q105" s="487"/>
      <c r="R105" s="487"/>
      <c r="S105" s="489"/>
      <c r="T105" s="490" t="str">
        <f>IFERROR(INDEX('Kode Akun'!N:N,MATCH(H105,'Kode Akun'!C:C,0),0),"")</f>
        <v/>
      </c>
      <c r="U105" s="488" t="str">
        <f>IFERROR(INDEX('Kode Akun'!O:O,MATCH(H105,'Kode Akun'!C:C,0),0),"")</f>
        <v/>
      </c>
      <c r="V105" s="166"/>
    </row>
    <row r="106" spans="1:22" ht="15" customHeight="1" x14ac:dyDescent="0.25">
      <c r="A106" s="51">
        <f t="shared" si="3"/>
        <v>2</v>
      </c>
      <c r="B106" s="51">
        <f t="shared" si="4"/>
        <v>0</v>
      </c>
      <c r="C106" s="442">
        <f t="shared" si="5"/>
        <v>0</v>
      </c>
      <c r="D106" s="477">
        <v>97</v>
      </c>
      <c r="E106" s="478"/>
      <c r="F106" s="477"/>
      <c r="G106" s="479"/>
      <c r="H106" s="477"/>
      <c r="I106" s="480" t="str">
        <f>IF(H106&lt;&gt;"",INDEX('Kode Akun'!$D:$D,MATCH($H106,'Kode Akun'!$C:$C,0),0),"")</f>
        <v/>
      </c>
      <c r="J106" s="481"/>
      <c r="K106" s="481"/>
      <c r="L106" s="482"/>
      <c r="M106" s="483"/>
      <c r="N106" s="484"/>
      <c r="O106" s="484"/>
      <c r="P106" s="488" t="str">
        <f>IFERROR(INDEX(Supplier!D:D,MATCH(O106,Supplier!C:C,0),0),"")</f>
        <v/>
      </c>
      <c r="Q106" s="487"/>
      <c r="R106" s="487"/>
      <c r="S106" s="489"/>
      <c r="T106" s="490" t="str">
        <f>IFERROR(INDEX('Kode Akun'!N:N,MATCH(H106,'Kode Akun'!C:C,0),0),"")</f>
        <v/>
      </c>
      <c r="U106" s="488" t="str">
        <f>IFERROR(INDEX('Kode Akun'!O:O,MATCH(H106,'Kode Akun'!C:C,0),0),"")</f>
        <v/>
      </c>
      <c r="V106" s="166"/>
    </row>
    <row r="107" spans="1:22" ht="15" customHeight="1" x14ac:dyDescent="0.25">
      <c r="A107" s="51">
        <f t="shared" si="3"/>
        <v>2</v>
      </c>
      <c r="B107" s="51">
        <f t="shared" si="4"/>
        <v>0</v>
      </c>
      <c r="C107" s="442">
        <f t="shared" si="5"/>
        <v>0</v>
      </c>
      <c r="D107" s="477">
        <v>98</v>
      </c>
      <c r="E107" s="478"/>
      <c r="F107" s="477"/>
      <c r="G107" s="479"/>
      <c r="H107" s="477"/>
      <c r="I107" s="480" t="str">
        <f>IF(H107&lt;&gt;"",INDEX('Kode Akun'!$D:$D,MATCH($H107,'Kode Akun'!$C:$C,0),0),"")</f>
        <v/>
      </c>
      <c r="J107" s="481"/>
      <c r="K107" s="481"/>
      <c r="L107" s="482"/>
      <c r="M107" s="483"/>
      <c r="N107" s="484"/>
      <c r="O107" s="484"/>
      <c r="P107" s="488" t="str">
        <f>IFERROR(INDEX(Supplier!D:D,MATCH(O107,Supplier!C:C,0),0),"")</f>
        <v/>
      </c>
      <c r="Q107" s="487"/>
      <c r="R107" s="487"/>
      <c r="S107" s="489"/>
      <c r="T107" s="490" t="str">
        <f>IFERROR(INDEX('Kode Akun'!N:N,MATCH(H107,'Kode Akun'!C:C,0),0),"")</f>
        <v/>
      </c>
      <c r="U107" s="488" t="str">
        <f>IFERROR(INDEX('Kode Akun'!O:O,MATCH(H107,'Kode Akun'!C:C,0),0),"")</f>
        <v/>
      </c>
      <c r="V107" s="166"/>
    </row>
    <row r="108" spans="1:22" ht="15" customHeight="1" x14ac:dyDescent="0.25">
      <c r="A108" s="51">
        <f t="shared" si="3"/>
        <v>2</v>
      </c>
      <c r="B108" s="51">
        <f t="shared" si="4"/>
        <v>0</v>
      </c>
      <c r="C108" s="442">
        <f t="shared" si="5"/>
        <v>0</v>
      </c>
      <c r="D108" s="477">
        <v>99</v>
      </c>
      <c r="E108" s="478"/>
      <c r="F108" s="477"/>
      <c r="G108" s="479"/>
      <c r="H108" s="477"/>
      <c r="I108" s="480" t="str">
        <f>IF(H108&lt;&gt;"",INDEX('Kode Akun'!$D:$D,MATCH($H108,'Kode Akun'!$C:$C,0),0),"")</f>
        <v/>
      </c>
      <c r="J108" s="481"/>
      <c r="K108" s="481"/>
      <c r="L108" s="482"/>
      <c r="M108" s="483"/>
      <c r="N108" s="484"/>
      <c r="O108" s="484"/>
      <c r="P108" s="488" t="str">
        <f>IFERROR(INDEX(Supplier!D:D,MATCH(O108,Supplier!C:C,0),0),"")</f>
        <v/>
      </c>
      <c r="Q108" s="487"/>
      <c r="R108" s="487"/>
      <c r="S108" s="489"/>
      <c r="T108" s="490" t="str">
        <f>IFERROR(INDEX('Kode Akun'!N:N,MATCH(H108,'Kode Akun'!C:C,0),0),"")</f>
        <v/>
      </c>
      <c r="U108" s="488" t="str">
        <f>IFERROR(INDEX('Kode Akun'!O:O,MATCH(H108,'Kode Akun'!C:C,0),0),"")</f>
        <v/>
      </c>
      <c r="V108" s="166"/>
    </row>
    <row r="109" spans="1:22" ht="15" customHeight="1" x14ac:dyDescent="0.25">
      <c r="A109" s="51">
        <f t="shared" si="3"/>
        <v>2</v>
      </c>
      <c r="B109" s="51">
        <f t="shared" si="4"/>
        <v>0</v>
      </c>
      <c r="C109" s="442">
        <f t="shared" si="5"/>
        <v>0</v>
      </c>
      <c r="D109" s="477">
        <v>100</v>
      </c>
      <c r="E109" s="478"/>
      <c r="F109" s="477"/>
      <c r="G109" s="479"/>
      <c r="H109" s="477"/>
      <c r="I109" s="480" t="str">
        <f>IF(H109&lt;&gt;"",INDEX('Kode Akun'!$D:$D,MATCH($H109,'Kode Akun'!$C:$C,0),0),"")</f>
        <v/>
      </c>
      <c r="J109" s="481"/>
      <c r="K109" s="481"/>
      <c r="L109" s="482"/>
      <c r="M109" s="483"/>
      <c r="N109" s="484"/>
      <c r="O109" s="484"/>
      <c r="P109" s="488" t="str">
        <f>IFERROR(INDEX(Supplier!D:D,MATCH(O109,Supplier!C:C,0),0),"")</f>
        <v/>
      </c>
      <c r="Q109" s="487"/>
      <c r="R109" s="487"/>
      <c r="S109" s="489"/>
      <c r="T109" s="490" t="str">
        <f>IFERROR(INDEX('Kode Akun'!N:N,MATCH(H109,'Kode Akun'!C:C,0),0),"")</f>
        <v/>
      </c>
      <c r="U109" s="488" t="str">
        <f>IFERROR(INDEX('Kode Akun'!O:O,MATCH(H109,'Kode Akun'!C:C,0),0),"")</f>
        <v/>
      </c>
      <c r="V109" s="166"/>
    </row>
    <row r="110" spans="1:22" ht="15" customHeight="1" x14ac:dyDescent="0.25">
      <c r="A110" s="51">
        <f t="shared" si="3"/>
        <v>2</v>
      </c>
      <c r="B110" s="51">
        <f t="shared" si="4"/>
        <v>0</v>
      </c>
      <c r="C110" s="442">
        <f t="shared" si="5"/>
        <v>0</v>
      </c>
      <c r="D110" s="477">
        <v>101</v>
      </c>
      <c r="E110" s="478"/>
      <c r="F110" s="477"/>
      <c r="G110" s="479"/>
      <c r="H110" s="477"/>
      <c r="I110" s="480" t="str">
        <f>IF(H110&lt;&gt;"",INDEX('Kode Akun'!$D:$D,MATCH($H110,'Kode Akun'!$C:$C,0),0),"")</f>
        <v/>
      </c>
      <c r="J110" s="481"/>
      <c r="K110" s="481"/>
      <c r="L110" s="482"/>
      <c r="M110" s="483"/>
      <c r="N110" s="484"/>
      <c r="O110" s="484"/>
      <c r="P110" s="488" t="str">
        <f>IFERROR(INDEX(Supplier!D:D,MATCH(O110,Supplier!C:C,0),0),"")</f>
        <v/>
      </c>
      <c r="Q110" s="487"/>
      <c r="R110" s="487"/>
      <c r="S110" s="489"/>
      <c r="T110" s="490" t="str">
        <f>IFERROR(INDEX('Kode Akun'!N:N,MATCH(H110,'Kode Akun'!C:C,0),0),"")</f>
        <v/>
      </c>
      <c r="U110" s="488" t="str">
        <f>IFERROR(INDEX('Kode Akun'!O:O,MATCH(H110,'Kode Akun'!C:C,0),0),"")</f>
        <v/>
      </c>
      <c r="V110" s="166"/>
    </row>
    <row r="111" spans="1:22" ht="15" customHeight="1" x14ac:dyDescent="0.25">
      <c r="A111" s="51">
        <f t="shared" si="3"/>
        <v>2</v>
      </c>
      <c r="B111" s="51">
        <f t="shared" si="4"/>
        <v>0</v>
      </c>
      <c r="C111" s="442">
        <f t="shared" si="5"/>
        <v>0</v>
      </c>
      <c r="D111" s="477">
        <v>102</v>
      </c>
      <c r="E111" s="478"/>
      <c r="F111" s="477"/>
      <c r="G111" s="479"/>
      <c r="H111" s="477"/>
      <c r="I111" s="480" t="str">
        <f>IF(H111&lt;&gt;"",INDEX('Kode Akun'!$D:$D,MATCH($H111,'Kode Akun'!$C:$C,0),0),"")</f>
        <v/>
      </c>
      <c r="J111" s="481"/>
      <c r="K111" s="481"/>
      <c r="L111" s="482"/>
      <c r="M111" s="483"/>
      <c r="N111" s="484"/>
      <c r="O111" s="484"/>
      <c r="P111" s="488" t="str">
        <f>IFERROR(INDEX(Supplier!D:D,MATCH(O111,Supplier!C:C,0),0),"")</f>
        <v/>
      </c>
      <c r="Q111" s="487"/>
      <c r="R111" s="487"/>
      <c r="S111" s="489"/>
      <c r="T111" s="490" t="str">
        <f>IFERROR(INDEX('Kode Akun'!N:N,MATCH(H111,'Kode Akun'!C:C,0),0),"")</f>
        <v/>
      </c>
      <c r="U111" s="488" t="str">
        <f>IFERROR(INDEX('Kode Akun'!O:O,MATCH(H111,'Kode Akun'!C:C,0),0),"")</f>
        <v/>
      </c>
      <c r="V111" s="166"/>
    </row>
    <row r="112" spans="1:22" ht="15" customHeight="1" x14ac:dyDescent="0.25">
      <c r="A112" s="51">
        <f t="shared" si="3"/>
        <v>2</v>
      </c>
      <c r="B112" s="51">
        <f t="shared" si="4"/>
        <v>0</v>
      </c>
      <c r="C112" s="442">
        <f t="shared" si="5"/>
        <v>0</v>
      </c>
      <c r="D112" s="477">
        <v>103</v>
      </c>
      <c r="E112" s="478"/>
      <c r="F112" s="477"/>
      <c r="G112" s="479"/>
      <c r="H112" s="477"/>
      <c r="I112" s="480" t="str">
        <f>IF(H112&lt;&gt;"",INDEX('Kode Akun'!$D:$D,MATCH($H112,'Kode Akun'!$C:$C,0),0),"")</f>
        <v/>
      </c>
      <c r="J112" s="481"/>
      <c r="K112" s="481"/>
      <c r="L112" s="482"/>
      <c r="M112" s="483"/>
      <c r="N112" s="484"/>
      <c r="O112" s="484"/>
      <c r="P112" s="488" t="str">
        <f>IFERROR(INDEX(Supplier!D:D,MATCH(O112,Supplier!C:C,0),0),"")</f>
        <v/>
      </c>
      <c r="Q112" s="487"/>
      <c r="R112" s="487"/>
      <c r="S112" s="489"/>
      <c r="T112" s="490" t="str">
        <f>IFERROR(INDEX('Kode Akun'!N:N,MATCH(H112,'Kode Akun'!C:C,0),0),"")</f>
        <v/>
      </c>
      <c r="U112" s="488" t="str">
        <f>IFERROR(INDEX('Kode Akun'!O:O,MATCH(H112,'Kode Akun'!C:C,0),0),"")</f>
        <v/>
      </c>
      <c r="V112" s="166"/>
    </row>
    <row r="113" spans="1:22" ht="15" customHeight="1" x14ac:dyDescent="0.25">
      <c r="A113" s="51">
        <f t="shared" si="3"/>
        <v>2</v>
      </c>
      <c r="B113" s="51">
        <f t="shared" si="4"/>
        <v>0</v>
      </c>
      <c r="C113" s="442">
        <f t="shared" si="5"/>
        <v>0</v>
      </c>
      <c r="D113" s="477">
        <v>104</v>
      </c>
      <c r="E113" s="478"/>
      <c r="F113" s="477"/>
      <c r="G113" s="479"/>
      <c r="H113" s="477"/>
      <c r="I113" s="480" t="str">
        <f>IF(H113&lt;&gt;"",INDEX('Kode Akun'!$D:$D,MATCH($H113,'Kode Akun'!$C:$C,0),0),"")</f>
        <v/>
      </c>
      <c r="J113" s="481"/>
      <c r="K113" s="481"/>
      <c r="L113" s="482"/>
      <c r="M113" s="483"/>
      <c r="N113" s="484"/>
      <c r="O113" s="484"/>
      <c r="P113" s="488" t="str">
        <f>IFERROR(INDEX(Supplier!D:D,MATCH(O113,Supplier!C:C,0),0),"")</f>
        <v/>
      </c>
      <c r="Q113" s="487"/>
      <c r="R113" s="487"/>
      <c r="S113" s="489"/>
      <c r="T113" s="490" t="str">
        <f>IFERROR(INDEX('Kode Akun'!N:N,MATCH(H113,'Kode Akun'!C:C,0),0),"")</f>
        <v/>
      </c>
      <c r="U113" s="488" t="str">
        <f>IFERROR(INDEX('Kode Akun'!O:O,MATCH(H113,'Kode Akun'!C:C,0),0),"")</f>
        <v/>
      </c>
      <c r="V113" s="166"/>
    </row>
    <row r="114" spans="1:22" ht="15" customHeight="1" x14ac:dyDescent="0.25">
      <c r="A114" s="51">
        <f t="shared" si="3"/>
        <v>2</v>
      </c>
      <c r="B114" s="51">
        <f t="shared" si="4"/>
        <v>0</v>
      </c>
      <c r="C114" s="442">
        <f t="shared" si="5"/>
        <v>0</v>
      </c>
      <c r="D114" s="477">
        <v>105</v>
      </c>
      <c r="E114" s="478"/>
      <c r="F114" s="477"/>
      <c r="G114" s="479"/>
      <c r="H114" s="477"/>
      <c r="I114" s="480" t="str">
        <f>IF(H114&lt;&gt;"",INDEX('Kode Akun'!$D:$D,MATCH($H114,'Kode Akun'!$C:$C,0),0),"")</f>
        <v/>
      </c>
      <c r="J114" s="481"/>
      <c r="K114" s="481"/>
      <c r="L114" s="482"/>
      <c r="M114" s="483"/>
      <c r="N114" s="484"/>
      <c r="O114" s="484"/>
      <c r="P114" s="488" t="str">
        <f>IFERROR(INDEX(Supplier!D:D,MATCH(O114,Supplier!C:C,0),0),"")</f>
        <v/>
      </c>
      <c r="Q114" s="487"/>
      <c r="R114" s="487"/>
      <c r="S114" s="489"/>
      <c r="T114" s="490" t="str">
        <f>IFERROR(INDEX('Kode Akun'!N:N,MATCH(H114,'Kode Akun'!C:C,0),0),"")</f>
        <v/>
      </c>
      <c r="U114" s="488" t="str">
        <f>IFERROR(INDEX('Kode Akun'!O:O,MATCH(H114,'Kode Akun'!C:C,0),0),"")</f>
        <v/>
      </c>
      <c r="V114" s="166"/>
    </row>
    <row r="115" spans="1:22" ht="15" customHeight="1" x14ac:dyDescent="0.25">
      <c r="A115" s="51">
        <f t="shared" si="3"/>
        <v>2</v>
      </c>
      <c r="B115" s="51">
        <f t="shared" si="4"/>
        <v>0</v>
      </c>
      <c r="C115" s="442">
        <f t="shared" si="5"/>
        <v>0</v>
      </c>
      <c r="D115" s="477">
        <v>106</v>
      </c>
      <c r="E115" s="478"/>
      <c r="F115" s="477"/>
      <c r="G115" s="479"/>
      <c r="H115" s="477"/>
      <c r="I115" s="480" t="str">
        <f>IF(H115&lt;&gt;"",INDEX('Kode Akun'!$D:$D,MATCH($H115,'Kode Akun'!$C:$C,0),0),"")</f>
        <v/>
      </c>
      <c r="J115" s="481"/>
      <c r="K115" s="481"/>
      <c r="L115" s="482"/>
      <c r="M115" s="483"/>
      <c r="N115" s="484"/>
      <c r="O115" s="484"/>
      <c r="P115" s="488" t="str">
        <f>IFERROR(INDEX(Supplier!D:D,MATCH(O115,Supplier!C:C,0),0),"")</f>
        <v/>
      </c>
      <c r="Q115" s="487"/>
      <c r="R115" s="487"/>
      <c r="S115" s="489"/>
      <c r="T115" s="490" t="str">
        <f>IFERROR(INDEX('Kode Akun'!N:N,MATCH(H115,'Kode Akun'!C:C,0),0),"")</f>
        <v/>
      </c>
      <c r="U115" s="488" t="str">
        <f>IFERROR(INDEX('Kode Akun'!O:O,MATCH(H115,'Kode Akun'!C:C,0),0),"")</f>
        <v/>
      </c>
      <c r="V115" s="166"/>
    </row>
    <row r="116" spans="1:22" ht="15" customHeight="1" x14ac:dyDescent="0.25">
      <c r="A116" s="51">
        <f t="shared" si="3"/>
        <v>2</v>
      </c>
      <c r="B116" s="51">
        <f t="shared" si="4"/>
        <v>0</v>
      </c>
      <c r="C116" s="442">
        <f t="shared" si="5"/>
        <v>0</v>
      </c>
      <c r="D116" s="477">
        <v>107</v>
      </c>
      <c r="E116" s="478"/>
      <c r="F116" s="477"/>
      <c r="G116" s="479"/>
      <c r="H116" s="477"/>
      <c r="I116" s="480" t="str">
        <f>IF(H116&lt;&gt;"",INDEX('Kode Akun'!$D:$D,MATCH($H116,'Kode Akun'!$C:$C,0),0),"")</f>
        <v/>
      </c>
      <c r="J116" s="481"/>
      <c r="K116" s="481"/>
      <c r="L116" s="482"/>
      <c r="M116" s="483"/>
      <c r="N116" s="484"/>
      <c r="O116" s="484"/>
      <c r="P116" s="488" t="str">
        <f>IFERROR(INDEX(Supplier!D:D,MATCH(O116,Supplier!C:C,0),0),"")</f>
        <v/>
      </c>
      <c r="Q116" s="487"/>
      <c r="R116" s="487"/>
      <c r="S116" s="489"/>
      <c r="T116" s="490" t="str">
        <f>IFERROR(INDEX('Kode Akun'!N:N,MATCH(H116,'Kode Akun'!C:C,0),0),"")</f>
        <v/>
      </c>
      <c r="U116" s="488" t="str">
        <f>IFERROR(INDEX('Kode Akun'!O:O,MATCH(H116,'Kode Akun'!C:C,0),0),"")</f>
        <v/>
      </c>
      <c r="V116" s="166"/>
    </row>
    <row r="117" spans="1:22" ht="15" customHeight="1" x14ac:dyDescent="0.25">
      <c r="A117" s="51">
        <f t="shared" si="3"/>
        <v>2</v>
      </c>
      <c r="B117" s="51">
        <f t="shared" si="4"/>
        <v>0</v>
      </c>
      <c r="C117" s="442">
        <f t="shared" si="5"/>
        <v>0</v>
      </c>
      <c r="D117" s="477">
        <v>108</v>
      </c>
      <c r="E117" s="478"/>
      <c r="F117" s="477"/>
      <c r="G117" s="479"/>
      <c r="H117" s="477"/>
      <c r="I117" s="480" t="str">
        <f>IF(H117&lt;&gt;"",INDEX('Kode Akun'!$D:$D,MATCH($H117,'Kode Akun'!$C:$C,0),0),"")</f>
        <v/>
      </c>
      <c r="J117" s="481"/>
      <c r="K117" s="481"/>
      <c r="L117" s="482"/>
      <c r="M117" s="483"/>
      <c r="N117" s="484"/>
      <c r="O117" s="484"/>
      <c r="P117" s="488" t="str">
        <f>IFERROR(INDEX(Supplier!D:D,MATCH(O117,Supplier!C:C,0),0),"")</f>
        <v/>
      </c>
      <c r="Q117" s="487"/>
      <c r="R117" s="487"/>
      <c r="S117" s="489"/>
      <c r="T117" s="490" t="str">
        <f>IFERROR(INDEX('Kode Akun'!N:N,MATCH(H117,'Kode Akun'!C:C,0),0),"")</f>
        <v/>
      </c>
      <c r="U117" s="488" t="str">
        <f>IFERROR(INDEX('Kode Akun'!O:O,MATCH(H117,'Kode Akun'!C:C,0),0),"")</f>
        <v/>
      </c>
      <c r="V117" s="166"/>
    </row>
    <row r="118" spans="1:22" ht="15" customHeight="1" x14ac:dyDescent="0.25">
      <c r="A118" s="51">
        <f t="shared" si="3"/>
        <v>2</v>
      </c>
      <c r="B118" s="51">
        <f t="shared" si="4"/>
        <v>0</v>
      </c>
      <c r="C118" s="442">
        <f t="shared" si="5"/>
        <v>0</v>
      </c>
      <c r="D118" s="477">
        <v>109</v>
      </c>
      <c r="E118" s="478"/>
      <c r="F118" s="477"/>
      <c r="G118" s="479"/>
      <c r="H118" s="477"/>
      <c r="I118" s="480" t="str">
        <f>IF(H118&lt;&gt;"",INDEX('Kode Akun'!$D:$D,MATCH($H118,'Kode Akun'!$C:$C,0),0),"")</f>
        <v/>
      </c>
      <c r="J118" s="481"/>
      <c r="K118" s="481"/>
      <c r="L118" s="482"/>
      <c r="M118" s="483"/>
      <c r="N118" s="484"/>
      <c r="O118" s="484"/>
      <c r="P118" s="488" t="str">
        <f>IFERROR(INDEX(Supplier!D:D,MATCH(O118,Supplier!C:C,0),0),"")</f>
        <v/>
      </c>
      <c r="Q118" s="487"/>
      <c r="R118" s="487"/>
      <c r="S118" s="489"/>
      <c r="T118" s="490" t="str">
        <f>IFERROR(INDEX('Kode Akun'!N:N,MATCH(H118,'Kode Akun'!C:C,0),0),"")</f>
        <v/>
      </c>
      <c r="U118" s="488" t="str">
        <f>IFERROR(INDEX('Kode Akun'!O:O,MATCH(H118,'Kode Akun'!C:C,0),0),"")</f>
        <v/>
      </c>
      <c r="V118" s="166"/>
    </row>
    <row r="119" spans="1:22" ht="15" customHeight="1" x14ac:dyDescent="0.25">
      <c r="A119" s="51">
        <f t="shared" si="3"/>
        <v>2</v>
      </c>
      <c r="B119" s="51">
        <f t="shared" si="4"/>
        <v>0</v>
      </c>
      <c r="C119" s="442">
        <f t="shared" si="5"/>
        <v>0</v>
      </c>
      <c r="D119" s="477">
        <v>110</v>
      </c>
      <c r="E119" s="478"/>
      <c r="F119" s="477"/>
      <c r="G119" s="479"/>
      <c r="H119" s="477"/>
      <c r="I119" s="480" t="str">
        <f>IF(H119&lt;&gt;"",INDEX('Kode Akun'!$D:$D,MATCH($H119,'Kode Akun'!$C:$C,0),0),"")</f>
        <v/>
      </c>
      <c r="J119" s="481"/>
      <c r="K119" s="481"/>
      <c r="L119" s="482"/>
      <c r="M119" s="483"/>
      <c r="N119" s="484"/>
      <c r="O119" s="484"/>
      <c r="P119" s="488" t="str">
        <f>IFERROR(INDEX(Supplier!D:D,MATCH(O119,Supplier!C:C,0),0),"")</f>
        <v/>
      </c>
      <c r="Q119" s="487"/>
      <c r="R119" s="487"/>
      <c r="S119" s="489"/>
      <c r="T119" s="490" t="str">
        <f>IFERROR(INDEX('Kode Akun'!N:N,MATCH(H119,'Kode Akun'!C:C,0),0),"")</f>
        <v/>
      </c>
      <c r="U119" s="488" t="str">
        <f>IFERROR(INDEX('Kode Akun'!O:O,MATCH(H119,'Kode Akun'!C:C,0),0),"")</f>
        <v/>
      </c>
      <c r="V119" s="166"/>
    </row>
    <row r="120" spans="1:22" ht="15" customHeight="1" x14ac:dyDescent="0.25">
      <c r="A120" s="51">
        <f t="shared" si="3"/>
        <v>2</v>
      </c>
      <c r="B120" s="51">
        <f t="shared" si="4"/>
        <v>0</v>
      </c>
      <c r="C120" s="442">
        <f t="shared" si="5"/>
        <v>0</v>
      </c>
      <c r="D120" s="477">
        <v>111</v>
      </c>
      <c r="E120" s="478"/>
      <c r="F120" s="477"/>
      <c r="G120" s="479"/>
      <c r="H120" s="477"/>
      <c r="I120" s="480" t="str">
        <f>IF(H120&lt;&gt;"",INDEX('Kode Akun'!$D:$D,MATCH($H120,'Kode Akun'!$C:$C,0),0),"")</f>
        <v/>
      </c>
      <c r="J120" s="481"/>
      <c r="K120" s="481"/>
      <c r="L120" s="482"/>
      <c r="M120" s="483"/>
      <c r="N120" s="484"/>
      <c r="O120" s="484"/>
      <c r="P120" s="488" t="str">
        <f>IFERROR(INDEX(Supplier!D:D,MATCH(O120,Supplier!C:C,0),0),"")</f>
        <v/>
      </c>
      <c r="Q120" s="487"/>
      <c r="R120" s="487"/>
      <c r="S120" s="489"/>
      <c r="T120" s="490" t="str">
        <f>IFERROR(INDEX('Kode Akun'!N:N,MATCH(H120,'Kode Akun'!C:C,0),0),"")</f>
        <v/>
      </c>
      <c r="U120" s="488" t="str">
        <f>IFERROR(INDEX('Kode Akun'!O:O,MATCH(H120,'Kode Akun'!C:C,0),0),"")</f>
        <v/>
      </c>
      <c r="V120" s="166"/>
    </row>
    <row r="121" spans="1:22" ht="15" customHeight="1" x14ac:dyDescent="0.25">
      <c r="A121" s="51">
        <f t="shared" si="3"/>
        <v>2</v>
      </c>
      <c r="B121" s="51">
        <f t="shared" si="4"/>
        <v>0</v>
      </c>
      <c r="C121" s="442">
        <f t="shared" si="5"/>
        <v>0</v>
      </c>
      <c r="D121" s="477">
        <v>112</v>
      </c>
      <c r="E121" s="478"/>
      <c r="F121" s="477"/>
      <c r="G121" s="479"/>
      <c r="H121" s="477"/>
      <c r="I121" s="480" t="str">
        <f>IF(H121&lt;&gt;"",INDEX('Kode Akun'!$D:$D,MATCH($H121,'Kode Akun'!$C:$C,0),0),"")</f>
        <v/>
      </c>
      <c r="J121" s="481"/>
      <c r="K121" s="481"/>
      <c r="L121" s="482"/>
      <c r="M121" s="483"/>
      <c r="N121" s="484"/>
      <c r="O121" s="484"/>
      <c r="P121" s="488" t="str">
        <f>IFERROR(INDEX(Supplier!D:D,MATCH(O121,Supplier!C:C,0),0),"")</f>
        <v/>
      </c>
      <c r="Q121" s="487"/>
      <c r="R121" s="487"/>
      <c r="S121" s="489"/>
      <c r="T121" s="490" t="str">
        <f>IFERROR(INDEX('Kode Akun'!N:N,MATCH(H121,'Kode Akun'!C:C,0),0),"")</f>
        <v/>
      </c>
      <c r="U121" s="488" t="str">
        <f>IFERROR(INDEX('Kode Akun'!O:O,MATCH(H121,'Kode Akun'!C:C,0),0),"")</f>
        <v/>
      </c>
      <c r="V121" s="166"/>
    </row>
    <row r="122" spans="1:22" ht="15" customHeight="1" x14ac:dyDescent="0.25">
      <c r="A122" s="51">
        <f t="shared" si="3"/>
        <v>2</v>
      </c>
      <c r="B122" s="51">
        <f t="shared" si="4"/>
        <v>0</v>
      </c>
      <c r="C122" s="442">
        <f t="shared" si="5"/>
        <v>0</v>
      </c>
      <c r="D122" s="477">
        <v>113</v>
      </c>
      <c r="E122" s="478"/>
      <c r="F122" s="477"/>
      <c r="G122" s="479"/>
      <c r="H122" s="477"/>
      <c r="I122" s="480" t="str">
        <f>IF(H122&lt;&gt;"",INDEX('Kode Akun'!$D:$D,MATCH($H122,'Kode Akun'!$C:$C,0),0),"")</f>
        <v/>
      </c>
      <c r="J122" s="481"/>
      <c r="K122" s="481"/>
      <c r="L122" s="482"/>
      <c r="M122" s="483"/>
      <c r="N122" s="484"/>
      <c r="O122" s="484"/>
      <c r="P122" s="488" t="str">
        <f>IFERROR(INDEX(Supplier!D:D,MATCH(O122,Supplier!C:C,0),0),"")</f>
        <v/>
      </c>
      <c r="Q122" s="487"/>
      <c r="R122" s="487"/>
      <c r="S122" s="489"/>
      <c r="T122" s="490" t="str">
        <f>IFERROR(INDEX('Kode Akun'!N:N,MATCH(H122,'Kode Akun'!C:C,0),0),"")</f>
        <v/>
      </c>
      <c r="U122" s="488" t="str">
        <f>IFERROR(INDEX('Kode Akun'!O:O,MATCH(H122,'Kode Akun'!C:C,0),0),"")</f>
        <v/>
      </c>
      <c r="V122" s="166"/>
    </row>
    <row r="123" spans="1:22" ht="15" customHeight="1" x14ac:dyDescent="0.25">
      <c r="A123" s="51">
        <f t="shared" si="3"/>
        <v>2</v>
      </c>
      <c r="B123" s="51">
        <f t="shared" si="4"/>
        <v>0</v>
      </c>
      <c r="C123" s="442">
        <f t="shared" si="5"/>
        <v>0</v>
      </c>
      <c r="D123" s="477">
        <v>114</v>
      </c>
      <c r="E123" s="478"/>
      <c r="F123" s="477"/>
      <c r="G123" s="479"/>
      <c r="H123" s="477"/>
      <c r="I123" s="480" t="str">
        <f>IF(H123&lt;&gt;"",INDEX('Kode Akun'!$D:$D,MATCH($H123,'Kode Akun'!$C:$C,0),0),"")</f>
        <v/>
      </c>
      <c r="J123" s="481"/>
      <c r="K123" s="481"/>
      <c r="L123" s="482"/>
      <c r="M123" s="483"/>
      <c r="N123" s="484"/>
      <c r="O123" s="484"/>
      <c r="P123" s="488" t="str">
        <f>IFERROR(INDEX(Supplier!D:D,MATCH(O123,Supplier!C:C,0),0),"")</f>
        <v/>
      </c>
      <c r="Q123" s="487"/>
      <c r="R123" s="487"/>
      <c r="S123" s="489"/>
      <c r="T123" s="490" t="str">
        <f>IFERROR(INDEX('Kode Akun'!N:N,MATCH(H123,'Kode Akun'!C:C,0),0),"")</f>
        <v/>
      </c>
      <c r="U123" s="488" t="str">
        <f>IFERROR(INDEX('Kode Akun'!O:O,MATCH(H123,'Kode Akun'!C:C,0),0),"")</f>
        <v/>
      </c>
      <c r="V123" s="166"/>
    </row>
    <row r="124" spans="1:22" ht="15" customHeight="1" x14ac:dyDescent="0.25">
      <c r="A124" s="51">
        <f t="shared" si="3"/>
        <v>2</v>
      </c>
      <c r="B124" s="51">
        <f t="shared" si="4"/>
        <v>0</v>
      </c>
      <c r="C124" s="442">
        <f t="shared" si="5"/>
        <v>0</v>
      </c>
      <c r="D124" s="477">
        <v>115</v>
      </c>
      <c r="E124" s="478"/>
      <c r="F124" s="477"/>
      <c r="G124" s="479"/>
      <c r="H124" s="477"/>
      <c r="I124" s="480" t="str">
        <f>IF(H124&lt;&gt;"",INDEX('Kode Akun'!$D:$D,MATCH($H124,'Kode Akun'!$C:$C,0),0),"")</f>
        <v/>
      </c>
      <c r="J124" s="481"/>
      <c r="K124" s="481"/>
      <c r="L124" s="482"/>
      <c r="M124" s="483"/>
      <c r="N124" s="484"/>
      <c r="O124" s="484"/>
      <c r="P124" s="488" t="str">
        <f>IFERROR(INDEX(Supplier!D:D,MATCH(O124,Supplier!C:C,0),0),"")</f>
        <v/>
      </c>
      <c r="Q124" s="487"/>
      <c r="R124" s="487"/>
      <c r="S124" s="489"/>
      <c r="T124" s="490" t="str">
        <f>IFERROR(INDEX('Kode Akun'!N:N,MATCH(H124,'Kode Akun'!C:C,0),0),"")</f>
        <v/>
      </c>
      <c r="U124" s="488" t="str">
        <f>IFERROR(INDEX('Kode Akun'!O:O,MATCH(H124,'Kode Akun'!C:C,0),0),"")</f>
        <v/>
      </c>
      <c r="V124" s="166"/>
    </row>
    <row r="125" spans="1:22" ht="15" customHeight="1" x14ac:dyDescent="0.25">
      <c r="A125" s="51">
        <f t="shared" si="3"/>
        <v>2</v>
      </c>
      <c r="B125" s="51">
        <f t="shared" si="4"/>
        <v>0</v>
      </c>
      <c r="C125" s="442">
        <f t="shared" si="5"/>
        <v>0</v>
      </c>
      <c r="D125" s="477">
        <v>116</v>
      </c>
      <c r="E125" s="478"/>
      <c r="F125" s="477"/>
      <c r="G125" s="479"/>
      <c r="H125" s="477"/>
      <c r="I125" s="480" t="str">
        <f>IF(H125&lt;&gt;"",INDEX('Kode Akun'!$D:$D,MATCH($H125,'Kode Akun'!$C:$C,0),0),"")</f>
        <v/>
      </c>
      <c r="J125" s="481"/>
      <c r="K125" s="481"/>
      <c r="L125" s="482"/>
      <c r="M125" s="483"/>
      <c r="N125" s="484"/>
      <c r="O125" s="484"/>
      <c r="P125" s="488" t="str">
        <f>IFERROR(INDEX(Supplier!D:D,MATCH(O125,Supplier!C:C,0),0),"")</f>
        <v/>
      </c>
      <c r="Q125" s="487"/>
      <c r="R125" s="487"/>
      <c r="S125" s="489"/>
      <c r="T125" s="490" t="str">
        <f>IFERROR(INDEX('Kode Akun'!N:N,MATCH(H125,'Kode Akun'!C:C,0),0),"")</f>
        <v/>
      </c>
      <c r="U125" s="488" t="str">
        <f>IFERROR(INDEX('Kode Akun'!O:O,MATCH(H125,'Kode Akun'!C:C,0),0),"")</f>
        <v/>
      </c>
      <c r="V125" s="166"/>
    </row>
    <row r="126" spans="1:22" ht="15" customHeight="1" x14ac:dyDescent="0.25">
      <c r="A126" s="51">
        <f t="shared" si="3"/>
        <v>2</v>
      </c>
      <c r="B126" s="51">
        <f t="shared" si="4"/>
        <v>0</v>
      </c>
      <c r="C126" s="442">
        <f t="shared" si="5"/>
        <v>0</v>
      </c>
      <c r="D126" s="477">
        <v>117</v>
      </c>
      <c r="E126" s="478"/>
      <c r="F126" s="477"/>
      <c r="G126" s="479"/>
      <c r="H126" s="477"/>
      <c r="I126" s="480" t="str">
        <f>IF(H126&lt;&gt;"",INDEX('Kode Akun'!$D:$D,MATCH($H126,'Kode Akun'!$C:$C,0),0),"")</f>
        <v/>
      </c>
      <c r="J126" s="481"/>
      <c r="K126" s="481"/>
      <c r="L126" s="482"/>
      <c r="M126" s="483"/>
      <c r="N126" s="484"/>
      <c r="O126" s="484"/>
      <c r="P126" s="488" t="str">
        <f>IFERROR(INDEX(Supplier!D:D,MATCH(O126,Supplier!C:C,0),0),"")</f>
        <v/>
      </c>
      <c r="Q126" s="487"/>
      <c r="R126" s="487"/>
      <c r="S126" s="489"/>
      <c r="T126" s="490" t="str">
        <f>IFERROR(INDEX('Kode Akun'!N:N,MATCH(H126,'Kode Akun'!C:C,0),0),"")</f>
        <v/>
      </c>
      <c r="U126" s="488" t="str">
        <f>IFERROR(INDEX('Kode Akun'!O:O,MATCH(H126,'Kode Akun'!C:C,0),0),"")</f>
        <v/>
      </c>
      <c r="V126" s="166"/>
    </row>
    <row r="127" spans="1:22" ht="15" customHeight="1" x14ac:dyDescent="0.25">
      <c r="A127" s="51">
        <f t="shared" si="3"/>
        <v>2</v>
      </c>
      <c r="B127" s="51">
        <f t="shared" si="4"/>
        <v>0</v>
      </c>
      <c r="C127" s="442">
        <f t="shared" si="5"/>
        <v>0</v>
      </c>
      <c r="D127" s="477">
        <v>118</v>
      </c>
      <c r="E127" s="478"/>
      <c r="F127" s="477"/>
      <c r="G127" s="479"/>
      <c r="H127" s="477"/>
      <c r="I127" s="480" t="str">
        <f>IF(H127&lt;&gt;"",INDEX('Kode Akun'!$D:$D,MATCH($H127,'Kode Akun'!$C:$C,0),0),"")</f>
        <v/>
      </c>
      <c r="J127" s="481"/>
      <c r="K127" s="481"/>
      <c r="L127" s="482"/>
      <c r="M127" s="483"/>
      <c r="N127" s="484"/>
      <c r="O127" s="484"/>
      <c r="P127" s="488" t="str">
        <f>IFERROR(INDEX(Supplier!D:D,MATCH(O127,Supplier!C:C,0),0),"")</f>
        <v/>
      </c>
      <c r="Q127" s="487"/>
      <c r="R127" s="487"/>
      <c r="S127" s="489"/>
      <c r="T127" s="490" t="str">
        <f>IFERROR(INDEX('Kode Akun'!N:N,MATCH(H127,'Kode Akun'!C:C,0),0),"")</f>
        <v/>
      </c>
      <c r="U127" s="488" t="str">
        <f>IFERROR(INDEX('Kode Akun'!O:O,MATCH(H127,'Kode Akun'!C:C,0),0),"")</f>
        <v/>
      </c>
      <c r="V127" s="166"/>
    </row>
    <row r="128" spans="1:22" ht="15" customHeight="1" x14ac:dyDescent="0.25">
      <c r="A128" s="51">
        <f t="shared" si="3"/>
        <v>2</v>
      </c>
      <c r="B128" s="51">
        <f t="shared" si="4"/>
        <v>0</v>
      </c>
      <c r="C128" s="442">
        <f t="shared" si="5"/>
        <v>0</v>
      </c>
      <c r="D128" s="477">
        <v>119</v>
      </c>
      <c r="E128" s="478"/>
      <c r="F128" s="477"/>
      <c r="G128" s="479"/>
      <c r="H128" s="477"/>
      <c r="I128" s="480" t="str">
        <f>IF(H128&lt;&gt;"",INDEX('Kode Akun'!$D:$D,MATCH($H128,'Kode Akun'!$C:$C,0),0),"")</f>
        <v/>
      </c>
      <c r="J128" s="481"/>
      <c r="K128" s="481"/>
      <c r="L128" s="482"/>
      <c r="M128" s="483"/>
      <c r="N128" s="484"/>
      <c r="O128" s="484"/>
      <c r="P128" s="488" t="str">
        <f>IFERROR(INDEX(Supplier!D:D,MATCH(O128,Supplier!C:C,0),0),"")</f>
        <v/>
      </c>
      <c r="Q128" s="487"/>
      <c r="R128" s="487"/>
      <c r="S128" s="489"/>
      <c r="T128" s="490" t="str">
        <f>IFERROR(INDEX('Kode Akun'!N:N,MATCH(H128,'Kode Akun'!C:C,0),0),"")</f>
        <v/>
      </c>
      <c r="U128" s="488" t="str">
        <f>IFERROR(INDEX('Kode Akun'!O:O,MATCH(H128,'Kode Akun'!C:C,0),0),"")</f>
        <v/>
      </c>
      <c r="V128" s="166"/>
    </row>
    <row r="129" spans="1:22" ht="15" customHeight="1" x14ac:dyDescent="0.25">
      <c r="A129" s="51">
        <f t="shared" si="3"/>
        <v>2</v>
      </c>
      <c r="B129" s="51">
        <f t="shared" si="4"/>
        <v>0</v>
      </c>
      <c r="C129" s="442">
        <f t="shared" si="5"/>
        <v>0</v>
      </c>
      <c r="D129" s="477">
        <v>120</v>
      </c>
      <c r="E129" s="478"/>
      <c r="F129" s="477"/>
      <c r="G129" s="479"/>
      <c r="H129" s="477"/>
      <c r="I129" s="480" t="str">
        <f>IF(H129&lt;&gt;"",INDEX('Kode Akun'!$D:$D,MATCH($H129,'Kode Akun'!$C:$C,0),0),"")</f>
        <v/>
      </c>
      <c r="J129" s="481"/>
      <c r="K129" s="481"/>
      <c r="L129" s="482"/>
      <c r="M129" s="483"/>
      <c r="N129" s="484"/>
      <c r="O129" s="484"/>
      <c r="P129" s="488" t="str">
        <f>IFERROR(INDEX(Supplier!D:D,MATCH(O129,Supplier!C:C,0),0),"")</f>
        <v/>
      </c>
      <c r="Q129" s="487"/>
      <c r="R129" s="487"/>
      <c r="S129" s="489"/>
      <c r="T129" s="490" t="str">
        <f>IFERROR(INDEX('Kode Akun'!N:N,MATCH(H129,'Kode Akun'!C:C,0),0),"")</f>
        <v/>
      </c>
      <c r="U129" s="488" t="str">
        <f>IFERROR(INDEX('Kode Akun'!O:O,MATCH(H129,'Kode Akun'!C:C,0),0),"")</f>
        <v/>
      </c>
      <c r="V129" s="166"/>
    </row>
    <row r="130" spans="1:22" ht="15" customHeight="1" x14ac:dyDescent="0.25">
      <c r="A130" s="51">
        <f t="shared" si="3"/>
        <v>2</v>
      </c>
      <c r="B130" s="51">
        <f t="shared" si="4"/>
        <v>0</v>
      </c>
      <c r="C130" s="442">
        <f t="shared" si="5"/>
        <v>0</v>
      </c>
      <c r="D130" s="477">
        <v>121</v>
      </c>
      <c r="E130" s="478"/>
      <c r="F130" s="477"/>
      <c r="G130" s="479"/>
      <c r="H130" s="477"/>
      <c r="I130" s="480" t="str">
        <f>IF(H130&lt;&gt;"",INDEX('Kode Akun'!$D:$D,MATCH($H130,'Kode Akun'!$C:$C,0),0),"")</f>
        <v/>
      </c>
      <c r="J130" s="481"/>
      <c r="K130" s="481"/>
      <c r="L130" s="482"/>
      <c r="M130" s="483"/>
      <c r="N130" s="484"/>
      <c r="O130" s="484"/>
      <c r="P130" s="488" t="str">
        <f>IFERROR(INDEX(Supplier!D:D,MATCH(O130,Supplier!C:C,0),0),"")</f>
        <v/>
      </c>
      <c r="Q130" s="487"/>
      <c r="R130" s="487"/>
      <c r="S130" s="489"/>
      <c r="T130" s="490" t="str">
        <f>IFERROR(INDEX('Kode Akun'!N:N,MATCH(H130,'Kode Akun'!C:C,0),0),"")</f>
        <v/>
      </c>
      <c r="U130" s="488" t="str">
        <f>IFERROR(INDEX('Kode Akun'!O:O,MATCH(H130,'Kode Akun'!C:C,0),0),"")</f>
        <v/>
      </c>
      <c r="V130" s="166"/>
    </row>
    <row r="131" spans="1:22" ht="15" customHeight="1" x14ac:dyDescent="0.25">
      <c r="A131" s="51">
        <f t="shared" si="3"/>
        <v>2</v>
      </c>
      <c r="B131" s="51">
        <f t="shared" si="4"/>
        <v>0</v>
      </c>
      <c r="C131" s="442">
        <f t="shared" si="5"/>
        <v>0</v>
      </c>
      <c r="D131" s="477">
        <v>122</v>
      </c>
      <c r="E131" s="478"/>
      <c r="F131" s="477"/>
      <c r="G131" s="479"/>
      <c r="H131" s="477"/>
      <c r="I131" s="480" t="str">
        <f>IF(H131&lt;&gt;"",INDEX('Kode Akun'!$D:$D,MATCH($H131,'Kode Akun'!$C:$C,0),0),"")</f>
        <v/>
      </c>
      <c r="J131" s="481"/>
      <c r="K131" s="481"/>
      <c r="L131" s="482"/>
      <c r="M131" s="483"/>
      <c r="N131" s="484"/>
      <c r="O131" s="484"/>
      <c r="P131" s="488" t="str">
        <f>IFERROR(INDEX(Supplier!D:D,MATCH(O131,Supplier!C:C,0),0),"")</f>
        <v/>
      </c>
      <c r="Q131" s="487"/>
      <c r="R131" s="487"/>
      <c r="S131" s="489"/>
      <c r="T131" s="490" t="str">
        <f>IFERROR(INDEX('Kode Akun'!N:N,MATCH(H131,'Kode Akun'!C:C,0),0),"")</f>
        <v/>
      </c>
      <c r="U131" s="488" t="str">
        <f>IFERROR(INDEX('Kode Akun'!O:O,MATCH(H131,'Kode Akun'!C:C,0),0),"")</f>
        <v/>
      </c>
      <c r="V131" s="166"/>
    </row>
    <row r="132" spans="1:22" ht="15" customHeight="1" x14ac:dyDescent="0.25">
      <c r="A132" s="51">
        <f t="shared" si="3"/>
        <v>2</v>
      </c>
      <c r="B132" s="51">
        <f t="shared" si="4"/>
        <v>0</v>
      </c>
      <c r="C132" s="442">
        <f t="shared" si="5"/>
        <v>0</v>
      </c>
      <c r="D132" s="477">
        <v>123</v>
      </c>
      <c r="E132" s="478"/>
      <c r="F132" s="477"/>
      <c r="G132" s="479"/>
      <c r="H132" s="477"/>
      <c r="I132" s="480" t="str">
        <f>IF(H132&lt;&gt;"",INDEX('Kode Akun'!$D:$D,MATCH($H132,'Kode Akun'!$C:$C,0),0),"")</f>
        <v/>
      </c>
      <c r="J132" s="481"/>
      <c r="K132" s="481"/>
      <c r="L132" s="482"/>
      <c r="M132" s="483"/>
      <c r="N132" s="484"/>
      <c r="O132" s="484"/>
      <c r="P132" s="488" t="str">
        <f>IFERROR(INDEX(Supplier!D:D,MATCH(O132,Supplier!C:C,0),0),"")</f>
        <v/>
      </c>
      <c r="Q132" s="487"/>
      <c r="R132" s="487"/>
      <c r="S132" s="489"/>
      <c r="T132" s="490" t="str">
        <f>IFERROR(INDEX('Kode Akun'!N:N,MATCH(H132,'Kode Akun'!C:C,0),0),"")</f>
        <v/>
      </c>
      <c r="U132" s="488" t="str">
        <f>IFERROR(INDEX('Kode Akun'!O:O,MATCH(H132,'Kode Akun'!C:C,0),0),"")</f>
        <v/>
      </c>
      <c r="V132" s="166"/>
    </row>
    <row r="133" spans="1:22" ht="15" customHeight="1" x14ac:dyDescent="0.25">
      <c r="A133" s="51">
        <f t="shared" si="3"/>
        <v>2</v>
      </c>
      <c r="B133" s="51">
        <f t="shared" si="4"/>
        <v>0</v>
      </c>
      <c r="C133" s="442">
        <f t="shared" si="5"/>
        <v>0</v>
      </c>
      <c r="D133" s="477">
        <v>124</v>
      </c>
      <c r="E133" s="478"/>
      <c r="F133" s="477"/>
      <c r="G133" s="479"/>
      <c r="H133" s="477"/>
      <c r="I133" s="480" t="str">
        <f>IF(H133&lt;&gt;"",INDEX('Kode Akun'!$D:$D,MATCH($H133,'Kode Akun'!$C:$C,0),0),"")</f>
        <v/>
      </c>
      <c r="J133" s="481"/>
      <c r="K133" s="481"/>
      <c r="L133" s="482"/>
      <c r="M133" s="483"/>
      <c r="N133" s="484"/>
      <c r="O133" s="484"/>
      <c r="P133" s="488" t="str">
        <f>IFERROR(INDEX(Supplier!D:D,MATCH(O133,Supplier!C:C,0),0),"")</f>
        <v/>
      </c>
      <c r="Q133" s="487"/>
      <c r="R133" s="487"/>
      <c r="S133" s="489"/>
      <c r="T133" s="490" t="str">
        <f>IFERROR(INDEX('Kode Akun'!N:N,MATCH(H133,'Kode Akun'!C:C,0),0),"")</f>
        <v/>
      </c>
      <c r="U133" s="488" t="str">
        <f>IFERROR(INDEX('Kode Akun'!O:O,MATCH(H133,'Kode Akun'!C:C,0),0),"")</f>
        <v/>
      </c>
      <c r="V133" s="166"/>
    </row>
    <row r="134" spans="1:22" ht="15" customHeight="1" x14ac:dyDescent="0.25">
      <c r="A134" s="51">
        <f t="shared" si="3"/>
        <v>2</v>
      </c>
      <c r="B134" s="51">
        <f t="shared" si="4"/>
        <v>0</v>
      </c>
      <c r="C134" s="442">
        <f t="shared" si="5"/>
        <v>0</v>
      </c>
      <c r="D134" s="477">
        <v>125</v>
      </c>
      <c r="E134" s="478"/>
      <c r="F134" s="477"/>
      <c r="G134" s="479"/>
      <c r="H134" s="477"/>
      <c r="I134" s="480" t="str">
        <f>IF(H134&lt;&gt;"",INDEX('Kode Akun'!$D:$D,MATCH($H134,'Kode Akun'!$C:$C,0),0),"")</f>
        <v/>
      </c>
      <c r="J134" s="481"/>
      <c r="K134" s="481"/>
      <c r="L134" s="482"/>
      <c r="M134" s="483"/>
      <c r="N134" s="484"/>
      <c r="O134" s="484"/>
      <c r="P134" s="488" t="str">
        <f>IFERROR(INDEX(Supplier!D:D,MATCH(O134,Supplier!C:C,0),0),"")</f>
        <v/>
      </c>
      <c r="Q134" s="487"/>
      <c r="R134" s="487"/>
      <c r="S134" s="489"/>
      <c r="T134" s="490" t="str">
        <f>IFERROR(INDEX('Kode Akun'!N:N,MATCH(H134,'Kode Akun'!C:C,0),0),"")</f>
        <v/>
      </c>
      <c r="U134" s="488" t="str">
        <f>IFERROR(INDEX('Kode Akun'!O:O,MATCH(H134,'Kode Akun'!C:C,0),0),"")</f>
        <v/>
      </c>
      <c r="V134" s="166"/>
    </row>
    <row r="135" spans="1:22" ht="15" customHeight="1" x14ac:dyDescent="0.25">
      <c r="A135" s="51">
        <f t="shared" si="3"/>
        <v>2</v>
      </c>
      <c r="B135" s="51">
        <f t="shared" si="4"/>
        <v>0</v>
      </c>
      <c r="C135" s="442">
        <f t="shared" si="5"/>
        <v>0</v>
      </c>
      <c r="D135" s="477">
        <v>126</v>
      </c>
      <c r="E135" s="478"/>
      <c r="F135" s="477"/>
      <c r="G135" s="479"/>
      <c r="H135" s="477"/>
      <c r="I135" s="480" t="str">
        <f>IF(H135&lt;&gt;"",INDEX('Kode Akun'!$D:$D,MATCH($H135,'Kode Akun'!$C:$C,0),0),"")</f>
        <v/>
      </c>
      <c r="J135" s="481"/>
      <c r="K135" s="481"/>
      <c r="L135" s="482"/>
      <c r="M135" s="483"/>
      <c r="N135" s="484"/>
      <c r="O135" s="484"/>
      <c r="P135" s="488" t="str">
        <f>IFERROR(INDEX(Supplier!D:D,MATCH(O135,Supplier!C:C,0),0),"")</f>
        <v/>
      </c>
      <c r="Q135" s="487"/>
      <c r="R135" s="487"/>
      <c r="S135" s="489"/>
      <c r="T135" s="490" t="str">
        <f>IFERROR(INDEX('Kode Akun'!N:N,MATCH(H135,'Kode Akun'!C:C,0),0),"")</f>
        <v/>
      </c>
      <c r="U135" s="488" t="str">
        <f>IFERROR(INDEX('Kode Akun'!O:O,MATCH(H135,'Kode Akun'!C:C,0),0),"")</f>
        <v/>
      </c>
      <c r="V135" s="166"/>
    </row>
    <row r="136" spans="1:22" ht="15" customHeight="1" x14ac:dyDescent="0.25">
      <c r="A136" s="51">
        <f t="shared" si="3"/>
        <v>2</v>
      </c>
      <c r="B136" s="51">
        <f t="shared" si="4"/>
        <v>0</v>
      </c>
      <c r="C136" s="442">
        <f t="shared" si="5"/>
        <v>0</v>
      </c>
      <c r="D136" s="477">
        <v>127</v>
      </c>
      <c r="E136" s="478"/>
      <c r="F136" s="477"/>
      <c r="G136" s="479"/>
      <c r="H136" s="477"/>
      <c r="I136" s="480" t="str">
        <f>IF(H136&lt;&gt;"",INDEX('Kode Akun'!$D:$D,MATCH($H136,'Kode Akun'!$C:$C,0),0),"")</f>
        <v/>
      </c>
      <c r="J136" s="481"/>
      <c r="K136" s="481"/>
      <c r="L136" s="482"/>
      <c r="M136" s="483"/>
      <c r="N136" s="484"/>
      <c r="O136" s="484"/>
      <c r="P136" s="488" t="str">
        <f>IFERROR(INDEX(Supplier!D:D,MATCH(O136,Supplier!C:C,0),0),"")</f>
        <v/>
      </c>
      <c r="Q136" s="487"/>
      <c r="R136" s="487"/>
      <c r="S136" s="489"/>
      <c r="T136" s="490" t="str">
        <f>IFERROR(INDEX('Kode Akun'!N:N,MATCH(H136,'Kode Akun'!C:C,0),0),"")</f>
        <v/>
      </c>
      <c r="U136" s="488" t="str">
        <f>IFERROR(INDEX('Kode Akun'!O:O,MATCH(H136,'Kode Akun'!C:C,0),0),"")</f>
        <v/>
      </c>
      <c r="V136" s="166"/>
    </row>
    <row r="137" spans="1:22" ht="15" customHeight="1" x14ac:dyDescent="0.25">
      <c r="A137" s="51">
        <f t="shared" si="3"/>
        <v>2</v>
      </c>
      <c r="B137" s="51">
        <f t="shared" si="4"/>
        <v>0</v>
      </c>
      <c r="C137" s="442">
        <f t="shared" si="5"/>
        <v>0</v>
      </c>
      <c r="D137" s="477">
        <v>128</v>
      </c>
      <c r="E137" s="478"/>
      <c r="F137" s="477"/>
      <c r="G137" s="479"/>
      <c r="H137" s="477"/>
      <c r="I137" s="480" t="str">
        <f>IF(H137&lt;&gt;"",INDEX('Kode Akun'!$D:$D,MATCH($H137,'Kode Akun'!$C:$C,0),0),"")</f>
        <v/>
      </c>
      <c r="J137" s="481"/>
      <c r="K137" s="481"/>
      <c r="L137" s="482"/>
      <c r="M137" s="483"/>
      <c r="N137" s="484"/>
      <c r="O137" s="484"/>
      <c r="P137" s="488" t="str">
        <f>IFERROR(INDEX(Supplier!D:D,MATCH(O137,Supplier!C:C,0),0),"")</f>
        <v/>
      </c>
      <c r="Q137" s="487"/>
      <c r="R137" s="487"/>
      <c r="S137" s="489"/>
      <c r="T137" s="490" t="str">
        <f>IFERROR(INDEX('Kode Akun'!N:N,MATCH(H137,'Kode Akun'!C:C,0),0),"")</f>
        <v/>
      </c>
      <c r="U137" s="488" t="str">
        <f>IFERROR(INDEX('Kode Akun'!O:O,MATCH(H137,'Kode Akun'!C:C,0),0),"")</f>
        <v/>
      </c>
      <c r="V137" s="166"/>
    </row>
    <row r="138" spans="1:22" ht="15" customHeight="1" x14ac:dyDescent="0.25">
      <c r="A138" s="51">
        <f t="shared" ref="A138:A201" si="6">IF(AND(H138=arapcontrol,O138=arapledgercode),A137+1,A137)</f>
        <v>2</v>
      </c>
      <c r="B138" s="51">
        <f t="shared" ref="B138:B201" si="7">IF(AND(H138=AkunARKontrol,R138=AkunAR),B137+1,B137)</f>
        <v>0</v>
      </c>
      <c r="C138" s="442">
        <f t="shared" ref="C138:C201" si="8">IF(H138=AkunBukuBesar,IF(C137=0,GLJPMax+C137+1,C137+1),C137)</f>
        <v>0</v>
      </c>
      <c r="D138" s="477">
        <v>129</v>
      </c>
      <c r="E138" s="478"/>
      <c r="F138" s="477"/>
      <c r="G138" s="479"/>
      <c r="H138" s="477"/>
      <c r="I138" s="480" t="str">
        <f>IF(H138&lt;&gt;"",INDEX('Kode Akun'!$D:$D,MATCH($H138,'Kode Akun'!$C:$C,0),0),"")</f>
        <v/>
      </c>
      <c r="J138" s="481"/>
      <c r="K138" s="481"/>
      <c r="L138" s="482"/>
      <c r="M138" s="483"/>
      <c r="N138" s="484"/>
      <c r="O138" s="484"/>
      <c r="P138" s="488" t="str">
        <f>IFERROR(INDEX(Supplier!D:D,MATCH(O138,Supplier!C:C,0),0),"")</f>
        <v/>
      </c>
      <c r="Q138" s="487"/>
      <c r="R138" s="487"/>
      <c r="S138" s="489"/>
      <c r="T138" s="490" t="str">
        <f>IFERROR(INDEX('Kode Akun'!N:N,MATCH(H138,'Kode Akun'!C:C,0),0),"")</f>
        <v/>
      </c>
      <c r="U138" s="488" t="str">
        <f>IFERROR(INDEX('Kode Akun'!O:O,MATCH(H138,'Kode Akun'!C:C,0),0),"")</f>
        <v/>
      </c>
      <c r="V138" s="166"/>
    </row>
    <row r="139" spans="1:22" ht="15" customHeight="1" x14ac:dyDescent="0.25">
      <c r="A139" s="51">
        <f t="shared" si="6"/>
        <v>2</v>
      </c>
      <c r="B139" s="51">
        <f t="shared" si="7"/>
        <v>0</v>
      </c>
      <c r="C139" s="442">
        <f t="shared" si="8"/>
        <v>0</v>
      </c>
      <c r="D139" s="477">
        <v>130</v>
      </c>
      <c r="E139" s="478"/>
      <c r="F139" s="477"/>
      <c r="G139" s="479"/>
      <c r="H139" s="477"/>
      <c r="I139" s="480" t="str">
        <f>IF(H139&lt;&gt;"",INDEX('Kode Akun'!$D:$D,MATCH($H139,'Kode Akun'!$C:$C,0),0),"")</f>
        <v/>
      </c>
      <c r="J139" s="481"/>
      <c r="K139" s="481"/>
      <c r="L139" s="482"/>
      <c r="M139" s="483"/>
      <c r="N139" s="484"/>
      <c r="O139" s="484"/>
      <c r="P139" s="488" t="str">
        <f>IFERROR(INDEX(Supplier!D:D,MATCH(O139,Supplier!C:C,0),0),"")</f>
        <v/>
      </c>
      <c r="Q139" s="487"/>
      <c r="R139" s="487"/>
      <c r="S139" s="489"/>
      <c r="T139" s="490" t="str">
        <f>IFERROR(INDEX('Kode Akun'!N:N,MATCH(H139,'Kode Akun'!C:C,0),0),"")</f>
        <v/>
      </c>
      <c r="U139" s="488" t="str">
        <f>IFERROR(INDEX('Kode Akun'!O:O,MATCH(H139,'Kode Akun'!C:C,0),0),"")</f>
        <v/>
      </c>
      <c r="V139" s="166"/>
    </row>
    <row r="140" spans="1:22" ht="15" customHeight="1" x14ac:dyDescent="0.25">
      <c r="A140" s="51">
        <f t="shared" si="6"/>
        <v>2</v>
      </c>
      <c r="B140" s="51">
        <f t="shared" si="7"/>
        <v>0</v>
      </c>
      <c r="C140" s="442">
        <f t="shared" si="8"/>
        <v>0</v>
      </c>
      <c r="D140" s="477">
        <v>131</v>
      </c>
      <c r="E140" s="478"/>
      <c r="F140" s="477"/>
      <c r="G140" s="479"/>
      <c r="H140" s="477"/>
      <c r="I140" s="480" t="str">
        <f>IF(H140&lt;&gt;"",INDEX('Kode Akun'!$D:$D,MATCH($H140,'Kode Akun'!$C:$C,0),0),"")</f>
        <v/>
      </c>
      <c r="J140" s="481"/>
      <c r="K140" s="481"/>
      <c r="L140" s="482"/>
      <c r="M140" s="483"/>
      <c r="N140" s="484"/>
      <c r="O140" s="484"/>
      <c r="P140" s="488" t="str">
        <f>IFERROR(INDEX(Supplier!D:D,MATCH(O140,Supplier!C:C,0),0),"")</f>
        <v/>
      </c>
      <c r="Q140" s="487"/>
      <c r="R140" s="487"/>
      <c r="S140" s="489"/>
      <c r="T140" s="490" t="str">
        <f>IFERROR(INDEX('Kode Akun'!N:N,MATCH(H140,'Kode Akun'!C:C,0),0),"")</f>
        <v/>
      </c>
      <c r="U140" s="488" t="str">
        <f>IFERROR(INDEX('Kode Akun'!O:O,MATCH(H140,'Kode Akun'!C:C,0),0),"")</f>
        <v/>
      </c>
      <c r="V140" s="166"/>
    </row>
    <row r="141" spans="1:22" ht="15" customHeight="1" x14ac:dyDescent="0.25">
      <c r="A141" s="51">
        <f t="shared" si="6"/>
        <v>2</v>
      </c>
      <c r="B141" s="51">
        <f t="shared" si="7"/>
        <v>0</v>
      </c>
      <c r="C141" s="442">
        <f t="shared" si="8"/>
        <v>0</v>
      </c>
      <c r="D141" s="477">
        <v>132</v>
      </c>
      <c r="E141" s="478"/>
      <c r="F141" s="477"/>
      <c r="G141" s="479"/>
      <c r="H141" s="477"/>
      <c r="I141" s="480" t="str">
        <f>IF(H141&lt;&gt;"",INDEX('Kode Akun'!$D:$D,MATCH($H141,'Kode Akun'!$C:$C,0),0),"")</f>
        <v/>
      </c>
      <c r="J141" s="481"/>
      <c r="K141" s="481"/>
      <c r="L141" s="482"/>
      <c r="M141" s="483"/>
      <c r="N141" s="484"/>
      <c r="O141" s="484"/>
      <c r="P141" s="488" t="str">
        <f>IFERROR(INDEX(Supplier!D:D,MATCH(O141,Supplier!C:C,0),0),"")</f>
        <v/>
      </c>
      <c r="Q141" s="487"/>
      <c r="R141" s="487"/>
      <c r="S141" s="489"/>
      <c r="T141" s="490" t="str">
        <f>IFERROR(INDEX('Kode Akun'!N:N,MATCH(H141,'Kode Akun'!C:C,0),0),"")</f>
        <v/>
      </c>
      <c r="U141" s="488" t="str">
        <f>IFERROR(INDEX('Kode Akun'!O:O,MATCH(H141,'Kode Akun'!C:C,0),0),"")</f>
        <v/>
      </c>
      <c r="V141" s="166"/>
    </row>
    <row r="142" spans="1:22" ht="15" customHeight="1" x14ac:dyDescent="0.25">
      <c r="A142" s="51">
        <f t="shared" si="6"/>
        <v>2</v>
      </c>
      <c r="B142" s="51">
        <f t="shared" si="7"/>
        <v>0</v>
      </c>
      <c r="C142" s="442">
        <f t="shared" si="8"/>
        <v>0</v>
      </c>
      <c r="D142" s="477">
        <v>133</v>
      </c>
      <c r="E142" s="478"/>
      <c r="F142" s="477"/>
      <c r="G142" s="479"/>
      <c r="H142" s="477"/>
      <c r="I142" s="480" t="str">
        <f>IF(H142&lt;&gt;"",INDEX('Kode Akun'!$D:$D,MATCH($H142,'Kode Akun'!$C:$C,0),0),"")</f>
        <v/>
      </c>
      <c r="J142" s="481"/>
      <c r="K142" s="481"/>
      <c r="L142" s="482"/>
      <c r="M142" s="483"/>
      <c r="N142" s="484"/>
      <c r="O142" s="484"/>
      <c r="P142" s="488" t="str">
        <f>IFERROR(INDEX(Supplier!D:D,MATCH(O142,Supplier!C:C,0),0),"")</f>
        <v/>
      </c>
      <c r="Q142" s="487"/>
      <c r="R142" s="487"/>
      <c r="S142" s="489"/>
      <c r="T142" s="490" t="str">
        <f>IFERROR(INDEX('Kode Akun'!N:N,MATCH(H142,'Kode Akun'!C:C,0),0),"")</f>
        <v/>
      </c>
      <c r="U142" s="488" t="str">
        <f>IFERROR(INDEX('Kode Akun'!O:O,MATCH(H142,'Kode Akun'!C:C,0),0),"")</f>
        <v/>
      </c>
      <c r="V142" s="166"/>
    </row>
    <row r="143" spans="1:22" ht="15" customHeight="1" x14ac:dyDescent="0.25">
      <c r="A143" s="51">
        <f t="shared" si="6"/>
        <v>2</v>
      </c>
      <c r="B143" s="51">
        <f t="shared" si="7"/>
        <v>0</v>
      </c>
      <c r="C143" s="442">
        <f t="shared" si="8"/>
        <v>0</v>
      </c>
      <c r="D143" s="477">
        <v>134</v>
      </c>
      <c r="E143" s="478"/>
      <c r="F143" s="477"/>
      <c r="G143" s="479"/>
      <c r="H143" s="477"/>
      <c r="I143" s="480" t="str">
        <f>IF(H143&lt;&gt;"",INDEX('Kode Akun'!$D:$D,MATCH($H143,'Kode Akun'!$C:$C,0),0),"")</f>
        <v/>
      </c>
      <c r="J143" s="481"/>
      <c r="K143" s="481"/>
      <c r="L143" s="482"/>
      <c r="M143" s="483"/>
      <c r="N143" s="484"/>
      <c r="O143" s="484"/>
      <c r="P143" s="488" t="str">
        <f>IFERROR(INDEX(Supplier!D:D,MATCH(O143,Supplier!C:C,0),0),"")</f>
        <v/>
      </c>
      <c r="Q143" s="487"/>
      <c r="R143" s="487"/>
      <c r="S143" s="489"/>
      <c r="T143" s="490" t="str">
        <f>IFERROR(INDEX('Kode Akun'!N:N,MATCH(H143,'Kode Akun'!C:C,0),0),"")</f>
        <v/>
      </c>
      <c r="U143" s="488" t="str">
        <f>IFERROR(INDEX('Kode Akun'!O:O,MATCH(H143,'Kode Akun'!C:C,0),0),"")</f>
        <v/>
      </c>
      <c r="V143" s="166"/>
    </row>
    <row r="144" spans="1:22" ht="15" customHeight="1" x14ac:dyDescent="0.25">
      <c r="A144" s="51">
        <f t="shared" si="6"/>
        <v>2</v>
      </c>
      <c r="B144" s="51">
        <f t="shared" si="7"/>
        <v>0</v>
      </c>
      <c r="C144" s="442">
        <f t="shared" si="8"/>
        <v>0</v>
      </c>
      <c r="D144" s="477">
        <v>135</v>
      </c>
      <c r="E144" s="478"/>
      <c r="F144" s="477"/>
      <c r="G144" s="479"/>
      <c r="H144" s="477"/>
      <c r="I144" s="480" t="str">
        <f>IF(H144&lt;&gt;"",INDEX('Kode Akun'!$D:$D,MATCH($H144,'Kode Akun'!$C:$C,0),0),"")</f>
        <v/>
      </c>
      <c r="J144" s="481"/>
      <c r="K144" s="481"/>
      <c r="L144" s="482"/>
      <c r="M144" s="483"/>
      <c r="N144" s="484"/>
      <c r="O144" s="484"/>
      <c r="P144" s="488" t="str">
        <f>IFERROR(INDEX(Supplier!D:D,MATCH(O144,Supplier!C:C,0),0),"")</f>
        <v/>
      </c>
      <c r="Q144" s="487"/>
      <c r="R144" s="487"/>
      <c r="S144" s="489"/>
      <c r="T144" s="490" t="str">
        <f>IFERROR(INDEX('Kode Akun'!N:N,MATCH(H144,'Kode Akun'!C:C,0),0),"")</f>
        <v/>
      </c>
      <c r="U144" s="488" t="str">
        <f>IFERROR(INDEX('Kode Akun'!O:O,MATCH(H144,'Kode Akun'!C:C,0),0),"")</f>
        <v/>
      </c>
      <c r="V144" s="166"/>
    </row>
    <row r="145" spans="1:22" ht="15" customHeight="1" x14ac:dyDescent="0.25">
      <c r="A145" s="51">
        <f t="shared" si="6"/>
        <v>2</v>
      </c>
      <c r="B145" s="51">
        <f t="shared" si="7"/>
        <v>0</v>
      </c>
      <c r="C145" s="442">
        <f t="shared" si="8"/>
        <v>0</v>
      </c>
      <c r="D145" s="477">
        <v>136</v>
      </c>
      <c r="E145" s="478"/>
      <c r="F145" s="477"/>
      <c r="G145" s="479"/>
      <c r="H145" s="477"/>
      <c r="I145" s="480" t="str">
        <f>IF(H145&lt;&gt;"",INDEX('Kode Akun'!$D:$D,MATCH($H145,'Kode Akun'!$C:$C,0),0),"")</f>
        <v/>
      </c>
      <c r="J145" s="481"/>
      <c r="K145" s="481"/>
      <c r="L145" s="482"/>
      <c r="M145" s="483"/>
      <c r="N145" s="484"/>
      <c r="O145" s="484"/>
      <c r="P145" s="488" t="str">
        <f>IFERROR(INDEX(Supplier!D:D,MATCH(O145,Supplier!C:C,0),0),"")</f>
        <v/>
      </c>
      <c r="Q145" s="487"/>
      <c r="R145" s="487"/>
      <c r="S145" s="489"/>
      <c r="T145" s="490" t="str">
        <f>IFERROR(INDEX('Kode Akun'!N:N,MATCH(H145,'Kode Akun'!C:C,0),0),"")</f>
        <v/>
      </c>
      <c r="U145" s="488" t="str">
        <f>IFERROR(INDEX('Kode Akun'!O:O,MATCH(H145,'Kode Akun'!C:C,0),0),"")</f>
        <v/>
      </c>
      <c r="V145" s="166"/>
    </row>
    <row r="146" spans="1:22" ht="15" customHeight="1" x14ac:dyDescent="0.25">
      <c r="A146" s="51">
        <f t="shared" si="6"/>
        <v>2</v>
      </c>
      <c r="B146" s="51">
        <f t="shared" si="7"/>
        <v>0</v>
      </c>
      <c r="C146" s="442">
        <f t="shared" si="8"/>
        <v>0</v>
      </c>
      <c r="D146" s="477">
        <v>137</v>
      </c>
      <c r="E146" s="478"/>
      <c r="F146" s="477"/>
      <c r="G146" s="479"/>
      <c r="H146" s="477"/>
      <c r="I146" s="480" t="str">
        <f>IF(H146&lt;&gt;"",INDEX('Kode Akun'!$D:$D,MATCH($H146,'Kode Akun'!$C:$C,0),0),"")</f>
        <v/>
      </c>
      <c r="J146" s="481"/>
      <c r="K146" s="481"/>
      <c r="L146" s="482"/>
      <c r="M146" s="483"/>
      <c r="N146" s="484"/>
      <c r="O146" s="484"/>
      <c r="P146" s="488" t="str">
        <f>IFERROR(INDEX(Supplier!D:D,MATCH(O146,Supplier!C:C,0),0),"")</f>
        <v/>
      </c>
      <c r="Q146" s="487"/>
      <c r="R146" s="487"/>
      <c r="S146" s="489"/>
      <c r="T146" s="490" t="str">
        <f>IFERROR(INDEX('Kode Akun'!N:N,MATCH(H146,'Kode Akun'!C:C,0),0),"")</f>
        <v/>
      </c>
      <c r="U146" s="488" t="str">
        <f>IFERROR(INDEX('Kode Akun'!O:O,MATCH(H146,'Kode Akun'!C:C,0),0),"")</f>
        <v/>
      </c>
      <c r="V146" s="166"/>
    </row>
    <row r="147" spans="1:22" ht="15" customHeight="1" x14ac:dyDescent="0.25">
      <c r="A147" s="51">
        <f t="shared" si="6"/>
        <v>2</v>
      </c>
      <c r="B147" s="51">
        <f t="shared" si="7"/>
        <v>0</v>
      </c>
      <c r="C147" s="442">
        <f t="shared" si="8"/>
        <v>0</v>
      </c>
      <c r="D147" s="477">
        <v>138</v>
      </c>
      <c r="E147" s="478"/>
      <c r="F147" s="477"/>
      <c r="G147" s="479"/>
      <c r="H147" s="477"/>
      <c r="I147" s="480" t="str">
        <f>IF(H147&lt;&gt;"",INDEX('Kode Akun'!$D:$D,MATCH($H147,'Kode Akun'!$C:$C,0),0),"")</f>
        <v/>
      </c>
      <c r="J147" s="481"/>
      <c r="K147" s="481"/>
      <c r="L147" s="482"/>
      <c r="M147" s="483"/>
      <c r="N147" s="484"/>
      <c r="O147" s="484"/>
      <c r="P147" s="488" t="str">
        <f>IFERROR(INDEX(Supplier!D:D,MATCH(O147,Supplier!C:C,0),0),"")</f>
        <v/>
      </c>
      <c r="Q147" s="487"/>
      <c r="R147" s="487"/>
      <c r="S147" s="489"/>
      <c r="T147" s="490" t="str">
        <f>IFERROR(INDEX('Kode Akun'!N:N,MATCH(H147,'Kode Akun'!C:C,0),0),"")</f>
        <v/>
      </c>
      <c r="U147" s="488" t="str">
        <f>IFERROR(INDEX('Kode Akun'!O:O,MATCH(H147,'Kode Akun'!C:C,0),0),"")</f>
        <v/>
      </c>
      <c r="V147" s="166"/>
    </row>
    <row r="148" spans="1:22" ht="15" customHeight="1" x14ac:dyDescent="0.25">
      <c r="A148" s="51">
        <f t="shared" si="6"/>
        <v>2</v>
      </c>
      <c r="B148" s="51">
        <f t="shared" si="7"/>
        <v>0</v>
      </c>
      <c r="C148" s="442">
        <f t="shared" si="8"/>
        <v>0</v>
      </c>
      <c r="D148" s="477">
        <v>139</v>
      </c>
      <c r="E148" s="478"/>
      <c r="F148" s="477"/>
      <c r="G148" s="479"/>
      <c r="H148" s="477"/>
      <c r="I148" s="480" t="str">
        <f>IF(H148&lt;&gt;"",INDEX('Kode Akun'!$D:$D,MATCH($H148,'Kode Akun'!$C:$C,0),0),"")</f>
        <v/>
      </c>
      <c r="J148" s="481"/>
      <c r="K148" s="481"/>
      <c r="L148" s="482"/>
      <c r="M148" s="483"/>
      <c r="N148" s="484"/>
      <c r="O148" s="484"/>
      <c r="P148" s="488" t="str">
        <f>IFERROR(INDEX(Supplier!D:D,MATCH(O148,Supplier!C:C,0),0),"")</f>
        <v/>
      </c>
      <c r="Q148" s="487"/>
      <c r="R148" s="487"/>
      <c r="S148" s="489"/>
      <c r="T148" s="490" t="str">
        <f>IFERROR(INDEX('Kode Akun'!N:N,MATCH(H148,'Kode Akun'!C:C,0),0),"")</f>
        <v/>
      </c>
      <c r="U148" s="488" t="str">
        <f>IFERROR(INDEX('Kode Akun'!O:O,MATCH(H148,'Kode Akun'!C:C,0),0),"")</f>
        <v/>
      </c>
      <c r="V148" s="166"/>
    </row>
    <row r="149" spans="1:22" ht="15" customHeight="1" x14ac:dyDescent="0.25">
      <c r="A149" s="51">
        <f t="shared" si="6"/>
        <v>2</v>
      </c>
      <c r="B149" s="51">
        <f t="shared" si="7"/>
        <v>0</v>
      </c>
      <c r="C149" s="442">
        <f t="shared" si="8"/>
        <v>0</v>
      </c>
      <c r="D149" s="477">
        <v>140</v>
      </c>
      <c r="E149" s="478"/>
      <c r="F149" s="477"/>
      <c r="G149" s="479"/>
      <c r="H149" s="477"/>
      <c r="I149" s="480" t="str">
        <f>IF(H149&lt;&gt;"",INDEX('Kode Akun'!$D:$D,MATCH($H149,'Kode Akun'!$C:$C,0),0),"")</f>
        <v/>
      </c>
      <c r="J149" s="481"/>
      <c r="K149" s="481"/>
      <c r="L149" s="482"/>
      <c r="M149" s="483"/>
      <c r="N149" s="484"/>
      <c r="O149" s="484"/>
      <c r="P149" s="488" t="str">
        <f>IFERROR(INDEX(Supplier!D:D,MATCH(O149,Supplier!C:C,0),0),"")</f>
        <v/>
      </c>
      <c r="Q149" s="487"/>
      <c r="R149" s="487"/>
      <c r="S149" s="489"/>
      <c r="T149" s="490" t="str">
        <f>IFERROR(INDEX('Kode Akun'!N:N,MATCH(H149,'Kode Akun'!C:C,0),0),"")</f>
        <v/>
      </c>
      <c r="U149" s="488" t="str">
        <f>IFERROR(INDEX('Kode Akun'!O:O,MATCH(H149,'Kode Akun'!C:C,0),0),"")</f>
        <v/>
      </c>
      <c r="V149" s="166"/>
    </row>
    <row r="150" spans="1:22" ht="15" customHeight="1" x14ac:dyDescent="0.25">
      <c r="A150" s="51">
        <f t="shared" si="6"/>
        <v>2</v>
      </c>
      <c r="B150" s="51">
        <f t="shared" si="7"/>
        <v>0</v>
      </c>
      <c r="C150" s="442">
        <f t="shared" si="8"/>
        <v>0</v>
      </c>
      <c r="D150" s="477">
        <v>141</v>
      </c>
      <c r="E150" s="478"/>
      <c r="F150" s="477"/>
      <c r="G150" s="479"/>
      <c r="H150" s="477"/>
      <c r="I150" s="480" t="str">
        <f>IF(H150&lt;&gt;"",INDEX('Kode Akun'!$D:$D,MATCH($H150,'Kode Akun'!$C:$C,0),0),"")</f>
        <v/>
      </c>
      <c r="J150" s="481"/>
      <c r="K150" s="481"/>
      <c r="L150" s="482"/>
      <c r="M150" s="483"/>
      <c r="N150" s="484"/>
      <c r="O150" s="484"/>
      <c r="P150" s="488" t="str">
        <f>IFERROR(INDEX(Supplier!D:D,MATCH(O150,Supplier!C:C,0),0),"")</f>
        <v/>
      </c>
      <c r="Q150" s="487"/>
      <c r="R150" s="487"/>
      <c r="S150" s="489"/>
      <c r="T150" s="490" t="str">
        <f>IFERROR(INDEX('Kode Akun'!N:N,MATCH(H150,'Kode Akun'!C:C,0),0),"")</f>
        <v/>
      </c>
      <c r="U150" s="488" t="str">
        <f>IFERROR(INDEX('Kode Akun'!O:O,MATCH(H150,'Kode Akun'!C:C,0),0),"")</f>
        <v/>
      </c>
      <c r="V150" s="166"/>
    </row>
    <row r="151" spans="1:22" ht="15" customHeight="1" x14ac:dyDescent="0.25">
      <c r="A151" s="51">
        <f t="shared" si="6"/>
        <v>2</v>
      </c>
      <c r="B151" s="51">
        <f t="shared" si="7"/>
        <v>0</v>
      </c>
      <c r="C151" s="442">
        <f t="shared" si="8"/>
        <v>0</v>
      </c>
      <c r="D151" s="477">
        <v>142</v>
      </c>
      <c r="E151" s="478"/>
      <c r="F151" s="477"/>
      <c r="G151" s="479"/>
      <c r="H151" s="477"/>
      <c r="I151" s="480" t="str">
        <f>IF(H151&lt;&gt;"",INDEX('Kode Akun'!$D:$D,MATCH($H151,'Kode Akun'!$C:$C,0),0),"")</f>
        <v/>
      </c>
      <c r="J151" s="481"/>
      <c r="K151" s="481"/>
      <c r="L151" s="482"/>
      <c r="M151" s="483"/>
      <c r="N151" s="484"/>
      <c r="O151" s="484"/>
      <c r="P151" s="488" t="str">
        <f>IFERROR(INDEX(Supplier!D:D,MATCH(O151,Supplier!C:C,0),0),"")</f>
        <v/>
      </c>
      <c r="Q151" s="487"/>
      <c r="R151" s="487"/>
      <c r="S151" s="489"/>
      <c r="T151" s="490" t="str">
        <f>IFERROR(INDEX('Kode Akun'!N:N,MATCH(H151,'Kode Akun'!C:C,0),0),"")</f>
        <v/>
      </c>
      <c r="U151" s="488" t="str">
        <f>IFERROR(INDEX('Kode Akun'!O:O,MATCH(H151,'Kode Akun'!C:C,0),0),"")</f>
        <v/>
      </c>
      <c r="V151" s="166"/>
    </row>
    <row r="152" spans="1:22" ht="15" customHeight="1" x14ac:dyDescent="0.25">
      <c r="A152" s="51">
        <f t="shared" si="6"/>
        <v>2</v>
      </c>
      <c r="B152" s="51">
        <f t="shared" si="7"/>
        <v>0</v>
      </c>
      <c r="C152" s="442">
        <f t="shared" si="8"/>
        <v>0</v>
      </c>
      <c r="D152" s="477">
        <v>143</v>
      </c>
      <c r="E152" s="478"/>
      <c r="F152" s="477"/>
      <c r="G152" s="479"/>
      <c r="H152" s="477"/>
      <c r="I152" s="480" t="str">
        <f>IF(H152&lt;&gt;"",INDEX('Kode Akun'!$D:$D,MATCH($H152,'Kode Akun'!$C:$C,0),0),"")</f>
        <v/>
      </c>
      <c r="J152" s="481"/>
      <c r="K152" s="481"/>
      <c r="L152" s="482"/>
      <c r="M152" s="483"/>
      <c r="N152" s="484"/>
      <c r="O152" s="484"/>
      <c r="P152" s="488" t="str">
        <f>IFERROR(INDEX(Supplier!D:D,MATCH(O152,Supplier!C:C,0),0),"")</f>
        <v/>
      </c>
      <c r="Q152" s="487"/>
      <c r="R152" s="487"/>
      <c r="S152" s="489"/>
      <c r="T152" s="490" t="str">
        <f>IFERROR(INDEX('Kode Akun'!N:N,MATCH(H152,'Kode Akun'!C:C,0),0),"")</f>
        <v/>
      </c>
      <c r="U152" s="488" t="str">
        <f>IFERROR(INDEX('Kode Akun'!O:O,MATCH(H152,'Kode Akun'!C:C,0),0),"")</f>
        <v/>
      </c>
      <c r="V152" s="166"/>
    </row>
    <row r="153" spans="1:22" ht="15" customHeight="1" x14ac:dyDescent="0.25">
      <c r="A153" s="51">
        <f t="shared" si="6"/>
        <v>2</v>
      </c>
      <c r="B153" s="51">
        <f t="shared" si="7"/>
        <v>0</v>
      </c>
      <c r="C153" s="442">
        <f t="shared" si="8"/>
        <v>0</v>
      </c>
      <c r="D153" s="477">
        <v>144</v>
      </c>
      <c r="E153" s="478"/>
      <c r="F153" s="477"/>
      <c r="G153" s="479"/>
      <c r="H153" s="477"/>
      <c r="I153" s="480" t="str">
        <f>IF(H153&lt;&gt;"",INDEX('Kode Akun'!$D:$D,MATCH($H153,'Kode Akun'!$C:$C,0),0),"")</f>
        <v/>
      </c>
      <c r="J153" s="481"/>
      <c r="K153" s="481"/>
      <c r="L153" s="482"/>
      <c r="M153" s="483"/>
      <c r="N153" s="484"/>
      <c r="O153" s="484"/>
      <c r="P153" s="488" t="str">
        <f>IFERROR(INDEX(Supplier!D:D,MATCH(O153,Supplier!C:C,0),0),"")</f>
        <v/>
      </c>
      <c r="Q153" s="487"/>
      <c r="R153" s="487"/>
      <c r="S153" s="489"/>
      <c r="T153" s="490" t="str">
        <f>IFERROR(INDEX('Kode Akun'!N:N,MATCH(H153,'Kode Akun'!C:C,0),0),"")</f>
        <v/>
      </c>
      <c r="U153" s="488" t="str">
        <f>IFERROR(INDEX('Kode Akun'!O:O,MATCH(H153,'Kode Akun'!C:C,0),0),"")</f>
        <v/>
      </c>
      <c r="V153" s="166"/>
    </row>
    <row r="154" spans="1:22" ht="15" customHeight="1" x14ac:dyDescent="0.25">
      <c r="A154" s="51">
        <f t="shared" si="6"/>
        <v>2</v>
      </c>
      <c r="B154" s="51">
        <f t="shared" si="7"/>
        <v>0</v>
      </c>
      <c r="C154" s="442">
        <f t="shared" si="8"/>
        <v>0</v>
      </c>
      <c r="D154" s="477">
        <v>145</v>
      </c>
      <c r="E154" s="478"/>
      <c r="F154" s="477"/>
      <c r="G154" s="479"/>
      <c r="H154" s="477"/>
      <c r="I154" s="480" t="str">
        <f>IF(H154&lt;&gt;"",INDEX('Kode Akun'!$D:$D,MATCH($H154,'Kode Akun'!$C:$C,0),0),"")</f>
        <v/>
      </c>
      <c r="J154" s="481"/>
      <c r="K154" s="481"/>
      <c r="L154" s="482"/>
      <c r="M154" s="483"/>
      <c r="N154" s="484"/>
      <c r="O154" s="484"/>
      <c r="P154" s="488" t="str">
        <f>IFERROR(INDEX(Supplier!D:D,MATCH(O154,Supplier!C:C,0),0),"")</f>
        <v/>
      </c>
      <c r="Q154" s="487"/>
      <c r="R154" s="487"/>
      <c r="S154" s="489"/>
      <c r="T154" s="490" t="str">
        <f>IFERROR(INDEX('Kode Akun'!N:N,MATCH(H154,'Kode Akun'!C:C,0),0),"")</f>
        <v/>
      </c>
      <c r="U154" s="488" t="str">
        <f>IFERROR(INDEX('Kode Akun'!O:O,MATCH(H154,'Kode Akun'!C:C,0),0),"")</f>
        <v/>
      </c>
      <c r="V154" s="166"/>
    </row>
    <row r="155" spans="1:22" ht="15" customHeight="1" x14ac:dyDescent="0.25">
      <c r="A155" s="51">
        <f t="shared" si="6"/>
        <v>2</v>
      </c>
      <c r="B155" s="51">
        <f t="shared" si="7"/>
        <v>0</v>
      </c>
      <c r="C155" s="442">
        <f t="shared" si="8"/>
        <v>0</v>
      </c>
      <c r="D155" s="477">
        <v>146</v>
      </c>
      <c r="E155" s="478"/>
      <c r="F155" s="477"/>
      <c r="G155" s="479"/>
      <c r="H155" s="477"/>
      <c r="I155" s="480" t="str">
        <f>IF(H155&lt;&gt;"",INDEX('Kode Akun'!$D:$D,MATCH($H155,'Kode Akun'!$C:$C,0),0),"")</f>
        <v/>
      </c>
      <c r="J155" s="481"/>
      <c r="K155" s="481"/>
      <c r="L155" s="482"/>
      <c r="M155" s="483"/>
      <c r="N155" s="484"/>
      <c r="O155" s="484"/>
      <c r="P155" s="488" t="str">
        <f>IFERROR(INDEX(Supplier!D:D,MATCH(O155,Supplier!C:C,0),0),"")</f>
        <v/>
      </c>
      <c r="Q155" s="487"/>
      <c r="R155" s="487"/>
      <c r="S155" s="489"/>
      <c r="T155" s="490" t="str">
        <f>IFERROR(INDEX('Kode Akun'!N:N,MATCH(H155,'Kode Akun'!C:C,0),0),"")</f>
        <v/>
      </c>
      <c r="U155" s="488" t="str">
        <f>IFERROR(INDEX('Kode Akun'!O:O,MATCH(H155,'Kode Akun'!C:C,0),0),"")</f>
        <v/>
      </c>
      <c r="V155" s="166"/>
    </row>
    <row r="156" spans="1:22" ht="15" customHeight="1" x14ac:dyDescent="0.25">
      <c r="A156" s="51">
        <f t="shared" si="6"/>
        <v>2</v>
      </c>
      <c r="B156" s="51">
        <f t="shared" si="7"/>
        <v>0</v>
      </c>
      <c r="C156" s="442">
        <f t="shared" si="8"/>
        <v>0</v>
      </c>
      <c r="D156" s="477">
        <v>147</v>
      </c>
      <c r="E156" s="478"/>
      <c r="F156" s="477"/>
      <c r="G156" s="479"/>
      <c r="H156" s="477"/>
      <c r="I156" s="480" t="str">
        <f>IF(H156&lt;&gt;"",INDEX('Kode Akun'!$D:$D,MATCH($H156,'Kode Akun'!$C:$C,0),0),"")</f>
        <v/>
      </c>
      <c r="J156" s="481"/>
      <c r="K156" s="481"/>
      <c r="L156" s="482"/>
      <c r="M156" s="483"/>
      <c r="N156" s="484"/>
      <c r="O156" s="484"/>
      <c r="P156" s="488" t="str">
        <f>IFERROR(INDEX(Supplier!D:D,MATCH(O156,Supplier!C:C,0),0),"")</f>
        <v/>
      </c>
      <c r="Q156" s="487"/>
      <c r="R156" s="487"/>
      <c r="S156" s="489"/>
      <c r="T156" s="490" t="str">
        <f>IFERROR(INDEX('Kode Akun'!N:N,MATCH(H156,'Kode Akun'!C:C,0),0),"")</f>
        <v/>
      </c>
      <c r="U156" s="488" t="str">
        <f>IFERROR(INDEX('Kode Akun'!O:O,MATCH(H156,'Kode Akun'!C:C,0),0),"")</f>
        <v/>
      </c>
      <c r="V156" s="166"/>
    </row>
    <row r="157" spans="1:22" ht="15" customHeight="1" x14ac:dyDescent="0.25">
      <c r="A157" s="51">
        <f t="shared" si="6"/>
        <v>2</v>
      </c>
      <c r="B157" s="51">
        <f t="shared" si="7"/>
        <v>0</v>
      </c>
      <c r="C157" s="442">
        <f t="shared" si="8"/>
        <v>0</v>
      </c>
      <c r="D157" s="477">
        <v>148</v>
      </c>
      <c r="E157" s="478"/>
      <c r="F157" s="477"/>
      <c r="G157" s="479"/>
      <c r="H157" s="477"/>
      <c r="I157" s="480" t="str">
        <f>IF(H157&lt;&gt;"",INDEX('Kode Akun'!$D:$D,MATCH($H157,'Kode Akun'!$C:$C,0),0),"")</f>
        <v/>
      </c>
      <c r="J157" s="481"/>
      <c r="K157" s="481"/>
      <c r="L157" s="482"/>
      <c r="M157" s="483"/>
      <c r="N157" s="484"/>
      <c r="O157" s="484"/>
      <c r="P157" s="488" t="str">
        <f>IFERROR(INDEX(Supplier!D:D,MATCH(O157,Supplier!C:C,0),0),"")</f>
        <v/>
      </c>
      <c r="Q157" s="487"/>
      <c r="R157" s="487"/>
      <c r="S157" s="489"/>
      <c r="T157" s="490" t="str">
        <f>IFERROR(INDEX('Kode Akun'!N:N,MATCH(H157,'Kode Akun'!C:C,0),0),"")</f>
        <v/>
      </c>
      <c r="U157" s="488" t="str">
        <f>IFERROR(INDEX('Kode Akun'!O:O,MATCH(H157,'Kode Akun'!C:C,0),0),"")</f>
        <v/>
      </c>
      <c r="V157" s="166"/>
    </row>
    <row r="158" spans="1:22" ht="15" customHeight="1" x14ac:dyDescent="0.25">
      <c r="A158" s="51">
        <f t="shared" si="6"/>
        <v>2</v>
      </c>
      <c r="B158" s="51">
        <f t="shared" si="7"/>
        <v>0</v>
      </c>
      <c r="C158" s="442">
        <f t="shared" si="8"/>
        <v>0</v>
      </c>
      <c r="D158" s="477">
        <v>149</v>
      </c>
      <c r="E158" s="478"/>
      <c r="F158" s="477"/>
      <c r="G158" s="479"/>
      <c r="H158" s="477"/>
      <c r="I158" s="480" t="str">
        <f>IF(H158&lt;&gt;"",INDEX('Kode Akun'!$D:$D,MATCH($H158,'Kode Akun'!$C:$C,0),0),"")</f>
        <v/>
      </c>
      <c r="J158" s="481"/>
      <c r="K158" s="481"/>
      <c r="L158" s="482"/>
      <c r="M158" s="483"/>
      <c r="N158" s="484"/>
      <c r="O158" s="484"/>
      <c r="P158" s="488" t="str">
        <f>IFERROR(INDEX(Supplier!D:D,MATCH(O158,Supplier!C:C,0),0),"")</f>
        <v/>
      </c>
      <c r="Q158" s="487"/>
      <c r="R158" s="487"/>
      <c r="S158" s="489"/>
      <c r="T158" s="490" t="str">
        <f>IFERROR(INDEX('Kode Akun'!N:N,MATCH(H158,'Kode Akun'!C:C,0),0),"")</f>
        <v/>
      </c>
      <c r="U158" s="488" t="str">
        <f>IFERROR(INDEX('Kode Akun'!O:O,MATCH(H158,'Kode Akun'!C:C,0),0),"")</f>
        <v/>
      </c>
      <c r="V158" s="166"/>
    </row>
    <row r="159" spans="1:22" ht="15" customHeight="1" x14ac:dyDescent="0.25">
      <c r="A159" s="51">
        <f t="shared" si="6"/>
        <v>2</v>
      </c>
      <c r="B159" s="51">
        <f t="shared" si="7"/>
        <v>0</v>
      </c>
      <c r="C159" s="442">
        <f t="shared" si="8"/>
        <v>0</v>
      </c>
      <c r="D159" s="477">
        <v>150</v>
      </c>
      <c r="E159" s="478"/>
      <c r="F159" s="477"/>
      <c r="G159" s="479"/>
      <c r="H159" s="477"/>
      <c r="I159" s="480" t="str">
        <f>IF(H159&lt;&gt;"",INDEX('Kode Akun'!$D:$D,MATCH($H159,'Kode Akun'!$C:$C,0),0),"")</f>
        <v/>
      </c>
      <c r="J159" s="481"/>
      <c r="K159" s="481"/>
      <c r="L159" s="482"/>
      <c r="M159" s="483"/>
      <c r="N159" s="484"/>
      <c r="O159" s="484"/>
      <c r="P159" s="488" t="str">
        <f>IFERROR(INDEX(Supplier!D:D,MATCH(O159,Supplier!C:C,0),0),"")</f>
        <v/>
      </c>
      <c r="Q159" s="487"/>
      <c r="R159" s="487"/>
      <c r="S159" s="489"/>
      <c r="T159" s="490" t="str">
        <f>IFERROR(INDEX('Kode Akun'!N:N,MATCH(H159,'Kode Akun'!C:C,0),0),"")</f>
        <v/>
      </c>
      <c r="U159" s="488" t="str">
        <f>IFERROR(INDEX('Kode Akun'!O:O,MATCH(H159,'Kode Akun'!C:C,0),0),"")</f>
        <v/>
      </c>
      <c r="V159" s="166"/>
    </row>
    <row r="160" spans="1:22" ht="15" customHeight="1" x14ac:dyDescent="0.25">
      <c r="A160" s="51">
        <f t="shared" si="6"/>
        <v>2</v>
      </c>
      <c r="B160" s="51">
        <f t="shared" si="7"/>
        <v>0</v>
      </c>
      <c r="C160" s="442">
        <f t="shared" si="8"/>
        <v>0</v>
      </c>
      <c r="D160" s="477">
        <v>151</v>
      </c>
      <c r="E160" s="478"/>
      <c r="F160" s="477"/>
      <c r="G160" s="479"/>
      <c r="H160" s="477"/>
      <c r="I160" s="480" t="str">
        <f>IF(H160&lt;&gt;"",INDEX('Kode Akun'!$D:$D,MATCH($H160,'Kode Akun'!$C:$C,0),0),"")</f>
        <v/>
      </c>
      <c r="J160" s="481"/>
      <c r="K160" s="481"/>
      <c r="L160" s="482"/>
      <c r="M160" s="483"/>
      <c r="N160" s="484"/>
      <c r="O160" s="484"/>
      <c r="P160" s="488" t="str">
        <f>IFERROR(INDEX(Supplier!D:D,MATCH(O160,Supplier!C:C,0),0),"")</f>
        <v/>
      </c>
      <c r="Q160" s="487"/>
      <c r="R160" s="487"/>
      <c r="S160" s="489"/>
      <c r="T160" s="490" t="str">
        <f>IFERROR(INDEX('Kode Akun'!N:N,MATCH(H160,'Kode Akun'!C:C,0),0),"")</f>
        <v/>
      </c>
      <c r="U160" s="488" t="str">
        <f>IFERROR(INDEX('Kode Akun'!O:O,MATCH(H160,'Kode Akun'!C:C,0),0),"")</f>
        <v/>
      </c>
      <c r="V160" s="166"/>
    </row>
    <row r="161" spans="1:22" ht="15" customHeight="1" x14ac:dyDescent="0.25">
      <c r="A161" s="51">
        <f t="shared" si="6"/>
        <v>2</v>
      </c>
      <c r="B161" s="51">
        <f t="shared" si="7"/>
        <v>0</v>
      </c>
      <c r="C161" s="442">
        <f t="shared" si="8"/>
        <v>0</v>
      </c>
      <c r="D161" s="477">
        <v>152</v>
      </c>
      <c r="E161" s="478"/>
      <c r="F161" s="477"/>
      <c r="G161" s="479"/>
      <c r="H161" s="477"/>
      <c r="I161" s="480" t="str">
        <f>IF(H161&lt;&gt;"",INDEX('Kode Akun'!$D:$D,MATCH($H161,'Kode Akun'!$C:$C,0),0),"")</f>
        <v/>
      </c>
      <c r="J161" s="481"/>
      <c r="K161" s="481"/>
      <c r="L161" s="482"/>
      <c r="M161" s="483"/>
      <c r="N161" s="484"/>
      <c r="O161" s="484"/>
      <c r="P161" s="488" t="str">
        <f>IFERROR(INDEX(Supplier!D:D,MATCH(O161,Supplier!C:C,0),0),"")</f>
        <v/>
      </c>
      <c r="Q161" s="487"/>
      <c r="R161" s="487"/>
      <c r="S161" s="489"/>
      <c r="T161" s="490" t="str">
        <f>IFERROR(INDEX('Kode Akun'!N:N,MATCH(H161,'Kode Akun'!C:C,0),0),"")</f>
        <v/>
      </c>
      <c r="U161" s="488" t="str">
        <f>IFERROR(INDEX('Kode Akun'!O:O,MATCH(H161,'Kode Akun'!C:C,0),0),"")</f>
        <v/>
      </c>
      <c r="V161" s="166"/>
    </row>
    <row r="162" spans="1:22" ht="15" customHeight="1" x14ac:dyDescent="0.25">
      <c r="A162" s="51">
        <f t="shared" si="6"/>
        <v>2</v>
      </c>
      <c r="B162" s="51">
        <f t="shared" si="7"/>
        <v>0</v>
      </c>
      <c r="C162" s="442">
        <f t="shared" si="8"/>
        <v>0</v>
      </c>
      <c r="D162" s="477">
        <v>153</v>
      </c>
      <c r="E162" s="478"/>
      <c r="F162" s="477"/>
      <c r="G162" s="479"/>
      <c r="H162" s="477"/>
      <c r="I162" s="480" t="str">
        <f>IF(H162&lt;&gt;"",INDEX('Kode Akun'!$D:$D,MATCH($H162,'Kode Akun'!$C:$C,0),0),"")</f>
        <v/>
      </c>
      <c r="J162" s="481"/>
      <c r="K162" s="481"/>
      <c r="L162" s="482"/>
      <c r="M162" s="483"/>
      <c r="N162" s="484"/>
      <c r="O162" s="484"/>
      <c r="P162" s="488" t="str">
        <f>IFERROR(INDEX(Supplier!D:D,MATCH(O162,Supplier!C:C,0),0),"")</f>
        <v/>
      </c>
      <c r="Q162" s="487"/>
      <c r="R162" s="487"/>
      <c r="S162" s="489"/>
      <c r="T162" s="490" t="str">
        <f>IFERROR(INDEX('Kode Akun'!N:N,MATCH(H162,'Kode Akun'!C:C,0),0),"")</f>
        <v/>
      </c>
      <c r="U162" s="488" t="str">
        <f>IFERROR(INDEX('Kode Akun'!O:O,MATCH(H162,'Kode Akun'!C:C,0),0),"")</f>
        <v/>
      </c>
      <c r="V162" s="166"/>
    </row>
    <row r="163" spans="1:22" ht="15" customHeight="1" x14ac:dyDescent="0.25">
      <c r="A163" s="51">
        <f t="shared" si="6"/>
        <v>2</v>
      </c>
      <c r="B163" s="51">
        <f t="shared" si="7"/>
        <v>0</v>
      </c>
      <c r="C163" s="442">
        <f t="shared" si="8"/>
        <v>0</v>
      </c>
      <c r="D163" s="477">
        <v>154</v>
      </c>
      <c r="E163" s="478"/>
      <c r="F163" s="477"/>
      <c r="G163" s="479"/>
      <c r="H163" s="477"/>
      <c r="I163" s="480" t="str">
        <f>IF(H163&lt;&gt;"",INDEX('Kode Akun'!$D:$D,MATCH($H163,'Kode Akun'!$C:$C,0),0),"")</f>
        <v/>
      </c>
      <c r="J163" s="481"/>
      <c r="K163" s="481"/>
      <c r="L163" s="482"/>
      <c r="M163" s="483"/>
      <c r="N163" s="484"/>
      <c r="O163" s="484"/>
      <c r="P163" s="488" t="str">
        <f>IFERROR(INDEX(Supplier!D:D,MATCH(O163,Supplier!C:C,0),0),"")</f>
        <v/>
      </c>
      <c r="Q163" s="487"/>
      <c r="R163" s="487"/>
      <c r="S163" s="489"/>
      <c r="T163" s="490" t="str">
        <f>IFERROR(INDEX('Kode Akun'!N:N,MATCH(H163,'Kode Akun'!C:C,0),0),"")</f>
        <v/>
      </c>
      <c r="U163" s="488" t="str">
        <f>IFERROR(INDEX('Kode Akun'!O:O,MATCH(H163,'Kode Akun'!C:C,0),0),"")</f>
        <v/>
      </c>
      <c r="V163" s="166"/>
    </row>
    <row r="164" spans="1:22" ht="15" customHeight="1" x14ac:dyDescent="0.25">
      <c r="A164" s="51">
        <f t="shared" si="6"/>
        <v>2</v>
      </c>
      <c r="B164" s="51">
        <f t="shared" si="7"/>
        <v>0</v>
      </c>
      <c r="C164" s="442">
        <f t="shared" si="8"/>
        <v>0</v>
      </c>
      <c r="D164" s="477">
        <v>155</v>
      </c>
      <c r="E164" s="478"/>
      <c r="F164" s="477"/>
      <c r="G164" s="479"/>
      <c r="H164" s="477"/>
      <c r="I164" s="480" t="str">
        <f>IF(H164&lt;&gt;"",INDEX('Kode Akun'!$D:$D,MATCH($H164,'Kode Akun'!$C:$C,0),0),"")</f>
        <v/>
      </c>
      <c r="J164" s="481"/>
      <c r="K164" s="481"/>
      <c r="L164" s="482"/>
      <c r="M164" s="483"/>
      <c r="N164" s="484"/>
      <c r="O164" s="484"/>
      <c r="P164" s="488" t="str">
        <f>IFERROR(INDEX(Supplier!D:D,MATCH(O164,Supplier!C:C,0),0),"")</f>
        <v/>
      </c>
      <c r="Q164" s="487"/>
      <c r="R164" s="487"/>
      <c r="S164" s="489"/>
      <c r="T164" s="490" t="str">
        <f>IFERROR(INDEX('Kode Akun'!N:N,MATCH(H164,'Kode Akun'!C:C,0),0),"")</f>
        <v/>
      </c>
      <c r="U164" s="488" t="str">
        <f>IFERROR(INDEX('Kode Akun'!O:O,MATCH(H164,'Kode Akun'!C:C,0),0),"")</f>
        <v/>
      </c>
      <c r="V164" s="166"/>
    </row>
    <row r="165" spans="1:22" ht="15" customHeight="1" x14ac:dyDescent="0.25">
      <c r="A165" s="51">
        <f t="shared" si="6"/>
        <v>2</v>
      </c>
      <c r="B165" s="51">
        <f t="shared" si="7"/>
        <v>0</v>
      </c>
      <c r="C165" s="442">
        <f t="shared" si="8"/>
        <v>0</v>
      </c>
      <c r="D165" s="477">
        <v>156</v>
      </c>
      <c r="E165" s="478"/>
      <c r="F165" s="477"/>
      <c r="G165" s="479"/>
      <c r="H165" s="477"/>
      <c r="I165" s="480" t="str">
        <f>IF(H165&lt;&gt;"",INDEX('Kode Akun'!$D:$D,MATCH($H165,'Kode Akun'!$C:$C,0),0),"")</f>
        <v/>
      </c>
      <c r="J165" s="481"/>
      <c r="K165" s="481"/>
      <c r="L165" s="482"/>
      <c r="M165" s="483"/>
      <c r="N165" s="484"/>
      <c r="O165" s="484"/>
      <c r="P165" s="488" t="str">
        <f>IFERROR(INDEX(Supplier!D:D,MATCH(O165,Supplier!C:C,0),0),"")</f>
        <v/>
      </c>
      <c r="Q165" s="487"/>
      <c r="R165" s="487"/>
      <c r="S165" s="489"/>
      <c r="T165" s="490" t="str">
        <f>IFERROR(INDEX('Kode Akun'!N:N,MATCH(H165,'Kode Akun'!C:C,0),0),"")</f>
        <v/>
      </c>
      <c r="U165" s="488" t="str">
        <f>IFERROR(INDEX('Kode Akun'!O:O,MATCH(H165,'Kode Akun'!C:C,0),0),"")</f>
        <v/>
      </c>
      <c r="V165" s="166"/>
    </row>
    <row r="166" spans="1:22" ht="15" customHeight="1" x14ac:dyDescent="0.25">
      <c r="A166" s="51">
        <f t="shared" si="6"/>
        <v>2</v>
      </c>
      <c r="B166" s="51">
        <f t="shared" si="7"/>
        <v>0</v>
      </c>
      <c r="C166" s="442">
        <f t="shared" si="8"/>
        <v>0</v>
      </c>
      <c r="D166" s="477">
        <v>157</v>
      </c>
      <c r="E166" s="478"/>
      <c r="F166" s="477"/>
      <c r="G166" s="479"/>
      <c r="H166" s="477"/>
      <c r="I166" s="480" t="str">
        <f>IF(H166&lt;&gt;"",INDEX('Kode Akun'!$D:$D,MATCH($H166,'Kode Akun'!$C:$C,0),0),"")</f>
        <v/>
      </c>
      <c r="J166" s="481"/>
      <c r="K166" s="481"/>
      <c r="L166" s="482"/>
      <c r="M166" s="483"/>
      <c r="N166" s="484"/>
      <c r="O166" s="484"/>
      <c r="P166" s="488" t="str">
        <f>IFERROR(INDEX(Supplier!D:D,MATCH(O166,Supplier!C:C,0),0),"")</f>
        <v/>
      </c>
      <c r="Q166" s="487"/>
      <c r="R166" s="487"/>
      <c r="S166" s="489"/>
      <c r="T166" s="490" t="str">
        <f>IFERROR(INDEX('Kode Akun'!N:N,MATCH(H166,'Kode Akun'!C:C,0),0),"")</f>
        <v/>
      </c>
      <c r="U166" s="488" t="str">
        <f>IFERROR(INDEX('Kode Akun'!O:O,MATCH(H166,'Kode Akun'!C:C,0),0),"")</f>
        <v/>
      </c>
      <c r="V166" s="166"/>
    </row>
    <row r="167" spans="1:22" ht="15" customHeight="1" x14ac:dyDescent="0.25">
      <c r="A167" s="51">
        <f t="shared" si="6"/>
        <v>2</v>
      </c>
      <c r="B167" s="51">
        <f t="shared" si="7"/>
        <v>0</v>
      </c>
      <c r="C167" s="442">
        <f t="shared" si="8"/>
        <v>0</v>
      </c>
      <c r="D167" s="477">
        <v>158</v>
      </c>
      <c r="E167" s="478"/>
      <c r="F167" s="477"/>
      <c r="G167" s="479"/>
      <c r="H167" s="477"/>
      <c r="I167" s="480" t="str">
        <f>IF(H167&lt;&gt;"",INDEX('Kode Akun'!$D:$D,MATCH($H167,'Kode Akun'!$C:$C,0),0),"")</f>
        <v/>
      </c>
      <c r="J167" s="481"/>
      <c r="K167" s="481"/>
      <c r="L167" s="482"/>
      <c r="M167" s="483"/>
      <c r="N167" s="484"/>
      <c r="O167" s="484"/>
      <c r="P167" s="488" t="str">
        <f>IFERROR(INDEX(Supplier!D:D,MATCH(O167,Supplier!C:C,0),0),"")</f>
        <v/>
      </c>
      <c r="Q167" s="487"/>
      <c r="R167" s="487"/>
      <c r="S167" s="489"/>
      <c r="T167" s="490" t="str">
        <f>IFERROR(INDEX('Kode Akun'!N:N,MATCH(H167,'Kode Akun'!C:C,0),0),"")</f>
        <v/>
      </c>
      <c r="U167" s="488" t="str">
        <f>IFERROR(INDEX('Kode Akun'!O:O,MATCH(H167,'Kode Akun'!C:C,0),0),"")</f>
        <v/>
      </c>
      <c r="V167" s="166"/>
    </row>
    <row r="168" spans="1:22" ht="15" customHeight="1" x14ac:dyDescent="0.25">
      <c r="A168" s="51">
        <f t="shared" si="6"/>
        <v>2</v>
      </c>
      <c r="B168" s="51">
        <f t="shared" si="7"/>
        <v>0</v>
      </c>
      <c r="C168" s="442">
        <f t="shared" si="8"/>
        <v>0</v>
      </c>
      <c r="D168" s="477">
        <v>159</v>
      </c>
      <c r="E168" s="478"/>
      <c r="F168" s="477"/>
      <c r="G168" s="479"/>
      <c r="H168" s="477"/>
      <c r="I168" s="480" t="str">
        <f>IF(H168&lt;&gt;"",INDEX('Kode Akun'!$D:$D,MATCH($H168,'Kode Akun'!$C:$C,0),0),"")</f>
        <v/>
      </c>
      <c r="J168" s="481"/>
      <c r="K168" s="481"/>
      <c r="L168" s="482"/>
      <c r="M168" s="483"/>
      <c r="N168" s="484"/>
      <c r="O168" s="484"/>
      <c r="P168" s="488" t="str">
        <f>IFERROR(INDEX(Supplier!D:D,MATCH(O168,Supplier!C:C,0),0),"")</f>
        <v/>
      </c>
      <c r="Q168" s="487"/>
      <c r="R168" s="487"/>
      <c r="S168" s="489"/>
      <c r="T168" s="490" t="str">
        <f>IFERROR(INDEX('Kode Akun'!N:N,MATCH(H168,'Kode Akun'!C:C,0),0),"")</f>
        <v/>
      </c>
      <c r="U168" s="488" t="str">
        <f>IFERROR(INDEX('Kode Akun'!O:O,MATCH(H168,'Kode Akun'!C:C,0),0),"")</f>
        <v/>
      </c>
      <c r="V168" s="166"/>
    </row>
    <row r="169" spans="1:22" ht="15" customHeight="1" x14ac:dyDescent="0.25">
      <c r="A169" s="51">
        <f t="shared" si="6"/>
        <v>2</v>
      </c>
      <c r="B169" s="51">
        <f t="shared" si="7"/>
        <v>0</v>
      </c>
      <c r="C169" s="442">
        <f t="shared" si="8"/>
        <v>0</v>
      </c>
      <c r="D169" s="477">
        <v>160</v>
      </c>
      <c r="E169" s="478"/>
      <c r="F169" s="477"/>
      <c r="G169" s="479"/>
      <c r="H169" s="477"/>
      <c r="I169" s="480" t="str">
        <f>IF(H169&lt;&gt;"",INDEX('Kode Akun'!$D:$D,MATCH($H169,'Kode Akun'!$C:$C,0),0),"")</f>
        <v/>
      </c>
      <c r="J169" s="481"/>
      <c r="K169" s="481"/>
      <c r="L169" s="482"/>
      <c r="M169" s="483"/>
      <c r="N169" s="484"/>
      <c r="O169" s="484"/>
      <c r="P169" s="488" t="str">
        <f>IFERROR(INDEX(Supplier!D:D,MATCH(O169,Supplier!C:C,0),0),"")</f>
        <v/>
      </c>
      <c r="Q169" s="487"/>
      <c r="R169" s="487"/>
      <c r="S169" s="489"/>
      <c r="T169" s="490" t="str">
        <f>IFERROR(INDEX('Kode Akun'!N:N,MATCH(H169,'Kode Akun'!C:C,0),0),"")</f>
        <v/>
      </c>
      <c r="U169" s="488" t="str">
        <f>IFERROR(INDEX('Kode Akun'!O:O,MATCH(H169,'Kode Akun'!C:C,0),0),"")</f>
        <v/>
      </c>
      <c r="V169" s="166"/>
    </row>
    <row r="170" spans="1:22" ht="15" customHeight="1" x14ac:dyDescent="0.25">
      <c r="A170" s="51">
        <f t="shared" si="6"/>
        <v>2</v>
      </c>
      <c r="B170" s="51">
        <f t="shared" si="7"/>
        <v>0</v>
      </c>
      <c r="C170" s="442">
        <f t="shared" si="8"/>
        <v>0</v>
      </c>
      <c r="D170" s="477">
        <v>161</v>
      </c>
      <c r="E170" s="478"/>
      <c r="F170" s="477"/>
      <c r="G170" s="479"/>
      <c r="H170" s="477"/>
      <c r="I170" s="480" t="str">
        <f>IF(H170&lt;&gt;"",INDEX('Kode Akun'!$D:$D,MATCH($H170,'Kode Akun'!$C:$C,0),0),"")</f>
        <v/>
      </c>
      <c r="J170" s="481"/>
      <c r="K170" s="481"/>
      <c r="L170" s="482"/>
      <c r="M170" s="483"/>
      <c r="N170" s="484"/>
      <c r="O170" s="484"/>
      <c r="P170" s="488" t="str">
        <f>IFERROR(INDEX(Supplier!D:D,MATCH(O170,Supplier!C:C,0),0),"")</f>
        <v/>
      </c>
      <c r="Q170" s="487"/>
      <c r="R170" s="487"/>
      <c r="S170" s="489"/>
      <c r="T170" s="490" t="str">
        <f>IFERROR(INDEX('Kode Akun'!N:N,MATCH(H170,'Kode Akun'!C:C,0),0),"")</f>
        <v/>
      </c>
      <c r="U170" s="488" t="str">
        <f>IFERROR(INDEX('Kode Akun'!O:O,MATCH(H170,'Kode Akun'!C:C,0),0),"")</f>
        <v/>
      </c>
      <c r="V170" s="166"/>
    </row>
    <row r="171" spans="1:22" ht="15" customHeight="1" x14ac:dyDescent="0.25">
      <c r="A171" s="51">
        <f t="shared" si="6"/>
        <v>2</v>
      </c>
      <c r="B171" s="51">
        <f t="shared" si="7"/>
        <v>0</v>
      </c>
      <c r="C171" s="442">
        <f t="shared" si="8"/>
        <v>0</v>
      </c>
      <c r="D171" s="477">
        <v>162</v>
      </c>
      <c r="E171" s="478"/>
      <c r="F171" s="477"/>
      <c r="G171" s="479"/>
      <c r="H171" s="477"/>
      <c r="I171" s="480" t="str">
        <f>IF(H171&lt;&gt;"",INDEX('Kode Akun'!$D:$D,MATCH($H171,'Kode Akun'!$C:$C,0),0),"")</f>
        <v/>
      </c>
      <c r="J171" s="481"/>
      <c r="K171" s="481"/>
      <c r="L171" s="482"/>
      <c r="M171" s="483"/>
      <c r="N171" s="484"/>
      <c r="O171" s="484"/>
      <c r="P171" s="488" t="str">
        <f>IFERROR(INDEX(Supplier!D:D,MATCH(O171,Supplier!C:C,0),0),"")</f>
        <v/>
      </c>
      <c r="Q171" s="487"/>
      <c r="R171" s="487"/>
      <c r="S171" s="489"/>
      <c r="T171" s="490" t="str">
        <f>IFERROR(INDEX('Kode Akun'!N:N,MATCH(H171,'Kode Akun'!C:C,0),0),"")</f>
        <v/>
      </c>
      <c r="U171" s="488" t="str">
        <f>IFERROR(INDEX('Kode Akun'!O:O,MATCH(H171,'Kode Akun'!C:C,0),0),"")</f>
        <v/>
      </c>
      <c r="V171" s="166"/>
    </row>
    <row r="172" spans="1:22" ht="15" customHeight="1" x14ac:dyDescent="0.25">
      <c r="A172" s="51">
        <f t="shared" si="6"/>
        <v>2</v>
      </c>
      <c r="B172" s="51">
        <f t="shared" si="7"/>
        <v>0</v>
      </c>
      <c r="C172" s="442">
        <f t="shared" si="8"/>
        <v>0</v>
      </c>
      <c r="D172" s="477">
        <v>163</v>
      </c>
      <c r="E172" s="478"/>
      <c r="F172" s="477"/>
      <c r="G172" s="479"/>
      <c r="H172" s="477"/>
      <c r="I172" s="480" t="str">
        <f>IF(H172&lt;&gt;"",INDEX('Kode Akun'!$D:$D,MATCH($H172,'Kode Akun'!$C:$C,0),0),"")</f>
        <v/>
      </c>
      <c r="J172" s="481"/>
      <c r="K172" s="481"/>
      <c r="L172" s="482"/>
      <c r="M172" s="483"/>
      <c r="N172" s="484"/>
      <c r="O172" s="484"/>
      <c r="P172" s="488" t="str">
        <f>IFERROR(INDEX(Supplier!D:D,MATCH(O172,Supplier!C:C,0),0),"")</f>
        <v/>
      </c>
      <c r="Q172" s="487"/>
      <c r="R172" s="487"/>
      <c r="S172" s="489"/>
      <c r="T172" s="490" t="str">
        <f>IFERROR(INDEX('Kode Akun'!N:N,MATCH(H172,'Kode Akun'!C:C,0),0),"")</f>
        <v/>
      </c>
      <c r="U172" s="488" t="str">
        <f>IFERROR(INDEX('Kode Akun'!O:O,MATCH(H172,'Kode Akun'!C:C,0),0),"")</f>
        <v/>
      </c>
      <c r="V172" s="166"/>
    </row>
    <row r="173" spans="1:22" ht="15" customHeight="1" x14ac:dyDescent="0.25">
      <c r="A173" s="51">
        <f t="shared" si="6"/>
        <v>2</v>
      </c>
      <c r="B173" s="51">
        <f t="shared" si="7"/>
        <v>0</v>
      </c>
      <c r="C173" s="442">
        <f t="shared" si="8"/>
        <v>0</v>
      </c>
      <c r="D173" s="477">
        <v>164</v>
      </c>
      <c r="E173" s="478"/>
      <c r="F173" s="477"/>
      <c r="G173" s="479"/>
      <c r="H173" s="477"/>
      <c r="I173" s="480" t="str">
        <f>IF(H173&lt;&gt;"",INDEX('Kode Akun'!$D:$D,MATCH($H173,'Kode Akun'!$C:$C,0),0),"")</f>
        <v/>
      </c>
      <c r="J173" s="481"/>
      <c r="K173" s="481"/>
      <c r="L173" s="482"/>
      <c r="M173" s="483"/>
      <c r="N173" s="484"/>
      <c r="O173" s="484"/>
      <c r="P173" s="488" t="str">
        <f>IFERROR(INDEX(Supplier!D:D,MATCH(O173,Supplier!C:C,0),0),"")</f>
        <v/>
      </c>
      <c r="Q173" s="487"/>
      <c r="R173" s="487"/>
      <c r="S173" s="489"/>
      <c r="T173" s="490" t="str">
        <f>IFERROR(INDEX('Kode Akun'!N:N,MATCH(H173,'Kode Akun'!C:C,0),0),"")</f>
        <v/>
      </c>
      <c r="U173" s="488" t="str">
        <f>IFERROR(INDEX('Kode Akun'!O:O,MATCH(H173,'Kode Akun'!C:C,0),0),"")</f>
        <v/>
      </c>
      <c r="V173" s="166"/>
    </row>
    <row r="174" spans="1:22" ht="15" customHeight="1" x14ac:dyDescent="0.25">
      <c r="A174" s="51">
        <f t="shared" si="6"/>
        <v>2</v>
      </c>
      <c r="B174" s="51">
        <f t="shared" si="7"/>
        <v>0</v>
      </c>
      <c r="C174" s="442">
        <f t="shared" si="8"/>
        <v>0</v>
      </c>
      <c r="D174" s="477">
        <v>165</v>
      </c>
      <c r="E174" s="478"/>
      <c r="F174" s="477"/>
      <c r="G174" s="479"/>
      <c r="H174" s="477"/>
      <c r="I174" s="480" t="str">
        <f>IF(H174&lt;&gt;"",INDEX('Kode Akun'!$D:$D,MATCH($H174,'Kode Akun'!$C:$C,0),0),"")</f>
        <v/>
      </c>
      <c r="J174" s="481"/>
      <c r="K174" s="481"/>
      <c r="L174" s="482"/>
      <c r="M174" s="483"/>
      <c r="N174" s="484"/>
      <c r="O174" s="484"/>
      <c r="P174" s="488" t="str">
        <f>IFERROR(INDEX(Supplier!D:D,MATCH(O174,Supplier!C:C,0),0),"")</f>
        <v/>
      </c>
      <c r="Q174" s="487"/>
      <c r="R174" s="487"/>
      <c r="S174" s="489"/>
      <c r="T174" s="490" t="str">
        <f>IFERROR(INDEX('Kode Akun'!N:N,MATCH(H174,'Kode Akun'!C:C,0),0),"")</f>
        <v/>
      </c>
      <c r="U174" s="488" t="str">
        <f>IFERROR(INDEX('Kode Akun'!O:O,MATCH(H174,'Kode Akun'!C:C,0),0),"")</f>
        <v/>
      </c>
      <c r="V174" s="166"/>
    </row>
    <row r="175" spans="1:22" ht="15" customHeight="1" x14ac:dyDescent="0.25">
      <c r="A175" s="51">
        <f t="shared" si="6"/>
        <v>2</v>
      </c>
      <c r="B175" s="51">
        <f t="shared" si="7"/>
        <v>0</v>
      </c>
      <c r="C175" s="442">
        <f t="shared" si="8"/>
        <v>0</v>
      </c>
      <c r="D175" s="477">
        <v>166</v>
      </c>
      <c r="E175" s="478"/>
      <c r="F175" s="477"/>
      <c r="G175" s="479"/>
      <c r="H175" s="477"/>
      <c r="I175" s="480" t="str">
        <f>IF(H175&lt;&gt;"",INDEX('Kode Akun'!$D:$D,MATCH($H175,'Kode Akun'!$C:$C,0),0),"")</f>
        <v/>
      </c>
      <c r="J175" s="481"/>
      <c r="K175" s="481"/>
      <c r="L175" s="482"/>
      <c r="M175" s="483"/>
      <c r="N175" s="484"/>
      <c r="O175" s="484"/>
      <c r="P175" s="488" t="str">
        <f>IFERROR(INDEX(Supplier!D:D,MATCH(O175,Supplier!C:C,0),0),"")</f>
        <v/>
      </c>
      <c r="Q175" s="487"/>
      <c r="R175" s="487"/>
      <c r="S175" s="489"/>
      <c r="T175" s="490" t="str">
        <f>IFERROR(INDEX('Kode Akun'!N:N,MATCH(H175,'Kode Akun'!C:C,0),0),"")</f>
        <v/>
      </c>
      <c r="U175" s="488" t="str">
        <f>IFERROR(INDEX('Kode Akun'!O:O,MATCH(H175,'Kode Akun'!C:C,0),0),"")</f>
        <v/>
      </c>
      <c r="V175" s="166"/>
    </row>
    <row r="176" spans="1:22" ht="15" customHeight="1" x14ac:dyDescent="0.25">
      <c r="A176" s="51">
        <f t="shared" si="6"/>
        <v>2</v>
      </c>
      <c r="B176" s="51">
        <f t="shared" si="7"/>
        <v>0</v>
      </c>
      <c r="C176" s="442">
        <f t="shared" si="8"/>
        <v>0</v>
      </c>
      <c r="D176" s="477">
        <v>167</v>
      </c>
      <c r="E176" s="478"/>
      <c r="F176" s="477"/>
      <c r="G176" s="479"/>
      <c r="H176" s="477"/>
      <c r="I176" s="480" t="str">
        <f>IF(H176&lt;&gt;"",INDEX('Kode Akun'!$D:$D,MATCH($H176,'Kode Akun'!$C:$C,0),0),"")</f>
        <v/>
      </c>
      <c r="J176" s="481"/>
      <c r="K176" s="481"/>
      <c r="L176" s="482"/>
      <c r="M176" s="483"/>
      <c r="N176" s="484"/>
      <c r="O176" s="484"/>
      <c r="P176" s="488" t="str">
        <f>IFERROR(INDEX(Supplier!D:D,MATCH(O176,Supplier!C:C,0),0),"")</f>
        <v/>
      </c>
      <c r="Q176" s="487"/>
      <c r="R176" s="487"/>
      <c r="S176" s="489"/>
      <c r="T176" s="490" t="str">
        <f>IFERROR(INDEX('Kode Akun'!N:N,MATCH(H176,'Kode Akun'!C:C,0),0),"")</f>
        <v/>
      </c>
      <c r="U176" s="488" t="str">
        <f>IFERROR(INDEX('Kode Akun'!O:O,MATCH(H176,'Kode Akun'!C:C,0),0),"")</f>
        <v/>
      </c>
      <c r="V176" s="166"/>
    </row>
    <row r="177" spans="1:22" ht="15" customHeight="1" x14ac:dyDescent="0.25">
      <c r="A177" s="51">
        <f t="shared" si="6"/>
        <v>2</v>
      </c>
      <c r="B177" s="51">
        <f t="shared" si="7"/>
        <v>0</v>
      </c>
      <c r="C177" s="442">
        <f t="shared" si="8"/>
        <v>0</v>
      </c>
      <c r="D177" s="477">
        <v>168</v>
      </c>
      <c r="E177" s="478"/>
      <c r="F177" s="477"/>
      <c r="G177" s="479"/>
      <c r="H177" s="477"/>
      <c r="I177" s="480" t="str">
        <f>IF(H177&lt;&gt;"",INDEX('Kode Akun'!$D:$D,MATCH($H177,'Kode Akun'!$C:$C,0),0),"")</f>
        <v/>
      </c>
      <c r="J177" s="481"/>
      <c r="K177" s="481"/>
      <c r="L177" s="482"/>
      <c r="M177" s="483"/>
      <c r="N177" s="484"/>
      <c r="O177" s="484"/>
      <c r="P177" s="488" t="str">
        <f>IFERROR(INDEX(Supplier!D:D,MATCH(O177,Supplier!C:C,0),0),"")</f>
        <v/>
      </c>
      <c r="Q177" s="487"/>
      <c r="R177" s="487"/>
      <c r="S177" s="489"/>
      <c r="T177" s="490" t="str">
        <f>IFERROR(INDEX('Kode Akun'!N:N,MATCH(H177,'Kode Akun'!C:C,0),0),"")</f>
        <v/>
      </c>
      <c r="U177" s="488" t="str">
        <f>IFERROR(INDEX('Kode Akun'!O:O,MATCH(H177,'Kode Akun'!C:C,0),0),"")</f>
        <v/>
      </c>
      <c r="V177" s="166"/>
    </row>
    <row r="178" spans="1:22" ht="15" customHeight="1" x14ac:dyDescent="0.25">
      <c r="A178" s="51">
        <f t="shared" si="6"/>
        <v>2</v>
      </c>
      <c r="B178" s="51">
        <f t="shared" si="7"/>
        <v>0</v>
      </c>
      <c r="C178" s="442">
        <f t="shared" si="8"/>
        <v>0</v>
      </c>
      <c r="D178" s="477">
        <v>169</v>
      </c>
      <c r="E178" s="478"/>
      <c r="F178" s="477"/>
      <c r="G178" s="479"/>
      <c r="H178" s="477"/>
      <c r="I178" s="480" t="str">
        <f>IF(H178&lt;&gt;"",INDEX('Kode Akun'!$D:$D,MATCH($H178,'Kode Akun'!$C:$C,0),0),"")</f>
        <v/>
      </c>
      <c r="J178" s="481"/>
      <c r="K178" s="481"/>
      <c r="L178" s="482"/>
      <c r="M178" s="483"/>
      <c r="N178" s="484"/>
      <c r="O178" s="484"/>
      <c r="P178" s="488" t="str">
        <f>IFERROR(INDEX(Supplier!D:D,MATCH(O178,Supplier!C:C,0),0),"")</f>
        <v/>
      </c>
      <c r="Q178" s="487"/>
      <c r="R178" s="487"/>
      <c r="S178" s="489"/>
      <c r="T178" s="490" t="str">
        <f>IFERROR(INDEX('Kode Akun'!N:N,MATCH(H178,'Kode Akun'!C:C,0),0),"")</f>
        <v/>
      </c>
      <c r="U178" s="488" t="str">
        <f>IFERROR(INDEX('Kode Akun'!O:O,MATCH(H178,'Kode Akun'!C:C,0),0),"")</f>
        <v/>
      </c>
      <c r="V178" s="166"/>
    </row>
    <row r="179" spans="1:22" ht="15" customHeight="1" x14ac:dyDescent="0.25">
      <c r="A179" s="51">
        <f t="shared" si="6"/>
        <v>2</v>
      </c>
      <c r="B179" s="51">
        <f t="shared" si="7"/>
        <v>0</v>
      </c>
      <c r="C179" s="442">
        <f t="shared" si="8"/>
        <v>0</v>
      </c>
      <c r="D179" s="477">
        <v>170</v>
      </c>
      <c r="E179" s="478"/>
      <c r="F179" s="477"/>
      <c r="G179" s="479"/>
      <c r="H179" s="477"/>
      <c r="I179" s="480" t="str">
        <f>IF(H179&lt;&gt;"",INDEX('Kode Akun'!$D:$D,MATCH($H179,'Kode Akun'!$C:$C,0),0),"")</f>
        <v/>
      </c>
      <c r="J179" s="481"/>
      <c r="K179" s="481"/>
      <c r="L179" s="482"/>
      <c r="M179" s="483"/>
      <c r="N179" s="484"/>
      <c r="O179" s="484"/>
      <c r="P179" s="488" t="str">
        <f>IFERROR(INDEX(Supplier!D:D,MATCH(O179,Supplier!C:C,0),0),"")</f>
        <v/>
      </c>
      <c r="Q179" s="487"/>
      <c r="R179" s="487"/>
      <c r="S179" s="489"/>
      <c r="T179" s="490" t="str">
        <f>IFERROR(INDEX('Kode Akun'!N:N,MATCH(H179,'Kode Akun'!C:C,0),0),"")</f>
        <v/>
      </c>
      <c r="U179" s="488" t="str">
        <f>IFERROR(INDEX('Kode Akun'!O:O,MATCH(H179,'Kode Akun'!C:C,0),0),"")</f>
        <v/>
      </c>
      <c r="V179" s="166"/>
    </row>
    <row r="180" spans="1:22" ht="15" customHeight="1" x14ac:dyDescent="0.25">
      <c r="A180" s="51">
        <f t="shared" si="6"/>
        <v>2</v>
      </c>
      <c r="B180" s="51">
        <f t="shared" si="7"/>
        <v>0</v>
      </c>
      <c r="C180" s="442">
        <f t="shared" si="8"/>
        <v>0</v>
      </c>
      <c r="D180" s="477">
        <v>171</v>
      </c>
      <c r="E180" s="478"/>
      <c r="F180" s="477"/>
      <c r="G180" s="479"/>
      <c r="H180" s="477"/>
      <c r="I180" s="480" t="str">
        <f>IF(H180&lt;&gt;"",INDEX('Kode Akun'!$D:$D,MATCH($H180,'Kode Akun'!$C:$C,0),0),"")</f>
        <v/>
      </c>
      <c r="J180" s="481"/>
      <c r="K180" s="481"/>
      <c r="L180" s="482"/>
      <c r="M180" s="483"/>
      <c r="N180" s="484"/>
      <c r="O180" s="484"/>
      <c r="P180" s="488" t="str">
        <f>IFERROR(INDEX(Supplier!D:D,MATCH(O180,Supplier!C:C,0),0),"")</f>
        <v/>
      </c>
      <c r="Q180" s="487"/>
      <c r="R180" s="487"/>
      <c r="S180" s="489"/>
      <c r="T180" s="490" t="str">
        <f>IFERROR(INDEX('Kode Akun'!N:N,MATCH(H180,'Kode Akun'!C:C,0),0),"")</f>
        <v/>
      </c>
      <c r="U180" s="488" t="str">
        <f>IFERROR(INDEX('Kode Akun'!O:O,MATCH(H180,'Kode Akun'!C:C,0),0),"")</f>
        <v/>
      </c>
      <c r="V180" s="166"/>
    </row>
    <row r="181" spans="1:22" ht="15" customHeight="1" x14ac:dyDescent="0.25">
      <c r="A181" s="51">
        <f t="shared" si="6"/>
        <v>2</v>
      </c>
      <c r="B181" s="51">
        <f t="shared" si="7"/>
        <v>0</v>
      </c>
      <c r="C181" s="442">
        <f t="shared" si="8"/>
        <v>0</v>
      </c>
      <c r="D181" s="477">
        <v>172</v>
      </c>
      <c r="E181" s="478"/>
      <c r="F181" s="477"/>
      <c r="G181" s="479"/>
      <c r="H181" s="477"/>
      <c r="I181" s="480" t="str">
        <f>IF(H181&lt;&gt;"",INDEX('Kode Akun'!$D:$D,MATCH($H181,'Kode Akun'!$C:$C,0),0),"")</f>
        <v/>
      </c>
      <c r="J181" s="481"/>
      <c r="K181" s="481"/>
      <c r="L181" s="482"/>
      <c r="M181" s="483"/>
      <c r="N181" s="484"/>
      <c r="O181" s="484"/>
      <c r="P181" s="488" t="str">
        <f>IFERROR(INDEX(Supplier!D:D,MATCH(O181,Supplier!C:C,0),0),"")</f>
        <v/>
      </c>
      <c r="Q181" s="487"/>
      <c r="R181" s="487"/>
      <c r="S181" s="489"/>
      <c r="T181" s="490" t="str">
        <f>IFERROR(INDEX('Kode Akun'!N:N,MATCH(H181,'Kode Akun'!C:C,0),0),"")</f>
        <v/>
      </c>
      <c r="U181" s="488" t="str">
        <f>IFERROR(INDEX('Kode Akun'!O:O,MATCH(H181,'Kode Akun'!C:C,0),0),"")</f>
        <v/>
      </c>
      <c r="V181" s="166"/>
    </row>
    <row r="182" spans="1:22" ht="15" customHeight="1" x14ac:dyDescent="0.25">
      <c r="A182" s="51">
        <f t="shared" si="6"/>
        <v>2</v>
      </c>
      <c r="B182" s="51">
        <f t="shared" si="7"/>
        <v>0</v>
      </c>
      <c r="C182" s="442">
        <f t="shared" si="8"/>
        <v>0</v>
      </c>
      <c r="D182" s="477">
        <v>173</v>
      </c>
      <c r="E182" s="478"/>
      <c r="F182" s="477"/>
      <c r="G182" s="479"/>
      <c r="H182" s="477"/>
      <c r="I182" s="480" t="str">
        <f>IF(H182&lt;&gt;"",INDEX('Kode Akun'!$D:$D,MATCH($H182,'Kode Akun'!$C:$C,0),0),"")</f>
        <v/>
      </c>
      <c r="J182" s="481"/>
      <c r="K182" s="481"/>
      <c r="L182" s="482"/>
      <c r="M182" s="483"/>
      <c r="N182" s="484"/>
      <c r="O182" s="484"/>
      <c r="P182" s="488" t="str">
        <f>IFERROR(INDEX(Supplier!D:D,MATCH(O182,Supplier!C:C,0),0),"")</f>
        <v/>
      </c>
      <c r="Q182" s="487"/>
      <c r="R182" s="487"/>
      <c r="S182" s="489"/>
      <c r="T182" s="490" t="str">
        <f>IFERROR(INDEX('Kode Akun'!N:N,MATCH(H182,'Kode Akun'!C:C,0),0),"")</f>
        <v/>
      </c>
      <c r="U182" s="488" t="str">
        <f>IFERROR(INDEX('Kode Akun'!O:O,MATCH(H182,'Kode Akun'!C:C,0),0),"")</f>
        <v/>
      </c>
      <c r="V182" s="166"/>
    </row>
    <row r="183" spans="1:22" ht="15" customHeight="1" x14ac:dyDescent="0.25">
      <c r="A183" s="51">
        <f t="shared" si="6"/>
        <v>2</v>
      </c>
      <c r="B183" s="51">
        <f t="shared" si="7"/>
        <v>0</v>
      </c>
      <c r="C183" s="442">
        <f t="shared" si="8"/>
        <v>0</v>
      </c>
      <c r="D183" s="477">
        <v>174</v>
      </c>
      <c r="E183" s="478"/>
      <c r="F183" s="477"/>
      <c r="G183" s="479"/>
      <c r="H183" s="477"/>
      <c r="I183" s="480" t="str">
        <f>IF(H183&lt;&gt;"",INDEX('Kode Akun'!$D:$D,MATCH($H183,'Kode Akun'!$C:$C,0),0),"")</f>
        <v/>
      </c>
      <c r="J183" s="481"/>
      <c r="K183" s="481"/>
      <c r="L183" s="482"/>
      <c r="M183" s="483"/>
      <c r="N183" s="484"/>
      <c r="O183" s="484"/>
      <c r="P183" s="488" t="str">
        <f>IFERROR(INDEX(Supplier!D:D,MATCH(O183,Supplier!C:C,0),0),"")</f>
        <v/>
      </c>
      <c r="Q183" s="487"/>
      <c r="R183" s="487"/>
      <c r="S183" s="489"/>
      <c r="T183" s="490" t="str">
        <f>IFERROR(INDEX('Kode Akun'!N:N,MATCH(H183,'Kode Akun'!C:C,0),0),"")</f>
        <v/>
      </c>
      <c r="U183" s="488" t="str">
        <f>IFERROR(INDEX('Kode Akun'!O:O,MATCH(H183,'Kode Akun'!C:C,0),0),"")</f>
        <v/>
      </c>
      <c r="V183" s="166"/>
    </row>
    <row r="184" spans="1:22" ht="15" customHeight="1" x14ac:dyDescent="0.25">
      <c r="A184" s="51">
        <f t="shared" si="6"/>
        <v>2</v>
      </c>
      <c r="B184" s="51">
        <f t="shared" si="7"/>
        <v>0</v>
      </c>
      <c r="C184" s="442">
        <f t="shared" si="8"/>
        <v>0</v>
      </c>
      <c r="D184" s="477">
        <v>175</v>
      </c>
      <c r="E184" s="478"/>
      <c r="F184" s="477"/>
      <c r="G184" s="479"/>
      <c r="H184" s="477"/>
      <c r="I184" s="480" t="str">
        <f>IF(H184&lt;&gt;"",INDEX('Kode Akun'!$D:$D,MATCH($H184,'Kode Akun'!$C:$C,0),0),"")</f>
        <v/>
      </c>
      <c r="J184" s="481"/>
      <c r="K184" s="481"/>
      <c r="L184" s="482"/>
      <c r="M184" s="483"/>
      <c r="N184" s="484"/>
      <c r="O184" s="484"/>
      <c r="P184" s="488" t="str">
        <f>IFERROR(INDEX(Supplier!D:D,MATCH(O184,Supplier!C:C,0),0),"")</f>
        <v/>
      </c>
      <c r="Q184" s="487"/>
      <c r="R184" s="487"/>
      <c r="S184" s="489"/>
      <c r="T184" s="490" t="str">
        <f>IFERROR(INDEX('Kode Akun'!N:N,MATCH(H184,'Kode Akun'!C:C,0),0),"")</f>
        <v/>
      </c>
      <c r="U184" s="488" t="str">
        <f>IFERROR(INDEX('Kode Akun'!O:O,MATCH(H184,'Kode Akun'!C:C,0),0),"")</f>
        <v/>
      </c>
      <c r="V184" s="166"/>
    </row>
    <row r="185" spans="1:22" ht="15" customHeight="1" x14ac:dyDescent="0.25">
      <c r="A185" s="51">
        <f t="shared" si="6"/>
        <v>2</v>
      </c>
      <c r="B185" s="51">
        <f t="shared" si="7"/>
        <v>0</v>
      </c>
      <c r="C185" s="442">
        <f t="shared" si="8"/>
        <v>0</v>
      </c>
      <c r="D185" s="477">
        <v>176</v>
      </c>
      <c r="E185" s="478"/>
      <c r="F185" s="477"/>
      <c r="G185" s="479"/>
      <c r="H185" s="477"/>
      <c r="I185" s="480" t="str">
        <f>IF(H185&lt;&gt;"",INDEX('Kode Akun'!$D:$D,MATCH($H185,'Kode Akun'!$C:$C,0),0),"")</f>
        <v/>
      </c>
      <c r="J185" s="481"/>
      <c r="K185" s="481"/>
      <c r="L185" s="482"/>
      <c r="M185" s="483"/>
      <c r="N185" s="484"/>
      <c r="O185" s="484"/>
      <c r="P185" s="488" t="str">
        <f>IFERROR(INDEX(Supplier!D:D,MATCH(O185,Supplier!C:C,0),0),"")</f>
        <v/>
      </c>
      <c r="Q185" s="487"/>
      <c r="R185" s="487"/>
      <c r="S185" s="489"/>
      <c r="T185" s="490" t="str">
        <f>IFERROR(INDEX('Kode Akun'!N:N,MATCH(H185,'Kode Akun'!C:C,0),0),"")</f>
        <v/>
      </c>
      <c r="U185" s="488" t="str">
        <f>IFERROR(INDEX('Kode Akun'!O:O,MATCH(H185,'Kode Akun'!C:C,0),0),"")</f>
        <v/>
      </c>
      <c r="V185" s="166"/>
    </row>
    <row r="186" spans="1:22" ht="15" customHeight="1" x14ac:dyDescent="0.25">
      <c r="A186" s="51">
        <f t="shared" si="6"/>
        <v>2</v>
      </c>
      <c r="B186" s="51">
        <f t="shared" si="7"/>
        <v>0</v>
      </c>
      <c r="C186" s="442">
        <f t="shared" si="8"/>
        <v>0</v>
      </c>
      <c r="D186" s="477">
        <v>177</v>
      </c>
      <c r="E186" s="478"/>
      <c r="F186" s="477"/>
      <c r="G186" s="479"/>
      <c r="H186" s="477"/>
      <c r="I186" s="480" t="str">
        <f>IF(H186&lt;&gt;"",INDEX('Kode Akun'!$D:$D,MATCH($H186,'Kode Akun'!$C:$C,0),0),"")</f>
        <v/>
      </c>
      <c r="J186" s="481"/>
      <c r="K186" s="481"/>
      <c r="L186" s="482"/>
      <c r="M186" s="483"/>
      <c r="N186" s="484"/>
      <c r="O186" s="484"/>
      <c r="P186" s="488" t="str">
        <f>IFERROR(INDEX(Supplier!D:D,MATCH(O186,Supplier!C:C,0),0),"")</f>
        <v/>
      </c>
      <c r="Q186" s="487"/>
      <c r="R186" s="487"/>
      <c r="S186" s="489"/>
      <c r="T186" s="490" t="str">
        <f>IFERROR(INDEX('Kode Akun'!N:N,MATCH(H186,'Kode Akun'!C:C,0),0),"")</f>
        <v/>
      </c>
      <c r="U186" s="488" t="str">
        <f>IFERROR(INDEX('Kode Akun'!O:O,MATCH(H186,'Kode Akun'!C:C,0),0),"")</f>
        <v/>
      </c>
      <c r="V186" s="166"/>
    </row>
    <row r="187" spans="1:22" ht="15" customHeight="1" x14ac:dyDescent="0.25">
      <c r="A187" s="51">
        <f t="shared" si="6"/>
        <v>2</v>
      </c>
      <c r="B187" s="51">
        <f t="shared" si="7"/>
        <v>0</v>
      </c>
      <c r="C187" s="442">
        <f t="shared" si="8"/>
        <v>0</v>
      </c>
      <c r="D187" s="477">
        <v>178</v>
      </c>
      <c r="E187" s="478"/>
      <c r="F187" s="477"/>
      <c r="G187" s="479"/>
      <c r="H187" s="477"/>
      <c r="I187" s="480" t="str">
        <f>IF(H187&lt;&gt;"",INDEX('Kode Akun'!$D:$D,MATCH($H187,'Kode Akun'!$C:$C,0),0),"")</f>
        <v/>
      </c>
      <c r="J187" s="481"/>
      <c r="K187" s="481"/>
      <c r="L187" s="482"/>
      <c r="M187" s="483"/>
      <c r="N187" s="484"/>
      <c r="O187" s="484"/>
      <c r="P187" s="488" t="str">
        <f>IFERROR(INDEX(Supplier!D:D,MATCH(O187,Supplier!C:C,0),0),"")</f>
        <v/>
      </c>
      <c r="Q187" s="487"/>
      <c r="R187" s="487"/>
      <c r="S187" s="489"/>
      <c r="T187" s="490" t="str">
        <f>IFERROR(INDEX('Kode Akun'!N:N,MATCH(H187,'Kode Akun'!C:C,0),0),"")</f>
        <v/>
      </c>
      <c r="U187" s="488" t="str">
        <f>IFERROR(INDEX('Kode Akun'!O:O,MATCH(H187,'Kode Akun'!C:C,0),0),"")</f>
        <v/>
      </c>
      <c r="V187" s="166"/>
    </row>
    <row r="188" spans="1:22" ht="15" customHeight="1" x14ac:dyDescent="0.25">
      <c r="A188" s="51">
        <f t="shared" si="6"/>
        <v>2</v>
      </c>
      <c r="B188" s="51">
        <f t="shared" si="7"/>
        <v>0</v>
      </c>
      <c r="C188" s="442">
        <f t="shared" si="8"/>
        <v>0</v>
      </c>
      <c r="D188" s="477">
        <v>179</v>
      </c>
      <c r="E188" s="478"/>
      <c r="F188" s="477"/>
      <c r="G188" s="479"/>
      <c r="H188" s="477"/>
      <c r="I188" s="480" t="str">
        <f>IF(H188&lt;&gt;"",INDEX('Kode Akun'!$D:$D,MATCH($H188,'Kode Akun'!$C:$C,0),0),"")</f>
        <v/>
      </c>
      <c r="J188" s="481"/>
      <c r="K188" s="481"/>
      <c r="L188" s="482"/>
      <c r="M188" s="483"/>
      <c r="N188" s="484"/>
      <c r="O188" s="484"/>
      <c r="P188" s="488" t="str">
        <f>IFERROR(INDEX(Supplier!D:D,MATCH(O188,Supplier!C:C,0),0),"")</f>
        <v/>
      </c>
      <c r="Q188" s="487"/>
      <c r="R188" s="487"/>
      <c r="S188" s="489"/>
      <c r="T188" s="490" t="str">
        <f>IFERROR(INDEX('Kode Akun'!N:N,MATCH(H188,'Kode Akun'!C:C,0),0),"")</f>
        <v/>
      </c>
      <c r="U188" s="488" t="str">
        <f>IFERROR(INDEX('Kode Akun'!O:O,MATCH(H188,'Kode Akun'!C:C,0),0),"")</f>
        <v/>
      </c>
      <c r="V188" s="166"/>
    </row>
    <row r="189" spans="1:22" ht="15" customHeight="1" x14ac:dyDescent="0.25">
      <c r="A189" s="51">
        <f t="shared" si="6"/>
        <v>2</v>
      </c>
      <c r="B189" s="51">
        <f t="shared" si="7"/>
        <v>0</v>
      </c>
      <c r="C189" s="442">
        <f t="shared" si="8"/>
        <v>0</v>
      </c>
      <c r="D189" s="477">
        <v>180</v>
      </c>
      <c r="E189" s="478"/>
      <c r="F189" s="477"/>
      <c r="G189" s="479"/>
      <c r="H189" s="477"/>
      <c r="I189" s="480" t="str">
        <f>IF(H189&lt;&gt;"",INDEX('Kode Akun'!$D:$D,MATCH($H189,'Kode Akun'!$C:$C,0),0),"")</f>
        <v/>
      </c>
      <c r="J189" s="481"/>
      <c r="K189" s="481"/>
      <c r="L189" s="482"/>
      <c r="M189" s="483"/>
      <c r="N189" s="484"/>
      <c r="O189" s="484"/>
      <c r="P189" s="488" t="str">
        <f>IFERROR(INDEX(Supplier!D:D,MATCH(O189,Supplier!C:C,0),0),"")</f>
        <v/>
      </c>
      <c r="Q189" s="487"/>
      <c r="R189" s="487"/>
      <c r="S189" s="489"/>
      <c r="T189" s="490" t="str">
        <f>IFERROR(INDEX('Kode Akun'!N:N,MATCH(H189,'Kode Akun'!C:C,0),0),"")</f>
        <v/>
      </c>
      <c r="U189" s="488" t="str">
        <f>IFERROR(INDEX('Kode Akun'!O:O,MATCH(H189,'Kode Akun'!C:C,0),0),"")</f>
        <v/>
      </c>
      <c r="V189" s="166"/>
    </row>
    <row r="190" spans="1:22" ht="15" customHeight="1" x14ac:dyDescent="0.25">
      <c r="A190" s="51">
        <f t="shared" si="6"/>
        <v>2</v>
      </c>
      <c r="B190" s="51">
        <f t="shared" si="7"/>
        <v>0</v>
      </c>
      <c r="C190" s="442">
        <f t="shared" si="8"/>
        <v>0</v>
      </c>
      <c r="D190" s="477">
        <v>181</v>
      </c>
      <c r="E190" s="478"/>
      <c r="F190" s="477"/>
      <c r="G190" s="479"/>
      <c r="H190" s="477"/>
      <c r="I190" s="480" t="str">
        <f>IF(H190&lt;&gt;"",INDEX('Kode Akun'!$D:$D,MATCH($H190,'Kode Akun'!$C:$C,0),0),"")</f>
        <v/>
      </c>
      <c r="J190" s="481"/>
      <c r="K190" s="481"/>
      <c r="L190" s="482"/>
      <c r="M190" s="483"/>
      <c r="N190" s="484"/>
      <c r="O190" s="484"/>
      <c r="P190" s="488" t="str">
        <f>IFERROR(INDEX(Supplier!D:D,MATCH(O190,Supplier!C:C,0),0),"")</f>
        <v/>
      </c>
      <c r="Q190" s="487"/>
      <c r="R190" s="487"/>
      <c r="S190" s="489"/>
      <c r="T190" s="490" t="str">
        <f>IFERROR(INDEX('Kode Akun'!N:N,MATCH(H190,'Kode Akun'!C:C,0),0),"")</f>
        <v/>
      </c>
      <c r="U190" s="488" t="str">
        <f>IFERROR(INDEX('Kode Akun'!O:O,MATCH(H190,'Kode Akun'!C:C,0),0),"")</f>
        <v/>
      </c>
      <c r="V190" s="166"/>
    </row>
    <row r="191" spans="1:22" ht="15" customHeight="1" x14ac:dyDescent="0.25">
      <c r="A191" s="51">
        <f t="shared" si="6"/>
        <v>2</v>
      </c>
      <c r="B191" s="51">
        <f t="shared" si="7"/>
        <v>0</v>
      </c>
      <c r="C191" s="442">
        <f t="shared" si="8"/>
        <v>0</v>
      </c>
      <c r="D191" s="477">
        <v>182</v>
      </c>
      <c r="E191" s="478"/>
      <c r="F191" s="477"/>
      <c r="G191" s="479"/>
      <c r="H191" s="477"/>
      <c r="I191" s="480" t="str">
        <f>IF(H191&lt;&gt;"",INDEX('Kode Akun'!$D:$D,MATCH($H191,'Kode Akun'!$C:$C,0),0),"")</f>
        <v/>
      </c>
      <c r="J191" s="481"/>
      <c r="K191" s="481"/>
      <c r="L191" s="482"/>
      <c r="M191" s="483"/>
      <c r="N191" s="484"/>
      <c r="O191" s="484"/>
      <c r="P191" s="488" t="str">
        <f>IFERROR(INDEX(Supplier!D:D,MATCH(O191,Supplier!C:C,0),0),"")</f>
        <v/>
      </c>
      <c r="Q191" s="487"/>
      <c r="R191" s="487"/>
      <c r="S191" s="489"/>
      <c r="T191" s="490" t="str">
        <f>IFERROR(INDEX('Kode Akun'!N:N,MATCH(H191,'Kode Akun'!C:C,0),0),"")</f>
        <v/>
      </c>
      <c r="U191" s="488" t="str">
        <f>IFERROR(INDEX('Kode Akun'!O:O,MATCH(H191,'Kode Akun'!C:C,0),0),"")</f>
        <v/>
      </c>
      <c r="V191" s="166"/>
    </row>
    <row r="192" spans="1:22" ht="15" customHeight="1" x14ac:dyDescent="0.25">
      <c r="A192" s="51">
        <f t="shared" si="6"/>
        <v>2</v>
      </c>
      <c r="B192" s="51">
        <f t="shared" si="7"/>
        <v>0</v>
      </c>
      <c r="C192" s="442">
        <f t="shared" si="8"/>
        <v>0</v>
      </c>
      <c r="D192" s="477">
        <v>183</v>
      </c>
      <c r="E192" s="478"/>
      <c r="F192" s="477"/>
      <c r="G192" s="479"/>
      <c r="H192" s="477"/>
      <c r="I192" s="480" t="str">
        <f>IF(H192&lt;&gt;"",INDEX('Kode Akun'!$D:$D,MATCH($H192,'Kode Akun'!$C:$C,0),0),"")</f>
        <v/>
      </c>
      <c r="J192" s="481"/>
      <c r="K192" s="481"/>
      <c r="L192" s="482"/>
      <c r="M192" s="483"/>
      <c r="N192" s="484"/>
      <c r="O192" s="484"/>
      <c r="P192" s="488" t="str">
        <f>IFERROR(INDEX(Supplier!D:D,MATCH(O192,Supplier!C:C,0),0),"")</f>
        <v/>
      </c>
      <c r="Q192" s="487"/>
      <c r="R192" s="487"/>
      <c r="S192" s="489"/>
      <c r="T192" s="490" t="str">
        <f>IFERROR(INDEX('Kode Akun'!N:N,MATCH(H192,'Kode Akun'!C:C,0),0),"")</f>
        <v/>
      </c>
      <c r="U192" s="488" t="str">
        <f>IFERROR(INDEX('Kode Akun'!O:O,MATCH(H192,'Kode Akun'!C:C,0),0),"")</f>
        <v/>
      </c>
      <c r="V192" s="166"/>
    </row>
    <row r="193" spans="1:22" ht="15" customHeight="1" x14ac:dyDescent="0.25">
      <c r="A193" s="51">
        <f t="shared" si="6"/>
        <v>2</v>
      </c>
      <c r="B193" s="51">
        <f t="shared" si="7"/>
        <v>0</v>
      </c>
      <c r="C193" s="442">
        <f t="shared" si="8"/>
        <v>0</v>
      </c>
      <c r="D193" s="477">
        <v>184</v>
      </c>
      <c r="E193" s="478"/>
      <c r="F193" s="477"/>
      <c r="G193" s="479"/>
      <c r="H193" s="477"/>
      <c r="I193" s="480" t="str">
        <f>IF(H193&lt;&gt;"",INDEX('Kode Akun'!$D:$D,MATCH($H193,'Kode Akun'!$C:$C,0),0),"")</f>
        <v/>
      </c>
      <c r="J193" s="481"/>
      <c r="K193" s="481"/>
      <c r="L193" s="482"/>
      <c r="M193" s="483"/>
      <c r="N193" s="484"/>
      <c r="O193" s="484"/>
      <c r="P193" s="488" t="str">
        <f>IFERROR(INDEX(Supplier!D:D,MATCH(O193,Supplier!C:C,0),0),"")</f>
        <v/>
      </c>
      <c r="Q193" s="487"/>
      <c r="R193" s="487"/>
      <c r="S193" s="489"/>
      <c r="T193" s="490" t="str">
        <f>IFERROR(INDEX('Kode Akun'!N:N,MATCH(H193,'Kode Akun'!C:C,0),0),"")</f>
        <v/>
      </c>
      <c r="U193" s="488" t="str">
        <f>IFERROR(INDEX('Kode Akun'!O:O,MATCH(H193,'Kode Akun'!C:C,0),0),"")</f>
        <v/>
      </c>
      <c r="V193" s="166"/>
    </row>
    <row r="194" spans="1:22" ht="15" customHeight="1" x14ac:dyDescent="0.25">
      <c r="A194" s="51">
        <f t="shared" si="6"/>
        <v>2</v>
      </c>
      <c r="B194" s="51">
        <f t="shared" si="7"/>
        <v>0</v>
      </c>
      <c r="C194" s="442">
        <f t="shared" si="8"/>
        <v>0</v>
      </c>
      <c r="D194" s="477">
        <v>185</v>
      </c>
      <c r="E194" s="478"/>
      <c r="F194" s="477"/>
      <c r="G194" s="479"/>
      <c r="H194" s="477"/>
      <c r="I194" s="480" t="str">
        <f>IF(H194&lt;&gt;"",INDEX('Kode Akun'!$D:$D,MATCH($H194,'Kode Akun'!$C:$C,0),0),"")</f>
        <v/>
      </c>
      <c r="J194" s="481"/>
      <c r="K194" s="481"/>
      <c r="L194" s="482"/>
      <c r="M194" s="483"/>
      <c r="N194" s="484"/>
      <c r="O194" s="484"/>
      <c r="P194" s="488" t="str">
        <f>IFERROR(INDEX(Supplier!D:D,MATCH(O194,Supplier!C:C,0),0),"")</f>
        <v/>
      </c>
      <c r="Q194" s="487"/>
      <c r="R194" s="487"/>
      <c r="S194" s="489"/>
      <c r="T194" s="490" t="str">
        <f>IFERROR(INDEX('Kode Akun'!N:N,MATCH(H194,'Kode Akun'!C:C,0),0),"")</f>
        <v/>
      </c>
      <c r="U194" s="488" t="str">
        <f>IFERROR(INDEX('Kode Akun'!O:O,MATCH(H194,'Kode Akun'!C:C,0),0),"")</f>
        <v/>
      </c>
      <c r="V194" s="166"/>
    </row>
    <row r="195" spans="1:22" ht="15" customHeight="1" x14ac:dyDescent="0.25">
      <c r="A195" s="51">
        <f t="shared" si="6"/>
        <v>2</v>
      </c>
      <c r="B195" s="51">
        <f t="shared" si="7"/>
        <v>0</v>
      </c>
      <c r="C195" s="442">
        <f t="shared" si="8"/>
        <v>0</v>
      </c>
      <c r="D195" s="477">
        <v>186</v>
      </c>
      <c r="E195" s="478"/>
      <c r="F195" s="477"/>
      <c r="G195" s="479"/>
      <c r="H195" s="477"/>
      <c r="I195" s="480" t="str">
        <f>IF(H195&lt;&gt;"",INDEX('Kode Akun'!$D:$D,MATCH($H195,'Kode Akun'!$C:$C,0),0),"")</f>
        <v/>
      </c>
      <c r="J195" s="481"/>
      <c r="K195" s="481"/>
      <c r="L195" s="482"/>
      <c r="M195" s="483"/>
      <c r="N195" s="484"/>
      <c r="O195" s="484"/>
      <c r="P195" s="488" t="str">
        <f>IFERROR(INDEX(Supplier!D:D,MATCH(O195,Supplier!C:C,0),0),"")</f>
        <v/>
      </c>
      <c r="Q195" s="487"/>
      <c r="R195" s="487"/>
      <c r="S195" s="489"/>
      <c r="T195" s="490" t="str">
        <f>IFERROR(INDEX('Kode Akun'!N:N,MATCH(H195,'Kode Akun'!C:C,0),0),"")</f>
        <v/>
      </c>
      <c r="U195" s="488" t="str">
        <f>IFERROR(INDEX('Kode Akun'!O:O,MATCH(H195,'Kode Akun'!C:C,0),0),"")</f>
        <v/>
      </c>
      <c r="V195" s="166"/>
    </row>
    <row r="196" spans="1:22" ht="15" customHeight="1" x14ac:dyDescent="0.25">
      <c r="A196" s="51">
        <f t="shared" si="6"/>
        <v>2</v>
      </c>
      <c r="B196" s="51">
        <f t="shared" si="7"/>
        <v>0</v>
      </c>
      <c r="C196" s="442">
        <f t="shared" si="8"/>
        <v>0</v>
      </c>
      <c r="D196" s="477">
        <v>187</v>
      </c>
      <c r="E196" s="478"/>
      <c r="F196" s="477"/>
      <c r="G196" s="479"/>
      <c r="H196" s="477"/>
      <c r="I196" s="480" t="str">
        <f>IF(H196&lt;&gt;"",INDEX('Kode Akun'!$D:$D,MATCH($H196,'Kode Akun'!$C:$C,0),0),"")</f>
        <v/>
      </c>
      <c r="J196" s="481"/>
      <c r="K196" s="481"/>
      <c r="L196" s="482"/>
      <c r="M196" s="483"/>
      <c r="N196" s="484"/>
      <c r="O196" s="484"/>
      <c r="P196" s="488" t="str">
        <f>IFERROR(INDEX(Supplier!D:D,MATCH(O196,Supplier!C:C,0),0),"")</f>
        <v/>
      </c>
      <c r="Q196" s="487"/>
      <c r="R196" s="487"/>
      <c r="S196" s="489"/>
      <c r="T196" s="490" t="str">
        <f>IFERROR(INDEX('Kode Akun'!N:N,MATCH(H196,'Kode Akun'!C:C,0),0),"")</f>
        <v/>
      </c>
      <c r="U196" s="488" t="str">
        <f>IFERROR(INDEX('Kode Akun'!O:O,MATCH(H196,'Kode Akun'!C:C,0),0),"")</f>
        <v/>
      </c>
      <c r="V196" s="166"/>
    </row>
    <row r="197" spans="1:22" ht="15" customHeight="1" x14ac:dyDescent="0.25">
      <c r="A197" s="51">
        <f t="shared" si="6"/>
        <v>2</v>
      </c>
      <c r="B197" s="51">
        <f t="shared" si="7"/>
        <v>0</v>
      </c>
      <c r="C197" s="442">
        <f t="shared" si="8"/>
        <v>0</v>
      </c>
      <c r="D197" s="477">
        <v>188</v>
      </c>
      <c r="E197" s="478"/>
      <c r="F197" s="477"/>
      <c r="G197" s="479"/>
      <c r="H197" s="477"/>
      <c r="I197" s="480" t="str">
        <f>IF(H197&lt;&gt;"",INDEX('Kode Akun'!$D:$D,MATCH($H197,'Kode Akun'!$C:$C,0),0),"")</f>
        <v/>
      </c>
      <c r="J197" s="481"/>
      <c r="K197" s="481"/>
      <c r="L197" s="482"/>
      <c r="M197" s="483"/>
      <c r="N197" s="484"/>
      <c r="O197" s="484"/>
      <c r="P197" s="488" t="str">
        <f>IFERROR(INDEX(Supplier!D:D,MATCH(O197,Supplier!C:C,0),0),"")</f>
        <v/>
      </c>
      <c r="Q197" s="487"/>
      <c r="R197" s="487"/>
      <c r="S197" s="489"/>
      <c r="T197" s="490" t="str">
        <f>IFERROR(INDEX('Kode Akun'!N:N,MATCH(H197,'Kode Akun'!C:C,0),0),"")</f>
        <v/>
      </c>
      <c r="U197" s="488" t="str">
        <f>IFERROR(INDEX('Kode Akun'!O:O,MATCH(H197,'Kode Akun'!C:C,0),0),"")</f>
        <v/>
      </c>
      <c r="V197" s="166"/>
    </row>
    <row r="198" spans="1:22" ht="15" customHeight="1" x14ac:dyDescent="0.25">
      <c r="A198" s="51">
        <f t="shared" si="6"/>
        <v>2</v>
      </c>
      <c r="B198" s="51">
        <f t="shared" si="7"/>
        <v>0</v>
      </c>
      <c r="C198" s="442">
        <f t="shared" si="8"/>
        <v>0</v>
      </c>
      <c r="D198" s="477">
        <v>189</v>
      </c>
      <c r="E198" s="478"/>
      <c r="F198" s="477"/>
      <c r="G198" s="479"/>
      <c r="H198" s="477"/>
      <c r="I198" s="480" t="str">
        <f>IF(H198&lt;&gt;"",INDEX('Kode Akun'!$D:$D,MATCH($H198,'Kode Akun'!$C:$C,0),0),"")</f>
        <v/>
      </c>
      <c r="J198" s="481"/>
      <c r="K198" s="481"/>
      <c r="L198" s="482"/>
      <c r="M198" s="483"/>
      <c r="N198" s="484"/>
      <c r="O198" s="484"/>
      <c r="P198" s="488" t="str">
        <f>IFERROR(INDEX(Supplier!D:D,MATCH(O198,Supplier!C:C,0),0),"")</f>
        <v/>
      </c>
      <c r="Q198" s="487"/>
      <c r="R198" s="487"/>
      <c r="S198" s="489"/>
      <c r="T198" s="490" t="str">
        <f>IFERROR(INDEX('Kode Akun'!N:N,MATCH(H198,'Kode Akun'!C:C,0),0),"")</f>
        <v/>
      </c>
      <c r="U198" s="488" t="str">
        <f>IFERROR(INDEX('Kode Akun'!O:O,MATCH(H198,'Kode Akun'!C:C,0),0),"")</f>
        <v/>
      </c>
      <c r="V198" s="166"/>
    </row>
    <row r="199" spans="1:22" ht="15" customHeight="1" x14ac:dyDescent="0.25">
      <c r="A199" s="51">
        <f t="shared" si="6"/>
        <v>2</v>
      </c>
      <c r="B199" s="51">
        <f t="shared" si="7"/>
        <v>0</v>
      </c>
      <c r="C199" s="442">
        <f t="shared" si="8"/>
        <v>0</v>
      </c>
      <c r="D199" s="477">
        <v>190</v>
      </c>
      <c r="E199" s="478"/>
      <c r="F199" s="477"/>
      <c r="G199" s="479"/>
      <c r="H199" s="477"/>
      <c r="I199" s="480" t="str">
        <f>IF(H199&lt;&gt;"",INDEX('Kode Akun'!$D:$D,MATCH($H199,'Kode Akun'!$C:$C,0),0),"")</f>
        <v/>
      </c>
      <c r="J199" s="481"/>
      <c r="K199" s="481"/>
      <c r="L199" s="482"/>
      <c r="M199" s="483"/>
      <c r="N199" s="484"/>
      <c r="O199" s="484"/>
      <c r="P199" s="488" t="str">
        <f>IFERROR(INDEX(Supplier!D:D,MATCH(O199,Supplier!C:C,0),0),"")</f>
        <v/>
      </c>
      <c r="Q199" s="487"/>
      <c r="R199" s="487"/>
      <c r="S199" s="489"/>
      <c r="T199" s="490" t="str">
        <f>IFERROR(INDEX('Kode Akun'!N:N,MATCH(H199,'Kode Akun'!C:C,0),0),"")</f>
        <v/>
      </c>
      <c r="U199" s="488" t="str">
        <f>IFERROR(INDEX('Kode Akun'!O:O,MATCH(H199,'Kode Akun'!C:C,0),0),"")</f>
        <v/>
      </c>
      <c r="V199" s="166"/>
    </row>
    <row r="200" spans="1:22" ht="15" customHeight="1" x14ac:dyDescent="0.25">
      <c r="A200" s="51">
        <f t="shared" si="6"/>
        <v>2</v>
      </c>
      <c r="B200" s="51">
        <f t="shared" si="7"/>
        <v>0</v>
      </c>
      <c r="C200" s="442">
        <f t="shared" si="8"/>
        <v>0</v>
      </c>
      <c r="D200" s="477">
        <v>191</v>
      </c>
      <c r="E200" s="478"/>
      <c r="F200" s="477"/>
      <c r="G200" s="479"/>
      <c r="H200" s="477"/>
      <c r="I200" s="480" t="str">
        <f>IF(H200&lt;&gt;"",INDEX('Kode Akun'!$D:$D,MATCH($H200,'Kode Akun'!$C:$C,0),0),"")</f>
        <v/>
      </c>
      <c r="J200" s="481"/>
      <c r="K200" s="481"/>
      <c r="L200" s="482"/>
      <c r="M200" s="483"/>
      <c r="N200" s="484"/>
      <c r="O200" s="484"/>
      <c r="P200" s="488" t="str">
        <f>IFERROR(INDEX(Supplier!D:D,MATCH(O200,Supplier!C:C,0),0),"")</f>
        <v/>
      </c>
      <c r="Q200" s="487"/>
      <c r="R200" s="487"/>
      <c r="S200" s="489"/>
      <c r="T200" s="490" t="str">
        <f>IFERROR(INDEX('Kode Akun'!N:N,MATCH(H200,'Kode Akun'!C:C,0),0),"")</f>
        <v/>
      </c>
      <c r="U200" s="488" t="str">
        <f>IFERROR(INDEX('Kode Akun'!O:O,MATCH(H200,'Kode Akun'!C:C,0),0),"")</f>
        <v/>
      </c>
      <c r="V200" s="166"/>
    </row>
    <row r="201" spans="1:22" ht="15" customHeight="1" x14ac:dyDescent="0.25">
      <c r="A201" s="51">
        <f t="shared" si="6"/>
        <v>2</v>
      </c>
      <c r="B201" s="51">
        <f t="shared" si="7"/>
        <v>0</v>
      </c>
      <c r="C201" s="442">
        <f t="shared" si="8"/>
        <v>0</v>
      </c>
      <c r="D201" s="477">
        <v>192</v>
      </c>
      <c r="E201" s="478"/>
      <c r="F201" s="477"/>
      <c r="G201" s="479"/>
      <c r="H201" s="477"/>
      <c r="I201" s="480" t="str">
        <f>IF(H201&lt;&gt;"",INDEX('Kode Akun'!$D:$D,MATCH($H201,'Kode Akun'!$C:$C,0),0),"")</f>
        <v/>
      </c>
      <c r="J201" s="481"/>
      <c r="K201" s="481"/>
      <c r="L201" s="482"/>
      <c r="M201" s="483"/>
      <c r="N201" s="484"/>
      <c r="O201" s="484"/>
      <c r="P201" s="488" t="str">
        <f>IFERROR(INDEX(Supplier!D:D,MATCH(O201,Supplier!C:C,0),0),"")</f>
        <v/>
      </c>
      <c r="Q201" s="487"/>
      <c r="R201" s="487"/>
      <c r="S201" s="489"/>
      <c r="T201" s="490" t="str">
        <f>IFERROR(INDEX('Kode Akun'!N:N,MATCH(H201,'Kode Akun'!C:C,0),0),"")</f>
        <v/>
      </c>
      <c r="U201" s="488" t="str">
        <f>IFERROR(INDEX('Kode Akun'!O:O,MATCH(H201,'Kode Akun'!C:C,0),0),"")</f>
        <v/>
      </c>
      <c r="V201" s="166"/>
    </row>
    <row r="202" spans="1:22" ht="15" customHeight="1" x14ac:dyDescent="0.25">
      <c r="A202" s="51">
        <f t="shared" ref="A202:A265" si="9">IF(AND(H202=arapcontrol,O202=arapledgercode),A201+1,A201)</f>
        <v>2</v>
      </c>
      <c r="B202" s="51">
        <f t="shared" ref="B202:B265" si="10">IF(AND(H202=AkunARKontrol,R202=AkunAR),B201+1,B201)</f>
        <v>0</v>
      </c>
      <c r="C202" s="442">
        <f t="shared" ref="C202:C265" si="11">IF(H202=AkunBukuBesar,IF(C201=0,GLJPMax+C201+1,C201+1),C201)</f>
        <v>0</v>
      </c>
      <c r="D202" s="477">
        <v>193</v>
      </c>
      <c r="E202" s="478"/>
      <c r="F202" s="477"/>
      <c r="G202" s="479"/>
      <c r="H202" s="477"/>
      <c r="I202" s="480" t="str">
        <f>IF(H202&lt;&gt;"",INDEX('Kode Akun'!$D:$D,MATCH($H202,'Kode Akun'!$C:$C,0),0),"")</f>
        <v/>
      </c>
      <c r="J202" s="481"/>
      <c r="K202" s="481"/>
      <c r="L202" s="482"/>
      <c r="M202" s="483"/>
      <c r="N202" s="484"/>
      <c r="O202" s="484"/>
      <c r="P202" s="488" t="str">
        <f>IFERROR(INDEX(Supplier!D:D,MATCH(O202,Supplier!C:C,0),0),"")</f>
        <v/>
      </c>
      <c r="Q202" s="487"/>
      <c r="R202" s="487"/>
      <c r="S202" s="489"/>
      <c r="T202" s="490" t="str">
        <f>IFERROR(INDEX('Kode Akun'!N:N,MATCH(H202,'Kode Akun'!C:C,0),0),"")</f>
        <v/>
      </c>
      <c r="U202" s="488" t="str">
        <f>IFERROR(INDEX('Kode Akun'!O:O,MATCH(H202,'Kode Akun'!C:C,0),0),"")</f>
        <v/>
      </c>
      <c r="V202" s="166"/>
    </row>
    <row r="203" spans="1:22" ht="15" customHeight="1" x14ac:dyDescent="0.25">
      <c r="A203" s="51">
        <f t="shared" si="9"/>
        <v>2</v>
      </c>
      <c r="B203" s="51">
        <f t="shared" si="10"/>
        <v>0</v>
      </c>
      <c r="C203" s="442">
        <f t="shared" si="11"/>
        <v>0</v>
      </c>
      <c r="D203" s="477">
        <v>194</v>
      </c>
      <c r="E203" s="478"/>
      <c r="F203" s="477"/>
      <c r="G203" s="479"/>
      <c r="H203" s="477"/>
      <c r="I203" s="480" t="str">
        <f>IF(H203&lt;&gt;"",INDEX('Kode Akun'!$D:$D,MATCH($H203,'Kode Akun'!$C:$C,0),0),"")</f>
        <v/>
      </c>
      <c r="J203" s="481"/>
      <c r="K203" s="481"/>
      <c r="L203" s="482"/>
      <c r="M203" s="483"/>
      <c r="N203" s="484"/>
      <c r="O203" s="484"/>
      <c r="P203" s="488" t="str">
        <f>IFERROR(INDEX(Supplier!D:D,MATCH(O203,Supplier!C:C,0),0),"")</f>
        <v/>
      </c>
      <c r="Q203" s="487"/>
      <c r="R203" s="487"/>
      <c r="S203" s="489"/>
      <c r="T203" s="490" t="str">
        <f>IFERROR(INDEX('Kode Akun'!N:N,MATCH(H203,'Kode Akun'!C:C,0),0),"")</f>
        <v/>
      </c>
      <c r="U203" s="488" t="str">
        <f>IFERROR(INDEX('Kode Akun'!O:O,MATCH(H203,'Kode Akun'!C:C,0),0),"")</f>
        <v/>
      </c>
      <c r="V203" s="166"/>
    </row>
    <row r="204" spans="1:22" ht="15" customHeight="1" x14ac:dyDescent="0.25">
      <c r="A204" s="51">
        <f t="shared" si="9"/>
        <v>2</v>
      </c>
      <c r="B204" s="51">
        <f t="shared" si="10"/>
        <v>0</v>
      </c>
      <c r="C204" s="442">
        <f t="shared" si="11"/>
        <v>0</v>
      </c>
      <c r="D204" s="477">
        <v>195</v>
      </c>
      <c r="E204" s="478"/>
      <c r="F204" s="477"/>
      <c r="G204" s="479"/>
      <c r="H204" s="477"/>
      <c r="I204" s="480" t="str">
        <f>IF(H204&lt;&gt;"",INDEX('Kode Akun'!$D:$D,MATCH($H204,'Kode Akun'!$C:$C,0),0),"")</f>
        <v/>
      </c>
      <c r="J204" s="481"/>
      <c r="K204" s="481"/>
      <c r="L204" s="482"/>
      <c r="M204" s="483"/>
      <c r="N204" s="484"/>
      <c r="O204" s="484"/>
      <c r="P204" s="488" t="str">
        <f>IFERROR(INDEX(Supplier!D:D,MATCH(O204,Supplier!C:C,0),0),"")</f>
        <v/>
      </c>
      <c r="Q204" s="487"/>
      <c r="R204" s="487"/>
      <c r="S204" s="489"/>
      <c r="T204" s="490" t="str">
        <f>IFERROR(INDEX('Kode Akun'!N:N,MATCH(H204,'Kode Akun'!C:C,0),0),"")</f>
        <v/>
      </c>
      <c r="U204" s="488" t="str">
        <f>IFERROR(INDEX('Kode Akun'!O:O,MATCH(H204,'Kode Akun'!C:C,0),0),"")</f>
        <v/>
      </c>
      <c r="V204" s="166"/>
    </row>
    <row r="205" spans="1:22" ht="15" customHeight="1" x14ac:dyDescent="0.25">
      <c r="A205" s="51">
        <f t="shared" si="9"/>
        <v>2</v>
      </c>
      <c r="B205" s="51">
        <f t="shared" si="10"/>
        <v>0</v>
      </c>
      <c r="C205" s="442">
        <f t="shared" si="11"/>
        <v>0</v>
      </c>
      <c r="D205" s="477">
        <v>196</v>
      </c>
      <c r="E205" s="478"/>
      <c r="F205" s="477"/>
      <c r="G205" s="479"/>
      <c r="H205" s="477"/>
      <c r="I205" s="480" t="str">
        <f>IF(H205&lt;&gt;"",INDEX('Kode Akun'!$D:$D,MATCH($H205,'Kode Akun'!$C:$C,0),0),"")</f>
        <v/>
      </c>
      <c r="J205" s="481"/>
      <c r="K205" s="481"/>
      <c r="L205" s="482"/>
      <c r="M205" s="483"/>
      <c r="N205" s="484"/>
      <c r="O205" s="484"/>
      <c r="P205" s="488" t="str">
        <f>IFERROR(INDEX(Supplier!D:D,MATCH(O205,Supplier!C:C,0),0),"")</f>
        <v/>
      </c>
      <c r="Q205" s="487"/>
      <c r="R205" s="487"/>
      <c r="S205" s="489"/>
      <c r="T205" s="490" t="str">
        <f>IFERROR(INDEX('Kode Akun'!N:N,MATCH(H205,'Kode Akun'!C:C,0),0),"")</f>
        <v/>
      </c>
      <c r="U205" s="488" t="str">
        <f>IFERROR(INDEX('Kode Akun'!O:O,MATCH(H205,'Kode Akun'!C:C,0),0),"")</f>
        <v/>
      </c>
      <c r="V205" s="166"/>
    </row>
    <row r="206" spans="1:22" ht="15" customHeight="1" x14ac:dyDescent="0.25">
      <c r="A206" s="51">
        <f t="shared" si="9"/>
        <v>2</v>
      </c>
      <c r="B206" s="51">
        <f t="shared" si="10"/>
        <v>0</v>
      </c>
      <c r="C206" s="442">
        <f t="shared" si="11"/>
        <v>0</v>
      </c>
      <c r="D206" s="477">
        <v>197</v>
      </c>
      <c r="E206" s="478"/>
      <c r="F206" s="477"/>
      <c r="G206" s="479"/>
      <c r="H206" s="477"/>
      <c r="I206" s="480" t="str">
        <f>IF(H206&lt;&gt;"",INDEX('Kode Akun'!$D:$D,MATCH($H206,'Kode Akun'!$C:$C,0),0),"")</f>
        <v/>
      </c>
      <c r="J206" s="481"/>
      <c r="K206" s="481"/>
      <c r="L206" s="482"/>
      <c r="M206" s="483"/>
      <c r="N206" s="484"/>
      <c r="O206" s="484"/>
      <c r="P206" s="488" t="str">
        <f>IFERROR(INDEX(Supplier!D:D,MATCH(O206,Supplier!C:C,0),0),"")</f>
        <v/>
      </c>
      <c r="Q206" s="487"/>
      <c r="R206" s="487"/>
      <c r="S206" s="489"/>
      <c r="T206" s="490" t="str">
        <f>IFERROR(INDEX('Kode Akun'!N:N,MATCH(H206,'Kode Akun'!C:C,0),0),"")</f>
        <v/>
      </c>
      <c r="U206" s="488" t="str">
        <f>IFERROR(INDEX('Kode Akun'!O:O,MATCH(H206,'Kode Akun'!C:C,0),0),"")</f>
        <v/>
      </c>
      <c r="V206" s="166"/>
    </row>
    <row r="207" spans="1:22" ht="15" customHeight="1" x14ac:dyDescent="0.25">
      <c r="A207" s="51">
        <f t="shared" si="9"/>
        <v>2</v>
      </c>
      <c r="B207" s="51">
        <f t="shared" si="10"/>
        <v>0</v>
      </c>
      <c r="C207" s="442">
        <f t="shared" si="11"/>
        <v>0</v>
      </c>
      <c r="D207" s="477">
        <v>198</v>
      </c>
      <c r="E207" s="478"/>
      <c r="F207" s="477"/>
      <c r="G207" s="479"/>
      <c r="H207" s="477"/>
      <c r="I207" s="480" t="str">
        <f>IF(H207&lt;&gt;"",INDEX('Kode Akun'!$D:$D,MATCH($H207,'Kode Akun'!$C:$C,0),0),"")</f>
        <v/>
      </c>
      <c r="J207" s="481"/>
      <c r="K207" s="481"/>
      <c r="L207" s="482"/>
      <c r="M207" s="483"/>
      <c r="N207" s="484"/>
      <c r="O207" s="484"/>
      <c r="P207" s="488" t="str">
        <f>IFERROR(INDEX(Supplier!D:D,MATCH(O207,Supplier!C:C,0),0),"")</f>
        <v/>
      </c>
      <c r="Q207" s="487"/>
      <c r="R207" s="487"/>
      <c r="S207" s="489"/>
      <c r="T207" s="490" t="str">
        <f>IFERROR(INDEX('Kode Akun'!N:N,MATCH(H207,'Kode Akun'!C:C,0),0),"")</f>
        <v/>
      </c>
      <c r="U207" s="488" t="str">
        <f>IFERROR(INDEX('Kode Akun'!O:O,MATCH(H207,'Kode Akun'!C:C,0),0),"")</f>
        <v/>
      </c>
      <c r="V207" s="166"/>
    </row>
    <row r="208" spans="1:22" ht="15" customHeight="1" x14ac:dyDescent="0.25">
      <c r="A208" s="51">
        <f t="shared" si="9"/>
        <v>2</v>
      </c>
      <c r="B208" s="51">
        <f t="shared" si="10"/>
        <v>0</v>
      </c>
      <c r="C208" s="442">
        <f t="shared" si="11"/>
        <v>0</v>
      </c>
      <c r="D208" s="477">
        <v>199</v>
      </c>
      <c r="E208" s="478"/>
      <c r="F208" s="477"/>
      <c r="G208" s="479"/>
      <c r="H208" s="477"/>
      <c r="I208" s="480" t="str">
        <f>IF(H208&lt;&gt;"",INDEX('Kode Akun'!$D:$D,MATCH($H208,'Kode Akun'!$C:$C,0),0),"")</f>
        <v/>
      </c>
      <c r="J208" s="481"/>
      <c r="K208" s="481"/>
      <c r="L208" s="482"/>
      <c r="M208" s="483"/>
      <c r="N208" s="484"/>
      <c r="O208" s="484"/>
      <c r="P208" s="488" t="str">
        <f>IFERROR(INDEX(Supplier!D:D,MATCH(O208,Supplier!C:C,0),0),"")</f>
        <v/>
      </c>
      <c r="Q208" s="487"/>
      <c r="R208" s="487"/>
      <c r="S208" s="489"/>
      <c r="T208" s="490" t="str">
        <f>IFERROR(INDEX('Kode Akun'!N:N,MATCH(H208,'Kode Akun'!C:C,0),0),"")</f>
        <v/>
      </c>
      <c r="U208" s="488" t="str">
        <f>IFERROR(INDEX('Kode Akun'!O:O,MATCH(H208,'Kode Akun'!C:C,0),0),"")</f>
        <v/>
      </c>
      <c r="V208" s="166"/>
    </row>
    <row r="209" spans="1:22" ht="15" customHeight="1" x14ac:dyDescent="0.25">
      <c r="A209" s="51">
        <f t="shared" si="9"/>
        <v>2</v>
      </c>
      <c r="B209" s="51">
        <f t="shared" si="10"/>
        <v>0</v>
      </c>
      <c r="C209" s="442">
        <f t="shared" si="11"/>
        <v>0</v>
      </c>
      <c r="D209" s="477">
        <v>200</v>
      </c>
      <c r="E209" s="478"/>
      <c r="F209" s="477"/>
      <c r="G209" s="479"/>
      <c r="H209" s="477"/>
      <c r="I209" s="480" t="str">
        <f>IF(H209&lt;&gt;"",INDEX('Kode Akun'!$D:$D,MATCH($H209,'Kode Akun'!$C:$C,0),0),"")</f>
        <v/>
      </c>
      <c r="J209" s="481"/>
      <c r="K209" s="481"/>
      <c r="L209" s="482"/>
      <c r="M209" s="483"/>
      <c r="N209" s="484"/>
      <c r="O209" s="484"/>
      <c r="P209" s="488" t="str">
        <f>IFERROR(INDEX(Supplier!D:D,MATCH(O209,Supplier!C:C,0),0),"")</f>
        <v/>
      </c>
      <c r="Q209" s="487"/>
      <c r="R209" s="487"/>
      <c r="S209" s="489"/>
      <c r="T209" s="490" t="str">
        <f>IFERROR(INDEX('Kode Akun'!N:N,MATCH(H209,'Kode Akun'!C:C,0),0),"")</f>
        <v/>
      </c>
      <c r="U209" s="488" t="str">
        <f>IFERROR(INDEX('Kode Akun'!O:O,MATCH(H209,'Kode Akun'!C:C,0),0),"")</f>
        <v/>
      </c>
      <c r="V209" s="166"/>
    </row>
    <row r="210" spans="1:22" ht="15" customHeight="1" x14ac:dyDescent="0.25">
      <c r="A210" s="51">
        <f t="shared" si="9"/>
        <v>2</v>
      </c>
      <c r="B210" s="51">
        <f t="shared" si="10"/>
        <v>0</v>
      </c>
      <c r="C210" s="442">
        <f t="shared" si="11"/>
        <v>0</v>
      </c>
      <c r="D210" s="477">
        <v>201</v>
      </c>
      <c r="E210" s="478"/>
      <c r="F210" s="477"/>
      <c r="G210" s="479"/>
      <c r="H210" s="477"/>
      <c r="I210" s="480" t="str">
        <f>IF(H210&lt;&gt;"",INDEX('Kode Akun'!$D:$D,MATCH($H210,'Kode Akun'!$C:$C,0),0),"")</f>
        <v/>
      </c>
      <c r="J210" s="481"/>
      <c r="K210" s="481"/>
      <c r="L210" s="482"/>
      <c r="M210" s="483"/>
      <c r="N210" s="484"/>
      <c r="O210" s="484"/>
      <c r="P210" s="488" t="str">
        <f>IFERROR(INDEX(Supplier!D:D,MATCH(O210,Supplier!C:C,0),0),"")</f>
        <v/>
      </c>
      <c r="Q210" s="487"/>
      <c r="R210" s="487"/>
      <c r="S210" s="489"/>
      <c r="T210" s="490" t="str">
        <f>IFERROR(INDEX('Kode Akun'!N:N,MATCH(H210,'Kode Akun'!C:C,0),0),"")</f>
        <v/>
      </c>
      <c r="U210" s="488" t="str">
        <f>IFERROR(INDEX('Kode Akun'!O:O,MATCH(H210,'Kode Akun'!C:C,0),0),"")</f>
        <v/>
      </c>
      <c r="V210" s="166"/>
    </row>
    <row r="211" spans="1:22" ht="15" customHeight="1" x14ac:dyDescent="0.25">
      <c r="A211" s="51">
        <f t="shared" si="9"/>
        <v>2</v>
      </c>
      <c r="B211" s="51">
        <f t="shared" si="10"/>
        <v>0</v>
      </c>
      <c r="C211" s="442">
        <f t="shared" si="11"/>
        <v>0</v>
      </c>
      <c r="D211" s="477">
        <v>202</v>
      </c>
      <c r="E211" s="478"/>
      <c r="F211" s="477"/>
      <c r="G211" s="479"/>
      <c r="H211" s="477"/>
      <c r="I211" s="480" t="str">
        <f>IF(H211&lt;&gt;"",INDEX('Kode Akun'!$D:$D,MATCH($H211,'Kode Akun'!$C:$C,0),0),"")</f>
        <v/>
      </c>
      <c r="J211" s="481"/>
      <c r="K211" s="481"/>
      <c r="L211" s="482"/>
      <c r="M211" s="483"/>
      <c r="N211" s="484"/>
      <c r="O211" s="484"/>
      <c r="P211" s="488" t="str">
        <f>IFERROR(INDEX(Supplier!D:D,MATCH(O211,Supplier!C:C,0),0),"")</f>
        <v/>
      </c>
      <c r="Q211" s="487"/>
      <c r="R211" s="487"/>
      <c r="S211" s="489"/>
      <c r="T211" s="490" t="str">
        <f>IFERROR(INDEX('Kode Akun'!N:N,MATCH(H211,'Kode Akun'!C:C,0),0),"")</f>
        <v/>
      </c>
      <c r="U211" s="488" t="str">
        <f>IFERROR(INDEX('Kode Akun'!O:O,MATCH(H211,'Kode Akun'!C:C,0),0),"")</f>
        <v/>
      </c>
      <c r="V211" s="166"/>
    </row>
    <row r="212" spans="1:22" ht="15" customHeight="1" x14ac:dyDescent="0.25">
      <c r="A212" s="51">
        <f t="shared" si="9"/>
        <v>2</v>
      </c>
      <c r="B212" s="51">
        <f t="shared" si="10"/>
        <v>0</v>
      </c>
      <c r="C212" s="442">
        <f t="shared" si="11"/>
        <v>0</v>
      </c>
      <c r="D212" s="477">
        <v>203</v>
      </c>
      <c r="E212" s="478"/>
      <c r="F212" s="477"/>
      <c r="G212" s="479"/>
      <c r="H212" s="477"/>
      <c r="I212" s="480" t="str">
        <f>IF(H212&lt;&gt;"",INDEX('Kode Akun'!$D:$D,MATCH($H212,'Kode Akun'!$C:$C,0),0),"")</f>
        <v/>
      </c>
      <c r="J212" s="481"/>
      <c r="K212" s="481"/>
      <c r="L212" s="482"/>
      <c r="M212" s="483"/>
      <c r="N212" s="484"/>
      <c r="O212" s="484"/>
      <c r="P212" s="488" t="str">
        <f>IFERROR(INDEX(Supplier!D:D,MATCH(O212,Supplier!C:C,0),0),"")</f>
        <v/>
      </c>
      <c r="Q212" s="487"/>
      <c r="R212" s="487"/>
      <c r="S212" s="489"/>
      <c r="T212" s="490" t="str">
        <f>IFERROR(INDEX('Kode Akun'!N:N,MATCH(H212,'Kode Akun'!C:C,0),0),"")</f>
        <v/>
      </c>
      <c r="U212" s="488" t="str">
        <f>IFERROR(INDEX('Kode Akun'!O:O,MATCH(H212,'Kode Akun'!C:C,0),0),"")</f>
        <v/>
      </c>
      <c r="V212" s="166"/>
    </row>
    <row r="213" spans="1:22" ht="15" customHeight="1" x14ac:dyDescent="0.25">
      <c r="A213" s="51">
        <f t="shared" si="9"/>
        <v>2</v>
      </c>
      <c r="B213" s="51">
        <f t="shared" si="10"/>
        <v>0</v>
      </c>
      <c r="C213" s="442">
        <f t="shared" si="11"/>
        <v>0</v>
      </c>
      <c r="D213" s="477">
        <v>204</v>
      </c>
      <c r="E213" s="478"/>
      <c r="F213" s="477"/>
      <c r="G213" s="479"/>
      <c r="H213" s="477"/>
      <c r="I213" s="480" t="str">
        <f>IF(H213&lt;&gt;"",INDEX('Kode Akun'!$D:$D,MATCH($H213,'Kode Akun'!$C:$C,0),0),"")</f>
        <v/>
      </c>
      <c r="J213" s="481"/>
      <c r="K213" s="481"/>
      <c r="L213" s="482"/>
      <c r="M213" s="483"/>
      <c r="N213" s="484"/>
      <c r="O213" s="484"/>
      <c r="P213" s="488" t="str">
        <f>IFERROR(INDEX(Supplier!D:D,MATCH(O213,Supplier!C:C,0),0),"")</f>
        <v/>
      </c>
      <c r="Q213" s="487"/>
      <c r="R213" s="487"/>
      <c r="S213" s="489"/>
      <c r="T213" s="490" t="str">
        <f>IFERROR(INDEX('Kode Akun'!N:N,MATCH(H213,'Kode Akun'!C:C,0),0),"")</f>
        <v/>
      </c>
      <c r="U213" s="488" t="str">
        <f>IFERROR(INDEX('Kode Akun'!O:O,MATCH(H213,'Kode Akun'!C:C,0),0),"")</f>
        <v/>
      </c>
      <c r="V213" s="166"/>
    </row>
    <row r="214" spans="1:22" ht="15" customHeight="1" x14ac:dyDescent="0.25">
      <c r="A214" s="51">
        <f t="shared" si="9"/>
        <v>2</v>
      </c>
      <c r="B214" s="51">
        <f t="shared" si="10"/>
        <v>0</v>
      </c>
      <c r="C214" s="442">
        <f t="shared" si="11"/>
        <v>0</v>
      </c>
      <c r="D214" s="477">
        <v>205</v>
      </c>
      <c r="E214" s="478"/>
      <c r="F214" s="477"/>
      <c r="G214" s="479"/>
      <c r="H214" s="477"/>
      <c r="I214" s="480" t="str">
        <f>IF(H214&lt;&gt;"",INDEX('Kode Akun'!$D:$D,MATCH($H214,'Kode Akun'!$C:$C,0),0),"")</f>
        <v/>
      </c>
      <c r="J214" s="481"/>
      <c r="K214" s="481"/>
      <c r="L214" s="482"/>
      <c r="M214" s="483"/>
      <c r="N214" s="484"/>
      <c r="O214" s="484"/>
      <c r="P214" s="488" t="str">
        <f>IFERROR(INDEX(Supplier!D:D,MATCH(O214,Supplier!C:C,0),0),"")</f>
        <v/>
      </c>
      <c r="Q214" s="487"/>
      <c r="R214" s="487"/>
      <c r="S214" s="489"/>
      <c r="T214" s="490" t="str">
        <f>IFERROR(INDEX('Kode Akun'!N:N,MATCH(H214,'Kode Akun'!C:C,0),0),"")</f>
        <v/>
      </c>
      <c r="U214" s="488" t="str">
        <f>IFERROR(INDEX('Kode Akun'!O:O,MATCH(H214,'Kode Akun'!C:C,0),0),"")</f>
        <v/>
      </c>
      <c r="V214" s="166"/>
    </row>
    <row r="215" spans="1:22" ht="15" customHeight="1" x14ac:dyDescent="0.25">
      <c r="A215" s="51">
        <f t="shared" si="9"/>
        <v>2</v>
      </c>
      <c r="B215" s="51">
        <f t="shared" si="10"/>
        <v>0</v>
      </c>
      <c r="C215" s="442">
        <f t="shared" si="11"/>
        <v>0</v>
      </c>
      <c r="D215" s="477">
        <v>206</v>
      </c>
      <c r="E215" s="478"/>
      <c r="F215" s="477"/>
      <c r="G215" s="479"/>
      <c r="H215" s="477"/>
      <c r="I215" s="480" t="str">
        <f>IF(H215&lt;&gt;"",INDEX('Kode Akun'!$D:$D,MATCH($H215,'Kode Akun'!$C:$C,0),0),"")</f>
        <v/>
      </c>
      <c r="J215" s="481"/>
      <c r="K215" s="481"/>
      <c r="L215" s="482"/>
      <c r="M215" s="483"/>
      <c r="N215" s="484"/>
      <c r="O215" s="484"/>
      <c r="P215" s="488" t="str">
        <f>IFERROR(INDEX(Supplier!D:D,MATCH(O215,Supplier!C:C,0),0),"")</f>
        <v/>
      </c>
      <c r="Q215" s="487"/>
      <c r="R215" s="487"/>
      <c r="S215" s="489"/>
      <c r="T215" s="490" t="str">
        <f>IFERROR(INDEX('Kode Akun'!N:N,MATCH(H215,'Kode Akun'!C:C,0),0),"")</f>
        <v/>
      </c>
      <c r="U215" s="488" t="str">
        <f>IFERROR(INDEX('Kode Akun'!O:O,MATCH(H215,'Kode Akun'!C:C,0),0),"")</f>
        <v/>
      </c>
      <c r="V215" s="166"/>
    </row>
    <row r="216" spans="1:22" ht="15" customHeight="1" x14ac:dyDescent="0.25">
      <c r="A216" s="51">
        <f t="shared" si="9"/>
        <v>2</v>
      </c>
      <c r="B216" s="51">
        <f t="shared" si="10"/>
        <v>0</v>
      </c>
      <c r="C216" s="442">
        <f t="shared" si="11"/>
        <v>0</v>
      </c>
      <c r="D216" s="477">
        <v>207</v>
      </c>
      <c r="E216" s="478"/>
      <c r="F216" s="477"/>
      <c r="G216" s="479"/>
      <c r="H216" s="477"/>
      <c r="I216" s="480" t="str">
        <f>IF(H216&lt;&gt;"",INDEX('Kode Akun'!$D:$D,MATCH($H216,'Kode Akun'!$C:$C,0),0),"")</f>
        <v/>
      </c>
      <c r="J216" s="481"/>
      <c r="K216" s="481"/>
      <c r="L216" s="482"/>
      <c r="M216" s="483"/>
      <c r="N216" s="484"/>
      <c r="O216" s="484"/>
      <c r="P216" s="488" t="str">
        <f>IFERROR(INDEX(Supplier!D:D,MATCH(O216,Supplier!C:C,0),0),"")</f>
        <v/>
      </c>
      <c r="Q216" s="487"/>
      <c r="R216" s="487"/>
      <c r="S216" s="489"/>
      <c r="T216" s="490" t="str">
        <f>IFERROR(INDEX('Kode Akun'!N:N,MATCH(H216,'Kode Akun'!C:C,0),0),"")</f>
        <v/>
      </c>
      <c r="U216" s="488" t="str">
        <f>IFERROR(INDEX('Kode Akun'!O:O,MATCH(H216,'Kode Akun'!C:C,0),0),"")</f>
        <v/>
      </c>
      <c r="V216" s="166"/>
    </row>
    <row r="217" spans="1:22" ht="15" customHeight="1" x14ac:dyDescent="0.25">
      <c r="A217" s="51">
        <f t="shared" si="9"/>
        <v>2</v>
      </c>
      <c r="B217" s="51">
        <f t="shared" si="10"/>
        <v>0</v>
      </c>
      <c r="C217" s="442">
        <f t="shared" si="11"/>
        <v>0</v>
      </c>
      <c r="D217" s="477">
        <v>208</v>
      </c>
      <c r="E217" s="478"/>
      <c r="F217" s="477"/>
      <c r="G217" s="479"/>
      <c r="H217" s="477"/>
      <c r="I217" s="480" t="str">
        <f>IF(H217&lt;&gt;"",INDEX('Kode Akun'!$D:$D,MATCH($H217,'Kode Akun'!$C:$C,0),0),"")</f>
        <v/>
      </c>
      <c r="J217" s="481"/>
      <c r="K217" s="481"/>
      <c r="L217" s="482"/>
      <c r="M217" s="483"/>
      <c r="N217" s="484"/>
      <c r="O217" s="484"/>
      <c r="P217" s="488" t="str">
        <f>IFERROR(INDEX(Supplier!D:D,MATCH(O217,Supplier!C:C,0),0),"")</f>
        <v/>
      </c>
      <c r="Q217" s="487"/>
      <c r="R217" s="487"/>
      <c r="S217" s="489"/>
      <c r="T217" s="490" t="str">
        <f>IFERROR(INDEX('Kode Akun'!N:N,MATCH(H217,'Kode Akun'!C:C,0),0),"")</f>
        <v/>
      </c>
      <c r="U217" s="488" t="str">
        <f>IFERROR(INDEX('Kode Akun'!O:O,MATCH(H217,'Kode Akun'!C:C,0),0),"")</f>
        <v/>
      </c>
      <c r="V217" s="166"/>
    </row>
    <row r="218" spans="1:22" ht="15" customHeight="1" x14ac:dyDescent="0.25">
      <c r="A218" s="51">
        <f t="shared" si="9"/>
        <v>2</v>
      </c>
      <c r="B218" s="51">
        <f t="shared" si="10"/>
        <v>0</v>
      </c>
      <c r="C218" s="442">
        <f t="shared" si="11"/>
        <v>0</v>
      </c>
      <c r="D218" s="477">
        <v>209</v>
      </c>
      <c r="E218" s="478"/>
      <c r="F218" s="477"/>
      <c r="G218" s="479"/>
      <c r="H218" s="477"/>
      <c r="I218" s="480" t="str">
        <f>IF(H218&lt;&gt;"",INDEX('Kode Akun'!$D:$D,MATCH($H218,'Kode Akun'!$C:$C,0),0),"")</f>
        <v/>
      </c>
      <c r="J218" s="481"/>
      <c r="K218" s="481"/>
      <c r="L218" s="482"/>
      <c r="M218" s="483"/>
      <c r="N218" s="484"/>
      <c r="O218" s="484"/>
      <c r="P218" s="488" t="str">
        <f>IFERROR(INDEX(Supplier!D:D,MATCH(O218,Supplier!C:C,0),0),"")</f>
        <v/>
      </c>
      <c r="Q218" s="487"/>
      <c r="R218" s="487"/>
      <c r="S218" s="489"/>
      <c r="T218" s="490" t="str">
        <f>IFERROR(INDEX('Kode Akun'!N:N,MATCH(H218,'Kode Akun'!C:C,0),0),"")</f>
        <v/>
      </c>
      <c r="U218" s="488" t="str">
        <f>IFERROR(INDEX('Kode Akun'!O:O,MATCH(H218,'Kode Akun'!C:C,0),0),"")</f>
        <v/>
      </c>
      <c r="V218" s="166"/>
    </row>
    <row r="219" spans="1:22" ht="15" customHeight="1" x14ac:dyDescent="0.25">
      <c r="A219" s="51">
        <f t="shared" si="9"/>
        <v>2</v>
      </c>
      <c r="B219" s="51">
        <f t="shared" si="10"/>
        <v>0</v>
      </c>
      <c r="C219" s="442">
        <f t="shared" si="11"/>
        <v>0</v>
      </c>
      <c r="D219" s="477">
        <v>210</v>
      </c>
      <c r="E219" s="478"/>
      <c r="F219" s="477"/>
      <c r="G219" s="479"/>
      <c r="H219" s="477"/>
      <c r="I219" s="480" t="str">
        <f>IF(H219&lt;&gt;"",INDEX('Kode Akun'!$D:$D,MATCH($H219,'Kode Akun'!$C:$C,0),0),"")</f>
        <v/>
      </c>
      <c r="J219" s="481"/>
      <c r="K219" s="481"/>
      <c r="L219" s="482"/>
      <c r="M219" s="483"/>
      <c r="N219" s="484"/>
      <c r="O219" s="484"/>
      <c r="P219" s="488" t="str">
        <f>IFERROR(INDEX(Supplier!D:D,MATCH(O219,Supplier!C:C,0),0),"")</f>
        <v/>
      </c>
      <c r="Q219" s="487"/>
      <c r="R219" s="487"/>
      <c r="S219" s="489"/>
      <c r="T219" s="490" t="str">
        <f>IFERROR(INDEX('Kode Akun'!N:N,MATCH(H219,'Kode Akun'!C:C,0),0),"")</f>
        <v/>
      </c>
      <c r="U219" s="488" t="str">
        <f>IFERROR(INDEX('Kode Akun'!O:O,MATCH(H219,'Kode Akun'!C:C,0),0),"")</f>
        <v/>
      </c>
      <c r="V219" s="166"/>
    </row>
    <row r="220" spans="1:22" ht="15" customHeight="1" x14ac:dyDescent="0.25">
      <c r="A220" s="51">
        <f t="shared" si="9"/>
        <v>2</v>
      </c>
      <c r="B220" s="51">
        <f t="shared" si="10"/>
        <v>0</v>
      </c>
      <c r="C220" s="442">
        <f t="shared" si="11"/>
        <v>0</v>
      </c>
      <c r="D220" s="477">
        <v>211</v>
      </c>
      <c r="E220" s="478"/>
      <c r="F220" s="477"/>
      <c r="G220" s="479"/>
      <c r="H220" s="477"/>
      <c r="I220" s="480" t="str">
        <f>IF(H220&lt;&gt;"",INDEX('Kode Akun'!$D:$D,MATCH($H220,'Kode Akun'!$C:$C,0),0),"")</f>
        <v/>
      </c>
      <c r="J220" s="481"/>
      <c r="K220" s="481"/>
      <c r="L220" s="482"/>
      <c r="M220" s="483"/>
      <c r="N220" s="484"/>
      <c r="O220" s="484"/>
      <c r="P220" s="488" t="str">
        <f>IFERROR(INDEX(Supplier!D:D,MATCH(O220,Supplier!C:C,0),0),"")</f>
        <v/>
      </c>
      <c r="Q220" s="487"/>
      <c r="R220" s="487"/>
      <c r="S220" s="489"/>
      <c r="T220" s="490" t="str">
        <f>IFERROR(INDEX('Kode Akun'!N:N,MATCH(H220,'Kode Akun'!C:C,0),0),"")</f>
        <v/>
      </c>
      <c r="U220" s="488" t="str">
        <f>IFERROR(INDEX('Kode Akun'!O:O,MATCH(H220,'Kode Akun'!C:C,0),0),"")</f>
        <v/>
      </c>
      <c r="V220" s="166"/>
    </row>
    <row r="221" spans="1:22" ht="15" customHeight="1" x14ac:dyDescent="0.25">
      <c r="A221" s="51">
        <f t="shared" si="9"/>
        <v>2</v>
      </c>
      <c r="B221" s="51">
        <f t="shared" si="10"/>
        <v>0</v>
      </c>
      <c r="C221" s="442">
        <f t="shared" si="11"/>
        <v>0</v>
      </c>
      <c r="D221" s="477">
        <v>212</v>
      </c>
      <c r="E221" s="478"/>
      <c r="F221" s="477"/>
      <c r="G221" s="479"/>
      <c r="H221" s="477"/>
      <c r="I221" s="480" t="str">
        <f>IF(H221&lt;&gt;"",INDEX('Kode Akun'!$D:$D,MATCH($H221,'Kode Akun'!$C:$C,0),0),"")</f>
        <v/>
      </c>
      <c r="J221" s="481"/>
      <c r="K221" s="481"/>
      <c r="L221" s="482"/>
      <c r="M221" s="483"/>
      <c r="N221" s="484"/>
      <c r="O221" s="484"/>
      <c r="P221" s="488" t="str">
        <f>IFERROR(INDEX(Supplier!D:D,MATCH(O221,Supplier!C:C,0),0),"")</f>
        <v/>
      </c>
      <c r="Q221" s="487"/>
      <c r="R221" s="487"/>
      <c r="S221" s="489"/>
      <c r="T221" s="490" t="str">
        <f>IFERROR(INDEX('Kode Akun'!N:N,MATCH(H221,'Kode Akun'!C:C,0),0),"")</f>
        <v/>
      </c>
      <c r="U221" s="488" t="str">
        <f>IFERROR(INDEX('Kode Akun'!O:O,MATCH(H221,'Kode Akun'!C:C,0),0),"")</f>
        <v/>
      </c>
      <c r="V221" s="166"/>
    </row>
    <row r="222" spans="1:22" ht="15" customHeight="1" x14ac:dyDescent="0.25">
      <c r="A222" s="51">
        <f t="shared" si="9"/>
        <v>2</v>
      </c>
      <c r="B222" s="51">
        <f t="shared" si="10"/>
        <v>0</v>
      </c>
      <c r="C222" s="442">
        <f t="shared" si="11"/>
        <v>0</v>
      </c>
      <c r="D222" s="477">
        <v>213</v>
      </c>
      <c r="E222" s="478"/>
      <c r="F222" s="477"/>
      <c r="G222" s="479"/>
      <c r="H222" s="477"/>
      <c r="I222" s="480" t="str">
        <f>IF(H222&lt;&gt;"",INDEX('Kode Akun'!$D:$D,MATCH($H222,'Kode Akun'!$C:$C,0),0),"")</f>
        <v/>
      </c>
      <c r="J222" s="481"/>
      <c r="K222" s="481"/>
      <c r="L222" s="482"/>
      <c r="M222" s="483"/>
      <c r="N222" s="484"/>
      <c r="O222" s="484"/>
      <c r="P222" s="488" t="str">
        <f>IFERROR(INDEX(Supplier!D:D,MATCH(O222,Supplier!C:C,0),0),"")</f>
        <v/>
      </c>
      <c r="Q222" s="487"/>
      <c r="R222" s="487"/>
      <c r="S222" s="489"/>
      <c r="T222" s="490" t="str">
        <f>IFERROR(INDEX('Kode Akun'!N:N,MATCH(H222,'Kode Akun'!C:C,0),0),"")</f>
        <v/>
      </c>
      <c r="U222" s="488" t="str">
        <f>IFERROR(INDEX('Kode Akun'!O:O,MATCH(H222,'Kode Akun'!C:C,0),0),"")</f>
        <v/>
      </c>
      <c r="V222" s="166"/>
    </row>
    <row r="223" spans="1:22" ht="15" customHeight="1" x14ac:dyDescent="0.25">
      <c r="A223" s="51">
        <f t="shared" si="9"/>
        <v>2</v>
      </c>
      <c r="B223" s="51">
        <f t="shared" si="10"/>
        <v>0</v>
      </c>
      <c r="C223" s="442">
        <f t="shared" si="11"/>
        <v>0</v>
      </c>
      <c r="D223" s="477">
        <v>214</v>
      </c>
      <c r="E223" s="478"/>
      <c r="F223" s="477"/>
      <c r="G223" s="479"/>
      <c r="H223" s="477"/>
      <c r="I223" s="480" t="str">
        <f>IF(H223&lt;&gt;"",INDEX('Kode Akun'!$D:$D,MATCH($H223,'Kode Akun'!$C:$C,0),0),"")</f>
        <v/>
      </c>
      <c r="J223" s="481"/>
      <c r="K223" s="481"/>
      <c r="L223" s="482"/>
      <c r="M223" s="483"/>
      <c r="N223" s="484"/>
      <c r="O223" s="484"/>
      <c r="P223" s="488" t="str">
        <f>IFERROR(INDEX(Supplier!D:D,MATCH(O223,Supplier!C:C,0),0),"")</f>
        <v/>
      </c>
      <c r="Q223" s="487"/>
      <c r="R223" s="487"/>
      <c r="S223" s="489"/>
      <c r="T223" s="490" t="str">
        <f>IFERROR(INDEX('Kode Akun'!N:N,MATCH(H223,'Kode Akun'!C:C,0),0),"")</f>
        <v/>
      </c>
      <c r="U223" s="488" t="str">
        <f>IFERROR(INDEX('Kode Akun'!O:O,MATCH(H223,'Kode Akun'!C:C,0),0),"")</f>
        <v/>
      </c>
      <c r="V223" s="166"/>
    </row>
    <row r="224" spans="1:22" ht="15" customHeight="1" x14ac:dyDescent="0.25">
      <c r="A224" s="51">
        <f t="shared" si="9"/>
        <v>2</v>
      </c>
      <c r="B224" s="51">
        <f t="shared" si="10"/>
        <v>0</v>
      </c>
      <c r="C224" s="442">
        <f t="shared" si="11"/>
        <v>0</v>
      </c>
      <c r="D224" s="477">
        <v>215</v>
      </c>
      <c r="E224" s="478"/>
      <c r="F224" s="477"/>
      <c r="G224" s="479"/>
      <c r="H224" s="477"/>
      <c r="I224" s="480" t="str">
        <f>IF(H224&lt;&gt;"",INDEX('Kode Akun'!$D:$D,MATCH($H224,'Kode Akun'!$C:$C,0),0),"")</f>
        <v/>
      </c>
      <c r="J224" s="481"/>
      <c r="K224" s="481"/>
      <c r="L224" s="482"/>
      <c r="M224" s="483"/>
      <c r="N224" s="484"/>
      <c r="O224" s="484"/>
      <c r="P224" s="488" t="str">
        <f>IFERROR(INDEX(Supplier!D:D,MATCH(O224,Supplier!C:C,0),0),"")</f>
        <v/>
      </c>
      <c r="Q224" s="487"/>
      <c r="R224" s="487"/>
      <c r="S224" s="489"/>
      <c r="T224" s="490" t="str">
        <f>IFERROR(INDEX('Kode Akun'!N:N,MATCH(H224,'Kode Akun'!C:C,0),0),"")</f>
        <v/>
      </c>
      <c r="U224" s="488" t="str">
        <f>IFERROR(INDEX('Kode Akun'!O:O,MATCH(H224,'Kode Akun'!C:C,0),0),"")</f>
        <v/>
      </c>
      <c r="V224" s="166"/>
    </row>
    <row r="225" spans="1:22" ht="15" customHeight="1" x14ac:dyDescent="0.25">
      <c r="A225" s="51">
        <f t="shared" si="9"/>
        <v>2</v>
      </c>
      <c r="B225" s="51">
        <f t="shared" si="10"/>
        <v>0</v>
      </c>
      <c r="C225" s="442">
        <f t="shared" si="11"/>
        <v>0</v>
      </c>
      <c r="D225" s="477">
        <v>216</v>
      </c>
      <c r="E225" s="478"/>
      <c r="F225" s="477"/>
      <c r="G225" s="479"/>
      <c r="H225" s="477"/>
      <c r="I225" s="480" t="str">
        <f>IF(H225&lt;&gt;"",INDEX('Kode Akun'!$D:$D,MATCH($H225,'Kode Akun'!$C:$C,0),0),"")</f>
        <v/>
      </c>
      <c r="J225" s="481"/>
      <c r="K225" s="481"/>
      <c r="L225" s="482"/>
      <c r="M225" s="483"/>
      <c r="N225" s="484"/>
      <c r="O225" s="484"/>
      <c r="P225" s="488" t="str">
        <f>IFERROR(INDEX(Supplier!D:D,MATCH(O225,Supplier!C:C,0),0),"")</f>
        <v/>
      </c>
      <c r="Q225" s="487"/>
      <c r="R225" s="487"/>
      <c r="S225" s="489"/>
      <c r="T225" s="490" t="str">
        <f>IFERROR(INDEX('Kode Akun'!N:N,MATCH(H225,'Kode Akun'!C:C,0),0),"")</f>
        <v/>
      </c>
      <c r="U225" s="488" t="str">
        <f>IFERROR(INDEX('Kode Akun'!O:O,MATCH(H225,'Kode Akun'!C:C,0),0),"")</f>
        <v/>
      </c>
      <c r="V225" s="166"/>
    </row>
    <row r="226" spans="1:22" ht="15" customHeight="1" x14ac:dyDescent="0.25">
      <c r="A226" s="51">
        <f t="shared" si="9"/>
        <v>2</v>
      </c>
      <c r="B226" s="51">
        <f t="shared" si="10"/>
        <v>0</v>
      </c>
      <c r="C226" s="442">
        <f t="shared" si="11"/>
        <v>0</v>
      </c>
      <c r="D226" s="477">
        <v>217</v>
      </c>
      <c r="E226" s="478"/>
      <c r="F226" s="477"/>
      <c r="G226" s="479"/>
      <c r="H226" s="477"/>
      <c r="I226" s="480" t="str">
        <f>IF(H226&lt;&gt;"",INDEX('Kode Akun'!$D:$D,MATCH($H226,'Kode Akun'!$C:$C,0),0),"")</f>
        <v/>
      </c>
      <c r="J226" s="481"/>
      <c r="K226" s="481"/>
      <c r="L226" s="482"/>
      <c r="M226" s="483"/>
      <c r="N226" s="484"/>
      <c r="O226" s="484"/>
      <c r="P226" s="488" t="str">
        <f>IFERROR(INDEX(Supplier!D:D,MATCH(O226,Supplier!C:C,0),0),"")</f>
        <v/>
      </c>
      <c r="Q226" s="487"/>
      <c r="R226" s="487"/>
      <c r="S226" s="489"/>
      <c r="T226" s="490" t="str">
        <f>IFERROR(INDEX('Kode Akun'!N:N,MATCH(H226,'Kode Akun'!C:C,0),0),"")</f>
        <v/>
      </c>
      <c r="U226" s="488" t="str">
        <f>IFERROR(INDEX('Kode Akun'!O:O,MATCH(H226,'Kode Akun'!C:C,0),0),"")</f>
        <v/>
      </c>
      <c r="V226" s="166"/>
    </row>
    <row r="227" spans="1:22" ht="15" customHeight="1" x14ac:dyDescent="0.25">
      <c r="A227" s="51">
        <f t="shared" si="9"/>
        <v>2</v>
      </c>
      <c r="B227" s="51">
        <f t="shared" si="10"/>
        <v>0</v>
      </c>
      <c r="C227" s="442">
        <f t="shared" si="11"/>
        <v>0</v>
      </c>
      <c r="D227" s="477">
        <v>218</v>
      </c>
      <c r="E227" s="478"/>
      <c r="F227" s="477"/>
      <c r="G227" s="479"/>
      <c r="H227" s="477"/>
      <c r="I227" s="480" t="str">
        <f>IF(H227&lt;&gt;"",INDEX('Kode Akun'!$D:$D,MATCH($H227,'Kode Akun'!$C:$C,0),0),"")</f>
        <v/>
      </c>
      <c r="J227" s="481"/>
      <c r="K227" s="481"/>
      <c r="L227" s="482"/>
      <c r="M227" s="483"/>
      <c r="N227" s="484"/>
      <c r="O227" s="484"/>
      <c r="P227" s="488" t="str">
        <f>IFERROR(INDEX(Supplier!D:D,MATCH(O227,Supplier!C:C,0),0),"")</f>
        <v/>
      </c>
      <c r="Q227" s="487"/>
      <c r="R227" s="487"/>
      <c r="S227" s="489"/>
      <c r="T227" s="490" t="str">
        <f>IFERROR(INDEX('Kode Akun'!N:N,MATCH(H227,'Kode Akun'!C:C,0),0),"")</f>
        <v/>
      </c>
      <c r="U227" s="488" t="str">
        <f>IFERROR(INDEX('Kode Akun'!O:O,MATCH(H227,'Kode Akun'!C:C,0),0),"")</f>
        <v/>
      </c>
      <c r="V227" s="166"/>
    </row>
    <row r="228" spans="1:22" ht="15" customHeight="1" x14ac:dyDescent="0.25">
      <c r="A228" s="51">
        <f t="shared" si="9"/>
        <v>2</v>
      </c>
      <c r="B228" s="51">
        <f t="shared" si="10"/>
        <v>0</v>
      </c>
      <c r="C228" s="442">
        <f t="shared" si="11"/>
        <v>0</v>
      </c>
      <c r="D228" s="477">
        <v>219</v>
      </c>
      <c r="E228" s="478"/>
      <c r="F228" s="477"/>
      <c r="G228" s="479"/>
      <c r="H228" s="477"/>
      <c r="I228" s="480" t="str">
        <f>IF(H228&lt;&gt;"",INDEX('Kode Akun'!$D:$D,MATCH($H228,'Kode Akun'!$C:$C,0),0),"")</f>
        <v/>
      </c>
      <c r="J228" s="481"/>
      <c r="K228" s="481"/>
      <c r="L228" s="482"/>
      <c r="M228" s="483"/>
      <c r="N228" s="484"/>
      <c r="O228" s="484"/>
      <c r="P228" s="488" t="str">
        <f>IFERROR(INDEX(Supplier!D:D,MATCH(O228,Supplier!C:C,0),0),"")</f>
        <v/>
      </c>
      <c r="Q228" s="487"/>
      <c r="R228" s="487"/>
      <c r="S228" s="489"/>
      <c r="T228" s="490" t="str">
        <f>IFERROR(INDEX('Kode Akun'!N:N,MATCH(H228,'Kode Akun'!C:C,0),0),"")</f>
        <v/>
      </c>
      <c r="U228" s="488" t="str">
        <f>IFERROR(INDEX('Kode Akun'!O:O,MATCH(H228,'Kode Akun'!C:C,0),0),"")</f>
        <v/>
      </c>
      <c r="V228" s="166"/>
    </row>
    <row r="229" spans="1:22" ht="15" customHeight="1" x14ac:dyDescent="0.25">
      <c r="A229" s="51">
        <f t="shared" si="9"/>
        <v>2</v>
      </c>
      <c r="B229" s="51">
        <f t="shared" si="10"/>
        <v>0</v>
      </c>
      <c r="C229" s="442">
        <f t="shared" si="11"/>
        <v>0</v>
      </c>
      <c r="D229" s="477">
        <v>220</v>
      </c>
      <c r="E229" s="478"/>
      <c r="F229" s="477"/>
      <c r="G229" s="479"/>
      <c r="H229" s="477"/>
      <c r="I229" s="480" t="str">
        <f>IF(H229&lt;&gt;"",INDEX('Kode Akun'!$D:$D,MATCH($H229,'Kode Akun'!$C:$C,0),0),"")</f>
        <v/>
      </c>
      <c r="J229" s="481"/>
      <c r="K229" s="481"/>
      <c r="L229" s="482"/>
      <c r="M229" s="483"/>
      <c r="N229" s="484"/>
      <c r="O229" s="484"/>
      <c r="P229" s="488" t="str">
        <f>IFERROR(INDEX(Supplier!D:D,MATCH(O229,Supplier!C:C,0),0),"")</f>
        <v/>
      </c>
      <c r="Q229" s="487"/>
      <c r="R229" s="487"/>
      <c r="S229" s="489"/>
      <c r="T229" s="490" t="str">
        <f>IFERROR(INDEX('Kode Akun'!N:N,MATCH(H229,'Kode Akun'!C:C,0),0),"")</f>
        <v/>
      </c>
      <c r="U229" s="488" t="str">
        <f>IFERROR(INDEX('Kode Akun'!O:O,MATCH(H229,'Kode Akun'!C:C,0),0),"")</f>
        <v/>
      </c>
      <c r="V229" s="166"/>
    </row>
    <row r="230" spans="1:22" ht="15" customHeight="1" x14ac:dyDescent="0.25">
      <c r="A230" s="51">
        <f t="shared" si="9"/>
        <v>2</v>
      </c>
      <c r="B230" s="51">
        <f t="shared" si="10"/>
        <v>0</v>
      </c>
      <c r="C230" s="442">
        <f t="shared" si="11"/>
        <v>0</v>
      </c>
      <c r="D230" s="477">
        <v>221</v>
      </c>
      <c r="E230" s="478"/>
      <c r="F230" s="477"/>
      <c r="G230" s="479"/>
      <c r="H230" s="477"/>
      <c r="I230" s="480" t="str">
        <f>IF(H230&lt;&gt;"",INDEX('Kode Akun'!$D:$D,MATCH($H230,'Kode Akun'!$C:$C,0),0),"")</f>
        <v/>
      </c>
      <c r="J230" s="481"/>
      <c r="K230" s="481"/>
      <c r="L230" s="482"/>
      <c r="M230" s="483"/>
      <c r="N230" s="484"/>
      <c r="O230" s="484"/>
      <c r="P230" s="488" t="str">
        <f>IFERROR(INDEX(Supplier!D:D,MATCH(O230,Supplier!C:C,0),0),"")</f>
        <v/>
      </c>
      <c r="Q230" s="487"/>
      <c r="R230" s="487"/>
      <c r="S230" s="489"/>
      <c r="T230" s="490" t="str">
        <f>IFERROR(INDEX('Kode Akun'!N:N,MATCH(H230,'Kode Akun'!C:C,0),0),"")</f>
        <v/>
      </c>
      <c r="U230" s="488" t="str">
        <f>IFERROR(INDEX('Kode Akun'!O:O,MATCH(H230,'Kode Akun'!C:C,0),0),"")</f>
        <v/>
      </c>
      <c r="V230" s="166"/>
    </row>
    <row r="231" spans="1:22" ht="15" customHeight="1" x14ac:dyDescent="0.25">
      <c r="A231" s="51">
        <f t="shared" si="9"/>
        <v>2</v>
      </c>
      <c r="B231" s="51">
        <f t="shared" si="10"/>
        <v>0</v>
      </c>
      <c r="C231" s="442">
        <f t="shared" si="11"/>
        <v>0</v>
      </c>
      <c r="D231" s="477">
        <v>222</v>
      </c>
      <c r="E231" s="478"/>
      <c r="F231" s="477"/>
      <c r="G231" s="479"/>
      <c r="H231" s="477"/>
      <c r="I231" s="480" t="str">
        <f>IF(H231&lt;&gt;"",INDEX('Kode Akun'!$D:$D,MATCH($H231,'Kode Akun'!$C:$C,0),0),"")</f>
        <v/>
      </c>
      <c r="J231" s="481"/>
      <c r="K231" s="481"/>
      <c r="L231" s="482"/>
      <c r="M231" s="483"/>
      <c r="N231" s="484"/>
      <c r="O231" s="484"/>
      <c r="P231" s="488" t="str">
        <f>IFERROR(INDEX(Supplier!D:D,MATCH(O231,Supplier!C:C,0),0),"")</f>
        <v/>
      </c>
      <c r="Q231" s="487"/>
      <c r="R231" s="487"/>
      <c r="S231" s="489"/>
      <c r="T231" s="490" t="str">
        <f>IFERROR(INDEX('Kode Akun'!N:N,MATCH(H231,'Kode Akun'!C:C,0),0),"")</f>
        <v/>
      </c>
      <c r="U231" s="488" t="str">
        <f>IFERROR(INDEX('Kode Akun'!O:O,MATCH(H231,'Kode Akun'!C:C,0),0),"")</f>
        <v/>
      </c>
      <c r="V231" s="166"/>
    </row>
    <row r="232" spans="1:22" ht="15" customHeight="1" x14ac:dyDescent="0.25">
      <c r="A232" s="51">
        <f t="shared" si="9"/>
        <v>2</v>
      </c>
      <c r="B232" s="51">
        <f t="shared" si="10"/>
        <v>0</v>
      </c>
      <c r="C232" s="442">
        <f t="shared" si="11"/>
        <v>0</v>
      </c>
      <c r="D232" s="477">
        <v>223</v>
      </c>
      <c r="E232" s="478"/>
      <c r="F232" s="477"/>
      <c r="G232" s="479"/>
      <c r="H232" s="477"/>
      <c r="I232" s="480" t="str">
        <f>IF(H232&lt;&gt;"",INDEX('Kode Akun'!$D:$D,MATCH($H232,'Kode Akun'!$C:$C,0),0),"")</f>
        <v/>
      </c>
      <c r="J232" s="481"/>
      <c r="K232" s="481"/>
      <c r="L232" s="482"/>
      <c r="M232" s="483"/>
      <c r="N232" s="484"/>
      <c r="O232" s="484"/>
      <c r="P232" s="488" t="str">
        <f>IFERROR(INDEX(Supplier!D:D,MATCH(O232,Supplier!C:C,0),0),"")</f>
        <v/>
      </c>
      <c r="Q232" s="487"/>
      <c r="R232" s="487"/>
      <c r="S232" s="489"/>
      <c r="T232" s="490" t="str">
        <f>IFERROR(INDEX('Kode Akun'!N:N,MATCH(H232,'Kode Akun'!C:C,0),0),"")</f>
        <v/>
      </c>
      <c r="U232" s="488" t="str">
        <f>IFERROR(INDEX('Kode Akun'!O:O,MATCH(H232,'Kode Akun'!C:C,0),0),"")</f>
        <v/>
      </c>
      <c r="V232" s="166"/>
    </row>
    <row r="233" spans="1:22" ht="15" customHeight="1" x14ac:dyDescent="0.25">
      <c r="A233" s="51">
        <f t="shared" si="9"/>
        <v>2</v>
      </c>
      <c r="B233" s="51">
        <f t="shared" si="10"/>
        <v>0</v>
      </c>
      <c r="C233" s="442">
        <f t="shared" si="11"/>
        <v>0</v>
      </c>
      <c r="D233" s="477">
        <v>224</v>
      </c>
      <c r="E233" s="478"/>
      <c r="F233" s="477"/>
      <c r="G233" s="479"/>
      <c r="H233" s="477"/>
      <c r="I233" s="480" t="str">
        <f>IF(H233&lt;&gt;"",INDEX('Kode Akun'!$D:$D,MATCH($H233,'Kode Akun'!$C:$C,0),0),"")</f>
        <v/>
      </c>
      <c r="J233" s="481"/>
      <c r="K233" s="481"/>
      <c r="L233" s="482"/>
      <c r="M233" s="483"/>
      <c r="N233" s="484"/>
      <c r="O233" s="484"/>
      <c r="P233" s="488" t="str">
        <f>IFERROR(INDEX(Supplier!D:D,MATCH(O233,Supplier!C:C,0),0),"")</f>
        <v/>
      </c>
      <c r="Q233" s="487"/>
      <c r="R233" s="487"/>
      <c r="S233" s="489"/>
      <c r="T233" s="490" t="str">
        <f>IFERROR(INDEX('Kode Akun'!N:N,MATCH(H233,'Kode Akun'!C:C,0),0),"")</f>
        <v/>
      </c>
      <c r="U233" s="488" t="str">
        <f>IFERROR(INDEX('Kode Akun'!O:O,MATCH(H233,'Kode Akun'!C:C,0),0),"")</f>
        <v/>
      </c>
      <c r="V233" s="166"/>
    </row>
    <row r="234" spans="1:22" ht="15" customHeight="1" x14ac:dyDescent="0.25">
      <c r="A234" s="51">
        <f t="shared" si="9"/>
        <v>2</v>
      </c>
      <c r="B234" s="51">
        <f t="shared" si="10"/>
        <v>0</v>
      </c>
      <c r="C234" s="442">
        <f t="shared" si="11"/>
        <v>0</v>
      </c>
      <c r="D234" s="477">
        <v>225</v>
      </c>
      <c r="E234" s="478"/>
      <c r="F234" s="477"/>
      <c r="G234" s="479"/>
      <c r="H234" s="477"/>
      <c r="I234" s="480" t="str">
        <f>IF(H234&lt;&gt;"",INDEX('Kode Akun'!$D:$D,MATCH($H234,'Kode Akun'!$C:$C,0),0),"")</f>
        <v/>
      </c>
      <c r="J234" s="481"/>
      <c r="K234" s="481"/>
      <c r="L234" s="482"/>
      <c r="M234" s="483"/>
      <c r="N234" s="484"/>
      <c r="O234" s="484"/>
      <c r="P234" s="488" t="str">
        <f>IFERROR(INDEX(Supplier!D:D,MATCH(O234,Supplier!C:C,0),0),"")</f>
        <v/>
      </c>
      <c r="Q234" s="487"/>
      <c r="R234" s="487"/>
      <c r="S234" s="489"/>
      <c r="T234" s="490" t="str">
        <f>IFERROR(INDEX('Kode Akun'!N:N,MATCH(H234,'Kode Akun'!C:C,0),0),"")</f>
        <v/>
      </c>
      <c r="U234" s="488" t="str">
        <f>IFERROR(INDEX('Kode Akun'!O:O,MATCH(H234,'Kode Akun'!C:C,0),0),"")</f>
        <v/>
      </c>
      <c r="V234" s="166"/>
    </row>
    <row r="235" spans="1:22" ht="15" customHeight="1" x14ac:dyDescent="0.25">
      <c r="A235" s="51">
        <f t="shared" si="9"/>
        <v>2</v>
      </c>
      <c r="B235" s="51">
        <f t="shared" si="10"/>
        <v>0</v>
      </c>
      <c r="C235" s="442">
        <f t="shared" si="11"/>
        <v>0</v>
      </c>
      <c r="D235" s="477">
        <v>226</v>
      </c>
      <c r="E235" s="478"/>
      <c r="F235" s="477"/>
      <c r="G235" s="479"/>
      <c r="H235" s="477"/>
      <c r="I235" s="480" t="str">
        <f>IF(H235&lt;&gt;"",INDEX('Kode Akun'!$D:$D,MATCH($H235,'Kode Akun'!$C:$C,0),0),"")</f>
        <v/>
      </c>
      <c r="J235" s="481"/>
      <c r="K235" s="481"/>
      <c r="L235" s="482"/>
      <c r="M235" s="483"/>
      <c r="N235" s="484"/>
      <c r="O235" s="484"/>
      <c r="P235" s="488" t="str">
        <f>IFERROR(INDEX(Supplier!D:D,MATCH(O235,Supplier!C:C,0),0),"")</f>
        <v/>
      </c>
      <c r="Q235" s="487"/>
      <c r="R235" s="487"/>
      <c r="S235" s="489"/>
      <c r="T235" s="490" t="str">
        <f>IFERROR(INDEX('Kode Akun'!N:N,MATCH(H235,'Kode Akun'!C:C,0),0),"")</f>
        <v/>
      </c>
      <c r="U235" s="488" t="str">
        <f>IFERROR(INDEX('Kode Akun'!O:O,MATCH(H235,'Kode Akun'!C:C,0),0),"")</f>
        <v/>
      </c>
      <c r="V235" s="166"/>
    </row>
    <row r="236" spans="1:22" ht="15" customHeight="1" x14ac:dyDescent="0.25">
      <c r="A236" s="51">
        <f t="shared" si="9"/>
        <v>2</v>
      </c>
      <c r="B236" s="51">
        <f t="shared" si="10"/>
        <v>0</v>
      </c>
      <c r="C236" s="442">
        <f t="shared" si="11"/>
        <v>0</v>
      </c>
      <c r="D236" s="477">
        <v>227</v>
      </c>
      <c r="E236" s="478"/>
      <c r="F236" s="477"/>
      <c r="G236" s="479"/>
      <c r="H236" s="477"/>
      <c r="I236" s="480" t="str">
        <f>IF(H236&lt;&gt;"",INDEX('Kode Akun'!$D:$D,MATCH($H236,'Kode Akun'!$C:$C,0),0),"")</f>
        <v/>
      </c>
      <c r="J236" s="481"/>
      <c r="K236" s="481"/>
      <c r="L236" s="482"/>
      <c r="M236" s="483"/>
      <c r="N236" s="484"/>
      <c r="O236" s="484"/>
      <c r="P236" s="488" t="str">
        <f>IFERROR(INDEX(Supplier!D:D,MATCH(O236,Supplier!C:C,0),0),"")</f>
        <v/>
      </c>
      <c r="Q236" s="487"/>
      <c r="R236" s="487"/>
      <c r="S236" s="489"/>
      <c r="T236" s="490" t="str">
        <f>IFERROR(INDEX('Kode Akun'!N:N,MATCH(H236,'Kode Akun'!C:C,0),0),"")</f>
        <v/>
      </c>
      <c r="U236" s="488" t="str">
        <f>IFERROR(INDEX('Kode Akun'!O:O,MATCH(H236,'Kode Akun'!C:C,0),0),"")</f>
        <v/>
      </c>
      <c r="V236" s="166"/>
    </row>
    <row r="237" spans="1:22" ht="15" customHeight="1" x14ac:dyDescent="0.25">
      <c r="A237" s="51">
        <f t="shared" si="9"/>
        <v>2</v>
      </c>
      <c r="B237" s="51">
        <f t="shared" si="10"/>
        <v>0</v>
      </c>
      <c r="C237" s="442">
        <f t="shared" si="11"/>
        <v>0</v>
      </c>
      <c r="D237" s="477">
        <v>228</v>
      </c>
      <c r="E237" s="478"/>
      <c r="F237" s="477"/>
      <c r="G237" s="479"/>
      <c r="H237" s="477"/>
      <c r="I237" s="480" t="str">
        <f>IF(H237&lt;&gt;"",INDEX('Kode Akun'!$D:$D,MATCH($H237,'Kode Akun'!$C:$C,0),0),"")</f>
        <v/>
      </c>
      <c r="J237" s="481"/>
      <c r="K237" s="481"/>
      <c r="L237" s="482"/>
      <c r="M237" s="483"/>
      <c r="N237" s="484"/>
      <c r="O237" s="484"/>
      <c r="P237" s="488" t="str">
        <f>IFERROR(INDEX(Supplier!D:D,MATCH(O237,Supplier!C:C,0),0),"")</f>
        <v/>
      </c>
      <c r="Q237" s="487"/>
      <c r="R237" s="487"/>
      <c r="S237" s="489"/>
      <c r="T237" s="490" t="str">
        <f>IFERROR(INDEX('Kode Akun'!N:N,MATCH(H237,'Kode Akun'!C:C,0),0),"")</f>
        <v/>
      </c>
      <c r="U237" s="488" t="str">
        <f>IFERROR(INDEX('Kode Akun'!O:O,MATCH(H237,'Kode Akun'!C:C,0),0),"")</f>
        <v/>
      </c>
      <c r="V237" s="166"/>
    </row>
    <row r="238" spans="1:22" ht="15" customHeight="1" x14ac:dyDescent="0.25">
      <c r="A238" s="51">
        <f t="shared" si="9"/>
        <v>2</v>
      </c>
      <c r="B238" s="51">
        <f t="shared" si="10"/>
        <v>0</v>
      </c>
      <c r="C238" s="442">
        <f t="shared" si="11"/>
        <v>0</v>
      </c>
      <c r="D238" s="477">
        <v>229</v>
      </c>
      <c r="E238" s="478"/>
      <c r="F238" s="477"/>
      <c r="G238" s="479"/>
      <c r="H238" s="477"/>
      <c r="I238" s="480" t="str">
        <f>IF(H238&lt;&gt;"",INDEX('Kode Akun'!$D:$D,MATCH($H238,'Kode Akun'!$C:$C,0),0),"")</f>
        <v/>
      </c>
      <c r="J238" s="481"/>
      <c r="K238" s="481"/>
      <c r="L238" s="482"/>
      <c r="M238" s="483"/>
      <c r="N238" s="484"/>
      <c r="O238" s="484"/>
      <c r="P238" s="488" t="str">
        <f>IFERROR(INDEX(Supplier!D:D,MATCH(O238,Supplier!C:C,0),0),"")</f>
        <v/>
      </c>
      <c r="Q238" s="487"/>
      <c r="R238" s="487"/>
      <c r="S238" s="489"/>
      <c r="T238" s="490" t="str">
        <f>IFERROR(INDEX('Kode Akun'!N:N,MATCH(H238,'Kode Akun'!C:C,0),0),"")</f>
        <v/>
      </c>
      <c r="U238" s="488" t="str">
        <f>IFERROR(INDEX('Kode Akun'!O:O,MATCH(H238,'Kode Akun'!C:C,0),0),"")</f>
        <v/>
      </c>
      <c r="V238" s="166"/>
    </row>
    <row r="239" spans="1:22" ht="15" customHeight="1" x14ac:dyDescent="0.25">
      <c r="A239" s="51">
        <f t="shared" si="9"/>
        <v>2</v>
      </c>
      <c r="B239" s="51">
        <f t="shared" si="10"/>
        <v>0</v>
      </c>
      <c r="C239" s="442">
        <f t="shared" si="11"/>
        <v>0</v>
      </c>
      <c r="D239" s="477">
        <v>230</v>
      </c>
      <c r="E239" s="478"/>
      <c r="F239" s="477"/>
      <c r="G239" s="479"/>
      <c r="H239" s="477"/>
      <c r="I239" s="480" t="str">
        <f>IF(H239&lt;&gt;"",INDEX('Kode Akun'!$D:$D,MATCH($H239,'Kode Akun'!$C:$C,0),0),"")</f>
        <v/>
      </c>
      <c r="J239" s="481"/>
      <c r="K239" s="481"/>
      <c r="L239" s="482"/>
      <c r="M239" s="483"/>
      <c r="N239" s="484"/>
      <c r="O239" s="484"/>
      <c r="P239" s="488" t="str">
        <f>IFERROR(INDEX(Supplier!D:D,MATCH(O239,Supplier!C:C,0),0),"")</f>
        <v/>
      </c>
      <c r="Q239" s="487"/>
      <c r="R239" s="487"/>
      <c r="S239" s="489"/>
      <c r="T239" s="490" t="str">
        <f>IFERROR(INDEX('Kode Akun'!N:N,MATCH(H239,'Kode Akun'!C:C,0),0),"")</f>
        <v/>
      </c>
      <c r="U239" s="488" t="str">
        <f>IFERROR(INDEX('Kode Akun'!O:O,MATCH(H239,'Kode Akun'!C:C,0),0),"")</f>
        <v/>
      </c>
      <c r="V239" s="166"/>
    </row>
    <row r="240" spans="1:22" ht="15" customHeight="1" x14ac:dyDescent="0.25">
      <c r="A240" s="51">
        <f t="shared" si="9"/>
        <v>2</v>
      </c>
      <c r="B240" s="51">
        <f t="shared" si="10"/>
        <v>0</v>
      </c>
      <c r="C240" s="442">
        <f t="shared" si="11"/>
        <v>0</v>
      </c>
      <c r="D240" s="477">
        <v>231</v>
      </c>
      <c r="E240" s="478"/>
      <c r="F240" s="477"/>
      <c r="G240" s="479"/>
      <c r="H240" s="477"/>
      <c r="I240" s="480" t="str">
        <f>IF(H240&lt;&gt;"",INDEX('Kode Akun'!$D:$D,MATCH($H240,'Kode Akun'!$C:$C,0),0),"")</f>
        <v/>
      </c>
      <c r="J240" s="481"/>
      <c r="K240" s="481"/>
      <c r="L240" s="482"/>
      <c r="M240" s="483"/>
      <c r="N240" s="484"/>
      <c r="O240" s="484"/>
      <c r="P240" s="488" t="str">
        <f>IFERROR(INDEX(Supplier!D:D,MATCH(O240,Supplier!C:C,0),0),"")</f>
        <v/>
      </c>
      <c r="Q240" s="487"/>
      <c r="R240" s="487"/>
      <c r="S240" s="489"/>
      <c r="T240" s="490" t="str">
        <f>IFERROR(INDEX('Kode Akun'!N:N,MATCH(H240,'Kode Akun'!C:C,0),0),"")</f>
        <v/>
      </c>
      <c r="U240" s="488" t="str">
        <f>IFERROR(INDEX('Kode Akun'!O:O,MATCH(H240,'Kode Akun'!C:C,0),0),"")</f>
        <v/>
      </c>
      <c r="V240" s="166"/>
    </row>
    <row r="241" spans="1:22" ht="15" customHeight="1" x14ac:dyDescent="0.25">
      <c r="A241" s="51">
        <f t="shared" si="9"/>
        <v>2</v>
      </c>
      <c r="B241" s="51">
        <f t="shared" si="10"/>
        <v>0</v>
      </c>
      <c r="C241" s="442">
        <f t="shared" si="11"/>
        <v>0</v>
      </c>
      <c r="D241" s="477">
        <v>232</v>
      </c>
      <c r="E241" s="478"/>
      <c r="F241" s="477"/>
      <c r="G241" s="479"/>
      <c r="H241" s="477"/>
      <c r="I241" s="480" t="str">
        <f>IF(H241&lt;&gt;"",INDEX('Kode Akun'!$D:$D,MATCH($H241,'Kode Akun'!$C:$C,0),0),"")</f>
        <v/>
      </c>
      <c r="J241" s="481"/>
      <c r="K241" s="481"/>
      <c r="L241" s="482"/>
      <c r="M241" s="483"/>
      <c r="N241" s="484"/>
      <c r="O241" s="484"/>
      <c r="P241" s="488" t="str">
        <f>IFERROR(INDEX(Supplier!D:D,MATCH(O241,Supplier!C:C,0),0),"")</f>
        <v/>
      </c>
      <c r="Q241" s="487"/>
      <c r="R241" s="487"/>
      <c r="S241" s="489"/>
      <c r="T241" s="490" t="str">
        <f>IFERROR(INDEX('Kode Akun'!N:N,MATCH(H241,'Kode Akun'!C:C,0),0),"")</f>
        <v/>
      </c>
      <c r="U241" s="488" t="str">
        <f>IFERROR(INDEX('Kode Akun'!O:O,MATCH(H241,'Kode Akun'!C:C,0),0),"")</f>
        <v/>
      </c>
      <c r="V241" s="166"/>
    </row>
    <row r="242" spans="1:22" ht="15" customHeight="1" x14ac:dyDescent="0.25">
      <c r="A242" s="51">
        <f t="shared" si="9"/>
        <v>2</v>
      </c>
      <c r="B242" s="51">
        <f t="shared" si="10"/>
        <v>0</v>
      </c>
      <c r="C242" s="442">
        <f t="shared" si="11"/>
        <v>0</v>
      </c>
      <c r="D242" s="477">
        <v>233</v>
      </c>
      <c r="E242" s="478"/>
      <c r="F242" s="477"/>
      <c r="G242" s="479"/>
      <c r="H242" s="477"/>
      <c r="I242" s="480" t="str">
        <f>IF(H242&lt;&gt;"",INDEX('Kode Akun'!$D:$D,MATCH($H242,'Kode Akun'!$C:$C,0),0),"")</f>
        <v/>
      </c>
      <c r="J242" s="481"/>
      <c r="K242" s="481"/>
      <c r="L242" s="482"/>
      <c r="M242" s="483"/>
      <c r="N242" s="484"/>
      <c r="O242" s="484"/>
      <c r="P242" s="488" t="str">
        <f>IFERROR(INDEX(Supplier!D:D,MATCH(O242,Supplier!C:C,0),0),"")</f>
        <v/>
      </c>
      <c r="Q242" s="487"/>
      <c r="R242" s="487"/>
      <c r="S242" s="489"/>
      <c r="T242" s="490" t="str">
        <f>IFERROR(INDEX('Kode Akun'!N:N,MATCH(H242,'Kode Akun'!C:C,0),0),"")</f>
        <v/>
      </c>
      <c r="U242" s="488" t="str">
        <f>IFERROR(INDEX('Kode Akun'!O:O,MATCH(H242,'Kode Akun'!C:C,0),0),"")</f>
        <v/>
      </c>
      <c r="V242" s="166"/>
    </row>
    <row r="243" spans="1:22" ht="15" customHeight="1" x14ac:dyDescent="0.25">
      <c r="A243" s="51">
        <f t="shared" si="9"/>
        <v>2</v>
      </c>
      <c r="B243" s="51">
        <f t="shared" si="10"/>
        <v>0</v>
      </c>
      <c r="C243" s="442">
        <f t="shared" si="11"/>
        <v>0</v>
      </c>
      <c r="D243" s="477">
        <v>234</v>
      </c>
      <c r="E243" s="478"/>
      <c r="F243" s="477"/>
      <c r="G243" s="479"/>
      <c r="H243" s="477"/>
      <c r="I243" s="480" t="str">
        <f>IF(H243&lt;&gt;"",INDEX('Kode Akun'!$D:$D,MATCH($H243,'Kode Akun'!$C:$C,0),0),"")</f>
        <v/>
      </c>
      <c r="J243" s="481"/>
      <c r="K243" s="481"/>
      <c r="L243" s="482"/>
      <c r="M243" s="483"/>
      <c r="N243" s="484"/>
      <c r="O243" s="484"/>
      <c r="P243" s="488" t="str">
        <f>IFERROR(INDEX(Supplier!D:D,MATCH(O243,Supplier!C:C,0),0),"")</f>
        <v/>
      </c>
      <c r="Q243" s="487"/>
      <c r="R243" s="487"/>
      <c r="S243" s="489"/>
      <c r="T243" s="490" t="str">
        <f>IFERROR(INDEX('Kode Akun'!N:N,MATCH(H243,'Kode Akun'!C:C,0),0),"")</f>
        <v/>
      </c>
      <c r="U243" s="488" t="str">
        <f>IFERROR(INDEX('Kode Akun'!O:O,MATCH(H243,'Kode Akun'!C:C,0),0),"")</f>
        <v/>
      </c>
      <c r="V243" s="166"/>
    </row>
    <row r="244" spans="1:22" ht="15" customHeight="1" x14ac:dyDescent="0.25">
      <c r="A244" s="51">
        <f t="shared" si="9"/>
        <v>2</v>
      </c>
      <c r="B244" s="51">
        <f t="shared" si="10"/>
        <v>0</v>
      </c>
      <c r="C244" s="442">
        <f t="shared" si="11"/>
        <v>0</v>
      </c>
      <c r="D244" s="477">
        <v>235</v>
      </c>
      <c r="E244" s="478"/>
      <c r="F244" s="477"/>
      <c r="G244" s="479"/>
      <c r="H244" s="477"/>
      <c r="I244" s="480" t="str">
        <f>IF(H244&lt;&gt;"",INDEX('Kode Akun'!$D:$D,MATCH($H244,'Kode Akun'!$C:$C,0),0),"")</f>
        <v/>
      </c>
      <c r="J244" s="481"/>
      <c r="K244" s="481"/>
      <c r="L244" s="482"/>
      <c r="M244" s="483"/>
      <c r="N244" s="484"/>
      <c r="O244" s="484"/>
      <c r="P244" s="488" t="str">
        <f>IFERROR(INDEX(Supplier!D:D,MATCH(O244,Supplier!C:C,0),0),"")</f>
        <v/>
      </c>
      <c r="Q244" s="487"/>
      <c r="R244" s="487"/>
      <c r="S244" s="489"/>
      <c r="T244" s="490" t="str">
        <f>IFERROR(INDEX('Kode Akun'!N:N,MATCH(H244,'Kode Akun'!C:C,0),0),"")</f>
        <v/>
      </c>
      <c r="U244" s="488" t="str">
        <f>IFERROR(INDEX('Kode Akun'!O:O,MATCH(H244,'Kode Akun'!C:C,0),0),"")</f>
        <v/>
      </c>
      <c r="V244" s="166"/>
    </row>
    <row r="245" spans="1:22" ht="15" customHeight="1" x14ac:dyDescent="0.25">
      <c r="A245" s="51">
        <f t="shared" si="9"/>
        <v>2</v>
      </c>
      <c r="B245" s="51">
        <f t="shared" si="10"/>
        <v>0</v>
      </c>
      <c r="C245" s="442">
        <f t="shared" si="11"/>
        <v>0</v>
      </c>
      <c r="D245" s="477">
        <v>236</v>
      </c>
      <c r="E245" s="478"/>
      <c r="F245" s="477"/>
      <c r="G245" s="479"/>
      <c r="H245" s="477"/>
      <c r="I245" s="480" t="str">
        <f>IF(H245&lt;&gt;"",INDEX('Kode Akun'!$D:$D,MATCH($H245,'Kode Akun'!$C:$C,0),0),"")</f>
        <v/>
      </c>
      <c r="J245" s="481"/>
      <c r="K245" s="481"/>
      <c r="L245" s="482"/>
      <c r="M245" s="483"/>
      <c r="N245" s="484"/>
      <c r="O245" s="484"/>
      <c r="P245" s="488" t="str">
        <f>IFERROR(INDEX(Supplier!D:D,MATCH(O245,Supplier!C:C,0),0),"")</f>
        <v/>
      </c>
      <c r="Q245" s="487"/>
      <c r="R245" s="487"/>
      <c r="S245" s="489"/>
      <c r="T245" s="490" t="str">
        <f>IFERROR(INDEX('Kode Akun'!N:N,MATCH(H245,'Kode Akun'!C:C,0),0),"")</f>
        <v/>
      </c>
      <c r="U245" s="488" t="str">
        <f>IFERROR(INDEX('Kode Akun'!O:O,MATCH(H245,'Kode Akun'!C:C,0),0),"")</f>
        <v/>
      </c>
      <c r="V245" s="166"/>
    </row>
    <row r="246" spans="1:22" ht="15" customHeight="1" x14ac:dyDescent="0.25">
      <c r="A246" s="51">
        <f t="shared" si="9"/>
        <v>2</v>
      </c>
      <c r="B246" s="51">
        <f t="shared" si="10"/>
        <v>0</v>
      </c>
      <c r="C246" s="442">
        <f t="shared" si="11"/>
        <v>0</v>
      </c>
      <c r="D246" s="477">
        <v>237</v>
      </c>
      <c r="E246" s="478"/>
      <c r="F246" s="477"/>
      <c r="G246" s="479"/>
      <c r="H246" s="477"/>
      <c r="I246" s="480" t="str">
        <f>IF(H246&lt;&gt;"",INDEX('Kode Akun'!$D:$D,MATCH($H246,'Kode Akun'!$C:$C,0),0),"")</f>
        <v/>
      </c>
      <c r="J246" s="481"/>
      <c r="K246" s="481"/>
      <c r="L246" s="482"/>
      <c r="M246" s="483"/>
      <c r="N246" s="484"/>
      <c r="O246" s="484"/>
      <c r="P246" s="488" t="str">
        <f>IFERROR(INDEX(Supplier!D:D,MATCH(O246,Supplier!C:C,0),0),"")</f>
        <v/>
      </c>
      <c r="Q246" s="487"/>
      <c r="R246" s="487"/>
      <c r="S246" s="489"/>
      <c r="T246" s="490" t="str">
        <f>IFERROR(INDEX('Kode Akun'!N:N,MATCH(H246,'Kode Akun'!C:C,0),0),"")</f>
        <v/>
      </c>
      <c r="U246" s="488" t="str">
        <f>IFERROR(INDEX('Kode Akun'!O:O,MATCH(H246,'Kode Akun'!C:C,0),0),"")</f>
        <v/>
      </c>
      <c r="V246" s="166"/>
    </row>
    <row r="247" spans="1:22" ht="15" customHeight="1" x14ac:dyDescent="0.25">
      <c r="A247" s="51">
        <f t="shared" si="9"/>
        <v>2</v>
      </c>
      <c r="B247" s="51">
        <f t="shared" si="10"/>
        <v>0</v>
      </c>
      <c r="C247" s="442">
        <f t="shared" si="11"/>
        <v>0</v>
      </c>
      <c r="D247" s="477">
        <v>238</v>
      </c>
      <c r="E247" s="478"/>
      <c r="F247" s="477"/>
      <c r="G247" s="479"/>
      <c r="H247" s="477"/>
      <c r="I247" s="480" t="str">
        <f>IF(H247&lt;&gt;"",INDEX('Kode Akun'!$D:$D,MATCH($H247,'Kode Akun'!$C:$C,0),0),"")</f>
        <v/>
      </c>
      <c r="J247" s="481"/>
      <c r="K247" s="481"/>
      <c r="L247" s="482"/>
      <c r="M247" s="483"/>
      <c r="N247" s="484"/>
      <c r="O247" s="484"/>
      <c r="P247" s="488" t="str">
        <f>IFERROR(INDEX(Supplier!D:D,MATCH(O247,Supplier!C:C,0),0),"")</f>
        <v/>
      </c>
      <c r="Q247" s="487"/>
      <c r="R247" s="487"/>
      <c r="S247" s="489"/>
      <c r="T247" s="490" t="str">
        <f>IFERROR(INDEX('Kode Akun'!N:N,MATCH(H247,'Kode Akun'!C:C,0),0),"")</f>
        <v/>
      </c>
      <c r="U247" s="488" t="str">
        <f>IFERROR(INDEX('Kode Akun'!O:O,MATCH(H247,'Kode Akun'!C:C,0),0),"")</f>
        <v/>
      </c>
      <c r="V247" s="166"/>
    </row>
    <row r="248" spans="1:22" ht="15" customHeight="1" x14ac:dyDescent="0.25">
      <c r="A248" s="51">
        <f t="shared" si="9"/>
        <v>2</v>
      </c>
      <c r="B248" s="51">
        <f t="shared" si="10"/>
        <v>0</v>
      </c>
      <c r="C248" s="442">
        <f t="shared" si="11"/>
        <v>0</v>
      </c>
      <c r="D248" s="477">
        <v>239</v>
      </c>
      <c r="E248" s="478"/>
      <c r="F248" s="477"/>
      <c r="G248" s="479"/>
      <c r="H248" s="477"/>
      <c r="I248" s="480" t="str">
        <f>IF(H248&lt;&gt;"",INDEX('Kode Akun'!$D:$D,MATCH($H248,'Kode Akun'!$C:$C,0),0),"")</f>
        <v/>
      </c>
      <c r="J248" s="481"/>
      <c r="K248" s="481"/>
      <c r="L248" s="482"/>
      <c r="M248" s="483"/>
      <c r="N248" s="484"/>
      <c r="O248" s="484"/>
      <c r="P248" s="488" t="str">
        <f>IFERROR(INDEX(Supplier!D:D,MATCH(O248,Supplier!C:C,0),0),"")</f>
        <v/>
      </c>
      <c r="Q248" s="487"/>
      <c r="R248" s="487"/>
      <c r="S248" s="489"/>
      <c r="T248" s="490" t="str">
        <f>IFERROR(INDEX('Kode Akun'!N:N,MATCH(H248,'Kode Akun'!C:C,0),0),"")</f>
        <v/>
      </c>
      <c r="U248" s="488" t="str">
        <f>IFERROR(INDEX('Kode Akun'!O:O,MATCH(H248,'Kode Akun'!C:C,0),0),"")</f>
        <v/>
      </c>
      <c r="V248" s="166"/>
    </row>
    <row r="249" spans="1:22" ht="15" customHeight="1" x14ac:dyDescent="0.25">
      <c r="A249" s="51">
        <f t="shared" si="9"/>
        <v>2</v>
      </c>
      <c r="B249" s="51">
        <f t="shared" si="10"/>
        <v>0</v>
      </c>
      <c r="C249" s="442">
        <f t="shared" si="11"/>
        <v>0</v>
      </c>
      <c r="D249" s="477">
        <v>240</v>
      </c>
      <c r="E249" s="478"/>
      <c r="F249" s="477"/>
      <c r="G249" s="479"/>
      <c r="H249" s="477"/>
      <c r="I249" s="480" t="str">
        <f>IF(H249&lt;&gt;"",INDEX('Kode Akun'!$D:$D,MATCH($H249,'Kode Akun'!$C:$C,0),0),"")</f>
        <v/>
      </c>
      <c r="J249" s="481"/>
      <c r="K249" s="481"/>
      <c r="L249" s="482"/>
      <c r="M249" s="483"/>
      <c r="N249" s="484"/>
      <c r="O249" s="484"/>
      <c r="P249" s="488" t="str">
        <f>IFERROR(INDEX(Supplier!D:D,MATCH(O249,Supplier!C:C,0),0),"")</f>
        <v/>
      </c>
      <c r="Q249" s="487"/>
      <c r="R249" s="487"/>
      <c r="S249" s="489"/>
      <c r="T249" s="490" t="str">
        <f>IFERROR(INDEX('Kode Akun'!N:N,MATCH(H249,'Kode Akun'!C:C,0),0),"")</f>
        <v/>
      </c>
      <c r="U249" s="488" t="str">
        <f>IFERROR(INDEX('Kode Akun'!O:O,MATCH(H249,'Kode Akun'!C:C,0),0),"")</f>
        <v/>
      </c>
      <c r="V249" s="166"/>
    </row>
    <row r="250" spans="1:22" ht="15" customHeight="1" x14ac:dyDescent="0.25">
      <c r="A250" s="51">
        <f t="shared" si="9"/>
        <v>2</v>
      </c>
      <c r="B250" s="51">
        <f t="shared" si="10"/>
        <v>0</v>
      </c>
      <c r="C250" s="442">
        <f t="shared" si="11"/>
        <v>0</v>
      </c>
      <c r="D250" s="477">
        <v>241</v>
      </c>
      <c r="E250" s="478"/>
      <c r="F250" s="477"/>
      <c r="G250" s="479"/>
      <c r="H250" s="477"/>
      <c r="I250" s="480" t="str">
        <f>IF(H250&lt;&gt;"",INDEX('Kode Akun'!$D:$D,MATCH($H250,'Kode Akun'!$C:$C,0),0),"")</f>
        <v/>
      </c>
      <c r="J250" s="481"/>
      <c r="K250" s="481"/>
      <c r="L250" s="482"/>
      <c r="M250" s="483"/>
      <c r="N250" s="484"/>
      <c r="O250" s="484"/>
      <c r="P250" s="488" t="str">
        <f>IFERROR(INDEX(Supplier!D:D,MATCH(O250,Supplier!C:C,0),0),"")</f>
        <v/>
      </c>
      <c r="Q250" s="487"/>
      <c r="R250" s="487"/>
      <c r="S250" s="489"/>
      <c r="T250" s="490" t="str">
        <f>IFERROR(INDEX('Kode Akun'!N:N,MATCH(H250,'Kode Akun'!C:C,0),0),"")</f>
        <v/>
      </c>
      <c r="U250" s="488" t="str">
        <f>IFERROR(INDEX('Kode Akun'!O:O,MATCH(H250,'Kode Akun'!C:C,0),0),"")</f>
        <v/>
      </c>
      <c r="V250" s="166"/>
    </row>
    <row r="251" spans="1:22" ht="15" customHeight="1" x14ac:dyDescent="0.25">
      <c r="A251" s="51">
        <f t="shared" si="9"/>
        <v>2</v>
      </c>
      <c r="B251" s="51">
        <f t="shared" si="10"/>
        <v>0</v>
      </c>
      <c r="C251" s="442">
        <f t="shared" si="11"/>
        <v>0</v>
      </c>
      <c r="D251" s="477">
        <v>242</v>
      </c>
      <c r="E251" s="478"/>
      <c r="F251" s="477"/>
      <c r="G251" s="479"/>
      <c r="H251" s="477"/>
      <c r="I251" s="480" t="str">
        <f>IF(H251&lt;&gt;"",INDEX('Kode Akun'!$D:$D,MATCH($H251,'Kode Akun'!$C:$C,0),0),"")</f>
        <v/>
      </c>
      <c r="J251" s="481"/>
      <c r="K251" s="481"/>
      <c r="L251" s="482"/>
      <c r="M251" s="483"/>
      <c r="N251" s="484"/>
      <c r="O251" s="484"/>
      <c r="P251" s="488" t="str">
        <f>IFERROR(INDEX(Supplier!D:D,MATCH(O251,Supplier!C:C,0),0),"")</f>
        <v/>
      </c>
      <c r="Q251" s="487"/>
      <c r="R251" s="487"/>
      <c r="S251" s="489"/>
      <c r="T251" s="490" t="str">
        <f>IFERROR(INDEX('Kode Akun'!N:N,MATCH(H251,'Kode Akun'!C:C,0),0),"")</f>
        <v/>
      </c>
      <c r="U251" s="488" t="str">
        <f>IFERROR(INDEX('Kode Akun'!O:O,MATCH(H251,'Kode Akun'!C:C,0),0),"")</f>
        <v/>
      </c>
      <c r="V251" s="166"/>
    </row>
    <row r="252" spans="1:22" ht="15" customHeight="1" x14ac:dyDescent="0.25">
      <c r="A252" s="51">
        <f t="shared" si="9"/>
        <v>2</v>
      </c>
      <c r="B252" s="51">
        <f t="shared" si="10"/>
        <v>0</v>
      </c>
      <c r="C252" s="442">
        <f t="shared" si="11"/>
        <v>0</v>
      </c>
      <c r="D252" s="477">
        <v>243</v>
      </c>
      <c r="E252" s="478"/>
      <c r="F252" s="477"/>
      <c r="G252" s="479"/>
      <c r="H252" s="477"/>
      <c r="I252" s="480" t="str">
        <f>IF(H252&lt;&gt;"",INDEX('Kode Akun'!$D:$D,MATCH($H252,'Kode Akun'!$C:$C,0),0),"")</f>
        <v/>
      </c>
      <c r="J252" s="481"/>
      <c r="K252" s="481"/>
      <c r="L252" s="482"/>
      <c r="M252" s="483"/>
      <c r="N252" s="484"/>
      <c r="O252" s="484"/>
      <c r="P252" s="488" t="str">
        <f>IFERROR(INDEX(Supplier!D:D,MATCH(O252,Supplier!C:C,0),0),"")</f>
        <v/>
      </c>
      <c r="Q252" s="487"/>
      <c r="R252" s="487"/>
      <c r="S252" s="489"/>
      <c r="T252" s="490" t="str">
        <f>IFERROR(INDEX('Kode Akun'!N:N,MATCH(H252,'Kode Akun'!C:C,0),0),"")</f>
        <v/>
      </c>
      <c r="U252" s="488" t="str">
        <f>IFERROR(INDEX('Kode Akun'!O:O,MATCH(H252,'Kode Akun'!C:C,0),0),"")</f>
        <v/>
      </c>
      <c r="V252" s="166"/>
    </row>
    <row r="253" spans="1:22" ht="15" customHeight="1" x14ac:dyDescent="0.25">
      <c r="A253" s="51">
        <f t="shared" si="9"/>
        <v>2</v>
      </c>
      <c r="B253" s="51">
        <f t="shared" si="10"/>
        <v>0</v>
      </c>
      <c r="C253" s="442">
        <f t="shared" si="11"/>
        <v>0</v>
      </c>
      <c r="D253" s="477">
        <v>244</v>
      </c>
      <c r="E253" s="478"/>
      <c r="F253" s="477"/>
      <c r="G253" s="479"/>
      <c r="H253" s="477"/>
      <c r="I253" s="480" t="str">
        <f>IF(H253&lt;&gt;"",INDEX('Kode Akun'!$D:$D,MATCH($H253,'Kode Akun'!$C:$C,0),0),"")</f>
        <v/>
      </c>
      <c r="J253" s="481"/>
      <c r="K253" s="481"/>
      <c r="L253" s="482"/>
      <c r="M253" s="483"/>
      <c r="N253" s="484"/>
      <c r="O253" s="484"/>
      <c r="P253" s="488" t="str">
        <f>IFERROR(INDEX(Supplier!D:D,MATCH(O253,Supplier!C:C,0),0),"")</f>
        <v/>
      </c>
      <c r="Q253" s="487"/>
      <c r="R253" s="487"/>
      <c r="S253" s="489"/>
      <c r="T253" s="490" t="str">
        <f>IFERROR(INDEX('Kode Akun'!N:N,MATCH(H253,'Kode Akun'!C:C,0),0),"")</f>
        <v/>
      </c>
      <c r="U253" s="488" t="str">
        <f>IFERROR(INDEX('Kode Akun'!O:O,MATCH(H253,'Kode Akun'!C:C,0),0),"")</f>
        <v/>
      </c>
      <c r="V253" s="166"/>
    </row>
    <row r="254" spans="1:22" ht="15" customHeight="1" x14ac:dyDescent="0.25">
      <c r="A254" s="51">
        <f t="shared" si="9"/>
        <v>2</v>
      </c>
      <c r="B254" s="51">
        <f t="shared" si="10"/>
        <v>0</v>
      </c>
      <c r="C254" s="442">
        <f t="shared" si="11"/>
        <v>0</v>
      </c>
      <c r="D254" s="477">
        <v>245</v>
      </c>
      <c r="E254" s="478"/>
      <c r="F254" s="477"/>
      <c r="G254" s="479"/>
      <c r="H254" s="477"/>
      <c r="I254" s="480" t="str">
        <f>IF(H254&lt;&gt;"",INDEX('Kode Akun'!$D:$D,MATCH($H254,'Kode Akun'!$C:$C,0),0),"")</f>
        <v/>
      </c>
      <c r="J254" s="481"/>
      <c r="K254" s="481"/>
      <c r="L254" s="482"/>
      <c r="M254" s="483"/>
      <c r="N254" s="484"/>
      <c r="O254" s="484"/>
      <c r="P254" s="488" t="str">
        <f>IFERROR(INDEX(Supplier!D:D,MATCH(O254,Supplier!C:C,0),0),"")</f>
        <v/>
      </c>
      <c r="Q254" s="487"/>
      <c r="R254" s="487"/>
      <c r="S254" s="489"/>
      <c r="T254" s="490" t="str">
        <f>IFERROR(INDEX('Kode Akun'!N:N,MATCH(H254,'Kode Akun'!C:C,0),0),"")</f>
        <v/>
      </c>
      <c r="U254" s="488" t="str">
        <f>IFERROR(INDEX('Kode Akun'!O:O,MATCH(H254,'Kode Akun'!C:C,0),0),"")</f>
        <v/>
      </c>
      <c r="V254" s="166"/>
    </row>
    <row r="255" spans="1:22" ht="15" customHeight="1" x14ac:dyDescent="0.25">
      <c r="A255" s="51">
        <f t="shared" si="9"/>
        <v>2</v>
      </c>
      <c r="B255" s="51">
        <f t="shared" si="10"/>
        <v>0</v>
      </c>
      <c r="C255" s="442">
        <f t="shared" si="11"/>
        <v>0</v>
      </c>
      <c r="D255" s="477">
        <v>246</v>
      </c>
      <c r="E255" s="478"/>
      <c r="F255" s="477"/>
      <c r="G255" s="479"/>
      <c r="H255" s="477"/>
      <c r="I255" s="480" t="str">
        <f>IF(H255&lt;&gt;"",INDEX('Kode Akun'!$D:$D,MATCH($H255,'Kode Akun'!$C:$C,0),0),"")</f>
        <v/>
      </c>
      <c r="J255" s="481"/>
      <c r="K255" s="481"/>
      <c r="L255" s="482"/>
      <c r="M255" s="483"/>
      <c r="N255" s="484"/>
      <c r="O255" s="484"/>
      <c r="P255" s="488" t="str">
        <f>IFERROR(INDEX(Supplier!D:D,MATCH(O255,Supplier!C:C,0),0),"")</f>
        <v/>
      </c>
      <c r="Q255" s="487"/>
      <c r="R255" s="487"/>
      <c r="S255" s="489"/>
      <c r="T255" s="490" t="str">
        <f>IFERROR(INDEX('Kode Akun'!N:N,MATCH(H255,'Kode Akun'!C:C,0),0),"")</f>
        <v/>
      </c>
      <c r="U255" s="488" t="str">
        <f>IFERROR(INDEX('Kode Akun'!O:O,MATCH(H255,'Kode Akun'!C:C,0),0),"")</f>
        <v/>
      </c>
      <c r="V255" s="166"/>
    </row>
    <row r="256" spans="1:22" ht="15" customHeight="1" x14ac:dyDescent="0.25">
      <c r="A256" s="51">
        <f t="shared" si="9"/>
        <v>2</v>
      </c>
      <c r="B256" s="51">
        <f t="shared" si="10"/>
        <v>0</v>
      </c>
      <c r="C256" s="442">
        <f t="shared" si="11"/>
        <v>0</v>
      </c>
      <c r="D256" s="477">
        <v>247</v>
      </c>
      <c r="E256" s="478"/>
      <c r="F256" s="477"/>
      <c r="G256" s="479"/>
      <c r="H256" s="477"/>
      <c r="I256" s="480" t="str">
        <f>IF(H256&lt;&gt;"",INDEX('Kode Akun'!$D:$D,MATCH($H256,'Kode Akun'!$C:$C,0),0),"")</f>
        <v/>
      </c>
      <c r="J256" s="481"/>
      <c r="K256" s="481"/>
      <c r="L256" s="482"/>
      <c r="M256" s="483"/>
      <c r="N256" s="484"/>
      <c r="O256" s="484"/>
      <c r="P256" s="488" t="str">
        <f>IFERROR(INDEX(Supplier!D:D,MATCH(O256,Supplier!C:C,0),0),"")</f>
        <v/>
      </c>
      <c r="Q256" s="487"/>
      <c r="R256" s="487"/>
      <c r="S256" s="489"/>
      <c r="T256" s="490" t="str">
        <f>IFERROR(INDEX('Kode Akun'!N:N,MATCH(H256,'Kode Akun'!C:C,0),0),"")</f>
        <v/>
      </c>
      <c r="U256" s="488" t="str">
        <f>IFERROR(INDEX('Kode Akun'!O:O,MATCH(H256,'Kode Akun'!C:C,0),0),"")</f>
        <v/>
      </c>
      <c r="V256" s="166"/>
    </row>
    <row r="257" spans="1:22" ht="15" customHeight="1" x14ac:dyDescent="0.25">
      <c r="A257" s="51">
        <f t="shared" si="9"/>
        <v>2</v>
      </c>
      <c r="B257" s="51">
        <f t="shared" si="10"/>
        <v>0</v>
      </c>
      <c r="C257" s="442">
        <f t="shared" si="11"/>
        <v>0</v>
      </c>
      <c r="D257" s="477">
        <v>248</v>
      </c>
      <c r="E257" s="478"/>
      <c r="F257" s="477"/>
      <c r="G257" s="479"/>
      <c r="H257" s="477"/>
      <c r="I257" s="480" t="str">
        <f>IF(H257&lt;&gt;"",INDEX('Kode Akun'!$D:$D,MATCH($H257,'Kode Akun'!$C:$C,0),0),"")</f>
        <v/>
      </c>
      <c r="J257" s="481"/>
      <c r="K257" s="481"/>
      <c r="L257" s="482"/>
      <c r="M257" s="483"/>
      <c r="N257" s="484"/>
      <c r="O257" s="484"/>
      <c r="P257" s="488" t="str">
        <f>IFERROR(INDEX(Supplier!D:D,MATCH(O257,Supplier!C:C,0),0),"")</f>
        <v/>
      </c>
      <c r="Q257" s="487"/>
      <c r="R257" s="487"/>
      <c r="S257" s="489"/>
      <c r="T257" s="490" t="str">
        <f>IFERROR(INDEX('Kode Akun'!N:N,MATCH(H257,'Kode Akun'!C:C,0),0),"")</f>
        <v/>
      </c>
      <c r="U257" s="488" t="str">
        <f>IFERROR(INDEX('Kode Akun'!O:O,MATCH(H257,'Kode Akun'!C:C,0),0),"")</f>
        <v/>
      </c>
      <c r="V257" s="166"/>
    </row>
    <row r="258" spans="1:22" ht="15" customHeight="1" x14ac:dyDescent="0.25">
      <c r="A258" s="51">
        <f t="shared" si="9"/>
        <v>2</v>
      </c>
      <c r="B258" s="51">
        <f t="shared" si="10"/>
        <v>0</v>
      </c>
      <c r="C258" s="442">
        <f t="shared" si="11"/>
        <v>0</v>
      </c>
      <c r="D258" s="477">
        <v>249</v>
      </c>
      <c r="E258" s="478"/>
      <c r="F258" s="477"/>
      <c r="G258" s="479"/>
      <c r="H258" s="477"/>
      <c r="I258" s="480" t="str">
        <f>IF(H258&lt;&gt;"",INDEX('Kode Akun'!$D:$D,MATCH($H258,'Kode Akun'!$C:$C,0),0),"")</f>
        <v/>
      </c>
      <c r="J258" s="481"/>
      <c r="K258" s="481"/>
      <c r="L258" s="482"/>
      <c r="M258" s="483"/>
      <c r="N258" s="484"/>
      <c r="O258" s="484"/>
      <c r="P258" s="488" t="str">
        <f>IFERROR(INDEX(Supplier!D:D,MATCH(O258,Supplier!C:C,0),0),"")</f>
        <v/>
      </c>
      <c r="Q258" s="487"/>
      <c r="R258" s="487"/>
      <c r="S258" s="489"/>
      <c r="T258" s="490" t="str">
        <f>IFERROR(INDEX('Kode Akun'!N:N,MATCH(H258,'Kode Akun'!C:C,0),0),"")</f>
        <v/>
      </c>
      <c r="U258" s="488" t="str">
        <f>IFERROR(INDEX('Kode Akun'!O:O,MATCH(H258,'Kode Akun'!C:C,0),0),"")</f>
        <v/>
      </c>
      <c r="V258" s="166"/>
    </row>
    <row r="259" spans="1:22" ht="15" customHeight="1" x14ac:dyDescent="0.25">
      <c r="A259" s="51">
        <f t="shared" si="9"/>
        <v>2</v>
      </c>
      <c r="B259" s="51">
        <f t="shared" si="10"/>
        <v>0</v>
      </c>
      <c r="C259" s="442">
        <f t="shared" si="11"/>
        <v>0</v>
      </c>
      <c r="D259" s="477">
        <v>250</v>
      </c>
      <c r="E259" s="478"/>
      <c r="F259" s="477"/>
      <c r="G259" s="479"/>
      <c r="H259" s="477"/>
      <c r="I259" s="480" t="str">
        <f>IF(H259&lt;&gt;"",INDEX('Kode Akun'!$D:$D,MATCH($H259,'Kode Akun'!$C:$C,0),0),"")</f>
        <v/>
      </c>
      <c r="J259" s="481"/>
      <c r="K259" s="481"/>
      <c r="L259" s="482"/>
      <c r="M259" s="483"/>
      <c r="N259" s="484"/>
      <c r="O259" s="484"/>
      <c r="P259" s="488" t="str">
        <f>IFERROR(INDEX(Supplier!D:D,MATCH(O259,Supplier!C:C,0),0),"")</f>
        <v/>
      </c>
      <c r="Q259" s="487"/>
      <c r="R259" s="487"/>
      <c r="S259" s="489"/>
      <c r="T259" s="490" t="str">
        <f>IFERROR(INDEX('Kode Akun'!N:N,MATCH(H259,'Kode Akun'!C:C,0),0),"")</f>
        <v/>
      </c>
      <c r="U259" s="488" t="str">
        <f>IFERROR(INDEX('Kode Akun'!O:O,MATCH(H259,'Kode Akun'!C:C,0),0),"")</f>
        <v/>
      </c>
      <c r="V259" s="166"/>
    </row>
    <row r="260" spans="1:22" ht="15" customHeight="1" x14ac:dyDescent="0.25">
      <c r="A260" s="51">
        <f t="shared" si="9"/>
        <v>2</v>
      </c>
      <c r="B260" s="51">
        <f t="shared" si="10"/>
        <v>0</v>
      </c>
      <c r="C260" s="442">
        <f t="shared" si="11"/>
        <v>0</v>
      </c>
      <c r="D260" s="477">
        <v>251</v>
      </c>
      <c r="E260" s="478"/>
      <c r="F260" s="477"/>
      <c r="G260" s="479"/>
      <c r="H260" s="477"/>
      <c r="I260" s="480" t="str">
        <f>IF(H260&lt;&gt;"",INDEX('Kode Akun'!$D:$D,MATCH($H260,'Kode Akun'!$C:$C,0),0),"")</f>
        <v/>
      </c>
      <c r="J260" s="481"/>
      <c r="K260" s="481"/>
      <c r="L260" s="482"/>
      <c r="M260" s="483"/>
      <c r="N260" s="484"/>
      <c r="O260" s="484"/>
      <c r="P260" s="488" t="str">
        <f>IFERROR(INDEX(Supplier!D:D,MATCH(O260,Supplier!C:C,0),0),"")</f>
        <v/>
      </c>
      <c r="Q260" s="487"/>
      <c r="R260" s="487"/>
      <c r="S260" s="489"/>
      <c r="T260" s="490" t="str">
        <f>IFERROR(INDEX('Kode Akun'!N:N,MATCH(H260,'Kode Akun'!C:C,0),0),"")</f>
        <v/>
      </c>
      <c r="U260" s="488" t="str">
        <f>IFERROR(INDEX('Kode Akun'!O:O,MATCH(H260,'Kode Akun'!C:C,0),0),"")</f>
        <v/>
      </c>
      <c r="V260" s="166"/>
    </row>
    <row r="261" spans="1:22" ht="15" customHeight="1" x14ac:dyDescent="0.25">
      <c r="A261" s="51">
        <f t="shared" si="9"/>
        <v>2</v>
      </c>
      <c r="B261" s="51">
        <f t="shared" si="10"/>
        <v>0</v>
      </c>
      <c r="C261" s="442">
        <f t="shared" si="11"/>
        <v>0</v>
      </c>
      <c r="D261" s="477">
        <v>252</v>
      </c>
      <c r="E261" s="478"/>
      <c r="F261" s="477"/>
      <c r="G261" s="479"/>
      <c r="H261" s="477"/>
      <c r="I261" s="480" t="str">
        <f>IF(H261&lt;&gt;"",INDEX('Kode Akun'!$D:$D,MATCH($H261,'Kode Akun'!$C:$C,0),0),"")</f>
        <v/>
      </c>
      <c r="J261" s="481"/>
      <c r="K261" s="481"/>
      <c r="L261" s="482"/>
      <c r="M261" s="483"/>
      <c r="N261" s="484"/>
      <c r="O261" s="484"/>
      <c r="P261" s="488" t="str">
        <f>IFERROR(INDEX(Supplier!D:D,MATCH(O261,Supplier!C:C,0),0),"")</f>
        <v/>
      </c>
      <c r="Q261" s="487"/>
      <c r="R261" s="487"/>
      <c r="S261" s="489"/>
      <c r="T261" s="490" t="str">
        <f>IFERROR(INDEX('Kode Akun'!N:N,MATCH(H261,'Kode Akun'!C:C,0),0),"")</f>
        <v/>
      </c>
      <c r="U261" s="488" t="str">
        <f>IFERROR(INDEX('Kode Akun'!O:O,MATCH(H261,'Kode Akun'!C:C,0),0),"")</f>
        <v/>
      </c>
      <c r="V261" s="166"/>
    </row>
    <row r="262" spans="1:22" ht="15" customHeight="1" x14ac:dyDescent="0.25">
      <c r="A262" s="51">
        <f t="shared" si="9"/>
        <v>2</v>
      </c>
      <c r="B262" s="51">
        <f t="shared" si="10"/>
        <v>0</v>
      </c>
      <c r="C262" s="442">
        <f t="shared" si="11"/>
        <v>0</v>
      </c>
      <c r="D262" s="477">
        <v>253</v>
      </c>
      <c r="E262" s="478"/>
      <c r="F262" s="477"/>
      <c r="G262" s="479"/>
      <c r="H262" s="477"/>
      <c r="I262" s="480" t="str">
        <f>IF(H262&lt;&gt;"",INDEX('Kode Akun'!$D:$D,MATCH($H262,'Kode Akun'!$C:$C,0),0),"")</f>
        <v/>
      </c>
      <c r="J262" s="481"/>
      <c r="K262" s="481"/>
      <c r="L262" s="482"/>
      <c r="M262" s="483"/>
      <c r="N262" s="484"/>
      <c r="O262" s="484"/>
      <c r="P262" s="488" t="str">
        <f>IFERROR(INDEX(Supplier!D:D,MATCH(O262,Supplier!C:C,0),0),"")</f>
        <v/>
      </c>
      <c r="Q262" s="487"/>
      <c r="R262" s="487"/>
      <c r="S262" s="489"/>
      <c r="T262" s="490" t="str">
        <f>IFERROR(INDEX('Kode Akun'!N:N,MATCH(H262,'Kode Akun'!C:C,0),0),"")</f>
        <v/>
      </c>
      <c r="U262" s="488" t="str">
        <f>IFERROR(INDEX('Kode Akun'!O:O,MATCH(H262,'Kode Akun'!C:C,0),0),"")</f>
        <v/>
      </c>
      <c r="V262" s="166"/>
    </row>
    <row r="263" spans="1:22" ht="15" customHeight="1" x14ac:dyDescent="0.25">
      <c r="A263" s="51">
        <f t="shared" si="9"/>
        <v>2</v>
      </c>
      <c r="B263" s="51">
        <f t="shared" si="10"/>
        <v>0</v>
      </c>
      <c r="C263" s="442">
        <f t="shared" si="11"/>
        <v>0</v>
      </c>
      <c r="D263" s="477">
        <v>254</v>
      </c>
      <c r="E263" s="478"/>
      <c r="F263" s="477"/>
      <c r="G263" s="479"/>
      <c r="H263" s="477"/>
      <c r="I263" s="480" t="str">
        <f>IF(H263&lt;&gt;"",INDEX('Kode Akun'!$D:$D,MATCH($H263,'Kode Akun'!$C:$C,0),0),"")</f>
        <v/>
      </c>
      <c r="J263" s="481"/>
      <c r="K263" s="481"/>
      <c r="L263" s="482"/>
      <c r="M263" s="483"/>
      <c r="N263" s="484"/>
      <c r="O263" s="484"/>
      <c r="P263" s="488" t="str">
        <f>IFERROR(INDEX(Supplier!D:D,MATCH(O263,Supplier!C:C,0),0),"")</f>
        <v/>
      </c>
      <c r="Q263" s="487"/>
      <c r="R263" s="487"/>
      <c r="S263" s="489"/>
      <c r="T263" s="490" t="str">
        <f>IFERROR(INDEX('Kode Akun'!N:N,MATCH(H263,'Kode Akun'!C:C,0),0),"")</f>
        <v/>
      </c>
      <c r="U263" s="488" t="str">
        <f>IFERROR(INDEX('Kode Akun'!O:O,MATCH(H263,'Kode Akun'!C:C,0),0),"")</f>
        <v/>
      </c>
      <c r="V263" s="166"/>
    </row>
    <row r="264" spans="1:22" ht="15" customHeight="1" x14ac:dyDescent="0.25">
      <c r="A264" s="51">
        <f t="shared" si="9"/>
        <v>2</v>
      </c>
      <c r="B264" s="51">
        <f t="shared" si="10"/>
        <v>0</v>
      </c>
      <c r="C264" s="442">
        <f t="shared" si="11"/>
        <v>0</v>
      </c>
      <c r="D264" s="477">
        <v>255</v>
      </c>
      <c r="E264" s="478"/>
      <c r="F264" s="477"/>
      <c r="G264" s="479"/>
      <c r="H264" s="477"/>
      <c r="I264" s="480" t="str">
        <f>IF(H264&lt;&gt;"",INDEX('Kode Akun'!$D:$D,MATCH($H264,'Kode Akun'!$C:$C,0),0),"")</f>
        <v/>
      </c>
      <c r="J264" s="481"/>
      <c r="K264" s="481"/>
      <c r="L264" s="482"/>
      <c r="M264" s="483"/>
      <c r="N264" s="484"/>
      <c r="O264" s="484"/>
      <c r="P264" s="488" t="str">
        <f>IFERROR(INDEX(Supplier!D:D,MATCH(O264,Supplier!C:C,0),0),"")</f>
        <v/>
      </c>
      <c r="Q264" s="487"/>
      <c r="R264" s="487"/>
      <c r="S264" s="489"/>
      <c r="T264" s="490" t="str">
        <f>IFERROR(INDEX('Kode Akun'!N:N,MATCH(H264,'Kode Akun'!C:C,0),0),"")</f>
        <v/>
      </c>
      <c r="U264" s="488" t="str">
        <f>IFERROR(INDEX('Kode Akun'!O:O,MATCH(H264,'Kode Akun'!C:C,0),0),"")</f>
        <v/>
      </c>
      <c r="V264" s="166"/>
    </row>
    <row r="265" spans="1:22" ht="15" customHeight="1" x14ac:dyDescent="0.25">
      <c r="A265" s="51">
        <f t="shared" si="9"/>
        <v>2</v>
      </c>
      <c r="B265" s="51">
        <f t="shared" si="10"/>
        <v>0</v>
      </c>
      <c r="C265" s="442">
        <f t="shared" si="11"/>
        <v>0</v>
      </c>
      <c r="D265" s="477">
        <v>256</v>
      </c>
      <c r="E265" s="478"/>
      <c r="F265" s="477"/>
      <c r="G265" s="479"/>
      <c r="H265" s="477"/>
      <c r="I265" s="480" t="str">
        <f>IF(H265&lt;&gt;"",INDEX('Kode Akun'!$D:$D,MATCH($H265,'Kode Akun'!$C:$C,0),0),"")</f>
        <v/>
      </c>
      <c r="J265" s="481"/>
      <c r="K265" s="481"/>
      <c r="L265" s="482"/>
      <c r="M265" s="483"/>
      <c r="N265" s="484"/>
      <c r="O265" s="484"/>
      <c r="P265" s="488" t="str">
        <f>IFERROR(INDEX(Supplier!D:D,MATCH(O265,Supplier!C:C,0),0),"")</f>
        <v/>
      </c>
      <c r="Q265" s="487"/>
      <c r="R265" s="487"/>
      <c r="S265" s="489"/>
      <c r="T265" s="490" t="str">
        <f>IFERROR(INDEX('Kode Akun'!N:N,MATCH(H265,'Kode Akun'!C:C,0),0),"")</f>
        <v/>
      </c>
      <c r="U265" s="488" t="str">
        <f>IFERROR(INDEX('Kode Akun'!O:O,MATCH(H265,'Kode Akun'!C:C,0),0),"")</f>
        <v/>
      </c>
      <c r="V265" s="166"/>
    </row>
    <row r="266" spans="1:22" ht="15" customHeight="1" x14ac:dyDescent="0.25">
      <c r="A266" s="51">
        <f t="shared" ref="A266:A329" si="12">IF(AND(H266=arapcontrol,O266=arapledgercode),A265+1,A265)</f>
        <v>2</v>
      </c>
      <c r="B266" s="51">
        <f t="shared" ref="B266:B329" si="13">IF(AND(H266=AkunARKontrol,R266=AkunAR),B265+1,B265)</f>
        <v>0</v>
      </c>
      <c r="C266" s="442">
        <f t="shared" ref="C266:C329" si="14">IF(H266=AkunBukuBesar,IF(C265=0,GLJPMax+C265+1,C265+1),C265)</f>
        <v>0</v>
      </c>
      <c r="D266" s="477">
        <v>257</v>
      </c>
      <c r="E266" s="478"/>
      <c r="F266" s="477"/>
      <c r="G266" s="479"/>
      <c r="H266" s="477"/>
      <c r="I266" s="480" t="str">
        <f>IF(H266&lt;&gt;"",INDEX('Kode Akun'!$D:$D,MATCH($H266,'Kode Akun'!$C:$C,0),0),"")</f>
        <v/>
      </c>
      <c r="J266" s="481"/>
      <c r="K266" s="481"/>
      <c r="L266" s="482"/>
      <c r="M266" s="483"/>
      <c r="N266" s="484"/>
      <c r="O266" s="484"/>
      <c r="P266" s="488" t="str">
        <f>IFERROR(INDEX(Supplier!D:D,MATCH(O266,Supplier!C:C,0),0),"")</f>
        <v/>
      </c>
      <c r="Q266" s="487"/>
      <c r="R266" s="487"/>
      <c r="S266" s="489"/>
      <c r="T266" s="490" t="str">
        <f>IFERROR(INDEX('Kode Akun'!N:N,MATCH(H266,'Kode Akun'!C:C,0),0),"")</f>
        <v/>
      </c>
      <c r="U266" s="488" t="str">
        <f>IFERROR(INDEX('Kode Akun'!O:O,MATCH(H266,'Kode Akun'!C:C,0),0),"")</f>
        <v/>
      </c>
      <c r="V266" s="166"/>
    </row>
    <row r="267" spans="1:22" ht="15" customHeight="1" x14ac:dyDescent="0.25">
      <c r="A267" s="51">
        <f t="shared" si="12"/>
        <v>2</v>
      </c>
      <c r="B267" s="51">
        <f t="shared" si="13"/>
        <v>0</v>
      </c>
      <c r="C267" s="442">
        <f t="shared" si="14"/>
        <v>0</v>
      </c>
      <c r="D267" s="477">
        <v>258</v>
      </c>
      <c r="E267" s="478"/>
      <c r="F267" s="477"/>
      <c r="G267" s="479"/>
      <c r="H267" s="477"/>
      <c r="I267" s="480" t="str">
        <f>IF(H267&lt;&gt;"",INDEX('Kode Akun'!$D:$D,MATCH($H267,'Kode Akun'!$C:$C,0),0),"")</f>
        <v/>
      </c>
      <c r="J267" s="481"/>
      <c r="K267" s="481"/>
      <c r="L267" s="482"/>
      <c r="M267" s="483"/>
      <c r="N267" s="484"/>
      <c r="O267" s="484"/>
      <c r="P267" s="488" t="str">
        <f>IFERROR(INDEX(Supplier!D:D,MATCH(O267,Supplier!C:C,0),0),"")</f>
        <v/>
      </c>
      <c r="Q267" s="487"/>
      <c r="R267" s="487"/>
      <c r="S267" s="489"/>
      <c r="T267" s="490" t="str">
        <f>IFERROR(INDEX('Kode Akun'!N:N,MATCH(H267,'Kode Akun'!C:C,0),0),"")</f>
        <v/>
      </c>
      <c r="U267" s="488" t="str">
        <f>IFERROR(INDEX('Kode Akun'!O:O,MATCH(H267,'Kode Akun'!C:C,0),0),"")</f>
        <v/>
      </c>
      <c r="V267" s="166"/>
    </row>
    <row r="268" spans="1:22" ht="15" customHeight="1" x14ac:dyDescent="0.25">
      <c r="A268" s="51">
        <f t="shared" si="12"/>
        <v>2</v>
      </c>
      <c r="B268" s="51">
        <f t="shared" si="13"/>
        <v>0</v>
      </c>
      <c r="C268" s="442">
        <f t="shared" si="14"/>
        <v>0</v>
      </c>
      <c r="D268" s="477">
        <v>259</v>
      </c>
      <c r="E268" s="478"/>
      <c r="F268" s="477"/>
      <c r="G268" s="479"/>
      <c r="H268" s="477"/>
      <c r="I268" s="480" t="str">
        <f>IF(H268&lt;&gt;"",INDEX('Kode Akun'!$D:$D,MATCH($H268,'Kode Akun'!$C:$C,0),0),"")</f>
        <v/>
      </c>
      <c r="J268" s="481"/>
      <c r="K268" s="481"/>
      <c r="L268" s="482"/>
      <c r="M268" s="483"/>
      <c r="N268" s="484"/>
      <c r="O268" s="484"/>
      <c r="P268" s="488" t="str">
        <f>IFERROR(INDEX(Supplier!D:D,MATCH(O268,Supplier!C:C,0),0),"")</f>
        <v/>
      </c>
      <c r="Q268" s="487"/>
      <c r="R268" s="487"/>
      <c r="S268" s="489"/>
      <c r="T268" s="490" t="str">
        <f>IFERROR(INDEX('Kode Akun'!N:N,MATCH(H268,'Kode Akun'!C:C,0),0),"")</f>
        <v/>
      </c>
      <c r="U268" s="488" t="str">
        <f>IFERROR(INDEX('Kode Akun'!O:O,MATCH(H268,'Kode Akun'!C:C,0),0),"")</f>
        <v/>
      </c>
      <c r="V268" s="166"/>
    </row>
    <row r="269" spans="1:22" ht="15" customHeight="1" x14ac:dyDescent="0.25">
      <c r="A269" s="51">
        <f t="shared" si="12"/>
        <v>2</v>
      </c>
      <c r="B269" s="51">
        <f t="shared" si="13"/>
        <v>0</v>
      </c>
      <c r="C269" s="442">
        <f t="shared" si="14"/>
        <v>0</v>
      </c>
      <c r="D269" s="477">
        <v>260</v>
      </c>
      <c r="E269" s="478"/>
      <c r="F269" s="477"/>
      <c r="G269" s="479"/>
      <c r="H269" s="477"/>
      <c r="I269" s="480" t="str">
        <f>IF(H269&lt;&gt;"",INDEX('Kode Akun'!$D:$D,MATCH($H269,'Kode Akun'!$C:$C,0),0),"")</f>
        <v/>
      </c>
      <c r="J269" s="481"/>
      <c r="K269" s="481"/>
      <c r="L269" s="482"/>
      <c r="M269" s="483"/>
      <c r="N269" s="484"/>
      <c r="O269" s="484"/>
      <c r="P269" s="488" t="str">
        <f>IFERROR(INDEX(Supplier!D:D,MATCH(O269,Supplier!C:C,0),0),"")</f>
        <v/>
      </c>
      <c r="Q269" s="487"/>
      <c r="R269" s="487"/>
      <c r="S269" s="489"/>
      <c r="T269" s="490" t="str">
        <f>IFERROR(INDEX('Kode Akun'!N:N,MATCH(H269,'Kode Akun'!C:C,0),0),"")</f>
        <v/>
      </c>
      <c r="U269" s="488" t="str">
        <f>IFERROR(INDEX('Kode Akun'!O:O,MATCH(H269,'Kode Akun'!C:C,0),0),"")</f>
        <v/>
      </c>
      <c r="V269" s="166"/>
    </row>
    <row r="270" spans="1:22" ht="15" customHeight="1" x14ac:dyDescent="0.25">
      <c r="A270" s="51">
        <f t="shared" si="12"/>
        <v>2</v>
      </c>
      <c r="B270" s="51">
        <f t="shared" si="13"/>
        <v>0</v>
      </c>
      <c r="C270" s="442">
        <f t="shared" si="14"/>
        <v>0</v>
      </c>
      <c r="D270" s="477">
        <v>261</v>
      </c>
      <c r="E270" s="478"/>
      <c r="F270" s="477"/>
      <c r="G270" s="479"/>
      <c r="H270" s="477"/>
      <c r="I270" s="480" t="str">
        <f>IF(H270&lt;&gt;"",INDEX('Kode Akun'!$D:$D,MATCH($H270,'Kode Akun'!$C:$C,0),0),"")</f>
        <v/>
      </c>
      <c r="J270" s="481"/>
      <c r="K270" s="481"/>
      <c r="L270" s="482"/>
      <c r="M270" s="483"/>
      <c r="N270" s="484"/>
      <c r="O270" s="484"/>
      <c r="P270" s="488" t="str">
        <f>IFERROR(INDEX(Supplier!D:D,MATCH(O270,Supplier!C:C,0),0),"")</f>
        <v/>
      </c>
      <c r="Q270" s="487"/>
      <c r="R270" s="487"/>
      <c r="S270" s="489"/>
      <c r="T270" s="490" t="str">
        <f>IFERROR(INDEX('Kode Akun'!N:N,MATCH(H270,'Kode Akun'!C:C,0),0),"")</f>
        <v/>
      </c>
      <c r="U270" s="488" t="str">
        <f>IFERROR(INDEX('Kode Akun'!O:O,MATCH(H270,'Kode Akun'!C:C,0),0),"")</f>
        <v/>
      </c>
      <c r="V270" s="166"/>
    </row>
    <row r="271" spans="1:22" ht="15" customHeight="1" x14ac:dyDescent="0.25">
      <c r="A271" s="51">
        <f t="shared" si="12"/>
        <v>2</v>
      </c>
      <c r="B271" s="51">
        <f t="shared" si="13"/>
        <v>0</v>
      </c>
      <c r="C271" s="442">
        <f t="shared" si="14"/>
        <v>0</v>
      </c>
      <c r="D271" s="477">
        <v>262</v>
      </c>
      <c r="E271" s="478"/>
      <c r="F271" s="477"/>
      <c r="G271" s="479"/>
      <c r="H271" s="477"/>
      <c r="I271" s="480" t="str">
        <f>IF(H271&lt;&gt;"",INDEX('Kode Akun'!$D:$D,MATCH($H271,'Kode Akun'!$C:$C,0),0),"")</f>
        <v/>
      </c>
      <c r="J271" s="481"/>
      <c r="K271" s="481"/>
      <c r="L271" s="482"/>
      <c r="M271" s="483"/>
      <c r="N271" s="484"/>
      <c r="O271" s="484"/>
      <c r="P271" s="488" t="str">
        <f>IFERROR(INDEX(Supplier!D:D,MATCH(O271,Supplier!C:C,0),0),"")</f>
        <v/>
      </c>
      <c r="Q271" s="487"/>
      <c r="R271" s="487"/>
      <c r="S271" s="489"/>
      <c r="T271" s="490" t="str">
        <f>IFERROR(INDEX('Kode Akun'!N:N,MATCH(H271,'Kode Akun'!C:C,0),0),"")</f>
        <v/>
      </c>
      <c r="U271" s="488" t="str">
        <f>IFERROR(INDEX('Kode Akun'!O:O,MATCH(H271,'Kode Akun'!C:C,0),0),"")</f>
        <v/>
      </c>
      <c r="V271" s="166"/>
    </row>
    <row r="272" spans="1:22" ht="15" customHeight="1" x14ac:dyDescent="0.25">
      <c r="A272" s="51">
        <f t="shared" si="12"/>
        <v>2</v>
      </c>
      <c r="B272" s="51">
        <f t="shared" si="13"/>
        <v>0</v>
      </c>
      <c r="C272" s="442">
        <f t="shared" si="14"/>
        <v>0</v>
      </c>
      <c r="D272" s="477">
        <v>263</v>
      </c>
      <c r="E272" s="478"/>
      <c r="F272" s="477"/>
      <c r="G272" s="479"/>
      <c r="H272" s="477"/>
      <c r="I272" s="480" t="str">
        <f>IF(H272&lt;&gt;"",INDEX('Kode Akun'!$D:$D,MATCH($H272,'Kode Akun'!$C:$C,0),0),"")</f>
        <v/>
      </c>
      <c r="J272" s="481"/>
      <c r="K272" s="481"/>
      <c r="L272" s="482"/>
      <c r="M272" s="483"/>
      <c r="N272" s="484"/>
      <c r="O272" s="484"/>
      <c r="P272" s="488" t="str">
        <f>IFERROR(INDEX(Supplier!D:D,MATCH(O272,Supplier!C:C,0),0),"")</f>
        <v/>
      </c>
      <c r="Q272" s="487"/>
      <c r="R272" s="487"/>
      <c r="S272" s="489"/>
      <c r="T272" s="490" t="str">
        <f>IFERROR(INDEX('Kode Akun'!N:N,MATCH(H272,'Kode Akun'!C:C,0),0),"")</f>
        <v/>
      </c>
      <c r="U272" s="488" t="str">
        <f>IFERROR(INDEX('Kode Akun'!O:O,MATCH(H272,'Kode Akun'!C:C,0),0),"")</f>
        <v/>
      </c>
      <c r="V272" s="166"/>
    </row>
    <row r="273" spans="1:22" ht="15" customHeight="1" x14ac:dyDescent="0.25">
      <c r="A273" s="51">
        <f t="shared" si="12"/>
        <v>2</v>
      </c>
      <c r="B273" s="51">
        <f t="shared" si="13"/>
        <v>0</v>
      </c>
      <c r="C273" s="442">
        <f t="shared" si="14"/>
        <v>0</v>
      </c>
      <c r="D273" s="477">
        <v>264</v>
      </c>
      <c r="E273" s="478"/>
      <c r="F273" s="477"/>
      <c r="G273" s="479"/>
      <c r="H273" s="477"/>
      <c r="I273" s="480" t="str">
        <f>IF(H273&lt;&gt;"",INDEX('Kode Akun'!$D:$D,MATCH($H273,'Kode Akun'!$C:$C,0),0),"")</f>
        <v/>
      </c>
      <c r="J273" s="481"/>
      <c r="K273" s="481"/>
      <c r="L273" s="482"/>
      <c r="M273" s="483"/>
      <c r="N273" s="484"/>
      <c r="O273" s="484"/>
      <c r="P273" s="488" t="str">
        <f>IFERROR(INDEX(Supplier!D:D,MATCH(O273,Supplier!C:C,0),0),"")</f>
        <v/>
      </c>
      <c r="Q273" s="487"/>
      <c r="R273" s="487"/>
      <c r="S273" s="489"/>
      <c r="T273" s="490" t="str">
        <f>IFERROR(INDEX('Kode Akun'!N:N,MATCH(H273,'Kode Akun'!C:C,0),0),"")</f>
        <v/>
      </c>
      <c r="U273" s="488" t="str">
        <f>IFERROR(INDEX('Kode Akun'!O:O,MATCH(H273,'Kode Akun'!C:C,0),0),"")</f>
        <v/>
      </c>
      <c r="V273" s="166"/>
    </row>
    <row r="274" spans="1:22" ht="15" customHeight="1" x14ac:dyDescent="0.25">
      <c r="A274" s="51">
        <f t="shared" si="12"/>
        <v>2</v>
      </c>
      <c r="B274" s="51">
        <f t="shared" si="13"/>
        <v>0</v>
      </c>
      <c r="C274" s="442">
        <f t="shared" si="14"/>
        <v>0</v>
      </c>
      <c r="D274" s="477">
        <v>265</v>
      </c>
      <c r="E274" s="478"/>
      <c r="F274" s="477"/>
      <c r="G274" s="479"/>
      <c r="H274" s="477"/>
      <c r="I274" s="480" t="str">
        <f>IF(H274&lt;&gt;"",INDEX('Kode Akun'!$D:$D,MATCH($H274,'Kode Akun'!$C:$C,0),0),"")</f>
        <v/>
      </c>
      <c r="J274" s="481"/>
      <c r="K274" s="481"/>
      <c r="L274" s="482"/>
      <c r="M274" s="483"/>
      <c r="N274" s="484"/>
      <c r="O274" s="484"/>
      <c r="P274" s="488" t="str">
        <f>IFERROR(INDEX(Supplier!D:D,MATCH(O274,Supplier!C:C,0),0),"")</f>
        <v/>
      </c>
      <c r="Q274" s="487"/>
      <c r="R274" s="487"/>
      <c r="S274" s="489"/>
      <c r="T274" s="490" t="str">
        <f>IFERROR(INDEX('Kode Akun'!N:N,MATCH(H274,'Kode Akun'!C:C,0),0),"")</f>
        <v/>
      </c>
      <c r="U274" s="488" t="str">
        <f>IFERROR(INDEX('Kode Akun'!O:O,MATCH(H274,'Kode Akun'!C:C,0),0),"")</f>
        <v/>
      </c>
      <c r="V274" s="166"/>
    </row>
    <row r="275" spans="1:22" ht="15" customHeight="1" x14ac:dyDescent="0.25">
      <c r="A275" s="51">
        <f t="shared" si="12"/>
        <v>2</v>
      </c>
      <c r="B275" s="51">
        <f t="shared" si="13"/>
        <v>0</v>
      </c>
      <c r="C275" s="442">
        <f t="shared" si="14"/>
        <v>0</v>
      </c>
      <c r="D275" s="477">
        <v>266</v>
      </c>
      <c r="E275" s="478"/>
      <c r="F275" s="477"/>
      <c r="G275" s="479"/>
      <c r="H275" s="477"/>
      <c r="I275" s="480" t="str">
        <f>IF(H275&lt;&gt;"",INDEX('Kode Akun'!$D:$D,MATCH($H275,'Kode Akun'!$C:$C,0),0),"")</f>
        <v/>
      </c>
      <c r="J275" s="481"/>
      <c r="K275" s="481"/>
      <c r="L275" s="482"/>
      <c r="M275" s="483"/>
      <c r="N275" s="484"/>
      <c r="O275" s="484"/>
      <c r="P275" s="488" t="str">
        <f>IFERROR(INDEX(Supplier!D:D,MATCH(O275,Supplier!C:C,0),0),"")</f>
        <v/>
      </c>
      <c r="Q275" s="487"/>
      <c r="R275" s="487"/>
      <c r="S275" s="489"/>
      <c r="T275" s="490" t="str">
        <f>IFERROR(INDEX('Kode Akun'!N:N,MATCH(H275,'Kode Akun'!C:C,0),0),"")</f>
        <v/>
      </c>
      <c r="U275" s="488" t="str">
        <f>IFERROR(INDEX('Kode Akun'!O:O,MATCH(H275,'Kode Akun'!C:C,0),0),"")</f>
        <v/>
      </c>
      <c r="V275" s="166"/>
    </row>
    <row r="276" spans="1:22" ht="15" customHeight="1" x14ac:dyDescent="0.25">
      <c r="A276" s="51">
        <f t="shared" si="12"/>
        <v>2</v>
      </c>
      <c r="B276" s="51">
        <f t="shared" si="13"/>
        <v>0</v>
      </c>
      <c r="C276" s="442">
        <f t="shared" si="14"/>
        <v>0</v>
      </c>
      <c r="D276" s="477">
        <v>267</v>
      </c>
      <c r="E276" s="478"/>
      <c r="F276" s="477"/>
      <c r="G276" s="479"/>
      <c r="H276" s="477"/>
      <c r="I276" s="480" t="str">
        <f>IF(H276&lt;&gt;"",INDEX('Kode Akun'!$D:$D,MATCH($H276,'Kode Akun'!$C:$C,0),0),"")</f>
        <v/>
      </c>
      <c r="J276" s="481"/>
      <c r="K276" s="481"/>
      <c r="L276" s="482"/>
      <c r="M276" s="483"/>
      <c r="N276" s="484"/>
      <c r="O276" s="484"/>
      <c r="P276" s="488" t="str">
        <f>IFERROR(INDEX(Supplier!D:D,MATCH(O276,Supplier!C:C,0),0),"")</f>
        <v/>
      </c>
      <c r="Q276" s="487"/>
      <c r="R276" s="487"/>
      <c r="S276" s="489"/>
      <c r="T276" s="490" t="str">
        <f>IFERROR(INDEX('Kode Akun'!N:N,MATCH(H276,'Kode Akun'!C:C,0),0),"")</f>
        <v/>
      </c>
      <c r="U276" s="488" t="str">
        <f>IFERROR(INDEX('Kode Akun'!O:O,MATCH(H276,'Kode Akun'!C:C,0),0),"")</f>
        <v/>
      </c>
      <c r="V276" s="166"/>
    </row>
    <row r="277" spans="1:22" ht="15" customHeight="1" x14ac:dyDescent="0.25">
      <c r="A277" s="51">
        <f t="shared" si="12"/>
        <v>2</v>
      </c>
      <c r="B277" s="51">
        <f t="shared" si="13"/>
        <v>0</v>
      </c>
      <c r="C277" s="442">
        <f t="shared" si="14"/>
        <v>0</v>
      </c>
      <c r="D277" s="477">
        <v>268</v>
      </c>
      <c r="E277" s="478"/>
      <c r="F277" s="477"/>
      <c r="G277" s="479"/>
      <c r="H277" s="477"/>
      <c r="I277" s="480" t="str">
        <f>IF(H277&lt;&gt;"",INDEX('Kode Akun'!$D:$D,MATCH($H277,'Kode Akun'!$C:$C,0),0),"")</f>
        <v/>
      </c>
      <c r="J277" s="481"/>
      <c r="K277" s="481"/>
      <c r="L277" s="482"/>
      <c r="M277" s="483"/>
      <c r="N277" s="484"/>
      <c r="O277" s="484"/>
      <c r="P277" s="488" t="str">
        <f>IFERROR(INDEX(Supplier!D:D,MATCH(O277,Supplier!C:C,0),0),"")</f>
        <v/>
      </c>
      <c r="Q277" s="487"/>
      <c r="R277" s="487"/>
      <c r="S277" s="489"/>
      <c r="T277" s="490" t="str">
        <f>IFERROR(INDEX('Kode Akun'!N:N,MATCH(H277,'Kode Akun'!C:C,0),0),"")</f>
        <v/>
      </c>
      <c r="U277" s="488" t="str">
        <f>IFERROR(INDEX('Kode Akun'!O:O,MATCH(H277,'Kode Akun'!C:C,0),0),"")</f>
        <v/>
      </c>
      <c r="V277" s="166"/>
    </row>
    <row r="278" spans="1:22" ht="15" customHeight="1" x14ac:dyDescent="0.25">
      <c r="A278" s="51">
        <f t="shared" si="12"/>
        <v>2</v>
      </c>
      <c r="B278" s="51">
        <f t="shared" si="13"/>
        <v>0</v>
      </c>
      <c r="C278" s="442">
        <f t="shared" si="14"/>
        <v>0</v>
      </c>
      <c r="D278" s="477">
        <v>269</v>
      </c>
      <c r="E278" s="478"/>
      <c r="F278" s="477"/>
      <c r="G278" s="479"/>
      <c r="H278" s="477"/>
      <c r="I278" s="480" t="str">
        <f>IF(H278&lt;&gt;"",INDEX('Kode Akun'!$D:$D,MATCH($H278,'Kode Akun'!$C:$C,0),0),"")</f>
        <v/>
      </c>
      <c r="J278" s="481"/>
      <c r="K278" s="481"/>
      <c r="L278" s="482"/>
      <c r="M278" s="483"/>
      <c r="N278" s="484"/>
      <c r="O278" s="484"/>
      <c r="P278" s="488" t="str">
        <f>IFERROR(INDEX(Supplier!D:D,MATCH(O278,Supplier!C:C,0),0),"")</f>
        <v/>
      </c>
      <c r="Q278" s="487"/>
      <c r="R278" s="487"/>
      <c r="S278" s="489"/>
      <c r="T278" s="490" t="str">
        <f>IFERROR(INDEX('Kode Akun'!N:N,MATCH(H278,'Kode Akun'!C:C,0),0),"")</f>
        <v/>
      </c>
      <c r="U278" s="488" t="str">
        <f>IFERROR(INDEX('Kode Akun'!O:O,MATCH(H278,'Kode Akun'!C:C,0),0),"")</f>
        <v/>
      </c>
      <c r="V278" s="166"/>
    </row>
    <row r="279" spans="1:22" ht="15" customHeight="1" x14ac:dyDescent="0.25">
      <c r="A279" s="51">
        <f t="shared" si="12"/>
        <v>2</v>
      </c>
      <c r="B279" s="51">
        <f t="shared" si="13"/>
        <v>0</v>
      </c>
      <c r="C279" s="442">
        <f t="shared" si="14"/>
        <v>0</v>
      </c>
      <c r="D279" s="477">
        <v>270</v>
      </c>
      <c r="E279" s="478"/>
      <c r="F279" s="477"/>
      <c r="G279" s="479"/>
      <c r="H279" s="477"/>
      <c r="I279" s="480" t="str">
        <f>IF(H279&lt;&gt;"",INDEX('Kode Akun'!$D:$D,MATCH($H279,'Kode Akun'!$C:$C,0),0),"")</f>
        <v/>
      </c>
      <c r="J279" s="481"/>
      <c r="K279" s="481"/>
      <c r="L279" s="482"/>
      <c r="M279" s="483"/>
      <c r="N279" s="484"/>
      <c r="O279" s="484"/>
      <c r="P279" s="488" t="str">
        <f>IFERROR(INDEX(Supplier!D:D,MATCH(O279,Supplier!C:C,0),0),"")</f>
        <v/>
      </c>
      <c r="Q279" s="487"/>
      <c r="R279" s="487"/>
      <c r="S279" s="489"/>
      <c r="T279" s="490" t="str">
        <f>IFERROR(INDEX('Kode Akun'!N:N,MATCH(H279,'Kode Akun'!C:C,0),0),"")</f>
        <v/>
      </c>
      <c r="U279" s="488" t="str">
        <f>IFERROR(INDEX('Kode Akun'!O:O,MATCH(H279,'Kode Akun'!C:C,0),0),"")</f>
        <v/>
      </c>
      <c r="V279" s="166"/>
    </row>
    <row r="280" spans="1:22" ht="15" customHeight="1" x14ac:dyDescent="0.25">
      <c r="A280" s="51">
        <f t="shared" si="12"/>
        <v>2</v>
      </c>
      <c r="B280" s="51">
        <f t="shared" si="13"/>
        <v>0</v>
      </c>
      <c r="C280" s="442">
        <f t="shared" si="14"/>
        <v>0</v>
      </c>
      <c r="D280" s="477">
        <v>271</v>
      </c>
      <c r="E280" s="478"/>
      <c r="F280" s="477"/>
      <c r="G280" s="479"/>
      <c r="H280" s="477"/>
      <c r="I280" s="480" t="str">
        <f>IF(H280&lt;&gt;"",INDEX('Kode Akun'!$D:$D,MATCH($H280,'Kode Akun'!$C:$C,0),0),"")</f>
        <v/>
      </c>
      <c r="J280" s="481"/>
      <c r="K280" s="481"/>
      <c r="L280" s="482"/>
      <c r="M280" s="483"/>
      <c r="N280" s="484"/>
      <c r="O280" s="484"/>
      <c r="P280" s="488" t="str">
        <f>IFERROR(INDEX(Supplier!D:D,MATCH(O280,Supplier!C:C,0),0),"")</f>
        <v/>
      </c>
      <c r="Q280" s="487"/>
      <c r="R280" s="487"/>
      <c r="S280" s="489"/>
      <c r="T280" s="490" t="str">
        <f>IFERROR(INDEX('Kode Akun'!N:N,MATCH(H280,'Kode Akun'!C:C,0),0),"")</f>
        <v/>
      </c>
      <c r="U280" s="488" t="str">
        <f>IFERROR(INDEX('Kode Akun'!O:O,MATCH(H280,'Kode Akun'!C:C,0),0),"")</f>
        <v/>
      </c>
      <c r="V280" s="166"/>
    </row>
    <row r="281" spans="1:22" ht="15" customHeight="1" x14ac:dyDescent="0.25">
      <c r="A281" s="51">
        <f t="shared" si="12"/>
        <v>2</v>
      </c>
      <c r="B281" s="51">
        <f t="shared" si="13"/>
        <v>0</v>
      </c>
      <c r="C281" s="442">
        <f t="shared" si="14"/>
        <v>0</v>
      </c>
      <c r="D281" s="477">
        <v>272</v>
      </c>
      <c r="E281" s="478"/>
      <c r="F281" s="477"/>
      <c r="G281" s="479"/>
      <c r="H281" s="477"/>
      <c r="I281" s="480" t="str">
        <f>IF(H281&lt;&gt;"",INDEX('Kode Akun'!$D:$D,MATCH($H281,'Kode Akun'!$C:$C,0),0),"")</f>
        <v/>
      </c>
      <c r="J281" s="481"/>
      <c r="K281" s="481"/>
      <c r="L281" s="482"/>
      <c r="M281" s="483"/>
      <c r="N281" s="484"/>
      <c r="O281" s="484"/>
      <c r="P281" s="488" t="str">
        <f>IFERROR(INDEX(Supplier!D:D,MATCH(O281,Supplier!C:C,0),0),"")</f>
        <v/>
      </c>
      <c r="Q281" s="487"/>
      <c r="R281" s="487"/>
      <c r="S281" s="489"/>
      <c r="T281" s="490" t="str">
        <f>IFERROR(INDEX('Kode Akun'!N:N,MATCH(H281,'Kode Akun'!C:C,0),0),"")</f>
        <v/>
      </c>
      <c r="U281" s="488" t="str">
        <f>IFERROR(INDEX('Kode Akun'!O:O,MATCH(H281,'Kode Akun'!C:C,0),0),"")</f>
        <v/>
      </c>
      <c r="V281" s="166"/>
    </row>
    <row r="282" spans="1:22" ht="15" customHeight="1" x14ac:dyDescent="0.25">
      <c r="A282" s="51">
        <f t="shared" si="12"/>
        <v>2</v>
      </c>
      <c r="B282" s="51">
        <f t="shared" si="13"/>
        <v>0</v>
      </c>
      <c r="C282" s="442">
        <f t="shared" si="14"/>
        <v>0</v>
      </c>
      <c r="D282" s="477">
        <v>273</v>
      </c>
      <c r="E282" s="478"/>
      <c r="F282" s="477"/>
      <c r="G282" s="479"/>
      <c r="H282" s="477"/>
      <c r="I282" s="480" t="str">
        <f>IF(H282&lt;&gt;"",INDEX('Kode Akun'!$D:$D,MATCH($H282,'Kode Akun'!$C:$C,0),0),"")</f>
        <v/>
      </c>
      <c r="J282" s="481"/>
      <c r="K282" s="481"/>
      <c r="L282" s="482"/>
      <c r="M282" s="483"/>
      <c r="N282" s="484"/>
      <c r="O282" s="484"/>
      <c r="P282" s="488" t="str">
        <f>IFERROR(INDEX(Supplier!D:D,MATCH(O282,Supplier!C:C,0),0),"")</f>
        <v/>
      </c>
      <c r="Q282" s="487"/>
      <c r="R282" s="487"/>
      <c r="S282" s="489"/>
      <c r="T282" s="490" t="str">
        <f>IFERROR(INDEX('Kode Akun'!N:N,MATCH(H282,'Kode Akun'!C:C,0),0),"")</f>
        <v/>
      </c>
      <c r="U282" s="488" t="str">
        <f>IFERROR(INDEX('Kode Akun'!O:O,MATCH(H282,'Kode Akun'!C:C,0),0),"")</f>
        <v/>
      </c>
      <c r="V282" s="166"/>
    </row>
    <row r="283" spans="1:22" ht="15" customHeight="1" x14ac:dyDescent="0.25">
      <c r="A283" s="51">
        <f t="shared" si="12"/>
        <v>2</v>
      </c>
      <c r="B283" s="51">
        <f t="shared" si="13"/>
        <v>0</v>
      </c>
      <c r="C283" s="442">
        <f t="shared" si="14"/>
        <v>0</v>
      </c>
      <c r="D283" s="477">
        <v>274</v>
      </c>
      <c r="E283" s="478"/>
      <c r="F283" s="477"/>
      <c r="G283" s="479"/>
      <c r="H283" s="477"/>
      <c r="I283" s="480" t="str">
        <f>IF(H283&lt;&gt;"",INDEX('Kode Akun'!$D:$D,MATCH($H283,'Kode Akun'!$C:$C,0),0),"")</f>
        <v/>
      </c>
      <c r="J283" s="481"/>
      <c r="K283" s="481"/>
      <c r="L283" s="482"/>
      <c r="M283" s="483"/>
      <c r="N283" s="484"/>
      <c r="O283" s="484"/>
      <c r="P283" s="488" t="str">
        <f>IFERROR(INDEX(Supplier!D:D,MATCH(O283,Supplier!C:C,0),0),"")</f>
        <v/>
      </c>
      <c r="Q283" s="487"/>
      <c r="R283" s="487"/>
      <c r="S283" s="489"/>
      <c r="T283" s="490" t="str">
        <f>IFERROR(INDEX('Kode Akun'!N:N,MATCH(H283,'Kode Akun'!C:C,0),0),"")</f>
        <v/>
      </c>
      <c r="U283" s="488" t="str">
        <f>IFERROR(INDEX('Kode Akun'!O:O,MATCH(H283,'Kode Akun'!C:C,0),0),"")</f>
        <v/>
      </c>
      <c r="V283" s="166"/>
    </row>
    <row r="284" spans="1:22" ht="15" customHeight="1" x14ac:dyDescent="0.25">
      <c r="A284" s="51">
        <f t="shared" si="12"/>
        <v>2</v>
      </c>
      <c r="B284" s="51">
        <f t="shared" si="13"/>
        <v>0</v>
      </c>
      <c r="C284" s="442">
        <f t="shared" si="14"/>
        <v>0</v>
      </c>
      <c r="D284" s="477">
        <v>275</v>
      </c>
      <c r="E284" s="478"/>
      <c r="F284" s="477"/>
      <c r="G284" s="479"/>
      <c r="H284" s="477"/>
      <c r="I284" s="480" t="str">
        <f>IF(H284&lt;&gt;"",INDEX('Kode Akun'!$D:$D,MATCH($H284,'Kode Akun'!$C:$C,0),0),"")</f>
        <v/>
      </c>
      <c r="J284" s="481"/>
      <c r="K284" s="481"/>
      <c r="L284" s="482"/>
      <c r="M284" s="483"/>
      <c r="N284" s="484"/>
      <c r="O284" s="484"/>
      <c r="P284" s="488" t="str">
        <f>IFERROR(INDEX(Supplier!D:D,MATCH(O284,Supplier!C:C,0),0),"")</f>
        <v/>
      </c>
      <c r="Q284" s="487"/>
      <c r="R284" s="487"/>
      <c r="S284" s="489"/>
      <c r="T284" s="490" t="str">
        <f>IFERROR(INDEX('Kode Akun'!N:N,MATCH(H284,'Kode Akun'!C:C,0),0),"")</f>
        <v/>
      </c>
      <c r="U284" s="488" t="str">
        <f>IFERROR(INDEX('Kode Akun'!O:O,MATCH(H284,'Kode Akun'!C:C,0),0),"")</f>
        <v/>
      </c>
      <c r="V284" s="166"/>
    </row>
    <row r="285" spans="1:22" ht="15" customHeight="1" x14ac:dyDescent="0.25">
      <c r="A285" s="51">
        <f t="shared" si="12"/>
        <v>2</v>
      </c>
      <c r="B285" s="51">
        <f t="shared" si="13"/>
        <v>0</v>
      </c>
      <c r="C285" s="442">
        <f t="shared" si="14"/>
        <v>0</v>
      </c>
      <c r="D285" s="477">
        <v>276</v>
      </c>
      <c r="E285" s="478"/>
      <c r="F285" s="477"/>
      <c r="G285" s="479"/>
      <c r="H285" s="477"/>
      <c r="I285" s="480" t="str">
        <f>IF(H285&lt;&gt;"",INDEX('Kode Akun'!$D:$D,MATCH($H285,'Kode Akun'!$C:$C,0),0),"")</f>
        <v/>
      </c>
      <c r="J285" s="481"/>
      <c r="K285" s="481"/>
      <c r="L285" s="482"/>
      <c r="M285" s="483"/>
      <c r="N285" s="484"/>
      <c r="O285" s="484"/>
      <c r="P285" s="488" t="str">
        <f>IFERROR(INDEX(Supplier!D:D,MATCH(O285,Supplier!C:C,0),0),"")</f>
        <v/>
      </c>
      <c r="Q285" s="487"/>
      <c r="R285" s="487"/>
      <c r="S285" s="489"/>
      <c r="T285" s="490" t="str">
        <f>IFERROR(INDEX('Kode Akun'!N:N,MATCH(H285,'Kode Akun'!C:C,0),0),"")</f>
        <v/>
      </c>
      <c r="U285" s="488" t="str">
        <f>IFERROR(INDEX('Kode Akun'!O:O,MATCH(H285,'Kode Akun'!C:C,0),0),"")</f>
        <v/>
      </c>
      <c r="V285" s="166"/>
    </row>
    <row r="286" spans="1:22" ht="15" customHeight="1" x14ac:dyDescent="0.25">
      <c r="A286" s="51">
        <f t="shared" si="12"/>
        <v>2</v>
      </c>
      <c r="B286" s="51">
        <f t="shared" si="13"/>
        <v>0</v>
      </c>
      <c r="C286" s="442">
        <f t="shared" si="14"/>
        <v>0</v>
      </c>
      <c r="D286" s="477">
        <v>277</v>
      </c>
      <c r="E286" s="478"/>
      <c r="F286" s="477"/>
      <c r="G286" s="479"/>
      <c r="H286" s="477"/>
      <c r="I286" s="480" t="str">
        <f>IF(H286&lt;&gt;"",INDEX('Kode Akun'!$D:$D,MATCH($H286,'Kode Akun'!$C:$C,0),0),"")</f>
        <v/>
      </c>
      <c r="J286" s="481"/>
      <c r="K286" s="481"/>
      <c r="L286" s="482"/>
      <c r="M286" s="483"/>
      <c r="N286" s="484"/>
      <c r="O286" s="484"/>
      <c r="P286" s="488" t="str">
        <f>IFERROR(INDEX(Supplier!D:D,MATCH(O286,Supplier!C:C,0),0),"")</f>
        <v/>
      </c>
      <c r="Q286" s="487"/>
      <c r="R286" s="487"/>
      <c r="S286" s="489"/>
      <c r="T286" s="490" t="str">
        <f>IFERROR(INDEX('Kode Akun'!N:N,MATCH(H286,'Kode Akun'!C:C,0),0),"")</f>
        <v/>
      </c>
      <c r="U286" s="488" t="str">
        <f>IFERROR(INDEX('Kode Akun'!O:O,MATCH(H286,'Kode Akun'!C:C,0),0),"")</f>
        <v/>
      </c>
      <c r="V286" s="166"/>
    </row>
    <row r="287" spans="1:22" ht="15" customHeight="1" x14ac:dyDescent="0.25">
      <c r="A287" s="51">
        <f t="shared" si="12"/>
        <v>2</v>
      </c>
      <c r="B287" s="51">
        <f t="shared" si="13"/>
        <v>0</v>
      </c>
      <c r="C287" s="442">
        <f t="shared" si="14"/>
        <v>0</v>
      </c>
      <c r="D287" s="477">
        <v>278</v>
      </c>
      <c r="E287" s="478"/>
      <c r="F287" s="477"/>
      <c r="G287" s="479"/>
      <c r="H287" s="477"/>
      <c r="I287" s="480" t="str">
        <f>IF(H287&lt;&gt;"",INDEX('Kode Akun'!$D:$D,MATCH($H287,'Kode Akun'!$C:$C,0),0),"")</f>
        <v/>
      </c>
      <c r="J287" s="481"/>
      <c r="K287" s="481"/>
      <c r="L287" s="482"/>
      <c r="M287" s="483"/>
      <c r="N287" s="484"/>
      <c r="O287" s="484"/>
      <c r="P287" s="488" t="str">
        <f>IFERROR(INDEX(Supplier!D:D,MATCH(O287,Supplier!C:C,0),0),"")</f>
        <v/>
      </c>
      <c r="Q287" s="487"/>
      <c r="R287" s="487"/>
      <c r="S287" s="489"/>
      <c r="T287" s="490" t="str">
        <f>IFERROR(INDEX('Kode Akun'!N:N,MATCH(H287,'Kode Akun'!C:C,0),0),"")</f>
        <v/>
      </c>
      <c r="U287" s="488" t="str">
        <f>IFERROR(INDEX('Kode Akun'!O:O,MATCH(H287,'Kode Akun'!C:C,0),0),"")</f>
        <v/>
      </c>
      <c r="V287" s="166"/>
    </row>
    <row r="288" spans="1:22" ht="15" customHeight="1" x14ac:dyDescent="0.25">
      <c r="A288" s="51">
        <f t="shared" si="12"/>
        <v>2</v>
      </c>
      <c r="B288" s="51">
        <f t="shared" si="13"/>
        <v>0</v>
      </c>
      <c r="C288" s="442">
        <f t="shared" si="14"/>
        <v>0</v>
      </c>
      <c r="D288" s="477">
        <v>279</v>
      </c>
      <c r="E288" s="478"/>
      <c r="F288" s="477"/>
      <c r="G288" s="479"/>
      <c r="H288" s="477"/>
      <c r="I288" s="480" t="str">
        <f>IF(H288&lt;&gt;"",INDEX('Kode Akun'!$D:$D,MATCH($H288,'Kode Akun'!$C:$C,0),0),"")</f>
        <v/>
      </c>
      <c r="J288" s="481"/>
      <c r="K288" s="481"/>
      <c r="L288" s="482"/>
      <c r="M288" s="483"/>
      <c r="N288" s="484"/>
      <c r="O288" s="484"/>
      <c r="P288" s="488" t="str">
        <f>IFERROR(INDEX(Supplier!D:D,MATCH(O288,Supplier!C:C,0),0),"")</f>
        <v/>
      </c>
      <c r="Q288" s="487"/>
      <c r="R288" s="487"/>
      <c r="S288" s="489"/>
      <c r="T288" s="490" t="str">
        <f>IFERROR(INDEX('Kode Akun'!N:N,MATCH(H288,'Kode Akun'!C:C,0),0),"")</f>
        <v/>
      </c>
      <c r="U288" s="488" t="str">
        <f>IFERROR(INDEX('Kode Akun'!O:O,MATCH(H288,'Kode Akun'!C:C,0),0),"")</f>
        <v/>
      </c>
      <c r="V288" s="166"/>
    </row>
    <row r="289" spans="1:22" ht="15" customHeight="1" x14ac:dyDescent="0.25">
      <c r="A289" s="51">
        <f t="shared" si="12"/>
        <v>2</v>
      </c>
      <c r="B289" s="51">
        <f t="shared" si="13"/>
        <v>0</v>
      </c>
      <c r="C289" s="442">
        <f t="shared" si="14"/>
        <v>0</v>
      </c>
      <c r="D289" s="477">
        <v>280</v>
      </c>
      <c r="E289" s="478"/>
      <c r="F289" s="477"/>
      <c r="G289" s="479"/>
      <c r="H289" s="477"/>
      <c r="I289" s="480" t="str">
        <f>IF(H289&lt;&gt;"",INDEX('Kode Akun'!$D:$D,MATCH($H289,'Kode Akun'!$C:$C,0),0),"")</f>
        <v/>
      </c>
      <c r="J289" s="481"/>
      <c r="K289" s="481"/>
      <c r="L289" s="482"/>
      <c r="M289" s="483"/>
      <c r="N289" s="484"/>
      <c r="O289" s="484"/>
      <c r="P289" s="488" t="str">
        <f>IFERROR(INDEX(Supplier!D:D,MATCH(O289,Supplier!C:C,0),0),"")</f>
        <v/>
      </c>
      <c r="Q289" s="487"/>
      <c r="R289" s="487"/>
      <c r="S289" s="489"/>
      <c r="T289" s="490" t="str">
        <f>IFERROR(INDEX('Kode Akun'!N:N,MATCH(H289,'Kode Akun'!C:C,0),0),"")</f>
        <v/>
      </c>
      <c r="U289" s="488" t="str">
        <f>IFERROR(INDEX('Kode Akun'!O:O,MATCH(H289,'Kode Akun'!C:C,0),0),"")</f>
        <v/>
      </c>
      <c r="V289" s="166"/>
    </row>
    <row r="290" spans="1:22" ht="15" customHeight="1" x14ac:dyDescent="0.25">
      <c r="A290" s="51">
        <f t="shared" si="12"/>
        <v>2</v>
      </c>
      <c r="B290" s="51">
        <f t="shared" si="13"/>
        <v>0</v>
      </c>
      <c r="C290" s="442">
        <f t="shared" si="14"/>
        <v>0</v>
      </c>
      <c r="D290" s="477">
        <v>281</v>
      </c>
      <c r="E290" s="478"/>
      <c r="F290" s="477"/>
      <c r="G290" s="479"/>
      <c r="H290" s="477"/>
      <c r="I290" s="480" t="str">
        <f>IF(H290&lt;&gt;"",INDEX('Kode Akun'!$D:$D,MATCH($H290,'Kode Akun'!$C:$C,0),0),"")</f>
        <v/>
      </c>
      <c r="J290" s="481"/>
      <c r="K290" s="481"/>
      <c r="L290" s="482"/>
      <c r="M290" s="483"/>
      <c r="N290" s="484"/>
      <c r="O290" s="484"/>
      <c r="P290" s="488" t="str">
        <f>IFERROR(INDEX(Supplier!D:D,MATCH(O290,Supplier!C:C,0),0),"")</f>
        <v/>
      </c>
      <c r="Q290" s="487"/>
      <c r="R290" s="487"/>
      <c r="S290" s="489"/>
      <c r="T290" s="490" t="str">
        <f>IFERROR(INDEX('Kode Akun'!N:N,MATCH(H290,'Kode Akun'!C:C,0),0),"")</f>
        <v/>
      </c>
      <c r="U290" s="488" t="str">
        <f>IFERROR(INDEX('Kode Akun'!O:O,MATCH(H290,'Kode Akun'!C:C,0),0),"")</f>
        <v/>
      </c>
      <c r="V290" s="166"/>
    </row>
    <row r="291" spans="1:22" ht="15" customHeight="1" x14ac:dyDescent="0.25">
      <c r="A291" s="51">
        <f t="shared" si="12"/>
        <v>2</v>
      </c>
      <c r="B291" s="51">
        <f t="shared" si="13"/>
        <v>0</v>
      </c>
      <c r="C291" s="442">
        <f t="shared" si="14"/>
        <v>0</v>
      </c>
      <c r="D291" s="477">
        <v>282</v>
      </c>
      <c r="E291" s="478"/>
      <c r="F291" s="477"/>
      <c r="G291" s="479"/>
      <c r="H291" s="477"/>
      <c r="I291" s="480" t="str">
        <f>IF(H291&lt;&gt;"",INDEX('Kode Akun'!$D:$D,MATCH($H291,'Kode Akun'!$C:$C,0),0),"")</f>
        <v/>
      </c>
      <c r="J291" s="481"/>
      <c r="K291" s="481"/>
      <c r="L291" s="482"/>
      <c r="M291" s="483"/>
      <c r="N291" s="484"/>
      <c r="O291" s="484"/>
      <c r="P291" s="488" t="str">
        <f>IFERROR(INDEX(Supplier!D:D,MATCH(O291,Supplier!C:C,0),0),"")</f>
        <v/>
      </c>
      <c r="Q291" s="487"/>
      <c r="R291" s="487"/>
      <c r="S291" s="489"/>
      <c r="T291" s="490" t="str">
        <f>IFERROR(INDEX('Kode Akun'!N:N,MATCH(H291,'Kode Akun'!C:C,0),0),"")</f>
        <v/>
      </c>
      <c r="U291" s="488" t="str">
        <f>IFERROR(INDEX('Kode Akun'!O:O,MATCH(H291,'Kode Akun'!C:C,0),0),"")</f>
        <v/>
      </c>
      <c r="V291" s="166"/>
    </row>
    <row r="292" spans="1:22" ht="15" customHeight="1" x14ac:dyDescent="0.25">
      <c r="A292" s="51">
        <f t="shared" si="12"/>
        <v>2</v>
      </c>
      <c r="B292" s="51">
        <f t="shared" si="13"/>
        <v>0</v>
      </c>
      <c r="C292" s="442">
        <f t="shared" si="14"/>
        <v>0</v>
      </c>
      <c r="D292" s="477">
        <v>283</v>
      </c>
      <c r="E292" s="478"/>
      <c r="F292" s="477"/>
      <c r="G292" s="479"/>
      <c r="H292" s="477"/>
      <c r="I292" s="480" t="str">
        <f>IF(H292&lt;&gt;"",INDEX('Kode Akun'!$D:$D,MATCH($H292,'Kode Akun'!$C:$C,0),0),"")</f>
        <v/>
      </c>
      <c r="J292" s="481"/>
      <c r="K292" s="481"/>
      <c r="L292" s="482"/>
      <c r="M292" s="483"/>
      <c r="N292" s="484"/>
      <c r="O292" s="484"/>
      <c r="P292" s="488" t="str">
        <f>IFERROR(INDEX(Supplier!D:D,MATCH(O292,Supplier!C:C,0),0),"")</f>
        <v/>
      </c>
      <c r="Q292" s="487"/>
      <c r="R292" s="487"/>
      <c r="S292" s="489"/>
      <c r="T292" s="490" t="str">
        <f>IFERROR(INDEX('Kode Akun'!N:N,MATCH(H292,'Kode Akun'!C:C,0),0),"")</f>
        <v/>
      </c>
      <c r="U292" s="488" t="str">
        <f>IFERROR(INDEX('Kode Akun'!O:O,MATCH(H292,'Kode Akun'!C:C,0),0),"")</f>
        <v/>
      </c>
      <c r="V292" s="166"/>
    </row>
    <row r="293" spans="1:22" ht="15" customHeight="1" x14ac:dyDescent="0.25">
      <c r="A293" s="51">
        <f t="shared" si="12"/>
        <v>2</v>
      </c>
      <c r="B293" s="51">
        <f t="shared" si="13"/>
        <v>0</v>
      </c>
      <c r="C293" s="442">
        <f t="shared" si="14"/>
        <v>0</v>
      </c>
      <c r="D293" s="477">
        <v>284</v>
      </c>
      <c r="E293" s="478"/>
      <c r="F293" s="477"/>
      <c r="G293" s="479"/>
      <c r="H293" s="477"/>
      <c r="I293" s="480" t="str">
        <f>IF(H293&lt;&gt;"",INDEX('Kode Akun'!$D:$D,MATCH($H293,'Kode Akun'!$C:$C,0),0),"")</f>
        <v/>
      </c>
      <c r="J293" s="481"/>
      <c r="K293" s="481"/>
      <c r="L293" s="482"/>
      <c r="M293" s="483"/>
      <c r="N293" s="484"/>
      <c r="O293" s="484"/>
      <c r="P293" s="488" t="str">
        <f>IFERROR(INDEX(Supplier!D:D,MATCH(O293,Supplier!C:C,0),0),"")</f>
        <v/>
      </c>
      <c r="Q293" s="487"/>
      <c r="R293" s="487"/>
      <c r="S293" s="489"/>
      <c r="T293" s="490" t="str">
        <f>IFERROR(INDEX('Kode Akun'!N:N,MATCH(H293,'Kode Akun'!C:C,0),0),"")</f>
        <v/>
      </c>
      <c r="U293" s="488" t="str">
        <f>IFERROR(INDEX('Kode Akun'!O:O,MATCH(H293,'Kode Akun'!C:C,0),0),"")</f>
        <v/>
      </c>
      <c r="V293" s="166"/>
    </row>
    <row r="294" spans="1:22" ht="15" customHeight="1" x14ac:dyDescent="0.25">
      <c r="A294" s="51">
        <f t="shared" si="12"/>
        <v>2</v>
      </c>
      <c r="B294" s="51">
        <f t="shared" si="13"/>
        <v>0</v>
      </c>
      <c r="C294" s="442">
        <f t="shared" si="14"/>
        <v>0</v>
      </c>
      <c r="D294" s="477">
        <v>285</v>
      </c>
      <c r="E294" s="478"/>
      <c r="F294" s="477"/>
      <c r="G294" s="479"/>
      <c r="H294" s="477"/>
      <c r="I294" s="480" t="str">
        <f>IF(H294&lt;&gt;"",INDEX('Kode Akun'!$D:$D,MATCH($H294,'Kode Akun'!$C:$C,0),0),"")</f>
        <v/>
      </c>
      <c r="J294" s="481"/>
      <c r="K294" s="481"/>
      <c r="L294" s="482"/>
      <c r="M294" s="483"/>
      <c r="N294" s="484"/>
      <c r="O294" s="484"/>
      <c r="P294" s="488" t="str">
        <f>IFERROR(INDEX(Supplier!D:D,MATCH(O294,Supplier!C:C,0),0),"")</f>
        <v/>
      </c>
      <c r="Q294" s="487"/>
      <c r="R294" s="487"/>
      <c r="S294" s="489"/>
      <c r="T294" s="490" t="str">
        <f>IFERROR(INDEX('Kode Akun'!N:N,MATCH(H294,'Kode Akun'!C:C,0),0),"")</f>
        <v/>
      </c>
      <c r="U294" s="488" t="str">
        <f>IFERROR(INDEX('Kode Akun'!O:O,MATCH(H294,'Kode Akun'!C:C,0),0),"")</f>
        <v/>
      </c>
      <c r="V294" s="166"/>
    </row>
    <row r="295" spans="1:22" ht="15" customHeight="1" x14ac:dyDescent="0.25">
      <c r="A295" s="51">
        <f t="shared" si="12"/>
        <v>2</v>
      </c>
      <c r="B295" s="51">
        <f t="shared" si="13"/>
        <v>0</v>
      </c>
      <c r="C295" s="442">
        <f t="shared" si="14"/>
        <v>0</v>
      </c>
      <c r="D295" s="477">
        <v>286</v>
      </c>
      <c r="E295" s="478"/>
      <c r="F295" s="477"/>
      <c r="G295" s="479"/>
      <c r="H295" s="477"/>
      <c r="I295" s="480" t="str">
        <f>IF(H295&lt;&gt;"",INDEX('Kode Akun'!$D:$D,MATCH($H295,'Kode Akun'!$C:$C,0),0),"")</f>
        <v/>
      </c>
      <c r="J295" s="481"/>
      <c r="K295" s="481"/>
      <c r="L295" s="482"/>
      <c r="M295" s="483"/>
      <c r="N295" s="484"/>
      <c r="O295" s="484"/>
      <c r="P295" s="488" t="str">
        <f>IFERROR(INDEX(Supplier!D:D,MATCH(O295,Supplier!C:C,0),0),"")</f>
        <v/>
      </c>
      <c r="Q295" s="487"/>
      <c r="R295" s="487"/>
      <c r="S295" s="489"/>
      <c r="T295" s="490" t="str">
        <f>IFERROR(INDEX('Kode Akun'!N:N,MATCH(H295,'Kode Akun'!C:C,0),0),"")</f>
        <v/>
      </c>
      <c r="U295" s="488" t="str">
        <f>IFERROR(INDEX('Kode Akun'!O:O,MATCH(H295,'Kode Akun'!C:C,0),0),"")</f>
        <v/>
      </c>
      <c r="V295" s="166"/>
    </row>
    <row r="296" spans="1:22" ht="15" customHeight="1" x14ac:dyDescent="0.25">
      <c r="A296" s="51">
        <f t="shared" si="12"/>
        <v>2</v>
      </c>
      <c r="B296" s="51">
        <f t="shared" si="13"/>
        <v>0</v>
      </c>
      <c r="C296" s="442">
        <f t="shared" si="14"/>
        <v>0</v>
      </c>
      <c r="D296" s="477">
        <v>287</v>
      </c>
      <c r="E296" s="478"/>
      <c r="F296" s="477"/>
      <c r="G296" s="479"/>
      <c r="H296" s="477"/>
      <c r="I296" s="480" t="str">
        <f>IF(H296&lt;&gt;"",INDEX('Kode Akun'!$D:$D,MATCH($H296,'Kode Akun'!$C:$C,0),0),"")</f>
        <v/>
      </c>
      <c r="J296" s="481"/>
      <c r="K296" s="481"/>
      <c r="L296" s="482"/>
      <c r="M296" s="483"/>
      <c r="N296" s="484"/>
      <c r="O296" s="484"/>
      <c r="P296" s="488" t="str">
        <f>IFERROR(INDEX(Supplier!D:D,MATCH(O296,Supplier!C:C,0),0),"")</f>
        <v/>
      </c>
      <c r="Q296" s="487"/>
      <c r="R296" s="487"/>
      <c r="S296" s="489"/>
      <c r="T296" s="490" t="str">
        <f>IFERROR(INDEX('Kode Akun'!N:N,MATCH(H296,'Kode Akun'!C:C,0),0),"")</f>
        <v/>
      </c>
      <c r="U296" s="488" t="str">
        <f>IFERROR(INDEX('Kode Akun'!O:O,MATCH(H296,'Kode Akun'!C:C,0),0),"")</f>
        <v/>
      </c>
      <c r="V296" s="166"/>
    </row>
    <row r="297" spans="1:22" ht="15" customHeight="1" x14ac:dyDescent="0.25">
      <c r="A297" s="51">
        <f t="shared" si="12"/>
        <v>2</v>
      </c>
      <c r="B297" s="51">
        <f t="shared" si="13"/>
        <v>0</v>
      </c>
      <c r="C297" s="442">
        <f t="shared" si="14"/>
        <v>0</v>
      </c>
      <c r="D297" s="477">
        <v>288</v>
      </c>
      <c r="E297" s="478"/>
      <c r="F297" s="477"/>
      <c r="G297" s="479"/>
      <c r="H297" s="477"/>
      <c r="I297" s="480" t="str">
        <f>IF(H297&lt;&gt;"",INDEX('Kode Akun'!$D:$D,MATCH($H297,'Kode Akun'!$C:$C,0),0),"")</f>
        <v/>
      </c>
      <c r="J297" s="481"/>
      <c r="K297" s="481"/>
      <c r="L297" s="482"/>
      <c r="M297" s="483"/>
      <c r="N297" s="484"/>
      <c r="O297" s="484"/>
      <c r="P297" s="488" t="str">
        <f>IFERROR(INDEX(Supplier!D:D,MATCH(O297,Supplier!C:C,0),0),"")</f>
        <v/>
      </c>
      <c r="Q297" s="487"/>
      <c r="R297" s="487"/>
      <c r="S297" s="489"/>
      <c r="T297" s="490" t="str">
        <f>IFERROR(INDEX('Kode Akun'!N:N,MATCH(H297,'Kode Akun'!C:C,0),0),"")</f>
        <v/>
      </c>
      <c r="U297" s="488" t="str">
        <f>IFERROR(INDEX('Kode Akun'!O:O,MATCH(H297,'Kode Akun'!C:C,0),0),"")</f>
        <v/>
      </c>
      <c r="V297" s="166"/>
    </row>
    <row r="298" spans="1:22" ht="15" customHeight="1" x14ac:dyDescent="0.25">
      <c r="A298" s="51">
        <f t="shared" si="12"/>
        <v>2</v>
      </c>
      <c r="B298" s="51">
        <f t="shared" si="13"/>
        <v>0</v>
      </c>
      <c r="C298" s="442">
        <f t="shared" si="14"/>
        <v>0</v>
      </c>
      <c r="D298" s="477">
        <v>289</v>
      </c>
      <c r="E298" s="478"/>
      <c r="F298" s="477"/>
      <c r="G298" s="479"/>
      <c r="H298" s="477"/>
      <c r="I298" s="480" t="str">
        <f>IF(H298&lt;&gt;"",INDEX('Kode Akun'!$D:$D,MATCH($H298,'Kode Akun'!$C:$C,0),0),"")</f>
        <v/>
      </c>
      <c r="J298" s="481"/>
      <c r="K298" s="481"/>
      <c r="L298" s="482"/>
      <c r="M298" s="483"/>
      <c r="N298" s="484"/>
      <c r="O298" s="484"/>
      <c r="P298" s="488" t="str">
        <f>IFERROR(INDEX(Supplier!D:D,MATCH(O298,Supplier!C:C,0),0),"")</f>
        <v/>
      </c>
      <c r="Q298" s="487"/>
      <c r="R298" s="487"/>
      <c r="S298" s="489"/>
      <c r="T298" s="490" t="str">
        <f>IFERROR(INDEX('Kode Akun'!N:N,MATCH(H298,'Kode Akun'!C:C,0),0),"")</f>
        <v/>
      </c>
      <c r="U298" s="488" t="str">
        <f>IFERROR(INDEX('Kode Akun'!O:O,MATCH(H298,'Kode Akun'!C:C,0),0),"")</f>
        <v/>
      </c>
      <c r="V298" s="166"/>
    </row>
    <row r="299" spans="1:22" ht="15" customHeight="1" x14ac:dyDescent="0.25">
      <c r="A299" s="51">
        <f t="shared" si="12"/>
        <v>2</v>
      </c>
      <c r="B299" s="51">
        <f t="shared" si="13"/>
        <v>0</v>
      </c>
      <c r="C299" s="442">
        <f t="shared" si="14"/>
        <v>0</v>
      </c>
      <c r="D299" s="477">
        <v>290</v>
      </c>
      <c r="E299" s="478"/>
      <c r="F299" s="477"/>
      <c r="G299" s="479"/>
      <c r="H299" s="477"/>
      <c r="I299" s="480" t="str">
        <f>IF(H299&lt;&gt;"",INDEX('Kode Akun'!$D:$D,MATCH($H299,'Kode Akun'!$C:$C,0),0),"")</f>
        <v/>
      </c>
      <c r="J299" s="481"/>
      <c r="K299" s="481"/>
      <c r="L299" s="482"/>
      <c r="M299" s="483"/>
      <c r="N299" s="484"/>
      <c r="O299" s="484"/>
      <c r="P299" s="488" t="str">
        <f>IFERROR(INDEX(Supplier!D:D,MATCH(O299,Supplier!C:C,0),0),"")</f>
        <v/>
      </c>
      <c r="Q299" s="487"/>
      <c r="R299" s="487"/>
      <c r="S299" s="489"/>
      <c r="T299" s="490" t="str">
        <f>IFERROR(INDEX('Kode Akun'!N:N,MATCH(H299,'Kode Akun'!C:C,0),0),"")</f>
        <v/>
      </c>
      <c r="U299" s="488" t="str">
        <f>IFERROR(INDEX('Kode Akun'!O:O,MATCH(H299,'Kode Akun'!C:C,0),0),"")</f>
        <v/>
      </c>
      <c r="V299" s="166"/>
    </row>
    <row r="300" spans="1:22" ht="15" customHeight="1" x14ac:dyDescent="0.25">
      <c r="A300" s="51">
        <f t="shared" si="12"/>
        <v>2</v>
      </c>
      <c r="B300" s="51">
        <f t="shared" si="13"/>
        <v>0</v>
      </c>
      <c r="C300" s="442">
        <f t="shared" si="14"/>
        <v>0</v>
      </c>
      <c r="D300" s="477">
        <v>291</v>
      </c>
      <c r="E300" s="478"/>
      <c r="F300" s="477"/>
      <c r="G300" s="479"/>
      <c r="H300" s="477"/>
      <c r="I300" s="480" t="str">
        <f>IF(H300&lt;&gt;"",INDEX('Kode Akun'!$D:$D,MATCH($H300,'Kode Akun'!$C:$C,0),0),"")</f>
        <v/>
      </c>
      <c r="J300" s="481"/>
      <c r="K300" s="481"/>
      <c r="L300" s="482"/>
      <c r="M300" s="483"/>
      <c r="N300" s="484"/>
      <c r="O300" s="484"/>
      <c r="P300" s="488" t="str">
        <f>IFERROR(INDEX(Supplier!D:D,MATCH(O300,Supplier!C:C,0),0),"")</f>
        <v/>
      </c>
      <c r="Q300" s="487"/>
      <c r="R300" s="487"/>
      <c r="S300" s="489"/>
      <c r="T300" s="490" t="str">
        <f>IFERROR(INDEX('Kode Akun'!N:N,MATCH(H300,'Kode Akun'!C:C,0),0),"")</f>
        <v/>
      </c>
      <c r="U300" s="488" t="str">
        <f>IFERROR(INDEX('Kode Akun'!O:O,MATCH(H300,'Kode Akun'!C:C,0),0),"")</f>
        <v/>
      </c>
      <c r="V300" s="166"/>
    </row>
    <row r="301" spans="1:22" ht="15" customHeight="1" x14ac:dyDescent="0.25">
      <c r="A301" s="51">
        <f t="shared" si="12"/>
        <v>2</v>
      </c>
      <c r="B301" s="51">
        <f t="shared" si="13"/>
        <v>0</v>
      </c>
      <c r="C301" s="442">
        <f t="shared" si="14"/>
        <v>0</v>
      </c>
      <c r="D301" s="477">
        <v>292</v>
      </c>
      <c r="E301" s="478"/>
      <c r="F301" s="477"/>
      <c r="G301" s="479"/>
      <c r="H301" s="477"/>
      <c r="I301" s="480" t="str">
        <f>IF(H301&lt;&gt;"",INDEX('Kode Akun'!$D:$D,MATCH($H301,'Kode Akun'!$C:$C,0),0),"")</f>
        <v/>
      </c>
      <c r="J301" s="481"/>
      <c r="K301" s="481"/>
      <c r="L301" s="482"/>
      <c r="M301" s="483"/>
      <c r="N301" s="484"/>
      <c r="O301" s="484"/>
      <c r="P301" s="488" t="str">
        <f>IFERROR(INDEX(Supplier!D:D,MATCH(O301,Supplier!C:C,0),0),"")</f>
        <v/>
      </c>
      <c r="Q301" s="487"/>
      <c r="R301" s="487"/>
      <c r="S301" s="489"/>
      <c r="T301" s="490" t="str">
        <f>IFERROR(INDEX('Kode Akun'!N:N,MATCH(H301,'Kode Akun'!C:C,0),0),"")</f>
        <v/>
      </c>
      <c r="U301" s="488" t="str">
        <f>IFERROR(INDEX('Kode Akun'!O:O,MATCH(H301,'Kode Akun'!C:C,0),0),"")</f>
        <v/>
      </c>
      <c r="V301" s="166"/>
    </row>
    <row r="302" spans="1:22" ht="15" customHeight="1" x14ac:dyDescent="0.25">
      <c r="A302" s="51">
        <f t="shared" si="12"/>
        <v>2</v>
      </c>
      <c r="B302" s="51">
        <f t="shared" si="13"/>
        <v>0</v>
      </c>
      <c r="C302" s="442">
        <f t="shared" si="14"/>
        <v>0</v>
      </c>
      <c r="D302" s="477">
        <v>293</v>
      </c>
      <c r="E302" s="478"/>
      <c r="F302" s="477"/>
      <c r="G302" s="479"/>
      <c r="H302" s="477"/>
      <c r="I302" s="480" t="str">
        <f>IF(H302&lt;&gt;"",INDEX('Kode Akun'!$D:$D,MATCH($H302,'Kode Akun'!$C:$C,0),0),"")</f>
        <v/>
      </c>
      <c r="J302" s="481"/>
      <c r="K302" s="481"/>
      <c r="L302" s="482"/>
      <c r="M302" s="483"/>
      <c r="N302" s="484"/>
      <c r="O302" s="484"/>
      <c r="P302" s="488" t="str">
        <f>IFERROR(INDEX(Supplier!D:D,MATCH(O302,Supplier!C:C,0),0),"")</f>
        <v/>
      </c>
      <c r="Q302" s="487"/>
      <c r="R302" s="487"/>
      <c r="S302" s="489"/>
      <c r="T302" s="490" t="str">
        <f>IFERROR(INDEX('Kode Akun'!N:N,MATCH(H302,'Kode Akun'!C:C,0),0),"")</f>
        <v/>
      </c>
      <c r="U302" s="488" t="str">
        <f>IFERROR(INDEX('Kode Akun'!O:O,MATCH(H302,'Kode Akun'!C:C,0),0),"")</f>
        <v/>
      </c>
      <c r="V302" s="166"/>
    </row>
    <row r="303" spans="1:22" ht="15" customHeight="1" x14ac:dyDescent="0.25">
      <c r="A303" s="51">
        <f t="shared" si="12"/>
        <v>2</v>
      </c>
      <c r="B303" s="51">
        <f t="shared" si="13"/>
        <v>0</v>
      </c>
      <c r="C303" s="442">
        <f t="shared" si="14"/>
        <v>0</v>
      </c>
      <c r="D303" s="477">
        <v>294</v>
      </c>
      <c r="E303" s="478"/>
      <c r="F303" s="477"/>
      <c r="G303" s="479"/>
      <c r="H303" s="477"/>
      <c r="I303" s="480" t="str">
        <f>IF(H303&lt;&gt;"",INDEX('Kode Akun'!$D:$D,MATCH($H303,'Kode Akun'!$C:$C,0),0),"")</f>
        <v/>
      </c>
      <c r="J303" s="481"/>
      <c r="K303" s="481"/>
      <c r="L303" s="482"/>
      <c r="M303" s="483"/>
      <c r="N303" s="484"/>
      <c r="O303" s="484"/>
      <c r="P303" s="488" t="str">
        <f>IFERROR(INDEX(Supplier!D:D,MATCH(O303,Supplier!C:C,0),0),"")</f>
        <v/>
      </c>
      <c r="Q303" s="487"/>
      <c r="R303" s="487"/>
      <c r="S303" s="489"/>
      <c r="T303" s="490" t="str">
        <f>IFERROR(INDEX('Kode Akun'!N:N,MATCH(H303,'Kode Akun'!C:C,0),0),"")</f>
        <v/>
      </c>
      <c r="U303" s="488" t="str">
        <f>IFERROR(INDEX('Kode Akun'!O:O,MATCH(H303,'Kode Akun'!C:C,0),0),"")</f>
        <v/>
      </c>
      <c r="V303" s="166"/>
    </row>
    <row r="304" spans="1:22" ht="15" customHeight="1" x14ac:dyDescent="0.25">
      <c r="A304" s="51">
        <f t="shared" si="12"/>
        <v>2</v>
      </c>
      <c r="B304" s="51">
        <f t="shared" si="13"/>
        <v>0</v>
      </c>
      <c r="C304" s="442">
        <f t="shared" si="14"/>
        <v>0</v>
      </c>
      <c r="D304" s="477">
        <v>295</v>
      </c>
      <c r="E304" s="478"/>
      <c r="F304" s="477"/>
      <c r="G304" s="479"/>
      <c r="H304" s="477"/>
      <c r="I304" s="480" t="str">
        <f>IF(H304&lt;&gt;"",INDEX('Kode Akun'!$D:$D,MATCH($H304,'Kode Akun'!$C:$C,0),0),"")</f>
        <v/>
      </c>
      <c r="J304" s="481"/>
      <c r="K304" s="481"/>
      <c r="L304" s="482"/>
      <c r="M304" s="483"/>
      <c r="N304" s="484"/>
      <c r="O304" s="484"/>
      <c r="P304" s="488" t="str">
        <f>IFERROR(INDEX(Supplier!D:D,MATCH(O304,Supplier!C:C,0),0),"")</f>
        <v/>
      </c>
      <c r="Q304" s="487"/>
      <c r="R304" s="487"/>
      <c r="S304" s="489"/>
      <c r="T304" s="490" t="str">
        <f>IFERROR(INDEX('Kode Akun'!N:N,MATCH(H304,'Kode Akun'!C:C,0),0),"")</f>
        <v/>
      </c>
      <c r="U304" s="488" t="str">
        <f>IFERROR(INDEX('Kode Akun'!O:O,MATCH(H304,'Kode Akun'!C:C,0),0),"")</f>
        <v/>
      </c>
      <c r="V304" s="166"/>
    </row>
    <row r="305" spans="1:22" ht="15" customHeight="1" x14ac:dyDescent="0.25">
      <c r="A305" s="51">
        <f t="shared" si="12"/>
        <v>2</v>
      </c>
      <c r="B305" s="51">
        <f t="shared" si="13"/>
        <v>0</v>
      </c>
      <c r="C305" s="442">
        <f t="shared" si="14"/>
        <v>0</v>
      </c>
      <c r="D305" s="477">
        <v>296</v>
      </c>
      <c r="E305" s="478"/>
      <c r="F305" s="477"/>
      <c r="G305" s="479"/>
      <c r="H305" s="477"/>
      <c r="I305" s="480" t="str">
        <f>IF(H305&lt;&gt;"",INDEX('Kode Akun'!$D:$D,MATCH($H305,'Kode Akun'!$C:$C,0),0),"")</f>
        <v/>
      </c>
      <c r="J305" s="481"/>
      <c r="K305" s="481"/>
      <c r="L305" s="482"/>
      <c r="M305" s="483"/>
      <c r="N305" s="484"/>
      <c r="O305" s="484"/>
      <c r="P305" s="488" t="str">
        <f>IFERROR(INDEX(Supplier!D:D,MATCH(O305,Supplier!C:C,0),0),"")</f>
        <v/>
      </c>
      <c r="Q305" s="487"/>
      <c r="R305" s="487"/>
      <c r="S305" s="489"/>
      <c r="T305" s="490" t="str">
        <f>IFERROR(INDEX('Kode Akun'!N:N,MATCH(H305,'Kode Akun'!C:C,0),0),"")</f>
        <v/>
      </c>
      <c r="U305" s="488" t="str">
        <f>IFERROR(INDEX('Kode Akun'!O:O,MATCH(H305,'Kode Akun'!C:C,0),0),"")</f>
        <v/>
      </c>
      <c r="V305" s="166"/>
    </row>
    <row r="306" spans="1:22" ht="15" customHeight="1" x14ac:dyDescent="0.25">
      <c r="A306" s="51">
        <f t="shared" si="12"/>
        <v>2</v>
      </c>
      <c r="B306" s="51">
        <f t="shared" si="13"/>
        <v>0</v>
      </c>
      <c r="C306" s="442">
        <f t="shared" si="14"/>
        <v>0</v>
      </c>
      <c r="D306" s="477">
        <v>297</v>
      </c>
      <c r="E306" s="478"/>
      <c r="F306" s="477"/>
      <c r="G306" s="479"/>
      <c r="H306" s="477"/>
      <c r="I306" s="480" t="str">
        <f>IF(H306&lt;&gt;"",INDEX('Kode Akun'!$D:$D,MATCH($H306,'Kode Akun'!$C:$C,0),0),"")</f>
        <v/>
      </c>
      <c r="J306" s="481"/>
      <c r="K306" s="481"/>
      <c r="L306" s="482"/>
      <c r="M306" s="483"/>
      <c r="N306" s="484"/>
      <c r="O306" s="484"/>
      <c r="P306" s="488" t="str">
        <f>IFERROR(INDEX(Supplier!D:D,MATCH(O306,Supplier!C:C,0),0),"")</f>
        <v/>
      </c>
      <c r="Q306" s="487"/>
      <c r="R306" s="487"/>
      <c r="S306" s="489"/>
      <c r="T306" s="490" t="str">
        <f>IFERROR(INDEX('Kode Akun'!N:N,MATCH(H306,'Kode Akun'!C:C,0),0),"")</f>
        <v/>
      </c>
      <c r="U306" s="488" t="str">
        <f>IFERROR(INDEX('Kode Akun'!O:O,MATCH(H306,'Kode Akun'!C:C,0),0),"")</f>
        <v/>
      </c>
      <c r="V306" s="166"/>
    </row>
    <row r="307" spans="1:22" ht="15" customHeight="1" x14ac:dyDescent="0.25">
      <c r="A307" s="51">
        <f t="shared" si="12"/>
        <v>2</v>
      </c>
      <c r="B307" s="51">
        <f t="shared" si="13"/>
        <v>0</v>
      </c>
      <c r="C307" s="442">
        <f t="shared" si="14"/>
        <v>0</v>
      </c>
      <c r="D307" s="477">
        <v>298</v>
      </c>
      <c r="E307" s="478"/>
      <c r="F307" s="477"/>
      <c r="G307" s="479"/>
      <c r="H307" s="477"/>
      <c r="I307" s="480" t="str">
        <f>IF(H307&lt;&gt;"",INDEX('Kode Akun'!$D:$D,MATCH($H307,'Kode Akun'!$C:$C,0),0),"")</f>
        <v/>
      </c>
      <c r="J307" s="481"/>
      <c r="K307" s="481"/>
      <c r="L307" s="482"/>
      <c r="M307" s="483"/>
      <c r="N307" s="484"/>
      <c r="O307" s="484"/>
      <c r="P307" s="488" t="str">
        <f>IFERROR(INDEX(Supplier!D:D,MATCH(O307,Supplier!C:C,0),0),"")</f>
        <v/>
      </c>
      <c r="Q307" s="487"/>
      <c r="R307" s="487"/>
      <c r="S307" s="489"/>
      <c r="T307" s="490" t="str">
        <f>IFERROR(INDEX('Kode Akun'!N:N,MATCH(H307,'Kode Akun'!C:C,0),0),"")</f>
        <v/>
      </c>
      <c r="U307" s="488" t="str">
        <f>IFERROR(INDEX('Kode Akun'!O:O,MATCH(H307,'Kode Akun'!C:C,0),0),"")</f>
        <v/>
      </c>
      <c r="V307" s="166"/>
    </row>
    <row r="308" spans="1:22" ht="15" customHeight="1" x14ac:dyDescent="0.25">
      <c r="A308" s="51">
        <f t="shared" si="12"/>
        <v>2</v>
      </c>
      <c r="B308" s="51">
        <f t="shared" si="13"/>
        <v>0</v>
      </c>
      <c r="C308" s="442">
        <f t="shared" si="14"/>
        <v>0</v>
      </c>
      <c r="D308" s="477">
        <v>299</v>
      </c>
      <c r="E308" s="478"/>
      <c r="F308" s="477"/>
      <c r="G308" s="479"/>
      <c r="H308" s="477"/>
      <c r="I308" s="480" t="str">
        <f>IF(H308&lt;&gt;"",INDEX('Kode Akun'!$D:$D,MATCH($H308,'Kode Akun'!$C:$C,0),0),"")</f>
        <v/>
      </c>
      <c r="J308" s="481"/>
      <c r="K308" s="481"/>
      <c r="L308" s="482"/>
      <c r="M308" s="483"/>
      <c r="N308" s="484"/>
      <c r="O308" s="484"/>
      <c r="P308" s="488" t="str">
        <f>IFERROR(INDEX(Supplier!D:D,MATCH(O308,Supplier!C:C,0),0),"")</f>
        <v/>
      </c>
      <c r="Q308" s="487"/>
      <c r="R308" s="487"/>
      <c r="S308" s="489"/>
      <c r="T308" s="490" t="str">
        <f>IFERROR(INDEX('Kode Akun'!N:N,MATCH(H308,'Kode Akun'!C:C,0),0),"")</f>
        <v/>
      </c>
      <c r="U308" s="488" t="str">
        <f>IFERROR(INDEX('Kode Akun'!O:O,MATCH(H308,'Kode Akun'!C:C,0),0),"")</f>
        <v/>
      </c>
      <c r="V308" s="166"/>
    </row>
    <row r="309" spans="1:22" ht="15" customHeight="1" x14ac:dyDescent="0.25">
      <c r="A309" s="51">
        <f t="shared" si="12"/>
        <v>2</v>
      </c>
      <c r="B309" s="51">
        <f t="shared" si="13"/>
        <v>0</v>
      </c>
      <c r="C309" s="442">
        <f t="shared" si="14"/>
        <v>0</v>
      </c>
      <c r="D309" s="477">
        <v>300</v>
      </c>
      <c r="E309" s="478"/>
      <c r="F309" s="477"/>
      <c r="G309" s="479"/>
      <c r="H309" s="477"/>
      <c r="I309" s="480" t="str">
        <f>IF(H309&lt;&gt;"",INDEX('Kode Akun'!$D:$D,MATCH($H309,'Kode Akun'!$C:$C,0),0),"")</f>
        <v/>
      </c>
      <c r="J309" s="481"/>
      <c r="K309" s="481"/>
      <c r="L309" s="482"/>
      <c r="M309" s="483"/>
      <c r="N309" s="484"/>
      <c r="O309" s="484"/>
      <c r="P309" s="488" t="str">
        <f>IFERROR(INDEX(Supplier!D:D,MATCH(O309,Supplier!C:C,0),0),"")</f>
        <v/>
      </c>
      <c r="Q309" s="487"/>
      <c r="R309" s="487"/>
      <c r="S309" s="489"/>
      <c r="T309" s="490" t="str">
        <f>IFERROR(INDEX('Kode Akun'!N:N,MATCH(H309,'Kode Akun'!C:C,0),0),"")</f>
        <v/>
      </c>
      <c r="U309" s="488" t="str">
        <f>IFERROR(INDEX('Kode Akun'!O:O,MATCH(H309,'Kode Akun'!C:C,0),0),"")</f>
        <v/>
      </c>
      <c r="V309" s="166"/>
    </row>
    <row r="310" spans="1:22" ht="15" customHeight="1" x14ac:dyDescent="0.25">
      <c r="A310" s="51">
        <f t="shared" si="12"/>
        <v>2</v>
      </c>
      <c r="B310" s="51">
        <f t="shared" si="13"/>
        <v>0</v>
      </c>
      <c r="C310" s="442">
        <f t="shared" si="14"/>
        <v>0</v>
      </c>
      <c r="D310" s="477">
        <v>301</v>
      </c>
      <c r="E310" s="478"/>
      <c r="F310" s="477"/>
      <c r="G310" s="479"/>
      <c r="H310" s="477"/>
      <c r="I310" s="480" t="str">
        <f>IF(H310&lt;&gt;"",INDEX('Kode Akun'!$D:$D,MATCH($H310,'Kode Akun'!$C:$C,0),0),"")</f>
        <v/>
      </c>
      <c r="J310" s="481"/>
      <c r="K310" s="481"/>
      <c r="L310" s="482"/>
      <c r="M310" s="483"/>
      <c r="N310" s="484"/>
      <c r="O310" s="484"/>
      <c r="P310" s="488" t="str">
        <f>IFERROR(INDEX(Supplier!D:D,MATCH(O310,Supplier!C:C,0),0),"")</f>
        <v/>
      </c>
      <c r="Q310" s="487"/>
      <c r="R310" s="487"/>
      <c r="S310" s="489"/>
      <c r="T310" s="490" t="str">
        <f>IFERROR(INDEX('Kode Akun'!N:N,MATCH(H310,'Kode Akun'!C:C,0),0),"")</f>
        <v/>
      </c>
      <c r="U310" s="488" t="str">
        <f>IFERROR(INDEX('Kode Akun'!O:O,MATCH(H310,'Kode Akun'!C:C,0),0),"")</f>
        <v/>
      </c>
      <c r="V310" s="166"/>
    </row>
    <row r="311" spans="1:22" ht="15" customHeight="1" x14ac:dyDescent="0.25">
      <c r="A311" s="51">
        <f t="shared" si="12"/>
        <v>2</v>
      </c>
      <c r="B311" s="51">
        <f t="shared" si="13"/>
        <v>0</v>
      </c>
      <c r="C311" s="442">
        <f t="shared" si="14"/>
        <v>0</v>
      </c>
      <c r="D311" s="477">
        <v>302</v>
      </c>
      <c r="E311" s="478"/>
      <c r="F311" s="477"/>
      <c r="G311" s="479"/>
      <c r="H311" s="477"/>
      <c r="I311" s="480" t="str">
        <f>IF(H311&lt;&gt;"",INDEX('Kode Akun'!$D:$D,MATCH($H311,'Kode Akun'!$C:$C,0),0),"")</f>
        <v/>
      </c>
      <c r="J311" s="481"/>
      <c r="K311" s="481"/>
      <c r="L311" s="482"/>
      <c r="M311" s="483"/>
      <c r="N311" s="484"/>
      <c r="O311" s="484"/>
      <c r="P311" s="488" t="str">
        <f>IFERROR(INDEX(Supplier!D:D,MATCH(O311,Supplier!C:C,0),0),"")</f>
        <v/>
      </c>
      <c r="Q311" s="487"/>
      <c r="R311" s="487"/>
      <c r="S311" s="489"/>
      <c r="T311" s="490" t="str">
        <f>IFERROR(INDEX('Kode Akun'!N:N,MATCH(H311,'Kode Akun'!C:C,0),0),"")</f>
        <v/>
      </c>
      <c r="U311" s="488" t="str">
        <f>IFERROR(INDEX('Kode Akun'!O:O,MATCH(H311,'Kode Akun'!C:C,0),0),"")</f>
        <v/>
      </c>
      <c r="V311" s="166"/>
    </row>
    <row r="312" spans="1:22" ht="15" customHeight="1" x14ac:dyDescent="0.25">
      <c r="A312" s="51">
        <f t="shared" si="12"/>
        <v>2</v>
      </c>
      <c r="B312" s="51">
        <f t="shared" si="13"/>
        <v>0</v>
      </c>
      <c r="C312" s="442">
        <f t="shared" si="14"/>
        <v>0</v>
      </c>
      <c r="D312" s="477">
        <v>303</v>
      </c>
      <c r="E312" s="478"/>
      <c r="F312" s="477"/>
      <c r="G312" s="479"/>
      <c r="H312" s="477"/>
      <c r="I312" s="480" t="str">
        <f>IF(H312&lt;&gt;"",INDEX('Kode Akun'!$D:$D,MATCH($H312,'Kode Akun'!$C:$C,0),0),"")</f>
        <v/>
      </c>
      <c r="J312" s="481"/>
      <c r="K312" s="481"/>
      <c r="L312" s="482"/>
      <c r="M312" s="483"/>
      <c r="N312" s="484"/>
      <c r="O312" s="484"/>
      <c r="P312" s="488" t="str">
        <f>IFERROR(INDEX(Supplier!D:D,MATCH(O312,Supplier!C:C,0),0),"")</f>
        <v/>
      </c>
      <c r="Q312" s="487"/>
      <c r="R312" s="487"/>
      <c r="S312" s="489"/>
      <c r="T312" s="490" t="str">
        <f>IFERROR(INDEX('Kode Akun'!N:N,MATCH(H312,'Kode Akun'!C:C,0),0),"")</f>
        <v/>
      </c>
      <c r="U312" s="488" t="str">
        <f>IFERROR(INDEX('Kode Akun'!O:O,MATCH(H312,'Kode Akun'!C:C,0),0),"")</f>
        <v/>
      </c>
      <c r="V312" s="166"/>
    </row>
    <row r="313" spans="1:22" ht="15" customHeight="1" x14ac:dyDescent="0.25">
      <c r="A313" s="51">
        <f t="shared" si="12"/>
        <v>2</v>
      </c>
      <c r="B313" s="51">
        <f t="shared" si="13"/>
        <v>0</v>
      </c>
      <c r="C313" s="442">
        <f t="shared" si="14"/>
        <v>0</v>
      </c>
      <c r="D313" s="477">
        <v>304</v>
      </c>
      <c r="E313" s="478"/>
      <c r="F313" s="477"/>
      <c r="G313" s="479"/>
      <c r="H313" s="477"/>
      <c r="I313" s="480" t="str">
        <f>IF(H313&lt;&gt;"",INDEX('Kode Akun'!$D:$D,MATCH($H313,'Kode Akun'!$C:$C,0),0),"")</f>
        <v/>
      </c>
      <c r="J313" s="481"/>
      <c r="K313" s="481"/>
      <c r="L313" s="482"/>
      <c r="M313" s="483"/>
      <c r="N313" s="484"/>
      <c r="O313" s="484"/>
      <c r="P313" s="488" t="str">
        <f>IFERROR(INDEX(Supplier!D:D,MATCH(O313,Supplier!C:C,0),0),"")</f>
        <v/>
      </c>
      <c r="Q313" s="487"/>
      <c r="R313" s="487"/>
      <c r="S313" s="489"/>
      <c r="T313" s="490" t="str">
        <f>IFERROR(INDEX('Kode Akun'!N:N,MATCH(H313,'Kode Akun'!C:C,0),0),"")</f>
        <v/>
      </c>
      <c r="U313" s="488" t="str">
        <f>IFERROR(INDEX('Kode Akun'!O:O,MATCH(H313,'Kode Akun'!C:C,0),0),"")</f>
        <v/>
      </c>
      <c r="V313" s="166"/>
    </row>
    <row r="314" spans="1:22" ht="15" customHeight="1" x14ac:dyDescent="0.25">
      <c r="A314" s="51">
        <f t="shared" si="12"/>
        <v>2</v>
      </c>
      <c r="B314" s="51">
        <f t="shared" si="13"/>
        <v>0</v>
      </c>
      <c r="C314" s="442">
        <f t="shared" si="14"/>
        <v>0</v>
      </c>
      <c r="D314" s="477">
        <v>305</v>
      </c>
      <c r="E314" s="478"/>
      <c r="F314" s="477"/>
      <c r="G314" s="479"/>
      <c r="H314" s="477"/>
      <c r="I314" s="480" t="str">
        <f>IF(H314&lt;&gt;"",INDEX('Kode Akun'!$D:$D,MATCH($H314,'Kode Akun'!$C:$C,0),0),"")</f>
        <v/>
      </c>
      <c r="J314" s="481"/>
      <c r="K314" s="481"/>
      <c r="L314" s="482"/>
      <c r="M314" s="483"/>
      <c r="N314" s="484"/>
      <c r="O314" s="484"/>
      <c r="P314" s="488" t="str">
        <f>IFERROR(INDEX(Supplier!D:D,MATCH(O314,Supplier!C:C,0),0),"")</f>
        <v/>
      </c>
      <c r="Q314" s="487"/>
      <c r="R314" s="487"/>
      <c r="S314" s="489"/>
      <c r="T314" s="490" t="str">
        <f>IFERROR(INDEX('Kode Akun'!N:N,MATCH(H314,'Kode Akun'!C:C,0),0),"")</f>
        <v/>
      </c>
      <c r="U314" s="488" t="str">
        <f>IFERROR(INDEX('Kode Akun'!O:O,MATCH(H314,'Kode Akun'!C:C,0),0),"")</f>
        <v/>
      </c>
      <c r="V314" s="166"/>
    </row>
    <row r="315" spans="1:22" ht="15" customHeight="1" x14ac:dyDescent="0.25">
      <c r="A315" s="51">
        <f t="shared" si="12"/>
        <v>2</v>
      </c>
      <c r="B315" s="51">
        <f t="shared" si="13"/>
        <v>0</v>
      </c>
      <c r="C315" s="442">
        <f t="shared" si="14"/>
        <v>0</v>
      </c>
      <c r="D315" s="477">
        <v>306</v>
      </c>
      <c r="E315" s="478"/>
      <c r="F315" s="477"/>
      <c r="G315" s="479"/>
      <c r="H315" s="477"/>
      <c r="I315" s="480" t="str">
        <f>IF(H315&lt;&gt;"",INDEX('Kode Akun'!$D:$D,MATCH($H315,'Kode Akun'!$C:$C,0),0),"")</f>
        <v/>
      </c>
      <c r="J315" s="481"/>
      <c r="K315" s="481"/>
      <c r="L315" s="482"/>
      <c r="M315" s="483"/>
      <c r="N315" s="484"/>
      <c r="O315" s="484"/>
      <c r="P315" s="488" t="str">
        <f>IFERROR(INDEX(Supplier!D:D,MATCH(O315,Supplier!C:C,0),0),"")</f>
        <v/>
      </c>
      <c r="Q315" s="487"/>
      <c r="R315" s="487"/>
      <c r="S315" s="489"/>
      <c r="T315" s="490" t="str">
        <f>IFERROR(INDEX('Kode Akun'!N:N,MATCH(H315,'Kode Akun'!C:C,0),0),"")</f>
        <v/>
      </c>
      <c r="U315" s="488" t="str">
        <f>IFERROR(INDEX('Kode Akun'!O:O,MATCH(H315,'Kode Akun'!C:C,0),0),"")</f>
        <v/>
      </c>
      <c r="V315" s="166"/>
    </row>
    <row r="316" spans="1:22" ht="15" customHeight="1" x14ac:dyDescent="0.25">
      <c r="A316" s="51">
        <f t="shared" si="12"/>
        <v>2</v>
      </c>
      <c r="B316" s="51">
        <f t="shared" si="13"/>
        <v>0</v>
      </c>
      <c r="C316" s="442">
        <f t="shared" si="14"/>
        <v>0</v>
      </c>
      <c r="D316" s="477">
        <v>307</v>
      </c>
      <c r="E316" s="478"/>
      <c r="F316" s="477"/>
      <c r="G316" s="479"/>
      <c r="H316" s="477"/>
      <c r="I316" s="480" t="str">
        <f>IF(H316&lt;&gt;"",INDEX('Kode Akun'!$D:$D,MATCH($H316,'Kode Akun'!$C:$C,0),0),"")</f>
        <v/>
      </c>
      <c r="J316" s="481"/>
      <c r="K316" s="481"/>
      <c r="L316" s="482"/>
      <c r="M316" s="483"/>
      <c r="N316" s="484"/>
      <c r="O316" s="484"/>
      <c r="P316" s="488" t="str">
        <f>IFERROR(INDEX(Supplier!D:D,MATCH(O316,Supplier!C:C,0),0),"")</f>
        <v/>
      </c>
      <c r="Q316" s="487"/>
      <c r="R316" s="487"/>
      <c r="S316" s="489"/>
      <c r="T316" s="490" t="str">
        <f>IFERROR(INDEX('Kode Akun'!N:N,MATCH(H316,'Kode Akun'!C:C,0),0),"")</f>
        <v/>
      </c>
      <c r="U316" s="488" t="str">
        <f>IFERROR(INDEX('Kode Akun'!O:O,MATCH(H316,'Kode Akun'!C:C,0),0),"")</f>
        <v/>
      </c>
      <c r="V316" s="166"/>
    </row>
    <row r="317" spans="1:22" ht="15" customHeight="1" x14ac:dyDescent="0.25">
      <c r="A317" s="51">
        <f t="shared" si="12"/>
        <v>2</v>
      </c>
      <c r="B317" s="51">
        <f t="shared" si="13"/>
        <v>0</v>
      </c>
      <c r="C317" s="442">
        <f t="shared" si="14"/>
        <v>0</v>
      </c>
      <c r="D317" s="477">
        <v>308</v>
      </c>
      <c r="E317" s="478"/>
      <c r="F317" s="477"/>
      <c r="G317" s="479"/>
      <c r="H317" s="477"/>
      <c r="I317" s="480" t="str">
        <f>IF(H317&lt;&gt;"",INDEX('Kode Akun'!$D:$D,MATCH($H317,'Kode Akun'!$C:$C,0),0),"")</f>
        <v/>
      </c>
      <c r="J317" s="481"/>
      <c r="K317" s="481"/>
      <c r="L317" s="482"/>
      <c r="M317" s="483"/>
      <c r="N317" s="484"/>
      <c r="O317" s="484"/>
      <c r="P317" s="488" t="str">
        <f>IFERROR(INDEX(Supplier!D:D,MATCH(O317,Supplier!C:C,0),0),"")</f>
        <v/>
      </c>
      <c r="Q317" s="487"/>
      <c r="R317" s="487"/>
      <c r="S317" s="489"/>
      <c r="T317" s="490" t="str">
        <f>IFERROR(INDEX('Kode Akun'!N:N,MATCH(H317,'Kode Akun'!C:C,0),0),"")</f>
        <v/>
      </c>
      <c r="U317" s="488" t="str">
        <f>IFERROR(INDEX('Kode Akun'!O:O,MATCH(H317,'Kode Akun'!C:C,0),0),"")</f>
        <v/>
      </c>
      <c r="V317" s="166"/>
    </row>
    <row r="318" spans="1:22" ht="15" customHeight="1" x14ac:dyDescent="0.25">
      <c r="A318" s="51">
        <f t="shared" si="12"/>
        <v>2</v>
      </c>
      <c r="B318" s="51">
        <f t="shared" si="13"/>
        <v>0</v>
      </c>
      <c r="C318" s="442">
        <f t="shared" si="14"/>
        <v>0</v>
      </c>
      <c r="D318" s="477">
        <v>309</v>
      </c>
      <c r="E318" s="478"/>
      <c r="F318" s="477"/>
      <c r="G318" s="479"/>
      <c r="H318" s="477"/>
      <c r="I318" s="480" t="str">
        <f>IF(H318&lt;&gt;"",INDEX('Kode Akun'!$D:$D,MATCH($H318,'Kode Akun'!$C:$C,0),0),"")</f>
        <v/>
      </c>
      <c r="J318" s="481"/>
      <c r="K318" s="481"/>
      <c r="L318" s="482"/>
      <c r="M318" s="483"/>
      <c r="N318" s="484"/>
      <c r="O318" s="484"/>
      <c r="P318" s="488" t="str">
        <f>IFERROR(INDEX(Supplier!D:D,MATCH(O318,Supplier!C:C,0),0),"")</f>
        <v/>
      </c>
      <c r="Q318" s="487"/>
      <c r="R318" s="487"/>
      <c r="S318" s="489"/>
      <c r="T318" s="490" t="str">
        <f>IFERROR(INDEX('Kode Akun'!N:N,MATCH(H318,'Kode Akun'!C:C,0),0),"")</f>
        <v/>
      </c>
      <c r="U318" s="488" t="str">
        <f>IFERROR(INDEX('Kode Akun'!O:O,MATCH(H318,'Kode Akun'!C:C,0),0),"")</f>
        <v/>
      </c>
      <c r="V318" s="166"/>
    </row>
    <row r="319" spans="1:22" ht="15" customHeight="1" x14ac:dyDescent="0.25">
      <c r="A319" s="51">
        <f t="shared" si="12"/>
        <v>2</v>
      </c>
      <c r="B319" s="51">
        <f t="shared" si="13"/>
        <v>0</v>
      </c>
      <c r="C319" s="442">
        <f t="shared" si="14"/>
        <v>0</v>
      </c>
      <c r="D319" s="477">
        <v>310</v>
      </c>
      <c r="E319" s="478"/>
      <c r="F319" s="477"/>
      <c r="G319" s="479"/>
      <c r="H319" s="477"/>
      <c r="I319" s="480" t="str">
        <f>IF(H319&lt;&gt;"",INDEX('Kode Akun'!$D:$D,MATCH($H319,'Kode Akun'!$C:$C,0),0),"")</f>
        <v/>
      </c>
      <c r="J319" s="481"/>
      <c r="K319" s="481"/>
      <c r="L319" s="482"/>
      <c r="M319" s="483"/>
      <c r="N319" s="484"/>
      <c r="O319" s="484"/>
      <c r="P319" s="488" t="str">
        <f>IFERROR(INDEX(Supplier!D:D,MATCH(O319,Supplier!C:C,0),0),"")</f>
        <v/>
      </c>
      <c r="Q319" s="487"/>
      <c r="R319" s="487"/>
      <c r="S319" s="489"/>
      <c r="T319" s="490" t="str">
        <f>IFERROR(INDEX('Kode Akun'!N:N,MATCH(H319,'Kode Akun'!C:C,0),0),"")</f>
        <v/>
      </c>
      <c r="U319" s="488" t="str">
        <f>IFERROR(INDEX('Kode Akun'!O:O,MATCH(H319,'Kode Akun'!C:C,0),0),"")</f>
        <v/>
      </c>
      <c r="V319" s="166"/>
    </row>
    <row r="320" spans="1:22" ht="15" customHeight="1" x14ac:dyDescent="0.25">
      <c r="A320" s="51">
        <f t="shared" si="12"/>
        <v>2</v>
      </c>
      <c r="B320" s="51">
        <f t="shared" si="13"/>
        <v>0</v>
      </c>
      <c r="C320" s="442">
        <f t="shared" si="14"/>
        <v>0</v>
      </c>
      <c r="D320" s="477">
        <v>311</v>
      </c>
      <c r="E320" s="478"/>
      <c r="F320" s="477"/>
      <c r="G320" s="479"/>
      <c r="H320" s="477"/>
      <c r="I320" s="480" t="str">
        <f>IF(H320&lt;&gt;"",INDEX('Kode Akun'!$D:$D,MATCH($H320,'Kode Akun'!$C:$C,0),0),"")</f>
        <v/>
      </c>
      <c r="J320" s="481"/>
      <c r="K320" s="481"/>
      <c r="L320" s="482"/>
      <c r="M320" s="483"/>
      <c r="N320" s="484"/>
      <c r="O320" s="484"/>
      <c r="P320" s="488" t="str">
        <f>IFERROR(INDEX(Supplier!D:D,MATCH(O320,Supplier!C:C,0),0),"")</f>
        <v/>
      </c>
      <c r="Q320" s="487"/>
      <c r="R320" s="487"/>
      <c r="S320" s="489"/>
      <c r="T320" s="490" t="str">
        <f>IFERROR(INDEX('Kode Akun'!N:N,MATCH(H320,'Kode Akun'!C:C,0),0),"")</f>
        <v/>
      </c>
      <c r="U320" s="488" t="str">
        <f>IFERROR(INDEX('Kode Akun'!O:O,MATCH(H320,'Kode Akun'!C:C,0),0),"")</f>
        <v/>
      </c>
      <c r="V320" s="166"/>
    </row>
    <row r="321" spans="1:22" ht="15" customHeight="1" x14ac:dyDescent="0.25">
      <c r="A321" s="51">
        <f t="shared" si="12"/>
        <v>2</v>
      </c>
      <c r="B321" s="51">
        <f t="shared" si="13"/>
        <v>0</v>
      </c>
      <c r="C321" s="442">
        <f t="shared" si="14"/>
        <v>0</v>
      </c>
      <c r="D321" s="477">
        <v>312</v>
      </c>
      <c r="E321" s="478"/>
      <c r="F321" s="477"/>
      <c r="G321" s="479"/>
      <c r="H321" s="477"/>
      <c r="I321" s="480" t="str">
        <f>IF(H321&lt;&gt;"",INDEX('Kode Akun'!$D:$D,MATCH($H321,'Kode Akun'!$C:$C,0),0),"")</f>
        <v/>
      </c>
      <c r="J321" s="481"/>
      <c r="K321" s="481"/>
      <c r="L321" s="482"/>
      <c r="M321" s="483"/>
      <c r="N321" s="484"/>
      <c r="O321" s="484"/>
      <c r="P321" s="488" t="str">
        <f>IFERROR(INDEX(Supplier!D:D,MATCH(O321,Supplier!C:C,0),0),"")</f>
        <v/>
      </c>
      <c r="Q321" s="487"/>
      <c r="R321" s="487"/>
      <c r="S321" s="489"/>
      <c r="T321" s="490" t="str">
        <f>IFERROR(INDEX('Kode Akun'!N:N,MATCH(H321,'Kode Akun'!C:C,0),0),"")</f>
        <v/>
      </c>
      <c r="U321" s="488" t="str">
        <f>IFERROR(INDEX('Kode Akun'!O:O,MATCH(H321,'Kode Akun'!C:C,0),0),"")</f>
        <v/>
      </c>
      <c r="V321" s="166"/>
    </row>
    <row r="322" spans="1:22" ht="15" customHeight="1" x14ac:dyDescent="0.25">
      <c r="A322" s="51">
        <f t="shared" si="12"/>
        <v>2</v>
      </c>
      <c r="B322" s="51">
        <f t="shared" si="13"/>
        <v>0</v>
      </c>
      <c r="C322" s="442">
        <f t="shared" si="14"/>
        <v>0</v>
      </c>
      <c r="D322" s="477">
        <v>313</v>
      </c>
      <c r="E322" s="478"/>
      <c r="F322" s="477"/>
      <c r="G322" s="479"/>
      <c r="H322" s="477"/>
      <c r="I322" s="480" t="str">
        <f>IF(H322&lt;&gt;"",INDEX('Kode Akun'!$D:$D,MATCH($H322,'Kode Akun'!$C:$C,0),0),"")</f>
        <v/>
      </c>
      <c r="J322" s="481"/>
      <c r="K322" s="481"/>
      <c r="L322" s="482"/>
      <c r="M322" s="483"/>
      <c r="N322" s="484"/>
      <c r="O322" s="484"/>
      <c r="P322" s="488" t="str">
        <f>IFERROR(INDEX(Supplier!D:D,MATCH(O322,Supplier!C:C,0),0),"")</f>
        <v/>
      </c>
      <c r="Q322" s="487"/>
      <c r="R322" s="487"/>
      <c r="S322" s="489"/>
      <c r="T322" s="490" t="str">
        <f>IFERROR(INDEX('Kode Akun'!N:N,MATCH(H322,'Kode Akun'!C:C,0),0),"")</f>
        <v/>
      </c>
      <c r="U322" s="488" t="str">
        <f>IFERROR(INDEX('Kode Akun'!O:O,MATCH(H322,'Kode Akun'!C:C,0),0),"")</f>
        <v/>
      </c>
      <c r="V322" s="166"/>
    </row>
    <row r="323" spans="1:22" ht="15" customHeight="1" x14ac:dyDescent="0.25">
      <c r="A323" s="51">
        <f t="shared" si="12"/>
        <v>2</v>
      </c>
      <c r="B323" s="51">
        <f t="shared" si="13"/>
        <v>0</v>
      </c>
      <c r="C323" s="442">
        <f t="shared" si="14"/>
        <v>0</v>
      </c>
      <c r="D323" s="477">
        <v>314</v>
      </c>
      <c r="E323" s="478"/>
      <c r="F323" s="477"/>
      <c r="G323" s="479"/>
      <c r="H323" s="477"/>
      <c r="I323" s="480" t="str">
        <f>IF(H323&lt;&gt;"",INDEX('Kode Akun'!$D:$D,MATCH($H323,'Kode Akun'!$C:$C,0),0),"")</f>
        <v/>
      </c>
      <c r="J323" s="481"/>
      <c r="K323" s="481"/>
      <c r="L323" s="482"/>
      <c r="M323" s="483"/>
      <c r="N323" s="484"/>
      <c r="O323" s="484"/>
      <c r="P323" s="488" t="str">
        <f>IFERROR(INDEX(Supplier!D:D,MATCH(O323,Supplier!C:C,0),0),"")</f>
        <v/>
      </c>
      <c r="Q323" s="487"/>
      <c r="R323" s="487"/>
      <c r="S323" s="489"/>
      <c r="T323" s="490" t="str">
        <f>IFERROR(INDEX('Kode Akun'!N:N,MATCH(H323,'Kode Akun'!C:C,0),0),"")</f>
        <v/>
      </c>
      <c r="U323" s="488" t="str">
        <f>IFERROR(INDEX('Kode Akun'!O:O,MATCH(H323,'Kode Akun'!C:C,0),0),"")</f>
        <v/>
      </c>
      <c r="V323" s="166"/>
    </row>
    <row r="324" spans="1:22" ht="15" customHeight="1" x14ac:dyDescent="0.25">
      <c r="A324" s="51">
        <f t="shared" si="12"/>
        <v>2</v>
      </c>
      <c r="B324" s="51">
        <f t="shared" si="13"/>
        <v>0</v>
      </c>
      <c r="C324" s="442">
        <f t="shared" si="14"/>
        <v>0</v>
      </c>
      <c r="D324" s="477">
        <v>315</v>
      </c>
      <c r="E324" s="478"/>
      <c r="F324" s="477"/>
      <c r="G324" s="479"/>
      <c r="H324" s="477"/>
      <c r="I324" s="480" t="str">
        <f>IF(H324&lt;&gt;"",INDEX('Kode Akun'!$D:$D,MATCH($H324,'Kode Akun'!$C:$C,0),0),"")</f>
        <v/>
      </c>
      <c r="J324" s="481"/>
      <c r="K324" s="481"/>
      <c r="L324" s="482"/>
      <c r="M324" s="483"/>
      <c r="N324" s="484"/>
      <c r="O324" s="484"/>
      <c r="P324" s="488" t="str">
        <f>IFERROR(INDEX(Supplier!D:D,MATCH(O324,Supplier!C:C,0),0),"")</f>
        <v/>
      </c>
      <c r="Q324" s="487"/>
      <c r="R324" s="487"/>
      <c r="S324" s="489"/>
      <c r="T324" s="490" t="str">
        <f>IFERROR(INDEX('Kode Akun'!N:N,MATCH(H324,'Kode Akun'!C:C,0),0),"")</f>
        <v/>
      </c>
      <c r="U324" s="488" t="str">
        <f>IFERROR(INDEX('Kode Akun'!O:O,MATCH(H324,'Kode Akun'!C:C,0),0),"")</f>
        <v/>
      </c>
      <c r="V324" s="166"/>
    </row>
    <row r="325" spans="1:22" ht="15" customHeight="1" x14ac:dyDescent="0.25">
      <c r="A325" s="51">
        <f t="shared" si="12"/>
        <v>2</v>
      </c>
      <c r="B325" s="51">
        <f t="shared" si="13"/>
        <v>0</v>
      </c>
      <c r="C325" s="442">
        <f t="shared" si="14"/>
        <v>0</v>
      </c>
      <c r="D325" s="477">
        <v>316</v>
      </c>
      <c r="E325" s="478"/>
      <c r="F325" s="477"/>
      <c r="G325" s="479"/>
      <c r="H325" s="477"/>
      <c r="I325" s="480" t="str">
        <f>IF(H325&lt;&gt;"",INDEX('Kode Akun'!$D:$D,MATCH($H325,'Kode Akun'!$C:$C,0),0),"")</f>
        <v/>
      </c>
      <c r="J325" s="481"/>
      <c r="K325" s="481"/>
      <c r="L325" s="482"/>
      <c r="M325" s="483"/>
      <c r="N325" s="484"/>
      <c r="O325" s="484"/>
      <c r="P325" s="488" t="str">
        <f>IFERROR(INDEX(Supplier!D:D,MATCH(O325,Supplier!C:C,0),0),"")</f>
        <v/>
      </c>
      <c r="Q325" s="487"/>
      <c r="R325" s="487"/>
      <c r="S325" s="489"/>
      <c r="T325" s="490" t="str">
        <f>IFERROR(INDEX('Kode Akun'!N:N,MATCH(H325,'Kode Akun'!C:C,0),0),"")</f>
        <v/>
      </c>
      <c r="U325" s="488" t="str">
        <f>IFERROR(INDEX('Kode Akun'!O:O,MATCH(H325,'Kode Akun'!C:C,0),0),"")</f>
        <v/>
      </c>
      <c r="V325" s="166"/>
    </row>
    <row r="326" spans="1:22" ht="15" customHeight="1" x14ac:dyDescent="0.25">
      <c r="A326" s="51">
        <f t="shared" si="12"/>
        <v>2</v>
      </c>
      <c r="B326" s="51">
        <f t="shared" si="13"/>
        <v>0</v>
      </c>
      <c r="C326" s="442">
        <f t="shared" si="14"/>
        <v>0</v>
      </c>
      <c r="D326" s="477">
        <v>317</v>
      </c>
      <c r="E326" s="478"/>
      <c r="F326" s="477"/>
      <c r="G326" s="479"/>
      <c r="H326" s="477"/>
      <c r="I326" s="480" t="str">
        <f>IF(H326&lt;&gt;"",INDEX('Kode Akun'!$D:$D,MATCH($H326,'Kode Akun'!$C:$C,0),0),"")</f>
        <v/>
      </c>
      <c r="J326" s="481"/>
      <c r="K326" s="481"/>
      <c r="L326" s="482"/>
      <c r="M326" s="483"/>
      <c r="N326" s="484"/>
      <c r="O326" s="484"/>
      <c r="P326" s="488" t="str">
        <f>IFERROR(INDEX(Supplier!D:D,MATCH(O326,Supplier!C:C,0),0),"")</f>
        <v/>
      </c>
      <c r="Q326" s="487"/>
      <c r="R326" s="487"/>
      <c r="S326" s="489"/>
      <c r="T326" s="490" t="str">
        <f>IFERROR(INDEX('Kode Akun'!N:N,MATCH(H326,'Kode Akun'!C:C,0),0),"")</f>
        <v/>
      </c>
      <c r="U326" s="488" t="str">
        <f>IFERROR(INDEX('Kode Akun'!O:O,MATCH(H326,'Kode Akun'!C:C,0),0),"")</f>
        <v/>
      </c>
      <c r="V326" s="166"/>
    </row>
    <row r="327" spans="1:22" ht="15" customHeight="1" x14ac:dyDescent="0.25">
      <c r="A327" s="51">
        <f t="shared" si="12"/>
        <v>2</v>
      </c>
      <c r="B327" s="51">
        <f t="shared" si="13"/>
        <v>0</v>
      </c>
      <c r="C327" s="442">
        <f t="shared" si="14"/>
        <v>0</v>
      </c>
      <c r="D327" s="477">
        <v>318</v>
      </c>
      <c r="E327" s="478"/>
      <c r="F327" s="477"/>
      <c r="G327" s="479"/>
      <c r="H327" s="477"/>
      <c r="I327" s="480" t="str">
        <f>IF(H327&lt;&gt;"",INDEX('Kode Akun'!$D:$D,MATCH($H327,'Kode Akun'!$C:$C,0),0),"")</f>
        <v/>
      </c>
      <c r="J327" s="481"/>
      <c r="K327" s="481"/>
      <c r="L327" s="482"/>
      <c r="M327" s="483"/>
      <c r="N327" s="484"/>
      <c r="O327" s="484"/>
      <c r="P327" s="488" t="str">
        <f>IFERROR(INDEX(Supplier!D:D,MATCH(O327,Supplier!C:C,0),0),"")</f>
        <v/>
      </c>
      <c r="Q327" s="487"/>
      <c r="R327" s="487"/>
      <c r="S327" s="489"/>
      <c r="T327" s="490" t="str">
        <f>IFERROR(INDEX('Kode Akun'!N:N,MATCH(H327,'Kode Akun'!C:C,0),0),"")</f>
        <v/>
      </c>
      <c r="U327" s="488" t="str">
        <f>IFERROR(INDEX('Kode Akun'!O:O,MATCH(H327,'Kode Akun'!C:C,0),0),"")</f>
        <v/>
      </c>
      <c r="V327" s="166"/>
    </row>
    <row r="328" spans="1:22" ht="15" customHeight="1" x14ac:dyDescent="0.25">
      <c r="A328" s="51">
        <f t="shared" si="12"/>
        <v>2</v>
      </c>
      <c r="B328" s="51">
        <f t="shared" si="13"/>
        <v>0</v>
      </c>
      <c r="C328" s="442">
        <f t="shared" si="14"/>
        <v>0</v>
      </c>
      <c r="D328" s="477">
        <v>319</v>
      </c>
      <c r="E328" s="478"/>
      <c r="F328" s="477"/>
      <c r="G328" s="479"/>
      <c r="H328" s="477"/>
      <c r="I328" s="480" t="str">
        <f>IF(H328&lt;&gt;"",INDEX('Kode Akun'!$D:$D,MATCH($H328,'Kode Akun'!$C:$C,0),0),"")</f>
        <v/>
      </c>
      <c r="J328" s="481"/>
      <c r="K328" s="481"/>
      <c r="L328" s="482"/>
      <c r="M328" s="483"/>
      <c r="N328" s="484"/>
      <c r="O328" s="484"/>
      <c r="P328" s="488" t="str">
        <f>IFERROR(INDEX(Supplier!D:D,MATCH(O328,Supplier!C:C,0),0),"")</f>
        <v/>
      </c>
      <c r="Q328" s="487"/>
      <c r="R328" s="487"/>
      <c r="S328" s="489"/>
      <c r="T328" s="490" t="str">
        <f>IFERROR(INDEX('Kode Akun'!N:N,MATCH(H328,'Kode Akun'!C:C,0),0),"")</f>
        <v/>
      </c>
      <c r="U328" s="488" t="str">
        <f>IFERROR(INDEX('Kode Akun'!O:O,MATCH(H328,'Kode Akun'!C:C,0),0),"")</f>
        <v/>
      </c>
      <c r="V328" s="166"/>
    </row>
    <row r="329" spans="1:22" ht="15" customHeight="1" x14ac:dyDescent="0.25">
      <c r="A329" s="51">
        <f t="shared" si="12"/>
        <v>2</v>
      </c>
      <c r="B329" s="51">
        <f t="shared" si="13"/>
        <v>0</v>
      </c>
      <c r="C329" s="442">
        <f t="shared" si="14"/>
        <v>0</v>
      </c>
      <c r="D329" s="477">
        <v>320</v>
      </c>
      <c r="E329" s="478"/>
      <c r="F329" s="477"/>
      <c r="G329" s="479"/>
      <c r="H329" s="477"/>
      <c r="I329" s="480" t="str">
        <f>IF(H329&lt;&gt;"",INDEX('Kode Akun'!$D:$D,MATCH($H329,'Kode Akun'!$C:$C,0),0),"")</f>
        <v/>
      </c>
      <c r="J329" s="481"/>
      <c r="K329" s="481"/>
      <c r="L329" s="482"/>
      <c r="M329" s="483"/>
      <c r="N329" s="484"/>
      <c r="O329" s="484"/>
      <c r="P329" s="488" t="str">
        <f>IFERROR(INDEX(Supplier!D:D,MATCH(O329,Supplier!C:C,0),0),"")</f>
        <v/>
      </c>
      <c r="Q329" s="487"/>
      <c r="R329" s="487"/>
      <c r="S329" s="489"/>
      <c r="T329" s="490" t="str">
        <f>IFERROR(INDEX('Kode Akun'!N:N,MATCH(H329,'Kode Akun'!C:C,0),0),"")</f>
        <v/>
      </c>
      <c r="U329" s="488" t="str">
        <f>IFERROR(INDEX('Kode Akun'!O:O,MATCH(H329,'Kode Akun'!C:C,0),0),"")</f>
        <v/>
      </c>
      <c r="V329" s="166"/>
    </row>
    <row r="330" spans="1:22" ht="15" customHeight="1" x14ac:dyDescent="0.25">
      <c r="A330" s="51">
        <f t="shared" ref="A330:A393" si="15">IF(AND(H330=arapcontrol,O330=arapledgercode),A329+1,A329)</f>
        <v>2</v>
      </c>
      <c r="B330" s="51">
        <f t="shared" ref="B330:B393" si="16">IF(AND(H330=AkunARKontrol,R330=AkunAR),B329+1,B329)</f>
        <v>0</v>
      </c>
      <c r="C330" s="442">
        <f t="shared" ref="C330:C393" si="17">IF(H330=AkunBukuBesar,IF(C329=0,GLJPMax+C329+1,C329+1),C329)</f>
        <v>0</v>
      </c>
      <c r="D330" s="477">
        <v>321</v>
      </c>
      <c r="E330" s="478"/>
      <c r="F330" s="477"/>
      <c r="G330" s="479"/>
      <c r="H330" s="477"/>
      <c r="I330" s="480" t="str">
        <f>IF(H330&lt;&gt;"",INDEX('Kode Akun'!$D:$D,MATCH($H330,'Kode Akun'!$C:$C,0),0),"")</f>
        <v/>
      </c>
      <c r="J330" s="481"/>
      <c r="K330" s="481"/>
      <c r="L330" s="482"/>
      <c r="M330" s="483"/>
      <c r="N330" s="484"/>
      <c r="O330" s="484"/>
      <c r="P330" s="488" t="str">
        <f>IFERROR(INDEX(Supplier!D:D,MATCH(O330,Supplier!C:C,0),0),"")</f>
        <v/>
      </c>
      <c r="Q330" s="487"/>
      <c r="R330" s="487"/>
      <c r="S330" s="489"/>
      <c r="T330" s="490" t="str">
        <f>IFERROR(INDEX('Kode Akun'!N:N,MATCH(H330,'Kode Akun'!C:C,0),0),"")</f>
        <v/>
      </c>
      <c r="U330" s="488" t="str">
        <f>IFERROR(INDEX('Kode Akun'!O:O,MATCH(H330,'Kode Akun'!C:C,0),0),"")</f>
        <v/>
      </c>
      <c r="V330" s="166"/>
    </row>
    <row r="331" spans="1:22" ht="15" customHeight="1" x14ac:dyDescent="0.25">
      <c r="A331" s="51">
        <f t="shared" si="15"/>
        <v>2</v>
      </c>
      <c r="B331" s="51">
        <f t="shared" si="16"/>
        <v>0</v>
      </c>
      <c r="C331" s="442">
        <f t="shared" si="17"/>
        <v>0</v>
      </c>
      <c r="D331" s="477">
        <v>322</v>
      </c>
      <c r="E331" s="478"/>
      <c r="F331" s="477"/>
      <c r="G331" s="479"/>
      <c r="H331" s="477"/>
      <c r="I331" s="480" t="str">
        <f>IF(H331&lt;&gt;"",INDEX('Kode Akun'!$D:$D,MATCH($H331,'Kode Akun'!$C:$C,0),0),"")</f>
        <v/>
      </c>
      <c r="J331" s="481"/>
      <c r="K331" s="481"/>
      <c r="L331" s="482"/>
      <c r="M331" s="483"/>
      <c r="N331" s="484"/>
      <c r="O331" s="484"/>
      <c r="P331" s="488" t="str">
        <f>IFERROR(INDEX(Supplier!D:D,MATCH(O331,Supplier!C:C,0),0),"")</f>
        <v/>
      </c>
      <c r="Q331" s="487"/>
      <c r="R331" s="487"/>
      <c r="S331" s="489"/>
      <c r="T331" s="490" t="str">
        <f>IFERROR(INDEX('Kode Akun'!N:N,MATCH(H331,'Kode Akun'!C:C,0),0),"")</f>
        <v/>
      </c>
      <c r="U331" s="488" t="str">
        <f>IFERROR(INDEX('Kode Akun'!O:O,MATCH(H331,'Kode Akun'!C:C,0),0),"")</f>
        <v/>
      </c>
      <c r="V331" s="166"/>
    </row>
    <row r="332" spans="1:22" ht="15" customHeight="1" x14ac:dyDescent="0.25">
      <c r="A332" s="51">
        <f t="shared" si="15"/>
        <v>2</v>
      </c>
      <c r="B332" s="51">
        <f t="shared" si="16"/>
        <v>0</v>
      </c>
      <c r="C332" s="442">
        <f t="shared" si="17"/>
        <v>0</v>
      </c>
      <c r="D332" s="477">
        <v>323</v>
      </c>
      <c r="E332" s="478"/>
      <c r="F332" s="477"/>
      <c r="G332" s="479"/>
      <c r="H332" s="477"/>
      <c r="I332" s="480" t="str">
        <f>IF(H332&lt;&gt;"",INDEX('Kode Akun'!$D:$D,MATCH($H332,'Kode Akun'!$C:$C,0),0),"")</f>
        <v/>
      </c>
      <c r="J332" s="481"/>
      <c r="K332" s="481"/>
      <c r="L332" s="482"/>
      <c r="M332" s="483"/>
      <c r="N332" s="484"/>
      <c r="O332" s="484"/>
      <c r="P332" s="488" t="str">
        <f>IFERROR(INDEX(Supplier!D:D,MATCH(O332,Supplier!C:C,0),0),"")</f>
        <v/>
      </c>
      <c r="Q332" s="487"/>
      <c r="R332" s="487"/>
      <c r="S332" s="489"/>
      <c r="T332" s="490" t="str">
        <f>IFERROR(INDEX('Kode Akun'!N:N,MATCH(H332,'Kode Akun'!C:C,0),0),"")</f>
        <v/>
      </c>
      <c r="U332" s="488" t="str">
        <f>IFERROR(INDEX('Kode Akun'!O:O,MATCH(H332,'Kode Akun'!C:C,0),0),"")</f>
        <v/>
      </c>
      <c r="V332" s="166"/>
    </row>
    <row r="333" spans="1:22" ht="15" customHeight="1" x14ac:dyDescent="0.25">
      <c r="A333" s="51">
        <f t="shared" si="15"/>
        <v>2</v>
      </c>
      <c r="B333" s="51">
        <f t="shared" si="16"/>
        <v>0</v>
      </c>
      <c r="C333" s="442">
        <f t="shared" si="17"/>
        <v>0</v>
      </c>
      <c r="D333" s="477">
        <v>324</v>
      </c>
      <c r="E333" s="478"/>
      <c r="F333" s="477"/>
      <c r="G333" s="479"/>
      <c r="H333" s="477"/>
      <c r="I333" s="480" t="str">
        <f>IF(H333&lt;&gt;"",INDEX('Kode Akun'!$D:$D,MATCH($H333,'Kode Akun'!$C:$C,0),0),"")</f>
        <v/>
      </c>
      <c r="J333" s="481"/>
      <c r="K333" s="481"/>
      <c r="L333" s="482"/>
      <c r="M333" s="483"/>
      <c r="N333" s="484"/>
      <c r="O333" s="484"/>
      <c r="P333" s="488" t="str">
        <f>IFERROR(INDEX(Supplier!D:D,MATCH(O333,Supplier!C:C,0),0),"")</f>
        <v/>
      </c>
      <c r="Q333" s="487"/>
      <c r="R333" s="487"/>
      <c r="S333" s="489"/>
      <c r="T333" s="490" t="str">
        <f>IFERROR(INDEX('Kode Akun'!N:N,MATCH(H333,'Kode Akun'!C:C,0),0),"")</f>
        <v/>
      </c>
      <c r="U333" s="488" t="str">
        <f>IFERROR(INDEX('Kode Akun'!O:O,MATCH(H333,'Kode Akun'!C:C,0),0),"")</f>
        <v/>
      </c>
      <c r="V333" s="166"/>
    </row>
    <row r="334" spans="1:22" ht="15" customHeight="1" x14ac:dyDescent="0.25">
      <c r="A334" s="51">
        <f t="shared" si="15"/>
        <v>2</v>
      </c>
      <c r="B334" s="51">
        <f t="shared" si="16"/>
        <v>0</v>
      </c>
      <c r="C334" s="442">
        <f t="shared" si="17"/>
        <v>0</v>
      </c>
      <c r="D334" s="477">
        <v>325</v>
      </c>
      <c r="E334" s="478"/>
      <c r="F334" s="477"/>
      <c r="G334" s="479"/>
      <c r="H334" s="477"/>
      <c r="I334" s="480" t="str">
        <f>IF(H334&lt;&gt;"",INDEX('Kode Akun'!$D:$D,MATCH($H334,'Kode Akun'!$C:$C,0),0),"")</f>
        <v/>
      </c>
      <c r="J334" s="481"/>
      <c r="K334" s="481"/>
      <c r="L334" s="482"/>
      <c r="M334" s="483"/>
      <c r="N334" s="484"/>
      <c r="O334" s="484"/>
      <c r="P334" s="488" t="str">
        <f>IFERROR(INDEX(Supplier!D:D,MATCH(O334,Supplier!C:C,0),0),"")</f>
        <v/>
      </c>
      <c r="Q334" s="487"/>
      <c r="R334" s="487"/>
      <c r="S334" s="489"/>
      <c r="T334" s="490" t="str">
        <f>IFERROR(INDEX('Kode Akun'!N:N,MATCH(H334,'Kode Akun'!C:C,0),0),"")</f>
        <v/>
      </c>
      <c r="U334" s="488" t="str">
        <f>IFERROR(INDEX('Kode Akun'!O:O,MATCH(H334,'Kode Akun'!C:C,0),0),"")</f>
        <v/>
      </c>
      <c r="V334" s="166"/>
    </row>
    <row r="335" spans="1:22" ht="15" customHeight="1" x14ac:dyDescent="0.25">
      <c r="A335" s="51">
        <f t="shared" si="15"/>
        <v>2</v>
      </c>
      <c r="B335" s="51">
        <f t="shared" si="16"/>
        <v>0</v>
      </c>
      <c r="C335" s="442">
        <f t="shared" si="17"/>
        <v>0</v>
      </c>
      <c r="D335" s="477">
        <v>326</v>
      </c>
      <c r="E335" s="478"/>
      <c r="F335" s="477"/>
      <c r="G335" s="479"/>
      <c r="H335" s="477"/>
      <c r="I335" s="480" t="str">
        <f>IF(H335&lt;&gt;"",INDEX('Kode Akun'!$D:$D,MATCH($H335,'Kode Akun'!$C:$C,0),0),"")</f>
        <v/>
      </c>
      <c r="J335" s="481"/>
      <c r="K335" s="481"/>
      <c r="L335" s="482"/>
      <c r="M335" s="483"/>
      <c r="N335" s="484"/>
      <c r="O335" s="484"/>
      <c r="P335" s="488" t="str">
        <f>IFERROR(INDEX(Supplier!D:D,MATCH(O335,Supplier!C:C,0),0),"")</f>
        <v/>
      </c>
      <c r="Q335" s="487"/>
      <c r="R335" s="487"/>
      <c r="S335" s="489"/>
      <c r="T335" s="490" t="str">
        <f>IFERROR(INDEX('Kode Akun'!N:N,MATCH(H335,'Kode Akun'!C:C,0),0),"")</f>
        <v/>
      </c>
      <c r="U335" s="488" t="str">
        <f>IFERROR(INDEX('Kode Akun'!O:O,MATCH(H335,'Kode Akun'!C:C,0),0),"")</f>
        <v/>
      </c>
      <c r="V335" s="166"/>
    </row>
    <row r="336" spans="1:22" ht="15" customHeight="1" x14ac:dyDescent="0.25">
      <c r="A336" s="51">
        <f t="shared" si="15"/>
        <v>2</v>
      </c>
      <c r="B336" s="51">
        <f t="shared" si="16"/>
        <v>0</v>
      </c>
      <c r="C336" s="442">
        <f t="shared" si="17"/>
        <v>0</v>
      </c>
      <c r="D336" s="477">
        <v>327</v>
      </c>
      <c r="E336" s="478"/>
      <c r="F336" s="477"/>
      <c r="G336" s="479"/>
      <c r="H336" s="477"/>
      <c r="I336" s="480" t="str">
        <f>IF(H336&lt;&gt;"",INDEX('Kode Akun'!$D:$D,MATCH($H336,'Kode Akun'!$C:$C,0),0),"")</f>
        <v/>
      </c>
      <c r="J336" s="481"/>
      <c r="K336" s="481"/>
      <c r="L336" s="482"/>
      <c r="M336" s="483"/>
      <c r="N336" s="484"/>
      <c r="O336" s="484"/>
      <c r="P336" s="488" t="str">
        <f>IFERROR(INDEX(Supplier!D:D,MATCH(O336,Supplier!C:C,0),0),"")</f>
        <v/>
      </c>
      <c r="Q336" s="487"/>
      <c r="R336" s="487"/>
      <c r="S336" s="489"/>
      <c r="T336" s="490" t="str">
        <f>IFERROR(INDEX('Kode Akun'!N:N,MATCH(H336,'Kode Akun'!C:C,0),0),"")</f>
        <v/>
      </c>
      <c r="U336" s="488" t="str">
        <f>IFERROR(INDEX('Kode Akun'!O:O,MATCH(H336,'Kode Akun'!C:C,0),0),"")</f>
        <v/>
      </c>
      <c r="V336" s="166"/>
    </row>
    <row r="337" spans="1:22" ht="15" customHeight="1" x14ac:dyDescent="0.25">
      <c r="A337" s="51">
        <f t="shared" si="15"/>
        <v>2</v>
      </c>
      <c r="B337" s="51">
        <f t="shared" si="16"/>
        <v>0</v>
      </c>
      <c r="C337" s="442">
        <f t="shared" si="17"/>
        <v>0</v>
      </c>
      <c r="D337" s="477">
        <v>328</v>
      </c>
      <c r="E337" s="478"/>
      <c r="F337" s="477"/>
      <c r="G337" s="479"/>
      <c r="H337" s="477"/>
      <c r="I337" s="480" t="str">
        <f>IF(H337&lt;&gt;"",INDEX('Kode Akun'!$D:$D,MATCH($H337,'Kode Akun'!$C:$C,0),0),"")</f>
        <v/>
      </c>
      <c r="J337" s="481"/>
      <c r="K337" s="481"/>
      <c r="L337" s="482"/>
      <c r="M337" s="483"/>
      <c r="N337" s="484"/>
      <c r="O337" s="484"/>
      <c r="P337" s="488" t="str">
        <f>IFERROR(INDEX(Supplier!D:D,MATCH(O337,Supplier!C:C,0),0),"")</f>
        <v/>
      </c>
      <c r="Q337" s="487"/>
      <c r="R337" s="487"/>
      <c r="S337" s="489"/>
      <c r="T337" s="490" t="str">
        <f>IFERROR(INDEX('Kode Akun'!N:N,MATCH(H337,'Kode Akun'!C:C,0),0),"")</f>
        <v/>
      </c>
      <c r="U337" s="488" t="str">
        <f>IFERROR(INDEX('Kode Akun'!O:O,MATCH(H337,'Kode Akun'!C:C,0),0),"")</f>
        <v/>
      </c>
      <c r="V337" s="166"/>
    </row>
    <row r="338" spans="1:22" ht="15" customHeight="1" x14ac:dyDescent="0.25">
      <c r="A338" s="51">
        <f t="shared" si="15"/>
        <v>2</v>
      </c>
      <c r="B338" s="51">
        <f t="shared" si="16"/>
        <v>0</v>
      </c>
      <c r="C338" s="442">
        <f t="shared" si="17"/>
        <v>0</v>
      </c>
      <c r="D338" s="477">
        <v>329</v>
      </c>
      <c r="E338" s="478"/>
      <c r="F338" s="477"/>
      <c r="G338" s="479"/>
      <c r="H338" s="477"/>
      <c r="I338" s="480" t="str">
        <f>IF(H338&lt;&gt;"",INDEX('Kode Akun'!$D:$D,MATCH($H338,'Kode Akun'!$C:$C,0),0),"")</f>
        <v/>
      </c>
      <c r="J338" s="481"/>
      <c r="K338" s="481"/>
      <c r="L338" s="482"/>
      <c r="M338" s="483"/>
      <c r="N338" s="484"/>
      <c r="O338" s="484"/>
      <c r="P338" s="488" t="str">
        <f>IFERROR(INDEX(Supplier!D:D,MATCH(O338,Supplier!C:C,0),0),"")</f>
        <v/>
      </c>
      <c r="Q338" s="487"/>
      <c r="R338" s="487"/>
      <c r="S338" s="489"/>
      <c r="T338" s="490" t="str">
        <f>IFERROR(INDEX('Kode Akun'!N:N,MATCH(H338,'Kode Akun'!C:C,0),0),"")</f>
        <v/>
      </c>
      <c r="U338" s="488" t="str">
        <f>IFERROR(INDEX('Kode Akun'!O:O,MATCH(H338,'Kode Akun'!C:C,0),0),"")</f>
        <v/>
      </c>
      <c r="V338" s="166"/>
    </row>
    <row r="339" spans="1:22" ht="15" customHeight="1" x14ac:dyDescent="0.25">
      <c r="A339" s="51">
        <f t="shared" si="15"/>
        <v>2</v>
      </c>
      <c r="B339" s="51">
        <f t="shared" si="16"/>
        <v>0</v>
      </c>
      <c r="C339" s="442">
        <f t="shared" si="17"/>
        <v>0</v>
      </c>
      <c r="D339" s="477">
        <v>330</v>
      </c>
      <c r="E339" s="478"/>
      <c r="F339" s="477"/>
      <c r="G339" s="479"/>
      <c r="H339" s="477"/>
      <c r="I339" s="480" t="str">
        <f>IF(H339&lt;&gt;"",INDEX('Kode Akun'!$D:$D,MATCH($H339,'Kode Akun'!$C:$C,0),0),"")</f>
        <v/>
      </c>
      <c r="J339" s="481"/>
      <c r="K339" s="481"/>
      <c r="L339" s="482"/>
      <c r="M339" s="483"/>
      <c r="N339" s="484"/>
      <c r="O339" s="484"/>
      <c r="P339" s="488" t="str">
        <f>IFERROR(INDEX(Supplier!D:D,MATCH(O339,Supplier!C:C,0),0),"")</f>
        <v/>
      </c>
      <c r="Q339" s="487"/>
      <c r="R339" s="487"/>
      <c r="S339" s="489"/>
      <c r="T339" s="490" t="str">
        <f>IFERROR(INDEX('Kode Akun'!N:N,MATCH(H339,'Kode Akun'!C:C,0),0),"")</f>
        <v/>
      </c>
      <c r="U339" s="488" t="str">
        <f>IFERROR(INDEX('Kode Akun'!O:O,MATCH(H339,'Kode Akun'!C:C,0),0),"")</f>
        <v/>
      </c>
      <c r="V339" s="166"/>
    </row>
    <row r="340" spans="1:22" ht="15" customHeight="1" x14ac:dyDescent="0.25">
      <c r="A340" s="51">
        <f t="shared" si="15"/>
        <v>2</v>
      </c>
      <c r="B340" s="51">
        <f t="shared" si="16"/>
        <v>0</v>
      </c>
      <c r="C340" s="442">
        <f t="shared" si="17"/>
        <v>0</v>
      </c>
      <c r="D340" s="477">
        <v>331</v>
      </c>
      <c r="E340" s="478"/>
      <c r="F340" s="477"/>
      <c r="G340" s="479"/>
      <c r="H340" s="477"/>
      <c r="I340" s="480" t="str">
        <f>IF(H340&lt;&gt;"",INDEX('Kode Akun'!$D:$D,MATCH($H340,'Kode Akun'!$C:$C,0),0),"")</f>
        <v/>
      </c>
      <c r="J340" s="481"/>
      <c r="K340" s="481"/>
      <c r="L340" s="482"/>
      <c r="M340" s="483"/>
      <c r="N340" s="484"/>
      <c r="O340" s="484"/>
      <c r="P340" s="488" t="str">
        <f>IFERROR(INDEX(Supplier!D:D,MATCH(O340,Supplier!C:C,0),0),"")</f>
        <v/>
      </c>
      <c r="Q340" s="487"/>
      <c r="R340" s="487"/>
      <c r="S340" s="489"/>
      <c r="T340" s="490" t="str">
        <f>IFERROR(INDEX('Kode Akun'!N:N,MATCH(H340,'Kode Akun'!C:C,0),0),"")</f>
        <v/>
      </c>
      <c r="U340" s="488" t="str">
        <f>IFERROR(INDEX('Kode Akun'!O:O,MATCH(H340,'Kode Akun'!C:C,0),0),"")</f>
        <v/>
      </c>
      <c r="V340" s="166"/>
    </row>
    <row r="341" spans="1:22" ht="15" customHeight="1" x14ac:dyDescent="0.25">
      <c r="A341" s="51">
        <f t="shared" si="15"/>
        <v>2</v>
      </c>
      <c r="B341" s="51">
        <f t="shared" si="16"/>
        <v>0</v>
      </c>
      <c r="C341" s="442">
        <f t="shared" si="17"/>
        <v>0</v>
      </c>
      <c r="D341" s="477">
        <v>332</v>
      </c>
      <c r="E341" s="478"/>
      <c r="F341" s="477"/>
      <c r="G341" s="479"/>
      <c r="H341" s="477"/>
      <c r="I341" s="480" t="str">
        <f>IF(H341&lt;&gt;"",INDEX('Kode Akun'!$D:$D,MATCH($H341,'Kode Akun'!$C:$C,0),0),"")</f>
        <v/>
      </c>
      <c r="J341" s="481"/>
      <c r="K341" s="481"/>
      <c r="L341" s="482"/>
      <c r="M341" s="483"/>
      <c r="N341" s="484"/>
      <c r="O341" s="484"/>
      <c r="P341" s="488" t="str">
        <f>IFERROR(INDEX(Supplier!D:D,MATCH(O341,Supplier!C:C,0),0),"")</f>
        <v/>
      </c>
      <c r="Q341" s="487"/>
      <c r="R341" s="487"/>
      <c r="S341" s="489"/>
      <c r="T341" s="490" t="str">
        <f>IFERROR(INDEX('Kode Akun'!N:N,MATCH(H341,'Kode Akun'!C:C,0),0),"")</f>
        <v/>
      </c>
      <c r="U341" s="488" t="str">
        <f>IFERROR(INDEX('Kode Akun'!O:O,MATCH(H341,'Kode Akun'!C:C,0),0),"")</f>
        <v/>
      </c>
      <c r="V341" s="166"/>
    </row>
    <row r="342" spans="1:22" ht="15" customHeight="1" x14ac:dyDescent="0.25">
      <c r="A342" s="51">
        <f t="shared" si="15"/>
        <v>2</v>
      </c>
      <c r="B342" s="51">
        <f t="shared" si="16"/>
        <v>0</v>
      </c>
      <c r="C342" s="442">
        <f t="shared" si="17"/>
        <v>0</v>
      </c>
      <c r="D342" s="477">
        <v>333</v>
      </c>
      <c r="E342" s="478"/>
      <c r="F342" s="477"/>
      <c r="G342" s="479"/>
      <c r="H342" s="477"/>
      <c r="I342" s="480" t="str">
        <f>IF(H342&lt;&gt;"",INDEX('Kode Akun'!$D:$D,MATCH($H342,'Kode Akun'!$C:$C,0),0),"")</f>
        <v/>
      </c>
      <c r="J342" s="481"/>
      <c r="K342" s="481"/>
      <c r="L342" s="482"/>
      <c r="M342" s="483"/>
      <c r="N342" s="484"/>
      <c r="O342" s="484"/>
      <c r="P342" s="488" t="str">
        <f>IFERROR(INDEX(Supplier!D:D,MATCH(O342,Supplier!C:C,0),0),"")</f>
        <v/>
      </c>
      <c r="Q342" s="487"/>
      <c r="R342" s="487"/>
      <c r="S342" s="489"/>
      <c r="T342" s="490" t="str">
        <f>IFERROR(INDEX('Kode Akun'!N:N,MATCH(H342,'Kode Akun'!C:C,0),0),"")</f>
        <v/>
      </c>
      <c r="U342" s="488" t="str">
        <f>IFERROR(INDEX('Kode Akun'!O:O,MATCH(H342,'Kode Akun'!C:C,0),0),"")</f>
        <v/>
      </c>
      <c r="V342" s="166"/>
    </row>
    <row r="343" spans="1:22" ht="15" customHeight="1" x14ac:dyDescent="0.25">
      <c r="A343" s="51">
        <f t="shared" si="15"/>
        <v>2</v>
      </c>
      <c r="B343" s="51">
        <f t="shared" si="16"/>
        <v>0</v>
      </c>
      <c r="C343" s="442">
        <f t="shared" si="17"/>
        <v>0</v>
      </c>
      <c r="D343" s="477">
        <v>334</v>
      </c>
      <c r="E343" s="478"/>
      <c r="F343" s="477"/>
      <c r="G343" s="479"/>
      <c r="H343" s="477"/>
      <c r="I343" s="480" t="str">
        <f>IF(H343&lt;&gt;"",INDEX('Kode Akun'!$D:$D,MATCH($H343,'Kode Akun'!$C:$C,0),0),"")</f>
        <v/>
      </c>
      <c r="J343" s="481"/>
      <c r="K343" s="481"/>
      <c r="L343" s="482"/>
      <c r="M343" s="483"/>
      <c r="N343" s="484"/>
      <c r="O343" s="484"/>
      <c r="P343" s="488" t="str">
        <f>IFERROR(INDEX(Supplier!D:D,MATCH(O343,Supplier!C:C,0),0),"")</f>
        <v/>
      </c>
      <c r="Q343" s="487"/>
      <c r="R343" s="487"/>
      <c r="S343" s="489"/>
      <c r="T343" s="490" t="str">
        <f>IFERROR(INDEX('Kode Akun'!N:N,MATCH(H343,'Kode Akun'!C:C,0),0),"")</f>
        <v/>
      </c>
      <c r="U343" s="488" t="str">
        <f>IFERROR(INDEX('Kode Akun'!O:O,MATCH(H343,'Kode Akun'!C:C,0),0),"")</f>
        <v/>
      </c>
      <c r="V343" s="166"/>
    </row>
    <row r="344" spans="1:22" ht="15" customHeight="1" x14ac:dyDescent="0.25">
      <c r="A344" s="51">
        <f t="shared" si="15"/>
        <v>2</v>
      </c>
      <c r="B344" s="51">
        <f t="shared" si="16"/>
        <v>0</v>
      </c>
      <c r="C344" s="442">
        <f t="shared" si="17"/>
        <v>0</v>
      </c>
      <c r="D344" s="477">
        <v>335</v>
      </c>
      <c r="E344" s="478"/>
      <c r="F344" s="477"/>
      <c r="G344" s="479"/>
      <c r="H344" s="477"/>
      <c r="I344" s="480" t="str">
        <f>IF(H344&lt;&gt;"",INDEX('Kode Akun'!$D:$D,MATCH($H344,'Kode Akun'!$C:$C,0),0),"")</f>
        <v/>
      </c>
      <c r="J344" s="481"/>
      <c r="K344" s="481"/>
      <c r="L344" s="482"/>
      <c r="M344" s="483"/>
      <c r="N344" s="484"/>
      <c r="O344" s="484"/>
      <c r="P344" s="488" t="str">
        <f>IFERROR(INDEX(Supplier!D:D,MATCH(O344,Supplier!C:C,0),0),"")</f>
        <v/>
      </c>
      <c r="Q344" s="487"/>
      <c r="R344" s="487"/>
      <c r="S344" s="489"/>
      <c r="T344" s="490" t="str">
        <f>IFERROR(INDEX('Kode Akun'!N:N,MATCH(H344,'Kode Akun'!C:C,0),0),"")</f>
        <v/>
      </c>
      <c r="U344" s="488" t="str">
        <f>IFERROR(INDEX('Kode Akun'!O:O,MATCH(H344,'Kode Akun'!C:C,0),0),"")</f>
        <v/>
      </c>
      <c r="V344" s="166"/>
    </row>
    <row r="345" spans="1:22" ht="15" customHeight="1" x14ac:dyDescent="0.25">
      <c r="A345" s="51">
        <f t="shared" si="15"/>
        <v>2</v>
      </c>
      <c r="B345" s="51">
        <f t="shared" si="16"/>
        <v>0</v>
      </c>
      <c r="C345" s="442">
        <f t="shared" si="17"/>
        <v>0</v>
      </c>
      <c r="D345" s="477">
        <v>336</v>
      </c>
      <c r="E345" s="478"/>
      <c r="F345" s="477"/>
      <c r="G345" s="479"/>
      <c r="H345" s="477"/>
      <c r="I345" s="480" t="str">
        <f>IF(H345&lt;&gt;"",INDEX('Kode Akun'!$D:$D,MATCH($H345,'Kode Akun'!$C:$C,0),0),"")</f>
        <v/>
      </c>
      <c r="J345" s="481"/>
      <c r="K345" s="481"/>
      <c r="L345" s="482"/>
      <c r="M345" s="483"/>
      <c r="N345" s="484"/>
      <c r="O345" s="484"/>
      <c r="P345" s="488" t="str">
        <f>IFERROR(INDEX(Supplier!D:D,MATCH(O345,Supplier!C:C,0),0),"")</f>
        <v/>
      </c>
      <c r="Q345" s="487"/>
      <c r="R345" s="487"/>
      <c r="S345" s="489"/>
      <c r="T345" s="490" t="str">
        <f>IFERROR(INDEX('Kode Akun'!N:N,MATCH(H345,'Kode Akun'!C:C,0),0),"")</f>
        <v/>
      </c>
      <c r="U345" s="488" t="str">
        <f>IFERROR(INDEX('Kode Akun'!O:O,MATCH(H345,'Kode Akun'!C:C,0),0),"")</f>
        <v/>
      </c>
      <c r="V345" s="166"/>
    </row>
    <row r="346" spans="1:22" ht="15" customHeight="1" x14ac:dyDescent="0.25">
      <c r="A346" s="51">
        <f t="shared" si="15"/>
        <v>2</v>
      </c>
      <c r="B346" s="51">
        <f t="shared" si="16"/>
        <v>0</v>
      </c>
      <c r="C346" s="442">
        <f t="shared" si="17"/>
        <v>0</v>
      </c>
      <c r="D346" s="477">
        <v>337</v>
      </c>
      <c r="E346" s="478"/>
      <c r="F346" s="477"/>
      <c r="G346" s="479"/>
      <c r="H346" s="477"/>
      <c r="I346" s="480" t="str">
        <f>IF(H346&lt;&gt;"",INDEX('Kode Akun'!$D:$D,MATCH($H346,'Kode Akun'!$C:$C,0),0),"")</f>
        <v/>
      </c>
      <c r="J346" s="481"/>
      <c r="K346" s="481"/>
      <c r="L346" s="482"/>
      <c r="M346" s="483"/>
      <c r="N346" s="484"/>
      <c r="O346" s="484"/>
      <c r="P346" s="488" t="str">
        <f>IFERROR(INDEX(Supplier!D:D,MATCH(O346,Supplier!C:C,0),0),"")</f>
        <v/>
      </c>
      <c r="Q346" s="487"/>
      <c r="R346" s="487"/>
      <c r="S346" s="489"/>
      <c r="T346" s="490" t="str">
        <f>IFERROR(INDEX('Kode Akun'!N:N,MATCH(H346,'Kode Akun'!C:C,0),0),"")</f>
        <v/>
      </c>
      <c r="U346" s="488" t="str">
        <f>IFERROR(INDEX('Kode Akun'!O:O,MATCH(H346,'Kode Akun'!C:C,0),0),"")</f>
        <v/>
      </c>
      <c r="V346" s="166"/>
    </row>
    <row r="347" spans="1:22" ht="15" customHeight="1" x14ac:dyDescent="0.25">
      <c r="A347" s="51">
        <f t="shared" si="15"/>
        <v>2</v>
      </c>
      <c r="B347" s="51">
        <f t="shared" si="16"/>
        <v>0</v>
      </c>
      <c r="C347" s="442">
        <f t="shared" si="17"/>
        <v>0</v>
      </c>
      <c r="D347" s="477">
        <v>338</v>
      </c>
      <c r="E347" s="478"/>
      <c r="F347" s="477"/>
      <c r="G347" s="479"/>
      <c r="H347" s="477"/>
      <c r="I347" s="480" t="str">
        <f>IF(H347&lt;&gt;"",INDEX('Kode Akun'!$D:$D,MATCH($H347,'Kode Akun'!$C:$C,0),0),"")</f>
        <v/>
      </c>
      <c r="J347" s="481"/>
      <c r="K347" s="481"/>
      <c r="L347" s="482"/>
      <c r="M347" s="483"/>
      <c r="N347" s="484"/>
      <c r="O347" s="484"/>
      <c r="P347" s="488" t="str">
        <f>IFERROR(INDEX(Supplier!D:D,MATCH(O347,Supplier!C:C,0),0),"")</f>
        <v/>
      </c>
      <c r="Q347" s="487"/>
      <c r="R347" s="487"/>
      <c r="S347" s="489"/>
      <c r="T347" s="490" t="str">
        <f>IFERROR(INDEX('Kode Akun'!N:N,MATCH(H347,'Kode Akun'!C:C,0),0),"")</f>
        <v/>
      </c>
      <c r="U347" s="488" t="str">
        <f>IFERROR(INDEX('Kode Akun'!O:O,MATCH(H347,'Kode Akun'!C:C,0),0),"")</f>
        <v/>
      </c>
      <c r="V347" s="166"/>
    </row>
    <row r="348" spans="1:22" ht="15" customHeight="1" x14ac:dyDescent="0.25">
      <c r="A348" s="51">
        <f t="shared" si="15"/>
        <v>2</v>
      </c>
      <c r="B348" s="51">
        <f t="shared" si="16"/>
        <v>0</v>
      </c>
      <c r="C348" s="442">
        <f t="shared" si="17"/>
        <v>0</v>
      </c>
      <c r="D348" s="477">
        <v>339</v>
      </c>
      <c r="E348" s="478"/>
      <c r="F348" s="477"/>
      <c r="G348" s="479"/>
      <c r="H348" s="477"/>
      <c r="I348" s="480" t="str">
        <f>IF(H348&lt;&gt;"",INDEX('Kode Akun'!$D:$D,MATCH($H348,'Kode Akun'!$C:$C,0),0),"")</f>
        <v/>
      </c>
      <c r="J348" s="481"/>
      <c r="K348" s="481"/>
      <c r="L348" s="482"/>
      <c r="M348" s="483"/>
      <c r="N348" s="484"/>
      <c r="O348" s="484"/>
      <c r="P348" s="488" t="str">
        <f>IFERROR(INDEX(Supplier!D:D,MATCH(O348,Supplier!C:C,0),0),"")</f>
        <v/>
      </c>
      <c r="Q348" s="487"/>
      <c r="R348" s="487"/>
      <c r="S348" s="489"/>
      <c r="T348" s="490" t="str">
        <f>IFERROR(INDEX('Kode Akun'!N:N,MATCH(H348,'Kode Akun'!C:C,0),0),"")</f>
        <v/>
      </c>
      <c r="U348" s="488" t="str">
        <f>IFERROR(INDEX('Kode Akun'!O:O,MATCH(H348,'Kode Akun'!C:C,0),0),"")</f>
        <v/>
      </c>
      <c r="V348" s="166"/>
    </row>
    <row r="349" spans="1:22" ht="15" customHeight="1" x14ac:dyDescent="0.25">
      <c r="A349" s="51">
        <f t="shared" si="15"/>
        <v>2</v>
      </c>
      <c r="B349" s="51">
        <f t="shared" si="16"/>
        <v>0</v>
      </c>
      <c r="C349" s="442">
        <f t="shared" si="17"/>
        <v>0</v>
      </c>
      <c r="D349" s="477">
        <v>340</v>
      </c>
      <c r="E349" s="478"/>
      <c r="F349" s="477"/>
      <c r="G349" s="479"/>
      <c r="H349" s="477"/>
      <c r="I349" s="480" t="str">
        <f>IF(H349&lt;&gt;"",INDEX('Kode Akun'!$D:$D,MATCH($H349,'Kode Akun'!$C:$C,0),0),"")</f>
        <v/>
      </c>
      <c r="J349" s="481"/>
      <c r="K349" s="481"/>
      <c r="L349" s="482"/>
      <c r="M349" s="483"/>
      <c r="N349" s="484"/>
      <c r="O349" s="484"/>
      <c r="P349" s="488" t="str">
        <f>IFERROR(INDEX(Supplier!D:D,MATCH(O349,Supplier!C:C,0),0),"")</f>
        <v/>
      </c>
      <c r="Q349" s="487"/>
      <c r="R349" s="487"/>
      <c r="S349" s="489"/>
      <c r="T349" s="490" t="str">
        <f>IFERROR(INDEX('Kode Akun'!N:N,MATCH(H349,'Kode Akun'!C:C,0),0),"")</f>
        <v/>
      </c>
      <c r="U349" s="488" t="str">
        <f>IFERROR(INDEX('Kode Akun'!O:O,MATCH(H349,'Kode Akun'!C:C,0),0),"")</f>
        <v/>
      </c>
      <c r="V349" s="166"/>
    </row>
    <row r="350" spans="1:22" ht="15" customHeight="1" x14ac:dyDescent="0.25">
      <c r="A350" s="51">
        <f t="shared" si="15"/>
        <v>2</v>
      </c>
      <c r="B350" s="51">
        <f t="shared" si="16"/>
        <v>0</v>
      </c>
      <c r="C350" s="442">
        <f t="shared" si="17"/>
        <v>0</v>
      </c>
      <c r="D350" s="477">
        <v>341</v>
      </c>
      <c r="E350" s="478"/>
      <c r="F350" s="477"/>
      <c r="G350" s="479"/>
      <c r="H350" s="477"/>
      <c r="I350" s="480" t="str">
        <f>IF(H350&lt;&gt;"",INDEX('Kode Akun'!$D:$D,MATCH($H350,'Kode Akun'!$C:$C,0),0),"")</f>
        <v/>
      </c>
      <c r="J350" s="481"/>
      <c r="K350" s="481"/>
      <c r="L350" s="482"/>
      <c r="M350" s="483"/>
      <c r="N350" s="484"/>
      <c r="O350" s="484"/>
      <c r="P350" s="488" t="str">
        <f>IFERROR(INDEX(Supplier!D:D,MATCH(O350,Supplier!C:C,0),0),"")</f>
        <v/>
      </c>
      <c r="Q350" s="487"/>
      <c r="R350" s="487"/>
      <c r="S350" s="489"/>
      <c r="T350" s="490" t="str">
        <f>IFERROR(INDEX('Kode Akun'!N:N,MATCH(H350,'Kode Akun'!C:C,0),0),"")</f>
        <v/>
      </c>
      <c r="U350" s="488" t="str">
        <f>IFERROR(INDEX('Kode Akun'!O:O,MATCH(H350,'Kode Akun'!C:C,0),0),"")</f>
        <v/>
      </c>
      <c r="V350" s="166"/>
    </row>
    <row r="351" spans="1:22" ht="15" customHeight="1" x14ac:dyDescent="0.25">
      <c r="A351" s="51">
        <f t="shared" si="15"/>
        <v>2</v>
      </c>
      <c r="B351" s="51">
        <f t="shared" si="16"/>
        <v>0</v>
      </c>
      <c r="C351" s="442">
        <f t="shared" si="17"/>
        <v>0</v>
      </c>
      <c r="D351" s="477">
        <v>342</v>
      </c>
      <c r="E351" s="478"/>
      <c r="F351" s="477"/>
      <c r="G351" s="479"/>
      <c r="H351" s="477"/>
      <c r="I351" s="480" t="str">
        <f>IF(H351&lt;&gt;"",INDEX('Kode Akun'!$D:$D,MATCH($H351,'Kode Akun'!$C:$C,0),0),"")</f>
        <v/>
      </c>
      <c r="J351" s="481"/>
      <c r="K351" s="481"/>
      <c r="L351" s="482"/>
      <c r="M351" s="483"/>
      <c r="N351" s="484"/>
      <c r="O351" s="484"/>
      <c r="P351" s="488" t="str">
        <f>IFERROR(INDEX(Supplier!D:D,MATCH(O351,Supplier!C:C,0),0),"")</f>
        <v/>
      </c>
      <c r="Q351" s="487"/>
      <c r="R351" s="487"/>
      <c r="S351" s="489"/>
      <c r="T351" s="490" t="str">
        <f>IFERROR(INDEX('Kode Akun'!N:N,MATCH(H351,'Kode Akun'!C:C,0),0),"")</f>
        <v/>
      </c>
      <c r="U351" s="488" t="str">
        <f>IFERROR(INDEX('Kode Akun'!O:O,MATCH(H351,'Kode Akun'!C:C,0),0),"")</f>
        <v/>
      </c>
      <c r="V351" s="166"/>
    </row>
    <row r="352" spans="1:22" ht="15" customHeight="1" x14ac:dyDescent="0.25">
      <c r="A352" s="51">
        <f t="shared" si="15"/>
        <v>2</v>
      </c>
      <c r="B352" s="51">
        <f t="shared" si="16"/>
        <v>0</v>
      </c>
      <c r="C352" s="442">
        <f t="shared" si="17"/>
        <v>0</v>
      </c>
      <c r="D352" s="477">
        <v>343</v>
      </c>
      <c r="E352" s="478"/>
      <c r="F352" s="477"/>
      <c r="G352" s="479"/>
      <c r="H352" s="477"/>
      <c r="I352" s="480" t="str">
        <f>IF(H352&lt;&gt;"",INDEX('Kode Akun'!$D:$D,MATCH($H352,'Kode Akun'!$C:$C,0),0),"")</f>
        <v/>
      </c>
      <c r="J352" s="481"/>
      <c r="K352" s="481"/>
      <c r="L352" s="482"/>
      <c r="M352" s="483"/>
      <c r="N352" s="484"/>
      <c r="O352" s="484"/>
      <c r="P352" s="488" t="str">
        <f>IFERROR(INDEX(Supplier!D:D,MATCH(O352,Supplier!C:C,0),0),"")</f>
        <v/>
      </c>
      <c r="Q352" s="487"/>
      <c r="R352" s="487"/>
      <c r="S352" s="489"/>
      <c r="T352" s="490" t="str">
        <f>IFERROR(INDEX('Kode Akun'!N:N,MATCH(H352,'Kode Akun'!C:C,0),0),"")</f>
        <v/>
      </c>
      <c r="U352" s="488" t="str">
        <f>IFERROR(INDEX('Kode Akun'!O:O,MATCH(H352,'Kode Akun'!C:C,0),0),"")</f>
        <v/>
      </c>
      <c r="V352" s="166"/>
    </row>
    <row r="353" spans="1:22" ht="15" customHeight="1" x14ac:dyDescent="0.25">
      <c r="A353" s="51">
        <f t="shared" si="15"/>
        <v>2</v>
      </c>
      <c r="B353" s="51">
        <f t="shared" si="16"/>
        <v>0</v>
      </c>
      <c r="C353" s="442">
        <f t="shared" si="17"/>
        <v>0</v>
      </c>
      <c r="D353" s="477">
        <v>344</v>
      </c>
      <c r="E353" s="478"/>
      <c r="F353" s="477"/>
      <c r="G353" s="479"/>
      <c r="H353" s="477"/>
      <c r="I353" s="480" t="str">
        <f>IF(H353&lt;&gt;"",INDEX('Kode Akun'!$D:$D,MATCH($H353,'Kode Akun'!$C:$C,0),0),"")</f>
        <v/>
      </c>
      <c r="J353" s="481"/>
      <c r="K353" s="481"/>
      <c r="L353" s="482"/>
      <c r="M353" s="483"/>
      <c r="N353" s="484"/>
      <c r="O353" s="484"/>
      <c r="P353" s="488" t="str">
        <f>IFERROR(INDEX(Supplier!D:D,MATCH(O353,Supplier!C:C,0),0),"")</f>
        <v/>
      </c>
      <c r="Q353" s="487"/>
      <c r="R353" s="487"/>
      <c r="S353" s="489"/>
      <c r="T353" s="490" t="str">
        <f>IFERROR(INDEX('Kode Akun'!N:N,MATCH(H353,'Kode Akun'!C:C,0),0),"")</f>
        <v/>
      </c>
      <c r="U353" s="488" t="str">
        <f>IFERROR(INDEX('Kode Akun'!O:O,MATCH(H353,'Kode Akun'!C:C,0),0),"")</f>
        <v/>
      </c>
      <c r="V353" s="166"/>
    </row>
    <row r="354" spans="1:22" ht="15" customHeight="1" x14ac:dyDescent="0.25">
      <c r="A354" s="51">
        <f t="shared" si="15"/>
        <v>2</v>
      </c>
      <c r="B354" s="51">
        <f t="shared" si="16"/>
        <v>0</v>
      </c>
      <c r="C354" s="442">
        <f t="shared" si="17"/>
        <v>0</v>
      </c>
      <c r="D354" s="477">
        <v>345</v>
      </c>
      <c r="E354" s="478"/>
      <c r="F354" s="477"/>
      <c r="G354" s="479"/>
      <c r="H354" s="477"/>
      <c r="I354" s="480" t="str">
        <f>IF(H354&lt;&gt;"",INDEX('Kode Akun'!$D:$D,MATCH($H354,'Kode Akun'!$C:$C,0),0),"")</f>
        <v/>
      </c>
      <c r="J354" s="481"/>
      <c r="K354" s="481"/>
      <c r="L354" s="482"/>
      <c r="M354" s="483"/>
      <c r="N354" s="484"/>
      <c r="O354" s="484"/>
      <c r="P354" s="488" t="str">
        <f>IFERROR(INDEX(Supplier!D:D,MATCH(O354,Supplier!C:C,0),0),"")</f>
        <v/>
      </c>
      <c r="Q354" s="487"/>
      <c r="R354" s="487"/>
      <c r="S354" s="489"/>
      <c r="T354" s="490" t="str">
        <f>IFERROR(INDEX('Kode Akun'!N:N,MATCH(H354,'Kode Akun'!C:C,0),0),"")</f>
        <v/>
      </c>
      <c r="U354" s="488" t="str">
        <f>IFERROR(INDEX('Kode Akun'!O:O,MATCH(H354,'Kode Akun'!C:C,0),0),"")</f>
        <v/>
      </c>
      <c r="V354" s="166"/>
    </row>
    <row r="355" spans="1:22" ht="15" customHeight="1" x14ac:dyDescent="0.25">
      <c r="A355" s="51">
        <f t="shared" si="15"/>
        <v>2</v>
      </c>
      <c r="B355" s="51">
        <f t="shared" si="16"/>
        <v>0</v>
      </c>
      <c r="C355" s="442">
        <f t="shared" si="17"/>
        <v>0</v>
      </c>
      <c r="D355" s="477">
        <v>346</v>
      </c>
      <c r="E355" s="478"/>
      <c r="F355" s="477"/>
      <c r="G355" s="479"/>
      <c r="H355" s="477"/>
      <c r="I355" s="480" t="str">
        <f>IF(H355&lt;&gt;"",INDEX('Kode Akun'!$D:$D,MATCH($H355,'Kode Akun'!$C:$C,0),0),"")</f>
        <v/>
      </c>
      <c r="J355" s="481"/>
      <c r="K355" s="481"/>
      <c r="L355" s="482"/>
      <c r="M355" s="483"/>
      <c r="N355" s="484"/>
      <c r="O355" s="484"/>
      <c r="P355" s="488" t="str">
        <f>IFERROR(INDEX(Supplier!D:D,MATCH(O355,Supplier!C:C,0),0),"")</f>
        <v/>
      </c>
      <c r="Q355" s="487"/>
      <c r="R355" s="487"/>
      <c r="S355" s="489"/>
      <c r="T355" s="490" t="str">
        <f>IFERROR(INDEX('Kode Akun'!N:N,MATCH(H355,'Kode Akun'!C:C,0),0),"")</f>
        <v/>
      </c>
      <c r="U355" s="488" t="str">
        <f>IFERROR(INDEX('Kode Akun'!O:O,MATCH(H355,'Kode Akun'!C:C,0),0),"")</f>
        <v/>
      </c>
      <c r="V355" s="166"/>
    </row>
    <row r="356" spans="1:22" ht="15" customHeight="1" x14ac:dyDescent="0.25">
      <c r="A356" s="51">
        <f t="shared" si="15"/>
        <v>2</v>
      </c>
      <c r="B356" s="51">
        <f t="shared" si="16"/>
        <v>0</v>
      </c>
      <c r="C356" s="442">
        <f t="shared" si="17"/>
        <v>0</v>
      </c>
      <c r="D356" s="477">
        <v>347</v>
      </c>
      <c r="E356" s="478"/>
      <c r="F356" s="477"/>
      <c r="G356" s="479"/>
      <c r="H356" s="477"/>
      <c r="I356" s="480" t="str">
        <f>IF(H356&lt;&gt;"",INDEX('Kode Akun'!$D:$D,MATCH($H356,'Kode Akun'!$C:$C,0),0),"")</f>
        <v/>
      </c>
      <c r="J356" s="481"/>
      <c r="K356" s="481"/>
      <c r="L356" s="482"/>
      <c r="M356" s="483"/>
      <c r="N356" s="484"/>
      <c r="O356" s="484"/>
      <c r="P356" s="488" t="str">
        <f>IFERROR(INDEX(Supplier!D:D,MATCH(O356,Supplier!C:C,0),0),"")</f>
        <v/>
      </c>
      <c r="Q356" s="487"/>
      <c r="R356" s="487"/>
      <c r="S356" s="489"/>
      <c r="T356" s="490" t="str">
        <f>IFERROR(INDEX('Kode Akun'!N:N,MATCH(H356,'Kode Akun'!C:C,0),0),"")</f>
        <v/>
      </c>
      <c r="U356" s="488" t="str">
        <f>IFERROR(INDEX('Kode Akun'!O:O,MATCH(H356,'Kode Akun'!C:C,0),0),"")</f>
        <v/>
      </c>
      <c r="V356" s="166"/>
    </row>
    <row r="357" spans="1:22" ht="15" customHeight="1" x14ac:dyDescent="0.25">
      <c r="A357" s="51">
        <f t="shared" si="15"/>
        <v>2</v>
      </c>
      <c r="B357" s="51">
        <f t="shared" si="16"/>
        <v>0</v>
      </c>
      <c r="C357" s="442">
        <f t="shared" si="17"/>
        <v>0</v>
      </c>
      <c r="D357" s="477">
        <v>348</v>
      </c>
      <c r="E357" s="478"/>
      <c r="F357" s="477"/>
      <c r="G357" s="479"/>
      <c r="H357" s="477"/>
      <c r="I357" s="480" t="str">
        <f>IF(H357&lt;&gt;"",INDEX('Kode Akun'!$D:$D,MATCH($H357,'Kode Akun'!$C:$C,0),0),"")</f>
        <v/>
      </c>
      <c r="J357" s="481"/>
      <c r="K357" s="481"/>
      <c r="L357" s="482"/>
      <c r="M357" s="483"/>
      <c r="N357" s="484"/>
      <c r="O357" s="484"/>
      <c r="P357" s="488" t="str">
        <f>IFERROR(INDEX(Supplier!D:D,MATCH(O357,Supplier!C:C,0),0),"")</f>
        <v/>
      </c>
      <c r="Q357" s="487"/>
      <c r="R357" s="487"/>
      <c r="S357" s="489"/>
      <c r="T357" s="490" t="str">
        <f>IFERROR(INDEX('Kode Akun'!N:N,MATCH(H357,'Kode Akun'!C:C,0),0),"")</f>
        <v/>
      </c>
      <c r="U357" s="488" t="str">
        <f>IFERROR(INDEX('Kode Akun'!O:O,MATCH(H357,'Kode Akun'!C:C,0),0),"")</f>
        <v/>
      </c>
      <c r="V357" s="166"/>
    </row>
    <row r="358" spans="1:22" ht="15" customHeight="1" x14ac:dyDescent="0.25">
      <c r="A358" s="51">
        <f t="shared" si="15"/>
        <v>2</v>
      </c>
      <c r="B358" s="51">
        <f t="shared" si="16"/>
        <v>0</v>
      </c>
      <c r="C358" s="442">
        <f t="shared" si="17"/>
        <v>0</v>
      </c>
      <c r="D358" s="477">
        <v>349</v>
      </c>
      <c r="E358" s="478"/>
      <c r="F358" s="477"/>
      <c r="G358" s="479"/>
      <c r="H358" s="477"/>
      <c r="I358" s="480" t="str">
        <f>IF(H358&lt;&gt;"",INDEX('Kode Akun'!$D:$D,MATCH($H358,'Kode Akun'!$C:$C,0),0),"")</f>
        <v/>
      </c>
      <c r="J358" s="481"/>
      <c r="K358" s="481"/>
      <c r="L358" s="482"/>
      <c r="M358" s="483"/>
      <c r="N358" s="484"/>
      <c r="O358" s="484"/>
      <c r="P358" s="488" t="str">
        <f>IFERROR(INDEX(Supplier!D:D,MATCH(O358,Supplier!C:C,0),0),"")</f>
        <v/>
      </c>
      <c r="Q358" s="487"/>
      <c r="R358" s="487"/>
      <c r="S358" s="489"/>
      <c r="T358" s="490" t="str">
        <f>IFERROR(INDEX('Kode Akun'!N:N,MATCH(H358,'Kode Akun'!C:C,0),0),"")</f>
        <v/>
      </c>
      <c r="U358" s="488" t="str">
        <f>IFERROR(INDEX('Kode Akun'!O:O,MATCH(H358,'Kode Akun'!C:C,0),0),"")</f>
        <v/>
      </c>
      <c r="V358" s="166"/>
    </row>
    <row r="359" spans="1:22" ht="15" customHeight="1" x14ac:dyDescent="0.25">
      <c r="A359" s="51">
        <f t="shared" si="15"/>
        <v>2</v>
      </c>
      <c r="B359" s="51">
        <f t="shared" si="16"/>
        <v>0</v>
      </c>
      <c r="C359" s="442">
        <f t="shared" si="17"/>
        <v>0</v>
      </c>
      <c r="D359" s="477">
        <v>350</v>
      </c>
      <c r="E359" s="478"/>
      <c r="F359" s="477"/>
      <c r="G359" s="479"/>
      <c r="H359" s="477"/>
      <c r="I359" s="480" t="str">
        <f>IF(H359&lt;&gt;"",INDEX('Kode Akun'!$D:$D,MATCH($H359,'Kode Akun'!$C:$C,0),0),"")</f>
        <v/>
      </c>
      <c r="J359" s="481"/>
      <c r="K359" s="481"/>
      <c r="L359" s="482"/>
      <c r="M359" s="483"/>
      <c r="N359" s="484"/>
      <c r="O359" s="484"/>
      <c r="P359" s="488" t="str">
        <f>IFERROR(INDEX(Supplier!D:D,MATCH(O359,Supplier!C:C,0),0),"")</f>
        <v/>
      </c>
      <c r="Q359" s="487"/>
      <c r="R359" s="487"/>
      <c r="S359" s="489"/>
      <c r="T359" s="490" t="str">
        <f>IFERROR(INDEX('Kode Akun'!N:N,MATCH(H359,'Kode Akun'!C:C,0),0),"")</f>
        <v/>
      </c>
      <c r="U359" s="488" t="str">
        <f>IFERROR(INDEX('Kode Akun'!O:O,MATCH(H359,'Kode Akun'!C:C,0),0),"")</f>
        <v/>
      </c>
      <c r="V359" s="166"/>
    </row>
    <row r="360" spans="1:22" ht="15" customHeight="1" x14ac:dyDescent="0.25">
      <c r="A360" s="51">
        <f t="shared" si="15"/>
        <v>2</v>
      </c>
      <c r="B360" s="51">
        <f t="shared" si="16"/>
        <v>0</v>
      </c>
      <c r="C360" s="442">
        <f t="shared" si="17"/>
        <v>0</v>
      </c>
      <c r="D360" s="477">
        <v>351</v>
      </c>
      <c r="E360" s="478"/>
      <c r="F360" s="477"/>
      <c r="G360" s="479"/>
      <c r="H360" s="477"/>
      <c r="I360" s="480" t="str">
        <f>IF(H360&lt;&gt;"",INDEX('Kode Akun'!$D:$D,MATCH($H360,'Kode Akun'!$C:$C,0),0),"")</f>
        <v/>
      </c>
      <c r="J360" s="481"/>
      <c r="K360" s="481"/>
      <c r="L360" s="482"/>
      <c r="M360" s="483"/>
      <c r="N360" s="484"/>
      <c r="O360" s="484"/>
      <c r="P360" s="488" t="str">
        <f>IFERROR(INDEX(Supplier!D:D,MATCH(O360,Supplier!C:C,0),0),"")</f>
        <v/>
      </c>
      <c r="Q360" s="487"/>
      <c r="R360" s="487"/>
      <c r="S360" s="489"/>
      <c r="T360" s="490" t="str">
        <f>IFERROR(INDEX('Kode Akun'!N:N,MATCH(H360,'Kode Akun'!C:C,0),0),"")</f>
        <v/>
      </c>
      <c r="U360" s="488" t="str">
        <f>IFERROR(INDEX('Kode Akun'!O:O,MATCH(H360,'Kode Akun'!C:C,0),0),"")</f>
        <v/>
      </c>
      <c r="V360" s="166"/>
    </row>
    <row r="361" spans="1:22" ht="15" customHeight="1" x14ac:dyDescent="0.25">
      <c r="A361" s="51">
        <f t="shared" si="15"/>
        <v>2</v>
      </c>
      <c r="B361" s="51">
        <f t="shared" si="16"/>
        <v>0</v>
      </c>
      <c r="C361" s="442">
        <f t="shared" si="17"/>
        <v>0</v>
      </c>
      <c r="D361" s="477">
        <v>352</v>
      </c>
      <c r="E361" s="478"/>
      <c r="F361" s="477"/>
      <c r="G361" s="479"/>
      <c r="H361" s="477"/>
      <c r="I361" s="480" t="str">
        <f>IF(H361&lt;&gt;"",INDEX('Kode Akun'!$D:$D,MATCH($H361,'Kode Akun'!$C:$C,0),0),"")</f>
        <v/>
      </c>
      <c r="J361" s="481"/>
      <c r="K361" s="481"/>
      <c r="L361" s="482"/>
      <c r="M361" s="483"/>
      <c r="N361" s="484"/>
      <c r="O361" s="484"/>
      <c r="P361" s="488" t="str">
        <f>IFERROR(INDEX(Supplier!D:D,MATCH(O361,Supplier!C:C,0),0),"")</f>
        <v/>
      </c>
      <c r="Q361" s="487"/>
      <c r="R361" s="487"/>
      <c r="S361" s="489"/>
      <c r="T361" s="490" t="str">
        <f>IFERROR(INDEX('Kode Akun'!N:N,MATCH(H361,'Kode Akun'!C:C,0),0),"")</f>
        <v/>
      </c>
      <c r="U361" s="488" t="str">
        <f>IFERROR(INDEX('Kode Akun'!O:O,MATCH(H361,'Kode Akun'!C:C,0),0),"")</f>
        <v/>
      </c>
      <c r="V361" s="166"/>
    </row>
    <row r="362" spans="1:22" ht="15" customHeight="1" x14ac:dyDescent="0.25">
      <c r="A362" s="51">
        <f t="shared" si="15"/>
        <v>2</v>
      </c>
      <c r="B362" s="51">
        <f t="shared" si="16"/>
        <v>0</v>
      </c>
      <c r="C362" s="442">
        <f t="shared" si="17"/>
        <v>0</v>
      </c>
      <c r="D362" s="477">
        <v>353</v>
      </c>
      <c r="E362" s="478"/>
      <c r="F362" s="477"/>
      <c r="G362" s="479"/>
      <c r="H362" s="477"/>
      <c r="I362" s="480" t="str">
        <f>IF(H362&lt;&gt;"",INDEX('Kode Akun'!$D:$D,MATCH($H362,'Kode Akun'!$C:$C,0),0),"")</f>
        <v/>
      </c>
      <c r="J362" s="481"/>
      <c r="K362" s="481"/>
      <c r="L362" s="482"/>
      <c r="M362" s="483"/>
      <c r="N362" s="484"/>
      <c r="O362" s="484"/>
      <c r="P362" s="488" t="str">
        <f>IFERROR(INDEX(Supplier!D:D,MATCH(O362,Supplier!C:C,0),0),"")</f>
        <v/>
      </c>
      <c r="Q362" s="487"/>
      <c r="R362" s="487"/>
      <c r="S362" s="489"/>
      <c r="T362" s="490" t="str">
        <f>IFERROR(INDEX('Kode Akun'!N:N,MATCH(H362,'Kode Akun'!C:C,0),0),"")</f>
        <v/>
      </c>
      <c r="U362" s="488" t="str">
        <f>IFERROR(INDEX('Kode Akun'!O:O,MATCH(H362,'Kode Akun'!C:C,0),0),"")</f>
        <v/>
      </c>
      <c r="V362" s="166"/>
    </row>
    <row r="363" spans="1:22" ht="15" customHeight="1" x14ac:dyDescent="0.25">
      <c r="A363" s="51">
        <f t="shared" si="15"/>
        <v>2</v>
      </c>
      <c r="B363" s="51">
        <f t="shared" si="16"/>
        <v>0</v>
      </c>
      <c r="C363" s="442">
        <f t="shared" si="17"/>
        <v>0</v>
      </c>
      <c r="D363" s="477">
        <v>354</v>
      </c>
      <c r="E363" s="478"/>
      <c r="F363" s="477"/>
      <c r="G363" s="479"/>
      <c r="H363" s="477"/>
      <c r="I363" s="480" t="str">
        <f>IF(H363&lt;&gt;"",INDEX('Kode Akun'!$D:$D,MATCH($H363,'Kode Akun'!$C:$C,0),0),"")</f>
        <v/>
      </c>
      <c r="J363" s="481"/>
      <c r="K363" s="481"/>
      <c r="L363" s="482"/>
      <c r="M363" s="483"/>
      <c r="N363" s="484"/>
      <c r="O363" s="484"/>
      <c r="P363" s="488" t="str">
        <f>IFERROR(INDEX(Supplier!D:D,MATCH(O363,Supplier!C:C,0),0),"")</f>
        <v/>
      </c>
      <c r="Q363" s="487"/>
      <c r="R363" s="487"/>
      <c r="S363" s="489"/>
      <c r="T363" s="490" t="str">
        <f>IFERROR(INDEX('Kode Akun'!N:N,MATCH(H363,'Kode Akun'!C:C,0),0),"")</f>
        <v/>
      </c>
      <c r="U363" s="488" t="str">
        <f>IFERROR(INDEX('Kode Akun'!O:O,MATCH(H363,'Kode Akun'!C:C,0),0),"")</f>
        <v/>
      </c>
      <c r="V363" s="166"/>
    </row>
    <row r="364" spans="1:22" ht="15" customHeight="1" x14ac:dyDescent="0.25">
      <c r="A364" s="51">
        <f t="shared" si="15"/>
        <v>2</v>
      </c>
      <c r="B364" s="51">
        <f t="shared" si="16"/>
        <v>0</v>
      </c>
      <c r="C364" s="442">
        <f t="shared" si="17"/>
        <v>0</v>
      </c>
      <c r="D364" s="477">
        <v>355</v>
      </c>
      <c r="E364" s="478"/>
      <c r="F364" s="477"/>
      <c r="G364" s="479"/>
      <c r="H364" s="477"/>
      <c r="I364" s="480" t="str">
        <f>IF(H364&lt;&gt;"",INDEX('Kode Akun'!$D:$D,MATCH($H364,'Kode Akun'!$C:$C,0),0),"")</f>
        <v/>
      </c>
      <c r="J364" s="481"/>
      <c r="K364" s="481"/>
      <c r="L364" s="482"/>
      <c r="M364" s="483"/>
      <c r="N364" s="484"/>
      <c r="O364" s="484"/>
      <c r="P364" s="488" t="str">
        <f>IFERROR(INDEX(Supplier!D:D,MATCH(O364,Supplier!C:C,0),0),"")</f>
        <v/>
      </c>
      <c r="Q364" s="487"/>
      <c r="R364" s="487"/>
      <c r="S364" s="489"/>
      <c r="T364" s="490" t="str">
        <f>IFERROR(INDEX('Kode Akun'!N:N,MATCH(H364,'Kode Akun'!C:C,0),0),"")</f>
        <v/>
      </c>
      <c r="U364" s="488" t="str">
        <f>IFERROR(INDEX('Kode Akun'!O:O,MATCH(H364,'Kode Akun'!C:C,0),0),"")</f>
        <v/>
      </c>
      <c r="V364" s="166"/>
    </row>
    <row r="365" spans="1:22" ht="15" customHeight="1" x14ac:dyDescent="0.25">
      <c r="A365" s="51">
        <f t="shared" si="15"/>
        <v>2</v>
      </c>
      <c r="B365" s="51">
        <f t="shared" si="16"/>
        <v>0</v>
      </c>
      <c r="C365" s="442">
        <f t="shared" si="17"/>
        <v>0</v>
      </c>
      <c r="D365" s="477">
        <v>356</v>
      </c>
      <c r="E365" s="478"/>
      <c r="F365" s="477"/>
      <c r="G365" s="479"/>
      <c r="H365" s="477"/>
      <c r="I365" s="480" t="str">
        <f>IF(H365&lt;&gt;"",INDEX('Kode Akun'!$D:$D,MATCH($H365,'Kode Akun'!$C:$C,0),0),"")</f>
        <v/>
      </c>
      <c r="J365" s="481"/>
      <c r="K365" s="481"/>
      <c r="L365" s="482"/>
      <c r="M365" s="483"/>
      <c r="N365" s="484"/>
      <c r="O365" s="484"/>
      <c r="P365" s="488" t="str">
        <f>IFERROR(INDEX(Supplier!D:D,MATCH(O365,Supplier!C:C,0),0),"")</f>
        <v/>
      </c>
      <c r="Q365" s="487"/>
      <c r="R365" s="487"/>
      <c r="S365" s="489"/>
      <c r="T365" s="490" t="str">
        <f>IFERROR(INDEX('Kode Akun'!N:N,MATCH(H365,'Kode Akun'!C:C,0),0),"")</f>
        <v/>
      </c>
      <c r="U365" s="488" t="str">
        <f>IFERROR(INDEX('Kode Akun'!O:O,MATCH(H365,'Kode Akun'!C:C,0),0),"")</f>
        <v/>
      </c>
      <c r="V365" s="166"/>
    </row>
    <row r="366" spans="1:22" ht="15" customHeight="1" x14ac:dyDescent="0.25">
      <c r="A366" s="51">
        <f t="shared" si="15"/>
        <v>2</v>
      </c>
      <c r="B366" s="51">
        <f t="shared" si="16"/>
        <v>0</v>
      </c>
      <c r="C366" s="442">
        <f t="shared" si="17"/>
        <v>0</v>
      </c>
      <c r="D366" s="477">
        <v>357</v>
      </c>
      <c r="E366" s="478"/>
      <c r="F366" s="477"/>
      <c r="G366" s="479"/>
      <c r="H366" s="477"/>
      <c r="I366" s="480" t="str">
        <f>IF(H366&lt;&gt;"",INDEX('Kode Akun'!$D:$D,MATCH($H366,'Kode Akun'!$C:$C,0),0),"")</f>
        <v/>
      </c>
      <c r="J366" s="481"/>
      <c r="K366" s="481"/>
      <c r="L366" s="482"/>
      <c r="M366" s="483"/>
      <c r="N366" s="484"/>
      <c r="O366" s="484"/>
      <c r="P366" s="488" t="str">
        <f>IFERROR(INDEX(Supplier!D:D,MATCH(O366,Supplier!C:C,0),0),"")</f>
        <v/>
      </c>
      <c r="Q366" s="487"/>
      <c r="R366" s="487"/>
      <c r="S366" s="489"/>
      <c r="T366" s="490" t="str">
        <f>IFERROR(INDEX('Kode Akun'!N:N,MATCH(H366,'Kode Akun'!C:C,0),0),"")</f>
        <v/>
      </c>
      <c r="U366" s="488" t="str">
        <f>IFERROR(INDEX('Kode Akun'!O:O,MATCH(H366,'Kode Akun'!C:C,0),0),"")</f>
        <v/>
      </c>
      <c r="V366" s="166"/>
    </row>
    <row r="367" spans="1:22" ht="15" customHeight="1" x14ac:dyDescent="0.25">
      <c r="A367" s="51">
        <f t="shared" si="15"/>
        <v>2</v>
      </c>
      <c r="B367" s="51">
        <f t="shared" si="16"/>
        <v>0</v>
      </c>
      <c r="C367" s="442">
        <f t="shared" si="17"/>
        <v>0</v>
      </c>
      <c r="D367" s="477">
        <v>358</v>
      </c>
      <c r="E367" s="478"/>
      <c r="F367" s="477"/>
      <c r="G367" s="479"/>
      <c r="H367" s="477"/>
      <c r="I367" s="480" t="str">
        <f>IF(H367&lt;&gt;"",INDEX('Kode Akun'!$D:$D,MATCH($H367,'Kode Akun'!$C:$C,0),0),"")</f>
        <v/>
      </c>
      <c r="J367" s="481"/>
      <c r="K367" s="481"/>
      <c r="L367" s="482"/>
      <c r="M367" s="483"/>
      <c r="N367" s="484"/>
      <c r="O367" s="484"/>
      <c r="P367" s="488" t="str">
        <f>IFERROR(INDEX(Supplier!D:D,MATCH(O367,Supplier!C:C,0),0),"")</f>
        <v/>
      </c>
      <c r="Q367" s="487"/>
      <c r="R367" s="487"/>
      <c r="S367" s="489"/>
      <c r="T367" s="490" t="str">
        <f>IFERROR(INDEX('Kode Akun'!N:N,MATCH(H367,'Kode Akun'!C:C,0),0),"")</f>
        <v/>
      </c>
      <c r="U367" s="488" t="str">
        <f>IFERROR(INDEX('Kode Akun'!O:O,MATCH(H367,'Kode Akun'!C:C,0),0),"")</f>
        <v/>
      </c>
      <c r="V367" s="166"/>
    </row>
    <row r="368" spans="1:22" ht="15" customHeight="1" x14ac:dyDescent="0.25">
      <c r="A368" s="51">
        <f t="shared" si="15"/>
        <v>2</v>
      </c>
      <c r="B368" s="51">
        <f t="shared" si="16"/>
        <v>0</v>
      </c>
      <c r="C368" s="442">
        <f t="shared" si="17"/>
        <v>0</v>
      </c>
      <c r="D368" s="477">
        <v>359</v>
      </c>
      <c r="E368" s="478"/>
      <c r="F368" s="477"/>
      <c r="G368" s="479"/>
      <c r="H368" s="477"/>
      <c r="I368" s="480" t="str">
        <f>IF(H368&lt;&gt;"",INDEX('Kode Akun'!$D:$D,MATCH($H368,'Kode Akun'!$C:$C,0),0),"")</f>
        <v/>
      </c>
      <c r="J368" s="481"/>
      <c r="K368" s="481"/>
      <c r="L368" s="482"/>
      <c r="M368" s="483"/>
      <c r="N368" s="484"/>
      <c r="O368" s="484"/>
      <c r="P368" s="488" t="str">
        <f>IFERROR(INDEX(Supplier!D:D,MATCH(O368,Supplier!C:C,0),0),"")</f>
        <v/>
      </c>
      <c r="Q368" s="487"/>
      <c r="R368" s="487"/>
      <c r="S368" s="489"/>
      <c r="T368" s="490" t="str">
        <f>IFERROR(INDEX('Kode Akun'!N:N,MATCH(H368,'Kode Akun'!C:C,0),0),"")</f>
        <v/>
      </c>
      <c r="U368" s="488" t="str">
        <f>IFERROR(INDEX('Kode Akun'!O:O,MATCH(H368,'Kode Akun'!C:C,0),0),"")</f>
        <v/>
      </c>
      <c r="V368" s="166"/>
    </row>
    <row r="369" spans="1:22" ht="15" customHeight="1" x14ac:dyDescent="0.25">
      <c r="A369" s="51">
        <f t="shared" si="15"/>
        <v>2</v>
      </c>
      <c r="B369" s="51">
        <f t="shared" si="16"/>
        <v>0</v>
      </c>
      <c r="C369" s="442">
        <f t="shared" si="17"/>
        <v>0</v>
      </c>
      <c r="D369" s="477">
        <v>360</v>
      </c>
      <c r="E369" s="478"/>
      <c r="F369" s="477"/>
      <c r="G369" s="479"/>
      <c r="H369" s="477"/>
      <c r="I369" s="480" t="str">
        <f>IF(H369&lt;&gt;"",INDEX('Kode Akun'!$D:$D,MATCH($H369,'Kode Akun'!$C:$C,0),0),"")</f>
        <v/>
      </c>
      <c r="J369" s="481"/>
      <c r="K369" s="481"/>
      <c r="L369" s="482"/>
      <c r="M369" s="483"/>
      <c r="N369" s="484"/>
      <c r="O369" s="484"/>
      <c r="P369" s="488" t="str">
        <f>IFERROR(INDEX(Supplier!D:D,MATCH(O369,Supplier!C:C,0),0),"")</f>
        <v/>
      </c>
      <c r="Q369" s="487"/>
      <c r="R369" s="487"/>
      <c r="S369" s="489"/>
      <c r="T369" s="490" t="str">
        <f>IFERROR(INDEX('Kode Akun'!N:N,MATCH(H369,'Kode Akun'!C:C,0),0),"")</f>
        <v/>
      </c>
      <c r="U369" s="488" t="str">
        <f>IFERROR(INDEX('Kode Akun'!O:O,MATCH(H369,'Kode Akun'!C:C,0),0),"")</f>
        <v/>
      </c>
      <c r="V369" s="166"/>
    </row>
    <row r="370" spans="1:22" ht="15" customHeight="1" x14ac:dyDescent="0.25">
      <c r="A370" s="51">
        <f t="shared" si="15"/>
        <v>2</v>
      </c>
      <c r="B370" s="51">
        <f t="shared" si="16"/>
        <v>0</v>
      </c>
      <c r="C370" s="442">
        <f t="shared" si="17"/>
        <v>0</v>
      </c>
      <c r="D370" s="477">
        <v>361</v>
      </c>
      <c r="E370" s="478"/>
      <c r="F370" s="477"/>
      <c r="G370" s="479"/>
      <c r="H370" s="477"/>
      <c r="I370" s="480" t="str">
        <f>IF(H370&lt;&gt;"",INDEX('Kode Akun'!$D:$D,MATCH($H370,'Kode Akun'!$C:$C,0),0),"")</f>
        <v/>
      </c>
      <c r="J370" s="481"/>
      <c r="K370" s="481"/>
      <c r="L370" s="482"/>
      <c r="M370" s="483"/>
      <c r="N370" s="484"/>
      <c r="O370" s="484"/>
      <c r="P370" s="488" t="str">
        <f>IFERROR(INDEX(Supplier!D:D,MATCH(O370,Supplier!C:C,0),0),"")</f>
        <v/>
      </c>
      <c r="Q370" s="487"/>
      <c r="R370" s="487"/>
      <c r="S370" s="489"/>
      <c r="T370" s="490" t="str">
        <f>IFERROR(INDEX('Kode Akun'!N:N,MATCH(H370,'Kode Akun'!C:C,0),0),"")</f>
        <v/>
      </c>
      <c r="U370" s="488" t="str">
        <f>IFERROR(INDEX('Kode Akun'!O:O,MATCH(H370,'Kode Akun'!C:C,0),0),"")</f>
        <v/>
      </c>
      <c r="V370" s="166"/>
    </row>
    <row r="371" spans="1:22" ht="15" customHeight="1" x14ac:dyDescent="0.25">
      <c r="A371" s="51">
        <f t="shared" si="15"/>
        <v>2</v>
      </c>
      <c r="B371" s="51">
        <f t="shared" si="16"/>
        <v>0</v>
      </c>
      <c r="C371" s="442">
        <f t="shared" si="17"/>
        <v>0</v>
      </c>
      <c r="D371" s="477">
        <v>362</v>
      </c>
      <c r="E371" s="478"/>
      <c r="F371" s="477"/>
      <c r="G371" s="479"/>
      <c r="H371" s="477"/>
      <c r="I371" s="480" t="str">
        <f>IF(H371&lt;&gt;"",INDEX('Kode Akun'!$D:$D,MATCH($H371,'Kode Akun'!$C:$C,0),0),"")</f>
        <v/>
      </c>
      <c r="J371" s="481"/>
      <c r="K371" s="481"/>
      <c r="L371" s="482"/>
      <c r="M371" s="483"/>
      <c r="N371" s="484"/>
      <c r="O371" s="484"/>
      <c r="P371" s="488" t="str">
        <f>IFERROR(INDEX(Supplier!D:D,MATCH(O371,Supplier!C:C,0),0),"")</f>
        <v/>
      </c>
      <c r="Q371" s="487"/>
      <c r="R371" s="487"/>
      <c r="S371" s="489"/>
      <c r="T371" s="490" t="str">
        <f>IFERROR(INDEX('Kode Akun'!N:N,MATCH(H371,'Kode Akun'!C:C,0),0),"")</f>
        <v/>
      </c>
      <c r="U371" s="488" t="str">
        <f>IFERROR(INDEX('Kode Akun'!O:O,MATCH(H371,'Kode Akun'!C:C,0),0),"")</f>
        <v/>
      </c>
      <c r="V371" s="166"/>
    </row>
    <row r="372" spans="1:22" ht="15" customHeight="1" x14ac:dyDescent="0.25">
      <c r="A372" s="51">
        <f t="shared" si="15"/>
        <v>2</v>
      </c>
      <c r="B372" s="51">
        <f t="shared" si="16"/>
        <v>0</v>
      </c>
      <c r="C372" s="442">
        <f t="shared" si="17"/>
        <v>0</v>
      </c>
      <c r="D372" s="477">
        <v>363</v>
      </c>
      <c r="E372" s="478"/>
      <c r="F372" s="477"/>
      <c r="G372" s="479"/>
      <c r="H372" s="477"/>
      <c r="I372" s="480" t="str">
        <f>IF(H372&lt;&gt;"",INDEX('Kode Akun'!$D:$D,MATCH($H372,'Kode Akun'!$C:$C,0),0),"")</f>
        <v/>
      </c>
      <c r="J372" s="481"/>
      <c r="K372" s="481"/>
      <c r="L372" s="482"/>
      <c r="M372" s="483"/>
      <c r="N372" s="484"/>
      <c r="O372" s="484"/>
      <c r="P372" s="488" t="str">
        <f>IFERROR(INDEX(Supplier!D:D,MATCH(O372,Supplier!C:C,0),0),"")</f>
        <v/>
      </c>
      <c r="Q372" s="487"/>
      <c r="R372" s="487"/>
      <c r="S372" s="489"/>
      <c r="T372" s="490" t="str">
        <f>IFERROR(INDEX('Kode Akun'!N:N,MATCH(H372,'Kode Akun'!C:C,0),0),"")</f>
        <v/>
      </c>
      <c r="U372" s="488" t="str">
        <f>IFERROR(INDEX('Kode Akun'!O:O,MATCH(H372,'Kode Akun'!C:C,0),0),"")</f>
        <v/>
      </c>
      <c r="V372" s="166"/>
    </row>
    <row r="373" spans="1:22" ht="15" customHeight="1" x14ac:dyDescent="0.25">
      <c r="A373" s="51">
        <f t="shared" si="15"/>
        <v>2</v>
      </c>
      <c r="B373" s="51">
        <f t="shared" si="16"/>
        <v>0</v>
      </c>
      <c r="C373" s="442">
        <f t="shared" si="17"/>
        <v>0</v>
      </c>
      <c r="D373" s="477">
        <v>364</v>
      </c>
      <c r="E373" s="478"/>
      <c r="F373" s="477"/>
      <c r="G373" s="479"/>
      <c r="H373" s="477"/>
      <c r="I373" s="480" t="str">
        <f>IF(H373&lt;&gt;"",INDEX('Kode Akun'!$D:$D,MATCH($H373,'Kode Akun'!$C:$C,0),0),"")</f>
        <v/>
      </c>
      <c r="J373" s="481"/>
      <c r="K373" s="481"/>
      <c r="L373" s="482"/>
      <c r="M373" s="483"/>
      <c r="N373" s="484"/>
      <c r="O373" s="484"/>
      <c r="P373" s="488" t="str">
        <f>IFERROR(INDEX(Supplier!D:D,MATCH(O373,Supplier!C:C,0),0),"")</f>
        <v/>
      </c>
      <c r="Q373" s="487"/>
      <c r="R373" s="487"/>
      <c r="S373" s="489"/>
      <c r="T373" s="490" t="str">
        <f>IFERROR(INDEX('Kode Akun'!N:N,MATCH(H373,'Kode Akun'!C:C,0),0),"")</f>
        <v/>
      </c>
      <c r="U373" s="488" t="str">
        <f>IFERROR(INDEX('Kode Akun'!O:O,MATCH(H373,'Kode Akun'!C:C,0),0),"")</f>
        <v/>
      </c>
      <c r="V373" s="166"/>
    </row>
    <row r="374" spans="1:22" ht="15" customHeight="1" x14ac:dyDescent="0.25">
      <c r="A374" s="51">
        <f t="shared" si="15"/>
        <v>2</v>
      </c>
      <c r="B374" s="51">
        <f t="shared" si="16"/>
        <v>0</v>
      </c>
      <c r="C374" s="442">
        <f t="shared" si="17"/>
        <v>0</v>
      </c>
      <c r="D374" s="477">
        <v>365</v>
      </c>
      <c r="E374" s="478"/>
      <c r="F374" s="477"/>
      <c r="G374" s="479"/>
      <c r="H374" s="477"/>
      <c r="I374" s="480" t="str">
        <f>IF(H374&lt;&gt;"",INDEX('Kode Akun'!$D:$D,MATCH($H374,'Kode Akun'!$C:$C,0),0),"")</f>
        <v/>
      </c>
      <c r="J374" s="481"/>
      <c r="K374" s="481"/>
      <c r="L374" s="482"/>
      <c r="M374" s="483"/>
      <c r="N374" s="484"/>
      <c r="O374" s="484"/>
      <c r="P374" s="488" t="str">
        <f>IFERROR(INDEX(Supplier!D:D,MATCH(O374,Supplier!C:C,0),0),"")</f>
        <v/>
      </c>
      <c r="Q374" s="487"/>
      <c r="R374" s="487"/>
      <c r="S374" s="489"/>
      <c r="T374" s="490" t="str">
        <f>IFERROR(INDEX('Kode Akun'!N:N,MATCH(H374,'Kode Akun'!C:C,0),0),"")</f>
        <v/>
      </c>
      <c r="U374" s="488" t="str">
        <f>IFERROR(INDEX('Kode Akun'!O:O,MATCH(H374,'Kode Akun'!C:C,0),0),"")</f>
        <v/>
      </c>
      <c r="V374" s="166"/>
    </row>
    <row r="375" spans="1:22" ht="15" customHeight="1" x14ac:dyDescent="0.25">
      <c r="A375" s="51">
        <f t="shared" si="15"/>
        <v>2</v>
      </c>
      <c r="B375" s="51">
        <f t="shared" si="16"/>
        <v>0</v>
      </c>
      <c r="C375" s="442">
        <f t="shared" si="17"/>
        <v>0</v>
      </c>
      <c r="D375" s="477">
        <v>366</v>
      </c>
      <c r="E375" s="478"/>
      <c r="F375" s="477"/>
      <c r="G375" s="479"/>
      <c r="H375" s="477"/>
      <c r="I375" s="480" t="str">
        <f>IF(H375&lt;&gt;"",INDEX('Kode Akun'!$D:$D,MATCH($H375,'Kode Akun'!$C:$C,0),0),"")</f>
        <v/>
      </c>
      <c r="J375" s="481"/>
      <c r="K375" s="481"/>
      <c r="L375" s="482"/>
      <c r="M375" s="483"/>
      <c r="N375" s="484"/>
      <c r="O375" s="484"/>
      <c r="P375" s="488" t="str">
        <f>IFERROR(INDEX(Supplier!D:D,MATCH(O375,Supplier!C:C,0),0),"")</f>
        <v/>
      </c>
      <c r="Q375" s="487"/>
      <c r="R375" s="487"/>
      <c r="S375" s="489"/>
      <c r="T375" s="490" t="str">
        <f>IFERROR(INDEX('Kode Akun'!N:N,MATCH(H375,'Kode Akun'!C:C,0),0),"")</f>
        <v/>
      </c>
      <c r="U375" s="488" t="str">
        <f>IFERROR(INDEX('Kode Akun'!O:O,MATCH(H375,'Kode Akun'!C:C,0),0),"")</f>
        <v/>
      </c>
      <c r="V375" s="166"/>
    </row>
    <row r="376" spans="1:22" ht="15" customHeight="1" x14ac:dyDescent="0.25">
      <c r="A376" s="51">
        <f t="shared" si="15"/>
        <v>2</v>
      </c>
      <c r="B376" s="51">
        <f t="shared" si="16"/>
        <v>0</v>
      </c>
      <c r="C376" s="442">
        <f t="shared" si="17"/>
        <v>0</v>
      </c>
      <c r="D376" s="477">
        <v>367</v>
      </c>
      <c r="E376" s="478"/>
      <c r="F376" s="477"/>
      <c r="G376" s="479"/>
      <c r="H376" s="477"/>
      <c r="I376" s="480" t="str">
        <f>IF(H376&lt;&gt;"",INDEX('Kode Akun'!$D:$D,MATCH($H376,'Kode Akun'!$C:$C,0),0),"")</f>
        <v/>
      </c>
      <c r="J376" s="481"/>
      <c r="K376" s="481"/>
      <c r="L376" s="482"/>
      <c r="M376" s="483"/>
      <c r="N376" s="484"/>
      <c r="O376" s="484"/>
      <c r="P376" s="488" t="str">
        <f>IFERROR(INDEX(Supplier!D:D,MATCH(O376,Supplier!C:C,0),0),"")</f>
        <v/>
      </c>
      <c r="Q376" s="487"/>
      <c r="R376" s="487"/>
      <c r="S376" s="489"/>
      <c r="T376" s="490" t="str">
        <f>IFERROR(INDEX('Kode Akun'!N:N,MATCH(H376,'Kode Akun'!C:C,0),0),"")</f>
        <v/>
      </c>
      <c r="U376" s="488" t="str">
        <f>IFERROR(INDEX('Kode Akun'!O:O,MATCH(H376,'Kode Akun'!C:C,0),0),"")</f>
        <v/>
      </c>
      <c r="V376" s="166"/>
    </row>
    <row r="377" spans="1:22" ht="15" customHeight="1" x14ac:dyDescent="0.25">
      <c r="A377" s="51">
        <f t="shared" si="15"/>
        <v>2</v>
      </c>
      <c r="B377" s="51">
        <f t="shared" si="16"/>
        <v>0</v>
      </c>
      <c r="C377" s="442">
        <f t="shared" si="17"/>
        <v>0</v>
      </c>
      <c r="D377" s="477">
        <v>368</v>
      </c>
      <c r="E377" s="478"/>
      <c r="F377" s="477"/>
      <c r="G377" s="479"/>
      <c r="H377" s="477"/>
      <c r="I377" s="480" t="str">
        <f>IF(H377&lt;&gt;"",INDEX('Kode Akun'!$D:$D,MATCH($H377,'Kode Akun'!$C:$C,0),0),"")</f>
        <v/>
      </c>
      <c r="J377" s="481"/>
      <c r="K377" s="481"/>
      <c r="L377" s="482"/>
      <c r="M377" s="483"/>
      <c r="N377" s="484"/>
      <c r="O377" s="484"/>
      <c r="P377" s="488" t="str">
        <f>IFERROR(INDEX(Supplier!D:D,MATCH(O377,Supplier!C:C,0),0),"")</f>
        <v/>
      </c>
      <c r="Q377" s="487"/>
      <c r="R377" s="487"/>
      <c r="S377" s="489"/>
      <c r="T377" s="490" t="str">
        <f>IFERROR(INDEX('Kode Akun'!N:N,MATCH(H377,'Kode Akun'!C:C,0),0),"")</f>
        <v/>
      </c>
      <c r="U377" s="488" t="str">
        <f>IFERROR(INDEX('Kode Akun'!O:O,MATCH(H377,'Kode Akun'!C:C,0),0),"")</f>
        <v/>
      </c>
      <c r="V377" s="166"/>
    </row>
    <row r="378" spans="1:22" ht="15" customHeight="1" x14ac:dyDescent="0.25">
      <c r="A378" s="51">
        <f t="shared" si="15"/>
        <v>2</v>
      </c>
      <c r="B378" s="51">
        <f t="shared" si="16"/>
        <v>0</v>
      </c>
      <c r="C378" s="442">
        <f t="shared" si="17"/>
        <v>0</v>
      </c>
      <c r="D378" s="477">
        <v>369</v>
      </c>
      <c r="E378" s="478"/>
      <c r="F378" s="477"/>
      <c r="G378" s="479"/>
      <c r="H378" s="477"/>
      <c r="I378" s="480" t="str">
        <f>IF(H378&lt;&gt;"",INDEX('Kode Akun'!$D:$D,MATCH($H378,'Kode Akun'!$C:$C,0),0),"")</f>
        <v/>
      </c>
      <c r="J378" s="481"/>
      <c r="K378" s="481"/>
      <c r="L378" s="482"/>
      <c r="M378" s="483"/>
      <c r="N378" s="484"/>
      <c r="O378" s="484"/>
      <c r="P378" s="488" t="str">
        <f>IFERROR(INDEX(Supplier!D:D,MATCH(O378,Supplier!C:C,0),0),"")</f>
        <v/>
      </c>
      <c r="Q378" s="487"/>
      <c r="R378" s="487"/>
      <c r="S378" s="489"/>
      <c r="T378" s="490" t="str">
        <f>IFERROR(INDEX('Kode Akun'!N:N,MATCH(H378,'Kode Akun'!C:C,0),0),"")</f>
        <v/>
      </c>
      <c r="U378" s="488" t="str">
        <f>IFERROR(INDEX('Kode Akun'!O:O,MATCH(H378,'Kode Akun'!C:C,0),0),"")</f>
        <v/>
      </c>
      <c r="V378" s="166"/>
    </row>
    <row r="379" spans="1:22" ht="15" customHeight="1" x14ac:dyDescent="0.25">
      <c r="A379" s="51">
        <f t="shared" si="15"/>
        <v>2</v>
      </c>
      <c r="B379" s="51">
        <f t="shared" si="16"/>
        <v>0</v>
      </c>
      <c r="C379" s="442">
        <f t="shared" si="17"/>
        <v>0</v>
      </c>
      <c r="D379" s="477">
        <v>370</v>
      </c>
      <c r="E379" s="478"/>
      <c r="F379" s="477"/>
      <c r="G379" s="479"/>
      <c r="H379" s="477"/>
      <c r="I379" s="480" t="str">
        <f>IF(H379&lt;&gt;"",INDEX('Kode Akun'!$D:$D,MATCH($H379,'Kode Akun'!$C:$C,0),0),"")</f>
        <v/>
      </c>
      <c r="J379" s="481"/>
      <c r="K379" s="481"/>
      <c r="L379" s="482"/>
      <c r="M379" s="483"/>
      <c r="N379" s="484"/>
      <c r="O379" s="484"/>
      <c r="P379" s="488" t="str">
        <f>IFERROR(INDEX(Supplier!D:D,MATCH(O379,Supplier!C:C,0),0),"")</f>
        <v/>
      </c>
      <c r="Q379" s="487"/>
      <c r="R379" s="487"/>
      <c r="S379" s="489"/>
      <c r="T379" s="490" t="str">
        <f>IFERROR(INDEX('Kode Akun'!N:N,MATCH(H379,'Kode Akun'!C:C,0),0),"")</f>
        <v/>
      </c>
      <c r="U379" s="488" t="str">
        <f>IFERROR(INDEX('Kode Akun'!O:O,MATCH(H379,'Kode Akun'!C:C,0),0),"")</f>
        <v/>
      </c>
      <c r="V379" s="166"/>
    </row>
    <row r="380" spans="1:22" ht="15" customHeight="1" x14ac:dyDescent="0.25">
      <c r="A380" s="51">
        <f t="shared" si="15"/>
        <v>2</v>
      </c>
      <c r="B380" s="51">
        <f t="shared" si="16"/>
        <v>0</v>
      </c>
      <c r="C380" s="442">
        <f t="shared" si="17"/>
        <v>0</v>
      </c>
      <c r="D380" s="477">
        <v>371</v>
      </c>
      <c r="E380" s="478"/>
      <c r="F380" s="477"/>
      <c r="G380" s="479"/>
      <c r="H380" s="477"/>
      <c r="I380" s="480" t="str">
        <f>IF(H380&lt;&gt;"",INDEX('Kode Akun'!$D:$D,MATCH($H380,'Kode Akun'!$C:$C,0),0),"")</f>
        <v/>
      </c>
      <c r="J380" s="481"/>
      <c r="K380" s="481"/>
      <c r="L380" s="482"/>
      <c r="M380" s="483"/>
      <c r="N380" s="484"/>
      <c r="O380" s="484"/>
      <c r="P380" s="488" t="str">
        <f>IFERROR(INDEX(Supplier!D:D,MATCH(O380,Supplier!C:C,0),0),"")</f>
        <v/>
      </c>
      <c r="Q380" s="487"/>
      <c r="R380" s="487"/>
      <c r="S380" s="489"/>
      <c r="T380" s="490" t="str">
        <f>IFERROR(INDEX('Kode Akun'!N:N,MATCH(H380,'Kode Akun'!C:C,0),0),"")</f>
        <v/>
      </c>
      <c r="U380" s="488" t="str">
        <f>IFERROR(INDEX('Kode Akun'!O:O,MATCH(H380,'Kode Akun'!C:C,0),0),"")</f>
        <v/>
      </c>
      <c r="V380" s="166"/>
    </row>
    <row r="381" spans="1:22" ht="15" customHeight="1" x14ac:dyDescent="0.25">
      <c r="A381" s="51">
        <f t="shared" si="15"/>
        <v>2</v>
      </c>
      <c r="B381" s="51">
        <f t="shared" si="16"/>
        <v>0</v>
      </c>
      <c r="C381" s="442">
        <f t="shared" si="17"/>
        <v>0</v>
      </c>
      <c r="D381" s="477">
        <v>372</v>
      </c>
      <c r="E381" s="478"/>
      <c r="F381" s="477"/>
      <c r="G381" s="479"/>
      <c r="H381" s="477"/>
      <c r="I381" s="480" t="str">
        <f>IF(H381&lt;&gt;"",INDEX('Kode Akun'!$D:$D,MATCH($H381,'Kode Akun'!$C:$C,0),0),"")</f>
        <v/>
      </c>
      <c r="J381" s="481"/>
      <c r="K381" s="481"/>
      <c r="L381" s="482"/>
      <c r="M381" s="483"/>
      <c r="N381" s="484"/>
      <c r="O381" s="484"/>
      <c r="P381" s="488" t="str">
        <f>IFERROR(INDEX(Supplier!D:D,MATCH(O381,Supplier!C:C,0),0),"")</f>
        <v/>
      </c>
      <c r="Q381" s="487"/>
      <c r="R381" s="487"/>
      <c r="S381" s="489"/>
      <c r="T381" s="490" t="str">
        <f>IFERROR(INDEX('Kode Akun'!N:N,MATCH(H381,'Kode Akun'!C:C,0),0),"")</f>
        <v/>
      </c>
      <c r="U381" s="488" t="str">
        <f>IFERROR(INDEX('Kode Akun'!O:O,MATCH(H381,'Kode Akun'!C:C,0),0),"")</f>
        <v/>
      </c>
      <c r="V381" s="166"/>
    </row>
    <row r="382" spans="1:22" ht="15" customHeight="1" x14ac:dyDescent="0.25">
      <c r="A382" s="51">
        <f t="shared" si="15"/>
        <v>2</v>
      </c>
      <c r="B382" s="51">
        <f t="shared" si="16"/>
        <v>0</v>
      </c>
      <c r="C382" s="442">
        <f t="shared" si="17"/>
        <v>0</v>
      </c>
      <c r="D382" s="477">
        <v>373</v>
      </c>
      <c r="E382" s="478"/>
      <c r="F382" s="477"/>
      <c r="G382" s="479"/>
      <c r="H382" s="477"/>
      <c r="I382" s="480" t="str">
        <f>IF(H382&lt;&gt;"",INDEX('Kode Akun'!$D:$D,MATCH($H382,'Kode Akun'!$C:$C,0),0),"")</f>
        <v/>
      </c>
      <c r="J382" s="481"/>
      <c r="K382" s="481"/>
      <c r="L382" s="482"/>
      <c r="M382" s="483"/>
      <c r="N382" s="484"/>
      <c r="O382" s="484"/>
      <c r="P382" s="488" t="str">
        <f>IFERROR(INDEX(Supplier!D:D,MATCH(O382,Supplier!C:C,0),0),"")</f>
        <v/>
      </c>
      <c r="Q382" s="487"/>
      <c r="R382" s="487"/>
      <c r="S382" s="489"/>
      <c r="T382" s="490" t="str">
        <f>IFERROR(INDEX('Kode Akun'!N:N,MATCH(H382,'Kode Akun'!C:C,0),0),"")</f>
        <v/>
      </c>
      <c r="U382" s="488" t="str">
        <f>IFERROR(INDEX('Kode Akun'!O:O,MATCH(H382,'Kode Akun'!C:C,0),0),"")</f>
        <v/>
      </c>
      <c r="V382" s="166"/>
    </row>
    <row r="383" spans="1:22" ht="15" customHeight="1" x14ac:dyDescent="0.25">
      <c r="A383" s="51">
        <f t="shared" si="15"/>
        <v>2</v>
      </c>
      <c r="B383" s="51">
        <f t="shared" si="16"/>
        <v>0</v>
      </c>
      <c r="C383" s="442">
        <f t="shared" si="17"/>
        <v>0</v>
      </c>
      <c r="D383" s="477">
        <v>374</v>
      </c>
      <c r="E383" s="478"/>
      <c r="F383" s="477"/>
      <c r="G383" s="479"/>
      <c r="H383" s="477"/>
      <c r="I383" s="480" t="str">
        <f>IF(H383&lt;&gt;"",INDEX('Kode Akun'!$D:$D,MATCH($H383,'Kode Akun'!$C:$C,0),0),"")</f>
        <v/>
      </c>
      <c r="J383" s="481"/>
      <c r="K383" s="481"/>
      <c r="L383" s="482"/>
      <c r="M383" s="483"/>
      <c r="N383" s="484"/>
      <c r="O383" s="484"/>
      <c r="P383" s="488" t="str">
        <f>IFERROR(INDEX(Supplier!D:D,MATCH(O383,Supplier!C:C,0),0),"")</f>
        <v/>
      </c>
      <c r="Q383" s="487"/>
      <c r="R383" s="487"/>
      <c r="S383" s="489"/>
      <c r="T383" s="490" t="str">
        <f>IFERROR(INDEX('Kode Akun'!N:N,MATCH(H383,'Kode Akun'!C:C,0),0),"")</f>
        <v/>
      </c>
      <c r="U383" s="488" t="str">
        <f>IFERROR(INDEX('Kode Akun'!O:O,MATCH(H383,'Kode Akun'!C:C,0),0),"")</f>
        <v/>
      </c>
      <c r="V383" s="166"/>
    </row>
    <row r="384" spans="1:22" ht="15" customHeight="1" x14ac:dyDescent="0.25">
      <c r="A384" s="51">
        <f t="shared" si="15"/>
        <v>2</v>
      </c>
      <c r="B384" s="51">
        <f t="shared" si="16"/>
        <v>0</v>
      </c>
      <c r="C384" s="442">
        <f t="shared" si="17"/>
        <v>0</v>
      </c>
      <c r="D384" s="477">
        <v>375</v>
      </c>
      <c r="E384" s="478"/>
      <c r="F384" s="477"/>
      <c r="G384" s="479"/>
      <c r="H384" s="477"/>
      <c r="I384" s="480" t="str">
        <f>IF(H384&lt;&gt;"",INDEX('Kode Akun'!$D:$D,MATCH($H384,'Kode Akun'!$C:$C,0),0),"")</f>
        <v/>
      </c>
      <c r="J384" s="481"/>
      <c r="K384" s="481"/>
      <c r="L384" s="482"/>
      <c r="M384" s="483"/>
      <c r="N384" s="484"/>
      <c r="O384" s="484"/>
      <c r="P384" s="488" t="str">
        <f>IFERROR(INDEX(Supplier!D:D,MATCH(O384,Supplier!C:C,0),0),"")</f>
        <v/>
      </c>
      <c r="Q384" s="487"/>
      <c r="R384" s="487"/>
      <c r="S384" s="489"/>
      <c r="T384" s="490" t="str">
        <f>IFERROR(INDEX('Kode Akun'!N:N,MATCH(H384,'Kode Akun'!C:C,0),0),"")</f>
        <v/>
      </c>
      <c r="U384" s="488" t="str">
        <f>IFERROR(INDEX('Kode Akun'!O:O,MATCH(H384,'Kode Akun'!C:C,0),0),"")</f>
        <v/>
      </c>
      <c r="V384" s="166"/>
    </row>
    <row r="385" spans="1:22" ht="15" customHeight="1" x14ac:dyDescent="0.25">
      <c r="A385" s="51">
        <f t="shared" si="15"/>
        <v>2</v>
      </c>
      <c r="B385" s="51">
        <f t="shared" si="16"/>
        <v>0</v>
      </c>
      <c r="C385" s="442">
        <f t="shared" si="17"/>
        <v>0</v>
      </c>
      <c r="D385" s="477">
        <v>376</v>
      </c>
      <c r="E385" s="478"/>
      <c r="F385" s="477"/>
      <c r="G385" s="479"/>
      <c r="H385" s="477"/>
      <c r="I385" s="480" t="str">
        <f>IF(H385&lt;&gt;"",INDEX('Kode Akun'!$D:$D,MATCH($H385,'Kode Akun'!$C:$C,0),0),"")</f>
        <v/>
      </c>
      <c r="J385" s="481"/>
      <c r="K385" s="481"/>
      <c r="L385" s="482"/>
      <c r="M385" s="483"/>
      <c r="N385" s="484"/>
      <c r="O385" s="484"/>
      <c r="P385" s="488" t="str">
        <f>IFERROR(INDEX(Supplier!D:D,MATCH(O385,Supplier!C:C,0),0),"")</f>
        <v/>
      </c>
      <c r="Q385" s="487"/>
      <c r="R385" s="487"/>
      <c r="S385" s="489"/>
      <c r="T385" s="490" t="str">
        <f>IFERROR(INDEX('Kode Akun'!N:N,MATCH(H385,'Kode Akun'!C:C,0),0),"")</f>
        <v/>
      </c>
      <c r="U385" s="488" t="str">
        <f>IFERROR(INDEX('Kode Akun'!O:O,MATCH(H385,'Kode Akun'!C:C,0),0),"")</f>
        <v/>
      </c>
      <c r="V385" s="166"/>
    </row>
    <row r="386" spans="1:22" ht="15" customHeight="1" x14ac:dyDescent="0.25">
      <c r="A386" s="51">
        <f t="shared" si="15"/>
        <v>2</v>
      </c>
      <c r="B386" s="51">
        <f t="shared" si="16"/>
        <v>0</v>
      </c>
      <c r="C386" s="442">
        <f t="shared" si="17"/>
        <v>0</v>
      </c>
      <c r="D386" s="477">
        <v>377</v>
      </c>
      <c r="E386" s="478"/>
      <c r="F386" s="477"/>
      <c r="G386" s="479"/>
      <c r="H386" s="477"/>
      <c r="I386" s="480" t="str">
        <f>IF(H386&lt;&gt;"",INDEX('Kode Akun'!$D:$D,MATCH($H386,'Kode Akun'!$C:$C,0),0),"")</f>
        <v/>
      </c>
      <c r="J386" s="481"/>
      <c r="K386" s="481"/>
      <c r="L386" s="482"/>
      <c r="M386" s="483"/>
      <c r="N386" s="484"/>
      <c r="O386" s="484"/>
      <c r="P386" s="488" t="str">
        <f>IFERROR(INDEX(Supplier!D:D,MATCH(O386,Supplier!C:C,0),0),"")</f>
        <v/>
      </c>
      <c r="Q386" s="487"/>
      <c r="R386" s="487"/>
      <c r="S386" s="489"/>
      <c r="T386" s="490" t="str">
        <f>IFERROR(INDEX('Kode Akun'!N:N,MATCH(H386,'Kode Akun'!C:C,0),0),"")</f>
        <v/>
      </c>
      <c r="U386" s="488" t="str">
        <f>IFERROR(INDEX('Kode Akun'!O:O,MATCH(H386,'Kode Akun'!C:C,0),0),"")</f>
        <v/>
      </c>
      <c r="V386" s="166"/>
    </row>
    <row r="387" spans="1:22" ht="15" customHeight="1" x14ac:dyDescent="0.25">
      <c r="A387" s="51">
        <f t="shared" si="15"/>
        <v>2</v>
      </c>
      <c r="B387" s="51">
        <f t="shared" si="16"/>
        <v>0</v>
      </c>
      <c r="C387" s="442">
        <f t="shared" si="17"/>
        <v>0</v>
      </c>
      <c r="D387" s="477">
        <v>378</v>
      </c>
      <c r="E387" s="478"/>
      <c r="F387" s="477"/>
      <c r="G387" s="479"/>
      <c r="H387" s="477"/>
      <c r="I387" s="480" t="str">
        <f>IF(H387&lt;&gt;"",INDEX('Kode Akun'!$D:$D,MATCH($H387,'Kode Akun'!$C:$C,0),0),"")</f>
        <v/>
      </c>
      <c r="J387" s="481"/>
      <c r="K387" s="481"/>
      <c r="L387" s="482"/>
      <c r="M387" s="483"/>
      <c r="N387" s="484"/>
      <c r="O387" s="484"/>
      <c r="P387" s="488" t="str">
        <f>IFERROR(INDEX(Supplier!D:D,MATCH(O387,Supplier!C:C,0),0),"")</f>
        <v/>
      </c>
      <c r="Q387" s="487"/>
      <c r="R387" s="487"/>
      <c r="S387" s="489"/>
      <c r="T387" s="490" t="str">
        <f>IFERROR(INDEX('Kode Akun'!N:N,MATCH(H387,'Kode Akun'!C:C,0),0),"")</f>
        <v/>
      </c>
      <c r="U387" s="488" t="str">
        <f>IFERROR(INDEX('Kode Akun'!O:O,MATCH(H387,'Kode Akun'!C:C,0),0),"")</f>
        <v/>
      </c>
      <c r="V387" s="166"/>
    </row>
    <row r="388" spans="1:22" ht="15" customHeight="1" x14ac:dyDescent="0.25">
      <c r="A388" s="51">
        <f t="shared" si="15"/>
        <v>2</v>
      </c>
      <c r="B388" s="51">
        <f t="shared" si="16"/>
        <v>0</v>
      </c>
      <c r="C388" s="442">
        <f t="shared" si="17"/>
        <v>0</v>
      </c>
      <c r="D388" s="477">
        <v>379</v>
      </c>
      <c r="E388" s="478"/>
      <c r="F388" s="477"/>
      <c r="G388" s="479"/>
      <c r="H388" s="477"/>
      <c r="I388" s="480" t="str">
        <f>IF(H388&lt;&gt;"",INDEX('Kode Akun'!$D:$D,MATCH($H388,'Kode Akun'!$C:$C,0),0),"")</f>
        <v/>
      </c>
      <c r="J388" s="481"/>
      <c r="K388" s="481"/>
      <c r="L388" s="482"/>
      <c r="M388" s="483"/>
      <c r="N388" s="484"/>
      <c r="O388" s="484"/>
      <c r="P388" s="488" t="str">
        <f>IFERROR(INDEX(Supplier!D:D,MATCH(O388,Supplier!C:C,0),0),"")</f>
        <v/>
      </c>
      <c r="Q388" s="487"/>
      <c r="R388" s="487"/>
      <c r="S388" s="489"/>
      <c r="T388" s="490" t="str">
        <f>IFERROR(INDEX('Kode Akun'!N:N,MATCH(H388,'Kode Akun'!C:C,0),0),"")</f>
        <v/>
      </c>
      <c r="U388" s="488" t="str">
        <f>IFERROR(INDEX('Kode Akun'!O:O,MATCH(H388,'Kode Akun'!C:C,0),0),"")</f>
        <v/>
      </c>
      <c r="V388" s="166"/>
    </row>
    <row r="389" spans="1:22" ht="15" customHeight="1" x14ac:dyDescent="0.25">
      <c r="A389" s="51">
        <f t="shared" si="15"/>
        <v>2</v>
      </c>
      <c r="B389" s="51">
        <f t="shared" si="16"/>
        <v>0</v>
      </c>
      <c r="C389" s="442">
        <f t="shared" si="17"/>
        <v>0</v>
      </c>
      <c r="D389" s="477">
        <v>380</v>
      </c>
      <c r="E389" s="478"/>
      <c r="F389" s="477"/>
      <c r="G389" s="479"/>
      <c r="H389" s="477"/>
      <c r="I389" s="480" t="str">
        <f>IF(H389&lt;&gt;"",INDEX('Kode Akun'!$D:$D,MATCH($H389,'Kode Akun'!$C:$C,0),0),"")</f>
        <v/>
      </c>
      <c r="J389" s="481"/>
      <c r="K389" s="481"/>
      <c r="L389" s="482"/>
      <c r="M389" s="483"/>
      <c r="N389" s="484"/>
      <c r="O389" s="484"/>
      <c r="P389" s="488" t="str">
        <f>IFERROR(INDEX(Supplier!D:D,MATCH(O389,Supplier!C:C,0),0),"")</f>
        <v/>
      </c>
      <c r="Q389" s="487"/>
      <c r="R389" s="487"/>
      <c r="S389" s="489"/>
      <c r="T389" s="490" t="str">
        <f>IFERROR(INDEX('Kode Akun'!N:N,MATCH(H389,'Kode Akun'!C:C,0),0),"")</f>
        <v/>
      </c>
      <c r="U389" s="488" t="str">
        <f>IFERROR(INDEX('Kode Akun'!O:O,MATCH(H389,'Kode Akun'!C:C,0),0),"")</f>
        <v/>
      </c>
      <c r="V389" s="166"/>
    </row>
    <row r="390" spans="1:22" ht="15" customHeight="1" x14ac:dyDescent="0.25">
      <c r="A390" s="51">
        <f t="shared" si="15"/>
        <v>2</v>
      </c>
      <c r="B390" s="51">
        <f t="shared" si="16"/>
        <v>0</v>
      </c>
      <c r="C390" s="442">
        <f t="shared" si="17"/>
        <v>0</v>
      </c>
      <c r="D390" s="477">
        <v>381</v>
      </c>
      <c r="E390" s="478"/>
      <c r="F390" s="477"/>
      <c r="G390" s="479"/>
      <c r="H390" s="477"/>
      <c r="I390" s="480" t="str">
        <f>IF(H390&lt;&gt;"",INDEX('Kode Akun'!$D:$D,MATCH($H390,'Kode Akun'!$C:$C,0),0),"")</f>
        <v/>
      </c>
      <c r="J390" s="481"/>
      <c r="K390" s="481"/>
      <c r="L390" s="482"/>
      <c r="M390" s="483"/>
      <c r="N390" s="484"/>
      <c r="O390" s="484"/>
      <c r="P390" s="488" t="str">
        <f>IFERROR(INDEX(Supplier!D:D,MATCH(O390,Supplier!C:C,0),0),"")</f>
        <v/>
      </c>
      <c r="Q390" s="487"/>
      <c r="R390" s="487"/>
      <c r="S390" s="489"/>
      <c r="T390" s="490" t="str">
        <f>IFERROR(INDEX('Kode Akun'!N:N,MATCH(H390,'Kode Akun'!C:C,0),0),"")</f>
        <v/>
      </c>
      <c r="U390" s="488" t="str">
        <f>IFERROR(INDEX('Kode Akun'!O:O,MATCH(H390,'Kode Akun'!C:C,0),0),"")</f>
        <v/>
      </c>
      <c r="V390" s="166"/>
    </row>
    <row r="391" spans="1:22" ht="15" customHeight="1" x14ac:dyDescent="0.25">
      <c r="A391" s="51">
        <f t="shared" si="15"/>
        <v>2</v>
      </c>
      <c r="B391" s="51">
        <f t="shared" si="16"/>
        <v>0</v>
      </c>
      <c r="C391" s="442">
        <f t="shared" si="17"/>
        <v>0</v>
      </c>
      <c r="D391" s="477">
        <v>382</v>
      </c>
      <c r="E391" s="478"/>
      <c r="F391" s="477"/>
      <c r="G391" s="479"/>
      <c r="H391" s="477"/>
      <c r="I391" s="480" t="str">
        <f>IF(H391&lt;&gt;"",INDEX('Kode Akun'!$D:$D,MATCH($H391,'Kode Akun'!$C:$C,0),0),"")</f>
        <v/>
      </c>
      <c r="J391" s="481"/>
      <c r="K391" s="481"/>
      <c r="L391" s="482"/>
      <c r="M391" s="483"/>
      <c r="N391" s="484"/>
      <c r="O391" s="484"/>
      <c r="P391" s="488" t="str">
        <f>IFERROR(INDEX(Supplier!D:D,MATCH(O391,Supplier!C:C,0),0),"")</f>
        <v/>
      </c>
      <c r="Q391" s="487"/>
      <c r="R391" s="487"/>
      <c r="S391" s="489"/>
      <c r="T391" s="490" t="str">
        <f>IFERROR(INDEX('Kode Akun'!N:N,MATCH(H391,'Kode Akun'!C:C,0),0),"")</f>
        <v/>
      </c>
      <c r="U391" s="488" t="str">
        <f>IFERROR(INDEX('Kode Akun'!O:O,MATCH(H391,'Kode Akun'!C:C,0),0),"")</f>
        <v/>
      </c>
      <c r="V391" s="166"/>
    </row>
    <row r="392" spans="1:22" ht="15" customHeight="1" x14ac:dyDescent="0.25">
      <c r="A392" s="51">
        <f t="shared" si="15"/>
        <v>2</v>
      </c>
      <c r="B392" s="51">
        <f t="shared" si="16"/>
        <v>0</v>
      </c>
      <c r="C392" s="442">
        <f t="shared" si="17"/>
        <v>0</v>
      </c>
      <c r="D392" s="477">
        <v>383</v>
      </c>
      <c r="E392" s="478"/>
      <c r="F392" s="477"/>
      <c r="G392" s="479"/>
      <c r="H392" s="477"/>
      <c r="I392" s="480" t="str">
        <f>IF(H392&lt;&gt;"",INDEX('Kode Akun'!$D:$D,MATCH($H392,'Kode Akun'!$C:$C,0),0),"")</f>
        <v/>
      </c>
      <c r="J392" s="481"/>
      <c r="K392" s="481"/>
      <c r="L392" s="482"/>
      <c r="M392" s="483"/>
      <c r="N392" s="484"/>
      <c r="O392" s="484"/>
      <c r="P392" s="488" t="str">
        <f>IFERROR(INDEX(Supplier!D:D,MATCH(O392,Supplier!C:C,0),0),"")</f>
        <v/>
      </c>
      <c r="Q392" s="487"/>
      <c r="R392" s="487"/>
      <c r="S392" s="489"/>
      <c r="T392" s="490" t="str">
        <f>IFERROR(INDEX('Kode Akun'!N:N,MATCH(H392,'Kode Akun'!C:C,0),0),"")</f>
        <v/>
      </c>
      <c r="U392" s="488" t="str">
        <f>IFERROR(INDEX('Kode Akun'!O:O,MATCH(H392,'Kode Akun'!C:C,0),0),"")</f>
        <v/>
      </c>
      <c r="V392" s="166"/>
    </row>
    <row r="393" spans="1:22" ht="15" customHeight="1" x14ac:dyDescent="0.25">
      <c r="A393" s="51">
        <f t="shared" si="15"/>
        <v>2</v>
      </c>
      <c r="B393" s="51">
        <f t="shared" si="16"/>
        <v>0</v>
      </c>
      <c r="C393" s="442">
        <f t="shared" si="17"/>
        <v>0</v>
      </c>
      <c r="D393" s="477">
        <v>384</v>
      </c>
      <c r="E393" s="478"/>
      <c r="F393" s="477"/>
      <c r="G393" s="479"/>
      <c r="H393" s="477"/>
      <c r="I393" s="480" t="str">
        <f>IF(H393&lt;&gt;"",INDEX('Kode Akun'!$D:$D,MATCH($H393,'Kode Akun'!$C:$C,0),0),"")</f>
        <v/>
      </c>
      <c r="J393" s="481"/>
      <c r="K393" s="481"/>
      <c r="L393" s="482"/>
      <c r="M393" s="483"/>
      <c r="N393" s="484"/>
      <c r="O393" s="484"/>
      <c r="P393" s="488" t="str">
        <f>IFERROR(INDEX(Supplier!D:D,MATCH(O393,Supplier!C:C,0),0),"")</f>
        <v/>
      </c>
      <c r="Q393" s="487"/>
      <c r="R393" s="487"/>
      <c r="S393" s="489"/>
      <c r="T393" s="490" t="str">
        <f>IFERROR(INDEX('Kode Akun'!N:N,MATCH(H393,'Kode Akun'!C:C,0),0),"")</f>
        <v/>
      </c>
      <c r="U393" s="488" t="str">
        <f>IFERROR(INDEX('Kode Akun'!O:O,MATCH(H393,'Kode Akun'!C:C,0),0),"")</f>
        <v/>
      </c>
      <c r="V393" s="166"/>
    </row>
    <row r="394" spans="1:22" ht="15" customHeight="1" x14ac:dyDescent="0.25">
      <c r="A394" s="51">
        <f t="shared" ref="A394:A457" si="18">IF(AND(H394=arapcontrol,O394=arapledgercode),A393+1,A393)</f>
        <v>2</v>
      </c>
      <c r="B394" s="51">
        <f t="shared" ref="B394:B457" si="19">IF(AND(H394=AkunARKontrol,R394=AkunAR),B393+1,B393)</f>
        <v>0</v>
      </c>
      <c r="C394" s="442">
        <f t="shared" ref="C394:C457" si="20">IF(H394=AkunBukuBesar,IF(C393=0,GLJPMax+C393+1,C393+1),C393)</f>
        <v>0</v>
      </c>
      <c r="D394" s="477">
        <v>385</v>
      </c>
      <c r="E394" s="478"/>
      <c r="F394" s="477"/>
      <c r="G394" s="479"/>
      <c r="H394" s="477"/>
      <c r="I394" s="480" t="str">
        <f>IF(H394&lt;&gt;"",INDEX('Kode Akun'!$D:$D,MATCH($H394,'Kode Akun'!$C:$C,0),0),"")</f>
        <v/>
      </c>
      <c r="J394" s="481"/>
      <c r="K394" s="481"/>
      <c r="L394" s="482"/>
      <c r="M394" s="483"/>
      <c r="N394" s="484"/>
      <c r="O394" s="484"/>
      <c r="P394" s="488" t="str">
        <f>IFERROR(INDEX(Supplier!D:D,MATCH(O394,Supplier!C:C,0),0),"")</f>
        <v/>
      </c>
      <c r="Q394" s="487"/>
      <c r="R394" s="487"/>
      <c r="S394" s="489"/>
      <c r="T394" s="490" t="str">
        <f>IFERROR(INDEX('Kode Akun'!N:N,MATCH(H394,'Kode Akun'!C:C,0),0),"")</f>
        <v/>
      </c>
      <c r="U394" s="488" t="str">
        <f>IFERROR(INDEX('Kode Akun'!O:O,MATCH(H394,'Kode Akun'!C:C,0),0),"")</f>
        <v/>
      </c>
      <c r="V394" s="166"/>
    </row>
    <row r="395" spans="1:22" ht="15" customHeight="1" x14ac:dyDescent="0.25">
      <c r="A395" s="51">
        <f t="shared" si="18"/>
        <v>2</v>
      </c>
      <c r="B395" s="51">
        <f t="shared" si="19"/>
        <v>0</v>
      </c>
      <c r="C395" s="442">
        <f t="shared" si="20"/>
        <v>0</v>
      </c>
      <c r="D395" s="477">
        <v>386</v>
      </c>
      <c r="E395" s="478"/>
      <c r="F395" s="477"/>
      <c r="G395" s="479"/>
      <c r="H395" s="477"/>
      <c r="I395" s="480" t="str">
        <f>IF(H395&lt;&gt;"",INDEX('Kode Akun'!$D:$D,MATCH($H395,'Kode Akun'!$C:$C,0),0),"")</f>
        <v/>
      </c>
      <c r="J395" s="481"/>
      <c r="K395" s="481"/>
      <c r="L395" s="482"/>
      <c r="M395" s="483"/>
      <c r="N395" s="484"/>
      <c r="O395" s="484"/>
      <c r="P395" s="488" t="str">
        <f>IFERROR(INDEX(Supplier!D:D,MATCH(O395,Supplier!C:C,0),0),"")</f>
        <v/>
      </c>
      <c r="Q395" s="487"/>
      <c r="R395" s="487"/>
      <c r="S395" s="489"/>
      <c r="T395" s="490" t="str">
        <f>IFERROR(INDEX('Kode Akun'!N:N,MATCH(H395,'Kode Akun'!C:C,0),0),"")</f>
        <v/>
      </c>
      <c r="U395" s="488" t="str">
        <f>IFERROR(INDEX('Kode Akun'!O:O,MATCH(H395,'Kode Akun'!C:C,0),0),"")</f>
        <v/>
      </c>
      <c r="V395" s="166"/>
    </row>
    <row r="396" spans="1:22" ht="15" customHeight="1" x14ac:dyDescent="0.25">
      <c r="A396" s="51">
        <f t="shared" si="18"/>
        <v>2</v>
      </c>
      <c r="B396" s="51">
        <f t="shared" si="19"/>
        <v>0</v>
      </c>
      <c r="C396" s="442">
        <f t="shared" si="20"/>
        <v>0</v>
      </c>
      <c r="D396" s="477">
        <v>387</v>
      </c>
      <c r="E396" s="478"/>
      <c r="F396" s="477"/>
      <c r="G396" s="479"/>
      <c r="H396" s="477"/>
      <c r="I396" s="480" t="str">
        <f>IF(H396&lt;&gt;"",INDEX('Kode Akun'!$D:$D,MATCH($H396,'Kode Akun'!$C:$C,0),0),"")</f>
        <v/>
      </c>
      <c r="J396" s="481"/>
      <c r="K396" s="481"/>
      <c r="L396" s="482"/>
      <c r="M396" s="483"/>
      <c r="N396" s="484"/>
      <c r="O396" s="484"/>
      <c r="P396" s="488" t="str">
        <f>IFERROR(INDEX(Supplier!D:D,MATCH(O396,Supplier!C:C,0),0),"")</f>
        <v/>
      </c>
      <c r="Q396" s="487"/>
      <c r="R396" s="487"/>
      <c r="S396" s="489"/>
      <c r="T396" s="490" t="str">
        <f>IFERROR(INDEX('Kode Akun'!N:N,MATCH(H396,'Kode Akun'!C:C,0),0),"")</f>
        <v/>
      </c>
      <c r="U396" s="488" t="str">
        <f>IFERROR(INDEX('Kode Akun'!O:O,MATCH(H396,'Kode Akun'!C:C,0),0),"")</f>
        <v/>
      </c>
      <c r="V396" s="166"/>
    </row>
    <row r="397" spans="1:22" ht="15" customHeight="1" x14ac:dyDescent="0.25">
      <c r="A397" s="51">
        <f t="shared" si="18"/>
        <v>2</v>
      </c>
      <c r="B397" s="51">
        <f t="shared" si="19"/>
        <v>0</v>
      </c>
      <c r="C397" s="442">
        <f t="shared" si="20"/>
        <v>0</v>
      </c>
      <c r="D397" s="477">
        <v>388</v>
      </c>
      <c r="E397" s="478"/>
      <c r="F397" s="477"/>
      <c r="G397" s="479"/>
      <c r="H397" s="477"/>
      <c r="I397" s="480" t="str">
        <f>IF(H397&lt;&gt;"",INDEX('Kode Akun'!$D:$D,MATCH($H397,'Kode Akun'!$C:$C,0),0),"")</f>
        <v/>
      </c>
      <c r="J397" s="481"/>
      <c r="K397" s="481"/>
      <c r="L397" s="482"/>
      <c r="M397" s="483"/>
      <c r="N397" s="484"/>
      <c r="O397" s="484"/>
      <c r="P397" s="488" t="str">
        <f>IFERROR(INDEX(Supplier!D:D,MATCH(O397,Supplier!C:C,0),0),"")</f>
        <v/>
      </c>
      <c r="Q397" s="487"/>
      <c r="R397" s="487"/>
      <c r="S397" s="489"/>
      <c r="T397" s="490" t="str">
        <f>IFERROR(INDEX('Kode Akun'!N:N,MATCH(H397,'Kode Akun'!C:C,0),0),"")</f>
        <v/>
      </c>
      <c r="U397" s="488" t="str">
        <f>IFERROR(INDEX('Kode Akun'!O:O,MATCH(H397,'Kode Akun'!C:C,0),0),"")</f>
        <v/>
      </c>
      <c r="V397" s="166"/>
    </row>
    <row r="398" spans="1:22" ht="15" customHeight="1" x14ac:dyDescent="0.25">
      <c r="A398" s="51">
        <f t="shared" si="18"/>
        <v>2</v>
      </c>
      <c r="B398" s="51">
        <f t="shared" si="19"/>
        <v>0</v>
      </c>
      <c r="C398" s="442">
        <f t="shared" si="20"/>
        <v>0</v>
      </c>
      <c r="D398" s="477">
        <v>389</v>
      </c>
      <c r="E398" s="478"/>
      <c r="F398" s="477"/>
      <c r="G398" s="479"/>
      <c r="H398" s="477"/>
      <c r="I398" s="480" t="str">
        <f>IF(H398&lt;&gt;"",INDEX('Kode Akun'!$D:$D,MATCH($H398,'Kode Akun'!$C:$C,0),0),"")</f>
        <v/>
      </c>
      <c r="J398" s="481"/>
      <c r="K398" s="481"/>
      <c r="L398" s="482"/>
      <c r="M398" s="483"/>
      <c r="N398" s="484"/>
      <c r="O398" s="484"/>
      <c r="P398" s="488" t="str">
        <f>IFERROR(INDEX(Supplier!D:D,MATCH(O398,Supplier!C:C,0),0),"")</f>
        <v/>
      </c>
      <c r="Q398" s="487"/>
      <c r="R398" s="487"/>
      <c r="S398" s="489"/>
      <c r="T398" s="490" t="str">
        <f>IFERROR(INDEX('Kode Akun'!N:N,MATCH(H398,'Kode Akun'!C:C,0),0),"")</f>
        <v/>
      </c>
      <c r="U398" s="488" t="str">
        <f>IFERROR(INDEX('Kode Akun'!O:O,MATCH(H398,'Kode Akun'!C:C,0),0),"")</f>
        <v/>
      </c>
      <c r="V398" s="166"/>
    </row>
    <row r="399" spans="1:22" ht="15" customHeight="1" x14ac:dyDescent="0.25">
      <c r="A399" s="51">
        <f t="shared" si="18"/>
        <v>2</v>
      </c>
      <c r="B399" s="51">
        <f t="shared" si="19"/>
        <v>0</v>
      </c>
      <c r="C399" s="442">
        <f t="shared" si="20"/>
        <v>0</v>
      </c>
      <c r="D399" s="477">
        <v>390</v>
      </c>
      <c r="E399" s="478"/>
      <c r="F399" s="477"/>
      <c r="G399" s="479"/>
      <c r="H399" s="477"/>
      <c r="I399" s="480" t="str">
        <f>IF(H399&lt;&gt;"",INDEX('Kode Akun'!$D:$D,MATCH($H399,'Kode Akun'!$C:$C,0),0),"")</f>
        <v/>
      </c>
      <c r="J399" s="481"/>
      <c r="K399" s="481"/>
      <c r="L399" s="482"/>
      <c r="M399" s="483"/>
      <c r="N399" s="484"/>
      <c r="O399" s="484"/>
      <c r="P399" s="488" t="str">
        <f>IFERROR(INDEX(Supplier!D:D,MATCH(O399,Supplier!C:C,0),0),"")</f>
        <v/>
      </c>
      <c r="Q399" s="487"/>
      <c r="R399" s="487"/>
      <c r="S399" s="489"/>
      <c r="T399" s="490" t="str">
        <f>IFERROR(INDEX('Kode Akun'!N:N,MATCH(H399,'Kode Akun'!C:C,0),0),"")</f>
        <v/>
      </c>
      <c r="U399" s="488" t="str">
        <f>IFERROR(INDEX('Kode Akun'!O:O,MATCH(H399,'Kode Akun'!C:C,0),0),"")</f>
        <v/>
      </c>
      <c r="V399" s="166"/>
    </row>
    <row r="400" spans="1:22" ht="15" customHeight="1" x14ac:dyDescent="0.25">
      <c r="A400" s="51">
        <f t="shared" si="18"/>
        <v>2</v>
      </c>
      <c r="B400" s="51">
        <f t="shared" si="19"/>
        <v>0</v>
      </c>
      <c r="C400" s="442">
        <f t="shared" si="20"/>
        <v>0</v>
      </c>
      <c r="D400" s="477">
        <v>391</v>
      </c>
      <c r="E400" s="478"/>
      <c r="F400" s="477"/>
      <c r="G400" s="479"/>
      <c r="H400" s="477"/>
      <c r="I400" s="480" t="str">
        <f>IF(H400&lt;&gt;"",INDEX('Kode Akun'!$D:$D,MATCH($H400,'Kode Akun'!$C:$C,0),0),"")</f>
        <v/>
      </c>
      <c r="J400" s="481"/>
      <c r="K400" s="481"/>
      <c r="L400" s="482"/>
      <c r="M400" s="483"/>
      <c r="N400" s="484"/>
      <c r="O400" s="484"/>
      <c r="P400" s="488" t="str">
        <f>IFERROR(INDEX(Supplier!D:D,MATCH(O400,Supplier!C:C,0),0),"")</f>
        <v/>
      </c>
      <c r="Q400" s="487"/>
      <c r="R400" s="487"/>
      <c r="S400" s="489"/>
      <c r="T400" s="490" t="str">
        <f>IFERROR(INDEX('Kode Akun'!N:N,MATCH(H400,'Kode Akun'!C:C,0),0),"")</f>
        <v/>
      </c>
      <c r="U400" s="488" t="str">
        <f>IFERROR(INDEX('Kode Akun'!O:O,MATCH(H400,'Kode Akun'!C:C,0),0),"")</f>
        <v/>
      </c>
      <c r="V400" s="166"/>
    </row>
    <row r="401" spans="1:22" ht="15" customHeight="1" x14ac:dyDescent="0.25">
      <c r="A401" s="51">
        <f t="shared" si="18"/>
        <v>2</v>
      </c>
      <c r="B401" s="51">
        <f t="shared" si="19"/>
        <v>0</v>
      </c>
      <c r="C401" s="442">
        <f t="shared" si="20"/>
        <v>0</v>
      </c>
      <c r="D401" s="477">
        <v>392</v>
      </c>
      <c r="E401" s="478"/>
      <c r="F401" s="477"/>
      <c r="G401" s="479"/>
      <c r="H401" s="477"/>
      <c r="I401" s="480" t="str">
        <f>IF(H401&lt;&gt;"",INDEX('Kode Akun'!$D:$D,MATCH($H401,'Kode Akun'!$C:$C,0),0),"")</f>
        <v/>
      </c>
      <c r="J401" s="481"/>
      <c r="K401" s="481"/>
      <c r="L401" s="482"/>
      <c r="M401" s="483"/>
      <c r="N401" s="484"/>
      <c r="O401" s="484"/>
      <c r="P401" s="488" t="str">
        <f>IFERROR(INDEX(Supplier!D:D,MATCH(O401,Supplier!C:C,0),0),"")</f>
        <v/>
      </c>
      <c r="Q401" s="487"/>
      <c r="R401" s="487"/>
      <c r="S401" s="489"/>
      <c r="T401" s="490" t="str">
        <f>IFERROR(INDEX('Kode Akun'!N:N,MATCH(H401,'Kode Akun'!C:C,0),0),"")</f>
        <v/>
      </c>
      <c r="U401" s="488" t="str">
        <f>IFERROR(INDEX('Kode Akun'!O:O,MATCH(H401,'Kode Akun'!C:C,0),0),"")</f>
        <v/>
      </c>
      <c r="V401" s="166"/>
    </row>
    <row r="402" spans="1:22" ht="15" customHeight="1" x14ac:dyDescent="0.25">
      <c r="A402" s="51">
        <f t="shared" si="18"/>
        <v>2</v>
      </c>
      <c r="B402" s="51">
        <f t="shared" si="19"/>
        <v>0</v>
      </c>
      <c r="C402" s="442">
        <f t="shared" si="20"/>
        <v>0</v>
      </c>
      <c r="D402" s="477">
        <v>393</v>
      </c>
      <c r="E402" s="478"/>
      <c r="F402" s="477"/>
      <c r="G402" s="479"/>
      <c r="H402" s="477"/>
      <c r="I402" s="480" t="str">
        <f>IF(H402&lt;&gt;"",INDEX('Kode Akun'!$D:$D,MATCH($H402,'Kode Akun'!$C:$C,0),0),"")</f>
        <v/>
      </c>
      <c r="J402" s="481"/>
      <c r="K402" s="481"/>
      <c r="L402" s="482"/>
      <c r="M402" s="483"/>
      <c r="N402" s="484"/>
      <c r="O402" s="484"/>
      <c r="P402" s="488" t="str">
        <f>IFERROR(INDEX(Supplier!D:D,MATCH(O402,Supplier!C:C,0),0),"")</f>
        <v/>
      </c>
      <c r="Q402" s="487"/>
      <c r="R402" s="487"/>
      <c r="S402" s="489"/>
      <c r="T402" s="490" t="str">
        <f>IFERROR(INDEX('Kode Akun'!N:N,MATCH(H402,'Kode Akun'!C:C,0),0),"")</f>
        <v/>
      </c>
      <c r="U402" s="488" t="str">
        <f>IFERROR(INDEX('Kode Akun'!O:O,MATCH(H402,'Kode Akun'!C:C,0),0),"")</f>
        <v/>
      </c>
      <c r="V402" s="166"/>
    </row>
    <row r="403" spans="1:22" ht="15" customHeight="1" x14ac:dyDescent="0.25">
      <c r="A403" s="51">
        <f t="shared" si="18"/>
        <v>2</v>
      </c>
      <c r="B403" s="51">
        <f t="shared" si="19"/>
        <v>0</v>
      </c>
      <c r="C403" s="442">
        <f t="shared" si="20"/>
        <v>0</v>
      </c>
      <c r="D403" s="477">
        <v>394</v>
      </c>
      <c r="E403" s="478"/>
      <c r="F403" s="477"/>
      <c r="G403" s="479"/>
      <c r="H403" s="477"/>
      <c r="I403" s="480" t="str">
        <f>IF(H403&lt;&gt;"",INDEX('Kode Akun'!$D:$D,MATCH($H403,'Kode Akun'!$C:$C,0),0),"")</f>
        <v/>
      </c>
      <c r="J403" s="481"/>
      <c r="K403" s="481"/>
      <c r="L403" s="482"/>
      <c r="M403" s="483"/>
      <c r="N403" s="484"/>
      <c r="O403" s="484"/>
      <c r="P403" s="488" t="str">
        <f>IFERROR(INDEX(Supplier!D:D,MATCH(O403,Supplier!C:C,0),0),"")</f>
        <v/>
      </c>
      <c r="Q403" s="487"/>
      <c r="R403" s="487"/>
      <c r="S403" s="489"/>
      <c r="T403" s="490" t="str">
        <f>IFERROR(INDEX('Kode Akun'!N:N,MATCH(H403,'Kode Akun'!C:C,0),0),"")</f>
        <v/>
      </c>
      <c r="U403" s="488" t="str">
        <f>IFERROR(INDEX('Kode Akun'!O:O,MATCH(H403,'Kode Akun'!C:C,0),0),"")</f>
        <v/>
      </c>
      <c r="V403" s="166"/>
    </row>
    <row r="404" spans="1:22" ht="15" customHeight="1" x14ac:dyDescent="0.25">
      <c r="A404" s="51">
        <f t="shared" si="18"/>
        <v>2</v>
      </c>
      <c r="B404" s="51">
        <f t="shared" si="19"/>
        <v>0</v>
      </c>
      <c r="C404" s="442">
        <f t="shared" si="20"/>
        <v>0</v>
      </c>
      <c r="D404" s="477">
        <v>395</v>
      </c>
      <c r="E404" s="478"/>
      <c r="F404" s="477"/>
      <c r="G404" s="479"/>
      <c r="H404" s="477"/>
      <c r="I404" s="480" t="str">
        <f>IF(H404&lt;&gt;"",INDEX('Kode Akun'!$D:$D,MATCH($H404,'Kode Akun'!$C:$C,0),0),"")</f>
        <v/>
      </c>
      <c r="J404" s="481"/>
      <c r="K404" s="481"/>
      <c r="L404" s="482"/>
      <c r="M404" s="483"/>
      <c r="N404" s="484"/>
      <c r="O404" s="484"/>
      <c r="P404" s="488" t="str">
        <f>IFERROR(INDEX(Supplier!D:D,MATCH(O404,Supplier!C:C,0),0),"")</f>
        <v/>
      </c>
      <c r="Q404" s="487"/>
      <c r="R404" s="487"/>
      <c r="S404" s="489"/>
      <c r="T404" s="490" t="str">
        <f>IFERROR(INDEX('Kode Akun'!N:N,MATCH(H404,'Kode Akun'!C:C,0),0),"")</f>
        <v/>
      </c>
      <c r="U404" s="488" t="str">
        <f>IFERROR(INDEX('Kode Akun'!O:O,MATCH(H404,'Kode Akun'!C:C,0),0),"")</f>
        <v/>
      </c>
      <c r="V404" s="166"/>
    </row>
    <row r="405" spans="1:22" ht="15" customHeight="1" x14ac:dyDescent="0.25">
      <c r="A405" s="51">
        <f t="shared" si="18"/>
        <v>2</v>
      </c>
      <c r="B405" s="51">
        <f t="shared" si="19"/>
        <v>0</v>
      </c>
      <c r="C405" s="442">
        <f t="shared" si="20"/>
        <v>0</v>
      </c>
      <c r="D405" s="477">
        <v>396</v>
      </c>
      <c r="E405" s="478"/>
      <c r="F405" s="477"/>
      <c r="G405" s="479"/>
      <c r="H405" s="477"/>
      <c r="I405" s="480" t="str">
        <f>IF(H405&lt;&gt;"",INDEX('Kode Akun'!$D:$D,MATCH($H405,'Kode Akun'!$C:$C,0),0),"")</f>
        <v/>
      </c>
      <c r="J405" s="481"/>
      <c r="K405" s="481"/>
      <c r="L405" s="482"/>
      <c r="M405" s="483"/>
      <c r="N405" s="484"/>
      <c r="O405" s="484"/>
      <c r="P405" s="488" t="str">
        <f>IFERROR(INDEX(Supplier!D:D,MATCH(O405,Supplier!C:C,0),0),"")</f>
        <v/>
      </c>
      <c r="Q405" s="487"/>
      <c r="R405" s="487"/>
      <c r="S405" s="489"/>
      <c r="T405" s="490" t="str">
        <f>IFERROR(INDEX('Kode Akun'!N:N,MATCH(H405,'Kode Akun'!C:C,0),0),"")</f>
        <v/>
      </c>
      <c r="U405" s="488" t="str">
        <f>IFERROR(INDEX('Kode Akun'!O:O,MATCH(H405,'Kode Akun'!C:C,0),0),"")</f>
        <v/>
      </c>
      <c r="V405" s="166"/>
    </row>
    <row r="406" spans="1:22" ht="15" customHeight="1" x14ac:dyDescent="0.25">
      <c r="A406" s="51">
        <f t="shared" si="18"/>
        <v>2</v>
      </c>
      <c r="B406" s="51">
        <f t="shared" si="19"/>
        <v>0</v>
      </c>
      <c r="C406" s="442">
        <f t="shared" si="20"/>
        <v>0</v>
      </c>
      <c r="D406" s="477">
        <v>397</v>
      </c>
      <c r="E406" s="478"/>
      <c r="F406" s="477"/>
      <c r="G406" s="479"/>
      <c r="H406" s="477"/>
      <c r="I406" s="480" t="str">
        <f>IF(H406&lt;&gt;"",INDEX('Kode Akun'!$D:$D,MATCH($H406,'Kode Akun'!$C:$C,0),0),"")</f>
        <v/>
      </c>
      <c r="J406" s="481"/>
      <c r="K406" s="481"/>
      <c r="L406" s="482"/>
      <c r="M406" s="483"/>
      <c r="N406" s="484"/>
      <c r="O406" s="484"/>
      <c r="P406" s="488" t="str">
        <f>IFERROR(INDEX(Supplier!D:D,MATCH(O406,Supplier!C:C,0),0),"")</f>
        <v/>
      </c>
      <c r="Q406" s="487"/>
      <c r="R406" s="487"/>
      <c r="S406" s="489"/>
      <c r="T406" s="490" t="str">
        <f>IFERROR(INDEX('Kode Akun'!N:N,MATCH(H406,'Kode Akun'!C:C,0),0),"")</f>
        <v/>
      </c>
      <c r="U406" s="488" t="str">
        <f>IFERROR(INDEX('Kode Akun'!O:O,MATCH(H406,'Kode Akun'!C:C,0),0),"")</f>
        <v/>
      </c>
      <c r="V406" s="166"/>
    </row>
    <row r="407" spans="1:22" ht="15" customHeight="1" x14ac:dyDescent="0.25">
      <c r="A407" s="51">
        <f t="shared" si="18"/>
        <v>2</v>
      </c>
      <c r="B407" s="51">
        <f t="shared" si="19"/>
        <v>0</v>
      </c>
      <c r="C407" s="442">
        <f t="shared" si="20"/>
        <v>0</v>
      </c>
      <c r="D407" s="477">
        <v>398</v>
      </c>
      <c r="E407" s="478"/>
      <c r="F407" s="477"/>
      <c r="G407" s="479"/>
      <c r="H407" s="477"/>
      <c r="I407" s="480" t="str">
        <f>IF(H407&lt;&gt;"",INDEX('Kode Akun'!$D:$D,MATCH($H407,'Kode Akun'!$C:$C,0),0),"")</f>
        <v/>
      </c>
      <c r="J407" s="481"/>
      <c r="K407" s="481"/>
      <c r="L407" s="482"/>
      <c r="M407" s="483"/>
      <c r="N407" s="484"/>
      <c r="O407" s="484"/>
      <c r="P407" s="488" t="str">
        <f>IFERROR(INDEX(Supplier!D:D,MATCH(O407,Supplier!C:C,0),0),"")</f>
        <v/>
      </c>
      <c r="Q407" s="487"/>
      <c r="R407" s="487"/>
      <c r="S407" s="489"/>
      <c r="T407" s="490" t="str">
        <f>IFERROR(INDEX('Kode Akun'!N:N,MATCH(H407,'Kode Akun'!C:C,0),0),"")</f>
        <v/>
      </c>
      <c r="U407" s="488" t="str">
        <f>IFERROR(INDEX('Kode Akun'!O:O,MATCH(H407,'Kode Akun'!C:C,0),0),"")</f>
        <v/>
      </c>
      <c r="V407" s="166"/>
    </row>
    <row r="408" spans="1:22" ht="15" customHeight="1" x14ac:dyDescent="0.25">
      <c r="A408" s="51">
        <f t="shared" si="18"/>
        <v>2</v>
      </c>
      <c r="B408" s="51">
        <f t="shared" si="19"/>
        <v>0</v>
      </c>
      <c r="C408" s="442">
        <f t="shared" si="20"/>
        <v>0</v>
      </c>
      <c r="D408" s="477">
        <v>399</v>
      </c>
      <c r="E408" s="478"/>
      <c r="F408" s="477"/>
      <c r="G408" s="479"/>
      <c r="H408" s="477"/>
      <c r="I408" s="480" t="str">
        <f>IF(H408&lt;&gt;"",INDEX('Kode Akun'!$D:$D,MATCH($H408,'Kode Akun'!$C:$C,0),0),"")</f>
        <v/>
      </c>
      <c r="J408" s="481"/>
      <c r="K408" s="481"/>
      <c r="L408" s="482"/>
      <c r="M408" s="483"/>
      <c r="N408" s="484"/>
      <c r="O408" s="484"/>
      <c r="P408" s="488" t="str">
        <f>IFERROR(INDEX(Supplier!D:D,MATCH(O408,Supplier!C:C,0),0),"")</f>
        <v/>
      </c>
      <c r="Q408" s="487"/>
      <c r="R408" s="487"/>
      <c r="S408" s="489"/>
      <c r="T408" s="490" t="str">
        <f>IFERROR(INDEX('Kode Akun'!N:N,MATCH(H408,'Kode Akun'!C:C,0),0),"")</f>
        <v/>
      </c>
      <c r="U408" s="488" t="str">
        <f>IFERROR(INDEX('Kode Akun'!O:O,MATCH(H408,'Kode Akun'!C:C,0),0),"")</f>
        <v/>
      </c>
      <c r="V408" s="166"/>
    </row>
    <row r="409" spans="1:22" ht="15" customHeight="1" x14ac:dyDescent="0.25">
      <c r="A409" s="51">
        <f t="shared" si="18"/>
        <v>2</v>
      </c>
      <c r="B409" s="51">
        <f t="shared" si="19"/>
        <v>0</v>
      </c>
      <c r="C409" s="442">
        <f t="shared" si="20"/>
        <v>0</v>
      </c>
      <c r="D409" s="477">
        <v>400</v>
      </c>
      <c r="E409" s="478"/>
      <c r="F409" s="477"/>
      <c r="G409" s="479"/>
      <c r="H409" s="477"/>
      <c r="I409" s="480" t="str">
        <f>IF(H409&lt;&gt;"",INDEX('Kode Akun'!$D:$D,MATCH($H409,'Kode Akun'!$C:$C,0),0),"")</f>
        <v/>
      </c>
      <c r="J409" s="481"/>
      <c r="K409" s="481"/>
      <c r="L409" s="482"/>
      <c r="M409" s="483"/>
      <c r="N409" s="484"/>
      <c r="O409" s="484"/>
      <c r="P409" s="488" t="str">
        <f>IFERROR(INDEX(Supplier!D:D,MATCH(O409,Supplier!C:C,0),0),"")</f>
        <v/>
      </c>
      <c r="Q409" s="487"/>
      <c r="R409" s="487"/>
      <c r="S409" s="489"/>
      <c r="T409" s="490" t="str">
        <f>IFERROR(INDEX('Kode Akun'!N:N,MATCH(H409,'Kode Akun'!C:C,0),0),"")</f>
        <v/>
      </c>
      <c r="U409" s="488" t="str">
        <f>IFERROR(INDEX('Kode Akun'!O:O,MATCH(H409,'Kode Akun'!C:C,0),0),"")</f>
        <v/>
      </c>
      <c r="V409" s="166"/>
    </row>
    <row r="410" spans="1:22" ht="15" customHeight="1" x14ac:dyDescent="0.25">
      <c r="A410" s="51">
        <f t="shared" si="18"/>
        <v>2</v>
      </c>
      <c r="B410" s="51">
        <f t="shared" si="19"/>
        <v>0</v>
      </c>
      <c r="C410" s="442">
        <f t="shared" si="20"/>
        <v>0</v>
      </c>
      <c r="D410" s="477">
        <v>401</v>
      </c>
      <c r="E410" s="478"/>
      <c r="F410" s="477"/>
      <c r="G410" s="479"/>
      <c r="H410" s="477"/>
      <c r="I410" s="480" t="str">
        <f>IF(H410&lt;&gt;"",INDEX('Kode Akun'!$D:$D,MATCH($H410,'Kode Akun'!$C:$C,0),0),"")</f>
        <v/>
      </c>
      <c r="J410" s="481"/>
      <c r="K410" s="481"/>
      <c r="L410" s="482"/>
      <c r="M410" s="483"/>
      <c r="N410" s="484"/>
      <c r="O410" s="484"/>
      <c r="P410" s="488" t="str">
        <f>IFERROR(INDEX(Supplier!D:D,MATCH(O410,Supplier!C:C,0),0),"")</f>
        <v/>
      </c>
      <c r="Q410" s="487"/>
      <c r="R410" s="487"/>
      <c r="S410" s="489"/>
      <c r="T410" s="490" t="str">
        <f>IFERROR(INDEX('Kode Akun'!N:N,MATCH(H410,'Kode Akun'!C:C,0),0),"")</f>
        <v/>
      </c>
      <c r="U410" s="488" t="str">
        <f>IFERROR(INDEX('Kode Akun'!O:O,MATCH(H410,'Kode Akun'!C:C,0),0),"")</f>
        <v/>
      </c>
      <c r="V410" s="166"/>
    </row>
    <row r="411" spans="1:22" ht="15" customHeight="1" x14ac:dyDescent="0.25">
      <c r="A411" s="51">
        <f t="shared" si="18"/>
        <v>2</v>
      </c>
      <c r="B411" s="51">
        <f t="shared" si="19"/>
        <v>0</v>
      </c>
      <c r="C411" s="442">
        <f t="shared" si="20"/>
        <v>0</v>
      </c>
      <c r="D411" s="477">
        <v>402</v>
      </c>
      <c r="E411" s="478"/>
      <c r="F411" s="477"/>
      <c r="G411" s="479"/>
      <c r="H411" s="477"/>
      <c r="I411" s="480" t="str">
        <f>IF(H411&lt;&gt;"",INDEX('Kode Akun'!$D:$D,MATCH($H411,'Kode Akun'!$C:$C,0),0),"")</f>
        <v/>
      </c>
      <c r="J411" s="481"/>
      <c r="K411" s="481"/>
      <c r="L411" s="482"/>
      <c r="M411" s="483"/>
      <c r="N411" s="484"/>
      <c r="O411" s="484"/>
      <c r="P411" s="488" t="str">
        <f>IFERROR(INDEX(Supplier!D:D,MATCH(O411,Supplier!C:C,0),0),"")</f>
        <v/>
      </c>
      <c r="Q411" s="487"/>
      <c r="R411" s="487"/>
      <c r="S411" s="489"/>
      <c r="T411" s="490" t="str">
        <f>IFERROR(INDEX('Kode Akun'!N:N,MATCH(H411,'Kode Akun'!C:C,0),0),"")</f>
        <v/>
      </c>
      <c r="U411" s="488" t="str">
        <f>IFERROR(INDEX('Kode Akun'!O:O,MATCH(H411,'Kode Akun'!C:C,0),0),"")</f>
        <v/>
      </c>
      <c r="V411" s="166"/>
    </row>
    <row r="412" spans="1:22" ht="15" customHeight="1" x14ac:dyDescent="0.25">
      <c r="A412" s="51">
        <f t="shared" si="18"/>
        <v>2</v>
      </c>
      <c r="B412" s="51">
        <f t="shared" si="19"/>
        <v>0</v>
      </c>
      <c r="C412" s="442">
        <f t="shared" si="20"/>
        <v>0</v>
      </c>
      <c r="D412" s="477">
        <v>403</v>
      </c>
      <c r="E412" s="478"/>
      <c r="F412" s="477"/>
      <c r="G412" s="479"/>
      <c r="H412" s="477"/>
      <c r="I412" s="480" t="str">
        <f>IF(H412&lt;&gt;"",INDEX('Kode Akun'!$D:$D,MATCH($H412,'Kode Akun'!$C:$C,0),0),"")</f>
        <v/>
      </c>
      <c r="J412" s="481"/>
      <c r="K412" s="481"/>
      <c r="L412" s="482"/>
      <c r="M412" s="483"/>
      <c r="N412" s="484"/>
      <c r="O412" s="484"/>
      <c r="P412" s="488" t="str">
        <f>IFERROR(INDEX(Supplier!D:D,MATCH(O412,Supplier!C:C,0),0),"")</f>
        <v/>
      </c>
      <c r="Q412" s="487"/>
      <c r="R412" s="487"/>
      <c r="S412" s="489"/>
      <c r="T412" s="490" t="str">
        <f>IFERROR(INDEX('Kode Akun'!N:N,MATCH(H412,'Kode Akun'!C:C,0),0),"")</f>
        <v/>
      </c>
      <c r="U412" s="488" t="str">
        <f>IFERROR(INDEX('Kode Akun'!O:O,MATCH(H412,'Kode Akun'!C:C,0),0),"")</f>
        <v/>
      </c>
      <c r="V412" s="166"/>
    </row>
    <row r="413" spans="1:22" ht="15" customHeight="1" x14ac:dyDescent="0.25">
      <c r="A413" s="51">
        <f t="shared" si="18"/>
        <v>2</v>
      </c>
      <c r="B413" s="51">
        <f t="shared" si="19"/>
        <v>0</v>
      </c>
      <c r="C413" s="442">
        <f t="shared" si="20"/>
        <v>0</v>
      </c>
      <c r="D413" s="477">
        <v>404</v>
      </c>
      <c r="E413" s="478"/>
      <c r="F413" s="477"/>
      <c r="G413" s="479"/>
      <c r="H413" s="477"/>
      <c r="I413" s="480" t="str">
        <f>IF(H413&lt;&gt;"",INDEX('Kode Akun'!$D:$D,MATCH($H413,'Kode Akun'!$C:$C,0),0),"")</f>
        <v/>
      </c>
      <c r="J413" s="481"/>
      <c r="K413" s="481"/>
      <c r="L413" s="482"/>
      <c r="M413" s="483"/>
      <c r="N413" s="484"/>
      <c r="O413" s="484"/>
      <c r="P413" s="488" t="str">
        <f>IFERROR(INDEX(Supplier!D:D,MATCH(O413,Supplier!C:C,0),0),"")</f>
        <v/>
      </c>
      <c r="Q413" s="487"/>
      <c r="R413" s="487"/>
      <c r="S413" s="489"/>
      <c r="T413" s="490" t="str">
        <f>IFERROR(INDEX('Kode Akun'!N:N,MATCH(H413,'Kode Akun'!C:C,0),0),"")</f>
        <v/>
      </c>
      <c r="U413" s="488" t="str">
        <f>IFERROR(INDEX('Kode Akun'!O:O,MATCH(H413,'Kode Akun'!C:C,0),0),"")</f>
        <v/>
      </c>
      <c r="V413" s="166"/>
    </row>
    <row r="414" spans="1:22" ht="15" customHeight="1" x14ac:dyDescent="0.25">
      <c r="A414" s="51">
        <f t="shared" si="18"/>
        <v>2</v>
      </c>
      <c r="B414" s="51">
        <f t="shared" si="19"/>
        <v>0</v>
      </c>
      <c r="C414" s="442">
        <f t="shared" si="20"/>
        <v>0</v>
      </c>
      <c r="D414" s="477">
        <v>405</v>
      </c>
      <c r="E414" s="478"/>
      <c r="F414" s="477"/>
      <c r="G414" s="479"/>
      <c r="H414" s="477"/>
      <c r="I414" s="480" t="str">
        <f>IF(H414&lt;&gt;"",INDEX('Kode Akun'!$D:$D,MATCH($H414,'Kode Akun'!$C:$C,0),0),"")</f>
        <v/>
      </c>
      <c r="J414" s="481"/>
      <c r="K414" s="481"/>
      <c r="L414" s="482"/>
      <c r="M414" s="483"/>
      <c r="N414" s="484"/>
      <c r="O414" s="484"/>
      <c r="P414" s="488" t="str">
        <f>IFERROR(INDEX(Supplier!D:D,MATCH(O414,Supplier!C:C,0),0),"")</f>
        <v/>
      </c>
      <c r="Q414" s="487"/>
      <c r="R414" s="487"/>
      <c r="S414" s="489"/>
      <c r="T414" s="490" t="str">
        <f>IFERROR(INDEX('Kode Akun'!N:N,MATCH(H414,'Kode Akun'!C:C,0),0),"")</f>
        <v/>
      </c>
      <c r="U414" s="488" t="str">
        <f>IFERROR(INDEX('Kode Akun'!O:O,MATCH(H414,'Kode Akun'!C:C,0),0),"")</f>
        <v/>
      </c>
      <c r="V414" s="166"/>
    </row>
    <row r="415" spans="1:22" ht="15" customHeight="1" x14ac:dyDescent="0.25">
      <c r="A415" s="51">
        <f t="shared" si="18"/>
        <v>2</v>
      </c>
      <c r="B415" s="51">
        <f t="shared" si="19"/>
        <v>0</v>
      </c>
      <c r="C415" s="442">
        <f t="shared" si="20"/>
        <v>0</v>
      </c>
      <c r="D415" s="477">
        <v>406</v>
      </c>
      <c r="E415" s="478"/>
      <c r="F415" s="477"/>
      <c r="G415" s="479"/>
      <c r="H415" s="477"/>
      <c r="I415" s="480" t="str">
        <f>IF(H415&lt;&gt;"",INDEX('Kode Akun'!$D:$D,MATCH($H415,'Kode Akun'!$C:$C,0),0),"")</f>
        <v/>
      </c>
      <c r="J415" s="481"/>
      <c r="K415" s="481"/>
      <c r="L415" s="482"/>
      <c r="M415" s="483"/>
      <c r="N415" s="484"/>
      <c r="O415" s="484"/>
      <c r="P415" s="488" t="str">
        <f>IFERROR(INDEX(Supplier!D:D,MATCH(O415,Supplier!C:C,0),0),"")</f>
        <v/>
      </c>
      <c r="Q415" s="487"/>
      <c r="R415" s="487"/>
      <c r="S415" s="489"/>
      <c r="T415" s="490" t="str">
        <f>IFERROR(INDEX('Kode Akun'!N:N,MATCH(H415,'Kode Akun'!C:C,0),0),"")</f>
        <v/>
      </c>
      <c r="U415" s="488" t="str">
        <f>IFERROR(INDEX('Kode Akun'!O:O,MATCH(H415,'Kode Akun'!C:C,0),0),"")</f>
        <v/>
      </c>
      <c r="V415" s="166"/>
    </row>
    <row r="416" spans="1:22" ht="15" customHeight="1" x14ac:dyDescent="0.25">
      <c r="A416" s="51">
        <f t="shared" si="18"/>
        <v>2</v>
      </c>
      <c r="B416" s="51">
        <f t="shared" si="19"/>
        <v>0</v>
      </c>
      <c r="C416" s="442">
        <f t="shared" si="20"/>
        <v>0</v>
      </c>
      <c r="D416" s="477">
        <v>407</v>
      </c>
      <c r="E416" s="478"/>
      <c r="F416" s="477"/>
      <c r="G416" s="479"/>
      <c r="H416" s="477"/>
      <c r="I416" s="480" t="str">
        <f>IF(H416&lt;&gt;"",INDEX('Kode Akun'!$D:$D,MATCH($H416,'Kode Akun'!$C:$C,0),0),"")</f>
        <v/>
      </c>
      <c r="J416" s="481"/>
      <c r="K416" s="481"/>
      <c r="L416" s="482"/>
      <c r="M416" s="483"/>
      <c r="N416" s="484"/>
      <c r="O416" s="484"/>
      <c r="P416" s="488" t="str">
        <f>IFERROR(INDEX(Supplier!D:D,MATCH(O416,Supplier!C:C,0),0),"")</f>
        <v/>
      </c>
      <c r="Q416" s="487"/>
      <c r="R416" s="487"/>
      <c r="S416" s="489"/>
      <c r="T416" s="490" t="str">
        <f>IFERROR(INDEX('Kode Akun'!N:N,MATCH(H416,'Kode Akun'!C:C,0),0),"")</f>
        <v/>
      </c>
      <c r="U416" s="488" t="str">
        <f>IFERROR(INDEX('Kode Akun'!O:O,MATCH(H416,'Kode Akun'!C:C,0),0),"")</f>
        <v/>
      </c>
      <c r="V416" s="166"/>
    </row>
    <row r="417" spans="1:22" ht="15" customHeight="1" x14ac:dyDescent="0.25">
      <c r="A417" s="51">
        <f t="shared" si="18"/>
        <v>2</v>
      </c>
      <c r="B417" s="51">
        <f t="shared" si="19"/>
        <v>0</v>
      </c>
      <c r="C417" s="442">
        <f t="shared" si="20"/>
        <v>0</v>
      </c>
      <c r="D417" s="477">
        <v>408</v>
      </c>
      <c r="E417" s="478"/>
      <c r="F417" s="477"/>
      <c r="G417" s="479"/>
      <c r="H417" s="477"/>
      <c r="I417" s="480" t="str">
        <f>IF(H417&lt;&gt;"",INDEX('Kode Akun'!$D:$D,MATCH($H417,'Kode Akun'!$C:$C,0),0),"")</f>
        <v/>
      </c>
      <c r="J417" s="481"/>
      <c r="K417" s="481"/>
      <c r="L417" s="482"/>
      <c r="M417" s="483"/>
      <c r="N417" s="484"/>
      <c r="O417" s="484"/>
      <c r="P417" s="488" t="str">
        <f>IFERROR(INDEX(Supplier!D:D,MATCH(O417,Supplier!C:C,0),0),"")</f>
        <v/>
      </c>
      <c r="Q417" s="487"/>
      <c r="R417" s="487"/>
      <c r="S417" s="489"/>
      <c r="T417" s="490" t="str">
        <f>IFERROR(INDEX('Kode Akun'!N:N,MATCH(H417,'Kode Akun'!C:C,0),0),"")</f>
        <v/>
      </c>
      <c r="U417" s="488" t="str">
        <f>IFERROR(INDEX('Kode Akun'!O:O,MATCH(H417,'Kode Akun'!C:C,0),0),"")</f>
        <v/>
      </c>
      <c r="V417" s="166"/>
    </row>
    <row r="418" spans="1:22" ht="15" customHeight="1" x14ac:dyDescent="0.25">
      <c r="A418" s="51">
        <f t="shared" si="18"/>
        <v>2</v>
      </c>
      <c r="B418" s="51">
        <f t="shared" si="19"/>
        <v>0</v>
      </c>
      <c r="C418" s="442">
        <f t="shared" si="20"/>
        <v>0</v>
      </c>
      <c r="D418" s="477">
        <v>409</v>
      </c>
      <c r="E418" s="478"/>
      <c r="F418" s="477"/>
      <c r="G418" s="479"/>
      <c r="H418" s="477"/>
      <c r="I418" s="480" t="str">
        <f>IF(H418&lt;&gt;"",INDEX('Kode Akun'!$D:$D,MATCH($H418,'Kode Akun'!$C:$C,0),0),"")</f>
        <v/>
      </c>
      <c r="J418" s="481"/>
      <c r="K418" s="481"/>
      <c r="L418" s="482"/>
      <c r="M418" s="483"/>
      <c r="N418" s="484"/>
      <c r="O418" s="484"/>
      <c r="P418" s="488" t="str">
        <f>IFERROR(INDEX(Supplier!D:D,MATCH(O418,Supplier!C:C,0),0),"")</f>
        <v/>
      </c>
      <c r="Q418" s="487"/>
      <c r="R418" s="487"/>
      <c r="S418" s="489"/>
      <c r="T418" s="490" t="str">
        <f>IFERROR(INDEX('Kode Akun'!N:N,MATCH(H418,'Kode Akun'!C:C,0),0),"")</f>
        <v/>
      </c>
      <c r="U418" s="488" t="str">
        <f>IFERROR(INDEX('Kode Akun'!O:O,MATCH(H418,'Kode Akun'!C:C,0),0),"")</f>
        <v/>
      </c>
      <c r="V418" s="166"/>
    </row>
    <row r="419" spans="1:22" ht="15" customHeight="1" x14ac:dyDescent="0.25">
      <c r="A419" s="51">
        <f t="shared" si="18"/>
        <v>2</v>
      </c>
      <c r="B419" s="51">
        <f t="shared" si="19"/>
        <v>0</v>
      </c>
      <c r="C419" s="442">
        <f t="shared" si="20"/>
        <v>0</v>
      </c>
      <c r="D419" s="477">
        <v>410</v>
      </c>
      <c r="E419" s="478"/>
      <c r="F419" s="477"/>
      <c r="G419" s="479"/>
      <c r="H419" s="477"/>
      <c r="I419" s="480" t="str">
        <f>IF(H419&lt;&gt;"",INDEX('Kode Akun'!$D:$D,MATCH($H419,'Kode Akun'!$C:$C,0),0),"")</f>
        <v/>
      </c>
      <c r="J419" s="481"/>
      <c r="K419" s="481"/>
      <c r="L419" s="482"/>
      <c r="M419" s="483"/>
      <c r="N419" s="484"/>
      <c r="O419" s="484"/>
      <c r="P419" s="488" t="str">
        <f>IFERROR(INDEX(Supplier!D:D,MATCH(O419,Supplier!C:C,0),0),"")</f>
        <v/>
      </c>
      <c r="Q419" s="487"/>
      <c r="R419" s="487"/>
      <c r="S419" s="489"/>
      <c r="T419" s="490" t="str">
        <f>IFERROR(INDEX('Kode Akun'!N:N,MATCH(H419,'Kode Akun'!C:C,0),0),"")</f>
        <v/>
      </c>
      <c r="U419" s="488" t="str">
        <f>IFERROR(INDEX('Kode Akun'!O:O,MATCH(H419,'Kode Akun'!C:C,0),0),"")</f>
        <v/>
      </c>
      <c r="V419" s="166"/>
    </row>
    <row r="420" spans="1:22" ht="15" customHeight="1" x14ac:dyDescent="0.25">
      <c r="A420" s="51">
        <f t="shared" si="18"/>
        <v>2</v>
      </c>
      <c r="B420" s="51">
        <f t="shared" si="19"/>
        <v>0</v>
      </c>
      <c r="C420" s="442">
        <f t="shared" si="20"/>
        <v>0</v>
      </c>
      <c r="D420" s="477">
        <v>411</v>
      </c>
      <c r="E420" s="478"/>
      <c r="F420" s="477"/>
      <c r="G420" s="479"/>
      <c r="H420" s="477"/>
      <c r="I420" s="480" t="str">
        <f>IF(H420&lt;&gt;"",INDEX('Kode Akun'!$D:$D,MATCH($H420,'Kode Akun'!$C:$C,0),0),"")</f>
        <v/>
      </c>
      <c r="J420" s="481"/>
      <c r="K420" s="481"/>
      <c r="L420" s="485"/>
      <c r="M420" s="486"/>
      <c r="N420" s="484"/>
      <c r="O420" s="484"/>
      <c r="P420" s="488" t="str">
        <f>IFERROR(INDEX(Supplier!D:D,MATCH(O420,Supplier!C:C,0),0),"")</f>
        <v/>
      </c>
      <c r="Q420" s="487"/>
      <c r="R420" s="487"/>
      <c r="S420" s="489"/>
      <c r="T420" s="490" t="str">
        <f>IFERROR(INDEX('Kode Akun'!N:N,MATCH(H420,'Kode Akun'!C:C,0),0),"")</f>
        <v/>
      </c>
      <c r="U420" s="488" t="str">
        <f>IFERROR(INDEX('Kode Akun'!O:O,MATCH(H420,'Kode Akun'!C:C,0),0),"")</f>
        <v/>
      </c>
      <c r="V420" s="166"/>
    </row>
    <row r="421" spans="1:22" ht="15" customHeight="1" x14ac:dyDescent="0.25">
      <c r="A421" s="51">
        <f t="shared" si="18"/>
        <v>2</v>
      </c>
      <c r="B421" s="51">
        <f t="shared" si="19"/>
        <v>0</v>
      </c>
      <c r="C421" s="442">
        <f t="shared" si="20"/>
        <v>0</v>
      </c>
      <c r="D421" s="477">
        <v>412</v>
      </c>
      <c r="E421" s="478"/>
      <c r="F421" s="477"/>
      <c r="G421" s="479"/>
      <c r="H421" s="477"/>
      <c r="I421" s="480" t="str">
        <f>IF(H421&lt;&gt;"",INDEX('Kode Akun'!$D:$D,MATCH($H421,'Kode Akun'!$C:$C,0),0),"")</f>
        <v/>
      </c>
      <c r="J421" s="481"/>
      <c r="K421" s="481"/>
      <c r="L421" s="485"/>
      <c r="M421" s="486"/>
      <c r="N421" s="484"/>
      <c r="O421" s="484"/>
      <c r="P421" s="488" t="str">
        <f>IFERROR(INDEX(Supplier!D:D,MATCH(O421,Supplier!C:C,0),0),"")</f>
        <v/>
      </c>
      <c r="Q421" s="487"/>
      <c r="R421" s="487"/>
      <c r="S421" s="489"/>
      <c r="T421" s="490" t="str">
        <f>IFERROR(INDEX('Kode Akun'!N:N,MATCH(H421,'Kode Akun'!C:C,0),0),"")</f>
        <v/>
      </c>
      <c r="U421" s="488" t="str">
        <f>IFERROR(INDEX('Kode Akun'!O:O,MATCH(H421,'Kode Akun'!C:C,0),0),"")</f>
        <v/>
      </c>
      <c r="V421" s="166"/>
    </row>
    <row r="422" spans="1:22" ht="15" customHeight="1" x14ac:dyDescent="0.25">
      <c r="A422" s="51">
        <f t="shared" si="18"/>
        <v>2</v>
      </c>
      <c r="B422" s="51">
        <f t="shared" si="19"/>
        <v>0</v>
      </c>
      <c r="C422" s="442">
        <f t="shared" si="20"/>
        <v>0</v>
      </c>
      <c r="D422" s="477">
        <v>413</v>
      </c>
      <c r="E422" s="478"/>
      <c r="F422" s="477"/>
      <c r="G422" s="479"/>
      <c r="H422" s="477"/>
      <c r="I422" s="480" t="str">
        <f>IF(H422&lt;&gt;"",INDEX('Kode Akun'!$D:$D,MATCH($H422,'Kode Akun'!$C:$C,0),0),"")</f>
        <v/>
      </c>
      <c r="J422" s="481"/>
      <c r="K422" s="481"/>
      <c r="L422" s="485"/>
      <c r="M422" s="486"/>
      <c r="N422" s="484"/>
      <c r="O422" s="484"/>
      <c r="P422" s="488" t="str">
        <f>IFERROR(INDEX(Supplier!D:D,MATCH(O422,Supplier!C:C,0),0),"")</f>
        <v/>
      </c>
      <c r="Q422" s="487"/>
      <c r="R422" s="487"/>
      <c r="S422" s="489"/>
      <c r="T422" s="490" t="str">
        <f>IFERROR(INDEX('Kode Akun'!N:N,MATCH(H422,'Kode Akun'!C:C,0),0),"")</f>
        <v/>
      </c>
      <c r="U422" s="488" t="str">
        <f>IFERROR(INDEX('Kode Akun'!O:O,MATCH(H422,'Kode Akun'!C:C,0),0),"")</f>
        <v/>
      </c>
      <c r="V422" s="166"/>
    </row>
    <row r="423" spans="1:22" ht="15" customHeight="1" x14ac:dyDescent="0.25">
      <c r="A423" s="51">
        <f t="shared" si="18"/>
        <v>2</v>
      </c>
      <c r="B423" s="51">
        <f t="shared" si="19"/>
        <v>0</v>
      </c>
      <c r="C423" s="442">
        <f t="shared" si="20"/>
        <v>0</v>
      </c>
      <c r="D423" s="477">
        <v>414</v>
      </c>
      <c r="E423" s="478"/>
      <c r="F423" s="477"/>
      <c r="G423" s="479"/>
      <c r="H423" s="477"/>
      <c r="I423" s="480" t="str">
        <f>IF(H423&lt;&gt;"",INDEX('Kode Akun'!$D:$D,MATCH($H423,'Kode Akun'!$C:$C,0),0),"")</f>
        <v/>
      </c>
      <c r="J423" s="481"/>
      <c r="K423" s="481"/>
      <c r="L423" s="485"/>
      <c r="M423" s="486"/>
      <c r="N423" s="484"/>
      <c r="O423" s="484"/>
      <c r="P423" s="488" t="str">
        <f>IFERROR(INDEX(Supplier!D:D,MATCH(O423,Supplier!C:C,0),0),"")</f>
        <v/>
      </c>
      <c r="Q423" s="487"/>
      <c r="R423" s="487"/>
      <c r="S423" s="489"/>
      <c r="T423" s="490" t="str">
        <f>IFERROR(INDEX('Kode Akun'!N:N,MATCH(H423,'Kode Akun'!C:C,0),0),"")</f>
        <v/>
      </c>
      <c r="U423" s="488" t="str">
        <f>IFERROR(INDEX('Kode Akun'!O:O,MATCH(H423,'Kode Akun'!C:C,0),0),"")</f>
        <v/>
      </c>
      <c r="V423" s="166"/>
    </row>
    <row r="424" spans="1:22" ht="15" customHeight="1" x14ac:dyDescent="0.25">
      <c r="A424" s="51">
        <f t="shared" si="18"/>
        <v>2</v>
      </c>
      <c r="B424" s="51">
        <f t="shared" si="19"/>
        <v>0</v>
      </c>
      <c r="C424" s="442">
        <f t="shared" si="20"/>
        <v>0</v>
      </c>
      <c r="D424" s="477">
        <v>415</v>
      </c>
      <c r="E424" s="478"/>
      <c r="F424" s="477"/>
      <c r="G424" s="479"/>
      <c r="H424" s="477"/>
      <c r="I424" s="480" t="str">
        <f>IF(H424&lt;&gt;"",INDEX('Kode Akun'!$D:$D,MATCH($H424,'Kode Akun'!$C:$C,0),0),"")</f>
        <v/>
      </c>
      <c r="J424" s="481"/>
      <c r="K424" s="481"/>
      <c r="L424" s="485"/>
      <c r="M424" s="486"/>
      <c r="N424" s="484"/>
      <c r="O424" s="484"/>
      <c r="P424" s="488" t="str">
        <f>IFERROR(INDEX(Supplier!D:D,MATCH(O424,Supplier!C:C,0),0),"")</f>
        <v/>
      </c>
      <c r="Q424" s="487"/>
      <c r="R424" s="487"/>
      <c r="S424" s="489"/>
      <c r="T424" s="490" t="str">
        <f>IFERROR(INDEX('Kode Akun'!N:N,MATCH(H424,'Kode Akun'!C:C,0),0),"")</f>
        <v/>
      </c>
      <c r="U424" s="488" t="str">
        <f>IFERROR(INDEX('Kode Akun'!O:O,MATCH(H424,'Kode Akun'!C:C,0),0),"")</f>
        <v/>
      </c>
      <c r="V424" s="166"/>
    </row>
    <row r="425" spans="1:22" ht="15" customHeight="1" x14ac:dyDescent="0.25">
      <c r="A425" s="51">
        <f t="shared" si="18"/>
        <v>2</v>
      </c>
      <c r="B425" s="51">
        <f t="shared" si="19"/>
        <v>0</v>
      </c>
      <c r="C425" s="442">
        <f t="shared" si="20"/>
        <v>0</v>
      </c>
      <c r="D425" s="477">
        <v>416</v>
      </c>
      <c r="E425" s="478"/>
      <c r="F425" s="477"/>
      <c r="G425" s="479"/>
      <c r="H425" s="477"/>
      <c r="I425" s="480" t="str">
        <f>IF(H425&lt;&gt;"",INDEX('Kode Akun'!$D:$D,MATCH($H425,'Kode Akun'!$C:$C,0),0),"")</f>
        <v/>
      </c>
      <c r="J425" s="481"/>
      <c r="K425" s="481"/>
      <c r="L425" s="485"/>
      <c r="M425" s="486"/>
      <c r="N425" s="484"/>
      <c r="O425" s="484"/>
      <c r="P425" s="488" t="str">
        <f>IFERROR(INDEX(Supplier!D:D,MATCH(O425,Supplier!C:C,0),0),"")</f>
        <v/>
      </c>
      <c r="Q425" s="487"/>
      <c r="R425" s="487"/>
      <c r="S425" s="489"/>
      <c r="T425" s="490" t="str">
        <f>IFERROR(INDEX('Kode Akun'!N:N,MATCH(H425,'Kode Akun'!C:C,0),0),"")</f>
        <v/>
      </c>
      <c r="U425" s="488" t="str">
        <f>IFERROR(INDEX('Kode Akun'!O:O,MATCH(H425,'Kode Akun'!C:C,0),0),"")</f>
        <v/>
      </c>
      <c r="V425" s="166"/>
    </row>
    <row r="426" spans="1:22" ht="15" customHeight="1" x14ac:dyDescent="0.25">
      <c r="A426" s="51">
        <f t="shared" si="18"/>
        <v>2</v>
      </c>
      <c r="B426" s="51">
        <f t="shared" si="19"/>
        <v>0</v>
      </c>
      <c r="C426" s="442">
        <f t="shared" si="20"/>
        <v>0</v>
      </c>
      <c r="D426" s="477">
        <v>417</v>
      </c>
      <c r="E426" s="478"/>
      <c r="F426" s="477"/>
      <c r="G426" s="479"/>
      <c r="H426" s="477"/>
      <c r="I426" s="480" t="str">
        <f>IF(H426&lt;&gt;"",INDEX('Kode Akun'!$D:$D,MATCH($H426,'Kode Akun'!$C:$C,0),0),"")</f>
        <v/>
      </c>
      <c r="J426" s="481"/>
      <c r="K426" s="481"/>
      <c r="L426" s="485"/>
      <c r="M426" s="486"/>
      <c r="N426" s="484"/>
      <c r="O426" s="484"/>
      <c r="P426" s="488" t="str">
        <f>IFERROR(INDEX(Supplier!D:D,MATCH(O426,Supplier!C:C,0),0),"")</f>
        <v/>
      </c>
      <c r="Q426" s="487"/>
      <c r="R426" s="487"/>
      <c r="S426" s="489"/>
      <c r="T426" s="490" t="str">
        <f>IFERROR(INDEX('Kode Akun'!N:N,MATCH(H426,'Kode Akun'!C:C,0),0),"")</f>
        <v/>
      </c>
      <c r="U426" s="488" t="str">
        <f>IFERROR(INDEX('Kode Akun'!O:O,MATCH(H426,'Kode Akun'!C:C,0),0),"")</f>
        <v/>
      </c>
      <c r="V426" s="166"/>
    </row>
    <row r="427" spans="1:22" ht="15" customHeight="1" x14ac:dyDescent="0.25">
      <c r="A427" s="51">
        <f t="shared" si="18"/>
        <v>2</v>
      </c>
      <c r="B427" s="51">
        <f t="shared" si="19"/>
        <v>0</v>
      </c>
      <c r="C427" s="442">
        <f t="shared" si="20"/>
        <v>0</v>
      </c>
      <c r="D427" s="477">
        <v>418</v>
      </c>
      <c r="E427" s="478"/>
      <c r="F427" s="477"/>
      <c r="G427" s="479"/>
      <c r="H427" s="477"/>
      <c r="I427" s="480" t="str">
        <f>IF(H427&lt;&gt;"",INDEX('Kode Akun'!$D:$D,MATCH($H427,'Kode Akun'!$C:$C,0),0),"")</f>
        <v/>
      </c>
      <c r="J427" s="481"/>
      <c r="K427" s="481"/>
      <c r="L427" s="485"/>
      <c r="M427" s="486"/>
      <c r="N427" s="484"/>
      <c r="O427" s="484"/>
      <c r="P427" s="488" t="str">
        <f>IFERROR(INDEX(Supplier!D:D,MATCH(O427,Supplier!C:C,0),0),"")</f>
        <v/>
      </c>
      <c r="Q427" s="487"/>
      <c r="R427" s="487"/>
      <c r="S427" s="489"/>
      <c r="T427" s="490" t="str">
        <f>IFERROR(INDEX('Kode Akun'!N:N,MATCH(H427,'Kode Akun'!C:C,0),0),"")</f>
        <v/>
      </c>
      <c r="U427" s="488" t="str">
        <f>IFERROR(INDEX('Kode Akun'!O:O,MATCH(H427,'Kode Akun'!C:C,0),0),"")</f>
        <v/>
      </c>
      <c r="V427" s="166"/>
    </row>
    <row r="428" spans="1:22" ht="15" customHeight="1" x14ac:dyDescent="0.25">
      <c r="A428" s="51">
        <f t="shared" si="18"/>
        <v>2</v>
      </c>
      <c r="B428" s="51">
        <f t="shared" si="19"/>
        <v>0</v>
      </c>
      <c r="C428" s="442">
        <f t="shared" si="20"/>
        <v>0</v>
      </c>
      <c r="D428" s="477">
        <v>419</v>
      </c>
      <c r="E428" s="478"/>
      <c r="F428" s="477"/>
      <c r="G428" s="479"/>
      <c r="H428" s="477"/>
      <c r="I428" s="480" t="str">
        <f>IF(H428&lt;&gt;"",INDEX('Kode Akun'!$D:$D,MATCH($H428,'Kode Akun'!$C:$C,0),0),"")</f>
        <v/>
      </c>
      <c r="J428" s="481"/>
      <c r="K428" s="481"/>
      <c r="L428" s="485"/>
      <c r="M428" s="486"/>
      <c r="N428" s="484"/>
      <c r="O428" s="484"/>
      <c r="P428" s="488" t="str">
        <f>IFERROR(INDEX(Supplier!D:D,MATCH(O428,Supplier!C:C,0),0),"")</f>
        <v/>
      </c>
      <c r="Q428" s="487"/>
      <c r="R428" s="487"/>
      <c r="S428" s="489"/>
      <c r="T428" s="490" t="str">
        <f>IFERROR(INDEX('Kode Akun'!N:N,MATCH(H428,'Kode Akun'!C:C,0),0),"")</f>
        <v/>
      </c>
      <c r="U428" s="488" t="str">
        <f>IFERROR(INDEX('Kode Akun'!O:O,MATCH(H428,'Kode Akun'!C:C,0),0),"")</f>
        <v/>
      </c>
      <c r="V428" s="166"/>
    </row>
    <row r="429" spans="1:22" ht="15" customHeight="1" x14ac:dyDescent="0.25">
      <c r="A429" s="51">
        <f t="shared" si="18"/>
        <v>2</v>
      </c>
      <c r="B429" s="51">
        <f t="shared" si="19"/>
        <v>0</v>
      </c>
      <c r="C429" s="442">
        <f t="shared" si="20"/>
        <v>0</v>
      </c>
      <c r="D429" s="477">
        <v>420</v>
      </c>
      <c r="E429" s="478"/>
      <c r="F429" s="477"/>
      <c r="G429" s="479"/>
      <c r="H429" s="477"/>
      <c r="I429" s="480" t="str">
        <f>IF(H429&lt;&gt;"",INDEX('Kode Akun'!$D:$D,MATCH($H429,'Kode Akun'!$C:$C,0),0),"")</f>
        <v/>
      </c>
      <c r="J429" s="481"/>
      <c r="K429" s="481"/>
      <c r="L429" s="485"/>
      <c r="M429" s="486"/>
      <c r="N429" s="484"/>
      <c r="O429" s="484"/>
      <c r="P429" s="488" t="str">
        <f>IFERROR(INDEX(Supplier!D:D,MATCH(O429,Supplier!C:C,0),0),"")</f>
        <v/>
      </c>
      <c r="Q429" s="487"/>
      <c r="R429" s="487"/>
      <c r="S429" s="489"/>
      <c r="T429" s="490" t="str">
        <f>IFERROR(INDEX('Kode Akun'!N:N,MATCH(H429,'Kode Akun'!C:C,0),0),"")</f>
        <v/>
      </c>
      <c r="U429" s="488" t="str">
        <f>IFERROR(INDEX('Kode Akun'!O:O,MATCH(H429,'Kode Akun'!C:C,0),0),"")</f>
        <v/>
      </c>
      <c r="V429" s="166"/>
    </row>
    <row r="430" spans="1:22" ht="15" customHeight="1" x14ac:dyDescent="0.25">
      <c r="A430" s="51">
        <f t="shared" si="18"/>
        <v>2</v>
      </c>
      <c r="B430" s="51">
        <f t="shared" si="19"/>
        <v>0</v>
      </c>
      <c r="C430" s="442">
        <f t="shared" si="20"/>
        <v>0</v>
      </c>
      <c r="D430" s="477">
        <v>421</v>
      </c>
      <c r="E430" s="478"/>
      <c r="F430" s="477"/>
      <c r="G430" s="479"/>
      <c r="H430" s="477"/>
      <c r="I430" s="480" t="str">
        <f>IF(H430&lt;&gt;"",INDEX('Kode Akun'!$D:$D,MATCH($H430,'Kode Akun'!$C:$C,0),0),"")</f>
        <v/>
      </c>
      <c r="J430" s="481"/>
      <c r="K430" s="481"/>
      <c r="L430" s="485"/>
      <c r="M430" s="486"/>
      <c r="N430" s="484"/>
      <c r="O430" s="484"/>
      <c r="P430" s="488" t="str">
        <f>IFERROR(INDEX(Supplier!D:D,MATCH(O430,Supplier!C:C,0),0),"")</f>
        <v/>
      </c>
      <c r="Q430" s="487"/>
      <c r="R430" s="487"/>
      <c r="S430" s="489"/>
      <c r="T430" s="490" t="str">
        <f>IFERROR(INDEX('Kode Akun'!N:N,MATCH(H430,'Kode Akun'!C:C,0),0),"")</f>
        <v/>
      </c>
      <c r="U430" s="488" t="str">
        <f>IFERROR(INDEX('Kode Akun'!O:O,MATCH(H430,'Kode Akun'!C:C,0),0),"")</f>
        <v/>
      </c>
      <c r="V430" s="166"/>
    </row>
    <row r="431" spans="1:22" ht="15" customHeight="1" x14ac:dyDescent="0.25">
      <c r="A431" s="51">
        <f t="shared" si="18"/>
        <v>2</v>
      </c>
      <c r="B431" s="51">
        <f t="shared" si="19"/>
        <v>0</v>
      </c>
      <c r="C431" s="442">
        <f t="shared" si="20"/>
        <v>0</v>
      </c>
      <c r="D431" s="477">
        <v>422</v>
      </c>
      <c r="E431" s="478"/>
      <c r="F431" s="477"/>
      <c r="G431" s="479"/>
      <c r="H431" s="477"/>
      <c r="I431" s="480" t="str">
        <f>IF(H431&lt;&gt;"",INDEX('Kode Akun'!$D:$D,MATCH($H431,'Kode Akun'!$C:$C,0),0),"")</f>
        <v/>
      </c>
      <c r="J431" s="481"/>
      <c r="K431" s="481"/>
      <c r="L431" s="485"/>
      <c r="M431" s="486"/>
      <c r="N431" s="484"/>
      <c r="O431" s="484"/>
      <c r="P431" s="488" t="str">
        <f>IFERROR(INDEX(Supplier!D:D,MATCH(O431,Supplier!C:C,0),0),"")</f>
        <v/>
      </c>
      <c r="Q431" s="487"/>
      <c r="R431" s="487"/>
      <c r="S431" s="489"/>
      <c r="T431" s="490" t="str">
        <f>IFERROR(INDEX('Kode Akun'!N:N,MATCH(H431,'Kode Akun'!C:C,0),0),"")</f>
        <v/>
      </c>
      <c r="U431" s="488" t="str">
        <f>IFERROR(INDEX('Kode Akun'!O:O,MATCH(H431,'Kode Akun'!C:C,0),0),"")</f>
        <v/>
      </c>
      <c r="V431" s="166"/>
    </row>
    <row r="432" spans="1:22" ht="15" customHeight="1" x14ac:dyDescent="0.25">
      <c r="A432" s="51">
        <f t="shared" si="18"/>
        <v>2</v>
      </c>
      <c r="B432" s="51">
        <f t="shared" si="19"/>
        <v>0</v>
      </c>
      <c r="C432" s="442">
        <f t="shared" si="20"/>
        <v>0</v>
      </c>
      <c r="D432" s="477">
        <v>423</v>
      </c>
      <c r="E432" s="478"/>
      <c r="F432" s="477"/>
      <c r="G432" s="479"/>
      <c r="H432" s="477"/>
      <c r="I432" s="480" t="str">
        <f>IF(H432&lt;&gt;"",INDEX('Kode Akun'!$D:$D,MATCH($H432,'Kode Akun'!$C:$C,0),0),"")</f>
        <v/>
      </c>
      <c r="J432" s="481"/>
      <c r="K432" s="481"/>
      <c r="L432" s="485"/>
      <c r="M432" s="486"/>
      <c r="N432" s="484"/>
      <c r="O432" s="484"/>
      <c r="P432" s="488" t="str">
        <f>IFERROR(INDEX(Supplier!D:D,MATCH(O432,Supplier!C:C,0),0),"")</f>
        <v/>
      </c>
      <c r="Q432" s="487"/>
      <c r="R432" s="487"/>
      <c r="S432" s="489"/>
      <c r="T432" s="490" t="str">
        <f>IFERROR(INDEX('Kode Akun'!N:N,MATCH(H432,'Kode Akun'!C:C,0),0),"")</f>
        <v/>
      </c>
      <c r="U432" s="488" t="str">
        <f>IFERROR(INDEX('Kode Akun'!O:O,MATCH(H432,'Kode Akun'!C:C,0),0),"")</f>
        <v/>
      </c>
      <c r="V432" s="166"/>
    </row>
    <row r="433" spans="1:22" ht="15" customHeight="1" x14ac:dyDescent="0.25">
      <c r="A433" s="51">
        <f t="shared" si="18"/>
        <v>2</v>
      </c>
      <c r="B433" s="51">
        <f t="shared" si="19"/>
        <v>0</v>
      </c>
      <c r="C433" s="442">
        <f t="shared" si="20"/>
        <v>0</v>
      </c>
      <c r="D433" s="477">
        <v>424</v>
      </c>
      <c r="E433" s="478"/>
      <c r="F433" s="477"/>
      <c r="G433" s="479"/>
      <c r="H433" s="477"/>
      <c r="I433" s="480" t="str">
        <f>IF(H433&lt;&gt;"",INDEX('Kode Akun'!$D:$D,MATCH($H433,'Kode Akun'!$C:$C,0),0),"")</f>
        <v/>
      </c>
      <c r="J433" s="481"/>
      <c r="K433" s="481"/>
      <c r="L433" s="485"/>
      <c r="M433" s="486"/>
      <c r="N433" s="484"/>
      <c r="O433" s="484"/>
      <c r="P433" s="488" t="str">
        <f>IFERROR(INDEX(Supplier!D:D,MATCH(O433,Supplier!C:C,0),0),"")</f>
        <v/>
      </c>
      <c r="Q433" s="487"/>
      <c r="R433" s="487"/>
      <c r="S433" s="489"/>
      <c r="T433" s="490" t="str">
        <f>IFERROR(INDEX('Kode Akun'!N:N,MATCH(H433,'Kode Akun'!C:C,0),0),"")</f>
        <v/>
      </c>
      <c r="U433" s="488" t="str">
        <f>IFERROR(INDEX('Kode Akun'!O:O,MATCH(H433,'Kode Akun'!C:C,0),0),"")</f>
        <v/>
      </c>
      <c r="V433" s="166"/>
    </row>
    <row r="434" spans="1:22" ht="15" customHeight="1" x14ac:dyDescent="0.25">
      <c r="A434" s="51">
        <f t="shared" si="18"/>
        <v>2</v>
      </c>
      <c r="B434" s="51">
        <f t="shared" si="19"/>
        <v>0</v>
      </c>
      <c r="C434" s="442">
        <f t="shared" si="20"/>
        <v>0</v>
      </c>
      <c r="D434" s="477">
        <v>425</v>
      </c>
      <c r="E434" s="478"/>
      <c r="F434" s="477"/>
      <c r="G434" s="479"/>
      <c r="H434" s="477"/>
      <c r="I434" s="480" t="str">
        <f>IF(H434&lt;&gt;"",INDEX('Kode Akun'!$D:$D,MATCH($H434,'Kode Akun'!$C:$C,0),0),"")</f>
        <v/>
      </c>
      <c r="J434" s="481"/>
      <c r="K434" s="481"/>
      <c r="L434" s="485"/>
      <c r="M434" s="486"/>
      <c r="N434" s="484"/>
      <c r="O434" s="484"/>
      <c r="P434" s="488" t="str">
        <f>IFERROR(INDEX(Supplier!D:D,MATCH(O434,Supplier!C:C,0),0),"")</f>
        <v/>
      </c>
      <c r="Q434" s="487"/>
      <c r="R434" s="487"/>
      <c r="S434" s="489"/>
      <c r="T434" s="490" t="str">
        <f>IFERROR(INDEX('Kode Akun'!N:N,MATCH(H434,'Kode Akun'!C:C,0),0),"")</f>
        <v/>
      </c>
      <c r="U434" s="488" t="str">
        <f>IFERROR(INDEX('Kode Akun'!O:O,MATCH(H434,'Kode Akun'!C:C,0),0),"")</f>
        <v/>
      </c>
      <c r="V434" s="166"/>
    </row>
    <row r="435" spans="1:22" ht="15" customHeight="1" x14ac:dyDescent="0.25">
      <c r="A435" s="51">
        <f t="shared" si="18"/>
        <v>2</v>
      </c>
      <c r="B435" s="51">
        <f t="shared" si="19"/>
        <v>0</v>
      </c>
      <c r="C435" s="442">
        <f t="shared" si="20"/>
        <v>0</v>
      </c>
      <c r="D435" s="477">
        <v>426</v>
      </c>
      <c r="E435" s="478"/>
      <c r="F435" s="477"/>
      <c r="G435" s="479"/>
      <c r="H435" s="477"/>
      <c r="I435" s="480" t="str">
        <f>IF(H435&lt;&gt;"",INDEX('Kode Akun'!$D:$D,MATCH($H435,'Kode Akun'!$C:$C,0),0),"")</f>
        <v/>
      </c>
      <c r="J435" s="481"/>
      <c r="K435" s="481"/>
      <c r="L435" s="485"/>
      <c r="M435" s="486"/>
      <c r="N435" s="484"/>
      <c r="O435" s="484"/>
      <c r="P435" s="488" t="str">
        <f>IFERROR(INDEX(Supplier!D:D,MATCH(O435,Supplier!C:C,0),0),"")</f>
        <v/>
      </c>
      <c r="Q435" s="487"/>
      <c r="R435" s="487"/>
      <c r="S435" s="489"/>
      <c r="T435" s="490" t="str">
        <f>IFERROR(INDEX('Kode Akun'!N:N,MATCH(H435,'Kode Akun'!C:C,0),0),"")</f>
        <v/>
      </c>
      <c r="U435" s="488" t="str">
        <f>IFERROR(INDEX('Kode Akun'!O:O,MATCH(H435,'Kode Akun'!C:C,0),0),"")</f>
        <v/>
      </c>
      <c r="V435" s="166"/>
    </row>
    <row r="436" spans="1:22" ht="15" customHeight="1" x14ac:dyDescent="0.25">
      <c r="A436" s="51">
        <f t="shared" si="18"/>
        <v>2</v>
      </c>
      <c r="B436" s="51">
        <f t="shared" si="19"/>
        <v>0</v>
      </c>
      <c r="C436" s="442">
        <f t="shared" si="20"/>
        <v>0</v>
      </c>
      <c r="D436" s="477">
        <v>427</v>
      </c>
      <c r="E436" s="478"/>
      <c r="F436" s="477"/>
      <c r="G436" s="479"/>
      <c r="H436" s="477"/>
      <c r="I436" s="480" t="str">
        <f>IF(H436&lt;&gt;"",INDEX('Kode Akun'!$D:$D,MATCH($H436,'Kode Akun'!$C:$C,0),0),"")</f>
        <v/>
      </c>
      <c r="J436" s="481"/>
      <c r="K436" s="481"/>
      <c r="L436" s="485"/>
      <c r="M436" s="486"/>
      <c r="N436" s="484"/>
      <c r="O436" s="484"/>
      <c r="P436" s="488" t="str">
        <f>IFERROR(INDEX(Supplier!D:D,MATCH(O436,Supplier!C:C,0),0),"")</f>
        <v/>
      </c>
      <c r="Q436" s="487"/>
      <c r="R436" s="487"/>
      <c r="S436" s="489"/>
      <c r="T436" s="490" t="str">
        <f>IFERROR(INDEX('Kode Akun'!N:N,MATCH(H436,'Kode Akun'!C:C,0),0),"")</f>
        <v/>
      </c>
      <c r="U436" s="488" t="str">
        <f>IFERROR(INDEX('Kode Akun'!O:O,MATCH(H436,'Kode Akun'!C:C,0),0),"")</f>
        <v/>
      </c>
      <c r="V436" s="166"/>
    </row>
    <row r="437" spans="1:22" ht="15" customHeight="1" x14ac:dyDescent="0.25">
      <c r="A437" s="51">
        <f t="shared" si="18"/>
        <v>2</v>
      </c>
      <c r="B437" s="51">
        <f t="shared" si="19"/>
        <v>0</v>
      </c>
      <c r="C437" s="442">
        <f t="shared" si="20"/>
        <v>0</v>
      </c>
      <c r="D437" s="477">
        <v>428</v>
      </c>
      <c r="E437" s="478"/>
      <c r="F437" s="477"/>
      <c r="G437" s="479"/>
      <c r="H437" s="477"/>
      <c r="I437" s="480" t="str">
        <f>IF(H437&lt;&gt;"",INDEX('Kode Akun'!$D:$D,MATCH($H437,'Kode Akun'!$C:$C,0),0),"")</f>
        <v/>
      </c>
      <c r="J437" s="481"/>
      <c r="K437" s="481"/>
      <c r="L437" s="485"/>
      <c r="M437" s="486"/>
      <c r="N437" s="484"/>
      <c r="O437" s="484"/>
      <c r="P437" s="488" t="str">
        <f>IFERROR(INDEX(Supplier!D:D,MATCH(O437,Supplier!C:C,0),0),"")</f>
        <v/>
      </c>
      <c r="Q437" s="487"/>
      <c r="R437" s="487"/>
      <c r="S437" s="489"/>
      <c r="T437" s="490" t="str">
        <f>IFERROR(INDEX('Kode Akun'!N:N,MATCH(H437,'Kode Akun'!C:C,0),0),"")</f>
        <v/>
      </c>
      <c r="U437" s="488" t="str">
        <f>IFERROR(INDEX('Kode Akun'!O:O,MATCH(H437,'Kode Akun'!C:C,0),0),"")</f>
        <v/>
      </c>
      <c r="V437" s="166"/>
    </row>
    <row r="438" spans="1:22" ht="15" customHeight="1" x14ac:dyDescent="0.25">
      <c r="A438" s="51">
        <f t="shared" si="18"/>
        <v>2</v>
      </c>
      <c r="B438" s="51">
        <f t="shared" si="19"/>
        <v>0</v>
      </c>
      <c r="C438" s="442">
        <f t="shared" si="20"/>
        <v>0</v>
      </c>
      <c r="D438" s="477">
        <v>429</v>
      </c>
      <c r="E438" s="478"/>
      <c r="F438" s="477"/>
      <c r="G438" s="479"/>
      <c r="H438" s="477"/>
      <c r="I438" s="480" t="str">
        <f>IF(H438&lt;&gt;"",INDEX('Kode Akun'!$D:$D,MATCH($H438,'Kode Akun'!$C:$C,0),0),"")</f>
        <v/>
      </c>
      <c r="J438" s="481"/>
      <c r="K438" s="481"/>
      <c r="L438" s="485"/>
      <c r="M438" s="486"/>
      <c r="N438" s="484"/>
      <c r="O438" s="484"/>
      <c r="P438" s="488" t="str">
        <f>IFERROR(INDEX(Supplier!D:D,MATCH(O438,Supplier!C:C,0),0),"")</f>
        <v/>
      </c>
      <c r="Q438" s="487"/>
      <c r="R438" s="487"/>
      <c r="S438" s="489"/>
      <c r="T438" s="490" t="str">
        <f>IFERROR(INDEX('Kode Akun'!N:N,MATCH(H438,'Kode Akun'!C:C,0),0),"")</f>
        <v/>
      </c>
      <c r="U438" s="488" t="str">
        <f>IFERROR(INDEX('Kode Akun'!O:O,MATCH(H438,'Kode Akun'!C:C,0),0),"")</f>
        <v/>
      </c>
      <c r="V438" s="166"/>
    </row>
    <row r="439" spans="1:22" ht="15" customHeight="1" x14ac:dyDescent="0.25">
      <c r="A439" s="51">
        <f t="shared" si="18"/>
        <v>2</v>
      </c>
      <c r="B439" s="51">
        <f t="shared" si="19"/>
        <v>0</v>
      </c>
      <c r="C439" s="442">
        <f t="shared" si="20"/>
        <v>0</v>
      </c>
      <c r="D439" s="477">
        <v>430</v>
      </c>
      <c r="E439" s="478"/>
      <c r="F439" s="477"/>
      <c r="G439" s="479"/>
      <c r="H439" s="477"/>
      <c r="I439" s="480" t="str">
        <f>IF(H439&lt;&gt;"",INDEX('Kode Akun'!$D:$D,MATCH($H439,'Kode Akun'!$C:$C,0),0),"")</f>
        <v/>
      </c>
      <c r="J439" s="481"/>
      <c r="K439" s="481"/>
      <c r="L439" s="485"/>
      <c r="M439" s="486"/>
      <c r="N439" s="484"/>
      <c r="O439" s="484"/>
      <c r="P439" s="488" t="str">
        <f>IFERROR(INDEX(Supplier!D:D,MATCH(O439,Supplier!C:C,0),0),"")</f>
        <v/>
      </c>
      <c r="Q439" s="487"/>
      <c r="R439" s="487"/>
      <c r="S439" s="489"/>
      <c r="T439" s="490" t="str">
        <f>IFERROR(INDEX('Kode Akun'!N:N,MATCH(H439,'Kode Akun'!C:C,0),0),"")</f>
        <v/>
      </c>
      <c r="U439" s="488" t="str">
        <f>IFERROR(INDEX('Kode Akun'!O:O,MATCH(H439,'Kode Akun'!C:C,0),0),"")</f>
        <v/>
      </c>
      <c r="V439" s="166"/>
    </row>
    <row r="440" spans="1:22" ht="15" customHeight="1" x14ac:dyDescent="0.25">
      <c r="A440" s="51">
        <f t="shared" si="18"/>
        <v>2</v>
      </c>
      <c r="B440" s="51">
        <f t="shared" si="19"/>
        <v>0</v>
      </c>
      <c r="C440" s="442">
        <f t="shared" si="20"/>
        <v>0</v>
      </c>
      <c r="D440" s="477">
        <v>431</v>
      </c>
      <c r="E440" s="478"/>
      <c r="F440" s="477"/>
      <c r="G440" s="479"/>
      <c r="H440" s="477"/>
      <c r="I440" s="480" t="str">
        <f>IF(H440&lt;&gt;"",INDEX('Kode Akun'!$D:$D,MATCH($H440,'Kode Akun'!$C:$C,0),0),"")</f>
        <v/>
      </c>
      <c r="J440" s="481"/>
      <c r="K440" s="481"/>
      <c r="L440" s="485"/>
      <c r="M440" s="486"/>
      <c r="N440" s="484"/>
      <c r="O440" s="484"/>
      <c r="P440" s="488" t="str">
        <f>IFERROR(INDEX(Supplier!D:D,MATCH(O440,Supplier!C:C,0),0),"")</f>
        <v/>
      </c>
      <c r="Q440" s="487"/>
      <c r="R440" s="487"/>
      <c r="S440" s="489"/>
      <c r="T440" s="490" t="str">
        <f>IFERROR(INDEX('Kode Akun'!N:N,MATCH(H440,'Kode Akun'!C:C,0),0),"")</f>
        <v/>
      </c>
      <c r="U440" s="488" t="str">
        <f>IFERROR(INDEX('Kode Akun'!O:O,MATCH(H440,'Kode Akun'!C:C,0),0),"")</f>
        <v/>
      </c>
      <c r="V440" s="166"/>
    </row>
    <row r="441" spans="1:22" ht="15" customHeight="1" x14ac:dyDescent="0.25">
      <c r="A441" s="51">
        <f t="shared" si="18"/>
        <v>2</v>
      </c>
      <c r="B441" s="51">
        <f t="shared" si="19"/>
        <v>0</v>
      </c>
      <c r="C441" s="442">
        <f t="shared" si="20"/>
        <v>0</v>
      </c>
      <c r="D441" s="477">
        <v>432</v>
      </c>
      <c r="E441" s="478"/>
      <c r="F441" s="477"/>
      <c r="G441" s="479"/>
      <c r="H441" s="477"/>
      <c r="I441" s="480" t="str">
        <f>IF(H441&lt;&gt;"",INDEX('Kode Akun'!$D:$D,MATCH($H441,'Kode Akun'!$C:$C,0),0),"")</f>
        <v/>
      </c>
      <c r="J441" s="481"/>
      <c r="K441" s="481"/>
      <c r="L441" s="485"/>
      <c r="M441" s="486"/>
      <c r="N441" s="484"/>
      <c r="O441" s="484"/>
      <c r="P441" s="488" t="str">
        <f>IFERROR(INDEX(Supplier!D:D,MATCH(O441,Supplier!C:C,0),0),"")</f>
        <v/>
      </c>
      <c r="Q441" s="487"/>
      <c r="R441" s="487"/>
      <c r="S441" s="489"/>
      <c r="T441" s="490" t="str">
        <f>IFERROR(INDEX('Kode Akun'!N:N,MATCH(H441,'Kode Akun'!C:C,0),0),"")</f>
        <v/>
      </c>
      <c r="U441" s="488" t="str">
        <f>IFERROR(INDEX('Kode Akun'!O:O,MATCH(H441,'Kode Akun'!C:C,0),0),"")</f>
        <v/>
      </c>
      <c r="V441" s="166"/>
    </row>
    <row r="442" spans="1:22" ht="15" customHeight="1" x14ac:dyDescent="0.25">
      <c r="A442" s="51">
        <f t="shared" si="18"/>
        <v>2</v>
      </c>
      <c r="B442" s="51">
        <f t="shared" si="19"/>
        <v>0</v>
      </c>
      <c r="C442" s="442">
        <f t="shared" si="20"/>
        <v>0</v>
      </c>
      <c r="D442" s="477">
        <v>433</v>
      </c>
      <c r="E442" s="478"/>
      <c r="F442" s="477"/>
      <c r="G442" s="479"/>
      <c r="H442" s="477"/>
      <c r="I442" s="480" t="str">
        <f>IF(H442&lt;&gt;"",INDEX('Kode Akun'!$D:$D,MATCH($H442,'Kode Akun'!$C:$C,0),0),"")</f>
        <v/>
      </c>
      <c r="J442" s="481"/>
      <c r="K442" s="481"/>
      <c r="L442" s="485"/>
      <c r="M442" s="486"/>
      <c r="N442" s="484"/>
      <c r="O442" s="484"/>
      <c r="P442" s="488" t="str">
        <f>IFERROR(INDEX(Supplier!D:D,MATCH(O442,Supplier!C:C,0),0),"")</f>
        <v/>
      </c>
      <c r="Q442" s="487"/>
      <c r="R442" s="487"/>
      <c r="S442" s="489"/>
      <c r="T442" s="490" t="str">
        <f>IFERROR(INDEX('Kode Akun'!N:N,MATCH(H442,'Kode Akun'!C:C,0),0),"")</f>
        <v/>
      </c>
      <c r="U442" s="488" t="str">
        <f>IFERROR(INDEX('Kode Akun'!O:O,MATCH(H442,'Kode Akun'!C:C,0),0),"")</f>
        <v/>
      </c>
      <c r="V442" s="166"/>
    </row>
    <row r="443" spans="1:22" ht="15" customHeight="1" x14ac:dyDescent="0.25">
      <c r="A443" s="51">
        <f t="shared" si="18"/>
        <v>2</v>
      </c>
      <c r="B443" s="51">
        <f t="shared" si="19"/>
        <v>0</v>
      </c>
      <c r="C443" s="442">
        <f t="shared" si="20"/>
        <v>0</v>
      </c>
      <c r="D443" s="477">
        <v>434</v>
      </c>
      <c r="E443" s="478"/>
      <c r="F443" s="477"/>
      <c r="G443" s="479"/>
      <c r="H443" s="477"/>
      <c r="I443" s="480" t="str">
        <f>IF(H443&lt;&gt;"",INDEX('Kode Akun'!$D:$D,MATCH($H443,'Kode Akun'!$C:$C,0),0),"")</f>
        <v/>
      </c>
      <c r="J443" s="481"/>
      <c r="K443" s="481"/>
      <c r="L443" s="485"/>
      <c r="M443" s="486"/>
      <c r="N443" s="484"/>
      <c r="O443" s="484"/>
      <c r="P443" s="488" t="str">
        <f>IFERROR(INDEX(Supplier!D:D,MATCH(O443,Supplier!C:C,0),0),"")</f>
        <v/>
      </c>
      <c r="Q443" s="487"/>
      <c r="R443" s="487"/>
      <c r="S443" s="489"/>
      <c r="T443" s="490" t="str">
        <f>IFERROR(INDEX('Kode Akun'!N:N,MATCH(H443,'Kode Akun'!C:C,0),0),"")</f>
        <v/>
      </c>
      <c r="U443" s="488" t="str">
        <f>IFERROR(INDEX('Kode Akun'!O:O,MATCH(H443,'Kode Akun'!C:C,0),0),"")</f>
        <v/>
      </c>
      <c r="V443" s="166"/>
    </row>
    <row r="444" spans="1:22" ht="15" customHeight="1" x14ac:dyDescent="0.25">
      <c r="A444" s="51">
        <f t="shared" si="18"/>
        <v>2</v>
      </c>
      <c r="B444" s="51">
        <f t="shared" si="19"/>
        <v>0</v>
      </c>
      <c r="C444" s="442">
        <f t="shared" si="20"/>
        <v>0</v>
      </c>
      <c r="D444" s="477">
        <v>435</v>
      </c>
      <c r="E444" s="478"/>
      <c r="F444" s="477"/>
      <c r="G444" s="479"/>
      <c r="H444" s="477"/>
      <c r="I444" s="480" t="str">
        <f>IF(H444&lt;&gt;"",INDEX('Kode Akun'!$D:$D,MATCH($H444,'Kode Akun'!$C:$C,0),0),"")</f>
        <v/>
      </c>
      <c r="J444" s="481"/>
      <c r="K444" s="481"/>
      <c r="L444" s="485"/>
      <c r="M444" s="486"/>
      <c r="N444" s="484"/>
      <c r="O444" s="484"/>
      <c r="P444" s="488" t="str">
        <f>IFERROR(INDEX(Supplier!D:D,MATCH(O444,Supplier!C:C,0),0),"")</f>
        <v/>
      </c>
      <c r="Q444" s="487"/>
      <c r="R444" s="487"/>
      <c r="S444" s="489"/>
      <c r="T444" s="490" t="str">
        <f>IFERROR(INDEX('Kode Akun'!N:N,MATCH(H444,'Kode Akun'!C:C,0),0),"")</f>
        <v/>
      </c>
      <c r="U444" s="488" t="str">
        <f>IFERROR(INDEX('Kode Akun'!O:O,MATCH(H444,'Kode Akun'!C:C,0),0),"")</f>
        <v/>
      </c>
      <c r="V444" s="166"/>
    </row>
    <row r="445" spans="1:22" ht="15" customHeight="1" x14ac:dyDescent="0.25">
      <c r="A445" s="51">
        <f t="shared" si="18"/>
        <v>2</v>
      </c>
      <c r="B445" s="51">
        <f t="shared" si="19"/>
        <v>0</v>
      </c>
      <c r="C445" s="442">
        <f t="shared" si="20"/>
        <v>0</v>
      </c>
      <c r="D445" s="477">
        <v>436</v>
      </c>
      <c r="E445" s="478"/>
      <c r="F445" s="477"/>
      <c r="G445" s="479"/>
      <c r="H445" s="477"/>
      <c r="I445" s="480" t="str">
        <f>IF(H445&lt;&gt;"",INDEX('Kode Akun'!$D:$D,MATCH($H445,'Kode Akun'!$C:$C,0),0),"")</f>
        <v/>
      </c>
      <c r="J445" s="481"/>
      <c r="K445" s="481"/>
      <c r="L445" s="485"/>
      <c r="M445" s="486"/>
      <c r="N445" s="484"/>
      <c r="O445" s="484"/>
      <c r="P445" s="488" t="str">
        <f>IFERROR(INDEX(Supplier!D:D,MATCH(O445,Supplier!C:C,0),0),"")</f>
        <v/>
      </c>
      <c r="Q445" s="487"/>
      <c r="R445" s="487"/>
      <c r="S445" s="489"/>
      <c r="T445" s="490" t="str">
        <f>IFERROR(INDEX('Kode Akun'!N:N,MATCH(H445,'Kode Akun'!C:C,0),0),"")</f>
        <v/>
      </c>
      <c r="U445" s="488" t="str">
        <f>IFERROR(INDEX('Kode Akun'!O:O,MATCH(H445,'Kode Akun'!C:C,0),0),"")</f>
        <v/>
      </c>
      <c r="V445" s="166"/>
    </row>
    <row r="446" spans="1:22" ht="15" customHeight="1" x14ac:dyDescent="0.25">
      <c r="A446" s="51">
        <f t="shared" si="18"/>
        <v>2</v>
      </c>
      <c r="B446" s="51">
        <f t="shared" si="19"/>
        <v>0</v>
      </c>
      <c r="C446" s="442">
        <f t="shared" si="20"/>
        <v>0</v>
      </c>
      <c r="D446" s="477">
        <v>437</v>
      </c>
      <c r="E446" s="478"/>
      <c r="F446" s="477"/>
      <c r="G446" s="479"/>
      <c r="H446" s="477"/>
      <c r="I446" s="480" t="str">
        <f>IF(H446&lt;&gt;"",INDEX('Kode Akun'!$D:$D,MATCH($H446,'Kode Akun'!$C:$C,0),0),"")</f>
        <v/>
      </c>
      <c r="J446" s="481"/>
      <c r="K446" s="481"/>
      <c r="L446" s="485"/>
      <c r="M446" s="486"/>
      <c r="N446" s="484"/>
      <c r="O446" s="484"/>
      <c r="P446" s="488" t="str">
        <f>IFERROR(INDEX(Supplier!D:D,MATCH(O446,Supplier!C:C,0),0),"")</f>
        <v/>
      </c>
      <c r="Q446" s="487"/>
      <c r="R446" s="487"/>
      <c r="S446" s="489"/>
      <c r="T446" s="490" t="str">
        <f>IFERROR(INDEX('Kode Akun'!N:N,MATCH(H446,'Kode Akun'!C:C,0),0),"")</f>
        <v/>
      </c>
      <c r="U446" s="488" t="str">
        <f>IFERROR(INDEX('Kode Akun'!O:O,MATCH(H446,'Kode Akun'!C:C,0),0),"")</f>
        <v/>
      </c>
      <c r="V446" s="166"/>
    </row>
    <row r="447" spans="1:22" ht="15" customHeight="1" x14ac:dyDescent="0.25">
      <c r="A447" s="51">
        <f t="shared" si="18"/>
        <v>2</v>
      </c>
      <c r="B447" s="51">
        <f t="shared" si="19"/>
        <v>0</v>
      </c>
      <c r="C447" s="442">
        <f t="shared" si="20"/>
        <v>0</v>
      </c>
      <c r="D447" s="477">
        <v>438</v>
      </c>
      <c r="E447" s="478"/>
      <c r="F447" s="477"/>
      <c r="G447" s="479"/>
      <c r="H447" s="477"/>
      <c r="I447" s="480" t="str">
        <f>IF(H447&lt;&gt;"",INDEX('Kode Akun'!$D:$D,MATCH($H447,'Kode Akun'!$C:$C,0),0),"")</f>
        <v/>
      </c>
      <c r="J447" s="481"/>
      <c r="K447" s="481"/>
      <c r="L447" s="485"/>
      <c r="M447" s="486"/>
      <c r="N447" s="484"/>
      <c r="O447" s="484"/>
      <c r="P447" s="488" t="str">
        <f>IFERROR(INDEX(Supplier!D:D,MATCH(O447,Supplier!C:C,0),0),"")</f>
        <v/>
      </c>
      <c r="Q447" s="487"/>
      <c r="R447" s="487"/>
      <c r="S447" s="489"/>
      <c r="T447" s="490" t="str">
        <f>IFERROR(INDEX('Kode Akun'!N:N,MATCH(H447,'Kode Akun'!C:C,0),0),"")</f>
        <v/>
      </c>
      <c r="U447" s="488" t="str">
        <f>IFERROR(INDEX('Kode Akun'!O:O,MATCH(H447,'Kode Akun'!C:C,0),0),"")</f>
        <v/>
      </c>
      <c r="V447" s="166"/>
    </row>
    <row r="448" spans="1:22" ht="15" customHeight="1" x14ac:dyDescent="0.25">
      <c r="A448" s="51">
        <f t="shared" si="18"/>
        <v>2</v>
      </c>
      <c r="B448" s="51">
        <f t="shared" si="19"/>
        <v>0</v>
      </c>
      <c r="C448" s="442">
        <f t="shared" si="20"/>
        <v>0</v>
      </c>
      <c r="D448" s="477">
        <v>439</v>
      </c>
      <c r="E448" s="478"/>
      <c r="F448" s="477"/>
      <c r="G448" s="479"/>
      <c r="H448" s="477"/>
      <c r="I448" s="480" t="str">
        <f>IF(H448&lt;&gt;"",INDEX('Kode Akun'!$D:$D,MATCH($H448,'Kode Akun'!$C:$C,0),0),"")</f>
        <v/>
      </c>
      <c r="J448" s="481"/>
      <c r="K448" s="481"/>
      <c r="L448" s="485"/>
      <c r="M448" s="486"/>
      <c r="N448" s="484"/>
      <c r="O448" s="484"/>
      <c r="P448" s="488" t="str">
        <f>IFERROR(INDEX(Supplier!D:D,MATCH(O448,Supplier!C:C,0),0),"")</f>
        <v/>
      </c>
      <c r="Q448" s="487"/>
      <c r="R448" s="487"/>
      <c r="S448" s="489"/>
      <c r="T448" s="490" t="str">
        <f>IFERROR(INDEX('Kode Akun'!N:N,MATCH(H448,'Kode Akun'!C:C,0),0),"")</f>
        <v/>
      </c>
      <c r="U448" s="488" t="str">
        <f>IFERROR(INDEX('Kode Akun'!O:O,MATCH(H448,'Kode Akun'!C:C,0),0),"")</f>
        <v/>
      </c>
      <c r="V448" s="166"/>
    </row>
    <row r="449" spans="1:22" ht="15" customHeight="1" x14ac:dyDescent="0.25">
      <c r="A449" s="51">
        <f t="shared" si="18"/>
        <v>2</v>
      </c>
      <c r="B449" s="51">
        <f t="shared" si="19"/>
        <v>0</v>
      </c>
      <c r="C449" s="442">
        <f t="shared" si="20"/>
        <v>0</v>
      </c>
      <c r="D449" s="477">
        <v>440</v>
      </c>
      <c r="E449" s="478"/>
      <c r="F449" s="477"/>
      <c r="G449" s="479"/>
      <c r="H449" s="477"/>
      <c r="I449" s="480" t="str">
        <f>IF(H449&lt;&gt;"",INDEX('Kode Akun'!$D:$D,MATCH($H449,'Kode Akun'!$C:$C,0),0),"")</f>
        <v/>
      </c>
      <c r="J449" s="481"/>
      <c r="K449" s="481"/>
      <c r="L449" s="485"/>
      <c r="M449" s="486"/>
      <c r="N449" s="484"/>
      <c r="O449" s="484"/>
      <c r="P449" s="488" t="str">
        <f>IFERROR(INDEX(Supplier!D:D,MATCH(O449,Supplier!C:C,0),0),"")</f>
        <v/>
      </c>
      <c r="Q449" s="487"/>
      <c r="R449" s="487"/>
      <c r="S449" s="489"/>
      <c r="T449" s="490" t="str">
        <f>IFERROR(INDEX('Kode Akun'!N:N,MATCH(H449,'Kode Akun'!C:C,0),0),"")</f>
        <v/>
      </c>
      <c r="U449" s="488" t="str">
        <f>IFERROR(INDEX('Kode Akun'!O:O,MATCH(H449,'Kode Akun'!C:C,0),0),"")</f>
        <v/>
      </c>
      <c r="V449" s="166"/>
    </row>
    <row r="450" spans="1:22" ht="15" customHeight="1" x14ac:dyDescent="0.25">
      <c r="A450" s="51">
        <f t="shared" si="18"/>
        <v>2</v>
      </c>
      <c r="B450" s="51">
        <f t="shared" si="19"/>
        <v>0</v>
      </c>
      <c r="C450" s="442">
        <f t="shared" si="20"/>
        <v>0</v>
      </c>
      <c r="D450" s="477">
        <v>441</v>
      </c>
      <c r="E450" s="478"/>
      <c r="F450" s="477"/>
      <c r="G450" s="479"/>
      <c r="H450" s="477"/>
      <c r="I450" s="480" t="str">
        <f>IF(H450&lt;&gt;"",INDEX('Kode Akun'!$D:$D,MATCH($H450,'Kode Akun'!$C:$C,0),0),"")</f>
        <v/>
      </c>
      <c r="J450" s="481"/>
      <c r="K450" s="481"/>
      <c r="L450" s="485"/>
      <c r="M450" s="486"/>
      <c r="N450" s="484"/>
      <c r="O450" s="484"/>
      <c r="P450" s="488" t="str">
        <f>IFERROR(INDEX(Supplier!D:D,MATCH(O450,Supplier!C:C,0),0),"")</f>
        <v/>
      </c>
      <c r="Q450" s="487"/>
      <c r="R450" s="487"/>
      <c r="S450" s="489"/>
      <c r="T450" s="490" t="str">
        <f>IFERROR(INDEX('Kode Akun'!N:N,MATCH(H450,'Kode Akun'!C:C,0),0),"")</f>
        <v/>
      </c>
      <c r="U450" s="488" t="str">
        <f>IFERROR(INDEX('Kode Akun'!O:O,MATCH(H450,'Kode Akun'!C:C,0),0),"")</f>
        <v/>
      </c>
      <c r="V450" s="166"/>
    </row>
    <row r="451" spans="1:22" ht="15" customHeight="1" x14ac:dyDescent="0.25">
      <c r="A451" s="51">
        <f t="shared" si="18"/>
        <v>2</v>
      </c>
      <c r="B451" s="51">
        <f t="shared" si="19"/>
        <v>0</v>
      </c>
      <c r="C451" s="442">
        <f t="shared" si="20"/>
        <v>0</v>
      </c>
      <c r="D451" s="477">
        <v>442</v>
      </c>
      <c r="E451" s="478"/>
      <c r="F451" s="477"/>
      <c r="G451" s="479"/>
      <c r="H451" s="477"/>
      <c r="I451" s="480" t="str">
        <f>IF(H451&lt;&gt;"",INDEX('Kode Akun'!$D:$D,MATCH($H451,'Kode Akun'!$C:$C,0),0),"")</f>
        <v/>
      </c>
      <c r="J451" s="481"/>
      <c r="K451" s="481"/>
      <c r="L451" s="485"/>
      <c r="M451" s="486"/>
      <c r="N451" s="484"/>
      <c r="O451" s="484"/>
      <c r="P451" s="488" t="str">
        <f>IFERROR(INDEX(Supplier!D:D,MATCH(O451,Supplier!C:C,0),0),"")</f>
        <v/>
      </c>
      <c r="Q451" s="487"/>
      <c r="R451" s="487"/>
      <c r="S451" s="489"/>
      <c r="T451" s="490" t="str">
        <f>IFERROR(INDEX('Kode Akun'!N:N,MATCH(H451,'Kode Akun'!C:C,0),0),"")</f>
        <v/>
      </c>
      <c r="U451" s="488" t="str">
        <f>IFERROR(INDEX('Kode Akun'!O:O,MATCH(H451,'Kode Akun'!C:C,0),0),"")</f>
        <v/>
      </c>
      <c r="V451" s="166"/>
    </row>
    <row r="452" spans="1:22" ht="15" customHeight="1" x14ac:dyDescent="0.25">
      <c r="A452" s="51">
        <f t="shared" si="18"/>
        <v>2</v>
      </c>
      <c r="B452" s="51">
        <f t="shared" si="19"/>
        <v>0</v>
      </c>
      <c r="C452" s="442">
        <f t="shared" si="20"/>
        <v>0</v>
      </c>
      <c r="D452" s="477">
        <v>443</v>
      </c>
      <c r="E452" s="478"/>
      <c r="F452" s="477"/>
      <c r="G452" s="479"/>
      <c r="H452" s="477"/>
      <c r="I452" s="480" t="str">
        <f>IF(H452&lt;&gt;"",INDEX('Kode Akun'!$D:$D,MATCH($H452,'Kode Akun'!$C:$C,0),0),"")</f>
        <v/>
      </c>
      <c r="J452" s="481"/>
      <c r="K452" s="481"/>
      <c r="L452" s="485"/>
      <c r="M452" s="486"/>
      <c r="N452" s="484"/>
      <c r="O452" s="484"/>
      <c r="P452" s="488" t="str">
        <f>IFERROR(INDEX(Supplier!D:D,MATCH(O452,Supplier!C:C,0),0),"")</f>
        <v/>
      </c>
      <c r="Q452" s="487"/>
      <c r="R452" s="487"/>
      <c r="S452" s="489"/>
      <c r="T452" s="490" t="str">
        <f>IFERROR(INDEX('Kode Akun'!N:N,MATCH(H452,'Kode Akun'!C:C,0),0),"")</f>
        <v/>
      </c>
      <c r="U452" s="488" t="str">
        <f>IFERROR(INDEX('Kode Akun'!O:O,MATCH(H452,'Kode Akun'!C:C,0),0),"")</f>
        <v/>
      </c>
      <c r="V452" s="166"/>
    </row>
    <row r="453" spans="1:22" ht="15" customHeight="1" x14ac:dyDescent="0.25">
      <c r="A453" s="51">
        <f t="shared" si="18"/>
        <v>2</v>
      </c>
      <c r="B453" s="51">
        <f t="shared" si="19"/>
        <v>0</v>
      </c>
      <c r="C453" s="442">
        <f t="shared" si="20"/>
        <v>0</v>
      </c>
      <c r="D453" s="477">
        <v>444</v>
      </c>
      <c r="E453" s="478"/>
      <c r="F453" s="477"/>
      <c r="G453" s="479"/>
      <c r="H453" s="477"/>
      <c r="I453" s="480" t="str">
        <f>IF(H453&lt;&gt;"",INDEX('Kode Akun'!$D:$D,MATCH($H453,'Kode Akun'!$C:$C,0),0),"")</f>
        <v/>
      </c>
      <c r="J453" s="481"/>
      <c r="K453" s="481"/>
      <c r="L453" s="485"/>
      <c r="M453" s="486"/>
      <c r="N453" s="484"/>
      <c r="O453" s="484"/>
      <c r="P453" s="488" t="str">
        <f>IFERROR(INDEX(Supplier!D:D,MATCH(O453,Supplier!C:C,0),0),"")</f>
        <v/>
      </c>
      <c r="Q453" s="487"/>
      <c r="R453" s="487"/>
      <c r="S453" s="489"/>
      <c r="T453" s="490" t="str">
        <f>IFERROR(INDEX('Kode Akun'!N:N,MATCH(H453,'Kode Akun'!C:C,0),0),"")</f>
        <v/>
      </c>
      <c r="U453" s="488" t="str">
        <f>IFERROR(INDEX('Kode Akun'!O:O,MATCH(H453,'Kode Akun'!C:C,0),0),"")</f>
        <v/>
      </c>
      <c r="V453" s="166"/>
    </row>
    <row r="454" spans="1:22" ht="15" customHeight="1" x14ac:dyDescent="0.25">
      <c r="A454" s="51">
        <f t="shared" si="18"/>
        <v>2</v>
      </c>
      <c r="B454" s="51">
        <f t="shared" si="19"/>
        <v>0</v>
      </c>
      <c r="C454" s="442">
        <f t="shared" si="20"/>
        <v>0</v>
      </c>
      <c r="D454" s="477">
        <v>445</v>
      </c>
      <c r="E454" s="478"/>
      <c r="F454" s="477"/>
      <c r="G454" s="479"/>
      <c r="H454" s="477"/>
      <c r="I454" s="480" t="str">
        <f>IF(H454&lt;&gt;"",INDEX('Kode Akun'!$D:$D,MATCH($H454,'Kode Akun'!$C:$C,0),0),"")</f>
        <v/>
      </c>
      <c r="J454" s="481"/>
      <c r="K454" s="481"/>
      <c r="L454" s="485"/>
      <c r="M454" s="486"/>
      <c r="N454" s="484"/>
      <c r="O454" s="484"/>
      <c r="P454" s="488" t="str">
        <f>IFERROR(INDEX(Supplier!D:D,MATCH(O454,Supplier!C:C,0),0),"")</f>
        <v/>
      </c>
      <c r="Q454" s="487"/>
      <c r="R454" s="487"/>
      <c r="S454" s="489"/>
      <c r="T454" s="490" t="str">
        <f>IFERROR(INDEX('Kode Akun'!N:N,MATCH(H454,'Kode Akun'!C:C,0),0),"")</f>
        <v/>
      </c>
      <c r="U454" s="488" t="str">
        <f>IFERROR(INDEX('Kode Akun'!O:O,MATCH(H454,'Kode Akun'!C:C,0),0),"")</f>
        <v/>
      </c>
      <c r="V454" s="166"/>
    </row>
    <row r="455" spans="1:22" ht="15" customHeight="1" x14ac:dyDescent="0.25">
      <c r="A455" s="51">
        <f t="shared" si="18"/>
        <v>2</v>
      </c>
      <c r="B455" s="51">
        <f t="shared" si="19"/>
        <v>0</v>
      </c>
      <c r="C455" s="442">
        <f t="shared" si="20"/>
        <v>0</v>
      </c>
      <c r="D455" s="477">
        <v>446</v>
      </c>
      <c r="E455" s="478"/>
      <c r="F455" s="477"/>
      <c r="G455" s="479"/>
      <c r="H455" s="477"/>
      <c r="I455" s="480" t="str">
        <f>IF(H455&lt;&gt;"",INDEX('Kode Akun'!$D:$D,MATCH($H455,'Kode Akun'!$C:$C,0),0),"")</f>
        <v/>
      </c>
      <c r="J455" s="481"/>
      <c r="K455" s="481"/>
      <c r="L455" s="485"/>
      <c r="M455" s="486"/>
      <c r="N455" s="484"/>
      <c r="O455" s="484"/>
      <c r="P455" s="488" t="str">
        <f>IFERROR(INDEX(Supplier!D:D,MATCH(O455,Supplier!C:C,0),0),"")</f>
        <v/>
      </c>
      <c r="Q455" s="487"/>
      <c r="R455" s="487"/>
      <c r="S455" s="489"/>
      <c r="T455" s="490" t="str">
        <f>IFERROR(INDEX('Kode Akun'!N:N,MATCH(H455,'Kode Akun'!C:C,0),0),"")</f>
        <v/>
      </c>
      <c r="U455" s="488" t="str">
        <f>IFERROR(INDEX('Kode Akun'!O:O,MATCH(H455,'Kode Akun'!C:C,0),0),"")</f>
        <v/>
      </c>
      <c r="V455" s="166"/>
    </row>
    <row r="456" spans="1:22" ht="15" customHeight="1" x14ac:dyDescent="0.25">
      <c r="A456" s="51">
        <f t="shared" si="18"/>
        <v>2</v>
      </c>
      <c r="B456" s="51">
        <f t="shared" si="19"/>
        <v>0</v>
      </c>
      <c r="C456" s="442">
        <f t="shared" si="20"/>
        <v>0</v>
      </c>
      <c r="D456" s="477">
        <v>447</v>
      </c>
      <c r="E456" s="478"/>
      <c r="F456" s="477"/>
      <c r="G456" s="479"/>
      <c r="H456" s="477"/>
      <c r="I456" s="480" t="str">
        <f>IF(H456&lt;&gt;"",INDEX('Kode Akun'!$D:$D,MATCH($H456,'Kode Akun'!$C:$C,0),0),"")</f>
        <v/>
      </c>
      <c r="J456" s="481"/>
      <c r="K456" s="481"/>
      <c r="L456" s="485"/>
      <c r="M456" s="486"/>
      <c r="N456" s="484"/>
      <c r="O456" s="484"/>
      <c r="P456" s="488" t="str">
        <f>IFERROR(INDEX(Supplier!D:D,MATCH(O456,Supplier!C:C,0),0),"")</f>
        <v/>
      </c>
      <c r="Q456" s="487"/>
      <c r="R456" s="487"/>
      <c r="S456" s="489"/>
      <c r="T456" s="490" t="str">
        <f>IFERROR(INDEX('Kode Akun'!N:N,MATCH(H456,'Kode Akun'!C:C,0),0),"")</f>
        <v/>
      </c>
      <c r="U456" s="488" t="str">
        <f>IFERROR(INDEX('Kode Akun'!O:O,MATCH(H456,'Kode Akun'!C:C,0),0),"")</f>
        <v/>
      </c>
      <c r="V456" s="166"/>
    </row>
    <row r="457" spans="1:22" ht="15" customHeight="1" x14ac:dyDescent="0.25">
      <c r="A457" s="51">
        <f t="shared" si="18"/>
        <v>2</v>
      </c>
      <c r="B457" s="51">
        <f t="shared" si="19"/>
        <v>0</v>
      </c>
      <c r="C457" s="442">
        <f t="shared" si="20"/>
        <v>0</v>
      </c>
      <c r="D457" s="477">
        <v>448</v>
      </c>
      <c r="E457" s="478"/>
      <c r="F457" s="477"/>
      <c r="G457" s="479"/>
      <c r="H457" s="477"/>
      <c r="I457" s="480" t="str">
        <f>IF(H457&lt;&gt;"",INDEX('Kode Akun'!$D:$D,MATCH($H457,'Kode Akun'!$C:$C,0),0),"")</f>
        <v/>
      </c>
      <c r="J457" s="481"/>
      <c r="K457" s="481"/>
      <c r="L457" s="485"/>
      <c r="M457" s="486"/>
      <c r="N457" s="484"/>
      <c r="O457" s="484"/>
      <c r="P457" s="488" t="str">
        <f>IFERROR(INDEX(Supplier!D:D,MATCH(O457,Supplier!C:C,0),0),"")</f>
        <v/>
      </c>
      <c r="Q457" s="487"/>
      <c r="R457" s="487"/>
      <c r="S457" s="489"/>
      <c r="T457" s="490" t="str">
        <f>IFERROR(INDEX('Kode Akun'!N:N,MATCH(H457,'Kode Akun'!C:C,0),0),"")</f>
        <v/>
      </c>
      <c r="U457" s="488" t="str">
        <f>IFERROR(INDEX('Kode Akun'!O:O,MATCH(H457,'Kode Akun'!C:C,0),0),"")</f>
        <v/>
      </c>
      <c r="V457" s="166"/>
    </row>
    <row r="458" spans="1:22" ht="15" customHeight="1" x14ac:dyDescent="0.25">
      <c r="A458" s="51">
        <f t="shared" ref="A458:A509" si="21">IF(AND(H458=arapcontrol,O458=arapledgercode),A457+1,A457)</f>
        <v>2</v>
      </c>
      <c r="B458" s="51">
        <f t="shared" ref="B458:B509" si="22">IF(AND(H458=AkunARKontrol,R458=AkunAR),B457+1,B457)</f>
        <v>0</v>
      </c>
      <c r="C458" s="442">
        <f t="shared" ref="C458:C509" si="23">IF(H458=AkunBukuBesar,IF(C457=0,GLJPMax+C457+1,C457+1),C457)</f>
        <v>0</v>
      </c>
      <c r="D458" s="477">
        <v>449</v>
      </c>
      <c r="E458" s="478"/>
      <c r="F458" s="477"/>
      <c r="G458" s="479"/>
      <c r="H458" s="477"/>
      <c r="I458" s="480" t="str">
        <f>IF(H458&lt;&gt;"",INDEX('Kode Akun'!$D:$D,MATCH($H458,'Kode Akun'!$C:$C,0),0),"")</f>
        <v/>
      </c>
      <c r="J458" s="481"/>
      <c r="K458" s="481"/>
      <c r="L458" s="485"/>
      <c r="M458" s="486"/>
      <c r="N458" s="484"/>
      <c r="O458" s="484"/>
      <c r="P458" s="488" t="str">
        <f>IFERROR(INDEX(Supplier!D:D,MATCH(O458,Supplier!C:C,0),0),"")</f>
        <v/>
      </c>
      <c r="Q458" s="487"/>
      <c r="R458" s="487"/>
      <c r="S458" s="489"/>
      <c r="T458" s="490" t="str">
        <f>IFERROR(INDEX('Kode Akun'!N:N,MATCH(H458,'Kode Akun'!C:C,0),0),"")</f>
        <v/>
      </c>
      <c r="U458" s="488" t="str">
        <f>IFERROR(INDEX('Kode Akun'!O:O,MATCH(H458,'Kode Akun'!C:C,0),0),"")</f>
        <v/>
      </c>
      <c r="V458" s="166"/>
    </row>
    <row r="459" spans="1:22" ht="15" customHeight="1" x14ac:dyDescent="0.25">
      <c r="A459" s="51">
        <f t="shared" si="21"/>
        <v>2</v>
      </c>
      <c r="B459" s="51">
        <f t="shared" si="22"/>
        <v>0</v>
      </c>
      <c r="C459" s="442">
        <f t="shared" si="23"/>
        <v>0</v>
      </c>
      <c r="D459" s="477">
        <v>450</v>
      </c>
      <c r="E459" s="478"/>
      <c r="F459" s="477"/>
      <c r="G459" s="479"/>
      <c r="H459" s="477"/>
      <c r="I459" s="480" t="str">
        <f>IF(H459&lt;&gt;"",INDEX('Kode Akun'!$D:$D,MATCH($H459,'Kode Akun'!$C:$C,0),0),"")</f>
        <v/>
      </c>
      <c r="J459" s="481"/>
      <c r="K459" s="481"/>
      <c r="L459" s="485"/>
      <c r="M459" s="486"/>
      <c r="N459" s="484"/>
      <c r="O459" s="484"/>
      <c r="P459" s="488" t="str">
        <f>IFERROR(INDEX(Supplier!D:D,MATCH(O459,Supplier!C:C,0),0),"")</f>
        <v/>
      </c>
      <c r="Q459" s="487"/>
      <c r="R459" s="487"/>
      <c r="S459" s="489"/>
      <c r="T459" s="490" t="str">
        <f>IFERROR(INDEX('Kode Akun'!N:N,MATCH(H459,'Kode Akun'!C:C,0),0),"")</f>
        <v/>
      </c>
      <c r="U459" s="488" t="str">
        <f>IFERROR(INDEX('Kode Akun'!O:O,MATCH(H459,'Kode Akun'!C:C,0),0),"")</f>
        <v/>
      </c>
      <c r="V459" s="166"/>
    </row>
    <row r="460" spans="1:22" ht="15" customHeight="1" x14ac:dyDescent="0.25">
      <c r="A460" s="51">
        <f t="shared" si="21"/>
        <v>2</v>
      </c>
      <c r="B460" s="51">
        <f t="shared" si="22"/>
        <v>0</v>
      </c>
      <c r="C460" s="442">
        <f t="shared" si="23"/>
        <v>0</v>
      </c>
      <c r="D460" s="477">
        <v>451</v>
      </c>
      <c r="E460" s="478"/>
      <c r="F460" s="477"/>
      <c r="G460" s="479"/>
      <c r="H460" s="477"/>
      <c r="I460" s="480" t="str">
        <f>IF(H460&lt;&gt;"",INDEX('Kode Akun'!$D:$D,MATCH($H460,'Kode Akun'!$C:$C,0),0),"")</f>
        <v/>
      </c>
      <c r="J460" s="481"/>
      <c r="K460" s="481"/>
      <c r="L460" s="485"/>
      <c r="M460" s="486"/>
      <c r="N460" s="484"/>
      <c r="O460" s="484"/>
      <c r="P460" s="488" t="str">
        <f>IFERROR(INDEX(Supplier!D:D,MATCH(O460,Supplier!C:C,0),0),"")</f>
        <v/>
      </c>
      <c r="Q460" s="487"/>
      <c r="R460" s="487"/>
      <c r="S460" s="489"/>
      <c r="T460" s="490" t="str">
        <f>IFERROR(INDEX('Kode Akun'!N:N,MATCH(H460,'Kode Akun'!C:C,0),0),"")</f>
        <v/>
      </c>
      <c r="U460" s="488" t="str">
        <f>IFERROR(INDEX('Kode Akun'!O:O,MATCH(H460,'Kode Akun'!C:C,0),0),"")</f>
        <v/>
      </c>
      <c r="V460" s="166"/>
    </row>
    <row r="461" spans="1:22" ht="15" customHeight="1" x14ac:dyDescent="0.25">
      <c r="A461" s="51">
        <f t="shared" si="21"/>
        <v>2</v>
      </c>
      <c r="B461" s="51">
        <f t="shared" si="22"/>
        <v>0</v>
      </c>
      <c r="C461" s="442">
        <f t="shared" si="23"/>
        <v>0</v>
      </c>
      <c r="D461" s="477">
        <v>452</v>
      </c>
      <c r="E461" s="478"/>
      <c r="F461" s="477"/>
      <c r="G461" s="479"/>
      <c r="H461" s="477"/>
      <c r="I461" s="480" t="str">
        <f>IF(H461&lt;&gt;"",INDEX('Kode Akun'!$D:$D,MATCH($H461,'Kode Akun'!$C:$C,0),0),"")</f>
        <v/>
      </c>
      <c r="J461" s="481"/>
      <c r="K461" s="481"/>
      <c r="L461" s="485"/>
      <c r="M461" s="486"/>
      <c r="N461" s="484"/>
      <c r="O461" s="484"/>
      <c r="P461" s="488" t="str">
        <f>IFERROR(INDEX(Supplier!D:D,MATCH(O461,Supplier!C:C,0),0),"")</f>
        <v/>
      </c>
      <c r="Q461" s="487"/>
      <c r="R461" s="487"/>
      <c r="S461" s="489"/>
      <c r="T461" s="490" t="str">
        <f>IFERROR(INDEX('Kode Akun'!N:N,MATCH(H461,'Kode Akun'!C:C,0),0),"")</f>
        <v/>
      </c>
      <c r="U461" s="488" t="str">
        <f>IFERROR(INDEX('Kode Akun'!O:O,MATCH(H461,'Kode Akun'!C:C,0),0),"")</f>
        <v/>
      </c>
      <c r="V461" s="166"/>
    </row>
    <row r="462" spans="1:22" ht="15" customHeight="1" x14ac:dyDescent="0.25">
      <c r="A462" s="51">
        <f t="shared" si="21"/>
        <v>2</v>
      </c>
      <c r="B462" s="51">
        <f t="shared" si="22"/>
        <v>0</v>
      </c>
      <c r="C462" s="442">
        <f t="shared" si="23"/>
        <v>0</v>
      </c>
      <c r="D462" s="477">
        <v>453</v>
      </c>
      <c r="E462" s="478"/>
      <c r="F462" s="477"/>
      <c r="G462" s="479"/>
      <c r="H462" s="477"/>
      <c r="I462" s="480" t="str">
        <f>IF(H462&lt;&gt;"",INDEX('Kode Akun'!$D:$D,MATCH($H462,'Kode Akun'!$C:$C,0),0),"")</f>
        <v/>
      </c>
      <c r="J462" s="481"/>
      <c r="K462" s="481"/>
      <c r="L462" s="485"/>
      <c r="M462" s="486"/>
      <c r="N462" s="484"/>
      <c r="O462" s="484"/>
      <c r="P462" s="488" t="str">
        <f>IFERROR(INDEX(Supplier!D:D,MATCH(O462,Supplier!C:C,0),0),"")</f>
        <v/>
      </c>
      <c r="Q462" s="487"/>
      <c r="R462" s="487"/>
      <c r="S462" s="489"/>
      <c r="T462" s="490" t="str">
        <f>IFERROR(INDEX('Kode Akun'!N:N,MATCH(H462,'Kode Akun'!C:C,0),0),"")</f>
        <v/>
      </c>
      <c r="U462" s="488" t="str">
        <f>IFERROR(INDEX('Kode Akun'!O:O,MATCH(H462,'Kode Akun'!C:C,0),0),"")</f>
        <v/>
      </c>
      <c r="V462" s="166"/>
    </row>
    <row r="463" spans="1:22" ht="15" customHeight="1" x14ac:dyDescent="0.25">
      <c r="A463" s="51">
        <f t="shared" si="21"/>
        <v>2</v>
      </c>
      <c r="B463" s="51">
        <f t="shared" si="22"/>
        <v>0</v>
      </c>
      <c r="C463" s="442">
        <f t="shared" si="23"/>
        <v>0</v>
      </c>
      <c r="D463" s="477">
        <v>454</v>
      </c>
      <c r="E463" s="478"/>
      <c r="F463" s="477"/>
      <c r="G463" s="479"/>
      <c r="H463" s="477"/>
      <c r="I463" s="480" t="str">
        <f>IF(H463&lt;&gt;"",INDEX('Kode Akun'!$D:$D,MATCH($H463,'Kode Akun'!$C:$C,0),0),"")</f>
        <v/>
      </c>
      <c r="J463" s="481"/>
      <c r="K463" s="481"/>
      <c r="L463" s="485"/>
      <c r="M463" s="486"/>
      <c r="N463" s="484"/>
      <c r="O463" s="484"/>
      <c r="P463" s="488" t="str">
        <f>IFERROR(INDEX(Supplier!D:D,MATCH(O463,Supplier!C:C,0),0),"")</f>
        <v/>
      </c>
      <c r="Q463" s="487"/>
      <c r="R463" s="487"/>
      <c r="S463" s="489"/>
      <c r="T463" s="490" t="str">
        <f>IFERROR(INDEX('Kode Akun'!N:N,MATCH(H463,'Kode Akun'!C:C,0),0),"")</f>
        <v/>
      </c>
      <c r="U463" s="488" t="str">
        <f>IFERROR(INDEX('Kode Akun'!O:O,MATCH(H463,'Kode Akun'!C:C,0),0),"")</f>
        <v/>
      </c>
      <c r="V463" s="166"/>
    </row>
    <row r="464" spans="1:22" ht="15" customHeight="1" x14ac:dyDescent="0.25">
      <c r="A464" s="51">
        <f t="shared" si="21"/>
        <v>2</v>
      </c>
      <c r="B464" s="51">
        <f t="shared" si="22"/>
        <v>0</v>
      </c>
      <c r="C464" s="442">
        <f t="shared" si="23"/>
        <v>0</v>
      </c>
      <c r="D464" s="477">
        <v>455</v>
      </c>
      <c r="E464" s="478"/>
      <c r="F464" s="477"/>
      <c r="G464" s="479"/>
      <c r="H464" s="477"/>
      <c r="I464" s="480" t="str">
        <f>IF(H464&lt;&gt;"",INDEX('Kode Akun'!$D:$D,MATCH($H464,'Kode Akun'!$C:$C,0),0),"")</f>
        <v/>
      </c>
      <c r="J464" s="481"/>
      <c r="K464" s="481"/>
      <c r="L464" s="485"/>
      <c r="M464" s="486"/>
      <c r="N464" s="484"/>
      <c r="O464" s="484"/>
      <c r="P464" s="488" t="str">
        <f>IFERROR(INDEX(Supplier!D:D,MATCH(O464,Supplier!C:C,0),0),"")</f>
        <v/>
      </c>
      <c r="Q464" s="487"/>
      <c r="R464" s="487"/>
      <c r="S464" s="489"/>
      <c r="T464" s="490" t="str">
        <f>IFERROR(INDEX('Kode Akun'!N:N,MATCH(H464,'Kode Akun'!C:C,0),0),"")</f>
        <v/>
      </c>
      <c r="U464" s="488" t="str">
        <f>IFERROR(INDEX('Kode Akun'!O:O,MATCH(H464,'Kode Akun'!C:C,0),0),"")</f>
        <v/>
      </c>
      <c r="V464" s="166"/>
    </row>
    <row r="465" spans="1:22" ht="15" customHeight="1" x14ac:dyDescent="0.25">
      <c r="A465" s="51">
        <f t="shared" si="21"/>
        <v>2</v>
      </c>
      <c r="B465" s="51">
        <f t="shared" si="22"/>
        <v>0</v>
      </c>
      <c r="C465" s="442">
        <f t="shared" si="23"/>
        <v>0</v>
      </c>
      <c r="D465" s="477">
        <v>456</v>
      </c>
      <c r="E465" s="478"/>
      <c r="F465" s="477"/>
      <c r="G465" s="479"/>
      <c r="H465" s="477"/>
      <c r="I465" s="480" t="str">
        <f>IF(H465&lt;&gt;"",INDEX('Kode Akun'!$D:$D,MATCH($H465,'Kode Akun'!$C:$C,0),0),"")</f>
        <v/>
      </c>
      <c r="J465" s="481"/>
      <c r="K465" s="481"/>
      <c r="L465" s="485"/>
      <c r="M465" s="486"/>
      <c r="N465" s="484"/>
      <c r="O465" s="484"/>
      <c r="P465" s="488" t="str">
        <f>IFERROR(INDEX(Supplier!D:D,MATCH(O465,Supplier!C:C,0),0),"")</f>
        <v/>
      </c>
      <c r="Q465" s="487"/>
      <c r="R465" s="487"/>
      <c r="S465" s="489"/>
      <c r="T465" s="490" t="str">
        <f>IFERROR(INDEX('Kode Akun'!N:N,MATCH(H465,'Kode Akun'!C:C,0),0),"")</f>
        <v/>
      </c>
      <c r="U465" s="488" t="str">
        <f>IFERROR(INDEX('Kode Akun'!O:O,MATCH(H465,'Kode Akun'!C:C,0),0),"")</f>
        <v/>
      </c>
      <c r="V465" s="166"/>
    </row>
    <row r="466" spans="1:22" ht="15" customHeight="1" x14ac:dyDescent="0.25">
      <c r="A466" s="51">
        <f t="shared" si="21"/>
        <v>2</v>
      </c>
      <c r="B466" s="51">
        <f t="shared" si="22"/>
        <v>0</v>
      </c>
      <c r="C466" s="442">
        <f t="shared" si="23"/>
        <v>0</v>
      </c>
      <c r="D466" s="477">
        <v>457</v>
      </c>
      <c r="E466" s="478"/>
      <c r="F466" s="477"/>
      <c r="G466" s="479"/>
      <c r="H466" s="477"/>
      <c r="I466" s="480" t="str">
        <f>IF(H466&lt;&gt;"",INDEX('Kode Akun'!$D:$D,MATCH($H466,'Kode Akun'!$C:$C,0),0),"")</f>
        <v/>
      </c>
      <c r="J466" s="481"/>
      <c r="K466" s="481"/>
      <c r="L466" s="485"/>
      <c r="M466" s="486"/>
      <c r="N466" s="484"/>
      <c r="O466" s="484"/>
      <c r="P466" s="488" t="str">
        <f>IFERROR(INDEX(Supplier!D:D,MATCH(O466,Supplier!C:C,0),0),"")</f>
        <v/>
      </c>
      <c r="Q466" s="487"/>
      <c r="R466" s="487"/>
      <c r="S466" s="489"/>
      <c r="T466" s="490" t="str">
        <f>IFERROR(INDEX('Kode Akun'!N:N,MATCH(H466,'Kode Akun'!C:C,0),0),"")</f>
        <v/>
      </c>
      <c r="U466" s="488" t="str">
        <f>IFERROR(INDEX('Kode Akun'!O:O,MATCH(H466,'Kode Akun'!C:C,0),0),"")</f>
        <v/>
      </c>
      <c r="V466" s="166"/>
    </row>
    <row r="467" spans="1:22" ht="15" customHeight="1" x14ac:dyDescent="0.25">
      <c r="A467" s="51">
        <f t="shared" si="21"/>
        <v>2</v>
      </c>
      <c r="B467" s="51">
        <f t="shared" si="22"/>
        <v>0</v>
      </c>
      <c r="C467" s="442">
        <f t="shared" si="23"/>
        <v>0</v>
      </c>
      <c r="D467" s="477">
        <v>458</v>
      </c>
      <c r="E467" s="478"/>
      <c r="F467" s="477"/>
      <c r="G467" s="479"/>
      <c r="H467" s="477"/>
      <c r="I467" s="480" t="str">
        <f>IF(H467&lt;&gt;"",INDEX('Kode Akun'!$D:$D,MATCH($H467,'Kode Akun'!$C:$C,0),0),"")</f>
        <v/>
      </c>
      <c r="J467" s="481"/>
      <c r="K467" s="481"/>
      <c r="L467" s="485"/>
      <c r="M467" s="486"/>
      <c r="N467" s="484"/>
      <c r="O467" s="484"/>
      <c r="P467" s="488" t="str">
        <f>IFERROR(INDEX(Supplier!D:D,MATCH(O467,Supplier!C:C,0),0),"")</f>
        <v/>
      </c>
      <c r="Q467" s="487"/>
      <c r="R467" s="487"/>
      <c r="S467" s="489"/>
      <c r="T467" s="490" t="str">
        <f>IFERROR(INDEX('Kode Akun'!N:N,MATCH(H467,'Kode Akun'!C:C,0),0),"")</f>
        <v/>
      </c>
      <c r="U467" s="488" t="str">
        <f>IFERROR(INDEX('Kode Akun'!O:O,MATCH(H467,'Kode Akun'!C:C,0),0),"")</f>
        <v/>
      </c>
      <c r="V467" s="166"/>
    </row>
    <row r="468" spans="1:22" ht="15" customHeight="1" x14ac:dyDescent="0.25">
      <c r="A468" s="51">
        <f t="shared" si="21"/>
        <v>2</v>
      </c>
      <c r="B468" s="51">
        <f t="shared" si="22"/>
        <v>0</v>
      </c>
      <c r="C468" s="442">
        <f t="shared" si="23"/>
        <v>0</v>
      </c>
      <c r="D468" s="477">
        <v>459</v>
      </c>
      <c r="E468" s="478"/>
      <c r="F468" s="477"/>
      <c r="G468" s="479"/>
      <c r="H468" s="477"/>
      <c r="I468" s="480" t="str">
        <f>IF(H468&lt;&gt;"",INDEX('Kode Akun'!$D:$D,MATCH($H468,'Kode Akun'!$C:$C,0),0),"")</f>
        <v/>
      </c>
      <c r="J468" s="481"/>
      <c r="K468" s="481"/>
      <c r="L468" s="485"/>
      <c r="M468" s="486"/>
      <c r="N468" s="484"/>
      <c r="O468" s="484"/>
      <c r="P468" s="488" t="str">
        <f>IFERROR(INDEX(Supplier!D:D,MATCH(O468,Supplier!C:C,0),0),"")</f>
        <v/>
      </c>
      <c r="Q468" s="487"/>
      <c r="R468" s="487"/>
      <c r="S468" s="489"/>
      <c r="T468" s="490" t="str">
        <f>IFERROR(INDEX('Kode Akun'!N:N,MATCH(H468,'Kode Akun'!C:C,0),0),"")</f>
        <v/>
      </c>
      <c r="U468" s="488" t="str">
        <f>IFERROR(INDEX('Kode Akun'!O:O,MATCH(H468,'Kode Akun'!C:C,0),0),"")</f>
        <v/>
      </c>
      <c r="V468" s="166"/>
    </row>
    <row r="469" spans="1:22" ht="15" customHeight="1" x14ac:dyDescent="0.25">
      <c r="A469" s="51">
        <f t="shared" si="21"/>
        <v>2</v>
      </c>
      <c r="B469" s="51">
        <f t="shared" si="22"/>
        <v>0</v>
      </c>
      <c r="C469" s="442">
        <f t="shared" si="23"/>
        <v>0</v>
      </c>
      <c r="D469" s="477">
        <v>460</v>
      </c>
      <c r="E469" s="478"/>
      <c r="F469" s="477"/>
      <c r="G469" s="479"/>
      <c r="H469" s="477"/>
      <c r="I469" s="480" t="str">
        <f>IF(H469&lt;&gt;"",INDEX('Kode Akun'!$D:$D,MATCH($H469,'Kode Akun'!$C:$C,0),0),"")</f>
        <v/>
      </c>
      <c r="J469" s="481"/>
      <c r="K469" s="481"/>
      <c r="L469" s="485"/>
      <c r="M469" s="486"/>
      <c r="N469" s="484"/>
      <c r="O469" s="484"/>
      <c r="P469" s="488" t="str">
        <f>IFERROR(INDEX(Supplier!D:D,MATCH(O469,Supplier!C:C,0),0),"")</f>
        <v/>
      </c>
      <c r="Q469" s="487"/>
      <c r="R469" s="487"/>
      <c r="S469" s="489"/>
      <c r="T469" s="490" t="str">
        <f>IFERROR(INDEX('Kode Akun'!N:N,MATCH(H469,'Kode Akun'!C:C,0),0),"")</f>
        <v/>
      </c>
      <c r="U469" s="488" t="str">
        <f>IFERROR(INDEX('Kode Akun'!O:O,MATCH(H469,'Kode Akun'!C:C,0),0),"")</f>
        <v/>
      </c>
      <c r="V469" s="166"/>
    </row>
    <row r="470" spans="1:22" ht="15" customHeight="1" x14ac:dyDescent="0.25">
      <c r="A470" s="51">
        <f t="shared" si="21"/>
        <v>2</v>
      </c>
      <c r="B470" s="51">
        <f t="shared" si="22"/>
        <v>0</v>
      </c>
      <c r="C470" s="442">
        <f t="shared" si="23"/>
        <v>0</v>
      </c>
      <c r="D470" s="477">
        <v>461</v>
      </c>
      <c r="E470" s="478"/>
      <c r="F470" s="477"/>
      <c r="G470" s="479"/>
      <c r="H470" s="477"/>
      <c r="I470" s="480" t="str">
        <f>IF(H470&lt;&gt;"",INDEX('Kode Akun'!$D:$D,MATCH($H470,'Kode Akun'!$C:$C,0),0),"")</f>
        <v/>
      </c>
      <c r="J470" s="481"/>
      <c r="K470" s="481"/>
      <c r="L470" s="485"/>
      <c r="M470" s="486"/>
      <c r="N470" s="484"/>
      <c r="O470" s="484"/>
      <c r="P470" s="488" t="str">
        <f>IFERROR(INDEX(Supplier!D:D,MATCH(O470,Supplier!C:C,0),0),"")</f>
        <v/>
      </c>
      <c r="Q470" s="487"/>
      <c r="R470" s="487"/>
      <c r="S470" s="489"/>
      <c r="T470" s="490" t="str">
        <f>IFERROR(INDEX('Kode Akun'!N:N,MATCH(H470,'Kode Akun'!C:C,0),0),"")</f>
        <v/>
      </c>
      <c r="U470" s="488" t="str">
        <f>IFERROR(INDEX('Kode Akun'!O:O,MATCH(H470,'Kode Akun'!C:C,0),0),"")</f>
        <v/>
      </c>
      <c r="V470" s="166"/>
    </row>
    <row r="471" spans="1:22" ht="15" customHeight="1" x14ac:dyDescent="0.25">
      <c r="A471" s="51">
        <f t="shared" si="21"/>
        <v>2</v>
      </c>
      <c r="B471" s="51">
        <f t="shared" si="22"/>
        <v>0</v>
      </c>
      <c r="C471" s="442">
        <f t="shared" si="23"/>
        <v>0</v>
      </c>
      <c r="D471" s="477">
        <v>462</v>
      </c>
      <c r="E471" s="478"/>
      <c r="F471" s="477"/>
      <c r="G471" s="479"/>
      <c r="H471" s="477"/>
      <c r="I471" s="480" t="str">
        <f>IF(H471&lt;&gt;"",INDEX('Kode Akun'!$D:$D,MATCH($H471,'Kode Akun'!$C:$C,0),0),"")</f>
        <v/>
      </c>
      <c r="J471" s="481"/>
      <c r="K471" s="481"/>
      <c r="L471" s="485"/>
      <c r="M471" s="486"/>
      <c r="N471" s="484"/>
      <c r="O471" s="484"/>
      <c r="P471" s="488" t="str">
        <f>IFERROR(INDEX(Supplier!D:D,MATCH(O471,Supplier!C:C,0),0),"")</f>
        <v/>
      </c>
      <c r="Q471" s="487"/>
      <c r="R471" s="487"/>
      <c r="S471" s="489"/>
      <c r="T471" s="490" t="str">
        <f>IFERROR(INDEX('Kode Akun'!N:N,MATCH(H471,'Kode Akun'!C:C,0),0),"")</f>
        <v/>
      </c>
      <c r="U471" s="488" t="str">
        <f>IFERROR(INDEX('Kode Akun'!O:O,MATCH(H471,'Kode Akun'!C:C,0),0),"")</f>
        <v/>
      </c>
      <c r="V471" s="166"/>
    </row>
    <row r="472" spans="1:22" ht="15" customHeight="1" x14ac:dyDescent="0.25">
      <c r="A472" s="51">
        <f t="shared" si="21"/>
        <v>2</v>
      </c>
      <c r="B472" s="51">
        <f t="shared" si="22"/>
        <v>0</v>
      </c>
      <c r="C472" s="442">
        <f t="shared" si="23"/>
        <v>0</v>
      </c>
      <c r="D472" s="477">
        <v>463</v>
      </c>
      <c r="E472" s="478"/>
      <c r="F472" s="477"/>
      <c r="G472" s="479"/>
      <c r="H472" s="477"/>
      <c r="I472" s="480" t="str">
        <f>IF(H472&lt;&gt;"",INDEX('Kode Akun'!$D:$D,MATCH($H472,'Kode Akun'!$C:$C,0),0),"")</f>
        <v/>
      </c>
      <c r="J472" s="481"/>
      <c r="K472" s="481"/>
      <c r="L472" s="485"/>
      <c r="M472" s="486"/>
      <c r="N472" s="484"/>
      <c r="O472" s="484"/>
      <c r="P472" s="488" t="str">
        <f>IFERROR(INDEX(Supplier!D:D,MATCH(O472,Supplier!C:C,0),0),"")</f>
        <v/>
      </c>
      <c r="Q472" s="487"/>
      <c r="R472" s="487"/>
      <c r="S472" s="489"/>
      <c r="T472" s="490" t="str">
        <f>IFERROR(INDEX('Kode Akun'!N:N,MATCH(H472,'Kode Akun'!C:C,0),0),"")</f>
        <v/>
      </c>
      <c r="U472" s="488" t="str">
        <f>IFERROR(INDEX('Kode Akun'!O:O,MATCH(H472,'Kode Akun'!C:C,0),0),"")</f>
        <v/>
      </c>
      <c r="V472" s="166"/>
    </row>
    <row r="473" spans="1:22" ht="15" customHeight="1" x14ac:dyDescent="0.25">
      <c r="A473" s="51">
        <f t="shared" si="21"/>
        <v>2</v>
      </c>
      <c r="B473" s="51">
        <f t="shared" si="22"/>
        <v>0</v>
      </c>
      <c r="C473" s="442">
        <f t="shared" si="23"/>
        <v>0</v>
      </c>
      <c r="D473" s="477">
        <v>464</v>
      </c>
      <c r="E473" s="478"/>
      <c r="F473" s="477"/>
      <c r="G473" s="479"/>
      <c r="H473" s="477"/>
      <c r="I473" s="480" t="str">
        <f>IF(H473&lt;&gt;"",INDEX('Kode Akun'!$D:$D,MATCH($H473,'Kode Akun'!$C:$C,0),0),"")</f>
        <v/>
      </c>
      <c r="J473" s="481"/>
      <c r="K473" s="481"/>
      <c r="L473" s="485"/>
      <c r="M473" s="486"/>
      <c r="N473" s="484"/>
      <c r="O473" s="484"/>
      <c r="P473" s="488" t="str">
        <f>IFERROR(INDEX(Supplier!D:D,MATCH(O473,Supplier!C:C,0),0),"")</f>
        <v/>
      </c>
      <c r="Q473" s="487"/>
      <c r="R473" s="487"/>
      <c r="S473" s="489"/>
      <c r="T473" s="490" t="str">
        <f>IFERROR(INDEX('Kode Akun'!N:N,MATCH(H473,'Kode Akun'!C:C,0),0),"")</f>
        <v/>
      </c>
      <c r="U473" s="488" t="str">
        <f>IFERROR(INDEX('Kode Akun'!O:O,MATCH(H473,'Kode Akun'!C:C,0),0),"")</f>
        <v/>
      </c>
      <c r="V473" s="166"/>
    </row>
    <row r="474" spans="1:22" ht="15" customHeight="1" x14ac:dyDescent="0.25">
      <c r="A474" s="51">
        <f t="shared" si="21"/>
        <v>2</v>
      </c>
      <c r="B474" s="51">
        <f t="shared" si="22"/>
        <v>0</v>
      </c>
      <c r="C474" s="442">
        <f t="shared" si="23"/>
        <v>0</v>
      </c>
      <c r="D474" s="477">
        <v>465</v>
      </c>
      <c r="E474" s="478"/>
      <c r="F474" s="477"/>
      <c r="G474" s="479"/>
      <c r="H474" s="477"/>
      <c r="I474" s="480" t="str">
        <f>IF(H474&lt;&gt;"",INDEX('Kode Akun'!$D:$D,MATCH($H474,'Kode Akun'!$C:$C,0),0),"")</f>
        <v/>
      </c>
      <c r="J474" s="481"/>
      <c r="K474" s="481"/>
      <c r="L474" s="485"/>
      <c r="M474" s="486"/>
      <c r="N474" s="484"/>
      <c r="O474" s="484"/>
      <c r="P474" s="488" t="str">
        <f>IFERROR(INDEX(Supplier!D:D,MATCH(O474,Supplier!C:C,0),0),"")</f>
        <v/>
      </c>
      <c r="Q474" s="487"/>
      <c r="R474" s="487"/>
      <c r="S474" s="489"/>
      <c r="T474" s="490" t="str">
        <f>IFERROR(INDEX('Kode Akun'!N:N,MATCH(H474,'Kode Akun'!C:C,0),0),"")</f>
        <v/>
      </c>
      <c r="U474" s="488" t="str">
        <f>IFERROR(INDEX('Kode Akun'!O:O,MATCH(H474,'Kode Akun'!C:C,0),0),"")</f>
        <v/>
      </c>
      <c r="V474" s="166"/>
    </row>
    <row r="475" spans="1:22" ht="15" customHeight="1" x14ac:dyDescent="0.25">
      <c r="A475" s="51">
        <f t="shared" si="21"/>
        <v>2</v>
      </c>
      <c r="B475" s="51">
        <f t="shared" si="22"/>
        <v>0</v>
      </c>
      <c r="C475" s="442">
        <f t="shared" si="23"/>
        <v>0</v>
      </c>
      <c r="D475" s="477">
        <v>466</v>
      </c>
      <c r="E475" s="478"/>
      <c r="F475" s="477"/>
      <c r="G475" s="479"/>
      <c r="H475" s="477"/>
      <c r="I475" s="480" t="str">
        <f>IF(H475&lt;&gt;"",INDEX('Kode Akun'!$D:$D,MATCH($H475,'Kode Akun'!$C:$C,0),0),"")</f>
        <v/>
      </c>
      <c r="J475" s="481"/>
      <c r="K475" s="481"/>
      <c r="L475" s="485"/>
      <c r="M475" s="486"/>
      <c r="N475" s="484"/>
      <c r="O475" s="484"/>
      <c r="P475" s="488" t="str">
        <f>IFERROR(INDEX(Supplier!D:D,MATCH(O475,Supplier!C:C,0),0),"")</f>
        <v/>
      </c>
      <c r="Q475" s="487"/>
      <c r="R475" s="487"/>
      <c r="S475" s="489"/>
      <c r="T475" s="490" t="str">
        <f>IFERROR(INDEX('Kode Akun'!N:N,MATCH(H475,'Kode Akun'!C:C,0),0),"")</f>
        <v/>
      </c>
      <c r="U475" s="488" t="str">
        <f>IFERROR(INDEX('Kode Akun'!O:O,MATCH(H475,'Kode Akun'!C:C,0),0),"")</f>
        <v/>
      </c>
      <c r="V475" s="166"/>
    </row>
    <row r="476" spans="1:22" ht="15" customHeight="1" x14ac:dyDescent="0.25">
      <c r="A476" s="51">
        <f t="shared" si="21"/>
        <v>2</v>
      </c>
      <c r="B476" s="51">
        <f t="shared" si="22"/>
        <v>0</v>
      </c>
      <c r="C476" s="442">
        <f t="shared" si="23"/>
        <v>0</v>
      </c>
      <c r="D476" s="477">
        <v>467</v>
      </c>
      <c r="E476" s="478"/>
      <c r="F476" s="477"/>
      <c r="G476" s="479"/>
      <c r="H476" s="477"/>
      <c r="I476" s="480" t="str">
        <f>IF(H476&lt;&gt;"",INDEX('Kode Akun'!$D:$D,MATCH($H476,'Kode Akun'!$C:$C,0),0),"")</f>
        <v/>
      </c>
      <c r="J476" s="481"/>
      <c r="K476" s="481"/>
      <c r="L476" s="485"/>
      <c r="M476" s="486"/>
      <c r="N476" s="484"/>
      <c r="O476" s="484"/>
      <c r="P476" s="488" t="str">
        <f>IFERROR(INDEX(Supplier!D:D,MATCH(O476,Supplier!C:C,0),0),"")</f>
        <v/>
      </c>
      <c r="Q476" s="487"/>
      <c r="R476" s="487"/>
      <c r="S476" s="489"/>
      <c r="T476" s="490" t="str">
        <f>IFERROR(INDEX('Kode Akun'!N:N,MATCH(H476,'Kode Akun'!C:C,0),0),"")</f>
        <v/>
      </c>
      <c r="U476" s="488" t="str">
        <f>IFERROR(INDEX('Kode Akun'!O:O,MATCH(H476,'Kode Akun'!C:C,0),0),"")</f>
        <v/>
      </c>
      <c r="V476" s="166"/>
    </row>
    <row r="477" spans="1:22" ht="15" customHeight="1" x14ac:dyDescent="0.25">
      <c r="A477" s="51">
        <f t="shared" si="21"/>
        <v>2</v>
      </c>
      <c r="B477" s="51">
        <f t="shared" si="22"/>
        <v>0</v>
      </c>
      <c r="C477" s="442">
        <f t="shared" si="23"/>
        <v>0</v>
      </c>
      <c r="D477" s="477">
        <v>468</v>
      </c>
      <c r="E477" s="478"/>
      <c r="F477" s="477"/>
      <c r="G477" s="479"/>
      <c r="H477" s="477"/>
      <c r="I477" s="480" t="str">
        <f>IF(H477&lt;&gt;"",INDEX('Kode Akun'!$D:$D,MATCH($H477,'Kode Akun'!$C:$C,0),0),"")</f>
        <v/>
      </c>
      <c r="J477" s="481"/>
      <c r="K477" s="481"/>
      <c r="L477" s="485"/>
      <c r="M477" s="486"/>
      <c r="N477" s="484"/>
      <c r="O477" s="484"/>
      <c r="P477" s="488" t="str">
        <f>IFERROR(INDEX(Supplier!D:D,MATCH(O477,Supplier!C:C,0),0),"")</f>
        <v/>
      </c>
      <c r="Q477" s="487"/>
      <c r="R477" s="487"/>
      <c r="S477" s="489"/>
      <c r="T477" s="490" t="str">
        <f>IFERROR(INDEX('Kode Akun'!N:N,MATCH(H477,'Kode Akun'!C:C,0),0),"")</f>
        <v/>
      </c>
      <c r="U477" s="488" t="str">
        <f>IFERROR(INDEX('Kode Akun'!O:O,MATCH(H477,'Kode Akun'!C:C,0),0),"")</f>
        <v/>
      </c>
      <c r="V477" s="166"/>
    </row>
    <row r="478" spans="1:22" ht="15" customHeight="1" x14ac:dyDescent="0.25">
      <c r="A478" s="51">
        <f t="shared" si="21"/>
        <v>2</v>
      </c>
      <c r="B478" s="51">
        <f t="shared" si="22"/>
        <v>0</v>
      </c>
      <c r="C478" s="442">
        <f t="shared" si="23"/>
        <v>0</v>
      </c>
      <c r="D478" s="477">
        <v>469</v>
      </c>
      <c r="E478" s="478"/>
      <c r="F478" s="477"/>
      <c r="G478" s="479"/>
      <c r="H478" s="477"/>
      <c r="I478" s="480" t="str">
        <f>IF(H478&lt;&gt;"",INDEX('Kode Akun'!$D:$D,MATCH($H478,'Kode Akun'!$C:$C,0),0),"")</f>
        <v/>
      </c>
      <c r="J478" s="481"/>
      <c r="K478" s="481"/>
      <c r="L478" s="485"/>
      <c r="M478" s="486"/>
      <c r="N478" s="484"/>
      <c r="O478" s="484"/>
      <c r="P478" s="488" t="str">
        <f>IFERROR(INDEX(Supplier!D:D,MATCH(O478,Supplier!C:C,0),0),"")</f>
        <v/>
      </c>
      <c r="Q478" s="487"/>
      <c r="R478" s="487"/>
      <c r="S478" s="489"/>
      <c r="T478" s="490" t="str">
        <f>IFERROR(INDEX('Kode Akun'!N:N,MATCH(H478,'Kode Akun'!C:C,0),0),"")</f>
        <v/>
      </c>
      <c r="U478" s="488" t="str">
        <f>IFERROR(INDEX('Kode Akun'!O:O,MATCH(H478,'Kode Akun'!C:C,0),0),"")</f>
        <v/>
      </c>
      <c r="V478" s="166"/>
    </row>
    <row r="479" spans="1:22" ht="15" customHeight="1" x14ac:dyDescent="0.25">
      <c r="A479" s="51">
        <f t="shared" si="21"/>
        <v>2</v>
      </c>
      <c r="B479" s="51">
        <f t="shared" si="22"/>
        <v>0</v>
      </c>
      <c r="C479" s="442">
        <f t="shared" si="23"/>
        <v>0</v>
      </c>
      <c r="D479" s="477">
        <v>470</v>
      </c>
      <c r="E479" s="478"/>
      <c r="F479" s="477"/>
      <c r="G479" s="479"/>
      <c r="H479" s="477"/>
      <c r="I479" s="480" t="str">
        <f>IF(H479&lt;&gt;"",INDEX('Kode Akun'!$D:$D,MATCH($H479,'Kode Akun'!$C:$C,0),0),"")</f>
        <v/>
      </c>
      <c r="J479" s="481"/>
      <c r="K479" s="481"/>
      <c r="L479" s="485"/>
      <c r="M479" s="486"/>
      <c r="N479" s="484"/>
      <c r="O479" s="484"/>
      <c r="P479" s="488" t="str">
        <f>IFERROR(INDEX(Supplier!D:D,MATCH(O479,Supplier!C:C,0),0),"")</f>
        <v/>
      </c>
      <c r="Q479" s="487"/>
      <c r="R479" s="487"/>
      <c r="S479" s="489"/>
      <c r="T479" s="490" t="str">
        <f>IFERROR(INDEX('Kode Akun'!N:N,MATCH(H479,'Kode Akun'!C:C,0),0),"")</f>
        <v/>
      </c>
      <c r="U479" s="488" t="str">
        <f>IFERROR(INDEX('Kode Akun'!O:O,MATCH(H479,'Kode Akun'!C:C,0),0),"")</f>
        <v/>
      </c>
      <c r="V479" s="166"/>
    </row>
    <row r="480" spans="1:22" ht="15" customHeight="1" x14ac:dyDescent="0.25">
      <c r="A480" s="51">
        <f t="shared" si="21"/>
        <v>2</v>
      </c>
      <c r="B480" s="51">
        <f t="shared" si="22"/>
        <v>0</v>
      </c>
      <c r="C480" s="442">
        <f t="shared" si="23"/>
        <v>0</v>
      </c>
      <c r="D480" s="477">
        <v>471</v>
      </c>
      <c r="E480" s="478"/>
      <c r="F480" s="477"/>
      <c r="G480" s="479"/>
      <c r="H480" s="477"/>
      <c r="I480" s="480" t="str">
        <f>IF(H480&lt;&gt;"",INDEX('Kode Akun'!$D:$D,MATCH($H480,'Kode Akun'!$C:$C,0),0),"")</f>
        <v/>
      </c>
      <c r="J480" s="481"/>
      <c r="K480" s="481"/>
      <c r="L480" s="485"/>
      <c r="M480" s="486"/>
      <c r="N480" s="484"/>
      <c r="O480" s="484"/>
      <c r="P480" s="488" t="str">
        <f>IFERROR(INDEX(Supplier!D:D,MATCH(O480,Supplier!C:C,0),0),"")</f>
        <v/>
      </c>
      <c r="Q480" s="487"/>
      <c r="R480" s="487"/>
      <c r="S480" s="489"/>
      <c r="T480" s="490" t="str">
        <f>IFERROR(INDEX('Kode Akun'!N:N,MATCH(H480,'Kode Akun'!C:C,0),0),"")</f>
        <v/>
      </c>
      <c r="U480" s="488" t="str">
        <f>IFERROR(INDEX('Kode Akun'!O:O,MATCH(H480,'Kode Akun'!C:C,0),0),"")</f>
        <v/>
      </c>
      <c r="V480" s="166"/>
    </row>
    <row r="481" spans="1:22" ht="15" customHeight="1" x14ac:dyDescent="0.25">
      <c r="A481" s="51">
        <f t="shared" si="21"/>
        <v>2</v>
      </c>
      <c r="B481" s="51">
        <f t="shared" si="22"/>
        <v>0</v>
      </c>
      <c r="C481" s="442">
        <f t="shared" si="23"/>
        <v>0</v>
      </c>
      <c r="D481" s="477">
        <v>472</v>
      </c>
      <c r="E481" s="478"/>
      <c r="F481" s="477"/>
      <c r="G481" s="479"/>
      <c r="H481" s="477"/>
      <c r="I481" s="480" t="str">
        <f>IF(H481&lt;&gt;"",INDEX('Kode Akun'!$D:$D,MATCH($H481,'Kode Akun'!$C:$C,0),0),"")</f>
        <v/>
      </c>
      <c r="J481" s="481"/>
      <c r="K481" s="481"/>
      <c r="L481" s="485"/>
      <c r="M481" s="486"/>
      <c r="N481" s="484"/>
      <c r="O481" s="484"/>
      <c r="P481" s="488" t="str">
        <f>IFERROR(INDEX(Supplier!D:D,MATCH(O481,Supplier!C:C,0),0),"")</f>
        <v/>
      </c>
      <c r="Q481" s="487"/>
      <c r="R481" s="487"/>
      <c r="S481" s="489"/>
      <c r="T481" s="490" t="str">
        <f>IFERROR(INDEX('Kode Akun'!N:N,MATCH(H481,'Kode Akun'!C:C,0),0),"")</f>
        <v/>
      </c>
      <c r="U481" s="488" t="str">
        <f>IFERROR(INDEX('Kode Akun'!O:O,MATCH(H481,'Kode Akun'!C:C,0),0),"")</f>
        <v/>
      </c>
      <c r="V481" s="166"/>
    </row>
    <row r="482" spans="1:22" ht="15" customHeight="1" x14ac:dyDescent="0.25">
      <c r="A482" s="51">
        <f t="shared" si="21"/>
        <v>2</v>
      </c>
      <c r="B482" s="51">
        <f t="shared" si="22"/>
        <v>0</v>
      </c>
      <c r="C482" s="442">
        <f t="shared" si="23"/>
        <v>0</v>
      </c>
      <c r="D482" s="477">
        <v>473</v>
      </c>
      <c r="E482" s="478"/>
      <c r="F482" s="477"/>
      <c r="G482" s="479"/>
      <c r="H482" s="477"/>
      <c r="I482" s="480" t="str">
        <f>IF(H482&lt;&gt;"",INDEX('Kode Akun'!$D:$D,MATCH($H482,'Kode Akun'!$C:$C,0),0),"")</f>
        <v/>
      </c>
      <c r="J482" s="481"/>
      <c r="K482" s="481"/>
      <c r="L482" s="485"/>
      <c r="M482" s="486"/>
      <c r="N482" s="484"/>
      <c r="O482" s="484"/>
      <c r="P482" s="488" t="str">
        <f>IFERROR(INDEX(Supplier!D:D,MATCH(O482,Supplier!C:C,0),0),"")</f>
        <v/>
      </c>
      <c r="Q482" s="487"/>
      <c r="R482" s="487"/>
      <c r="S482" s="489"/>
      <c r="T482" s="490" t="str">
        <f>IFERROR(INDEX('Kode Akun'!N:N,MATCH(H482,'Kode Akun'!C:C,0),0),"")</f>
        <v/>
      </c>
      <c r="U482" s="488" t="str">
        <f>IFERROR(INDEX('Kode Akun'!O:O,MATCH(H482,'Kode Akun'!C:C,0),0),"")</f>
        <v/>
      </c>
      <c r="V482" s="166"/>
    </row>
    <row r="483" spans="1:22" ht="15" customHeight="1" x14ac:dyDescent="0.25">
      <c r="A483" s="51">
        <f t="shared" si="21"/>
        <v>2</v>
      </c>
      <c r="B483" s="51">
        <f t="shared" si="22"/>
        <v>0</v>
      </c>
      <c r="C483" s="442">
        <f t="shared" si="23"/>
        <v>0</v>
      </c>
      <c r="D483" s="477">
        <v>474</v>
      </c>
      <c r="E483" s="478"/>
      <c r="F483" s="477"/>
      <c r="G483" s="479"/>
      <c r="H483" s="477"/>
      <c r="I483" s="480" t="str">
        <f>IF(H483&lt;&gt;"",INDEX('Kode Akun'!$D:$D,MATCH($H483,'Kode Akun'!$C:$C,0),0),"")</f>
        <v/>
      </c>
      <c r="J483" s="481"/>
      <c r="K483" s="481"/>
      <c r="L483" s="485"/>
      <c r="M483" s="486"/>
      <c r="N483" s="484"/>
      <c r="O483" s="484"/>
      <c r="P483" s="488" t="str">
        <f>IFERROR(INDEX(Supplier!D:D,MATCH(O483,Supplier!C:C,0),0),"")</f>
        <v/>
      </c>
      <c r="Q483" s="487"/>
      <c r="R483" s="487"/>
      <c r="S483" s="489"/>
      <c r="T483" s="490" t="str">
        <f>IFERROR(INDEX('Kode Akun'!N:N,MATCH(H483,'Kode Akun'!C:C,0),0),"")</f>
        <v/>
      </c>
      <c r="U483" s="488" t="str">
        <f>IFERROR(INDEX('Kode Akun'!O:O,MATCH(H483,'Kode Akun'!C:C,0),0),"")</f>
        <v/>
      </c>
      <c r="V483" s="166"/>
    </row>
    <row r="484" spans="1:22" ht="15" customHeight="1" x14ac:dyDescent="0.25">
      <c r="A484" s="51">
        <f t="shared" si="21"/>
        <v>2</v>
      </c>
      <c r="B484" s="51">
        <f t="shared" si="22"/>
        <v>0</v>
      </c>
      <c r="C484" s="442">
        <f t="shared" si="23"/>
        <v>0</v>
      </c>
      <c r="D484" s="477">
        <v>475</v>
      </c>
      <c r="E484" s="478"/>
      <c r="F484" s="477"/>
      <c r="G484" s="479"/>
      <c r="H484" s="477"/>
      <c r="I484" s="480" t="str">
        <f>IF(H484&lt;&gt;"",INDEX('Kode Akun'!$D:$D,MATCH($H484,'Kode Akun'!$C:$C,0),0),"")</f>
        <v/>
      </c>
      <c r="J484" s="481"/>
      <c r="K484" s="481"/>
      <c r="L484" s="485"/>
      <c r="M484" s="486"/>
      <c r="N484" s="484"/>
      <c r="O484" s="484"/>
      <c r="P484" s="488" t="str">
        <f>IFERROR(INDEX(Supplier!D:D,MATCH(O484,Supplier!C:C,0),0),"")</f>
        <v/>
      </c>
      <c r="Q484" s="487"/>
      <c r="R484" s="487"/>
      <c r="S484" s="489"/>
      <c r="T484" s="490" t="str">
        <f>IFERROR(INDEX('Kode Akun'!N:N,MATCH(H484,'Kode Akun'!C:C,0),0),"")</f>
        <v/>
      </c>
      <c r="U484" s="488" t="str">
        <f>IFERROR(INDEX('Kode Akun'!O:O,MATCH(H484,'Kode Akun'!C:C,0),0),"")</f>
        <v/>
      </c>
      <c r="V484" s="166"/>
    </row>
    <row r="485" spans="1:22" ht="15" customHeight="1" x14ac:dyDescent="0.25">
      <c r="A485" s="51">
        <f t="shared" si="21"/>
        <v>2</v>
      </c>
      <c r="B485" s="51">
        <f t="shared" si="22"/>
        <v>0</v>
      </c>
      <c r="C485" s="442">
        <f t="shared" si="23"/>
        <v>0</v>
      </c>
      <c r="D485" s="477">
        <v>476</v>
      </c>
      <c r="E485" s="478"/>
      <c r="F485" s="477"/>
      <c r="G485" s="479"/>
      <c r="H485" s="477"/>
      <c r="I485" s="480" t="str">
        <f>IF(H485&lt;&gt;"",INDEX('Kode Akun'!$D:$D,MATCH($H485,'Kode Akun'!$C:$C,0),0),"")</f>
        <v/>
      </c>
      <c r="J485" s="481"/>
      <c r="K485" s="481"/>
      <c r="L485" s="485"/>
      <c r="M485" s="486"/>
      <c r="N485" s="484"/>
      <c r="O485" s="484"/>
      <c r="P485" s="488" t="str">
        <f>IFERROR(INDEX(Supplier!D:D,MATCH(O485,Supplier!C:C,0),0),"")</f>
        <v/>
      </c>
      <c r="Q485" s="487"/>
      <c r="R485" s="487"/>
      <c r="S485" s="489"/>
      <c r="T485" s="490" t="str">
        <f>IFERROR(INDEX('Kode Akun'!N:N,MATCH(H485,'Kode Akun'!C:C,0),0),"")</f>
        <v/>
      </c>
      <c r="U485" s="488" t="str">
        <f>IFERROR(INDEX('Kode Akun'!O:O,MATCH(H485,'Kode Akun'!C:C,0),0),"")</f>
        <v/>
      </c>
      <c r="V485" s="166"/>
    </row>
    <row r="486" spans="1:22" ht="15" customHeight="1" x14ac:dyDescent="0.25">
      <c r="A486" s="51">
        <f t="shared" si="21"/>
        <v>2</v>
      </c>
      <c r="B486" s="51">
        <f t="shared" si="22"/>
        <v>0</v>
      </c>
      <c r="C486" s="442">
        <f t="shared" si="23"/>
        <v>0</v>
      </c>
      <c r="D486" s="477">
        <v>477</v>
      </c>
      <c r="E486" s="478"/>
      <c r="F486" s="477"/>
      <c r="G486" s="479"/>
      <c r="H486" s="477"/>
      <c r="I486" s="480" t="str">
        <f>IF(H486&lt;&gt;"",INDEX('Kode Akun'!$D:$D,MATCH($H486,'Kode Akun'!$C:$C,0),0),"")</f>
        <v/>
      </c>
      <c r="J486" s="481"/>
      <c r="K486" s="481"/>
      <c r="L486" s="485"/>
      <c r="M486" s="486"/>
      <c r="N486" s="484"/>
      <c r="O486" s="484"/>
      <c r="P486" s="488" t="str">
        <f>IFERROR(INDEX(Supplier!D:D,MATCH(O486,Supplier!C:C,0),0),"")</f>
        <v/>
      </c>
      <c r="Q486" s="487"/>
      <c r="R486" s="487"/>
      <c r="S486" s="489"/>
      <c r="T486" s="490" t="str">
        <f>IFERROR(INDEX('Kode Akun'!N:N,MATCH(H486,'Kode Akun'!C:C,0),0),"")</f>
        <v/>
      </c>
      <c r="U486" s="488" t="str">
        <f>IFERROR(INDEX('Kode Akun'!O:O,MATCH(H486,'Kode Akun'!C:C,0),0),"")</f>
        <v/>
      </c>
      <c r="V486" s="166"/>
    </row>
    <row r="487" spans="1:22" ht="15" customHeight="1" x14ac:dyDescent="0.25">
      <c r="A487" s="51">
        <f t="shared" si="21"/>
        <v>2</v>
      </c>
      <c r="B487" s="51">
        <f t="shared" si="22"/>
        <v>0</v>
      </c>
      <c r="C487" s="442">
        <f t="shared" si="23"/>
        <v>0</v>
      </c>
      <c r="D487" s="477">
        <v>478</v>
      </c>
      <c r="E487" s="478"/>
      <c r="F487" s="477"/>
      <c r="G487" s="479"/>
      <c r="H487" s="477"/>
      <c r="I487" s="480" t="str">
        <f>IF(H487&lt;&gt;"",INDEX('Kode Akun'!$D:$D,MATCH($H487,'Kode Akun'!$C:$C,0),0),"")</f>
        <v/>
      </c>
      <c r="J487" s="481"/>
      <c r="K487" s="481"/>
      <c r="L487" s="485"/>
      <c r="M487" s="486"/>
      <c r="N487" s="484"/>
      <c r="O487" s="484"/>
      <c r="P487" s="488" t="str">
        <f>IFERROR(INDEX(Supplier!D:D,MATCH(O487,Supplier!C:C,0),0),"")</f>
        <v/>
      </c>
      <c r="Q487" s="487"/>
      <c r="R487" s="487"/>
      <c r="S487" s="489"/>
      <c r="T487" s="490" t="str">
        <f>IFERROR(INDEX('Kode Akun'!N:N,MATCH(H487,'Kode Akun'!C:C,0),0),"")</f>
        <v/>
      </c>
      <c r="U487" s="488" t="str">
        <f>IFERROR(INDEX('Kode Akun'!O:O,MATCH(H487,'Kode Akun'!C:C,0),0),"")</f>
        <v/>
      </c>
      <c r="V487" s="166"/>
    </row>
    <row r="488" spans="1:22" ht="15" customHeight="1" x14ac:dyDescent="0.25">
      <c r="A488" s="51">
        <f t="shared" si="21"/>
        <v>2</v>
      </c>
      <c r="B488" s="51">
        <f t="shared" si="22"/>
        <v>0</v>
      </c>
      <c r="C488" s="442">
        <f t="shared" si="23"/>
        <v>0</v>
      </c>
      <c r="D488" s="477">
        <v>479</v>
      </c>
      <c r="E488" s="478"/>
      <c r="F488" s="477"/>
      <c r="G488" s="479"/>
      <c r="H488" s="477"/>
      <c r="I488" s="480" t="str">
        <f>IF(H488&lt;&gt;"",INDEX('Kode Akun'!$D:$D,MATCH($H488,'Kode Akun'!$C:$C,0),0),"")</f>
        <v/>
      </c>
      <c r="J488" s="481"/>
      <c r="K488" s="481"/>
      <c r="L488" s="485"/>
      <c r="M488" s="486"/>
      <c r="N488" s="484"/>
      <c r="O488" s="484"/>
      <c r="P488" s="488" t="str">
        <f>IFERROR(INDEX(Supplier!D:D,MATCH(O488,Supplier!C:C,0),0),"")</f>
        <v/>
      </c>
      <c r="Q488" s="487"/>
      <c r="R488" s="487"/>
      <c r="S488" s="489"/>
      <c r="T488" s="490" t="str">
        <f>IFERROR(INDEX('Kode Akun'!N:N,MATCH(H488,'Kode Akun'!C:C,0),0),"")</f>
        <v/>
      </c>
      <c r="U488" s="488" t="str">
        <f>IFERROR(INDEX('Kode Akun'!O:O,MATCH(H488,'Kode Akun'!C:C,0),0),"")</f>
        <v/>
      </c>
      <c r="V488" s="166"/>
    </row>
    <row r="489" spans="1:22" ht="15" customHeight="1" x14ac:dyDescent="0.25">
      <c r="A489" s="51">
        <f t="shared" si="21"/>
        <v>2</v>
      </c>
      <c r="B489" s="51">
        <f t="shared" si="22"/>
        <v>0</v>
      </c>
      <c r="C489" s="442">
        <f t="shared" si="23"/>
        <v>0</v>
      </c>
      <c r="D489" s="477">
        <v>480</v>
      </c>
      <c r="E489" s="478"/>
      <c r="F489" s="477"/>
      <c r="G489" s="479"/>
      <c r="H489" s="477"/>
      <c r="I489" s="480" t="str">
        <f>IF(H489&lt;&gt;"",INDEX('Kode Akun'!$D:$D,MATCH($H489,'Kode Akun'!$C:$C,0),0),"")</f>
        <v/>
      </c>
      <c r="J489" s="481"/>
      <c r="K489" s="481"/>
      <c r="L489" s="485"/>
      <c r="M489" s="486"/>
      <c r="N489" s="484"/>
      <c r="O489" s="484"/>
      <c r="P489" s="488" t="str">
        <f>IFERROR(INDEX(Supplier!D:D,MATCH(O489,Supplier!C:C,0),0),"")</f>
        <v/>
      </c>
      <c r="Q489" s="487"/>
      <c r="R489" s="487"/>
      <c r="S489" s="489"/>
      <c r="T489" s="490" t="str">
        <f>IFERROR(INDEX('Kode Akun'!N:N,MATCH(H489,'Kode Akun'!C:C,0),0),"")</f>
        <v/>
      </c>
      <c r="U489" s="488" t="str">
        <f>IFERROR(INDEX('Kode Akun'!O:O,MATCH(H489,'Kode Akun'!C:C,0),0),"")</f>
        <v/>
      </c>
      <c r="V489" s="166"/>
    </row>
    <row r="490" spans="1:22" ht="15" customHeight="1" x14ac:dyDescent="0.25">
      <c r="A490" s="51">
        <f t="shared" si="21"/>
        <v>2</v>
      </c>
      <c r="B490" s="51">
        <f t="shared" si="22"/>
        <v>0</v>
      </c>
      <c r="C490" s="442">
        <f t="shared" si="23"/>
        <v>0</v>
      </c>
      <c r="D490" s="477">
        <v>481</v>
      </c>
      <c r="E490" s="478"/>
      <c r="F490" s="477"/>
      <c r="G490" s="479"/>
      <c r="H490" s="477"/>
      <c r="I490" s="480" t="str">
        <f>IF(H490&lt;&gt;"",INDEX('Kode Akun'!$D:$D,MATCH($H490,'Kode Akun'!$C:$C,0),0),"")</f>
        <v/>
      </c>
      <c r="J490" s="481"/>
      <c r="K490" s="481"/>
      <c r="L490" s="485"/>
      <c r="M490" s="486"/>
      <c r="N490" s="484"/>
      <c r="O490" s="484"/>
      <c r="P490" s="488" t="str">
        <f>IFERROR(INDEX(Supplier!D:D,MATCH(O490,Supplier!C:C,0),0),"")</f>
        <v/>
      </c>
      <c r="Q490" s="487"/>
      <c r="R490" s="487"/>
      <c r="S490" s="489"/>
      <c r="T490" s="490" t="str">
        <f>IFERROR(INDEX('Kode Akun'!N:N,MATCH(H490,'Kode Akun'!C:C,0),0),"")</f>
        <v/>
      </c>
      <c r="U490" s="488" t="str">
        <f>IFERROR(INDEX('Kode Akun'!O:O,MATCH(H490,'Kode Akun'!C:C,0),0),"")</f>
        <v/>
      </c>
      <c r="V490" s="166"/>
    </row>
    <row r="491" spans="1:22" ht="15" customHeight="1" x14ac:dyDescent="0.25">
      <c r="A491" s="51">
        <f t="shared" si="21"/>
        <v>2</v>
      </c>
      <c r="B491" s="51">
        <f t="shared" si="22"/>
        <v>0</v>
      </c>
      <c r="C491" s="442">
        <f t="shared" si="23"/>
        <v>0</v>
      </c>
      <c r="D491" s="477">
        <v>482</v>
      </c>
      <c r="E491" s="478"/>
      <c r="F491" s="477"/>
      <c r="G491" s="479"/>
      <c r="H491" s="477"/>
      <c r="I491" s="480" t="str">
        <f>IF(H491&lt;&gt;"",INDEX('Kode Akun'!$D:$D,MATCH($H491,'Kode Akun'!$C:$C,0),0),"")</f>
        <v/>
      </c>
      <c r="J491" s="481"/>
      <c r="K491" s="481"/>
      <c r="L491" s="485"/>
      <c r="M491" s="486"/>
      <c r="N491" s="484"/>
      <c r="O491" s="484"/>
      <c r="P491" s="488" t="str">
        <f>IFERROR(INDEX(Supplier!D:D,MATCH(O491,Supplier!C:C,0),0),"")</f>
        <v/>
      </c>
      <c r="Q491" s="487"/>
      <c r="R491" s="487"/>
      <c r="S491" s="489"/>
      <c r="T491" s="490" t="str">
        <f>IFERROR(INDEX('Kode Akun'!N:N,MATCH(H491,'Kode Akun'!C:C,0),0),"")</f>
        <v/>
      </c>
      <c r="U491" s="488" t="str">
        <f>IFERROR(INDEX('Kode Akun'!O:O,MATCH(H491,'Kode Akun'!C:C,0),0),"")</f>
        <v/>
      </c>
      <c r="V491" s="166"/>
    </row>
    <row r="492" spans="1:22" ht="15" customHeight="1" x14ac:dyDescent="0.25">
      <c r="A492" s="51">
        <f t="shared" si="21"/>
        <v>2</v>
      </c>
      <c r="B492" s="51">
        <f t="shared" si="22"/>
        <v>0</v>
      </c>
      <c r="C492" s="442">
        <f t="shared" si="23"/>
        <v>0</v>
      </c>
      <c r="D492" s="477">
        <v>483</v>
      </c>
      <c r="E492" s="478"/>
      <c r="F492" s="477"/>
      <c r="G492" s="479"/>
      <c r="H492" s="477"/>
      <c r="I492" s="480" t="str">
        <f>IF(H492&lt;&gt;"",INDEX('Kode Akun'!$D:$D,MATCH($H492,'Kode Akun'!$C:$C,0),0),"")</f>
        <v/>
      </c>
      <c r="J492" s="481"/>
      <c r="K492" s="481"/>
      <c r="L492" s="485"/>
      <c r="M492" s="486"/>
      <c r="N492" s="484"/>
      <c r="O492" s="484"/>
      <c r="P492" s="488" t="str">
        <f>IFERROR(INDEX(Supplier!D:D,MATCH(O492,Supplier!C:C,0),0),"")</f>
        <v/>
      </c>
      <c r="Q492" s="487"/>
      <c r="R492" s="487"/>
      <c r="S492" s="489"/>
      <c r="T492" s="490" t="str">
        <f>IFERROR(INDEX('Kode Akun'!N:N,MATCH(H492,'Kode Akun'!C:C,0),0),"")</f>
        <v/>
      </c>
      <c r="U492" s="488" t="str">
        <f>IFERROR(INDEX('Kode Akun'!O:O,MATCH(H492,'Kode Akun'!C:C,0),0),"")</f>
        <v/>
      </c>
      <c r="V492" s="166"/>
    </row>
    <row r="493" spans="1:22" ht="15" customHeight="1" x14ac:dyDescent="0.25">
      <c r="A493" s="51">
        <f t="shared" si="21"/>
        <v>2</v>
      </c>
      <c r="B493" s="51">
        <f t="shared" si="22"/>
        <v>0</v>
      </c>
      <c r="C493" s="442">
        <f t="shared" si="23"/>
        <v>0</v>
      </c>
      <c r="D493" s="477">
        <v>484</v>
      </c>
      <c r="E493" s="478"/>
      <c r="F493" s="477"/>
      <c r="G493" s="479"/>
      <c r="H493" s="477"/>
      <c r="I493" s="480" t="str">
        <f>IF(H493&lt;&gt;"",INDEX('Kode Akun'!$D:$D,MATCH($H493,'Kode Akun'!$C:$C,0),0),"")</f>
        <v/>
      </c>
      <c r="J493" s="481"/>
      <c r="K493" s="481"/>
      <c r="L493" s="485"/>
      <c r="M493" s="486"/>
      <c r="N493" s="484"/>
      <c r="O493" s="484"/>
      <c r="P493" s="488" t="str">
        <f>IFERROR(INDEX(Supplier!D:D,MATCH(O493,Supplier!C:C,0),0),"")</f>
        <v/>
      </c>
      <c r="Q493" s="487"/>
      <c r="R493" s="487"/>
      <c r="S493" s="489"/>
      <c r="T493" s="490" t="str">
        <f>IFERROR(INDEX('Kode Akun'!N:N,MATCH(H493,'Kode Akun'!C:C,0),0),"")</f>
        <v/>
      </c>
      <c r="U493" s="488" t="str">
        <f>IFERROR(INDEX('Kode Akun'!O:O,MATCH(H493,'Kode Akun'!C:C,0),0),"")</f>
        <v/>
      </c>
      <c r="V493" s="166"/>
    </row>
    <row r="494" spans="1:22" ht="15" customHeight="1" x14ac:dyDescent="0.25">
      <c r="A494" s="51">
        <f t="shared" si="21"/>
        <v>2</v>
      </c>
      <c r="B494" s="51">
        <f t="shared" si="22"/>
        <v>0</v>
      </c>
      <c r="C494" s="442">
        <f t="shared" si="23"/>
        <v>0</v>
      </c>
      <c r="D494" s="477">
        <v>485</v>
      </c>
      <c r="E494" s="478"/>
      <c r="F494" s="477"/>
      <c r="G494" s="479"/>
      <c r="H494" s="477"/>
      <c r="I494" s="480" t="str">
        <f>IF(H494&lt;&gt;"",INDEX('Kode Akun'!$D:$D,MATCH($H494,'Kode Akun'!$C:$C,0),0),"")</f>
        <v/>
      </c>
      <c r="J494" s="481"/>
      <c r="K494" s="481"/>
      <c r="L494" s="485"/>
      <c r="M494" s="486"/>
      <c r="N494" s="484"/>
      <c r="O494" s="484"/>
      <c r="P494" s="488" t="str">
        <f>IFERROR(INDEX(Supplier!D:D,MATCH(O494,Supplier!C:C,0),0),"")</f>
        <v/>
      </c>
      <c r="Q494" s="487"/>
      <c r="R494" s="487"/>
      <c r="S494" s="489"/>
      <c r="T494" s="490" t="str">
        <f>IFERROR(INDEX('Kode Akun'!N:N,MATCH(H494,'Kode Akun'!C:C,0),0),"")</f>
        <v/>
      </c>
      <c r="U494" s="488" t="str">
        <f>IFERROR(INDEX('Kode Akun'!O:O,MATCH(H494,'Kode Akun'!C:C,0),0),"")</f>
        <v/>
      </c>
      <c r="V494" s="166"/>
    </row>
    <row r="495" spans="1:22" ht="15" customHeight="1" x14ac:dyDescent="0.25">
      <c r="A495" s="51">
        <f t="shared" si="21"/>
        <v>2</v>
      </c>
      <c r="B495" s="51">
        <f t="shared" si="22"/>
        <v>0</v>
      </c>
      <c r="C495" s="442">
        <f t="shared" si="23"/>
        <v>0</v>
      </c>
      <c r="D495" s="477">
        <v>486</v>
      </c>
      <c r="E495" s="478"/>
      <c r="F495" s="477"/>
      <c r="G495" s="479"/>
      <c r="H495" s="477"/>
      <c r="I495" s="480" t="str">
        <f>IF(H495&lt;&gt;"",INDEX('Kode Akun'!$D:$D,MATCH($H495,'Kode Akun'!$C:$C,0),0),"")</f>
        <v/>
      </c>
      <c r="J495" s="481"/>
      <c r="K495" s="481"/>
      <c r="L495" s="485"/>
      <c r="M495" s="486"/>
      <c r="N495" s="484"/>
      <c r="O495" s="484"/>
      <c r="P495" s="488" t="str">
        <f>IFERROR(INDEX(Supplier!D:D,MATCH(O495,Supplier!C:C,0),0),"")</f>
        <v/>
      </c>
      <c r="Q495" s="487"/>
      <c r="R495" s="487"/>
      <c r="S495" s="489"/>
      <c r="T495" s="490" t="str">
        <f>IFERROR(INDEX('Kode Akun'!N:N,MATCH(H495,'Kode Akun'!C:C,0),0),"")</f>
        <v/>
      </c>
      <c r="U495" s="488" t="str">
        <f>IFERROR(INDEX('Kode Akun'!O:O,MATCH(H495,'Kode Akun'!C:C,0),0),"")</f>
        <v/>
      </c>
      <c r="V495" s="166"/>
    </row>
    <row r="496" spans="1:22" ht="15" customHeight="1" x14ac:dyDescent="0.25">
      <c r="A496" s="51">
        <f t="shared" si="21"/>
        <v>2</v>
      </c>
      <c r="B496" s="51">
        <f t="shared" si="22"/>
        <v>0</v>
      </c>
      <c r="C496" s="442">
        <f t="shared" si="23"/>
        <v>0</v>
      </c>
      <c r="D496" s="477">
        <v>487</v>
      </c>
      <c r="E496" s="478"/>
      <c r="F496" s="477"/>
      <c r="G496" s="479"/>
      <c r="H496" s="477"/>
      <c r="I496" s="480" t="str">
        <f>IF(H496&lt;&gt;"",INDEX('Kode Akun'!$D:$D,MATCH($H496,'Kode Akun'!$C:$C,0),0),"")</f>
        <v/>
      </c>
      <c r="J496" s="481"/>
      <c r="K496" s="481"/>
      <c r="L496" s="485"/>
      <c r="M496" s="486"/>
      <c r="N496" s="484"/>
      <c r="O496" s="484"/>
      <c r="P496" s="488" t="str">
        <f>IFERROR(INDEX(Supplier!D:D,MATCH(O496,Supplier!C:C,0),0),"")</f>
        <v/>
      </c>
      <c r="Q496" s="487"/>
      <c r="R496" s="487"/>
      <c r="S496" s="489"/>
      <c r="T496" s="490" t="str">
        <f>IFERROR(INDEX('Kode Akun'!N:N,MATCH(H496,'Kode Akun'!C:C,0),0),"")</f>
        <v/>
      </c>
      <c r="U496" s="488" t="str">
        <f>IFERROR(INDEX('Kode Akun'!O:O,MATCH(H496,'Kode Akun'!C:C,0),0),"")</f>
        <v/>
      </c>
      <c r="V496" s="166"/>
    </row>
    <row r="497" spans="1:22" ht="15" customHeight="1" x14ac:dyDescent="0.25">
      <c r="A497" s="51">
        <f t="shared" si="21"/>
        <v>2</v>
      </c>
      <c r="B497" s="51">
        <f t="shared" si="22"/>
        <v>0</v>
      </c>
      <c r="C497" s="442">
        <f t="shared" si="23"/>
        <v>0</v>
      </c>
      <c r="D497" s="477">
        <v>488</v>
      </c>
      <c r="E497" s="478"/>
      <c r="F497" s="477"/>
      <c r="G497" s="479"/>
      <c r="H497" s="477"/>
      <c r="I497" s="480" t="str">
        <f>IF(H497&lt;&gt;"",INDEX('Kode Akun'!$D:$D,MATCH($H497,'Kode Akun'!$C:$C,0),0),"")</f>
        <v/>
      </c>
      <c r="J497" s="481"/>
      <c r="K497" s="481"/>
      <c r="L497" s="485"/>
      <c r="M497" s="486"/>
      <c r="N497" s="484"/>
      <c r="O497" s="484"/>
      <c r="P497" s="488" t="str">
        <f>IFERROR(INDEX(Supplier!D:D,MATCH(O497,Supplier!C:C,0),0),"")</f>
        <v/>
      </c>
      <c r="Q497" s="487"/>
      <c r="R497" s="487"/>
      <c r="S497" s="489"/>
      <c r="T497" s="490" t="str">
        <f>IFERROR(INDEX('Kode Akun'!N:N,MATCH(H497,'Kode Akun'!C:C,0),0),"")</f>
        <v/>
      </c>
      <c r="U497" s="488" t="str">
        <f>IFERROR(INDEX('Kode Akun'!O:O,MATCH(H497,'Kode Akun'!C:C,0),0),"")</f>
        <v/>
      </c>
      <c r="V497" s="166"/>
    </row>
    <row r="498" spans="1:22" ht="15" customHeight="1" x14ac:dyDescent="0.25">
      <c r="A498" s="51">
        <f t="shared" si="21"/>
        <v>2</v>
      </c>
      <c r="B498" s="51">
        <f t="shared" si="22"/>
        <v>0</v>
      </c>
      <c r="C498" s="442">
        <f t="shared" si="23"/>
        <v>0</v>
      </c>
      <c r="D498" s="477">
        <v>489</v>
      </c>
      <c r="E498" s="478"/>
      <c r="F498" s="477"/>
      <c r="G498" s="479"/>
      <c r="H498" s="477"/>
      <c r="I498" s="480" t="str">
        <f>IF(H498&lt;&gt;"",INDEX('Kode Akun'!$D:$D,MATCH($H498,'Kode Akun'!$C:$C,0),0),"")</f>
        <v/>
      </c>
      <c r="J498" s="481"/>
      <c r="K498" s="481"/>
      <c r="L498" s="485"/>
      <c r="M498" s="486"/>
      <c r="N498" s="484"/>
      <c r="O498" s="484"/>
      <c r="P498" s="488" t="str">
        <f>IFERROR(INDEX(Supplier!D:D,MATCH(O498,Supplier!C:C,0),0),"")</f>
        <v/>
      </c>
      <c r="Q498" s="487"/>
      <c r="R498" s="487"/>
      <c r="S498" s="489"/>
      <c r="T498" s="490" t="str">
        <f>IFERROR(INDEX('Kode Akun'!N:N,MATCH(H498,'Kode Akun'!C:C,0),0),"")</f>
        <v/>
      </c>
      <c r="U498" s="488" t="str">
        <f>IFERROR(INDEX('Kode Akun'!O:O,MATCH(H498,'Kode Akun'!C:C,0),0),"")</f>
        <v/>
      </c>
      <c r="V498" s="166"/>
    </row>
    <row r="499" spans="1:22" ht="15" customHeight="1" x14ac:dyDescent="0.25">
      <c r="A499" s="51">
        <f t="shared" si="21"/>
        <v>2</v>
      </c>
      <c r="B499" s="51">
        <f t="shared" si="22"/>
        <v>0</v>
      </c>
      <c r="C499" s="442">
        <f t="shared" si="23"/>
        <v>0</v>
      </c>
      <c r="D499" s="477">
        <v>490</v>
      </c>
      <c r="E499" s="478"/>
      <c r="F499" s="477"/>
      <c r="G499" s="479"/>
      <c r="H499" s="477"/>
      <c r="I499" s="480" t="str">
        <f>IF(H499&lt;&gt;"",INDEX('Kode Akun'!$D:$D,MATCH($H499,'Kode Akun'!$C:$C,0),0),"")</f>
        <v/>
      </c>
      <c r="J499" s="481"/>
      <c r="K499" s="481"/>
      <c r="L499" s="485"/>
      <c r="M499" s="486"/>
      <c r="N499" s="484"/>
      <c r="O499" s="484"/>
      <c r="P499" s="488" t="str">
        <f>IFERROR(INDEX(Supplier!D:D,MATCH(O499,Supplier!C:C,0),0),"")</f>
        <v/>
      </c>
      <c r="Q499" s="487"/>
      <c r="R499" s="487"/>
      <c r="S499" s="489"/>
      <c r="T499" s="490" t="str">
        <f>IFERROR(INDEX('Kode Akun'!N:N,MATCH(H499,'Kode Akun'!C:C,0),0),"")</f>
        <v/>
      </c>
      <c r="U499" s="488" t="str">
        <f>IFERROR(INDEX('Kode Akun'!O:O,MATCH(H499,'Kode Akun'!C:C,0),0),"")</f>
        <v/>
      </c>
      <c r="V499" s="166"/>
    </row>
    <row r="500" spans="1:22" ht="15" customHeight="1" x14ac:dyDescent="0.25">
      <c r="A500" s="51">
        <f t="shared" si="21"/>
        <v>2</v>
      </c>
      <c r="B500" s="51">
        <f t="shared" si="22"/>
        <v>0</v>
      </c>
      <c r="C500" s="442">
        <f t="shared" si="23"/>
        <v>0</v>
      </c>
      <c r="D500" s="477">
        <v>491</v>
      </c>
      <c r="E500" s="478"/>
      <c r="F500" s="477"/>
      <c r="G500" s="479"/>
      <c r="H500" s="477"/>
      <c r="I500" s="480" t="str">
        <f>IF(H500&lt;&gt;"",INDEX('Kode Akun'!$D:$D,MATCH($H500,'Kode Akun'!$C:$C,0),0),"")</f>
        <v/>
      </c>
      <c r="J500" s="481"/>
      <c r="K500" s="481"/>
      <c r="L500" s="485"/>
      <c r="M500" s="486"/>
      <c r="N500" s="484"/>
      <c r="O500" s="484"/>
      <c r="P500" s="488" t="str">
        <f>IFERROR(INDEX(Supplier!D:D,MATCH(O500,Supplier!C:C,0),0),"")</f>
        <v/>
      </c>
      <c r="Q500" s="487"/>
      <c r="R500" s="487"/>
      <c r="S500" s="489"/>
      <c r="T500" s="490" t="str">
        <f>IFERROR(INDEX('Kode Akun'!N:N,MATCH(H500,'Kode Akun'!C:C,0),0),"")</f>
        <v/>
      </c>
      <c r="U500" s="488" t="str">
        <f>IFERROR(INDEX('Kode Akun'!O:O,MATCH(H500,'Kode Akun'!C:C,0),0),"")</f>
        <v/>
      </c>
      <c r="V500" s="166"/>
    </row>
    <row r="501" spans="1:22" ht="15" customHeight="1" x14ac:dyDescent="0.25">
      <c r="A501" s="51">
        <f t="shared" si="21"/>
        <v>2</v>
      </c>
      <c r="B501" s="51">
        <f t="shared" si="22"/>
        <v>0</v>
      </c>
      <c r="C501" s="442">
        <f t="shared" si="23"/>
        <v>0</v>
      </c>
      <c r="D501" s="477">
        <v>492</v>
      </c>
      <c r="E501" s="478"/>
      <c r="F501" s="477"/>
      <c r="G501" s="479"/>
      <c r="H501" s="477"/>
      <c r="I501" s="480" t="str">
        <f>IF(H501&lt;&gt;"",INDEX('Kode Akun'!$D:$D,MATCH($H501,'Kode Akun'!$C:$C,0),0),"")</f>
        <v/>
      </c>
      <c r="J501" s="481"/>
      <c r="K501" s="481"/>
      <c r="L501" s="485"/>
      <c r="M501" s="486"/>
      <c r="N501" s="484"/>
      <c r="O501" s="484"/>
      <c r="P501" s="488" t="str">
        <f>IFERROR(INDEX(Supplier!D:D,MATCH(O501,Supplier!C:C,0),0),"")</f>
        <v/>
      </c>
      <c r="Q501" s="487"/>
      <c r="R501" s="487"/>
      <c r="S501" s="489"/>
      <c r="T501" s="490" t="str">
        <f>IFERROR(INDEX('Kode Akun'!N:N,MATCH(H501,'Kode Akun'!C:C,0),0),"")</f>
        <v/>
      </c>
      <c r="U501" s="488" t="str">
        <f>IFERROR(INDEX('Kode Akun'!O:O,MATCH(H501,'Kode Akun'!C:C,0),0),"")</f>
        <v/>
      </c>
      <c r="V501" s="166"/>
    </row>
    <row r="502" spans="1:22" ht="15" customHeight="1" x14ac:dyDescent="0.25">
      <c r="A502" s="51">
        <f t="shared" si="21"/>
        <v>2</v>
      </c>
      <c r="B502" s="51">
        <f t="shared" si="22"/>
        <v>0</v>
      </c>
      <c r="C502" s="442">
        <f t="shared" si="23"/>
        <v>0</v>
      </c>
      <c r="D502" s="477">
        <v>493</v>
      </c>
      <c r="E502" s="478"/>
      <c r="F502" s="477"/>
      <c r="G502" s="479"/>
      <c r="H502" s="477"/>
      <c r="I502" s="480" t="str">
        <f>IF(H502&lt;&gt;"",INDEX('Kode Akun'!$D:$D,MATCH($H502,'Kode Akun'!$C:$C,0),0),"")</f>
        <v/>
      </c>
      <c r="J502" s="481"/>
      <c r="K502" s="481"/>
      <c r="L502" s="485"/>
      <c r="M502" s="486"/>
      <c r="N502" s="484"/>
      <c r="O502" s="484"/>
      <c r="P502" s="488" t="str">
        <f>IFERROR(INDEX(Supplier!D:D,MATCH(O502,Supplier!C:C,0),0),"")</f>
        <v/>
      </c>
      <c r="Q502" s="487"/>
      <c r="R502" s="487"/>
      <c r="S502" s="489"/>
      <c r="T502" s="490" t="str">
        <f>IFERROR(INDEX('Kode Akun'!N:N,MATCH(H502,'Kode Akun'!C:C,0),0),"")</f>
        <v/>
      </c>
      <c r="U502" s="488" t="str">
        <f>IFERROR(INDEX('Kode Akun'!O:O,MATCH(H502,'Kode Akun'!C:C,0),0),"")</f>
        <v/>
      </c>
      <c r="V502" s="166"/>
    </row>
    <row r="503" spans="1:22" ht="15" customHeight="1" x14ac:dyDescent="0.25">
      <c r="A503" s="51">
        <f t="shared" si="21"/>
        <v>2</v>
      </c>
      <c r="B503" s="51">
        <f t="shared" si="22"/>
        <v>0</v>
      </c>
      <c r="C503" s="442">
        <f t="shared" si="23"/>
        <v>0</v>
      </c>
      <c r="D503" s="477">
        <v>494</v>
      </c>
      <c r="E503" s="478"/>
      <c r="F503" s="477"/>
      <c r="G503" s="479"/>
      <c r="H503" s="477"/>
      <c r="I503" s="480" t="str">
        <f>IF(H503&lt;&gt;"",INDEX('Kode Akun'!$D:$D,MATCH($H503,'Kode Akun'!$C:$C,0),0),"")</f>
        <v/>
      </c>
      <c r="J503" s="481"/>
      <c r="K503" s="481"/>
      <c r="L503" s="485"/>
      <c r="M503" s="486"/>
      <c r="N503" s="484"/>
      <c r="O503" s="484"/>
      <c r="P503" s="488" t="str">
        <f>IFERROR(INDEX(Supplier!D:D,MATCH(O503,Supplier!C:C,0),0),"")</f>
        <v/>
      </c>
      <c r="Q503" s="487"/>
      <c r="R503" s="487"/>
      <c r="S503" s="489"/>
      <c r="T503" s="490" t="str">
        <f>IFERROR(INDEX('Kode Akun'!N:N,MATCH(H503,'Kode Akun'!C:C,0),0),"")</f>
        <v/>
      </c>
      <c r="U503" s="488" t="str">
        <f>IFERROR(INDEX('Kode Akun'!O:O,MATCH(H503,'Kode Akun'!C:C,0),0),"")</f>
        <v/>
      </c>
      <c r="V503" s="166"/>
    </row>
    <row r="504" spans="1:22" ht="15" customHeight="1" x14ac:dyDescent="0.25">
      <c r="A504" s="51">
        <f t="shared" si="21"/>
        <v>2</v>
      </c>
      <c r="B504" s="51">
        <f t="shared" si="22"/>
        <v>0</v>
      </c>
      <c r="C504" s="442">
        <f t="shared" si="23"/>
        <v>0</v>
      </c>
      <c r="D504" s="477">
        <v>495</v>
      </c>
      <c r="E504" s="478"/>
      <c r="F504" s="477"/>
      <c r="G504" s="479"/>
      <c r="H504" s="477"/>
      <c r="I504" s="480" t="str">
        <f>IF(H504&lt;&gt;"",INDEX('Kode Akun'!$D:$D,MATCH($H504,'Kode Akun'!$C:$C,0),0),"")</f>
        <v/>
      </c>
      <c r="J504" s="481"/>
      <c r="K504" s="481"/>
      <c r="L504" s="485"/>
      <c r="M504" s="486"/>
      <c r="N504" s="484"/>
      <c r="O504" s="484"/>
      <c r="P504" s="488" t="str">
        <f>IFERROR(INDEX(Supplier!D:D,MATCH(O504,Supplier!C:C,0),0),"")</f>
        <v/>
      </c>
      <c r="Q504" s="487"/>
      <c r="R504" s="487"/>
      <c r="S504" s="489"/>
      <c r="T504" s="490" t="str">
        <f>IFERROR(INDEX('Kode Akun'!N:N,MATCH(H504,'Kode Akun'!C:C,0),0),"")</f>
        <v/>
      </c>
      <c r="U504" s="488" t="str">
        <f>IFERROR(INDEX('Kode Akun'!O:O,MATCH(H504,'Kode Akun'!C:C,0),0),"")</f>
        <v/>
      </c>
      <c r="V504" s="166"/>
    </row>
    <row r="505" spans="1:22" ht="15" customHeight="1" x14ac:dyDescent="0.25">
      <c r="A505" s="51">
        <f t="shared" si="21"/>
        <v>2</v>
      </c>
      <c r="B505" s="51">
        <f t="shared" si="22"/>
        <v>0</v>
      </c>
      <c r="C505" s="442">
        <f t="shared" si="23"/>
        <v>0</v>
      </c>
      <c r="D505" s="477">
        <v>496</v>
      </c>
      <c r="E505" s="478"/>
      <c r="F505" s="477"/>
      <c r="G505" s="479"/>
      <c r="H505" s="477"/>
      <c r="I505" s="480" t="str">
        <f>IF(H505&lt;&gt;"",INDEX('Kode Akun'!$D:$D,MATCH($H505,'Kode Akun'!$C:$C,0),0),"")</f>
        <v/>
      </c>
      <c r="J505" s="481"/>
      <c r="K505" s="481"/>
      <c r="L505" s="485"/>
      <c r="M505" s="486"/>
      <c r="N505" s="484"/>
      <c r="O505" s="484"/>
      <c r="P505" s="488" t="str">
        <f>IFERROR(INDEX(Supplier!D:D,MATCH(O505,Supplier!C:C,0),0),"")</f>
        <v/>
      </c>
      <c r="Q505" s="487"/>
      <c r="R505" s="487"/>
      <c r="S505" s="489"/>
      <c r="T505" s="490" t="str">
        <f>IFERROR(INDEX('Kode Akun'!N:N,MATCH(H505,'Kode Akun'!C:C,0),0),"")</f>
        <v/>
      </c>
      <c r="U505" s="488" t="str">
        <f>IFERROR(INDEX('Kode Akun'!O:O,MATCH(H505,'Kode Akun'!C:C,0),0),"")</f>
        <v/>
      </c>
      <c r="V505" s="166"/>
    </row>
    <row r="506" spans="1:22" ht="15" customHeight="1" x14ac:dyDescent="0.25">
      <c r="A506" s="51">
        <f t="shared" si="21"/>
        <v>2</v>
      </c>
      <c r="B506" s="51">
        <f t="shared" si="22"/>
        <v>0</v>
      </c>
      <c r="C506" s="442">
        <f t="shared" si="23"/>
        <v>0</v>
      </c>
      <c r="D506" s="477">
        <v>497</v>
      </c>
      <c r="E506" s="478"/>
      <c r="F506" s="477"/>
      <c r="G506" s="479"/>
      <c r="H506" s="477"/>
      <c r="I506" s="480" t="str">
        <f>IF(H506&lt;&gt;"",INDEX('Kode Akun'!$D:$D,MATCH($H506,'Kode Akun'!$C:$C,0),0),"")</f>
        <v/>
      </c>
      <c r="J506" s="481"/>
      <c r="K506" s="481"/>
      <c r="L506" s="485"/>
      <c r="M506" s="486"/>
      <c r="N506" s="484"/>
      <c r="O506" s="484"/>
      <c r="P506" s="488" t="str">
        <f>IFERROR(INDEX(Supplier!D:D,MATCH(O506,Supplier!C:C,0),0),"")</f>
        <v/>
      </c>
      <c r="Q506" s="487"/>
      <c r="R506" s="487"/>
      <c r="S506" s="489"/>
      <c r="T506" s="490" t="str">
        <f>IFERROR(INDEX('Kode Akun'!N:N,MATCH(H506,'Kode Akun'!C:C,0),0),"")</f>
        <v/>
      </c>
      <c r="U506" s="488" t="str">
        <f>IFERROR(INDEX('Kode Akun'!O:O,MATCH(H506,'Kode Akun'!C:C,0),0),"")</f>
        <v/>
      </c>
      <c r="V506" s="166"/>
    </row>
    <row r="507" spans="1:22" ht="15" customHeight="1" x14ac:dyDescent="0.25">
      <c r="A507" s="51">
        <f t="shared" si="21"/>
        <v>2</v>
      </c>
      <c r="B507" s="51">
        <f t="shared" si="22"/>
        <v>0</v>
      </c>
      <c r="C507" s="442">
        <f t="shared" si="23"/>
        <v>0</v>
      </c>
      <c r="D507" s="477">
        <v>498</v>
      </c>
      <c r="E507" s="478"/>
      <c r="F507" s="477"/>
      <c r="G507" s="479"/>
      <c r="H507" s="477"/>
      <c r="I507" s="480" t="str">
        <f>IF(H507&lt;&gt;"",INDEX('Kode Akun'!$D:$D,MATCH($H507,'Kode Akun'!$C:$C,0),0),"")</f>
        <v/>
      </c>
      <c r="J507" s="481"/>
      <c r="K507" s="481"/>
      <c r="L507" s="485"/>
      <c r="M507" s="486"/>
      <c r="N507" s="484"/>
      <c r="O507" s="484"/>
      <c r="P507" s="488" t="str">
        <f>IFERROR(INDEX(Supplier!D:D,MATCH(O507,Supplier!C:C,0),0),"")</f>
        <v/>
      </c>
      <c r="Q507" s="487"/>
      <c r="R507" s="487"/>
      <c r="S507" s="489"/>
      <c r="T507" s="490" t="str">
        <f>IFERROR(INDEX('Kode Akun'!N:N,MATCH(H507,'Kode Akun'!C:C,0),0),"")</f>
        <v/>
      </c>
      <c r="U507" s="488" t="str">
        <f>IFERROR(INDEX('Kode Akun'!O:O,MATCH(H507,'Kode Akun'!C:C,0),0),"")</f>
        <v/>
      </c>
      <c r="V507" s="166"/>
    </row>
    <row r="508" spans="1:22" ht="15" customHeight="1" x14ac:dyDescent="0.25">
      <c r="A508" s="51">
        <f t="shared" si="21"/>
        <v>2</v>
      </c>
      <c r="B508" s="51">
        <f t="shared" si="22"/>
        <v>0</v>
      </c>
      <c r="C508" s="442">
        <f t="shared" si="23"/>
        <v>0</v>
      </c>
      <c r="D508" s="477">
        <v>499</v>
      </c>
      <c r="E508" s="478"/>
      <c r="F508" s="477"/>
      <c r="G508" s="479"/>
      <c r="H508" s="477"/>
      <c r="I508" s="480" t="str">
        <f>IF(H508&lt;&gt;"",INDEX('Kode Akun'!$D:$D,MATCH($H508,'Kode Akun'!$C:$C,0),0),"")</f>
        <v/>
      </c>
      <c r="J508" s="481"/>
      <c r="K508" s="481"/>
      <c r="L508" s="485"/>
      <c r="M508" s="486"/>
      <c r="N508" s="484"/>
      <c r="O508" s="484"/>
      <c r="P508" s="488" t="str">
        <f>IFERROR(INDEX(Supplier!D:D,MATCH(O508,Supplier!C:C,0),0),"")</f>
        <v/>
      </c>
      <c r="Q508" s="487"/>
      <c r="R508" s="487"/>
      <c r="S508" s="489"/>
      <c r="T508" s="490" t="str">
        <f>IFERROR(INDEX('Kode Akun'!N:N,MATCH(H508,'Kode Akun'!C:C,0),0),"")</f>
        <v/>
      </c>
      <c r="U508" s="488" t="str">
        <f>IFERROR(INDEX('Kode Akun'!O:O,MATCH(H508,'Kode Akun'!C:C,0),0),"")</f>
        <v/>
      </c>
      <c r="V508" s="166"/>
    </row>
    <row r="509" spans="1:22" ht="15" customHeight="1" x14ac:dyDescent="0.25">
      <c r="A509" s="51">
        <f t="shared" si="21"/>
        <v>2</v>
      </c>
      <c r="B509" s="51">
        <f t="shared" si="22"/>
        <v>0</v>
      </c>
      <c r="C509" s="442">
        <f t="shared" si="23"/>
        <v>0</v>
      </c>
      <c r="D509" s="477">
        <v>500</v>
      </c>
      <c r="E509" s="478"/>
      <c r="F509" s="477"/>
      <c r="G509" s="479"/>
      <c r="H509" s="477"/>
      <c r="I509" s="480" t="str">
        <f>IF(H509&lt;&gt;"",INDEX('Kode Akun'!$D:$D,MATCH($H509,'Kode Akun'!$C:$C,0),0),"")</f>
        <v/>
      </c>
      <c r="J509" s="481"/>
      <c r="K509" s="481"/>
      <c r="L509" s="485"/>
      <c r="M509" s="486"/>
      <c r="N509" s="484"/>
      <c r="O509" s="484"/>
      <c r="P509" s="488" t="str">
        <f>IFERROR(INDEX(Supplier!D:D,MATCH(O509,Supplier!C:C,0),0),"")</f>
        <v/>
      </c>
      <c r="Q509" s="487"/>
      <c r="R509" s="487"/>
      <c r="S509" s="489"/>
      <c r="T509" s="490" t="str">
        <f>IFERROR(INDEX('Kode Akun'!N:N,MATCH(H509,'Kode Akun'!C:C,0),0),"")</f>
        <v/>
      </c>
      <c r="U509" s="488" t="str">
        <f>IFERROR(INDEX('Kode Akun'!O:O,MATCH(H509,'Kode Akun'!C:C,0),0),"")</f>
        <v/>
      </c>
      <c r="V509" s="166"/>
    </row>
  </sheetData>
  <sheetProtection algorithmName="SHA-512" hashValue="KT2u3Vy4+oOjcixfJRGY+b5GlIYIJWenkJnUKi5YWpbCKmTorGW7uKu2otX0jZoqZd13DCZ0DroLYMBmjJjOiQ==" saltValue="p7Fsb6Pk1lnsNo9cjNJ94g==" spinCount="100000" sheet="1" objects="1" scenarios="1"/>
  <mergeCells count="10">
    <mergeCell ref="L8:L9"/>
    <mergeCell ref="M8:M9"/>
    <mergeCell ref="V8:V9"/>
    <mergeCell ref="J9:K9"/>
    <mergeCell ref="D8:D9"/>
    <mergeCell ref="E8:E9"/>
    <mergeCell ref="F8:F9"/>
    <mergeCell ref="G8:G9"/>
    <mergeCell ref="H8:H9"/>
    <mergeCell ref="I8:I9"/>
  </mergeCells>
  <conditionalFormatting sqref="E10:E509">
    <cfRule type="expression" dxfId="24" priority="1">
      <formula>ISTEXT(E10)</formula>
    </cfRule>
  </conditionalFormatting>
  <conditionalFormatting sqref="J9">
    <cfRule type="expression" dxfId="23" priority="2">
      <formula>$J$9="Tidak Seimbang"</formula>
    </cfRule>
  </conditionalFormatting>
  <dataValidations count="7">
    <dataValidation type="list" allowBlank="1" showInputMessage="1" showErrorMessage="1" sqref="H10:H509" xr:uid="{A955E117-C467-446D-9E12-D1C9AAC8B068}">
      <formula1>ChartofAccounts</formula1>
    </dataValidation>
    <dataValidation type="list" allowBlank="1" showInputMessage="1" showErrorMessage="1" sqref="L10:L509" xr:uid="{B18F45BC-ECFE-415D-8A9A-868FDFAC2A1C}">
      <formula1>DaftarCabang</formula1>
    </dataValidation>
    <dataValidation type="list" allowBlank="1" showInputMessage="1" showErrorMessage="1" sqref="O10:O509" xr:uid="{CC50A843-C6BA-4D99-9099-D39FDF0B0E3D}">
      <formula1>SupplierCode</formula1>
    </dataValidation>
    <dataValidation type="list" allowBlank="1" showInputMessage="1" showErrorMessage="1" sqref="I6" xr:uid="{4406AB8B-179F-4763-B9C0-8A7382D91D93}">
      <formula1>RefKodeAkun</formula1>
    </dataValidation>
    <dataValidation type="list" allowBlank="1" showInputMessage="1" showErrorMessage="1" sqref="N10:N509" xr:uid="{47192591-F565-4F30-ADED-452D8C8F989A}">
      <formula1>DaftarNoPo</formula1>
    </dataValidation>
    <dataValidation type="list" allowBlank="1" showInputMessage="1" showErrorMessage="1" sqref="N10:N509" xr:uid="{95DC6A82-17F5-46B2-8E0B-E806E3DCF04A}">
      <formula1>CustomerCode</formula1>
    </dataValidation>
    <dataValidation type="list" allowBlank="1" showInputMessage="1" showErrorMessage="1" sqref="M10:M509" xr:uid="{94E6D659-1311-4522-ACF7-FD3E3973BAA2}">
      <formula1>ListProdukJasa</formula1>
    </dataValidation>
  </dataValidations>
  <hyperlinks>
    <hyperlink ref="A2" location="akoontan" display="🅜" xr:uid="{2AE174EE-96DB-4E5C-AC8E-FF748CA5411F}"/>
  </hyperlinks>
  <pageMargins left="0.7" right="0.7" top="0.75" bottom="0.75" header="0.3" footer="0.3"/>
  <pageSetup orientation="portrait"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dimension ref="A1:W509"/>
  <sheetViews>
    <sheetView showGridLines="0" workbookViewId="0">
      <pane ySplit="9" topLeftCell="A10" activePane="bottomLeft" state="frozen"/>
      <selection activeCell="A12089" sqref="A510:XFD12089"/>
      <selection pane="bottomLeft" activeCell="G28" sqref="G28"/>
    </sheetView>
  </sheetViews>
  <sheetFormatPr defaultColWidth="8.85546875" defaultRowHeight="15" x14ac:dyDescent="0.25"/>
  <cols>
    <col min="1" max="1" width="5.7109375" style="25" customWidth="1"/>
    <col min="2" max="2" width="8.28515625" style="25" hidden="1" customWidth="1"/>
    <col min="3" max="3" width="8.7109375" style="25" hidden="1" customWidth="1"/>
    <col min="4" max="4" width="5.5703125" style="10" customWidth="1"/>
    <col min="5" max="5" width="13.5703125" style="49" customWidth="1"/>
    <col min="6" max="6" width="10.5703125" style="3" customWidth="1"/>
    <col min="7" max="7" width="50" bestFit="1" customWidth="1"/>
    <col min="8" max="8" width="10.5703125" style="2" customWidth="1"/>
    <col min="9" max="9" width="50.42578125" bestFit="1" customWidth="1"/>
    <col min="10" max="10" width="15.5703125" style="71" customWidth="1"/>
    <col min="11" max="11" width="13.5703125" style="71" customWidth="1"/>
    <col min="12" max="12" width="17.7109375" style="8" customWidth="1"/>
    <col min="13" max="13" width="17.7109375" style="182" customWidth="1"/>
    <col min="14" max="14" width="17.7109375" style="8" customWidth="1"/>
    <col min="15" max="17" width="16.85546875" style="8" customWidth="1"/>
    <col min="18" max="19" width="15.5703125" style="8" customWidth="1"/>
    <col min="20" max="20" width="11.7109375" style="9" customWidth="1"/>
    <col min="21" max="21" width="44.7109375" style="182" bestFit="1" customWidth="1"/>
    <col min="22" max="22" width="15.5703125" style="8" customWidth="1"/>
    <col min="23" max="23" width="25.5703125" style="8" customWidth="1"/>
    <col min="24" max="27" width="8.85546875" style="8" customWidth="1"/>
    <col min="28" max="16384" width="8.85546875" style="8"/>
  </cols>
  <sheetData>
    <row r="1" spans="1:23" s="100" customFormat="1" ht="5.0999999999999996" customHeight="1" x14ac:dyDescent="0.25">
      <c r="A1" s="94"/>
      <c r="B1" s="94"/>
      <c r="C1" s="94"/>
      <c r="D1" s="96"/>
      <c r="E1" s="101"/>
      <c r="F1" s="97"/>
      <c r="H1" s="98"/>
      <c r="J1" s="108"/>
      <c r="K1" s="108"/>
      <c r="M1" s="181"/>
      <c r="T1" s="98"/>
      <c r="U1" s="181"/>
    </row>
    <row r="2" spans="1:23" s="259" customFormat="1" ht="24.95" customHeight="1" x14ac:dyDescent="0.25">
      <c r="A2" s="253" t="s">
        <v>258</v>
      </c>
      <c r="B2" s="420"/>
      <c r="C2" s="420"/>
      <c r="D2" s="254" t="s">
        <v>123</v>
      </c>
      <c r="E2" s="261"/>
      <c r="F2" s="296"/>
      <c r="G2" s="265"/>
      <c r="H2" s="265"/>
      <c r="I2" s="265"/>
      <c r="J2" s="291"/>
      <c r="K2" s="291"/>
      <c r="L2" s="265"/>
      <c r="M2" s="298"/>
      <c r="N2" s="265"/>
      <c r="O2" s="265"/>
      <c r="P2" s="265"/>
      <c r="Q2" s="265"/>
      <c r="R2" s="265"/>
      <c r="S2" s="265"/>
      <c r="T2" s="297"/>
      <c r="U2" s="298"/>
      <c r="V2" s="265"/>
      <c r="W2" s="265"/>
    </row>
    <row r="3" spans="1:23" s="259" customFormat="1" ht="5.0999999999999996" customHeight="1" x14ac:dyDescent="0.25">
      <c r="A3" s="277"/>
      <c r="B3" s="277"/>
      <c r="C3" s="277"/>
      <c r="D3" s="257"/>
      <c r="E3" s="262"/>
      <c r="F3" s="256"/>
      <c r="H3" s="260"/>
      <c r="J3" s="278"/>
      <c r="K3" s="278"/>
      <c r="M3" s="295"/>
      <c r="T3" s="260"/>
      <c r="U3" s="295"/>
    </row>
    <row r="4" spans="1:23" s="80" customFormat="1" ht="5.0999999999999996" customHeight="1" x14ac:dyDescent="0.25">
      <c r="A4" s="94"/>
      <c r="B4" s="94"/>
      <c r="C4" s="94"/>
      <c r="D4" s="77"/>
      <c r="E4" s="82"/>
      <c r="F4" s="78"/>
      <c r="H4" s="79"/>
      <c r="J4" s="91"/>
      <c r="K4" s="91"/>
      <c r="M4" s="134"/>
      <c r="T4" s="79"/>
      <c r="U4" s="134"/>
    </row>
    <row r="5" spans="1:23" ht="5.0999999999999996" customHeight="1" x14ac:dyDescent="0.25">
      <c r="E5" s="48"/>
      <c r="F5" s="12"/>
      <c r="G5" s="8"/>
      <c r="H5" s="9"/>
      <c r="I5" s="8"/>
      <c r="J5" s="70"/>
      <c r="K5" s="70"/>
    </row>
    <row r="6" spans="1:23" ht="15" customHeight="1" x14ac:dyDescent="0.25">
      <c r="B6" s="423"/>
      <c r="C6" s="423"/>
      <c r="D6" s="385" t="s">
        <v>390</v>
      </c>
      <c r="E6" s="386"/>
      <c r="F6" s="387">
        <f>MAX(E10:E509)</f>
        <v>43830</v>
      </c>
      <c r="G6" s="8"/>
      <c r="H6" s="388" t="s">
        <v>165</v>
      </c>
      <c r="I6" s="62" t="s">
        <v>248</v>
      </c>
      <c r="J6" s="70"/>
      <c r="K6" s="70"/>
    </row>
    <row r="7" spans="1:23" ht="5.0999999999999996" customHeight="1" x14ac:dyDescent="0.25">
      <c r="A7" s="237"/>
      <c r="E7" s="48"/>
      <c r="F7" s="12"/>
      <c r="G7" s="8"/>
      <c r="H7" s="9"/>
      <c r="I7" s="8"/>
      <c r="J7" s="70"/>
      <c r="K7" s="70"/>
    </row>
    <row r="8" spans="1:23" ht="15" customHeight="1" x14ac:dyDescent="0.25">
      <c r="A8" s="51" t="s">
        <v>1184</v>
      </c>
      <c r="B8" s="51" t="s">
        <v>1183</v>
      </c>
      <c r="C8" s="425" t="s">
        <v>401</v>
      </c>
      <c r="D8" s="701" t="s">
        <v>0</v>
      </c>
      <c r="E8" s="705" t="s">
        <v>92</v>
      </c>
      <c r="F8" s="701" t="s">
        <v>93</v>
      </c>
      <c r="G8" s="701" t="s">
        <v>94</v>
      </c>
      <c r="H8" s="701" t="s">
        <v>37</v>
      </c>
      <c r="I8" s="701" t="s">
        <v>38</v>
      </c>
      <c r="J8" s="384" t="s">
        <v>95</v>
      </c>
      <c r="K8" s="384" t="s">
        <v>96</v>
      </c>
      <c r="L8" s="706" t="s">
        <v>389</v>
      </c>
      <c r="M8" s="706" t="s">
        <v>1410</v>
      </c>
      <c r="N8" s="355" t="s">
        <v>349</v>
      </c>
      <c r="O8" s="355"/>
      <c r="P8" s="356"/>
      <c r="Q8" s="355" t="s">
        <v>267</v>
      </c>
      <c r="R8" s="355"/>
      <c r="S8" s="356"/>
      <c r="T8" s="194" t="s">
        <v>406</v>
      </c>
      <c r="U8" s="193"/>
      <c r="V8" s="701" t="s">
        <v>87</v>
      </c>
    </row>
    <row r="9" spans="1:23" ht="15" customHeight="1" x14ac:dyDescent="0.25">
      <c r="A9" s="51">
        <v>0</v>
      </c>
      <c r="B9" s="51">
        <v>0</v>
      </c>
      <c r="C9" s="425">
        <v>0</v>
      </c>
      <c r="D9" s="701"/>
      <c r="E9" s="705"/>
      <c r="F9" s="701"/>
      <c r="G9" s="701"/>
      <c r="H9" s="701"/>
      <c r="I9" s="701"/>
      <c r="J9" s="704" t="str">
        <f>IF(SUM(J10:J509)=SUM(K10:K509),"Seimbang","Tidak Seimbang")</f>
        <v>Seimbang</v>
      </c>
      <c r="K9" s="704"/>
      <c r="L9" s="706"/>
      <c r="M9" s="706"/>
      <c r="N9" s="355" t="s">
        <v>113</v>
      </c>
      <c r="O9" s="355" t="s">
        <v>277</v>
      </c>
      <c r="P9" s="356" t="s">
        <v>18</v>
      </c>
      <c r="Q9" s="355" t="s">
        <v>110</v>
      </c>
      <c r="R9" s="355" t="s">
        <v>350</v>
      </c>
      <c r="S9" s="356" t="s">
        <v>18</v>
      </c>
      <c r="T9" s="195" t="s">
        <v>407</v>
      </c>
      <c r="U9" s="193" t="s">
        <v>18</v>
      </c>
      <c r="V9" s="701"/>
    </row>
    <row r="10" spans="1:23" ht="15" customHeight="1" x14ac:dyDescent="0.25">
      <c r="A10" s="51">
        <f t="shared" ref="A10:A73" si="0">IF(AND(H10=arapcontrol,O10=arapledgercode),IF(A9=0,APJKMax+A9+1,A9+1),A9)</f>
        <v>0</v>
      </c>
      <c r="B10" s="51">
        <f t="shared" ref="B10:B73" si="1">IF(AND(H10=AkunARKontrol,R10=AkunAR),IF(B9=0,ARJKMax+B9+1,B9+1),B9)</f>
        <v>0</v>
      </c>
      <c r="C10" s="237">
        <f t="shared" ref="C10:C73" si="2">IF(H10=AkunBukuBesar,IF(C9=0,GLJHMax+C9+1,C9+1),C9)</f>
        <v>0</v>
      </c>
      <c r="D10" s="477">
        <v>1</v>
      </c>
      <c r="E10" s="478">
        <v>43496</v>
      </c>
      <c r="F10" s="477"/>
      <c r="G10" s="479" t="s">
        <v>81</v>
      </c>
      <c r="H10" s="477">
        <v>6520</v>
      </c>
      <c r="I10" s="480" t="str">
        <f>IF(H10&lt;&gt;"",INDEX('Kode Akun'!$D:$D,MATCH($H10,'Kode Akun'!$C:$C,0),0),"")</f>
        <v>Beban Penyusutan Furnitur</v>
      </c>
      <c r="J10" s="481">
        <v>250000</v>
      </c>
      <c r="K10" s="481"/>
      <c r="L10" s="482" t="s">
        <v>357</v>
      </c>
      <c r="M10" s="483"/>
      <c r="N10" s="484"/>
      <c r="O10" s="484"/>
      <c r="P10" s="488" t="str">
        <f>IFERROR(INDEX(Supplier!D:D,MATCH(O10,Supplier!C:C,0),0),"")</f>
        <v/>
      </c>
      <c r="Q10" s="484"/>
      <c r="R10" s="484"/>
      <c r="S10" s="488" t="str">
        <f>IFERROR(INDEX(Customer!D:D,MATCH(R10,Customer!C:C,0),0),"")</f>
        <v/>
      </c>
      <c r="T10" s="490">
        <f>IFERROR(INDEX('Kode Akun'!N:N,MATCH(H10,'Kode Akun'!C:C,0),0),"")</f>
        <v>6160</v>
      </c>
      <c r="U10" s="488" t="str">
        <f>IFERROR(INDEX('Kode Akun'!O:O,MATCH(H10,'Kode Akun'!C:C,0),0),"")</f>
        <v>EXP - Depreciation</v>
      </c>
      <c r="V10" s="166"/>
    </row>
    <row r="11" spans="1:23" ht="15" customHeight="1" x14ac:dyDescent="0.25">
      <c r="A11" s="51">
        <f t="shared" si="0"/>
        <v>0</v>
      </c>
      <c r="B11" s="51">
        <f t="shared" si="1"/>
        <v>0</v>
      </c>
      <c r="C11" s="237">
        <f t="shared" si="2"/>
        <v>0</v>
      </c>
      <c r="D11" s="477">
        <v>2</v>
      </c>
      <c r="E11" s="478">
        <v>43496</v>
      </c>
      <c r="F11" s="477"/>
      <c r="G11" s="479" t="s">
        <v>58</v>
      </c>
      <c r="H11" s="477">
        <v>1630</v>
      </c>
      <c r="I11" s="480" t="str">
        <f>IF(H11&lt;&gt;"",INDEX('Kode Akun'!$D:$D,MATCH($H11,'Kode Akun'!$C:$C,0),0),"")</f>
        <v>Akumulasi Penyusutan Furnitur</v>
      </c>
      <c r="J11" s="481"/>
      <c r="K11" s="481">
        <v>250000</v>
      </c>
      <c r="L11" s="482" t="s">
        <v>357</v>
      </c>
      <c r="M11" s="483"/>
      <c r="N11" s="484"/>
      <c r="O11" s="484"/>
      <c r="P11" s="488" t="str">
        <f>IFERROR(INDEX(Supplier!D:D,MATCH(O11,Supplier!C:C,0),0),"")</f>
        <v/>
      </c>
      <c r="Q11" s="484"/>
      <c r="R11" s="484"/>
      <c r="S11" s="488" t="str">
        <f>IFERROR(INDEX(Customer!D:D,MATCH(R11,Customer!C:C,0),0),"")</f>
        <v/>
      </c>
      <c r="T11" s="490">
        <f>IFERROR(INDEX('Kode Akun'!N:N,MATCH(H11,'Kode Akun'!C:C,0),0),"")</f>
        <v>1630</v>
      </c>
      <c r="U11" s="488" t="str">
        <f>IFERROR(INDEX('Kode Akun'!O:O,MATCH(H11,'Kode Akun'!C:C,0),0),"")</f>
        <v>ACCUM DEPR - Furniture and Fixtures</v>
      </c>
      <c r="V11" s="166"/>
    </row>
    <row r="12" spans="1:23" ht="15" customHeight="1" x14ac:dyDescent="0.25">
      <c r="A12" s="51">
        <f t="shared" si="0"/>
        <v>0</v>
      </c>
      <c r="B12" s="51">
        <f t="shared" si="1"/>
        <v>0</v>
      </c>
      <c r="C12" s="237">
        <f t="shared" si="2"/>
        <v>0</v>
      </c>
      <c r="D12" s="477">
        <v>3</v>
      </c>
      <c r="E12" s="478">
        <v>43496</v>
      </c>
      <c r="F12" s="477"/>
      <c r="G12" s="479" t="s">
        <v>492</v>
      </c>
      <c r="H12" s="477">
        <v>6510</v>
      </c>
      <c r="I12" s="480" t="str">
        <f>IF(H12&lt;&gt;"",INDEX('Kode Akun'!$D:$D,MATCH($H12,'Kode Akun'!$C:$C,0),0),"")</f>
        <v>Beban Penyusutan Komputer dan Elektronik</v>
      </c>
      <c r="J12" s="481">
        <v>729166.66666666663</v>
      </c>
      <c r="K12" s="481"/>
      <c r="L12" s="482" t="s">
        <v>357</v>
      </c>
      <c r="M12" s="483"/>
      <c r="N12" s="484"/>
      <c r="O12" s="484"/>
      <c r="P12" s="488" t="str">
        <f>IFERROR(INDEX(Supplier!D:D,MATCH(O12,Supplier!C:C,0),0),"")</f>
        <v/>
      </c>
      <c r="Q12" s="484"/>
      <c r="R12" s="484"/>
      <c r="S12" s="488" t="str">
        <f>IFERROR(INDEX(Customer!D:D,MATCH(R12,Customer!C:C,0),0),"")</f>
        <v/>
      </c>
      <c r="T12" s="490">
        <f>IFERROR(INDEX('Kode Akun'!N:N,MATCH(H12,'Kode Akun'!C:C,0),0),"")</f>
        <v>6160</v>
      </c>
      <c r="U12" s="488" t="str">
        <f>IFERROR(INDEX('Kode Akun'!O:O,MATCH(H12,'Kode Akun'!C:C,0),0),"")</f>
        <v>EXP - Depreciation</v>
      </c>
      <c r="V12" s="166"/>
    </row>
    <row r="13" spans="1:23" ht="15" customHeight="1" x14ac:dyDescent="0.25">
      <c r="A13" s="51">
        <f t="shared" si="0"/>
        <v>0</v>
      </c>
      <c r="B13" s="51">
        <f t="shared" si="1"/>
        <v>0</v>
      </c>
      <c r="C13" s="237">
        <f t="shared" si="2"/>
        <v>0</v>
      </c>
      <c r="D13" s="477">
        <v>4</v>
      </c>
      <c r="E13" s="478">
        <v>43496</v>
      </c>
      <c r="F13" s="477"/>
      <c r="G13" s="479" t="s">
        <v>216</v>
      </c>
      <c r="H13" s="477">
        <v>1610</v>
      </c>
      <c r="I13" s="480" t="str">
        <f>IF(H13&lt;&gt;"",INDEX('Kode Akun'!$D:$D,MATCH($H13,'Kode Akun'!$C:$C,0),0),"")</f>
        <v>Akumulasi Penyusutan Komputer dan Elektronik</v>
      </c>
      <c r="J13" s="481"/>
      <c r="K13" s="481">
        <v>729166.66666666663</v>
      </c>
      <c r="L13" s="482" t="s">
        <v>357</v>
      </c>
      <c r="M13" s="483"/>
      <c r="N13" s="484"/>
      <c r="O13" s="484"/>
      <c r="P13" s="488" t="str">
        <f>IFERROR(INDEX(Supplier!D:D,MATCH(O13,Supplier!C:C,0),0),"")</f>
        <v/>
      </c>
      <c r="Q13" s="484"/>
      <c r="R13" s="484"/>
      <c r="S13" s="488" t="str">
        <f>IFERROR(INDEX(Customer!D:D,MATCH(R13,Customer!C:C,0),0),"")</f>
        <v/>
      </c>
      <c r="T13" s="490">
        <f>IFERROR(INDEX('Kode Akun'!N:N,MATCH(H13,'Kode Akun'!C:C,0),0),"")</f>
        <v>1610</v>
      </c>
      <c r="U13" s="488" t="str">
        <f>IFERROR(INDEX('Kode Akun'!O:O,MATCH(H13,'Kode Akun'!C:C,0),0),"")</f>
        <v>ACCUM DEPR - Computer Equipment</v>
      </c>
      <c r="V13" s="166"/>
    </row>
    <row r="14" spans="1:23" ht="15" customHeight="1" x14ac:dyDescent="0.25">
      <c r="A14" s="51">
        <f t="shared" si="0"/>
        <v>0</v>
      </c>
      <c r="B14" s="51">
        <f t="shared" si="1"/>
        <v>0</v>
      </c>
      <c r="C14" s="237">
        <f t="shared" si="2"/>
        <v>0</v>
      </c>
      <c r="D14" s="477">
        <v>5</v>
      </c>
      <c r="E14" s="478">
        <v>43496</v>
      </c>
      <c r="F14" s="477"/>
      <c r="G14" s="479" t="s">
        <v>494</v>
      </c>
      <c r="H14" s="477">
        <v>6540</v>
      </c>
      <c r="I14" s="480" t="str">
        <f>IF(H14&lt;&gt;"",INDEX('Kode Akun'!$D:$D,MATCH($H14,'Kode Akun'!$C:$C,0),0),"")</f>
        <v>Beban Penyusutan Kendaraan Bermotor</v>
      </c>
      <c r="J14" s="481">
        <v>1875000</v>
      </c>
      <c r="K14" s="481"/>
      <c r="L14" s="482" t="s">
        <v>357</v>
      </c>
      <c r="M14" s="483"/>
      <c r="N14" s="484"/>
      <c r="O14" s="484"/>
      <c r="P14" s="488" t="str">
        <f>IFERROR(INDEX(Supplier!D:D,MATCH(O14,Supplier!C:C,0),0),"")</f>
        <v/>
      </c>
      <c r="Q14" s="484"/>
      <c r="R14" s="484"/>
      <c r="S14" s="488" t="str">
        <f>IFERROR(INDEX(Customer!D:D,MATCH(R14,Customer!C:C,0),0),"")</f>
        <v/>
      </c>
      <c r="T14" s="490">
        <f>IFERROR(INDEX('Kode Akun'!N:N,MATCH(H14,'Kode Akun'!C:C,0),0),"")</f>
        <v>6160</v>
      </c>
      <c r="U14" s="488" t="str">
        <f>IFERROR(INDEX('Kode Akun'!O:O,MATCH(H14,'Kode Akun'!C:C,0),0),"")</f>
        <v>EXP - Depreciation</v>
      </c>
      <c r="V14" s="166"/>
    </row>
    <row r="15" spans="1:23" ht="15" customHeight="1" x14ac:dyDescent="0.25">
      <c r="A15" s="51">
        <f t="shared" si="0"/>
        <v>0</v>
      </c>
      <c r="B15" s="51">
        <f t="shared" si="1"/>
        <v>0</v>
      </c>
      <c r="C15" s="237">
        <f t="shared" si="2"/>
        <v>0</v>
      </c>
      <c r="D15" s="477">
        <v>6</v>
      </c>
      <c r="E15" s="478">
        <v>43496</v>
      </c>
      <c r="F15" s="477"/>
      <c r="G15" s="479" t="s">
        <v>59</v>
      </c>
      <c r="H15" s="477">
        <v>1640</v>
      </c>
      <c r="I15" s="480" t="str">
        <f>IF(H15&lt;&gt;"",INDEX('Kode Akun'!$D:$D,MATCH($H15,'Kode Akun'!$C:$C,0),0),"")</f>
        <v>Akumulasi Penyusutan Kendaraan Bermotor</v>
      </c>
      <c r="J15" s="481"/>
      <c r="K15" s="481">
        <v>1875000</v>
      </c>
      <c r="L15" s="482" t="s">
        <v>357</v>
      </c>
      <c r="M15" s="483"/>
      <c r="N15" s="484"/>
      <c r="O15" s="484"/>
      <c r="P15" s="488" t="str">
        <f>IFERROR(INDEX(Supplier!D:D,MATCH(O15,Supplier!C:C,0),0),"")</f>
        <v/>
      </c>
      <c r="Q15" s="484"/>
      <c r="R15" s="484"/>
      <c r="S15" s="488" t="str">
        <f>IFERROR(INDEX(Customer!D:D,MATCH(R15,Customer!C:C,0),0),"")</f>
        <v/>
      </c>
      <c r="T15" s="490">
        <f>IFERROR(INDEX('Kode Akun'!N:N,MATCH(H15,'Kode Akun'!C:C,0),0),"")</f>
        <v>1640</v>
      </c>
      <c r="U15" s="488" t="str">
        <f>IFERROR(INDEX('Kode Akun'!O:O,MATCH(H15,'Kode Akun'!C:C,0),0),"")</f>
        <v>ACCUM DEPR - Vehicles</v>
      </c>
      <c r="V15" s="166"/>
    </row>
    <row r="16" spans="1:23" ht="15" customHeight="1" x14ac:dyDescent="0.25">
      <c r="A16" s="51">
        <f t="shared" si="0"/>
        <v>0</v>
      </c>
      <c r="B16" s="51">
        <f t="shared" si="1"/>
        <v>0</v>
      </c>
      <c r="C16" s="237">
        <f t="shared" si="2"/>
        <v>0</v>
      </c>
      <c r="D16" s="477">
        <v>7</v>
      </c>
      <c r="E16" s="478">
        <v>43496</v>
      </c>
      <c r="F16" s="477"/>
      <c r="G16" s="479" t="s">
        <v>78</v>
      </c>
      <c r="H16" s="477">
        <v>6210</v>
      </c>
      <c r="I16" s="480" t="str">
        <f>IF(H16&lt;&gt;"",INDEX('Kode Akun'!$D:$D,MATCH($H16,'Kode Akun'!$C:$C,0),0),"")</f>
        <v>Beban Sewa</v>
      </c>
      <c r="J16" s="481">
        <v>6000000</v>
      </c>
      <c r="K16" s="481"/>
      <c r="L16" s="482" t="s">
        <v>357</v>
      </c>
      <c r="M16" s="483"/>
      <c r="N16" s="484"/>
      <c r="O16" s="484"/>
      <c r="P16" s="488" t="str">
        <f>IFERROR(INDEX(Supplier!D:D,MATCH(O16,Supplier!C:C,0),0),"")</f>
        <v/>
      </c>
      <c r="Q16" s="484"/>
      <c r="R16" s="484"/>
      <c r="S16" s="488" t="str">
        <f>IFERROR(INDEX(Customer!D:D,MATCH(R16,Customer!C:C,0),0),"")</f>
        <v/>
      </c>
      <c r="T16" s="490">
        <f>IFERROR(INDEX('Kode Akun'!N:N,MATCH(H16,'Kode Akun'!C:C,0),0),"")</f>
        <v>6000</v>
      </c>
      <c r="U16" s="488" t="str">
        <f>IFERROR(INDEX('Kode Akun'!O:O,MATCH(H16,'Kode Akun'!C:C,0),0),"")</f>
        <v>OPERATING EXPENSES</v>
      </c>
      <c r="V16" s="166"/>
    </row>
    <row r="17" spans="1:22" ht="15" customHeight="1" x14ac:dyDescent="0.25">
      <c r="A17" s="51">
        <f t="shared" si="0"/>
        <v>0</v>
      </c>
      <c r="B17" s="51">
        <f t="shared" si="1"/>
        <v>0</v>
      </c>
      <c r="C17" s="237">
        <f t="shared" si="2"/>
        <v>0</v>
      </c>
      <c r="D17" s="477">
        <v>8</v>
      </c>
      <c r="E17" s="478">
        <v>43496</v>
      </c>
      <c r="F17" s="477"/>
      <c r="G17" s="479" t="s">
        <v>205</v>
      </c>
      <c r="H17" s="477">
        <v>1420</v>
      </c>
      <c r="I17" s="480" t="str">
        <f>IF(H17&lt;&gt;"",INDEX('Kode Akun'!$D:$D,MATCH($H17,'Kode Akun'!$C:$C,0),0),"")</f>
        <v>Sewa dibayar di Muka</v>
      </c>
      <c r="J17" s="481"/>
      <c r="K17" s="481">
        <v>6000000</v>
      </c>
      <c r="L17" s="482" t="s">
        <v>357</v>
      </c>
      <c r="M17" s="483"/>
      <c r="N17" s="484"/>
      <c r="O17" s="484"/>
      <c r="P17" s="488" t="str">
        <f>IFERROR(INDEX(Supplier!D:D,MATCH(O17,Supplier!C:C,0),0),"")</f>
        <v/>
      </c>
      <c r="Q17" s="484"/>
      <c r="R17" s="484"/>
      <c r="S17" s="488" t="str">
        <f>IFERROR(INDEX(Customer!D:D,MATCH(R17,Customer!C:C,0),0),"")</f>
        <v/>
      </c>
      <c r="T17" s="490">
        <f>IFERROR(INDEX('Kode Akun'!N:N,MATCH(H17,'Kode Akun'!C:C,0),0),"")</f>
        <v>1420</v>
      </c>
      <c r="U17" s="488" t="str">
        <f>IFERROR(INDEX('Kode Akun'!O:O,MATCH(H17,'Kode Akun'!C:C,0),0),"")</f>
        <v>PREPAID EXP - Rent</v>
      </c>
      <c r="V17" s="166"/>
    </row>
    <row r="18" spans="1:22" ht="15" customHeight="1" x14ac:dyDescent="0.25">
      <c r="A18" s="51">
        <f t="shared" si="0"/>
        <v>0</v>
      </c>
      <c r="B18" s="51">
        <f t="shared" si="1"/>
        <v>0</v>
      </c>
      <c r="C18" s="237">
        <f t="shared" si="2"/>
        <v>0</v>
      </c>
      <c r="D18" s="477">
        <v>9</v>
      </c>
      <c r="E18" s="478">
        <v>43524</v>
      </c>
      <c r="F18" s="477"/>
      <c r="G18" s="479" t="s">
        <v>81</v>
      </c>
      <c r="H18" s="477">
        <v>6520</v>
      </c>
      <c r="I18" s="480" t="str">
        <f>IF(H18&lt;&gt;"",INDEX('Kode Akun'!$D:$D,MATCH($H18,'Kode Akun'!$C:$C,0),0),"")</f>
        <v>Beban Penyusutan Furnitur</v>
      </c>
      <c r="J18" s="481">
        <v>250000</v>
      </c>
      <c r="K18" s="481"/>
      <c r="L18" s="482" t="s">
        <v>357</v>
      </c>
      <c r="M18" s="483"/>
      <c r="N18" s="484"/>
      <c r="O18" s="484"/>
      <c r="P18" s="488" t="str">
        <f>IFERROR(INDEX(Supplier!D:D,MATCH(O18,Supplier!C:C,0),0),"")</f>
        <v/>
      </c>
      <c r="Q18" s="484"/>
      <c r="R18" s="484"/>
      <c r="S18" s="488" t="str">
        <f>IFERROR(INDEX(Customer!D:D,MATCH(R18,Customer!C:C,0),0),"")</f>
        <v/>
      </c>
      <c r="T18" s="490">
        <f>IFERROR(INDEX('Kode Akun'!N:N,MATCH(H18,'Kode Akun'!C:C,0),0),"")</f>
        <v>6160</v>
      </c>
      <c r="U18" s="488" t="str">
        <f>IFERROR(INDEX('Kode Akun'!O:O,MATCH(H18,'Kode Akun'!C:C,0),0),"")</f>
        <v>EXP - Depreciation</v>
      </c>
      <c r="V18" s="166"/>
    </row>
    <row r="19" spans="1:22" ht="15" customHeight="1" x14ac:dyDescent="0.25">
      <c r="A19" s="51">
        <f t="shared" si="0"/>
        <v>0</v>
      </c>
      <c r="B19" s="51">
        <f t="shared" si="1"/>
        <v>0</v>
      </c>
      <c r="C19" s="237">
        <f t="shared" si="2"/>
        <v>0</v>
      </c>
      <c r="D19" s="477">
        <v>10</v>
      </c>
      <c r="E19" s="478">
        <v>43524</v>
      </c>
      <c r="F19" s="477"/>
      <c r="G19" s="479" t="s">
        <v>58</v>
      </c>
      <c r="H19" s="477">
        <v>1630</v>
      </c>
      <c r="I19" s="480" t="str">
        <f>IF(H19&lt;&gt;"",INDEX('Kode Akun'!$D:$D,MATCH($H19,'Kode Akun'!$C:$C,0),0),"")</f>
        <v>Akumulasi Penyusutan Furnitur</v>
      </c>
      <c r="J19" s="481"/>
      <c r="K19" s="481">
        <v>250000</v>
      </c>
      <c r="L19" s="482" t="s">
        <v>357</v>
      </c>
      <c r="M19" s="483"/>
      <c r="N19" s="484"/>
      <c r="O19" s="484"/>
      <c r="P19" s="488" t="str">
        <f>IFERROR(INDEX(Supplier!D:D,MATCH(O19,Supplier!C:C,0),0),"")</f>
        <v/>
      </c>
      <c r="Q19" s="484"/>
      <c r="R19" s="484"/>
      <c r="S19" s="488" t="str">
        <f>IFERROR(INDEX(Customer!D:D,MATCH(R19,Customer!C:C,0),0),"")</f>
        <v/>
      </c>
      <c r="T19" s="490">
        <f>IFERROR(INDEX('Kode Akun'!N:N,MATCH(H19,'Kode Akun'!C:C,0),0),"")</f>
        <v>1630</v>
      </c>
      <c r="U19" s="488" t="str">
        <f>IFERROR(INDEX('Kode Akun'!O:O,MATCH(H19,'Kode Akun'!C:C,0),0),"")</f>
        <v>ACCUM DEPR - Furniture and Fixtures</v>
      </c>
      <c r="V19" s="166"/>
    </row>
    <row r="20" spans="1:22" ht="15" customHeight="1" x14ac:dyDescent="0.25">
      <c r="A20" s="51">
        <f t="shared" si="0"/>
        <v>0</v>
      </c>
      <c r="B20" s="51">
        <f t="shared" si="1"/>
        <v>0</v>
      </c>
      <c r="C20" s="237">
        <f t="shared" si="2"/>
        <v>0</v>
      </c>
      <c r="D20" s="477">
        <v>11</v>
      </c>
      <c r="E20" s="478">
        <v>43524</v>
      </c>
      <c r="F20" s="477"/>
      <c r="G20" s="479" t="s">
        <v>492</v>
      </c>
      <c r="H20" s="477">
        <v>6510</v>
      </c>
      <c r="I20" s="480" t="str">
        <f>IF(H20&lt;&gt;"",INDEX('Kode Akun'!$D:$D,MATCH($H20,'Kode Akun'!$C:$C,0),0),"")</f>
        <v>Beban Penyusutan Komputer dan Elektronik</v>
      </c>
      <c r="J20" s="481">
        <v>885416.66666666663</v>
      </c>
      <c r="K20" s="481"/>
      <c r="L20" s="482" t="s">
        <v>357</v>
      </c>
      <c r="M20" s="483"/>
      <c r="N20" s="484"/>
      <c r="O20" s="484"/>
      <c r="P20" s="488" t="str">
        <f>IFERROR(INDEX(Supplier!D:D,MATCH(O20,Supplier!C:C,0),0),"")</f>
        <v/>
      </c>
      <c r="Q20" s="484"/>
      <c r="R20" s="484"/>
      <c r="S20" s="488" t="str">
        <f>IFERROR(INDEX(Customer!D:D,MATCH(R20,Customer!C:C,0),0),"")</f>
        <v/>
      </c>
      <c r="T20" s="490">
        <f>IFERROR(INDEX('Kode Akun'!N:N,MATCH(H20,'Kode Akun'!C:C,0),0),"")</f>
        <v>6160</v>
      </c>
      <c r="U20" s="488" t="str">
        <f>IFERROR(INDEX('Kode Akun'!O:O,MATCH(H20,'Kode Akun'!C:C,0),0),"")</f>
        <v>EXP - Depreciation</v>
      </c>
      <c r="V20" s="166"/>
    </row>
    <row r="21" spans="1:22" ht="15" customHeight="1" x14ac:dyDescent="0.25">
      <c r="A21" s="51">
        <f t="shared" si="0"/>
        <v>0</v>
      </c>
      <c r="B21" s="51">
        <f t="shared" si="1"/>
        <v>0</v>
      </c>
      <c r="C21" s="237">
        <f t="shared" si="2"/>
        <v>0</v>
      </c>
      <c r="D21" s="477">
        <v>12</v>
      </c>
      <c r="E21" s="478">
        <v>43524</v>
      </c>
      <c r="F21" s="477"/>
      <c r="G21" s="479" t="s">
        <v>216</v>
      </c>
      <c r="H21" s="477">
        <v>1610</v>
      </c>
      <c r="I21" s="480" t="str">
        <f>IF(H21&lt;&gt;"",INDEX('Kode Akun'!$D:$D,MATCH($H21,'Kode Akun'!$C:$C,0),0),"")</f>
        <v>Akumulasi Penyusutan Komputer dan Elektronik</v>
      </c>
      <c r="J21" s="481"/>
      <c r="K21" s="481">
        <v>885416.66666666663</v>
      </c>
      <c r="L21" s="482" t="s">
        <v>357</v>
      </c>
      <c r="M21" s="483"/>
      <c r="N21" s="484"/>
      <c r="O21" s="484"/>
      <c r="P21" s="488" t="str">
        <f>IFERROR(INDEX(Supplier!D:D,MATCH(O21,Supplier!C:C,0),0),"")</f>
        <v/>
      </c>
      <c r="Q21" s="484"/>
      <c r="R21" s="484"/>
      <c r="S21" s="488" t="str">
        <f>IFERROR(INDEX(Customer!D:D,MATCH(R21,Customer!C:C,0),0),"")</f>
        <v/>
      </c>
      <c r="T21" s="490">
        <f>IFERROR(INDEX('Kode Akun'!N:N,MATCH(H21,'Kode Akun'!C:C,0),0),"")</f>
        <v>1610</v>
      </c>
      <c r="U21" s="488" t="str">
        <f>IFERROR(INDEX('Kode Akun'!O:O,MATCH(H21,'Kode Akun'!C:C,0),0),"")</f>
        <v>ACCUM DEPR - Computer Equipment</v>
      </c>
      <c r="V21" s="166"/>
    </row>
    <row r="22" spans="1:22" ht="15" customHeight="1" x14ac:dyDescent="0.25">
      <c r="A22" s="51">
        <f t="shared" si="0"/>
        <v>0</v>
      </c>
      <c r="B22" s="51">
        <f t="shared" si="1"/>
        <v>0</v>
      </c>
      <c r="C22" s="237">
        <f t="shared" si="2"/>
        <v>0</v>
      </c>
      <c r="D22" s="477">
        <v>13</v>
      </c>
      <c r="E22" s="478">
        <v>43524</v>
      </c>
      <c r="F22" s="477"/>
      <c r="G22" s="479" t="s">
        <v>494</v>
      </c>
      <c r="H22" s="477">
        <v>6540</v>
      </c>
      <c r="I22" s="480" t="str">
        <f>IF(H22&lt;&gt;"",INDEX('Kode Akun'!$D:$D,MATCH($H22,'Kode Akun'!$C:$C,0),0),"")</f>
        <v>Beban Penyusutan Kendaraan Bermotor</v>
      </c>
      <c r="J22" s="481">
        <v>1875000</v>
      </c>
      <c r="K22" s="481"/>
      <c r="L22" s="482" t="s">
        <v>357</v>
      </c>
      <c r="M22" s="483"/>
      <c r="N22" s="484"/>
      <c r="O22" s="484"/>
      <c r="P22" s="488" t="str">
        <f>IFERROR(INDEX(Supplier!D:D,MATCH(O22,Supplier!C:C,0),0),"")</f>
        <v/>
      </c>
      <c r="Q22" s="484"/>
      <c r="R22" s="484"/>
      <c r="S22" s="488" t="str">
        <f>IFERROR(INDEX(Customer!D:D,MATCH(R22,Customer!C:C,0),0),"")</f>
        <v/>
      </c>
      <c r="T22" s="490">
        <f>IFERROR(INDEX('Kode Akun'!N:N,MATCH(H22,'Kode Akun'!C:C,0),0),"")</f>
        <v>6160</v>
      </c>
      <c r="U22" s="488" t="str">
        <f>IFERROR(INDEX('Kode Akun'!O:O,MATCH(H22,'Kode Akun'!C:C,0),0),"")</f>
        <v>EXP - Depreciation</v>
      </c>
      <c r="V22" s="166"/>
    </row>
    <row r="23" spans="1:22" ht="15" customHeight="1" x14ac:dyDescent="0.25">
      <c r="A23" s="51">
        <f t="shared" si="0"/>
        <v>0</v>
      </c>
      <c r="B23" s="51">
        <f t="shared" si="1"/>
        <v>0</v>
      </c>
      <c r="C23" s="237">
        <f t="shared" si="2"/>
        <v>0</v>
      </c>
      <c r="D23" s="477">
        <v>14</v>
      </c>
      <c r="E23" s="478">
        <v>43524</v>
      </c>
      <c r="F23" s="477"/>
      <c r="G23" s="479" t="s">
        <v>59</v>
      </c>
      <c r="H23" s="477">
        <v>1640</v>
      </c>
      <c r="I23" s="480" t="str">
        <f>IF(H23&lt;&gt;"",INDEX('Kode Akun'!$D:$D,MATCH($H23,'Kode Akun'!$C:$C,0),0),"")</f>
        <v>Akumulasi Penyusutan Kendaraan Bermotor</v>
      </c>
      <c r="J23" s="481"/>
      <c r="K23" s="481">
        <v>1875000</v>
      </c>
      <c r="L23" s="482" t="s">
        <v>357</v>
      </c>
      <c r="M23" s="483"/>
      <c r="N23" s="484"/>
      <c r="O23" s="484"/>
      <c r="P23" s="488" t="str">
        <f>IFERROR(INDEX(Supplier!D:D,MATCH(O23,Supplier!C:C,0),0),"")</f>
        <v/>
      </c>
      <c r="Q23" s="484"/>
      <c r="R23" s="484"/>
      <c r="S23" s="488" t="str">
        <f>IFERROR(INDEX(Customer!D:D,MATCH(R23,Customer!C:C,0),0),"")</f>
        <v/>
      </c>
      <c r="T23" s="490">
        <f>IFERROR(INDEX('Kode Akun'!N:N,MATCH(H23,'Kode Akun'!C:C,0),0),"")</f>
        <v>1640</v>
      </c>
      <c r="U23" s="488" t="str">
        <f>IFERROR(INDEX('Kode Akun'!O:O,MATCH(H23,'Kode Akun'!C:C,0),0),"")</f>
        <v>ACCUM DEPR - Vehicles</v>
      </c>
      <c r="V23" s="166"/>
    </row>
    <row r="24" spans="1:22" ht="15" customHeight="1" x14ac:dyDescent="0.25">
      <c r="A24" s="51">
        <f t="shared" si="0"/>
        <v>0</v>
      </c>
      <c r="B24" s="51">
        <f t="shared" si="1"/>
        <v>0</v>
      </c>
      <c r="C24" s="237">
        <f t="shared" si="2"/>
        <v>0</v>
      </c>
      <c r="D24" s="477">
        <v>15</v>
      </c>
      <c r="E24" s="478">
        <v>43524</v>
      </c>
      <c r="F24" s="477"/>
      <c r="G24" s="479" t="s">
        <v>78</v>
      </c>
      <c r="H24" s="477">
        <v>6210</v>
      </c>
      <c r="I24" s="480" t="str">
        <f>IF(H24&lt;&gt;"",INDEX('Kode Akun'!$D:$D,MATCH($H24,'Kode Akun'!$C:$C,0),0),"")</f>
        <v>Beban Sewa</v>
      </c>
      <c r="J24" s="481">
        <v>6000000</v>
      </c>
      <c r="K24" s="481"/>
      <c r="L24" s="482" t="s">
        <v>357</v>
      </c>
      <c r="M24" s="483"/>
      <c r="N24" s="484"/>
      <c r="O24" s="484"/>
      <c r="P24" s="488" t="str">
        <f>IFERROR(INDEX(Supplier!D:D,MATCH(O24,Supplier!C:C,0),0),"")</f>
        <v/>
      </c>
      <c r="Q24" s="484"/>
      <c r="R24" s="484"/>
      <c r="S24" s="488" t="str">
        <f>IFERROR(INDEX(Customer!D:D,MATCH(R24,Customer!C:C,0),0),"")</f>
        <v/>
      </c>
      <c r="T24" s="490">
        <f>IFERROR(INDEX('Kode Akun'!N:N,MATCH(H24,'Kode Akun'!C:C,0),0),"")</f>
        <v>6000</v>
      </c>
      <c r="U24" s="488" t="str">
        <f>IFERROR(INDEX('Kode Akun'!O:O,MATCH(H24,'Kode Akun'!C:C,0),0),"")</f>
        <v>OPERATING EXPENSES</v>
      </c>
      <c r="V24" s="166"/>
    </row>
    <row r="25" spans="1:22" ht="15" customHeight="1" x14ac:dyDescent="0.25">
      <c r="A25" s="51">
        <f t="shared" si="0"/>
        <v>0</v>
      </c>
      <c r="B25" s="51">
        <f t="shared" si="1"/>
        <v>0</v>
      </c>
      <c r="C25" s="237">
        <f t="shared" si="2"/>
        <v>0</v>
      </c>
      <c r="D25" s="477">
        <v>16</v>
      </c>
      <c r="E25" s="478">
        <v>43524</v>
      </c>
      <c r="F25" s="477"/>
      <c r="G25" s="479" t="s">
        <v>205</v>
      </c>
      <c r="H25" s="477">
        <v>1420</v>
      </c>
      <c r="I25" s="480" t="str">
        <f>IF(H25&lt;&gt;"",INDEX('Kode Akun'!$D:$D,MATCH($H25,'Kode Akun'!$C:$C,0),0),"")</f>
        <v>Sewa dibayar di Muka</v>
      </c>
      <c r="J25" s="481"/>
      <c r="K25" s="481">
        <v>6000000</v>
      </c>
      <c r="L25" s="482" t="s">
        <v>357</v>
      </c>
      <c r="M25" s="483"/>
      <c r="N25" s="484"/>
      <c r="O25" s="484"/>
      <c r="P25" s="488" t="str">
        <f>IFERROR(INDEX(Supplier!D:D,MATCH(O25,Supplier!C:C,0),0),"")</f>
        <v/>
      </c>
      <c r="Q25" s="484"/>
      <c r="R25" s="484"/>
      <c r="S25" s="488" t="str">
        <f>IFERROR(INDEX(Customer!D:D,MATCH(R25,Customer!C:C,0),0),"")</f>
        <v/>
      </c>
      <c r="T25" s="490">
        <f>IFERROR(INDEX('Kode Akun'!N:N,MATCH(H25,'Kode Akun'!C:C,0),0),"")</f>
        <v>1420</v>
      </c>
      <c r="U25" s="488" t="str">
        <f>IFERROR(INDEX('Kode Akun'!O:O,MATCH(H25,'Kode Akun'!C:C,0),0),"")</f>
        <v>PREPAID EXP - Rent</v>
      </c>
      <c r="V25" s="166"/>
    </row>
    <row r="26" spans="1:22" ht="15" customHeight="1" x14ac:dyDescent="0.25">
      <c r="A26" s="51">
        <f t="shared" si="0"/>
        <v>0</v>
      </c>
      <c r="B26" s="51">
        <f t="shared" si="1"/>
        <v>0</v>
      </c>
      <c r="C26" s="237">
        <f t="shared" si="2"/>
        <v>0</v>
      </c>
      <c r="D26" s="477">
        <v>17</v>
      </c>
      <c r="E26" s="478">
        <v>43555</v>
      </c>
      <c r="F26" s="477"/>
      <c r="G26" s="479" t="s">
        <v>81</v>
      </c>
      <c r="H26" s="477">
        <v>6520</v>
      </c>
      <c r="I26" s="480" t="str">
        <f>IF(H26&lt;&gt;"",INDEX('Kode Akun'!$D:$D,MATCH($H26,'Kode Akun'!$C:$C,0),0),"")</f>
        <v>Beban Penyusutan Furnitur</v>
      </c>
      <c r="J26" s="481">
        <v>250000</v>
      </c>
      <c r="K26" s="481"/>
      <c r="L26" s="482" t="s">
        <v>357</v>
      </c>
      <c r="M26" s="483"/>
      <c r="N26" s="484"/>
      <c r="O26" s="484"/>
      <c r="P26" s="488" t="str">
        <f>IFERROR(INDEX(Supplier!D:D,MATCH(O26,Supplier!C:C,0),0),"")</f>
        <v/>
      </c>
      <c r="Q26" s="484"/>
      <c r="R26" s="484"/>
      <c r="S26" s="488" t="str">
        <f>IFERROR(INDEX(Customer!D:D,MATCH(R26,Customer!C:C,0),0),"")</f>
        <v/>
      </c>
      <c r="T26" s="490">
        <f>IFERROR(INDEX('Kode Akun'!N:N,MATCH(H26,'Kode Akun'!C:C,0),0),"")</f>
        <v>6160</v>
      </c>
      <c r="U26" s="488" t="str">
        <f>IFERROR(INDEX('Kode Akun'!O:O,MATCH(H26,'Kode Akun'!C:C,0),0),"")</f>
        <v>EXP - Depreciation</v>
      </c>
      <c r="V26" s="166"/>
    </row>
    <row r="27" spans="1:22" ht="15" customHeight="1" x14ac:dyDescent="0.25">
      <c r="A27" s="51">
        <f t="shared" si="0"/>
        <v>0</v>
      </c>
      <c r="B27" s="51">
        <f t="shared" si="1"/>
        <v>0</v>
      </c>
      <c r="C27" s="237">
        <f t="shared" si="2"/>
        <v>0</v>
      </c>
      <c r="D27" s="477">
        <v>18</v>
      </c>
      <c r="E27" s="478">
        <v>43555</v>
      </c>
      <c r="F27" s="477"/>
      <c r="G27" s="479" t="s">
        <v>58</v>
      </c>
      <c r="H27" s="477">
        <v>1630</v>
      </c>
      <c r="I27" s="480" t="str">
        <f>IF(H27&lt;&gt;"",INDEX('Kode Akun'!$D:$D,MATCH($H27,'Kode Akun'!$C:$C,0),0),"")</f>
        <v>Akumulasi Penyusutan Furnitur</v>
      </c>
      <c r="J27" s="481"/>
      <c r="K27" s="481">
        <v>250000</v>
      </c>
      <c r="L27" s="482" t="s">
        <v>357</v>
      </c>
      <c r="M27" s="483"/>
      <c r="N27" s="484"/>
      <c r="O27" s="484"/>
      <c r="P27" s="488" t="str">
        <f>IFERROR(INDEX(Supplier!D:D,MATCH(O27,Supplier!C:C,0),0),"")</f>
        <v/>
      </c>
      <c r="Q27" s="484"/>
      <c r="R27" s="484"/>
      <c r="S27" s="488" t="str">
        <f>IFERROR(INDEX(Customer!D:D,MATCH(R27,Customer!C:C,0),0),"")</f>
        <v/>
      </c>
      <c r="T27" s="490">
        <f>IFERROR(INDEX('Kode Akun'!N:N,MATCH(H27,'Kode Akun'!C:C,0),0),"")</f>
        <v>1630</v>
      </c>
      <c r="U27" s="488" t="str">
        <f>IFERROR(INDEX('Kode Akun'!O:O,MATCH(H27,'Kode Akun'!C:C,0),0),"")</f>
        <v>ACCUM DEPR - Furniture and Fixtures</v>
      </c>
      <c r="V27" s="166"/>
    </row>
    <row r="28" spans="1:22" ht="15" customHeight="1" x14ac:dyDescent="0.25">
      <c r="A28" s="51">
        <f t="shared" si="0"/>
        <v>0</v>
      </c>
      <c r="B28" s="51">
        <f t="shared" si="1"/>
        <v>0</v>
      </c>
      <c r="C28" s="237">
        <f t="shared" si="2"/>
        <v>0</v>
      </c>
      <c r="D28" s="477">
        <v>19</v>
      </c>
      <c r="E28" s="478">
        <v>43555</v>
      </c>
      <c r="F28" s="477"/>
      <c r="G28" s="479" t="s">
        <v>492</v>
      </c>
      <c r="H28" s="477">
        <v>6510</v>
      </c>
      <c r="I28" s="480" t="str">
        <f>IF(H28&lt;&gt;"",INDEX('Kode Akun'!$D:$D,MATCH($H28,'Kode Akun'!$C:$C,0),0),"")</f>
        <v>Beban Penyusutan Komputer dan Elektronik</v>
      </c>
      <c r="J28" s="481">
        <v>885416.66666666663</v>
      </c>
      <c r="K28" s="481"/>
      <c r="L28" s="482" t="s">
        <v>357</v>
      </c>
      <c r="M28" s="483"/>
      <c r="N28" s="484"/>
      <c r="O28" s="484"/>
      <c r="P28" s="488" t="str">
        <f>IFERROR(INDEX(Supplier!D:D,MATCH(O28,Supplier!C:C,0),0),"")</f>
        <v/>
      </c>
      <c r="Q28" s="484"/>
      <c r="R28" s="484"/>
      <c r="S28" s="488" t="str">
        <f>IFERROR(INDEX(Customer!D:D,MATCH(R28,Customer!C:C,0),0),"")</f>
        <v/>
      </c>
      <c r="T28" s="490">
        <f>IFERROR(INDEX('Kode Akun'!N:N,MATCH(H28,'Kode Akun'!C:C,0),0),"")</f>
        <v>6160</v>
      </c>
      <c r="U28" s="488" t="str">
        <f>IFERROR(INDEX('Kode Akun'!O:O,MATCH(H28,'Kode Akun'!C:C,0),0),"")</f>
        <v>EXP - Depreciation</v>
      </c>
      <c r="V28" s="166"/>
    </row>
    <row r="29" spans="1:22" ht="15" customHeight="1" x14ac:dyDescent="0.25">
      <c r="A29" s="51">
        <f t="shared" si="0"/>
        <v>0</v>
      </c>
      <c r="B29" s="51">
        <f t="shared" si="1"/>
        <v>0</v>
      </c>
      <c r="C29" s="237">
        <f t="shared" si="2"/>
        <v>0</v>
      </c>
      <c r="D29" s="477">
        <v>20</v>
      </c>
      <c r="E29" s="478">
        <v>43555</v>
      </c>
      <c r="F29" s="477"/>
      <c r="G29" s="479" t="s">
        <v>216</v>
      </c>
      <c r="H29" s="477">
        <v>1610</v>
      </c>
      <c r="I29" s="480" t="str">
        <f>IF(H29&lt;&gt;"",INDEX('Kode Akun'!$D:$D,MATCH($H29,'Kode Akun'!$C:$C,0),0),"")</f>
        <v>Akumulasi Penyusutan Komputer dan Elektronik</v>
      </c>
      <c r="J29" s="481"/>
      <c r="K29" s="481">
        <v>885416.66666666663</v>
      </c>
      <c r="L29" s="482" t="s">
        <v>357</v>
      </c>
      <c r="M29" s="483"/>
      <c r="N29" s="484"/>
      <c r="O29" s="484"/>
      <c r="P29" s="488" t="str">
        <f>IFERROR(INDEX(Supplier!D:D,MATCH(O29,Supplier!C:C,0),0),"")</f>
        <v/>
      </c>
      <c r="Q29" s="484"/>
      <c r="R29" s="484"/>
      <c r="S29" s="488" t="str">
        <f>IFERROR(INDEX(Customer!D:D,MATCH(R29,Customer!C:C,0),0),"")</f>
        <v/>
      </c>
      <c r="T29" s="490">
        <f>IFERROR(INDEX('Kode Akun'!N:N,MATCH(H29,'Kode Akun'!C:C,0),0),"")</f>
        <v>1610</v>
      </c>
      <c r="U29" s="488" t="str">
        <f>IFERROR(INDEX('Kode Akun'!O:O,MATCH(H29,'Kode Akun'!C:C,0),0),"")</f>
        <v>ACCUM DEPR - Computer Equipment</v>
      </c>
      <c r="V29" s="166"/>
    </row>
    <row r="30" spans="1:22" ht="15" customHeight="1" x14ac:dyDescent="0.25">
      <c r="A30" s="51">
        <f t="shared" si="0"/>
        <v>0</v>
      </c>
      <c r="B30" s="51">
        <f t="shared" si="1"/>
        <v>0</v>
      </c>
      <c r="C30" s="237">
        <f t="shared" si="2"/>
        <v>0</v>
      </c>
      <c r="D30" s="477">
        <v>21</v>
      </c>
      <c r="E30" s="478">
        <v>43555</v>
      </c>
      <c r="F30" s="477"/>
      <c r="G30" s="479" t="s">
        <v>494</v>
      </c>
      <c r="H30" s="477">
        <v>6540</v>
      </c>
      <c r="I30" s="480" t="str">
        <f>IF(H30&lt;&gt;"",INDEX('Kode Akun'!$D:$D,MATCH($H30,'Kode Akun'!$C:$C,0),0),"")</f>
        <v>Beban Penyusutan Kendaraan Bermotor</v>
      </c>
      <c r="J30" s="481">
        <v>1875000</v>
      </c>
      <c r="K30" s="481"/>
      <c r="L30" s="482" t="s">
        <v>357</v>
      </c>
      <c r="M30" s="483"/>
      <c r="N30" s="484"/>
      <c r="O30" s="484"/>
      <c r="P30" s="488" t="str">
        <f>IFERROR(INDEX(Supplier!D:D,MATCH(O30,Supplier!C:C,0),0),"")</f>
        <v/>
      </c>
      <c r="Q30" s="484"/>
      <c r="R30" s="484"/>
      <c r="S30" s="488" t="str">
        <f>IFERROR(INDEX(Customer!D:D,MATCH(R30,Customer!C:C,0),0),"")</f>
        <v/>
      </c>
      <c r="T30" s="490">
        <f>IFERROR(INDEX('Kode Akun'!N:N,MATCH(H30,'Kode Akun'!C:C,0),0),"")</f>
        <v>6160</v>
      </c>
      <c r="U30" s="488" t="str">
        <f>IFERROR(INDEX('Kode Akun'!O:O,MATCH(H30,'Kode Akun'!C:C,0),0),"")</f>
        <v>EXP - Depreciation</v>
      </c>
      <c r="V30" s="166"/>
    </row>
    <row r="31" spans="1:22" ht="15" customHeight="1" x14ac:dyDescent="0.25">
      <c r="A31" s="51">
        <f t="shared" si="0"/>
        <v>0</v>
      </c>
      <c r="B31" s="51">
        <f t="shared" si="1"/>
        <v>0</v>
      </c>
      <c r="C31" s="237">
        <f t="shared" si="2"/>
        <v>0</v>
      </c>
      <c r="D31" s="477">
        <v>22</v>
      </c>
      <c r="E31" s="478">
        <v>43555</v>
      </c>
      <c r="F31" s="477"/>
      <c r="G31" s="479" t="s">
        <v>59</v>
      </c>
      <c r="H31" s="477">
        <v>1640</v>
      </c>
      <c r="I31" s="480" t="str">
        <f>IF(H31&lt;&gt;"",INDEX('Kode Akun'!$D:$D,MATCH($H31,'Kode Akun'!$C:$C,0),0),"")</f>
        <v>Akumulasi Penyusutan Kendaraan Bermotor</v>
      </c>
      <c r="J31" s="481"/>
      <c r="K31" s="481">
        <v>1875000</v>
      </c>
      <c r="L31" s="482" t="s">
        <v>357</v>
      </c>
      <c r="M31" s="483"/>
      <c r="N31" s="484"/>
      <c r="O31" s="484"/>
      <c r="P31" s="488" t="str">
        <f>IFERROR(INDEX(Supplier!D:D,MATCH(O31,Supplier!C:C,0),0),"")</f>
        <v/>
      </c>
      <c r="Q31" s="484"/>
      <c r="R31" s="484"/>
      <c r="S31" s="488" t="str">
        <f>IFERROR(INDEX(Customer!D:D,MATCH(R31,Customer!C:C,0),0),"")</f>
        <v/>
      </c>
      <c r="T31" s="490">
        <f>IFERROR(INDEX('Kode Akun'!N:N,MATCH(H31,'Kode Akun'!C:C,0),0),"")</f>
        <v>1640</v>
      </c>
      <c r="U31" s="488" t="str">
        <f>IFERROR(INDEX('Kode Akun'!O:O,MATCH(H31,'Kode Akun'!C:C,0),0),"")</f>
        <v>ACCUM DEPR - Vehicles</v>
      </c>
      <c r="V31" s="166"/>
    </row>
    <row r="32" spans="1:22" ht="15" customHeight="1" x14ac:dyDescent="0.25">
      <c r="A32" s="51">
        <f t="shared" si="0"/>
        <v>0</v>
      </c>
      <c r="B32" s="51">
        <f t="shared" si="1"/>
        <v>0</v>
      </c>
      <c r="C32" s="237">
        <f t="shared" si="2"/>
        <v>0</v>
      </c>
      <c r="D32" s="477">
        <v>23</v>
      </c>
      <c r="E32" s="478">
        <v>43555</v>
      </c>
      <c r="F32" s="477"/>
      <c r="G32" s="479" t="s">
        <v>78</v>
      </c>
      <c r="H32" s="477">
        <v>6210</v>
      </c>
      <c r="I32" s="480" t="str">
        <f>IF(H32&lt;&gt;"",INDEX('Kode Akun'!$D:$D,MATCH($H32,'Kode Akun'!$C:$C,0),0),"")</f>
        <v>Beban Sewa</v>
      </c>
      <c r="J32" s="481">
        <v>6000000</v>
      </c>
      <c r="K32" s="481"/>
      <c r="L32" s="482" t="s">
        <v>357</v>
      </c>
      <c r="M32" s="483"/>
      <c r="N32" s="484"/>
      <c r="O32" s="484"/>
      <c r="P32" s="488" t="str">
        <f>IFERROR(INDEX(Supplier!D:D,MATCH(O32,Supplier!C:C,0),0),"")</f>
        <v/>
      </c>
      <c r="Q32" s="484"/>
      <c r="R32" s="484"/>
      <c r="S32" s="488" t="str">
        <f>IFERROR(INDEX(Customer!D:D,MATCH(R32,Customer!C:C,0),0),"")</f>
        <v/>
      </c>
      <c r="T32" s="490">
        <f>IFERROR(INDEX('Kode Akun'!N:N,MATCH(H32,'Kode Akun'!C:C,0),0),"")</f>
        <v>6000</v>
      </c>
      <c r="U32" s="488" t="str">
        <f>IFERROR(INDEX('Kode Akun'!O:O,MATCH(H32,'Kode Akun'!C:C,0),0),"")</f>
        <v>OPERATING EXPENSES</v>
      </c>
      <c r="V32" s="166"/>
    </row>
    <row r="33" spans="1:22" ht="15" customHeight="1" x14ac:dyDescent="0.25">
      <c r="A33" s="51">
        <f t="shared" si="0"/>
        <v>0</v>
      </c>
      <c r="B33" s="51">
        <f t="shared" si="1"/>
        <v>0</v>
      </c>
      <c r="C33" s="237">
        <f t="shared" si="2"/>
        <v>0</v>
      </c>
      <c r="D33" s="477">
        <v>24</v>
      </c>
      <c r="E33" s="478">
        <v>43555</v>
      </c>
      <c r="F33" s="477"/>
      <c r="G33" s="479" t="s">
        <v>205</v>
      </c>
      <c r="H33" s="477">
        <v>1420</v>
      </c>
      <c r="I33" s="480" t="str">
        <f>IF(H33&lt;&gt;"",INDEX('Kode Akun'!$D:$D,MATCH($H33,'Kode Akun'!$C:$C,0),0),"")</f>
        <v>Sewa dibayar di Muka</v>
      </c>
      <c r="J33" s="481"/>
      <c r="K33" s="481">
        <v>6000000</v>
      </c>
      <c r="L33" s="482" t="s">
        <v>357</v>
      </c>
      <c r="M33" s="483"/>
      <c r="N33" s="484"/>
      <c r="O33" s="484"/>
      <c r="P33" s="488" t="str">
        <f>IFERROR(INDEX(Supplier!D:D,MATCH(O33,Supplier!C:C,0),0),"")</f>
        <v/>
      </c>
      <c r="Q33" s="484"/>
      <c r="R33" s="484"/>
      <c r="S33" s="488" t="str">
        <f>IFERROR(INDEX(Customer!D:D,MATCH(R33,Customer!C:C,0),0),"")</f>
        <v/>
      </c>
      <c r="T33" s="490">
        <f>IFERROR(INDEX('Kode Akun'!N:N,MATCH(H33,'Kode Akun'!C:C,0),0),"")</f>
        <v>1420</v>
      </c>
      <c r="U33" s="488" t="str">
        <f>IFERROR(INDEX('Kode Akun'!O:O,MATCH(H33,'Kode Akun'!C:C,0),0),"")</f>
        <v>PREPAID EXP - Rent</v>
      </c>
      <c r="V33" s="166"/>
    </row>
    <row r="34" spans="1:22" ht="15" customHeight="1" x14ac:dyDescent="0.25">
      <c r="A34" s="51">
        <f t="shared" si="0"/>
        <v>0</v>
      </c>
      <c r="B34" s="51">
        <f t="shared" si="1"/>
        <v>0</v>
      </c>
      <c r="C34" s="237">
        <f t="shared" si="2"/>
        <v>0</v>
      </c>
      <c r="D34" s="477">
        <v>25</v>
      </c>
      <c r="E34" s="478">
        <v>43585</v>
      </c>
      <c r="F34" s="477"/>
      <c r="G34" s="479" t="s">
        <v>81</v>
      </c>
      <c r="H34" s="477">
        <v>6520</v>
      </c>
      <c r="I34" s="480" t="str">
        <f>IF(H34&lt;&gt;"",INDEX('Kode Akun'!$D:$D,MATCH($H34,'Kode Akun'!$C:$C,0),0),"")</f>
        <v>Beban Penyusutan Furnitur</v>
      </c>
      <c r="J34" s="481">
        <v>250000</v>
      </c>
      <c r="K34" s="481"/>
      <c r="L34" s="482" t="s">
        <v>357</v>
      </c>
      <c r="M34" s="483"/>
      <c r="N34" s="484"/>
      <c r="O34" s="484"/>
      <c r="P34" s="488" t="str">
        <f>IFERROR(INDEX(Supplier!D:D,MATCH(O34,Supplier!C:C,0),0),"")</f>
        <v/>
      </c>
      <c r="Q34" s="484"/>
      <c r="R34" s="484"/>
      <c r="S34" s="488" t="str">
        <f>IFERROR(INDEX(Customer!D:D,MATCH(R34,Customer!C:C,0),0),"")</f>
        <v/>
      </c>
      <c r="T34" s="490">
        <f>IFERROR(INDEX('Kode Akun'!N:N,MATCH(H34,'Kode Akun'!C:C,0),0),"")</f>
        <v>6160</v>
      </c>
      <c r="U34" s="488" t="str">
        <f>IFERROR(INDEX('Kode Akun'!O:O,MATCH(H34,'Kode Akun'!C:C,0),0),"")</f>
        <v>EXP - Depreciation</v>
      </c>
      <c r="V34" s="166"/>
    </row>
    <row r="35" spans="1:22" ht="15" customHeight="1" x14ac:dyDescent="0.25">
      <c r="A35" s="51">
        <f t="shared" si="0"/>
        <v>0</v>
      </c>
      <c r="B35" s="51">
        <f t="shared" si="1"/>
        <v>0</v>
      </c>
      <c r="C35" s="237">
        <f t="shared" si="2"/>
        <v>0</v>
      </c>
      <c r="D35" s="477">
        <v>26</v>
      </c>
      <c r="E35" s="478">
        <v>43585</v>
      </c>
      <c r="F35" s="477"/>
      <c r="G35" s="479" t="s">
        <v>58</v>
      </c>
      <c r="H35" s="477">
        <v>1630</v>
      </c>
      <c r="I35" s="480" t="str">
        <f>IF(H35&lt;&gt;"",INDEX('Kode Akun'!$D:$D,MATCH($H35,'Kode Akun'!$C:$C,0),0),"")</f>
        <v>Akumulasi Penyusutan Furnitur</v>
      </c>
      <c r="J35" s="481"/>
      <c r="K35" s="481">
        <v>250000</v>
      </c>
      <c r="L35" s="482" t="s">
        <v>357</v>
      </c>
      <c r="M35" s="483"/>
      <c r="N35" s="484"/>
      <c r="O35" s="484"/>
      <c r="P35" s="488" t="str">
        <f>IFERROR(INDEX(Supplier!D:D,MATCH(O35,Supplier!C:C,0),0),"")</f>
        <v/>
      </c>
      <c r="Q35" s="484"/>
      <c r="R35" s="484"/>
      <c r="S35" s="488" t="str">
        <f>IFERROR(INDEX(Customer!D:D,MATCH(R35,Customer!C:C,0),0),"")</f>
        <v/>
      </c>
      <c r="T35" s="490">
        <f>IFERROR(INDEX('Kode Akun'!N:N,MATCH(H35,'Kode Akun'!C:C,0),0),"")</f>
        <v>1630</v>
      </c>
      <c r="U35" s="488" t="str">
        <f>IFERROR(INDEX('Kode Akun'!O:O,MATCH(H35,'Kode Akun'!C:C,0),0),"")</f>
        <v>ACCUM DEPR - Furniture and Fixtures</v>
      </c>
      <c r="V35" s="166"/>
    </row>
    <row r="36" spans="1:22" ht="15" customHeight="1" x14ac:dyDescent="0.25">
      <c r="A36" s="51">
        <f t="shared" si="0"/>
        <v>0</v>
      </c>
      <c r="B36" s="51">
        <f t="shared" si="1"/>
        <v>0</v>
      </c>
      <c r="C36" s="237">
        <f t="shared" si="2"/>
        <v>0</v>
      </c>
      <c r="D36" s="477">
        <v>27</v>
      </c>
      <c r="E36" s="478">
        <v>43585</v>
      </c>
      <c r="F36" s="477"/>
      <c r="G36" s="479" t="s">
        <v>492</v>
      </c>
      <c r="H36" s="477">
        <v>6510</v>
      </c>
      <c r="I36" s="480" t="str">
        <f>IF(H36&lt;&gt;"",INDEX('Kode Akun'!$D:$D,MATCH($H36,'Kode Akun'!$C:$C,0),0),"")</f>
        <v>Beban Penyusutan Komputer dan Elektronik</v>
      </c>
      <c r="J36" s="481">
        <v>885416.66666666663</v>
      </c>
      <c r="K36" s="481"/>
      <c r="L36" s="482" t="s">
        <v>357</v>
      </c>
      <c r="M36" s="483"/>
      <c r="N36" s="484"/>
      <c r="O36" s="484"/>
      <c r="P36" s="488" t="str">
        <f>IFERROR(INDEX(Supplier!D:D,MATCH(O36,Supplier!C:C,0),0),"")</f>
        <v/>
      </c>
      <c r="Q36" s="484"/>
      <c r="R36" s="484"/>
      <c r="S36" s="488" t="str">
        <f>IFERROR(INDEX(Customer!D:D,MATCH(R36,Customer!C:C,0),0),"")</f>
        <v/>
      </c>
      <c r="T36" s="490">
        <f>IFERROR(INDEX('Kode Akun'!N:N,MATCH(H36,'Kode Akun'!C:C,0),0),"")</f>
        <v>6160</v>
      </c>
      <c r="U36" s="488" t="str">
        <f>IFERROR(INDEX('Kode Akun'!O:O,MATCH(H36,'Kode Akun'!C:C,0),0),"")</f>
        <v>EXP - Depreciation</v>
      </c>
      <c r="V36" s="166"/>
    </row>
    <row r="37" spans="1:22" ht="15" customHeight="1" x14ac:dyDescent="0.25">
      <c r="A37" s="51">
        <f t="shared" si="0"/>
        <v>0</v>
      </c>
      <c r="B37" s="51">
        <f t="shared" si="1"/>
        <v>0</v>
      </c>
      <c r="C37" s="237">
        <f t="shared" si="2"/>
        <v>0</v>
      </c>
      <c r="D37" s="477">
        <v>28</v>
      </c>
      <c r="E37" s="478">
        <v>43585</v>
      </c>
      <c r="F37" s="477"/>
      <c r="G37" s="479" t="s">
        <v>216</v>
      </c>
      <c r="H37" s="477">
        <v>1610</v>
      </c>
      <c r="I37" s="480" t="str">
        <f>IF(H37&lt;&gt;"",INDEX('Kode Akun'!$D:$D,MATCH($H37,'Kode Akun'!$C:$C,0),0),"")</f>
        <v>Akumulasi Penyusutan Komputer dan Elektronik</v>
      </c>
      <c r="J37" s="481"/>
      <c r="K37" s="481">
        <v>885416.66666666663</v>
      </c>
      <c r="L37" s="482" t="s">
        <v>357</v>
      </c>
      <c r="M37" s="483"/>
      <c r="N37" s="484"/>
      <c r="O37" s="484"/>
      <c r="P37" s="488" t="str">
        <f>IFERROR(INDEX(Supplier!D:D,MATCH(O37,Supplier!C:C,0),0),"")</f>
        <v/>
      </c>
      <c r="Q37" s="484"/>
      <c r="R37" s="484"/>
      <c r="S37" s="488" t="str">
        <f>IFERROR(INDEX(Customer!D:D,MATCH(R37,Customer!C:C,0),0),"")</f>
        <v/>
      </c>
      <c r="T37" s="490">
        <f>IFERROR(INDEX('Kode Akun'!N:N,MATCH(H37,'Kode Akun'!C:C,0),0),"")</f>
        <v>1610</v>
      </c>
      <c r="U37" s="488" t="str">
        <f>IFERROR(INDEX('Kode Akun'!O:O,MATCH(H37,'Kode Akun'!C:C,0),0),"")</f>
        <v>ACCUM DEPR - Computer Equipment</v>
      </c>
      <c r="V37" s="166"/>
    </row>
    <row r="38" spans="1:22" ht="15" customHeight="1" x14ac:dyDescent="0.25">
      <c r="A38" s="51">
        <f t="shared" si="0"/>
        <v>0</v>
      </c>
      <c r="B38" s="51">
        <f t="shared" si="1"/>
        <v>0</v>
      </c>
      <c r="C38" s="237">
        <f t="shared" si="2"/>
        <v>0</v>
      </c>
      <c r="D38" s="477">
        <v>29</v>
      </c>
      <c r="E38" s="478">
        <v>43585</v>
      </c>
      <c r="F38" s="477"/>
      <c r="G38" s="479" t="s">
        <v>494</v>
      </c>
      <c r="H38" s="477">
        <v>6540</v>
      </c>
      <c r="I38" s="480" t="str">
        <f>IF(H38&lt;&gt;"",INDEX('Kode Akun'!$D:$D,MATCH($H38,'Kode Akun'!$C:$C,0),0),"")</f>
        <v>Beban Penyusutan Kendaraan Bermotor</v>
      </c>
      <c r="J38" s="481">
        <v>1875000</v>
      </c>
      <c r="K38" s="481"/>
      <c r="L38" s="482" t="s">
        <v>357</v>
      </c>
      <c r="M38" s="483"/>
      <c r="N38" s="484"/>
      <c r="O38" s="484"/>
      <c r="P38" s="488" t="str">
        <f>IFERROR(INDEX(Supplier!D:D,MATCH(O38,Supplier!C:C,0),0),"")</f>
        <v/>
      </c>
      <c r="Q38" s="484"/>
      <c r="R38" s="484"/>
      <c r="S38" s="488" t="str">
        <f>IFERROR(INDEX(Customer!D:D,MATCH(R38,Customer!C:C,0),0),"")</f>
        <v/>
      </c>
      <c r="T38" s="490">
        <f>IFERROR(INDEX('Kode Akun'!N:N,MATCH(H38,'Kode Akun'!C:C,0),0),"")</f>
        <v>6160</v>
      </c>
      <c r="U38" s="488" t="str">
        <f>IFERROR(INDEX('Kode Akun'!O:O,MATCH(H38,'Kode Akun'!C:C,0),0),"")</f>
        <v>EXP - Depreciation</v>
      </c>
      <c r="V38" s="166"/>
    </row>
    <row r="39" spans="1:22" ht="15" customHeight="1" x14ac:dyDescent="0.25">
      <c r="A39" s="51">
        <f t="shared" si="0"/>
        <v>0</v>
      </c>
      <c r="B39" s="51">
        <f t="shared" si="1"/>
        <v>0</v>
      </c>
      <c r="C39" s="237">
        <f t="shared" si="2"/>
        <v>0</v>
      </c>
      <c r="D39" s="477">
        <v>30</v>
      </c>
      <c r="E39" s="478">
        <v>43585</v>
      </c>
      <c r="F39" s="477"/>
      <c r="G39" s="479" t="s">
        <v>59</v>
      </c>
      <c r="H39" s="477">
        <v>1640</v>
      </c>
      <c r="I39" s="480" t="str">
        <f>IF(H39&lt;&gt;"",INDEX('Kode Akun'!$D:$D,MATCH($H39,'Kode Akun'!$C:$C,0),0),"")</f>
        <v>Akumulasi Penyusutan Kendaraan Bermotor</v>
      </c>
      <c r="J39" s="481"/>
      <c r="K39" s="481">
        <v>1875000</v>
      </c>
      <c r="L39" s="482" t="s">
        <v>357</v>
      </c>
      <c r="M39" s="483"/>
      <c r="N39" s="484"/>
      <c r="O39" s="484"/>
      <c r="P39" s="488" t="str">
        <f>IFERROR(INDEX(Supplier!D:D,MATCH(O39,Supplier!C:C,0),0),"")</f>
        <v/>
      </c>
      <c r="Q39" s="484"/>
      <c r="R39" s="484"/>
      <c r="S39" s="488" t="str">
        <f>IFERROR(INDEX(Customer!D:D,MATCH(R39,Customer!C:C,0),0),"")</f>
        <v/>
      </c>
      <c r="T39" s="490">
        <f>IFERROR(INDEX('Kode Akun'!N:N,MATCH(H39,'Kode Akun'!C:C,0),0),"")</f>
        <v>1640</v>
      </c>
      <c r="U39" s="488" t="str">
        <f>IFERROR(INDEX('Kode Akun'!O:O,MATCH(H39,'Kode Akun'!C:C,0),0),"")</f>
        <v>ACCUM DEPR - Vehicles</v>
      </c>
      <c r="V39" s="166"/>
    </row>
    <row r="40" spans="1:22" ht="15" customHeight="1" x14ac:dyDescent="0.25">
      <c r="A40" s="51">
        <f t="shared" si="0"/>
        <v>0</v>
      </c>
      <c r="B40" s="51">
        <f t="shared" si="1"/>
        <v>0</v>
      </c>
      <c r="C40" s="237">
        <f t="shared" si="2"/>
        <v>0</v>
      </c>
      <c r="D40" s="477">
        <v>31</v>
      </c>
      <c r="E40" s="478">
        <v>43585</v>
      </c>
      <c r="F40" s="477"/>
      <c r="G40" s="479" t="s">
        <v>78</v>
      </c>
      <c r="H40" s="477">
        <v>6210</v>
      </c>
      <c r="I40" s="480" t="str">
        <f>IF(H40&lt;&gt;"",INDEX('Kode Akun'!$D:$D,MATCH($H40,'Kode Akun'!$C:$C,0),0),"")</f>
        <v>Beban Sewa</v>
      </c>
      <c r="J40" s="481">
        <v>6000000</v>
      </c>
      <c r="K40" s="481"/>
      <c r="L40" s="482" t="s">
        <v>357</v>
      </c>
      <c r="M40" s="483"/>
      <c r="N40" s="484"/>
      <c r="O40" s="484"/>
      <c r="P40" s="488" t="str">
        <f>IFERROR(INDEX(Supplier!D:D,MATCH(O40,Supplier!C:C,0),0),"")</f>
        <v/>
      </c>
      <c r="Q40" s="484"/>
      <c r="R40" s="484"/>
      <c r="S40" s="488" t="str">
        <f>IFERROR(INDEX(Customer!D:D,MATCH(R40,Customer!C:C,0),0),"")</f>
        <v/>
      </c>
      <c r="T40" s="490">
        <f>IFERROR(INDEX('Kode Akun'!N:N,MATCH(H40,'Kode Akun'!C:C,0),0),"")</f>
        <v>6000</v>
      </c>
      <c r="U40" s="488" t="str">
        <f>IFERROR(INDEX('Kode Akun'!O:O,MATCH(H40,'Kode Akun'!C:C,0),0),"")</f>
        <v>OPERATING EXPENSES</v>
      </c>
      <c r="V40" s="166"/>
    </row>
    <row r="41" spans="1:22" ht="15" customHeight="1" x14ac:dyDescent="0.25">
      <c r="A41" s="51">
        <f t="shared" si="0"/>
        <v>0</v>
      </c>
      <c r="B41" s="51">
        <f t="shared" si="1"/>
        <v>0</v>
      </c>
      <c r="C41" s="237">
        <f t="shared" si="2"/>
        <v>0</v>
      </c>
      <c r="D41" s="477">
        <v>32</v>
      </c>
      <c r="E41" s="478">
        <v>43585</v>
      </c>
      <c r="F41" s="477"/>
      <c r="G41" s="479" t="s">
        <v>205</v>
      </c>
      <c r="H41" s="477">
        <v>1420</v>
      </c>
      <c r="I41" s="480" t="str">
        <f>IF(H41&lt;&gt;"",INDEX('Kode Akun'!$D:$D,MATCH($H41,'Kode Akun'!$C:$C,0),0),"")</f>
        <v>Sewa dibayar di Muka</v>
      </c>
      <c r="J41" s="481"/>
      <c r="K41" s="481">
        <v>6000000</v>
      </c>
      <c r="L41" s="482" t="s">
        <v>357</v>
      </c>
      <c r="M41" s="483"/>
      <c r="N41" s="484"/>
      <c r="O41" s="484"/>
      <c r="P41" s="488" t="str">
        <f>IFERROR(INDEX(Supplier!D:D,MATCH(O41,Supplier!C:C,0),0),"")</f>
        <v/>
      </c>
      <c r="Q41" s="484"/>
      <c r="R41" s="484"/>
      <c r="S41" s="488" t="str">
        <f>IFERROR(INDEX(Customer!D:D,MATCH(R41,Customer!C:C,0),0),"")</f>
        <v/>
      </c>
      <c r="T41" s="490">
        <f>IFERROR(INDEX('Kode Akun'!N:N,MATCH(H41,'Kode Akun'!C:C,0),0),"")</f>
        <v>1420</v>
      </c>
      <c r="U41" s="488" t="str">
        <f>IFERROR(INDEX('Kode Akun'!O:O,MATCH(H41,'Kode Akun'!C:C,0),0),"")</f>
        <v>PREPAID EXP - Rent</v>
      </c>
      <c r="V41" s="166"/>
    </row>
    <row r="42" spans="1:22" ht="15" customHeight="1" x14ac:dyDescent="0.25">
      <c r="A42" s="51">
        <f t="shared" si="0"/>
        <v>0</v>
      </c>
      <c r="B42" s="51">
        <f t="shared" si="1"/>
        <v>0</v>
      </c>
      <c r="C42" s="237">
        <f t="shared" si="2"/>
        <v>0</v>
      </c>
      <c r="D42" s="477">
        <v>33</v>
      </c>
      <c r="E42" s="478">
        <v>43616</v>
      </c>
      <c r="F42" s="477"/>
      <c r="G42" s="479" t="s">
        <v>81</v>
      </c>
      <c r="H42" s="477">
        <v>6520</v>
      </c>
      <c r="I42" s="480" t="str">
        <f>IF(H42&lt;&gt;"",INDEX('Kode Akun'!$D:$D,MATCH($H42,'Kode Akun'!$C:$C,0),0),"")</f>
        <v>Beban Penyusutan Furnitur</v>
      </c>
      <c r="J42" s="481">
        <v>250000</v>
      </c>
      <c r="K42" s="481"/>
      <c r="L42" s="482" t="s">
        <v>357</v>
      </c>
      <c r="M42" s="483"/>
      <c r="N42" s="484"/>
      <c r="O42" s="484"/>
      <c r="P42" s="488" t="str">
        <f>IFERROR(INDEX(Supplier!D:D,MATCH(O42,Supplier!C:C,0),0),"")</f>
        <v/>
      </c>
      <c r="Q42" s="484"/>
      <c r="R42" s="484"/>
      <c r="S42" s="488" t="str">
        <f>IFERROR(INDEX(Customer!D:D,MATCH(R42,Customer!C:C,0),0),"")</f>
        <v/>
      </c>
      <c r="T42" s="490">
        <f>IFERROR(INDEX('Kode Akun'!N:N,MATCH(H42,'Kode Akun'!C:C,0),0),"")</f>
        <v>6160</v>
      </c>
      <c r="U42" s="488" t="str">
        <f>IFERROR(INDEX('Kode Akun'!O:O,MATCH(H42,'Kode Akun'!C:C,0),0),"")</f>
        <v>EXP - Depreciation</v>
      </c>
      <c r="V42" s="166"/>
    </row>
    <row r="43" spans="1:22" ht="15" customHeight="1" x14ac:dyDescent="0.25">
      <c r="A43" s="51">
        <f t="shared" si="0"/>
        <v>0</v>
      </c>
      <c r="B43" s="51">
        <f t="shared" si="1"/>
        <v>0</v>
      </c>
      <c r="C43" s="237">
        <f t="shared" si="2"/>
        <v>0</v>
      </c>
      <c r="D43" s="477">
        <v>34</v>
      </c>
      <c r="E43" s="478">
        <v>43616</v>
      </c>
      <c r="F43" s="477"/>
      <c r="G43" s="479" t="s">
        <v>58</v>
      </c>
      <c r="H43" s="477">
        <v>1630</v>
      </c>
      <c r="I43" s="480" t="str">
        <f>IF(H43&lt;&gt;"",INDEX('Kode Akun'!$D:$D,MATCH($H43,'Kode Akun'!$C:$C,0),0),"")</f>
        <v>Akumulasi Penyusutan Furnitur</v>
      </c>
      <c r="J43" s="481"/>
      <c r="K43" s="481">
        <v>250000</v>
      </c>
      <c r="L43" s="482" t="s">
        <v>357</v>
      </c>
      <c r="M43" s="483"/>
      <c r="N43" s="484"/>
      <c r="O43" s="484"/>
      <c r="P43" s="488" t="str">
        <f>IFERROR(INDEX(Supplier!D:D,MATCH(O43,Supplier!C:C,0),0),"")</f>
        <v/>
      </c>
      <c r="Q43" s="484"/>
      <c r="R43" s="484"/>
      <c r="S43" s="488" t="str">
        <f>IFERROR(INDEX(Customer!D:D,MATCH(R43,Customer!C:C,0),0),"")</f>
        <v/>
      </c>
      <c r="T43" s="490">
        <f>IFERROR(INDEX('Kode Akun'!N:N,MATCH(H43,'Kode Akun'!C:C,0),0),"")</f>
        <v>1630</v>
      </c>
      <c r="U43" s="488" t="str">
        <f>IFERROR(INDEX('Kode Akun'!O:O,MATCH(H43,'Kode Akun'!C:C,0),0),"")</f>
        <v>ACCUM DEPR - Furniture and Fixtures</v>
      </c>
      <c r="V43" s="166"/>
    </row>
    <row r="44" spans="1:22" ht="15" customHeight="1" x14ac:dyDescent="0.25">
      <c r="A44" s="51">
        <f t="shared" si="0"/>
        <v>0</v>
      </c>
      <c r="B44" s="51">
        <f t="shared" si="1"/>
        <v>0</v>
      </c>
      <c r="C44" s="237">
        <f t="shared" si="2"/>
        <v>0</v>
      </c>
      <c r="D44" s="477">
        <v>35</v>
      </c>
      <c r="E44" s="478">
        <v>43616</v>
      </c>
      <c r="F44" s="477"/>
      <c r="G44" s="479" t="s">
        <v>492</v>
      </c>
      <c r="H44" s="477">
        <v>6510</v>
      </c>
      <c r="I44" s="480" t="str">
        <f>IF(H44&lt;&gt;"",INDEX('Kode Akun'!$D:$D,MATCH($H44,'Kode Akun'!$C:$C,0),0),"")</f>
        <v>Beban Penyusutan Komputer dan Elektronik</v>
      </c>
      <c r="J44" s="481">
        <v>885416.66666666663</v>
      </c>
      <c r="K44" s="481"/>
      <c r="L44" s="482" t="s">
        <v>357</v>
      </c>
      <c r="M44" s="483"/>
      <c r="N44" s="484"/>
      <c r="O44" s="484"/>
      <c r="P44" s="488" t="str">
        <f>IFERROR(INDEX(Supplier!D:D,MATCH(O44,Supplier!C:C,0),0),"")</f>
        <v/>
      </c>
      <c r="Q44" s="484"/>
      <c r="R44" s="484"/>
      <c r="S44" s="488" t="str">
        <f>IFERROR(INDEX(Customer!D:D,MATCH(R44,Customer!C:C,0),0),"")</f>
        <v/>
      </c>
      <c r="T44" s="490">
        <f>IFERROR(INDEX('Kode Akun'!N:N,MATCH(H44,'Kode Akun'!C:C,0),0),"")</f>
        <v>6160</v>
      </c>
      <c r="U44" s="488" t="str">
        <f>IFERROR(INDEX('Kode Akun'!O:O,MATCH(H44,'Kode Akun'!C:C,0),0),"")</f>
        <v>EXP - Depreciation</v>
      </c>
      <c r="V44" s="166"/>
    </row>
    <row r="45" spans="1:22" ht="15" customHeight="1" x14ac:dyDescent="0.25">
      <c r="A45" s="51">
        <f t="shared" si="0"/>
        <v>0</v>
      </c>
      <c r="B45" s="51">
        <f t="shared" si="1"/>
        <v>0</v>
      </c>
      <c r="C45" s="237">
        <f t="shared" si="2"/>
        <v>0</v>
      </c>
      <c r="D45" s="477">
        <v>36</v>
      </c>
      <c r="E45" s="478">
        <v>43616</v>
      </c>
      <c r="F45" s="477"/>
      <c r="G45" s="479" t="s">
        <v>216</v>
      </c>
      <c r="H45" s="477">
        <v>1610</v>
      </c>
      <c r="I45" s="480" t="str">
        <f>IF(H45&lt;&gt;"",INDEX('Kode Akun'!$D:$D,MATCH($H45,'Kode Akun'!$C:$C,0),0),"")</f>
        <v>Akumulasi Penyusutan Komputer dan Elektronik</v>
      </c>
      <c r="J45" s="481"/>
      <c r="K45" s="481">
        <v>885416.66666666663</v>
      </c>
      <c r="L45" s="482" t="s">
        <v>357</v>
      </c>
      <c r="M45" s="483"/>
      <c r="N45" s="484"/>
      <c r="O45" s="484"/>
      <c r="P45" s="488" t="str">
        <f>IFERROR(INDEX(Supplier!D:D,MATCH(O45,Supplier!C:C,0),0),"")</f>
        <v/>
      </c>
      <c r="Q45" s="484"/>
      <c r="R45" s="484"/>
      <c r="S45" s="488" t="str">
        <f>IFERROR(INDEX(Customer!D:D,MATCH(R45,Customer!C:C,0),0),"")</f>
        <v/>
      </c>
      <c r="T45" s="490">
        <f>IFERROR(INDEX('Kode Akun'!N:N,MATCH(H45,'Kode Akun'!C:C,0),0),"")</f>
        <v>1610</v>
      </c>
      <c r="U45" s="488" t="str">
        <f>IFERROR(INDEX('Kode Akun'!O:O,MATCH(H45,'Kode Akun'!C:C,0),0),"")</f>
        <v>ACCUM DEPR - Computer Equipment</v>
      </c>
      <c r="V45" s="166"/>
    </row>
    <row r="46" spans="1:22" ht="15" customHeight="1" x14ac:dyDescent="0.25">
      <c r="A46" s="51">
        <f t="shared" si="0"/>
        <v>0</v>
      </c>
      <c r="B46" s="51">
        <f t="shared" si="1"/>
        <v>0</v>
      </c>
      <c r="C46" s="237">
        <f t="shared" si="2"/>
        <v>0</v>
      </c>
      <c r="D46" s="477">
        <v>37</v>
      </c>
      <c r="E46" s="478">
        <v>43616</v>
      </c>
      <c r="F46" s="477"/>
      <c r="G46" s="479" t="s">
        <v>494</v>
      </c>
      <c r="H46" s="477">
        <v>6540</v>
      </c>
      <c r="I46" s="480" t="str">
        <f>IF(H46&lt;&gt;"",INDEX('Kode Akun'!$D:$D,MATCH($H46,'Kode Akun'!$C:$C,0),0),"")</f>
        <v>Beban Penyusutan Kendaraan Bermotor</v>
      </c>
      <c r="J46" s="481">
        <v>1875000</v>
      </c>
      <c r="K46" s="481"/>
      <c r="L46" s="482" t="s">
        <v>357</v>
      </c>
      <c r="M46" s="483"/>
      <c r="N46" s="484"/>
      <c r="O46" s="484"/>
      <c r="P46" s="488" t="str">
        <f>IFERROR(INDEX(Supplier!D:D,MATCH(O46,Supplier!C:C,0),0),"")</f>
        <v/>
      </c>
      <c r="Q46" s="484"/>
      <c r="R46" s="484"/>
      <c r="S46" s="488" t="str">
        <f>IFERROR(INDEX(Customer!D:D,MATCH(R46,Customer!C:C,0),0),"")</f>
        <v/>
      </c>
      <c r="T46" s="490">
        <f>IFERROR(INDEX('Kode Akun'!N:N,MATCH(H46,'Kode Akun'!C:C,0),0),"")</f>
        <v>6160</v>
      </c>
      <c r="U46" s="488" t="str">
        <f>IFERROR(INDEX('Kode Akun'!O:O,MATCH(H46,'Kode Akun'!C:C,0),0),"")</f>
        <v>EXP - Depreciation</v>
      </c>
      <c r="V46" s="166"/>
    </row>
    <row r="47" spans="1:22" ht="15" customHeight="1" x14ac:dyDescent="0.25">
      <c r="A47" s="51">
        <f t="shared" si="0"/>
        <v>0</v>
      </c>
      <c r="B47" s="51">
        <f t="shared" si="1"/>
        <v>0</v>
      </c>
      <c r="C47" s="237">
        <f t="shared" si="2"/>
        <v>0</v>
      </c>
      <c r="D47" s="477">
        <v>38</v>
      </c>
      <c r="E47" s="478">
        <v>43616</v>
      </c>
      <c r="F47" s="477"/>
      <c r="G47" s="479" t="s">
        <v>59</v>
      </c>
      <c r="H47" s="477">
        <v>1640</v>
      </c>
      <c r="I47" s="480" t="str">
        <f>IF(H47&lt;&gt;"",INDEX('Kode Akun'!$D:$D,MATCH($H47,'Kode Akun'!$C:$C,0),0),"")</f>
        <v>Akumulasi Penyusutan Kendaraan Bermotor</v>
      </c>
      <c r="J47" s="481"/>
      <c r="K47" s="481">
        <v>1875000</v>
      </c>
      <c r="L47" s="482" t="s">
        <v>357</v>
      </c>
      <c r="M47" s="483"/>
      <c r="N47" s="484"/>
      <c r="O47" s="484"/>
      <c r="P47" s="488" t="str">
        <f>IFERROR(INDEX(Supplier!D:D,MATCH(O47,Supplier!C:C,0),0),"")</f>
        <v/>
      </c>
      <c r="Q47" s="484"/>
      <c r="R47" s="484"/>
      <c r="S47" s="488" t="str">
        <f>IFERROR(INDEX(Customer!D:D,MATCH(R47,Customer!C:C,0),0),"")</f>
        <v/>
      </c>
      <c r="T47" s="490">
        <f>IFERROR(INDEX('Kode Akun'!N:N,MATCH(H47,'Kode Akun'!C:C,0),0),"")</f>
        <v>1640</v>
      </c>
      <c r="U47" s="488" t="str">
        <f>IFERROR(INDEX('Kode Akun'!O:O,MATCH(H47,'Kode Akun'!C:C,0),0),"")</f>
        <v>ACCUM DEPR - Vehicles</v>
      </c>
      <c r="V47" s="166"/>
    </row>
    <row r="48" spans="1:22" ht="15" customHeight="1" x14ac:dyDescent="0.25">
      <c r="A48" s="51">
        <f t="shared" si="0"/>
        <v>0</v>
      </c>
      <c r="B48" s="51">
        <f t="shared" si="1"/>
        <v>0</v>
      </c>
      <c r="C48" s="237">
        <f t="shared" si="2"/>
        <v>0</v>
      </c>
      <c r="D48" s="477">
        <v>39</v>
      </c>
      <c r="E48" s="478">
        <v>43616</v>
      </c>
      <c r="F48" s="477"/>
      <c r="G48" s="479" t="s">
        <v>78</v>
      </c>
      <c r="H48" s="477">
        <v>6210</v>
      </c>
      <c r="I48" s="480" t="str">
        <f>IF(H48&lt;&gt;"",INDEX('Kode Akun'!$D:$D,MATCH($H48,'Kode Akun'!$C:$C,0),0),"")</f>
        <v>Beban Sewa</v>
      </c>
      <c r="J48" s="481">
        <v>6000000</v>
      </c>
      <c r="K48" s="481"/>
      <c r="L48" s="482" t="s">
        <v>357</v>
      </c>
      <c r="M48" s="483"/>
      <c r="N48" s="484"/>
      <c r="O48" s="484"/>
      <c r="P48" s="488" t="str">
        <f>IFERROR(INDEX(Supplier!D:D,MATCH(O48,Supplier!C:C,0),0),"")</f>
        <v/>
      </c>
      <c r="Q48" s="484"/>
      <c r="R48" s="484"/>
      <c r="S48" s="488" t="str">
        <f>IFERROR(INDEX(Customer!D:D,MATCH(R48,Customer!C:C,0),0),"")</f>
        <v/>
      </c>
      <c r="T48" s="490">
        <f>IFERROR(INDEX('Kode Akun'!N:N,MATCH(H48,'Kode Akun'!C:C,0),0),"")</f>
        <v>6000</v>
      </c>
      <c r="U48" s="488" t="str">
        <f>IFERROR(INDEX('Kode Akun'!O:O,MATCH(H48,'Kode Akun'!C:C,0),0),"")</f>
        <v>OPERATING EXPENSES</v>
      </c>
      <c r="V48" s="166"/>
    </row>
    <row r="49" spans="1:22" ht="15" customHeight="1" x14ac:dyDescent="0.25">
      <c r="A49" s="51">
        <f t="shared" si="0"/>
        <v>0</v>
      </c>
      <c r="B49" s="51">
        <f t="shared" si="1"/>
        <v>0</v>
      </c>
      <c r="C49" s="237">
        <f t="shared" si="2"/>
        <v>0</v>
      </c>
      <c r="D49" s="477">
        <v>40</v>
      </c>
      <c r="E49" s="478">
        <v>43616</v>
      </c>
      <c r="F49" s="477"/>
      <c r="G49" s="479" t="s">
        <v>205</v>
      </c>
      <c r="H49" s="477">
        <v>1420</v>
      </c>
      <c r="I49" s="480" t="str">
        <f>IF(H49&lt;&gt;"",INDEX('Kode Akun'!$D:$D,MATCH($H49,'Kode Akun'!$C:$C,0),0),"")</f>
        <v>Sewa dibayar di Muka</v>
      </c>
      <c r="J49" s="481"/>
      <c r="K49" s="481">
        <v>6000000</v>
      </c>
      <c r="L49" s="482" t="s">
        <v>357</v>
      </c>
      <c r="M49" s="483"/>
      <c r="N49" s="484"/>
      <c r="O49" s="484"/>
      <c r="P49" s="488" t="str">
        <f>IFERROR(INDEX(Supplier!D:D,MATCH(O49,Supplier!C:C,0),0),"")</f>
        <v/>
      </c>
      <c r="Q49" s="484"/>
      <c r="R49" s="484"/>
      <c r="S49" s="488" t="str">
        <f>IFERROR(INDEX(Customer!D:D,MATCH(R49,Customer!C:C,0),0),"")</f>
        <v/>
      </c>
      <c r="T49" s="490">
        <f>IFERROR(INDEX('Kode Akun'!N:N,MATCH(H49,'Kode Akun'!C:C,0),0),"")</f>
        <v>1420</v>
      </c>
      <c r="U49" s="488" t="str">
        <f>IFERROR(INDEX('Kode Akun'!O:O,MATCH(H49,'Kode Akun'!C:C,0),0),"")</f>
        <v>PREPAID EXP - Rent</v>
      </c>
      <c r="V49" s="166"/>
    </row>
    <row r="50" spans="1:22" ht="15" customHeight="1" x14ac:dyDescent="0.25">
      <c r="A50" s="51">
        <f t="shared" si="0"/>
        <v>0</v>
      </c>
      <c r="B50" s="51">
        <f t="shared" si="1"/>
        <v>0</v>
      </c>
      <c r="C50" s="237">
        <f t="shared" si="2"/>
        <v>0</v>
      </c>
      <c r="D50" s="477">
        <v>41</v>
      </c>
      <c r="E50" s="478">
        <v>43646</v>
      </c>
      <c r="F50" s="477"/>
      <c r="G50" s="479" t="s">
        <v>81</v>
      </c>
      <c r="H50" s="477">
        <v>6520</v>
      </c>
      <c r="I50" s="480" t="str">
        <f>IF(H50&lt;&gt;"",INDEX('Kode Akun'!$D:$D,MATCH($H50,'Kode Akun'!$C:$C,0),0),"")</f>
        <v>Beban Penyusutan Furnitur</v>
      </c>
      <c r="J50" s="481">
        <v>250000</v>
      </c>
      <c r="K50" s="481"/>
      <c r="L50" s="482" t="s">
        <v>357</v>
      </c>
      <c r="M50" s="483"/>
      <c r="N50" s="484"/>
      <c r="O50" s="484"/>
      <c r="P50" s="488" t="str">
        <f>IFERROR(INDEX(Supplier!D:D,MATCH(O50,Supplier!C:C,0),0),"")</f>
        <v/>
      </c>
      <c r="Q50" s="484"/>
      <c r="R50" s="484"/>
      <c r="S50" s="488" t="str">
        <f>IFERROR(INDEX(Customer!D:D,MATCH(R50,Customer!C:C,0),0),"")</f>
        <v/>
      </c>
      <c r="T50" s="490">
        <f>IFERROR(INDEX('Kode Akun'!N:N,MATCH(H50,'Kode Akun'!C:C,0),0),"")</f>
        <v>6160</v>
      </c>
      <c r="U50" s="488" t="str">
        <f>IFERROR(INDEX('Kode Akun'!O:O,MATCH(H50,'Kode Akun'!C:C,0),0),"")</f>
        <v>EXP - Depreciation</v>
      </c>
      <c r="V50" s="166"/>
    </row>
    <row r="51" spans="1:22" ht="15" customHeight="1" x14ac:dyDescent="0.25">
      <c r="A51" s="51">
        <f t="shared" si="0"/>
        <v>0</v>
      </c>
      <c r="B51" s="51">
        <f t="shared" si="1"/>
        <v>0</v>
      </c>
      <c r="C51" s="237">
        <f t="shared" si="2"/>
        <v>0</v>
      </c>
      <c r="D51" s="477">
        <v>42</v>
      </c>
      <c r="E51" s="478">
        <v>43646</v>
      </c>
      <c r="F51" s="477"/>
      <c r="G51" s="479" t="s">
        <v>58</v>
      </c>
      <c r="H51" s="477">
        <v>1630</v>
      </c>
      <c r="I51" s="480" t="str">
        <f>IF(H51&lt;&gt;"",INDEX('Kode Akun'!$D:$D,MATCH($H51,'Kode Akun'!$C:$C,0),0),"")</f>
        <v>Akumulasi Penyusutan Furnitur</v>
      </c>
      <c r="J51" s="481"/>
      <c r="K51" s="481">
        <v>250000</v>
      </c>
      <c r="L51" s="482" t="s">
        <v>357</v>
      </c>
      <c r="M51" s="483"/>
      <c r="N51" s="484"/>
      <c r="O51" s="484"/>
      <c r="P51" s="488" t="str">
        <f>IFERROR(INDEX(Supplier!D:D,MATCH(O51,Supplier!C:C,0),0),"")</f>
        <v/>
      </c>
      <c r="Q51" s="484"/>
      <c r="R51" s="484"/>
      <c r="S51" s="488" t="str">
        <f>IFERROR(INDEX(Customer!D:D,MATCH(R51,Customer!C:C,0),0),"")</f>
        <v/>
      </c>
      <c r="T51" s="490">
        <f>IFERROR(INDEX('Kode Akun'!N:N,MATCH(H51,'Kode Akun'!C:C,0),0),"")</f>
        <v>1630</v>
      </c>
      <c r="U51" s="488" t="str">
        <f>IFERROR(INDEX('Kode Akun'!O:O,MATCH(H51,'Kode Akun'!C:C,0),0),"")</f>
        <v>ACCUM DEPR - Furniture and Fixtures</v>
      </c>
      <c r="V51" s="166"/>
    </row>
    <row r="52" spans="1:22" ht="15" customHeight="1" x14ac:dyDescent="0.25">
      <c r="A52" s="51">
        <f t="shared" si="0"/>
        <v>0</v>
      </c>
      <c r="B52" s="51">
        <f t="shared" si="1"/>
        <v>0</v>
      </c>
      <c r="C52" s="237">
        <f t="shared" si="2"/>
        <v>0</v>
      </c>
      <c r="D52" s="477">
        <v>43</v>
      </c>
      <c r="E52" s="478">
        <v>43646</v>
      </c>
      <c r="F52" s="477"/>
      <c r="G52" s="479" t="s">
        <v>492</v>
      </c>
      <c r="H52" s="477">
        <v>6510</v>
      </c>
      <c r="I52" s="480" t="str">
        <f>IF(H52&lt;&gt;"",INDEX('Kode Akun'!$D:$D,MATCH($H52,'Kode Akun'!$C:$C,0),0),"")</f>
        <v>Beban Penyusutan Komputer dan Elektronik</v>
      </c>
      <c r="J52" s="481">
        <v>885416.66666666663</v>
      </c>
      <c r="K52" s="481"/>
      <c r="L52" s="482" t="s">
        <v>357</v>
      </c>
      <c r="M52" s="483"/>
      <c r="N52" s="484"/>
      <c r="O52" s="484"/>
      <c r="P52" s="488" t="str">
        <f>IFERROR(INDEX(Supplier!D:D,MATCH(O52,Supplier!C:C,0),0),"")</f>
        <v/>
      </c>
      <c r="Q52" s="484"/>
      <c r="R52" s="484"/>
      <c r="S52" s="488" t="str">
        <f>IFERROR(INDEX(Customer!D:D,MATCH(R52,Customer!C:C,0),0),"")</f>
        <v/>
      </c>
      <c r="T52" s="490">
        <f>IFERROR(INDEX('Kode Akun'!N:N,MATCH(H52,'Kode Akun'!C:C,0),0),"")</f>
        <v>6160</v>
      </c>
      <c r="U52" s="488" t="str">
        <f>IFERROR(INDEX('Kode Akun'!O:O,MATCH(H52,'Kode Akun'!C:C,0),0),"")</f>
        <v>EXP - Depreciation</v>
      </c>
      <c r="V52" s="166"/>
    </row>
    <row r="53" spans="1:22" ht="15" customHeight="1" x14ac:dyDescent="0.25">
      <c r="A53" s="51">
        <f t="shared" si="0"/>
        <v>0</v>
      </c>
      <c r="B53" s="51">
        <f t="shared" si="1"/>
        <v>0</v>
      </c>
      <c r="C53" s="237">
        <f t="shared" si="2"/>
        <v>0</v>
      </c>
      <c r="D53" s="477">
        <v>44</v>
      </c>
      <c r="E53" s="478">
        <v>43646</v>
      </c>
      <c r="F53" s="477"/>
      <c r="G53" s="479" t="s">
        <v>216</v>
      </c>
      <c r="H53" s="477">
        <v>1610</v>
      </c>
      <c r="I53" s="480" t="str">
        <f>IF(H53&lt;&gt;"",INDEX('Kode Akun'!$D:$D,MATCH($H53,'Kode Akun'!$C:$C,0),0),"")</f>
        <v>Akumulasi Penyusutan Komputer dan Elektronik</v>
      </c>
      <c r="J53" s="481"/>
      <c r="K53" s="481">
        <v>885416.66666666663</v>
      </c>
      <c r="L53" s="482" t="s">
        <v>357</v>
      </c>
      <c r="M53" s="483"/>
      <c r="N53" s="484"/>
      <c r="O53" s="484"/>
      <c r="P53" s="488" t="str">
        <f>IFERROR(INDEX(Supplier!D:D,MATCH(O53,Supplier!C:C,0),0),"")</f>
        <v/>
      </c>
      <c r="Q53" s="484"/>
      <c r="R53" s="484"/>
      <c r="S53" s="488" t="str">
        <f>IFERROR(INDEX(Customer!D:D,MATCH(R53,Customer!C:C,0),0),"")</f>
        <v/>
      </c>
      <c r="T53" s="490">
        <f>IFERROR(INDEX('Kode Akun'!N:N,MATCH(H53,'Kode Akun'!C:C,0),0),"")</f>
        <v>1610</v>
      </c>
      <c r="U53" s="488" t="str">
        <f>IFERROR(INDEX('Kode Akun'!O:O,MATCH(H53,'Kode Akun'!C:C,0),0),"")</f>
        <v>ACCUM DEPR - Computer Equipment</v>
      </c>
      <c r="V53" s="166"/>
    </row>
    <row r="54" spans="1:22" ht="15" customHeight="1" x14ac:dyDescent="0.25">
      <c r="A54" s="51">
        <f t="shared" si="0"/>
        <v>0</v>
      </c>
      <c r="B54" s="51">
        <f t="shared" si="1"/>
        <v>0</v>
      </c>
      <c r="C54" s="237">
        <f t="shared" si="2"/>
        <v>0</v>
      </c>
      <c r="D54" s="477">
        <v>45</v>
      </c>
      <c r="E54" s="478">
        <v>43646</v>
      </c>
      <c r="F54" s="477"/>
      <c r="G54" s="479" t="s">
        <v>494</v>
      </c>
      <c r="H54" s="477">
        <v>6540</v>
      </c>
      <c r="I54" s="480" t="str">
        <f>IF(H54&lt;&gt;"",INDEX('Kode Akun'!$D:$D,MATCH($H54,'Kode Akun'!$C:$C,0),0),"")</f>
        <v>Beban Penyusutan Kendaraan Bermotor</v>
      </c>
      <c r="J54" s="481">
        <v>1875000</v>
      </c>
      <c r="K54" s="481"/>
      <c r="L54" s="482" t="s">
        <v>357</v>
      </c>
      <c r="M54" s="483"/>
      <c r="N54" s="484"/>
      <c r="O54" s="484"/>
      <c r="P54" s="488" t="str">
        <f>IFERROR(INDEX(Supplier!D:D,MATCH(O54,Supplier!C:C,0),0),"")</f>
        <v/>
      </c>
      <c r="Q54" s="484"/>
      <c r="R54" s="484"/>
      <c r="S54" s="488" t="str">
        <f>IFERROR(INDEX(Customer!D:D,MATCH(R54,Customer!C:C,0),0),"")</f>
        <v/>
      </c>
      <c r="T54" s="490">
        <f>IFERROR(INDEX('Kode Akun'!N:N,MATCH(H54,'Kode Akun'!C:C,0),0),"")</f>
        <v>6160</v>
      </c>
      <c r="U54" s="488" t="str">
        <f>IFERROR(INDEX('Kode Akun'!O:O,MATCH(H54,'Kode Akun'!C:C,0),0),"")</f>
        <v>EXP - Depreciation</v>
      </c>
      <c r="V54" s="166"/>
    </row>
    <row r="55" spans="1:22" ht="15" customHeight="1" x14ac:dyDescent="0.25">
      <c r="A55" s="51">
        <f t="shared" si="0"/>
        <v>0</v>
      </c>
      <c r="B55" s="51">
        <f t="shared" si="1"/>
        <v>0</v>
      </c>
      <c r="C55" s="237">
        <f t="shared" si="2"/>
        <v>0</v>
      </c>
      <c r="D55" s="477">
        <v>46</v>
      </c>
      <c r="E55" s="478">
        <v>43646</v>
      </c>
      <c r="F55" s="477"/>
      <c r="G55" s="479" t="s">
        <v>59</v>
      </c>
      <c r="H55" s="477">
        <v>1640</v>
      </c>
      <c r="I55" s="480" t="str">
        <f>IF(H55&lt;&gt;"",INDEX('Kode Akun'!$D:$D,MATCH($H55,'Kode Akun'!$C:$C,0),0),"")</f>
        <v>Akumulasi Penyusutan Kendaraan Bermotor</v>
      </c>
      <c r="J55" s="481"/>
      <c r="K55" s="481">
        <v>1875000</v>
      </c>
      <c r="L55" s="482" t="s">
        <v>357</v>
      </c>
      <c r="M55" s="483"/>
      <c r="N55" s="484"/>
      <c r="O55" s="484"/>
      <c r="P55" s="488" t="str">
        <f>IFERROR(INDEX(Supplier!D:D,MATCH(O55,Supplier!C:C,0),0),"")</f>
        <v/>
      </c>
      <c r="Q55" s="484"/>
      <c r="R55" s="484"/>
      <c r="S55" s="488" t="str">
        <f>IFERROR(INDEX(Customer!D:D,MATCH(R55,Customer!C:C,0),0),"")</f>
        <v/>
      </c>
      <c r="T55" s="490">
        <f>IFERROR(INDEX('Kode Akun'!N:N,MATCH(H55,'Kode Akun'!C:C,0),0),"")</f>
        <v>1640</v>
      </c>
      <c r="U55" s="488" t="str">
        <f>IFERROR(INDEX('Kode Akun'!O:O,MATCH(H55,'Kode Akun'!C:C,0),0),"")</f>
        <v>ACCUM DEPR - Vehicles</v>
      </c>
      <c r="V55" s="166"/>
    </row>
    <row r="56" spans="1:22" ht="15" customHeight="1" x14ac:dyDescent="0.25">
      <c r="A56" s="51">
        <f t="shared" si="0"/>
        <v>0</v>
      </c>
      <c r="B56" s="51">
        <f t="shared" si="1"/>
        <v>0</v>
      </c>
      <c r="C56" s="237">
        <f t="shared" si="2"/>
        <v>0</v>
      </c>
      <c r="D56" s="477">
        <v>47</v>
      </c>
      <c r="E56" s="478">
        <v>43646</v>
      </c>
      <c r="F56" s="477"/>
      <c r="G56" s="479" t="s">
        <v>78</v>
      </c>
      <c r="H56" s="477">
        <v>6210</v>
      </c>
      <c r="I56" s="480" t="str">
        <f>IF(H56&lt;&gt;"",INDEX('Kode Akun'!$D:$D,MATCH($H56,'Kode Akun'!$C:$C,0),0),"")</f>
        <v>Beban Sewa</v>
      </c>
      <c r="J56" s="481">
        <v>6000000</v>
      </c>
      <c r="K56" s="481"/>
      <c r="L56" s="482" t="s">
        <v>357</v>
      </c>
      <c r="M56" s="483"/>
      <c r="N56" s="484"/>
      <c r="O56" s="484"/>
      <c r="P56" s="488" t="str">
        <f>IFERROR(INDEX(Supplier!D:D,MATCH(O56,Supplier!C:C,0),0),"")</f>
        <v/>
      </c>
      <c r="Q56" s="484"/>
      <c r="R56" s="484"/>
      <c r="S56" s="488" t="str">
        <f>IFERROR(INDEX(Customer!D:D,MATCH(R56,Customer!C:C,0),0),"")</f>
        <v/>
      </c>
      <c r="T56" s="490">
        <f>IFERROR(INDEX('Kode Akun'!N:N,MATCH(H56,'Kode Akun'!C:C,0),0),"")</f>
        <v>6000</v>
      </c>
      <c r="U56" s="488" t="str">
        <f>IFERROR(INDEX('Kode Akun'!O:O,MATCH(H56,'Kode Akun'!C:C,0),0),"")</f>
        <v>OPERATING EXPENSES</v>
      </c>
      <c r="V56" s="166"/>
    </row>
    <row r="57" spans="1:22" ht="15" customHeight="1" x14ac:dyDescent="0.25">
      <c r="A57" s="51">
        <f t="shared" si="0"/>
        <v>0</v>
      </c>
      <c r="B57" s="51">
        <f t="shared" si="1"/>
        <v>0</v>
      </c>
      <c r="C57" s="237">
        <f t="shared" si="2"/>
        <v>0</v>
      </c>
      <c r="D57" s="477">
        <v>48</v>
      </c>
      <c r="E57" s="478">
        <v>43646</v>
      </c>
      <c r="F57" s="477"/>
      <c r="G57" s="479" t="s">
        <v>205</v>
      </c>
      <c r="H57" s="477">
        <v>1420</v>
      </c>
      <c r="I57" s="480" t="str">
        <f>IF(H57&lt;&gt;"",INDEX('Kode Akun'!$D:$D,MATCH($H57,'Kode Akun'!$C:$C,0),0),"")</f>
        <v>Sewa dibayar di Muka</v>
      </c>
      <c r="J57" s="481"/>
      <c r="K57" s="481">
        <v>6000000</v>
      </c>
      <c r="L57" s="482" t="s">
        <v>357</v>
      </c>
      <c r="M57" s="483"/>
      <c r="N57" s="484"/>
      <c r="O57" s="484"/>
      <c r="P57" s="488" t="str">
        <f>IFERROR(INDEX(Supplier!D:D,MATCH(O57,Supplier!C:C,0),0),"")</f>
        <v/>
      </c>
      <c r="Q57" s="484"/>
      <c r="R57" s="484"/>
      <c r="S57" s="488" t="str">
        <f>IFERROR(INDEX(Customer!D:D,MATCH(R57,Customer!C:C,0),0),"")</f>
        <v/>
      </c>
      <c r="T57" s="490">
        <f>IFERROR(INDEX('Kode Akun'!N:N,MATCH(H57,'Kode Akun'!C:C,0),0),"")</f>
        <v>1420</v>
      </c>
      <c r="U57" s="488" t="str">
        <f>IFERROR(INDEX('Kode Akun'!O:O,MATCH(H57,'Kode Akun'!C:C,0),0),"")</f>
        <v>PREPAID EXP - Rent</v>
      </c>
      <c r="V57" s="166"/>
    </row>
    <row r="58" spans="1:22" ht="15" customHeight="1" x14ac:dyDescent="0.25">
      <c r="A58" s="51">
        <f t="shared" si="0"/>
        <v>0</v>
      </c>
      <c r="B58" s="51">
        <f t="shared" si="1"/>
        <v>0</v>
      </c>
      <c r="C58" s="237">
        <f t="shared" si="2"/>
        <v>0</v>
      </c>
      <c r="D58" s="477">
        <v>49</v>
      </c>
      <c r="E58" s="478">
        <v>43647</v>
      </c>
      <c r="F58" s="477"/>
      <c r="G58" s="479" t="s">
        <v>225</v>
      </c>
      <c r="H58" s="477">
        <v>2160</v>
      </c>
      <c r="I58" s="480" t="str">
        <f>IF(H58&lt;&gt;"",INDEX('Kode Akun'!$D:$D,MATCH($H58,'Kode Akun'!$C:$C,0),0),"")</f>
        <v>Utang Deviden</v>
      </c>
      <c r="J58" s="481"/>
      <c r="K58" s="481">
        <v>500000000</v>
      </c>
      <c r="L58" s="482" t="s">
        <v>357</v>
      </c>
      <c r="M58" s="483"/>
      <c r="N58" s="484"/>
      <c r="O58" s="484"/>
      <c r="P58" s="488" t="str">
        <f>IFERROR(INDEX(Supplier!D:D,MATCH(O58,Supplier!C:C,0),0),"")</f>
        <v/>
      </c>
      <c r="Q58" s="484"/>
      <c r="R58" s="484"/>
      <c r="S58" s="488" t="str">
        <f>IFERROR(INDEX(Customer!D:D,MATCH(R58,Customer!C:C,0),0),"")</f>
        <v/>
      </c>
      <c r="T58" s="490">
        <f>IFERROR(INDEX('Kode Akun'!N:N,MATCH(H58,'Kode Akun'!C:C,0),0),"")</f>
        <v>2115</v>
      </c>
      <c r="U58" s="488" t="str">
        <f>IFERROR(INDEX('Kode Akun'!O:O,MATCH(H58,'Kode Akun'!C:C,0),0),"")</f>
        <v>Account Payable | Dividends</v>
      </c>
      <c r="V58" s="166"/>
    </row>
    <row r="59" spans="1:22" ht="15" customHeight="1" x14ac:dyDescent="0.25">
      <c r="A59" s="51">
        <f t="shared" si="0"/>
        <v>0</v>
      </c>
      <c r="B59" s="51">
        <f t="shared" si="1"/>
        <v>0</v>
      </c>
      <c r="C59" s="237">
        <f t="shared" si="2"/>
        <v>0</v>
      </c>
      <c r="D59" s="477">
        <v>50</v>
      </c>
      <c r="E59" s="478">
        <v>43647</v>
      </c>
      <c r="F59" s="477"/>
      <c r="G59" s="479" t="s">
        <v>70</v>
      </c>
      <c r="H59" s="477">
        <v>3200</v>
      </c>
      <c r="I59" s="480" t="str">
        <f>IF(H59&lt;&gt;"",INDEX('Kode Akun'!$D:$D,MATCH($H59,'Kode Akun'!$C:$C,0),0),"")</f>
        <v>Laba Ditahan</v>
      </c>
      <c r="J59" s="481">
        <v>500000000</v>
      </c>
      <c r="K59" s="481"/>
      <c r="L59" s="482" t="s">
        <v>357</v>
      </c>
      <c r="M59" s="483"/>
      <c r="N59" s="484"/>
      <c r="O59" s="484"/>
      <c r="P59" s="488" t="str">
        <f>IFERROR(INDEX(Supplier!D:D,MATCH(O59,Supplier!C:C,0),0),"")</f>
        <v/>
      </c>
      <c r="Q59" s="484"/>
      <c r="R59" s="484"/>
      <c r="S59" s="488" t="str">
        <f>IFERROR(INDEX(Customer!D:D,MATCH(R59,Customer!C:C,0),0),"")</f>
        <v/>
      </c>
      <c r="T59" s="490">
        <f>IFERROR(INDEX('Kode Akun'!N:N,MATCH(H59,'Kode Akun'!C:C,0),0),"")</f>
        <v>3200</v>
      </c>
      <c r="U59" s="488" t="str">
        <f>IFERROR(INDEX('Kode Akun'!O:O,MATCH(H59,'Kode Akun'!C:C,0),0),"")</f>
        <v>Retained Earnings</v>
      </c>
      <c r="V59" s="166"/>
    </row>
    <row r="60" spans="1:22" ht="15" customHeight="1" x14ac:dyDescent="0.25">
      <c r="A60" s="51">
        <f t="shared" si="0"/>
        <v>0</v>
      </c>
      <c r="B60" s="51">
        <f t="shared" si="1"/>
        <v>0</v>
      </c>
      <c r="C60" s="237">
        <f t="shared" si="2"/>
        <v>0</v>
      </c>
      <c r="D60" s="477">
        <v>51</v>
      </c>
      <c r="E60" s="478">
        <v>43647</v>
      </c>
      <c r="F60" s="477"/>
      <c r="G60" s="479" t="s">
        <v>233</v>
      </c>
      <c r="H60" s="477">
        <v>2224</v>
      </c>
      <c r="I60" s="480" t="str">
        <f>IF(H60&lt;&gt;"",INDEX('Kode Akun'!$D:$D,MATCH($H60,'Kode Akun'!$C:$C,0),0),"")</f>
        <v>Utang Pajak PPh 4(2)</v>
      </c>
      <c r="J60" s="481"/>
      <c r="K60" s="481">
        <v>50000000</v>
      </c>
      <c r="L60" s="482" t="s">
        <v>357</v>
      </c>
      <c r="M60" s="483"/>
      <c r="N60" s="484"/>
      <c r="O60" s="484"/>
      <c r="P60" s="488" t="str">
        <f>IFERROR(INDEX(Supplier!D:D,MATCH(O60,Supplier!C:C,0),0),"")</f>
        <v/>
      </c>
      <c r="Q60" s="484"/>
      <c r="R60" s="484"/>
      <c r="S60" s="488" t="str">
        <f>IFERROR(INDEX(Customer!D:D,MATCH(R60,Customer!C:C,0),0),"")</f>
        <v/>
      </c>
      <c r="T60" s="490">
        <f>IFERROR(INDEX('Kode Akun'!N:N,MATCH(H60,'Kode Akun'!C:C,0),0),"")</f>
        <v>2320</v>
      </c>
      <c r="U60" s="488" t="str">
        <f>IFERROR(INDEX('Kode Akun'!O:O,MATCH(H60,'Kode Akun'!C:C,0),0),"")</f>
        <v>Tax Payables</v>
      </c>
      <c r="V60" s="166"/>
    </row>
    <row r="61" spans="1:22" ht="15" customHeight="1" x14ac:dyDescent="0.25">
      <c r="A61" s="51">
        <f t="shared" si="0"/>
        <v>0</v>
      </c>
      <c r="B61" s="51">
        <f t="shared" si="1"/>
        <v>0</v>
      </c>
      <c r="C61" s="237">
        <f t="shared" si="2"/>
        <v>0</v>
      </c>
      <c r="D61" s="477">
        <v>52</v>
      </c>
      <c r="E61" s="478">
        <v>43647</v>
      </c>
      <c r="F61" s="477"/>
      <c r="G61" s="479" t="s">
        <v>70</v>
      </c>
      <c r="H61" s="477">
        <v>3200</v>
      </c>
      <c r="I61" s="480" t="str">
        <f>IF(H61&lt;&gt;"",INDEX('Kode Akun'!$D:$D,MATCH($H61,'Kode Akun'!$C:$C,0),0),"")</f>
        <v>Laba Ditahan</v>
      </c>
      <c r="J61" s="481">
        <v>50000000</v>
      </c>
      <c r="K61" s="481"/>
      <c r="L61" s="482" t="s">
        <v>357</v>
      </c>
      <c r="M61" s="483"/>
      <c r="N61" s="484"/>
      <c r="O61" s="484"/>
      <c r="P61" s="488" t="str">
        <f>IFERROR(INDEX(Supplier!D:D,MATCH(O61,Supplier!C:C,0),0),"")</f>
        <v/>
      </c>
      <c r="Q61" s="484"/>
      <c r="R61" s="484"/>
      <c r="S61" s="488" t="str">
        <f>IFERROR(INDEX(Customer!D:D,MATCH(R61,Customer!C:C,0),0),"")</f>
        <v/>
      </c>
      <c r="T61" s="490">
        <f>IFERROR(INDEX('Kode Akun'!N:N,MATCH(H61,'Kode Akun'!C:C,0),0),"")</f>
        <v>3200</v>
      </c>
      <c r="U61" s="488" t="str">
        <f>IFERROR(INDEX('Kode Akun'!O:O,MATCH(H61,'Kode Akun'!C:C,0),0),"")</f>
        <v>Retained Earnings</v>
      </c>
      <c r="V61" s="166"/>
    </row>
    <row r="62" spans="1:22" ht="15" customHeight="1" x14ac:dyDescent="0.25">
      <c r="A62" s="51">
        <f t="shared" si="0"/>
        <v>0</v>
      </c>
      <c r="B62" s="51">
        <f t="shared" si="1"/>
        <v>0</v>
      </c>
      <c r="C62" s="237">
        <f t="shared" si="2"/>
        <v>0</v>
      </c>
      <c r="D62" s="477">
        <v>53</v>
      </c>
      <c r="E62" s="478">
        <v>43677</v>
      </c>
      <c r="F62" s="477"/>
      <c r="G62" s="479" t="s">
        <v>81</v>
      </c>
      <c r="H62" s="477">
        <v>6520</v>
      </c>
      <c r="I62" s="480" t="str">
        <f>IF(H62&lt;&gt;"",INDEX('Kode Akun'!$D:$D,MATCH($H62,'Kode Akun'!$C:$C,0),0),"")</f>
        <v>Beban Penyusutan Furnitur</v>
      </c>
      <c r="J62" s="481">
        <v>250000</v>
      </c>
      <c r="K62" s="481"/>
      <c r="L62" s="482" t="s">
        <v>357</v>
      </c>
      <c r="M62" s="483"/>
      <c r="N62" s="484"/>
      <c r="O62" s="484"/>
      <c r="P62" s="488" t="str">
        <f>IFERROR(INDEX(Supplier!D:D,MATCH(O62,Supplier!C:C,0),0),"")</f>
        <v/>
      </c>
      <c r="Q62" s="484"/>
      <c r="R62" s="484"/>
      <c r="S62" s="488" t="str">
        <f>IFERROR(INDEX(Customer!D:D,MATCH(R62,Customer!C:C,0),0),"")</f>
        <v/>
      </c>
      <c r="T62" s="490">
        <f>IFERROR(INDEX('Kode Akun'!N:N,MATCH(H62,'Kode Akun'!C:C,0),0),"")</f>
        <v>6160</v>
      </c>
      <c r="U62" s="488" t="str">
        <f>IFERROR(INDEX('Kode Akun'!O:O,MATCH(H62,'Kode Akun'!C:C,0),0),"")</f>
        <v>EXP - Depreciation</v>
      </c>
      <c r="V62" s="166"/>
    </row>
    <row r="63" spans="1:22" ht="15" customHeight="1" x14ac:dyDescent="0.25">
      <c r="A63" s="51">
        <f t="shared" si="0"/>
        <v>0</v>
      </c>
      <c r="B63" s="51">
        <f t="shared" si="1"/>
        <v>0</v>
      </c>
      <c r="C63" s="237">
        <f t="shared" si="2"/>
        <v>0</v>
      </c>
      <c r="D63" s="477">
        <v>54</v>
      </c>
      <c r="E63" s="478">
        <v>43677</v>
      </c>
      <c r="F63" s="477"/>
      <c r="G63" s="479" t="s">
        <v>58</v>
      </c>
      <c r="H63" s="477">
        <v>1630</v>
      </c>
      <c r="I63" s="480" t="str">
        <f>IF(H63&lt;&gt;"",INDEX('Kode Akun'!$D:$D,MATCH($H63,'Kode Akun'!$C:$C,0),0),"")</f>
        <v>Akumulasi Penyusutan Furnitur</v>
      </c>
      <c r="J63" s="481"/>
      <c r="K63" s="481">
        <v>250000</v>
      </c>
      <c r="L63" s="482" t="s">
        <v>357</v>
      </c>
      <c r="M63" s="483"/>
      <c r="N63" s="484"/>
      <c r="O63" s="484"/>
      <c r="P63" s="488" t="str">
        <f>IFERROR(INDEX(Supplier!D:D,MATCH(O63,Supplier!C:C,0),0),"")</f>
        <v/>
      </c>
      <c r="Q63" s="484"/>
      <c r="R63" s="484"/>
      <c r="S63" s="488" t="str">
        <f>IFERROR(INDEX(Customer!D:D,MATCH(R63,Customer!C:C,0),0),"")</f>
        <v/>
      </c>
      <c r="T63" s="490">
        <f>IFERROR(INDEX('Kode Akun'!N:N,MATCH(H63,'Kode Akun'!C:C,0),0),"")</f>
        <v>1630</v>
      </c>
      <c r="U63" s="488" t="str">
        <f>IFERROR(INDEX('Kode Akun'!O:O,MATCH(H63,'Kode Akun'!C:C,0),0),"")</f>
        <v>ACCUM DEPR - Furniture and Fixtures</v>
      </c>
      <c r="V63" s="166"/>
    </row>
    <row r="64" spans="1:22" ht="15" customHeight="1" x14ac:dyDescent="0.25">
      <c r="A64" s="51">
        <f t="shared" si="0"/>
        <v>0</v>
      </c>
      <c r="B64" s="51">
        <f t="shared" si="1"/>
        <v>0</v>
      </c>
      <c r="C64" s="237">
        <f t="shared" si="2"/>
        <v>0</v>
      </c>
      <c r="D64" s="477">
        <v>55</v>
      </c>
      <c r="E64" s="478">
        <v>43677</v>
      </c>
      <c r="F64" s="477"/>
      <c r="G64" s="479" t="s">
        <v>492</v>
      </c>
      <c r="H64" s="477">
        <v>6510</v>
      </c>
      <c r="I64" s="480" t="str">
        <f>IF(H64&lt;&gt;"",INDEX('Kode Akun'!$D:$D,MATCH($H64,'Kode Akun'!$C:$C,0),0),"")</f>
        <v>Beban Penyusutan Komputer dan Elektronik</v>
      </c>
      <c r="J64" s="481">
        <v>885416.66666666663</v>
      </c>
      <c r="K64" s="481"/>
      <c r="L64" s="482" t="s">
        <v>357</v>
      </c>
      <c r="M64" s="483"/>
      <c r="N64" s="484"/>
      <c r="O64" s="484"/>
      <c r="P64" s="488" t="str">
        <f>IFERROR(INDEX(Supplier!D:D,MATCH(O64,Supplier!C:C,0),0),"")</f>
        <v/>
      </c>
      <c r="Q64" s="484"/>
      <c r="R64" s="484"/>
      <c r="S64" s="488" t="str">
        <f>IFERROR(INDEX(Customer!D:D,MATCH(R64,Customer!C:C,0),0),"")</f>
        <v/>
      </c>
      <c r="T64" s="490">
        <f>IFERROR(INDEX('Kode Akun'!N:N,MATCH(H64,'Kode Akun'!C:C,0),0),"")</f>
        <v>6160</v>
      </c>
      <c r="U64" s="488" t="str">
        <f>IFERROR(INDEX('Kode Akun'!O:O,MATCH(H64,'Kode Akun'!C:C,0),0),"")</f>
        <v>EXP - Depreciation</v>
      </c>
      <c r="V64" s="166"/>
    </row>
    <row r="65" spans="1:22" ht="15" customHeight="1" x14ac:dyDescent="0.25">
      <c r="A65" s="51">
        <f t="shared" si="0"/>
        <v>0</v>
      </c>
      <c r="B65" s="51">
        <f t="shared" si="1"/>
        <v>0</v>
      </c>
      <c r="C65" s="237">
        <f t="shared" si="2"/>
        <v>0</v>
      </c>
      <c r="D65" s="477">
        <v>56</v>
      </c>
      <c r="E65" s="478">
        <v>43677</v>
      </c>
      <c r="F65" s="477"/>
      <c r="G65" s="479" t="s">
        <v>216</v>
      </c>
      <c r="H65" s="477">
        <v>1610</v>
      </c>
      <c r="I65" s="480" t="str">
        <f>IF(H65&lt;&gt;"",INDEX('Kode Akun'!$D:$D,MATCH($H65,'Kode Akun'!$C:$C,0),0),"")</f>
        <v>Akumulasi Penyusutan Komputer dan Elektronik</v>
      </c>
      <c r="J65" s="481"/>
      <c r="K65" s="481">
        <v>885416.66666666663</v>
      </c>
      <c r="L65" s="482" t="s">
        <v>357</v>
      </c>
      <c r="M65" s="483"/>
      <c r="N65" s="484"/>
      <c r="O65" s="484"/>
      <c r="P65" s="488" t="str">
        <f>IFERROR(INDEX(Supplier!D:D,MATCH(O65,Supplier!C:C,0),0),"")</f>
        <v/>
      </c>
      <c r="Q65" s="484"/>
      <c r="R65" s="484"/>
      <c r="S65" s="488" t="str">
        <f>IFERROR(INDEX(Customer!D:D,MATCH(R65,Customer!C:C,0),0),"")</f>
        <v/>
      </c>
      <c r="T65" s="490">
        <f>IFERROR(INDEX('Kode Akun'!N:N,MATCH(H65,'Kode Akun'!C:C,0),0),"")</f>
        <v>1610</v>
      </c>
      <c r="U65" s="488" t="str">
        <f>IFERROR(INDEX('Kode Akun'!O:O,MATCH(H65,'Kode Akun'!C:C,0),0),"")</f>
        <v>ACCUM DEPR - Computer Equipment</v>
      </c>
      <c r="V65" s="166"/>
    </row>
    <row r="66" spans="1:22" ht="15" customHeight="1" x14ac:dyDescent="0.25">
      <c r="A66" s="51">
        <f t="shared" si="0"/>
        <v>0</v>
      </c>
      <c r="B66" s="51">
        <f t="shared" si="1"/>
        <v>0</v>
      </c>
      <c r="C66" s="237">
        <f t="shared" si="2"/>
        <v>0</v>
      </c>
      <c r="D66" s="477">
        <v>57</v>
      </c>
      <c r="E66" s="478">
        <v>43677</v>
      </c>
      <c r="F66" s="477"/>
      <c r="G66" s="479" t="s">
        <v>494</v>
      </c>
      <c r="H66" s="477">
        <v>6540</v>
      </c>
      <c r="I66" s="480" t="str">
        <f>IF(H66&lt;&gt;"",INDEX('Kode Akun'!$D:$D,MATCH($H66,'Kode Akun'!$C:$C,0),0),"")</f>
        <v>Beban Penyusutan Kendaraan Bermotor</v>
      </c>
      <c r="J66" s="481">
        <v>1875000</v>
      </c>
      <c r="K66" s="481"/>
      <c r="L66" s="482" t="s">
        <v>357</v>
      </c>
      <c r="M66" s="483"/>
      <c r="N66" s="484"/>
      <c r="O66" s="484"/>
      <c r="P66" s="488" t="str">
        <f>IFERROR(INDEX(Supplier!D:D,MATCH(O66,Supplier!C:C,0),0),"")</f>
        <v/>
      </c>
      <c r="Q66" s="484"/>
      <c r="R66" s="484"/>
      <c r="S66" s="488" t="str">
        <f>IFERROR(INDEX(Customer!D:D,MATCH(R66,Customer!C:C,0),0),"")</f>
        <v/>
      </c>
      <c r="T66" s="490">
        <f>IFERROR(INDEX('Kode Akun'!N:N,MATCH(H66,'Kode Akun'!C:C,0),0),"")</f>
        <v>6160</v>
      </c>
      <c r="U66" s="488" t="str">
        <f>IFERROR(INDEX('Kode Akun'!O:O,MATCH(H66,'Kode Akun'!C:C,0),0),"")</f>
        <v>EXP - Depreciation</v>
      </c>
      <c r="V66" s="166"/>
    </row>
    <row r="67" spans="1:22" ht="15" customHeight="1" x14ac:dyDescent="0.25">
      <c r="A67" s="51">
        <f t="shared" si="0"/>
        <v>0</v>
      </c>
      <c r="B67" s="51">
        <f t="shared" si="1"/>
        <v>0</v>
      </c>
      <c r="C67" s="237">
        <f t="shared" si="2"/>
        <v>0</v>
      </c>
      <c r="D67" s="477">
        <v>58</v>
      </c>
      <c r="E67" s="478">
        <v>43677</v>
      </c>
      <c r="F67" s="477"/>
      <c r="G67" s="479" t="s">
        <v>59</v>
      </c>
      <c r="H67" s="477">
        <v>1640</v>
      </c>
      <c r="I67" s="480" t="str">
        <f>IF(H67&lt;&gt;"",INDEX('Kode Akun'!$D:$D,MATCH($H67,'Kode Akun'!$C:$C,0),0),"")</f>
        <v>Akumulasi Penyusutan Kendaraan Bermotor</v>
      </c>
      <c r="J67" s="481"/>
      <c r="K67" s="481">
        <v>1875000</v>
      </c>
      <c r="L67" s="482" t="s">
        <v>357</v>
      </c>
      <c r="M67" s="483"/>
      <c r="N67" s="484"/>
      <c r="O67" s="484"/>
      <c r="P67" s="488" t="str">
        <f>IFERROR(INDEX(Supplier!D:D,MATCH(O67,Supplier!C:C,0),0),"")</f>
        <v/>
      </c>
      <c r="Q67" s="484"/>
      <c r="R67" s="484"/>
      <c r="S67" s="488" t="str">
        <f>IFERROR(INDEX(Customer!D:D,MATCH(R67,Customer!C:C,0),0),"")</f>
        <v/>
      </c>
      <c r="T67" s="490">
        <f>IFERROR(INDEX('Kode Akun'!N:N,MATCH(H67,'Kode Akun'!C:C,0),0),"")</f>
        <v>1640</v>
      </c>
      <c r="U67" s="488" t="str">
        <f>IFERROR(INDEX('Kode Akun'!O:O,MATCH(H67,'Kode Akun'!C:C,0),0),"")</f>
        <v>ACCUM DEPR - Vehicles</v>
      </c>
      <c r="V67" s="166"/>
    </row>
    <row r="68" spans="1:22" ht="15" customHeight="1" x14ac:dyDescent="0.25">
      <c r="A68" s="51">
        <f t="shared" si="0"/>
        <v>0</v>
      </c>
      <c r="B68" s="51">
        <f t="shared" si="1"/>
        <v>0</v>
      </c>
      <c r="C68" s="237">
        <f t="shared" si="2"/>
        <v>0</v>
      </c>
      <c r="D68" s="477">
        <v>59</v>
      </c>
      <c r="E68" s="478">
        <v>43677</v>
      </c>
      <c r="F68" s="477"/>
      <c r="G68" s="479" t="s">
        <v>78</v>
      </c>
      <c r="H68" s="477">
        <v>6210</v>
      </c>
      <c r="I68" s="480" t="str">
        <f>IF(H68&lt;&gt;"",INDEX('Kode Akun'!$D:$D,MATCH($H68,'Kode Akun'!$C:$C,0),0),"")</f>
        <v>Beban Sewa</v>
      </c>
      <c r="J68" s="481">
        <v>6000000</v>
      </c>
      <c r="K68" s="481"/>
      <c r="L68" s="482" t="s">
        <v>357</v>
      </c>
      <c r="M68" s="483"/>
      <c r="N68" s="484"/>
      <c r="O68" s="484"/>
      <c r="P68" s="488" t="str">
        <f>IFERROR(INDEX(Supplier!D:D,MATCH(O68,Supplier!C:C,0),0),"")</f>
        <v/>
      </c>
      <c r="Q68" s="484"/>
      <c r="R68" s="484"/>
      <c r="S68" s="488" t="str">
        <f>IFERROR(INDEX(Customer!D:D,MATCH(R68,Customer!C:C,0),0),"")</f>
        <v/>
      </c>
      <c r="T68" s="490">
        <f>IFERROR(INDEX('Kode Akun'!N:N,MATCH(H68,'Kode Akun'!C:C,0),0),"")</f>
        <v>6000</v>
      </c>
      <c r="U68" s="488" t="str">
        <f>IFERROR(INDEX('Kode Akun'!O:O,MATCH(H68,'Kode Akun'!C:C,0),0),"")</f>
        <v>OPERATING EXPENSES</v>
      </c>
      <c r="V68" s="166"/>
    </row>
    <row r="69" spans="1:22" ht="15" customHeight="1" x14ac:dyDescent="0.25">
      <c r="A69" s="51">
        <f t="shared" si="0"/>
        <v>0</v>
      </c>
      <c r="B69" s="51">
        <f t="shared" si="1"/>
        <v>0</v>
      </c>
      <c r="C69" s="237">
        <f t="shared" si="2"/>
        <v>0</v>
      </c>
      <c r="D69" s="477">
        <v>60</v>
      </c>
      <c r="E69" s="478">
        <v>43677</v>
      </c>
      <c r="F69" s="477"/>
      <c r="G69" s="479" t="s">
        <v>205</v>
      </c>
      <c r="H69" s="477">
        <v>1420</v>
      </c>
      <c r="I69" s="480" t="str">
        <f>IF(H69&lt;&gt;"",INDEX('Kode Akun'!$D:$D,MATCH($H69,'Kode Akun'!$C:$C,0),0),"")</f>
        <v>Sewa dibayar di Muka</v>
      </c>
      <c r="J69" s="481"/>
      <c r="K69" s="481">
        <v>6000000</v>
      </c>
      <c r="L69" s="482" t="s">
        <v>357</v>
      </c>
      <c r="M69" s="483"/>
      <c r="N69" s="484"/>
      <c r="O69" s="484"/>
      <c r="P69" s="488" t="str">
        <f>IFERROR(INDEX(Supplier!D:D,MATCH(O69,Supplier!C:C,0),0),"")</f>
        <v/>
      </c>
      <c r="Q69" s="484"/>
      <c r="R69" s="484"/>
      <c r="S69" s="488" t="str">
        <f>IFERROR(INDEX(Customer!D:D,MATCH(R69,Customer!C:C,0),0),"")</f>
        <v/>
      </c>
      <c r="T69" s="490">
        <f>IFERROR(INDEX('Kode Akun'!N:N,MATCH(H69,'Kode Akun'!C:C,0),0),"")</f>
        <v>1420</v>
      </c>
      <c r="U69" s="488" t="str">
        <f>IFERROR(INDEX('Kode Akun'!O:O,MATCH(H69,'Kode Akun'!C:C,0),0),"")</f>
        <v>PREPAID EXP - Rent</v>
      </c>
      <c r="V69" s="166"/>
    </row>
    <row r="70" spans="1:22" ht="15" customHeight="1" x14ac:dyDescent="0.25">
      <c r="A70" s="51">
        <f t="shared" si="0"/>
        <v>0</v>
      </c>
      <c r="B70" s="51">
        <f t="shared" si="1"/>
        <v>0</v>
      </c>
      <c r="C70" s="237">
        <f t="shared" si="2"/>
        <v>0</v>
      </c>
      <c r="D70" s="477">
        <v>61</v>
      </c>
      <c r="E70" s="478">
        <v>43708</v>
      </c>
      <c r="F70" s="477"/>
      <c r="G70" s="479" t="s">
        <v>81</v>
      </c>
      <c r="H70" s="477">
        <v>6520</v>
      </c>
      <c r="I70" s="480" t="str">
        <f>IF(H70&lt;&gt;"",INDEX('Kode Akun'!$D:$D,MATCH($H70,'Kode Akun'!$C:$C,0),0),"")</f>
        <v>Beban Penyusutan Furnitur</v>
      </c>
      <c r="J70" s="481">
        <v>250000</v>
      </c>
      <c r="K70" s="481"/>
      <c r="L70" s="482" t="s">
        <v>357</v>
      </c>
      <c r="M70" s="483"/>
      <c r="N70" s="484"/>
      <c r="O70" s="484"/>
      <c r="P70" s="488" t="str">
        <f>IFERROR(INDEX(Supplier!D:D,MATCH(O70,Supplier!C:C,0),0),"")</f>
        <v/>
      </c>
      <c r="Q70" s="484"/>
      <c r="R70" s="484"/>
      <c r="S70" s="488" t="str">
        <f>IFERROR(INDEX(Customer!D:D,MATCH(R70,Customer!C:C,0),0),"")</f>
        <v/>
      </c>
      <c r="T70" s="490">
        <f>IFERROR(INDEX('Kode Akun'!N:N,MATCH(H70,'Kode Akun'!C:C,0),0),"")</f>
        <v>6160</v>
      </c>
      <c r="U70" s="488" t="str">
        <f>IFERROR(INDEX('Kode Akun'!O:O,MATCH(H70,'Kode Akun'!C:C,0),0),"")</f>
        <v>EXP - Depreciation</v>
      </c>
      <c r="V70" s="166"/>
    </row>
    <row r="71" spans="1:22" ht="15" customHeight="1" x14ac:dyDescent="0.25">
      <c r="A71" s="51">
        <f t="shared" si="0"/>
        <v>0</v>
      </c>
      <c r="B71" s="51">
        <f t="shared" si="1"/>
        <v>0</v>
      </c>
      <c r="C71" s="237">
        <f t="shared" si="2"/>
        <v>0</v>
      </c>
      <c r="D71" s="477">
        <v>62</v>
      </c>
      <c r="E71" s="478">
        <v>43708</v>
      </c>
      <c r="F71" s="477"/>
      <c r="G71" s="479" t="s">
        <v>58</v>
      </c>
      <c r="H71" s="477">
        <v>1630</v>
      </c>
      <c r="I71" s="480" t="str">
        <f>IF(H71&lt;&gt;"",INDEX('Kode Akun'!$D:$D,MATCH($H71,'Kode Akun'!$C:$C,0),0),"")</f>
        <v>Akumulasi Penyusutan Furnitur</v>
      </c>
      <c r="J71" s="481"/>
      <c r="K71" s="481">
        <v>250000</v>
      </c>
      <c r="L71" s="482" t="s">
        <v>357</v>
      </c>
      <c r="M71" s="483"/>
      <c r="N71" s="484"/>
      <c r="O71" s="484"/>
      <c r="P71" s="488" t="str">
        <f>IFERROR(INDEX(Supplier!D:D,MATCH(O71,Supplier!C:C,0),0),"")</f>
        <v/>
      </c>
      <c r="Q71" s="484"/>
      <c r="R71" s="484"/>
      <c r="S71" s="488" t="str">
        <f>IFERROR(INDEX(Customer!D:D,MATCH(R71,Customer!C:C,0),0),"")</f>
        <v/>
      </c>
      <c r="T71" s="490">
        <f>IFERROR(INDEX('Kode Akun'!N:N,MATCH(H71,'Kode Akun'!C:C,0),0),"")</f>
        <v>1630</v>
      </c>
      <c r="U71" s="488" t="str">
        <f>IFERROR(INDEX('Kode Akun'!O:O,MATCH(H71,'Kode Akun'!C:C,0),0),"")</f>
        <v>ACCUM DEPR - Furniture and Fixtures</v>
      </c>
      <c r="V71" s="166"/>
    </row>
    <row r="72" spans="1:22" ht="15" customHeight="1" x14ac:dyDescent="0.25">
      <c r="A72" s="51">
        <f t="shared" si="0"/>
        <v>0</v>
      </c>
      <c r="B72" s="51">
        <f t="shared" si="1"/>
        <v>0</v>
      </c>
      <c r="C72" s="237">
        <f t="shared" si="2"/>
        <v>0</v>
      </c>
      <c r="D72" s="477">
        <v>63</v>
      </c>
      <c r="E72" s="478">
        <v>43708</v>
      </c>
      <c r="F72" s="477"/>
      <c r="G72" s="479" t="s">
        <v>492</v>
      </c>
      <c r="H72" s="477">
        <v>6510</v>
      </c>
      <c r="I72" s="480" t="str">
        <f>IF(H72&lt;&gt;"",INDEX('Kode Akun'!$D:$D,MATCH($H72,'Kode Akun'!$C:$C,0),0),"")</f>
        <v>Beban Penyusutan Komputer dan Elektronik</v>
      </c>
      <c r="J72" s="481">
        <v>885416.66666666663</v>
      </c>
      <c r="K72" s="481"/>
      <c r="L72" s="482" t="s">
        <v>357</v>
      </c>
      <c r="M72" s="483"/>
      <c r="N72" s="484"/>
      <c r="O72" s="484"/>
      <c r="P72" s="488" t="str">
        <f>IFERROR(INDEX(Supplier!D:D,MATCH(O72,Supplier!C:C,0),0),"")</f>
        <v/>
      </c>
      <c r="Q72" s="484"/>
      <c r="R72" s="484"/>
      <c r="S72" s="488" t="str">
        <f>IFERROR(INDEX(Customer!D:D,MATCH(R72,Customer!C:C,0),0),"")</f>
        <v/>
      </c>
      <c r="T72" s="490">
        <f>IFERROR(INDEX('Kode Akun'!N:N,MATCH(H72,'Kode Akun'!C:C,0),0),"")</f>
        <v>6160</v>
      </c>
      <c r="U72" s="488" t="str">
        <f>IFERROR(INDEX('Kode Akun'!O:O,MATCH(H72,'Kode Akun'!C:C,0),0),"")</f>
        <v>EXP - Depreciation</v>
      </c>
      <c r="V72" s="166"/>
    </row>
    <row r="73" spans="1:22" ht="15" customHeight="1" x14ac:dyDescent="0.25">
      <c r="A73" s="51">
        <f t="shared" si="0"/>
        <v>0</v>
      </c>
      <c r="B73" s="51">
        <f t="shared" si="1"/>
        <v>0</v>
      </c>
      <c r="C73" s="237">
        <f t="shared" si="2"/>
        <v>0</v>
      </c>
      <c r="D73" s="477">
        <v>64</v>
      </c>
      <c r="E73" s="478">
        <v>43708</v>
      </c>
      <c r="F73" s="477"/>
      <c r="G73" s="479" t="s">
        <v>216</v>
      </c>
      <c r="H73" s="477">
        <v>1610</v>
      </c>
      <c r="I73" s="480" t="str">
        <f>IF(H73&lt;&gt;"",INDEX('Kode Akun'!$D:$D,MATCH($H73,'Kode Akun'!$C:$C,0),0),"")</f>
        <v>Akumulasi Penyusutan Komputer dan Elektronik</v>
      </c>
      <c r="J73" s="481"/>
      <c r="K73" s="481">
        <v>885416.66666666663</v>
      </c>
      <c r="L73" s="482" t="s">
        <v>357</v>
      </c>
      <c r="M73" s="483"/>
      <c r="N73" s="484"/>
      <c r="O73" s="484"/>
      <c r="P73" s="488" t="str">
        <f>IFERROR(INDEX(Supplier!D:D,MATCH(O73,Supplier!C:C,0),0),"")</f>
        <v/>
      </c>
      <c r="Q73" s="484"/>
      <c r="R73" s="484"/>
      <c r="S73" s="488" t="str">
        <f>IFERROR(INDEX(Customer!D:D,MATCH(R73,Customer!C:C,0),0),"")</f>
        <v/>
      </c>
      <c r="T73" s="490">
        <f>IFERROR(INDEX('Kode Akun'!N:N,MATCH(H73,'Kode Akun'!C:C,0),0),"")</f>
        <v>1610</v>
      </c>
      <c r="U73" s="488" t="str">
        <f>IFERROR(INDEX('Kode Akun'!O:O,MATCH(H73,'Kode Akun'!C:C,0),0),"")</f>
        <v>ACCUM DEPR - Computer Equipment</v>
      </c>
      <c r="V73" s="166"/>
    </row>
    <row r="74" spans="1:22" ht="15" customHeight="1" x14ac:dyDescent="0.25">
      <c r="A74" s="51">
        <f t="shared" ref="A74:A137" si="3">IF(AND(H74=arapcontrol,O74=arapledgercode),IF(A73=0,APJKMax+A73+1,A73+1),A73)</f>
        <v>0</v>
      </c>
      <c r="B74" s="51">
        <f t="shared" ref="B74:B137" si="4">IF(AND(H74=AkunARKontrol,R74=AkunAR),IF(B73=0,ARJKMax+B73+1,B73+1),B73)</f>
        <v>0</v>
      </c>
      <c r="C74" s="237">
        <f t="shared" ref="C74:C137" si="5">IF(H74=AkunBukuBesar,IF(C73=0,GLJHMax+C73+1,C73+1),C73)</f>
        <v>0</v>
      </c>
      <c r="D74" s="477">
        <v>65</v>
      </c>
      <c r="E74" s="478">
        <v>43708</v>
      </c>
      <c r="F74" s="477"/>
      <c r="G74" s="479" t="s">
        <v>494</v>
      </c>
      <c r="H74" s="477">
        <v>6540</v>
      </c>
      <c r="I74" s="480" t="str">
        <f>IF(H74&lt;&gt;"",INDEX('Kode Akun'!$D:$D,MATCH($H74,'Kode Akun'!$C:$C,0),0),"")</f>
        <v>Beban Penyusutan Kendaraan Bermotor</v>
      </c>
      <c r="J74" s="481">
        <v>1875000</v>
      </c>
      <c r="K74" s="481"/>
      <c r="L74" s="482" t="s">
        <v>357</v>
      </c>
      <c r="M74" s="483"/>
      <c r="N74" s="484"/>
      <c r="O74" s="484"/>
      <c r="P74" s="488" t="str">
        <f>IFERROR(INDEX(Supplier!D:D,MATCH(O74,Supplier!C:C,0),0),"")</f>
        <v/>
      </c>
      <c r="Q74" s="484"/>
      <c r="R74" s="484"/>
      <c r="S74" s="488" t="str">
        <f>IFERROR(INDEX(Customer!D:D,MATCH(R74,Customer!C:C,0),0),"")</f>
        <v/>
      </c>
      <c r="T74" s="490">
        <f>IFERROR(INDEX('Kode Akun'!N:N,MATCH(H74,'Kode Akun'!C:C,0),0),"")</f>
        <v>6160</v>
      </c>
      <c r="U74" s="488" t="str">
        <f>IFERROR(INDEX('Kode Akun'!O:O,MATCH(H74,'Kode Akun'!C:C,0),0),"")</f>
        <v>EXP - Depreciation</v>
      </c>
      <c r="V74" s="166"/>
    </row>
    <row r="75" spans="1:22" ht="15" customHeight="1" x14ac:dyDescent="0.25">
      <c r="A75" s="51">
        <f t="shared" si="3"/>
        <v>0</v>
      </c>
      <c r="B75" s="51">
        <f t="shared" si="4"/>
        <v>0</v>
      </c>
      <c r="C75" s="237">
        <f t="shared" si="5"/>
        <v>0</v>
      </c>
      <c r="D75" s="477">
        <v>66</v>
      </c>
      <c r="E75" s="478">
        <v>43708</v>
      </c>
      <c r="F75" s="477"/>
      <c r="G75" s="479" t="s">
        <v>59</v>
      </c>
      <c r="H75" s="477">
        <v>1640</v>
      </c>
      <c r="I75" s="480" t="str">
        <f>IF(H75&lt;&gt;"",INDEX('Kode Akun'!$D:$D,MATCH($H75,'Kode Akun'!$C:$C,0),0),"")</f>
        <v>Akumulasi Penyusutan Kendaraan Bermotor</v>
      </c>
      <c r="J75" s="481"/>
      <c r="K75" s="481">
        <v>1875000</v>
      </c>
      <c r="L75" s="482" t="s">
        <v>357</v>
      </c>
      <c r="M75" s="483"/>
      <c r="N75" s="484"/>
      <c r="O75" s="484"/>
      <c r="P75" s="488" t="str">
        <f>IFERROR(INDEX(Supplier!D:D,MATCH(O75,Supplier!C:C,0),0),"")</f>
        <v/>
      </c>
      <c r="Q75" s="484"/>
      <c r="R75" s="484"/>
      <c r="S75" s="488" t="str">
        <f>IFERROR(INDEX(Customer!D:D,MATCH(R75,Customer!C:C,0),0),"")</f>
        <v/>
      </c>
      <c r="T75" s="490">
        <f>IFERROR(INDEX('Kode Akun'!N:N,MATCH(H75,'Kode Akun'!C:C,0),0),"")</f>
        <v>1640</v>
      </c>
      <c r="U75" s="488" t="str">
        <f>IFERROR(INDEX('Kode Akun'!O:O,MATCH(H75,'Kode Akun'!C:C,0),0),"")</f>
        <v>ACCUM DEPR - Vehicles</v>
      </c>
      <c r="V75" s="166"/>
    </row>
    <row r="76" spans="1:22" ht="15" customHeight="1" x14ac:dyDescent="0.25">
      <c r="A76" s="51">
        <f t="shared" si="3"/>
        <v>0</v>
      </c>
      <c r="B76" s="51">
        <f t="shared" si="4"/>
        <v>0</v>
      </c>
      <c r="C76" s="237">
        <f t="shared" si="5"/>
        <v>0</v>
      </c>
      <c r="D76" s="477">
        <v>67</v>
      </c>
      <c r="E76" s="478">
        <v>43708</v>
      </c>
      <c r="F76" s="477"/>
      <c r="G76" s="479" t="s">
        <v>78</v>
      </c>
      <c r="H76" s="477">
        <v>6210</v>
      </c>
      <c r="I76" s="480" t="str">
        <f>IF(H76&lt;&gt;"",INDEX('Kode Akun'!$D:$D,MATCH($H76,'Kode Akun'!$C:$C,0),0),"")</f>
        <v>Beban Sewa</v>
      </c>
      <c r="J76" s="481">
        <v>6000000</v>
      </c>
      <c r="K76" s="481"/>
      <c r="L76" s="482" t="s">
        <v>357</v>
      </c>
      <c r="M76" s="483"/>
      <c r="N76" s="484"/>
      <c r="O76" s="484"/>
      <c r="P76" s="488" t="str">
        <f>IFERROR(INDEX(Supplier!D:D,MATCH(O76,Supplier!C:C,0),0),"")</f>
        <v/>
      </c>
      <c r="Q76" s="484"/>
      <c r="R76" s="484"/>
      <c r="S76" s="488" t="str">
        <f>IFERROR(INDEX(Customer!D:D,MATCH(R76,Customer!C:C,0),0),"")</f>
        <v/>
      </c>
      <c r="T76" s="490">
        <f>IFERROR(INDEX('Kode Akun'!N:N,MATCH(H76,'Kode Akun'!C:C,0),0),"")</f>
        <v>6000</v>
      </c>
      <c r="U76" s="488" t="str">
        <f>IFERROR(INDEX('Kode Akun'!O:O,MATCH(H76,'Kode Akun'!C:C,0),0),"")</f>
        <v>OPERATING EXPENSES</v>
      </c>
      <c r="V76" s="166"/>
    </row>
    <row r="77" spans="1:22" ht="15" customHeight="1" x14ac:dyDescent="0.25">
      <c r="A77" s="51">
        <f t="shared" si="3"/>
        <v>0</v>
      </c>
      <c r="B77" s="51">
        <f t="shared" si="4"/>
        <v>0</v>
      </c>
      <c r="C77" s="237">
        <f t="shared" si="5"/>
        <v>0</v>
      </c>
      <c r="D77" s="477">
        <v>68</v>
      </c>
      <c r="E77" s="478">
        <v>43708</v>
      </c>
      <c r="F77" s="477"/>
      <c r="G77" s="479" t="s">
        <v>205</v>
      </c>
      <c r="H77" s="477">
        <v>1420</v>
      </c>
      <c r="I77" s="480" t="str">
        <f>IF(H77&lt;&gt;"",INDEX('Kode Akun'!$D:$D,MATCH($H77,'Kode Akun'!$C:$C,0),0),"")</f>
        <v>Sewa dibayar di Muka</v>
      </c>
      <c r="J77" s="481"/>
      <c r="K77" s="481">
        <v>6000000</v>
      </c>
      <c r="L77" s="482" t="s">
        <v>357</v>
      </c>
      <c r="M77" s="483"/>
      <c r="N77" s="484"/>
      <c r="O77" s="484"/>
      <c r="P77" s="488" t="str">
        <f>IFERROR(INDEX(Supplier!D:D,MATCH(O77,Supplier!C:C,0),0),"")</f>
        <v/>
      </c>
      <c r="Q77" s="484"/>
      <c r="R77" s="484"/>
      <c r="S77" s="488" t="str">
        <f>IFERROR(INDEX(Customer!D:D,MATCH(R77,Customer!C:C,0),0),"")</f>
        <v/>
      </c>
      <c r="T77" s="490">
        <f>IFERROR(INDEX('Kode Akun'!N:N,MATCH(H77,'Kode Akun'!C:C,0),0),"")</f>
        <v>1420</v>
      </c>
      <c r="U77" s="488" t="str">
        <f>IFERROR(INDEX('Kode Akun'!O:O,MATCH(H77,'Kode Akun'!C:C,0),0),"")</f>
        <v>PREPAID EXP - Rent</v>
      </c>
      <c r="V77" s="166"/>
    </row>
    <row r="78" spans="1:22" ht="15" customHeight="1" x14ac:dyDescent="0.25">
      <c r="A78" s="51">
        <f t="shared" si="3"/>
        <v>0</v>
      </c>
      <c r="B78" s="51">
        <f t="shared" si="4"/>
        <v>0</v>
      </c>
      <c r="C78" s="237">
        <f t="shared" si="5"/>
        <v>0</v>
      </c>
      <c r="D78" s="477">
        <v>69</v>
      </c>
      <c r="E78" s="478">
        <v>43738</v>
      </c>
      <c r="F78" s="477"/>
      <c r="G78" s="479" t="s">
        <v>81</v>
      </c>
      <c r="H78" s="477">
        <v>6520</v>
      </c>
      <c r="I78" s="480" t="str">
        <f>IF(H78&lt;&gt;"",INDEX('Kode Akun'!$D:$D,MATCH($H78,'Kode Akun'!$C:$C,0),0),"")</f>
        <v>Beban Penyusutan Furnitur</v>
      </c>
      <c r="J78" s="481">
        <v>250000</v>
      </c>
      <c r="K78" s="481"/>
      <c r="L78" s="482" t="s">
        <v>357</v>
      </c>
      <c r="M78" s="483"/>
      <c r="N78" s="484"/>
      <c r="O78" s="484"/>
      <c r="P78" s="488" t="str">
        <f>IFERROR(INDEX(Supplier!D:D,MATCH(O78,Supplier!C:C,0),0),"")</f>
        <v/>
      </c>
      <c r="Q78" s="484"/>
      <c r="R78" s="484"/>
      <c r="S78" s="488" t="str">
        <f>IFERROR(INDEX(Customer!D:D,MATCH(R78,Customer!C:C,0),0),"")</f>
        <v/>
      </c>
      <c r="T78" s="490">
        <f>IFERROR(INDEX('Kode Akun'!N:N,MATCH(H78,'Kode Akun'!C:C,0),0),"")</f>
        <v>6160</v>
      </c>
      <c r="U78" s="488" t="str">
        <f>IFERROR(INDEX('Kode Akun'!O:O,MATCH(H78,'Kode Akun'!C:C,0),0),"")</f>
        <v>EXP - Depreciation</v>
      </c>
      <c r="V78" s="166"/>
    </row>
    <row r="79" spans="1:22" ht="15" customHeight="1" x14ac:dyDescent="0.25">
      <c r="A79" s="51">
        <f t="shared" si="3"/>
        <v>0</v>
      </c>
      <c r="B79" s="51">
        <f t="shared" si="4"/>
        <v>0</v>
      </c>
      <c r="C79" s="237">
        <f t="shared" si="5"/>
        <v>0</v>
      </c>
      <c r="D79" s="477">
        <v>70</v>
      </c>
      <c r="E79" s="478">
        <v>43738</v>
      </c>
      <c r="F79" s="477"/>
      <c r="G79" s="479" t="s">
        <v>58</v>
      </c>
      <c r="H79" s="477">
        <v>1630</v>
      </c>
      <c r="I79" s="480" t="str">
        <f>IF(H79&lt;&gt;"",INDEX('Kode Akun'!$D:$D,MATCH($H79,'Kode Akun'!$C:$C,0),0),"")</f>
        <v>Akumulasi Penyusutan Furnitur</v>
      </c>
      <c r="J79" s="481"/>
      <c r="K79" s="481">
        <v>250000</v>
      </c>
      <c r="L79" s="482" t="s">
        <v>357</v>
      </c>
      <c r="M79" s="483"/>
      <c r="N79" s="484"/>
      <c r="O79" s="484"/>
      <c r="P79" s="488" t="str">
        <f>IFERROR(INDEX(Supplier!D:D,MATCH(O79,Supplier!C:C,0),0),"")</f>
        <v/>
      </c>
      <c r="Q79" s="484"/>
      <c r="R79" s="484"/>
      <c r="S79" s="488" t="str">
        <f>IFERROR(INDEX(Customer!D:D,MATCH(R79,Customer!C:C,0),0),"")</f>
        <v/>
      </c>
      <c r="T79" s="490">
        <f>IFERROR(INDEX('Kode Akun'!N:N,MATCH(H79,'Kode Akun'!C:C,0),0),"")</f>
        <v>1630</v>
      </c>
      <c r="U79" s="488" t="str">
        <f>IFERROR(INDEX('Kode Akun'!O:O,MATCH(H79,'Kode Akun'!C:C,0),0),"")</f>
        <v>ACCUM DEPR - Furniture and Fixtures</v>
      </c>
      <c r="V79" s="166"/>
    </row>
    <row r="80" spans="1:22" ht="15" customHeight="1" x14ac:dyDescent="0.25">
      <c r="A80" s="51">
        <f t="shared" si="3"/>
        <v>0</v>
      </c>
      <c r="B80" s="51">
        <f t="shared" si="4"/>
        <v>0</v>
      </c>
      <c r="C80" s="237">
        <f t="shared" si="5"/>
        <v>0</v>
      </c>
      <c r="D80" s="477">
        <v>71</v>
      </c>
      <c r="E80" s="478">
        <v>43738</v>
      </c>
      <c r="F80" s="477"/>
      <c r="G80" s="479" t="s">
        <v>492</v>
      </c>
      <c r="H80" s="477">
        <v>6510</v>
      </c>
      <c r="I80" s="480" t="str">
        <f>IF(H80&lt;&gt;"",INDEX('Kode Akun'!$D:$D,MATCH($H80,'Kode Akun'!$C:$C,0),0),"")</f>
        <v>Beban Penyusutan Komputer dan Elektronik</v>
      </c>
      <c r="J80" s="481">
        <v>885416.66666666663</v>
      </c>
      <c r="K80" s="481"/>
      <c r="L80" s="482" t="s">
        <v>357</v>
      </c>
      <c r="M80" s="483"/>
      <c r="N80" s="484"/>
      <c r="O80" s="484"/>
      <c r="P80" s="488" t="str">
        <f>IFERROR(INDEX(Supplier!D:D,MATCH(O80,Supplier!C:C,0),0),"")</f>
        <v/>
      </c>
      <c r="Q80" s="484"/>
      <c r="R80" s="484"/>
      <c r="S80" s="488" t="str">
        <f>IFERROR(INDEX(Customer!D:D,MATCH(R80,Customer!C:C,0),0),"")</f>
        <v/>
      </c>
      <c r="T80" s="490">
        <f>IFERROR(INDEX('Kode Akun'!N:N,MATCH(H80,'Kode Akun'!C:C,0),0),"")</f>
        <v>6160</v>
      </c>
      <c r="U80" s="488" t="str">
        <f>IFERROR(INDEX('Kode Akun'!O:O,MATCH(H80,'Kode Akun'!C:C,0),0),"")</f>
        <v>EXP - Depreciation</v>
      </c>
      <c r="V80" s="166"/>
    </row>
    <row r="81" spans="1:22" ht="15" customHeight="1" x14ac:dyDescent="0.25">
      <c r="A81" s="51">
        <f t="shared" si="3"/>
        <v>0</v>
      </c>
      <c r="B81" s="51">
        <f t="shared" si="4"/>
        <v>0</v>
      </c>
      <c r="C81" s="237">
        <f t="shared" si="5"/>
        <v>0</v>
      </c>
      <c r="D81" s="477">
        <v>72</v>
      </c>
      <c r="E81" s="478">
        <v>43738</v>
      </c>
      <c r="F81" s="477"/>
      <c r="G81" s="479" t="s">
        <v>216</v>
      </c>
      <c r="H81" s="477">
        <v>1610</v>
      </c>
      <c r="I81" s="480" t="str">
        <f>IF(H81&lt;&gt;"",INDEX('Kode Akun'!$D:$D,MATCH($H81,'Kode Akun'!$C:$C,0),0),"")</f>
        <v>Akumulasi Penyusutan Komputer dan Elektronik</v>
      </c>
      <c r="J81" s="481"/>
      <c r="K81" s="481">
        <v>885416.66666666663</v>
      </c>
      <c r="L81" s="482" t="s">
        <v>357</v>
      </c>
      <c r="M81" s="483"/>
      <c r="N81" s="484"/>
      <c r="O81" s="484"/>
      <c r="P81" s="488" t="str">
        <f>IFERROR(INDEX(Supplier!D:D,MATCH(O81,Supplier!C:C,0),0),"")</f>
        <v/>
      </c>
      <c r="Q81" s="484"/>
      <c r="R81" s="484"/>
      <c r="S81" s="488" t="str">
        <f>IFERROR(INDEX(Customer!D:D,MATCH(R81,Customer!C:C,0),0),"")</f>
        <v/>
      </c>
      <c r="T81" s="490">
        <f>IFERROR(INDEX('Kode Akun'!N:N,MATCH(H81,'Kode Akun'!C:C,0),0),"")</f>
        <v>1610</v>
      </c>
      <c r="U81" s="488" t="str">
        <f>IFERROR(INDEX('Kode Akun'!O:O,MATCH(H81,'Kode Akun'!C:C,0),0),"")</f>
        <v>ACCUM DEPR - Computer Equipment</v>
      </c>
      <c r="V81" s="166"/>
    </row>
    <row r="82" spans="1:22" ht="15" customHeight="1" x14ac:dyDescent="0.25">
      <c r="A82" s="51">
        <f t="shared" si="3"/>
        <v>0</v>
      </c>
      <c r="B82" s="51">
        <f t="shared" si="4"/>
        <v>0</v>
      </c>
      <c r="C82" s="237">
        <f t="shared" si="5"/>
        <v>0</v>
      </c>
      <c r="D82" s="477">
        <v>73</v>
      </c>
      <c r="E82" s="478">
        <v>43738</v>
      </c>
      <c r="F82" s="477"/>
      <c r="G82" s="479" t="s">
        <v>494</v>
      </c>
      <c r="H82" s="477">
        <v>6540</v>
      </c>
      <c r="I82" s="480" t="str">
        <f>IF(H82&lt;&gt;"",INDEX('Kode Akun'!$D:$D,MATCH($H82,'Kode Akun'!$C:$C,0),0),"")</f>
        <v>Beban Penyusutan Kendaraan Bermotor</v>
      </c>
      <c r="J82" s="481">
        <v>1875000</v>
      </c>
      <c r="K82" s="481"/>
      <c r="L82" s="482" t="s">
        <v>357</v>
      </c>
      <c r="M82" s="483"/>
      <c r="N82" s="484"/>
      <c r="O82" s="484"/>
      <c r="P82" s="488" t="str">
        <f>IFERROR(INDEX(Supplier!D:D,MATCH(O82,Supplier!C:C,0),0),"")</f>
        <v/>
      </c>
      <c r="Q82" s="484"/>
      <c r="R82" s="484"/>
      <c r="S82" s="488" t="str">
        <f>IFERROR(INDEX(Customer!D:D,MATCH(R82,Customer!C:C,0),0),"")</f>
        <v/>
      </c>
      <c r="T82" s="490">
        <f>IFERROR(INDEX('Kode Akun'!N:N,MATCH(H82,'Kode Akun'!C:C,0),0),"")</f>
        <v>6160</v>
      </c>
      <c r="U82" s="488" t="str">
        <f>IFERROR(INDEX('Kode Akun'!O:O,MATCH(H82,'Kode Akun'!C:C,0),0),"")</f>
        <v>EXP - Depreciation</v>
      </c>
      <c r="V82" s="166"/>
    </row>
    <row r="83" spans="1:22" ht="15" customHeight="1" x14ac:dyDescent="0.25">
      <c r="A83" s="51">
        <f t="shared" si="3"/>
        <v>0</v>
      </c>
      <c r="B83" s="51">
        <f t="shared" si="4"/>
        <v>0</v>
      </c>
      <c r="C83" s="237">
        <f t="shared" si="5"/>
        <v>0</v>
      </c>
      <c r="D83" s="477">
        <v>74</v>
      </c>
      <c r="E83" s="478">
        <v>43738</v>
      </c>
      <c r="F83" s="477"/>
      <c r="G83" s="479" t="s">
        <v>59</v>
      </c>
      <c r="H83" s="477">
        <v>1640</v>
      </c>
      <c r="I83" s="480" t="str">
        <f>IF(H83&lt;&gt;"",INDEX('Kode Akun'!$D:$D,MATCH($H83,'Kode Akun'!$C:$C,0),0),"")</f>
        <v>Akumulasi Penyusutan Kendaraan Bermotor</v>
      </c>
      <c r="J83" s="481"/>
      <c r="K83" s="481">
        <v>1875000</v>
      </c>
      <c r="L83" s="482" t="s">
        <v>357</v>
      </c>
      <c r="M83" s="483"/>
      <c r="N83" s="484"/>
      <c r="O83" s="484"/>
      <c r="P83" s="488" t="str">
        <f>IFERROR(INDEX(Supplier!D:D,MATCH(O83,Supplier!C:C,0),0),"")</f>
        <v/>
      </c>
      <c r="Q83" s="484"/>
      <c r="R83" s="484"/>
      <c r="S83" s="488" t="str">
        <f>IFERROR(INDEX(Customer!D:D,MATCH(R83,Customer!C:C,0),0),"")</f>
        <v/>
      </c>
      <c r="T83" s="490">
        <f>IFERROR(INDEX('Kode Akun'!N:N,MATCH(H83,'Kode Akun'!C:C,0),0),"")</f>
        <v>1640</v>
      </c>
      <c r="U83" s="488" t="str">
        <f>IFERROR(INDEX('Kode Akun'!O:O,MATCH(H83,'Kode Akun'!C:C,0),0),"")</f>
        <v>ACCUM DEPR - Vehicles</v>
      </c>
      <c r="V83" s="166"/>
    </row>
    <row r="84" spans="1:22" ht="15" customHeight="1" x14ac:dyDescent="0.25">
      <c r="A84" s="51">
        <f t="shared" si="3"/>
        <v>0</v>
      </c>
      <c r="B84" s="51">
        <f t="shared" si="4"/>
        <v>0</v>
      </c>
      <c r="C84" s="237">
        <f t="shared" si="5"/>
        <v>0</v>
      </c>
      <c r="D84" s="477">
        <v>75</v>
      </c>
      <c r="E84" s="478">
        <v>43738</v>
      </c>
      <c r="F84" s="477"/>
      <c r="G84" s="479" t="s">
        <v>78</v>
      </c>
      <c r="H84" s="477">
        <v>6210</v>
      </c>
      <c r="I84" s="480" t="str">
        <f>IF(H84&lt;&gt;"",INDEX('Kode Akun'!$D:$D,MATCH($H84,'Kode Akun'!$C:$C,0),0),"")</f>
        <v>Beban Sewa</v>
      </c>
      <c r="J84" s="481">
        <v>6000000</v>
      </c>
      <c r="K84" s="481"/>
      <c r="L84" s="482" t="s">
        <v>357</v>
      </c>
      <c r="M84" s="483"/>
      <c r="N84" s="484"/>
      <c r="O84" s="484"/>
      <c r="P84" s="488" t="str">
        <f>IFERROR(INDEX(Supplier!D:D,MATCH(O84,Supplier!C:C,0),0),"")</f>
        <v/>
      </c>
      <c r="Q84" s="484"/>
      <c r="R84" s="484"/>
      <c r="S84" s="488" t="str">
        <f>IFERROR(INDEX(Customer!D:D,MATCH(R84,Customer!C:C,0),0),"")</f>
        <v/>
      </c>
      <c r="T84" s="490">
        <f>IFERROR(INDEX('Kode Akun'!N:N,MATCH(H84,'Kode Akun'!C:C,0),0),"")</f>
        <v>6000</v>
      </c>
      <c r="U84" s="488" t="str">
        <f>IFERROR(INDEX('Kode Akun'!O:O,MATCH(H84,'Kode Akun'!C:C,0),0),"")</f>
        <v>OPERATING EXPENSES</v>
      </c>
      <c r="V84" s="166"/>
    </row>
    <row r="85" spans="1:22" ht="15" customHeight="1" x14ac:dyDescent="0.25">
      <c r="A85" s="51">
        <f t="shared" si="3"/>
        <v>0</v>
      </c>
      <c r="B85" s="51">
        <f t="shared" si="4"/>
        <v>0</v>
      </c>
      <c r="C85" s="237">
        <f t="shared" si="5"/>
        <v>0</v>
      </c>
      <c r="D85" s="477">
        <v>76</v>
      </c>
      <c r="E85" s="478">
        <v>43738</v>
      </c>
      <c r="F85" s="477"/>
      <c r="G85" s="479" t="s">
        <v>205</v>
      </c>
      <c r="H85" s="477">
        <v>1420</v>
      </c>
      <c r="I85" s="480" t="str">
        <f>IF(H85&lt;&gt;"",INDEX('Kode Akun'!$D:$D,MATCH($H85,'Kode Akun'!$C:$C,0),0),"")</f>
        <v>Sewa dibayar di Muka</v>
      </c>
      <c r="J85" s="481"/>
      <c r="K85" s="481">
        <v>6000000</v>
      </c>
      <c r="L85" s="482" t="s">
        <v>357</v>
      </c>
      <c r="M85" s="483"/>
      <c r="N85" s="484"/>
      <c r="O85" s="484"/>
      <c r="P85" s="488" t="str">
        <f>IFERROR(INDEX(Supplier!D:D,MATCH(O85,Supplier!C:C,0),0),"")</f>
        <v/>
      </c>
      <c r="Q85" s="484"/>
      <c r="R85" s="484"/>
      <c r="S85" s="488" t="str">
        <f>IFERROR(INDEX(Customer!D:D,MATCH(R85,Customer!C:C,0),0),"")</f>
        <v/>
      </c>
      <c r="T85" s="490">
        <f>IFERROR(INDEX('Kode Akun'!N:N,MATCH(H85,'Kode Akun'!C:C,0),0),"")</f>
        <v>1420</v>
      </c>
      <c r="U85" s="488" t="str">
        <f>IFERROR(INDEX('Kode Akun'!O:O,MATCH(H85,'Kode Akun'!C:C,0),0),"")</f>
        <v>PREPAID EXP - Rent</v>
      </c>
      <c r="V85" s="166"/>
    </row>
    <row r="86" spans="1:22" ht="15" customHeight="1" x14ac:dyDescent="0.25">
      <c r="A86" s="51">
        <f t="shared" si="3"/>
        <v>0</v>
      </c>
      <c r="B86" s="51">
        <f t="shared" si="4"/>
        <v>0</v>
      </c>
      <c r="C86" s="237">
        <f t="shared" si="5"/>
        <v>0</v>
      </c>
      <c r="D86" s="477">
        <v>77</v>
      </c>
      <c r="E86" s="478">
        <v>43769</v>
      </c>
      <c r="F86" s="477"/>
      <c r="G86" s="479" t="s">
        <v>81</v>
      </c>
      <c r="H86" s="477">
        <v>6520</v>
      </c>
      <c r="I86" s="480" t="str">
        <f>IF(H86&lt;&gt;"",INDEX('Kode Akun'!$D:$D,MATCH($H86,'Kode Akun'!$C:$C,0),0),"")</f>
        <v>Beban Penyusutan Furnitur</v>
      </c>
      <c r="J86" s="481">
        <v>250000</v>
      </c>
      <c r="K86" s="481"/>
      <c r="L86" s="482" t="s">
        <v>357</v>
      </c>
      <c r="M86" s="483"/>
      <c r="N86" s="484"/>
      <c r="O86" s="484"/>
      <c r="P86" s="488" t="str">
        <f>IFERROR(INDEX(Supplier!D:D,MATCH(O86,Supplier!C:C,0),0),"")</f>
        <v/>
      </c>
      <c r="Q86" s="484"/>
      <c r="R86" s="484"/>
      <c r="S86" s="488" t="str">
        <f>IFERROR(INDEX(Customer!D:D,MATCH(R86,Customer!C:C,0),0),"")</f>
        <v/>
      </c>
      <c r="T86" s="490">
        <f>IFERROR(INDEX('Kode Akun'!N:N,MATCH(H86,'Kode Akun'!C:C,0),0),"")</f>
        <v>6160</v>
      </c>
      <c r="U86" s="488" t="str">
        <f>IFERROR(INDEX('Kode Akun'!O:O,MATCH(H86,'Kode Akun'!C:C,0),0),"")</f>
        <v>EXP - Depreciation</v>
      </c>
      <c r="V86" s="166"/>
    </row>
    <row r="87" spans="1:22" ht="15" customHeight="1" x14ac:dyDescent="0.25">
      <c r="A87" s="51">
        <f t="shared" si="3"/>
        <v>0</v>
      </c>
      <c r="B87" s="51">
        <f t="shared" si="4"/>
        <v>0</v>
      </c>
      <c r="C87" s="237">
        <f t="shared" si="5"/>
        <v>0</v>
      </c>
      <c r="D87" s="477">
        <v>78</v>
      </c>
      <c r="E87" s="478">
        <v>43769</v>
      </c>
      <c r="F87" s="477"/>
      <c r="G87" s="479" t="s">
        <v>58</v>
      </c>
      <c r="H87" s="477">
        <v>1630</v>
      </c>
      <c r="I87" s="480" t="str">
        <f>IF(H87&lt;&gt;"",INDEX('Kode Akun'!$D:$D,MATCH($H87,'Kode Akun'!$C:$C,0),0),"")</f>
        <v>Akumulasi Penyusutan Furnitur</v>
      </c>
      <c r="J87" s="481"/>
      <c r="K87" s="481">
        <v>250000</v>
      </c>
      <c r="L87" s="482" t="s">
        <v>357</v>
      </c>
      <c r="M87" s="483"/>
      <c r="N87" s="484"/>
      <c r="O87" s="484"/>
      <c r="P87" s="488" t="str">
        <f>IFERROR(INDEX(Supplier!D:D,MATCH(O87,Supplier!C:C,0),0),"")</f>
        <v/>
      </c>
      <c r="Q87" s="484"/>
      <c r="R87" s="484"/>
      <c r="S87" s="488" t="str">
        <f>IFERROR(INDEX(Customer!D:D,MATCH(R87,Customer!C:C,0),0),"")</f>
        <v/>
      </c>
      <c r="T87" s="490">
        <f>IFERROR(INDEX('Kode Akun'!N:N,MATCH(H87,'Kode Akun'!C:C,0),0),"")</f>
        <v>1630</v>
      </c>
      <c r="U87" s="488" t="str">
        <f>IFERROR(INDEX('Kode Akun'!O:O,MATCH(H87,'Kode Akun'!C:C,0),0),"")</f>
        <v>ACCUM DEPR - Furniture and Fixtures</v>
      </c>
      <c r="V87" s="166"/>
    </row>
    <row r="88" spans="1:22" ht="15" customHeight="1" x14ac:dyDescent="0.25">
      <c r="A88" s="51">
        <f t="shared" si="3"/>
        <v>0</v>
      </c>
      <c r="B88" s="51">
        <f t="shared" si="4"/>
        <v>0</v>
      </c>
      <c r="C88" s="237">
        <f t="shared" si="5"/>
        <v>0</v>
      </c>
      <c r="D88" s="477">
        <v>79</v>
      </c>
      <c r="E88" s="478">
        <v>43769</v>
      </c>
      <c r="F88" s="477"/>
      <c r="G88" s="479" t="s">
        <v>492</v>
      </c>
      <c r="H88" s="477">
        <v>6510</v>
      </c>
      <c r="I88" s="480" t="str">
        <f>IF(H88&lt;&gt;"",INDEX('Kode Akun'!$D:$D,MATCH($H88,'Kode Akun'!$C:$C,0),0),"")</f>
        <v>Beban Penyusutan Komputer dan Elektronik</v>
      </c>
      <c r="J88" s="481">
        <v>885416.66666666663</v>
      </c>
      <c r="K88" s="481"/>
      <c r="L88" s="482" t="s">
        <v>357</v>
      </c>
      <c r="M88" s="483"/>
      <c r="N88" s="484"/>
      <c r="O88" s="484"/>
      <c r="P88" s="488" t="str">
        <f>IFERROR(INDEX(Supplier!D:D,MATCH(O88,Supplier!C:C,0),0),"")</f>
        <v/>
      </c>
      <c r="Q88" s="484"/>
      <c r="R88" s="484"/>
      <c r="S88" s="488" t="str">
        <f>IFERROR(INDEX(Customer!D:D,MATCH(R88,Customer!C:C,0),0),"")</f>
        <v/>
      </c>
      <c r="T88" s="490">
        <f>IFERROR(INDEX('Kode Akun'!N:N,MATCH(H88,'Kode Akun'!C:C,0),0),"")</f>
        <v>6160</v>
      </c>
      <c r="U88" s="488" t="str">
        <f>IFERROR(INDEX('Kode Akun'!O:O,MATCH(H88,'Kode Akun'!C:C,0),0),"")</f>
        <v>EXP - Depreciation</v>
      </c>
      <c r="V88" s="166"/>
    </row>
    <row r="89" spans="1:22" ht="15" customHeight="1" x14ac:dyDescent="0.25">
      <c r="A89" s="51">
        <f t="shared" si="3"/>
        <v>0</v>
      </c>
      <c r="B89" s="51">
        <f t="shared" si="4"/>
        <v>0</v>
      </c>
      <c r="C89" s="237">
        <f t="shared" si="5"/>
        <v>0</v>
      </c>
      <c r="D89" s="477">
        <v>80</v>
      </c>
      <c r="E89" s="478">
        <v>43769</v>
      </c>
      <c r="F89" s="477"/>
      <c r="G89" s="479" t="s">
        <v>216</v>
      </c>
      <c r="H89" s="477">
        <v>1610</v>
      </c>
      <c r="I89" s="480" t="str">
        <f>IF(H89&lt;&gt;"",INDEX('Kode Akun'!$D:$D,MATCH($H89,'Kode Akun'!$C:$C,0),0),"")</f>
        <v>Akumulasi Penyusutan Komputer dan Elektronik</v>
      </c>
      <c r="J89" s="481"/>
      <c r="K89" s="481">
        <v>885416.66666666663</v>
      </c>
      <c r="L89" s="482" t="s">
        <v>357</v>
      </c>
      <c r="M89" s="483"/>
      <c r="N89" s="484"/>
      <c r="O89" s="484"/>
      <c r="P89" s="488" t="str">
        <f>IFERROR(INDEX(Supplier!D:D,MATCH(O89,Supplier!C:C,0),0),"")</f>
        <v/>
      </c>
      <c r="Q89" s="484"/>
      <c r="R89" s="484"/>
      <c r="S89" s="488" t="str">
        <f>IFERROR(INDEX(Customer!D:D,MATCH(R89,Customer!C:C,0),0),"")</f>
        <v/>
      </c>
      <c r="T89" s="490">
        <f>IFERROR(INDEX('Kode Akun'!N:N,MATCH(H89,'Kode Akun'!C:C,0),0),"")</f>
        <v>1610</v>
      </c>
      <c r="U89" s="488" t="str">
        <f>IFERROR(INDEX('Kode Akun'!O:O,MATCH(H89,'Kode Akun'!C:C,0),0),"")</f>
        <v>ACCUM DEPR - Computer Equipment</v>
      </c>
      <c r="V89" s="166"/>
    </row>
    <row r="90" spans="1:22" ht="15" customHeight="1" x14ac:dyDescent="0.25">
      <c r="A90" s="51">
        <f t="shared" si="3"/>
        <v>0</v>
      </c>
      <c r="B90" s="51">
        <f t="shared" si="4"/>
        <v>0</v>
      </c>
      <c r="C90" s="237">
        <f t="shared" si="5"/>
        <v>0</v>
      </c>
      <c r="D90" s="477">
        <v>81</v>
      </c>
      <c r="E90" s="478">
        <v>43769</v>
      </c>
      <c r="F90" s="477"/>
      <c r="G90" s="479" t="s">
        <v>494</v>
      </c>
      <c r="H90" s="477">
        <v>6540</v>
      </c>
      <c r="I90" s="480" t="str">
        <f>IF(H90&lt;&gt;"",INDEX('Kode Akun'!$D:$D,MATCH($H90,'Kode Akun'!$C:$C,0),0),"")</f>
        <v>Beban Penyusutan Kendaraan Bermotor</v>
      </c>
      <c r="J90" s="481">
        <v>1875000</v>
      </c>
      <c r="K90" s="481"/>
      <c r="L90" s="482" t="s">
        <v>357</v>
      </c>
      <c r="M90" s="483"/>
      <c r="N90" s="484"/>
      <c r="O90" s="484"/>
      <c r="P90" s="488" t="str">
        <f>IFERROR(INDEX(Supplier!D:D,MATCH(O90,Supplier!C:C,0),0),"")</f>
        <v/>
      </c>
      <c r="Q90" s="484"/>
      <c r="R90" s="484"/>
      <c r="S90" s="488" t="str">
        <f>IFERROR(INDEX(Customer!D:D,MATCH(R90,Customer!C:C,0),0),"")</f>
        <v/>
      </c>
      <c r="T90" s="490">
        <f>IFERROR(INDEX('Kode Akun'!N:N,MATCH(H90,'Kode Akun'!C:C,0),0),"")</f>
        <v>6160</v>
      </c>
      <c r="U90" s="488" t="str">
        <f>IFERROR(INDEX('Kode Akun'!O:O,MATCH(H90,'Kode Akun'!C:C,0),0),"")</f>
        <v>EXP - Depreciation</v>
      </c>
      <c r="V90" s="166"/>
    </row>
    <row r="91" spans="1:22" ht="15" customHeight="1" x14ac:dyDescent="0.25">
      <c r="A91" s="51">
        <f t="shared" si="3"/>
        <v>0</v>
      </c>
      <c r="B91" s="51">
        <f t="shared" si="4"/>
        <v>0</v>
      </c>
      <c r="C91" s="237">
        <f t="shared" si="5"/>
        <v>0</v>
      </c>
      <c r="D91" s="477">
        <v>82</v>
      </c>
      <c r="E91" s="478">
        <v>43769</v>
      </c>
      <c r="F91" s="477"/>
      <c r="G91" s="479" t="s">
        <v>59</v>
      </c>
      <c r="H91" s="477">
        <v>1640</v>
      </c>
      <c r="I91" s="480" t="str">
        <f>IF(H91&lt;&gt;"",INDEX('Kode Akun'!$D:$D,MATCH($H91,'Kode Akun'!$C:$C,0),0),"")</f>
        <v>Akumulasi Penyusutan Kendaraan Bermotor</v>
      </c>
      <c r="J91" s="481"/>
      <c r="K91" s="481">
        <v>1875000</v>
      </c>
      <c r="L91" s="482" t="s">
        <v>357</v>
      </c>
      <c r="M91" s="483"/>
      <c r="N91" s="484"/>
      <c r="O91" s="484"/>
      <c r="P91" s="488" t="str">
        <f>IFERROR(INDEX(Supplier!D:D,MATCH(O91,Supplier!C:C,0),0),"")</f>
        <v/>
      </c>
      <c r="Q91" s="484"/>
      <c r="R91" s="484"/>
      <c r="S91" s="488" t="str">
        <f>IFERROR(INDEX(Customer!D:D,MATCH(R91,Customer!C:C,0),0),"")</f>
        <v/>
      </c>
      <c r="T91" s="490">
        <f>IFERROR(INDEX('Kode Akun'!N:N,MATCH(H91,'Kode Akun'!C:C,0),0),"")</f>
        <v>1640</v>
      </c>
      <c r="U91" s="488" t="str">
        <f>IFERROR(INDEX('Kode Akun'!O:O,MATCH(H91,'Kode Akun'!C:C,0),0),"")</f>
        <v>ACCUM DEPR - Vehicles</v>
      </c>
      <c r="V91" s="166"/>
    </row>
    <row r="92" spans="1:22" ht="15" customHeight="1" x14ac:dyDescent="0.25">
      <c r="A92" s="51">
        <f t="shared" si="3"/>
        <v>0</v>
      </c>
      <c r="B92" s="51">
        <f t="shared" si="4"/>
        <v>0</v>
      </c>
      <c r="C92" s="237">
        <f t="shared" si="5"/>
        <v>0</v>
      </c>
      <c r="D92" s="477">
        <v>83</v>
      </c>
      <c r="E92" s="478">
        <v>43769</v>
      </c>
      <c r="F92" s="477"/>
      <c r="G92" s="479" t="s">
        <v>78</v>
      </c>
      <c r="H92" s="477">
        <v>6210</v>
      </c>
      <c r="I92" s="480" t="str">
        <f>IF(H92&lt;&gt;"",INDEX('Kode Akun'!$D:$D,MATCH($H92,'Kode Akun'!$C:$C,0),0),"")</f>
        <v>Beban Sewa</v>
      </c>
      <c r="J92" s="481">
        <v>7500000</v>
      </c>
      <c r="K92" s="481"/>
      <c r="L92" s="482" t="s">
        <v>357</v>
      </c>
      <c r="M92" s="483"/>
      <c r="N92" s="484"/>
      <c r="O92" s="484"/>
      <c r="P92" s="488" t="str">
        <f>IFERROR(INDEX(Supplier!D:D,MATCH(O92,Supplier!C:C,0),0),"")</f>
        <v/>
      </c>
      <c r="Q92" s="484"/>
      <c r="R92" s="484"/>
      <c r="S92" s="488" t="str">
        <f>IFERROR(INDEX(Customer!D:D,MATCH(R92,Customer!C:C,0),0),"")</f>
        <v/>
      </c>
      <c r="T92" s="490">
        <f>IFERROR(INDEX('Kode Akun'!N:N,MATCH(H92,'Kode Akun'!C:C,0),0),"")</f>
        <v>6000</v>
      </c>
      <c r="U92" s="488" t="str">
        <f>IFERROR(INDEX('Kode Akun'!O:O,MATCH(H92,'Kode Akun'!C:C,0),0),"")</f>
        <v>OPERATING EXPENSES</v>
      </c>
      <c r="V92" s="166"/>
    </row>
    <row r="93" spans="1:22" ht="15" customHeight="1" x14ac:dyDescent="0.25">
      <c r="A93" s="51">
        <f t="shared" si="3"/>
        <v>0</v>
      </c>
      <c r="B93" s="51">
        <f t="shared" si="4"/>
        <v>0</v>
      </c>
      <c r="C93" s="237">
        <f t="shared" si="5"/>
        <v>0</v>
      </c>
      <c r="D93" s="477">
        <v>84</v>
      </c>
      <c r="E93" s="478">
        <v>43769</v>
      </c>
      <c r="F93" s="477"/>
      <c r="G93" s="479" t="s">
        <v>205</v>
      </c>
      <c r="H93" s="477">
        <v>1420</v>
      </c>
      <c r="I93" s="480" t="str">
        <f>IF(H93&lt;&gt;"",INDEX('Kode Akun'!$D:$D,MATCH($H93,'Kode Akun'!$C:$C,0),0),"")</f>
        <v>Sewa dibayar di Muka</v>
      </c>
      <c r="J93" s="481"/>
      <c r="K93" s="481">
        <v>7500000</v>
      </c>
      <c r="L93" s="482" t="s">
        <v>357</v>
      </c>
      <c r="M93" s="483"/>
      <c r="N93" s="484"/>
      <c r="O93" s="484"/>
      <c r="P93" s="488" t="str">
        <f>IFERROR(INDEX(Supplier!D:D,MATCH(O93,Supplier!C:C,0),0),"")</f>
        <v/>
      </c>
      <c r="Q93" s="484"/>
      <c r="R93" s="484"/>
      <c r="S93" s="488" t="str">
        <f>IFERROR(INDEX(Customer!D:D,MATCH(R93,Customer!C:C,0),0),"")</f>
        <v/>
      </c>
      <c r="T93" s="490">
        <f>IFERROR(INDEX('Kode Akun'!N:N,MATCH(H93,'Kode Akun'!C:C,0),0),"")</f>
        <v>1420</v>
      </c>
      <c r="U93" s="488" t="str">
        <f>IFERROR(INDEX('Kode Akun'!O:O,MATCH(H93,'Kode Akun'!C:C,0),0),"")</f>
        <v>PREPAID EXP - Rent</v>
      </c>
      <c r="V93" s="166"/>
    </row>
    <row r="94" spans="1:22" ht="15" customHeight="1" x14ac:dyDescent="0.25">
      <c r="A94" s="51">
        <f t="shared" si="3"/>
        <v>0</v>
      </c>
      <c r="B94" s="51">
        <f t="shared" si="4"/>
        <v>0</v>
      </c>
      <c r="C94" s="237">
        <f t="shared" si="5"/>
        <v>0</v>
      </c>
      <c r="D94" s="477">
        <v>85</v>
      </c>
      <c r="E94" s="478">
        <v>43799</v>
      </c>
      <c r="F94" s="477"/>
      <c r="G94" s="479" t="s">
        <v>81</v>
      </c>
      <c r="H94" s="477">
        <v>6520</v>
      </c>
      <c r="I94" s="480" t="str">
        <f>IF(H94&lt;&gt;"",INDEX('Kode Akun'!$D:$D,MATCH($H94,'Kode Akun'!$C:$C,0),0),"")</f>
        <v>Beban Penyusutan Furnitur</v>
      </c>
      <c r="J94" s="481">
        <v>250000</v>
      </c>
      <c r="K94" s="481"/>
      <c r="L94" s="482" t="s">
        <v>357</v>
      </c>
      <c r="M94" s="483"/>
      <c r="N94" s="484"/>
      <c r="O94" s="484"/>
      <c r="P94" s="488" t="str">
        <f>IFERROR(INDEX(Supplier!D:D,MATCH(O94,Supplier!C:C,0),0),"")</f>
        <v/>
      </c>
      <c r="Q94" s="484"/>
      <c r="R94" s="484"/>
      <c r="S94" s="488" t="str">
        <f>IFERROR(INDEX(Customer!D:D,MATCH(R94,Customer!C:C,0),0),"")</f>
        <v/>
      </c>
      <c r="T94" s="490">
        <f>IFERROR(INDEX('Kode Akun'!N:N,MATCH(H94,'Kode Akun'!C:C,0),0),"")</f>
        <v>6160</v>
      </c>
      <c r="U94" s="488" t="str">
        <f>IFERROR(INDEX('Kode Akun'!O:O,MATCH(H94,'Kode Akun'!C:C,0),0),"")</f>
        <v>EXP - Depreciation</v>
      </c>
      <c r="V94" s="166"/>
    </row>
    <row r="95" spans="1:22" ht="15" customHeight="1" x14ac:dyDescent="0.25">
      <c r="A95" s="51">
        <f t="shared" si="3"/>
        <v>0</v>
      </c>
      <c r="B95" s="51">
        <f t="shared" si="4"/>
        <v>0</v>
      </c>
      <c r="C95" s="237">
        <f t="shared" si="5"/>
        <v>0</v>
      </c>
      <c r="D95" s="477">
        <v>86</v>
      </c>
      <c r="E95" s="478">
        <v>43799</v>
      </c>
      <c r="F95" s="477"/>
      <c r="G95" s="479" t="s">
        <v>58</v>
      </c>
      <c r="H95" s="477">
        <v>1630</v>
      </c>
      <c r="I95" s="480" t="str">
        <f>IF(H95&lt;&gt;"",INDEX('Kode Akun'!$D:$D,MATCH($H95,'Kode Akun'!$C:$C,0),0),"")</f>
        <v>Akumulasi Penyusutan Furnitur</v>
      </c>
      <c r="J95" s="481"/>
      <c r="K95" s="481">
        <v>250000</v>
      </c>
      <c r="L95" s="482" t="s">
        <v>357</v>
      </c>
      <c r="M95" s="483"/>
      <c r="N95" s="484"/>
      <c r="O95" s="484"/>
      <c r="P95" s="488" t="str">
        <f>IFERROR(INDEX(Supplier!D:D,MATCH(O95,Supplier!C:C,0),0),"")</f>
        <v/>
      </c>
      <c r="Q95" s="484"/>
      <c r="R95" s="484"/>
      <c r="S95" s="488" t="str">
        <f>IFERROR(INDEX(Customer!D:D,MATCH(R95,Customer!C:C,0),0),"")</f>
        <v/>
      </c>
      <c r="T95" s="490">
        <f>IFERROR(INDEX('Kode Akun'!N:N,MATCH(H95,'Kode Akun'!C:C,0),0),"")</f>
        <v>1630</v>
      </c>
      <c r="U95" s="488" t="str">
        <f>IFERROR(INDEX('Kode Akun'!O:O,MATCH(H95,'Kode Akun'!C:C,0),0),"")</f>
        <v>ACCUM DEPR - Furniture and Fixtures</v>
      </c>
      <c r="V95" s="166"/>
    </row>
    <row r="96" spans="1:22" ht="15" customHeight="1" x14ac:dyDescent="0.25">
      <c r="A96" s="51">
        <f t="shared" si="3"/>
        <v>0</v>
      </c>
      <c r="B96" s="51">
        <f t="shared" si="4"/>
        <v>0</v>
      </c>
      <c r="C96" s="237">
        <f t="shared" si="5"/>
        <v>0</v>
      </c>
      <c r="D96" s="477">
        <v>87</v>
      </c>
      <c r="E96" s="478">
        <v>43799</v>
      </c>
      <c r="F96" s="477"/>
      <c r="G96" s="479" t="s">
        <v>492</v>
      </c>
      <c r="H96" s="477">
        <v>6510</v>
      </c>
      <c r="I96" s="480" t="str">
        <f>IF(H96&lt;&gt;"",INDEX('Kode Akun'!$D:$D,MATCH($H96,'Kode Akun'!$C:$C,0),0),"")</f>
        <v>Beban Penyusutan Komputer dan Elektronik</v>
      </c>
      <c r="J96" s="481">
        <v>885416.66666666663</v>
      </c>
      <c r="K96" s="481"/>
      <c r="L96" s="482" t="s">
        <v>357</v>
      </c>
      <c r="M96" s="483"/>
      <c r="N96" s="484"/>
      <c r="O96" s="484"/>
      <c r="P96" s="488" t="str">
        <f>IFERROR(INDEX(Supplier!D:D,MATCH(O96,Supplier!C:C,0),0),"")</f>
        <v/>
      </c>
      <c r="Q96" s="484"/>
      <c r="R96" s="484"/>
      <c r="S96" s="488" t="str">
        <f>IFERROR(INDEX(Customer!D:D,MATCH(R96,Customer!C:C,0),0),"")</f>
        <v/>
      </c>
      <c r="T96" s="490">
        <f>IFERROR(INDEX('Kode Akun'!N:N,MATCH(H96,'Kode Akun'!C:C,0),0),"")</f>
        <v>6160</v>
      </c>
      <c r="U96" s="488" t="str">
        <f>IFERROR(INDEX('Kode Akun'!O:O,MATCH(H96,'Kode Akun'!C:C,0),0),"")</f>
        <v>EXP - Depreciation</v>
      </c>
      <c r="V96" s="166"/>
    </row>
    <row r="97" spans="1:22" ht="15" customHeight="1" x14ac:dyDescent="0.25">
      <c r="A97" s="51">
        <f t="shared" si="3"/>
        <v>0</v>
      </c>
      <c r="B97" s="51">
        <f t="shared" si="4"/>
        <v>0</v>
      </c>
      <c r="C97" s="237">
        <f t="shared" si="5"/>
        <v>0</v>
      </c>
      <c r="D97" s="477">
        <v>88</v>
      </c>
      <c r="E97" s="478">
        <v>43799</v>
      </c>
      <c r="F97" s="477"/>
      <c r="G97" s="479" t="s">
        <v>216</v>
      </c>
      <c r="H97" s="477">
        <v>1610</v>
      </c>
      <c r="I97" s="480" t="str">
        <f>IF(H97&lt;&gt;"",INDEX('Kode Akun'!$D:$D,MATCH($H97,'Kode Akun'!$C:$C,0),0),"")</f>
        <v>Akumulasi Penyusutan Komputer dan Elektronik</v>
      </c>
      <c r="J97" s="481"/>
      <c r="K97" s="481">
        <v>885416.66666666663</v>
      </c>
      <c r="L97" s="482" t="s">
        <v>357</v>
      </c>
      <c r="M97" s="483"/>
      <c r="N97" s="484"/>
      <c r="O97" s="484"/>
      <c r="P97" s="488" t="str">
        <f>IFERROR(INDEX(Supplier!D:D,MATCH(O97,Supplier!C:C,0),0),"")</f>
        <v/>
      </c>
      <c r="Q97" s="484"/>
      <c r="R97" s="484"/>
      <c r="S97" s="488" t="str">
        <f>IFERROR(INDEX(Customer!D:D,MATCH(R97,Customer!C:C,0),0),"")</f>
        <v/>
      </c>
      <c r="T97" s="490">
        <f>IFERROR(INDEX('Kode Akun'!N:N,MATCH(H97,'Kode Akun'!C:C,0),0),"")</f>
        <v>1610</v>
      </c>
      <c r="U97" s="488" t="str">
        <f>IFERROR(INDEX('Kode Akun'!O:O,MATCH(H97,'Kode Akun'!C:C,0),0),"")</f>
        <v>ACCUM DEPR - Computer Equipment</v>
      </c>
      <c r="V97" s="166"/>
    </row>
    <row r="98" spans="1:22" ht="15" customHeight="1" x14ac:dyDescent="0.25">
      <c r="A98" s="51">
        <f t="shared" si="3"/>
        <v>0</v>
      </c>
      <c r="B98" s="51">
        <f t="shared" si="4"/>
        <v>0</v>
      </c>
      <c r="C98" s="237">
        <f t="shared" si="5"/>
        <v>0</v>
      </c>
      <c r="D98" s="477">
        <v>89</v>
      </c>
      <c r="E98" s="478">
        <v>43799</v>
      </c>
      <c r="F98" s="477"/>
      <c r="G98" s="479" t="s">
        <v>494</v>
      </c>
      <c r="H98" s="477">
        <v>6540</v>
      </c>
      <c r="I98" s="480" t="str">
        <f>IF(H98&lt;&gt;"",INDEX('Kode Akun'!$D:$D,MATCH($H98,'Kode Akun'!$C:$C,0),0),"")</f>
        <v>Beban Penyusutan Kendaraan Bermotor</v>
      </c>
      <c r="J98" s="481">
        <v>1875000</v>
      </c>
      <c r="K98" s="481"/>
      <c r="L98" s="482" t="s">
        <v>357</v>
      </c>
      <c r="M98" s="483"/>
      <c r="N98" s="484"/>
      <c r="O98" s="484"/>
      <c r="P98" s="488" t="str">
        <f>IFERROR(INDEX(Supplier!D:D,MATCH(O98,Supplier!C:C,0),0),"")</f>
        <v/>
      </c>
      <c r="Q98" s="484"/>
      <c r="R98" s="484"/>
      <c r="S98" s="488" t="str">
        <f>IFERROR(INDEX(Customer!D:D,MATCH(R98,Customer!C:C,0),0),"")</f>
        <v/>
      </c>
      <c r="T98" s="490">
        <f>IFERROR(INDEX('Kode Akun'!N:N,MATCH(H98,'Kode Akun'!C:C,0),0),"")</f>
        <v>6160</v>
      </c>
      <c r="U98" s="488" t="str">
        <f>IFERROR(INDEX('Kode Akun'!O:O,MATCH(H98,'Kode Akun'!C:C,0),0),"")</f>
        <v>EXP - Depreciation</v>
      </c>
      <c r="V98" s="166"/>
    </row>
    <row r="99" spans="1:22" ht="15" customHeight="1" x14ac:dyDescent="0.25">
      <c r="A99" s="51">
        <f t="shared" si="3"/>
        <v>0</v>
      </c>
      <c r="B99" s="51">
        <f t="shared" si="4"/>
        <v>0</v>
      </c>
      <c r="C99" s="237">
        <f t="shared" si="5"/>
        <v>0</v>
      </c>
      <c r="D99" s="477">
        <v>90</v>
      </c>
      <c r="E99" s="478">
        <v>43799</v>
      </c>
      <c r="F99" s="477"/>
      <c r="G99" s="479" t="s">
        <v>59</v>
      </c>
      <c r="H99" s="477">
        <v>1640</v>
      </c>
      <c r="I99" s="480" t="str">
        <f>IF(H99&lt;&gt;"",INDEX('Kode Akun'!$D:$D,MATCH($H99,'Kode Akun'!$C:$C,0),0),"")</f>
        <v>Akumulasi Penyusutan Kendaraan Bermotor</v>
      </c>
      <c r="J99" s="481"/>
      <c r="K99" s="481">
        <v>1875000</v>
      </c>
      <c r="L99" s="482" t="s">
        <v>357</v>
      </c>
      <c r="M99" s="483"/>
      <c r="N99" s="484"/>
      <c r="O99" s="484"/>
      <c r="P99" s="488" t="str">
        <f>IFERROR(INDEX(Supplier!D:D,MATCH(O99,Supplier!C:C,0),0),"")</f>
        <v/>
      </c>
      <c r="Q99" s="484"/>
      <c r="R99" s="484"/>
      <c r="S99" s="488" t="str">
        <f>IFERROR(INDEX(Customer!D:D,MATCH(R99,Customer!C:C,0),0),"")</f>
        <v/>
      </c>
      <c r="T99" s="490">
        <f>IFERROR(INDEX('Kode Akun'!N:N,MATCH(H99,'Kode Akun'!C:C,0),0),"")</f>
        <v>1640</v>
      </c>
      <c r="U99" s="488" t="str">
        <f>IFERROR(INDEX('Kode Akun'!O:O,MATCH(H99,'Kode Akun'!C:C,0),0),"")</f>
        <v>ACCUM DEPR - Vehicles</v>
      </c>
      <c r="V99" s="166"/>
    </row>
    <row r="100" spans="1:22" ht="15" customHeight="1" x14ac:dyDescent="0.25">
      <c r="A100" s="51">
        <f t="shared" si="3"/>
        <v>0</v>
      </c>
      <c r="B100" s="51">
        <f t="shared" si="4"/>
        <v>0</v>
      </c>
      <c r="C100" s="237">
        <f t="shared" si="5"/>
        <v>0</v>
      </c>
      <c r="D100" s="477">
        <v>91</v>
      </c>
      <c r="E100" s="478">
        <v>43799</v>
      </c>
      <c r="F100" s="477"/>
      <c r="G100" s="479" t="s">
        <v>78</v>
      </c>
      <c r="H100" s="477">
        <v>6210</v>
      </c>
      <c r="I100" s="480" t="str">
        <f>IF(H100&lt;&gt;"",INDEX('Kode Akun'!$D:$D,MATCH($H100,'Kode Akun'!$C:$C,0),0),"")</f>
        <v>Beban Sewa</v>
      </c>
      <c r="J100" s="481">
        <v>7500000</v>
      </c>
      <c r="K100" s="481"/>
      <c r="L100" s="482" t="s">
        <v>357</v>
      </c>
      <c r="M100" s="483"/>
      <c r="N100" s="484"/>
      <c r="O100" s="484"/>
      <c r="P100" s="488" t="str">
        <f>IFERROR(INDEX(Supplier!D:D,MATCH(O100,Supplier!C:C,0),0),"")</f>
        <v/>
      </c>
      <c r="Q100" s="484"/>
      <c r="R100" s="484"/>
      <c r="S100" s="488" t="str">
        <f>IFERROR(INDEX(Customer!D:D,MATCH(R100,Customer!C:C,0),0),"")</f>
        <v/>
      </c>
      <c r="T100" s="490">
        <f>IFERROR(INDEX('Kode Akun'!N:N,MATCH(H100,'Kode Akun'!C:C,0),0),"")</f>
        <v>6000</v>
      </c>
      <c r="U100" s="488" t="str">
        <f>IFERROR(INDEX('Kode Akun'!O:O,MATCH(H100,'Kode Akun'!C:C,0),0),"")</f>
        <v>OPERATING EXPENSES</v>
      </c>
      <c r="V100" s="166"/>
    </row>
    <row r="101" spans="1:22" ht="15" customHeight="1" x14ac:dyDescent="0.25">
      <c r="A101" s="51">
        <f t="shared" si="3"/>
        <v>0</v>
      </c>
      <c r="B101" s="51">
        <f t="shared" si="4"/>
        <v>0</v>
      </c>
      <c r="C101" s="237">
        <f t="shared" si="5"/>
        <v>0</v>
      </c>
      <c r="D101" s="477">
        <v>92</v>
      </c>
      <c r="E101" s="478">
        <v>43799</v>
      </c>
      <c r="F101" s="477"/>
      <c r="G101" s="479" t="s">
        <v>205</v>
      </c>
      <c r="H101" s="477">
        <v>1420</v>
      </c>
      <c r="I101" s="480" t="str">
        <f>IF(H101&lt;&gt;"",INDEX('Kode Akun'!$D:$D,MATCH($H101,'Kode Akun'!$C:$C,0),0),"")</f>
        <v>Sewa dibayar di Muka</v>
      </c>
      <c r="J101" s="481"/>
      <c r="K101" s="481">
        <v>7500000</v>
      </c>
      <c r="L101" s="482" t="s">
        <v>357</v>
      </c>
      <c r="M101" s="483"/>
      <c r="N101" s="484"/>
      <c r="O101" s="484"/>
      <c r="P101" s="488" t="str">
        <f>IFERROR(INDEX(Supplier!D:D,MATCH(O101,Supplier!C:C,0),0),"")</f>
        <v/>
      </c>
      <c r="Q101" s="484"/>
      <c r="R101" s="484"/>
      <c r="S101" s="488" t="str">
        <f>IFERROR(INDEX(Customer!D:D,MATCH(R101,Customer!C:C,0),0),"")</f>
        <v/>
      </c>
      <c r="T101" s="490">
        <f>IFERROR(INDEX('Kode Akun'!N:N,MATCH(H101,'Kode Akun'!C:C,0),0),"")</f>
        <v>1420</v>
      </c>
      <c r="U101" s="488" t="str">
        <f>IFERROR(INDEX('Kode Akun'!O:O,MATCH(H101,'Kode Akun'!C:C,0),0),"")</f>
        <v>PREPAID EXP - Rent</v>
      </c>
      <c r="V101" s="166"/>
    </row>
    <row r="102" spans="1:22" ht="15" customHeight="1" x14ac:dyDescent="0.25">
      <c r="A102" s="51">
        <f t="shared" si="3"/>
        <v>0</v>
      </c>
      <c r="B102" s="51">
        <f t="shared" si="4"/>
        <v>0</v>
      </c>
      <c r="C102" s="237">
        <f t="shared" si="5"/>
        <v>0</v>
      </c>
      <c r="D102" s="477">
        <v>93</v>
      </c>
      <c r="E102" s="478">
        <v>43830</v>
      </c>
      <c r="F102" s="477"/>
      <c r="G102" s="479" t="s">
        <v>81</v>
      </c>
      <c r="H102" s="477">
        <v>6520</v>
      </c>
      <c r="I102" s="480" t="str">
        <f>IF(H102&lt;&gt;"",INDEX('Kode Akun'!$D:$D,MATCH($H102,'Kode Akun'!$C:$C,0),0),"")</f>
        <v>Beban Penyusutan Furnitur</v>
      </c>
      <c r="J102" s="481">
        <v>250000</v>
      </c>
      <c r="K102" s="481"/>
      <c r="L102" s="482" t="s">
        <v>357</v>
      </c>
      <c r="M102" s="483"/>
      <c r="N102" s="484"/>
      <c r="O102" s="484"/>
      <c r="P102" s="488" t="str">
        <f>IFERROR(INDEX(Supplier!D:D,MATCH(O102,Supplier!C:C,0),0),"")</f>
        <v/>
      </c>
      <c r="Q102" s="484"/>
      <c r="R102" s="484"/>
      <c r="S102" s="488" t="str">
        <f>IFERROR(INDEX(Customer!D:D,MATCH(R102,Customer!C:C,0),0),"")</f>
        <v/>
      </c>
      <c r="T102" s="490">
        <f>IFERROR(INDEX('Kode Akun'!N:N,MATCH(H102,'Kode Akun'!C:C,0),0),"")</f>
        <v>6160</v>
      </c>
      <c r="U102" s="488" t="str">
        <f>IFERROR(INDEX('Kode Akun'!O:O,MATCH(H102,'Kode Akun'!C:C,0),0),"")</f>
        <v>EXP - Depreciation</v>
      </c>
      <c r="V102" s="166"/>
    </row>
    <row r="103" spans="1:22" ht="15" customHeight="1" x14ac:dyDescent="0.25">
      <c r="A103" s="51">
        <f t="shared" si="3"/>
        <v>0</v>
      </c>
      <c r="B103" s="51">
        <f t="shared" si="4"/>
        <v>0</v>
      </c>
      <c r="C103" s="237">
        <f t="shared" si="5"/>
        <v>0</v>
      </c>
      <c r="D103" s="477">
        <v>94</v>
      </c>
      <c r="E103" s="478">
        <v>43830</v>
      </c>
      <c r="F103" s="477"/>
      <c r="G103" s="479" t="s">
        <v>58</v>
      </c>
      <c r="H103" s="477">
        <v>1630</v>
      </c>
      <c r="I103" s="480" t="str">
        <f>IF(H103&lt;&gt;"",INDEX('Kode Akun'!$D:$D,MATCH($H103,'Kode Akun'!$C:$C,0),0),"")</f>
        <v>Akumulasi Penyusutan Furnitur</v>
      </c>
      <c r="J103" s="481"/>
      <c r="K103" s="481">
        <v>250000</v>
      </c>
      <c r="L103" s="482" t="s">
        <v>357</v>
      </c>
      <c r="M103" s="483"/>
      <c r="N103" s="484"/>
      <c r="O103" s="484"/>
      <c r="P103" s="488" t="str">
        <f>IFERROR(INDEX(Supplier!D:D,MATCH(O103,Supplier!C:C,0),0),"")</f>
        <v/>
      </c>
      <c r="Q103" s="484"/>
      <c r="R103" s="484"/>
      <c r="S103" s="488" t="str">
        <f>IFERROR(INDEX(Customer!D:D,MATCH(R103,Customer!C:C,0),0),"")</f>
        <v/>
      </c>
      <c r="T103" s="490">
        <f>IFERROR(INDEX('Kode Akun'!N:N,MATCH(H103,'Kode Akun'!C:C,0),0),"")</f>
        <v>1630</v>
      </c>
      <c r="U103" s="488" t="str">
        <f>IFERROR(INDEX('Kode Akun'!O:O,MATCH(H103,'Kode Akun'!C:C,0),0),"")</f>
        <v>ACCUM DEPR - Furniture and Fixtures</v>
      </c>
      <c r="V103" s="166"/>
    </row>
    <row r="104" spans="1:22" ht="15" customHeight="1" x14ac:dyDescent="0.25">
      <c r="A104" s="51">
        <f t="shared" si="3"/>
        <v>0</v>
      </c>
      <c r="B104" s="51">
        <f t="shared" si="4"/>
        <v>0</v>
      </c>
      <c r="C104" s="237">
        <f t="shared" si="5"/>
        <v>0</v>
      </c>
      <c r="D104" s="477">
        <v>95</v>
      </c>
      <c r="E104" s="478">
        <v>43830</v>
      </c>
      <c r="F104" s="477"/>
      <c r="G104" s="479" t="s">
        <v>492</v>
      </c>
      <c r="H104" s="477">
        <v>6510</v>
      </c>
      <c r="I104" s="480" t="str">
        <f>IF(H104&lt;&gt;"",INDEX('Kode Akun'!$D:$D,MATCH($H104,'Kode Akun'!$C:$C,0),0),"")</f>
        <v>Beban Penyusutan Komputer dan Elektronik</v>
      </c>
      <c r="J104" s="481">
        <v>885416.66666666663</v>
      </c>
      <c r="K104" s="481"/>
      <c r="L104" s="482" t="s">
        <v>357</v>
      </c>
      <c r="M104" s="483"/>
      <c r="N104" s="484"/>
      <c r="O104" s="484"/>
      <c r="P104" s="488" t="str">
        <f>IFERROR(INDEX(Supplier!D:D,MATCH(O104,Supplier!C:C,0),0),"")</f>
        <v/>
      </c>
      <c r="Q104" s="484"/>
      <c r="R104" s="484"/>
      <c r="S104" s="488" t="str">
        <f>IFERROR(INDEX(Customer!D:D,MATCH(R104,Customer!C:C,0),0),"")</f>
        <v/>
      </c>
      <c r="T104" s="490">
        <f>IFERROR(INDEX('Kode Akun'!N:N,MATCH(H104,'Kode Akun'!C:C,0),0),"")</f>
        <v>6160</v>
      </c>
      <c r="U104" s="488" t="str">
        <f>IFERROR(INDEX('Kode Akun'!O:O,MATCH(H104,'Kode Akun'!C:C,0),0),"")</f>
        <v>EXP - Depreciation</v>
      </c>
      <c r="V104" s="166"/>
    </row>
    <row r="105" spans="1:22" ht="15" customHeight="1" x14ac:dyDescent="0.25">
      <c r="A105" s="51">
        <f t="shared" si="3"/>
        <v>0</v>
      </c>
      <c r="B105" s="51">
        <f t="shared" si="4"/>
        <v>0</v>
      </c>
      <c r="C105" s="237">
        <f t="shared" si="5"/>
        <v>0</v>
      </c>
      <c r="D105" s="477">
        <v>96</v>
      </c>
      <c r="E105" s="478">
        <v>43830</v>
      </c>
      <c r="F105" s="477"/>
      <c r="G105" s="479" t="s">
        <v>216</v>
      </c>
      <c r="H105" s="477">
        <v>1610</v>
      </c>
      <c r="I105" s="480" t="str">
        <f>IF(H105&lt;&gt;"",INDEX('Kode Akun'!$D:$D,MATCH($H105,'Kode Akun'!$C:$C,0),0),"")</f>
        <v>Akumulasi Penyusutan Komputer dan Elektronik</v>
      </c>
      <c r="J105" s="481"/>
      <c r="K105" s="481">
        <v>885416.66666666663</v>
      </c>
      <c r="L105" s="482" t="s">
        <v>357</v>
      </c>
      <c r="M105" s="483"/>
      <c r="N105" s="484"/>
      <c r="O105" s="484"/>
      <c r="P105" s="488" t="str">
        <f>IFERROR(INDEX(Supplier!D:D,MATCH(O105,Supplier!C:C,0),0),"")</f>
        <v/>
      </c>
      <c r="Q105" s="484"/>
      <c r="R105" s="484"/>
      <c r="S105" s="488" t="str">
        <f>IFERROR(INDEX(Customer!D:D,MATCH(R105,Customer!C:C,0),0),"")</f>
        <v/>
      </c>
      <c r="T105" s="490">
        <f>IFERROR(INDEX('Kode Akun'!N:N,MATCH(H105,'Kode Akun'!C:C,0),0),"")</f>
        <v>1610</v>
      </c>
      <c r="U105" s="488" t="str">
        <f>IFERROR(INDEX('Kode Akun'!O:O,MATCH(H105,'Kode Akun'!C:C,0),0),"")</f>
        <v>ACCUM DEPR - Computer Equipment</v>
      </c>
      <c r="V105" s="166"/>
    </row>
    <row r="106" spans="1:22" ht="15" customHeight="1" x14ac:dyDescent="0.25">
      <c r="A106" s="51">
        <f t="shared" si="3"/>
        <v>0</v>
      </c>
      <c r="B106" s="51">
        <f t="shared" si="4"/>
        <v>0</v>
      </c>
      <c r="C106" s="237">
        <f t="shared" si="5"/>
        <v>0</v>
      </c>
      <c r="D106" s="477">
        <v>97</v>
      </c>
      <c r="E106" s="478">
        <v>43830</v>
      </c>
      <c r="F106" s="477"/>
      <c r="G106" s="479" t="s">
        <v>494</v>
      </c>
      <c r="H106" s="477">
        <v>6540</v>
      </c>
      <c r="I106" s="480" t="str">
        <f>IF(H106&lt;&gt;"",INDEX('Kode Akun'!$D:$D,MATCH($H106,'Kode Akun'!$C:$C,0),0),"")</f>
        <v>Beban Penyusutan Kendaraan Bermotor</v>
      </c>
      <c r="J106" s="481">
        <v>3125000</v>
      </c>
      <c r="K106" s="481"/>
      <c r="L106" s="482" t="s">
        <v>357</v>
      </c>
      <c r="M106" s="483"/>
      <c r="N106" s="484"/>
      <c r="O106" s="484"/>
      <c r="P106" s="488" t="str">
        <f>IFERROR(INDEX(Supplier!D:D,MATCH(O106,Supplier!C:C,0),0),"")</f>
        <v/>
      </c>
      <c r="Q106" s="484"/>
      <c r="R106" s="484"/>
      <c r="S106" s="488" t="str">
        <f>IFERROR(INDEX(Customer!D:D,MATCH(R106,Customer!C:C,0),0),"")</f>
        <v/>
      </c>
      <c r="T106" s="490">
        <f>IFERROR(INDEX('Kode Akun'!N:N,MATCH(H106,'Kode Akun'!C:C,0),0),"")</f>
        <v>6160</v>
      </c>
      <c r="U106" s="488" t="str">
        <f>IFERROR(INDEX('Kode Akun'!O:O,MATCH(H106,'Kode Akun'!C:C,0),0),"")</f>
        <v>EXP - Depreciation</v>
      </c>
      <c r="V106" s="166"/>
    </row>
    <row r="107" spans="1:22" ht="15" customHeight="1" x14ac:dyDescent="0.25">
      <c r="A107" s="51">
        <f t="shared" si="3"/>
        <v>0</v>
      </c>
      <c r="B107" s="51">
        <f t="shared" si="4"/>
        <v>0</v>
      </c>
      <c r="C107" s="237">
        <f t="shared" si="5"/>
        <v>0</v>
      </c>
      <c r="D107" s="477">
        <v>98</v>
      </c>
      <c r="E107" s="478">
        <v>43830</v>
      </c>
      <c r="F107" s="477"/>
      <c r="G107" s="479" t="s">
        <v>59</v>
      </c>
      <c r="H107" s="477">
        <v>1640</v>
      </c>
      <c r="I107" s="480" t="str">
        <f>IF(H107&lt;&gt;"",INDEX('Kode Akun'!$D:$D,MATCH($H107,'Kode Akun'!$C:$C,0),0),"")</f>
        <v>Akumulasi Penyusutan Kendaraan Bermotor</v>
      </c>
      <c r="J107" s="481"/>
      <c r="K107" s="481">
        <v>3125000</v>
      </c>
      <c r="L107" s="482" t="s">
        <v>357</v>
      </c>
      <c r="M107" s="483"/>
      <c r="N107" s="484"/>
      <c r="O107" s="484"/>
      <c r="P107" s="488" t="str">
        <f>IFERROR(INDEX(Supplier!D:D,MATCH(O107,Supplier!C:C,0),0),"")</f>
        <v/>
      </c>
      <c r="Q107" s="484"/>
      <c r="R107" s="484"/>
      <c r="S107" s="488" t="str">
        <f>IFERROR(INDEX(Customer!D:D,MATCH(R107,Customer!C:C,0),0),"")</f>
        <v/>
      </c>
      <c r="T107" s="490">
        <f>IFERROR(INDEX('Kode Akun'!N:N,MATCH(H107,'Kode Akun'!C:C,0),0),"")</f>
        <v>1640</v>
      </c>
      <c r="U107" s="488" t="str">
        <f>IFERROR(INDEX('Kode Akun'!O:O,MATCH(H107,'Kode Akun'!C:C,0),0),"")</f>
        <v>ACCUM DEPR - Vehicles</v>
      </c>
      <c r="V107" s="166"/>
    </row>
    <row r="108" spans="1:22" ht="15" customHeight="1" x14ac:dyDescent="0.25">
      <c r="A108" s="51">
        <f t="shared" si="3"/>
        <v>0</v>
      </c>
      <c r="B108" s="51">
        <f t="shared" si="4"/>
        <v>0</v>
      </c>
      <c r="C108" s="237">
        <f t="shared" si="5"/>
        <v>0</v>
      </c>
      <c r="D108" s="477">
        <v>99</v>
      </c>
      <c r="E108" s="478">
        <v>43830</v>
      </c>
      <c r="F108" s="477"/>
      <c r="G108" s="479" t="s">
        <v>78</v>
      </c>
      <c r="H108" s="477">
        <v>6210</v>
      </c>
      <c r="I108" s="480" t="str">
        <f>IF(H108&lt;&gt;"",INDEX('Kode Akun'!$D:$D,MATCH($H108,'Kode Akun'!$C:$C,0),0),"")</f>
        <v>Beban Sewa</v>
      </c>
      <c r="J108" s="481">
        <v>7500000</v>
      </c>
      <c r="K108" s="481"/>
      <c r="L108" s="482" t="s">
        <v>357</v>
      </c>
      <c r="M108" s="483"/>
      <c r="N108" s="484"/>
      <c r="O108" s="484"/>
      <c r="P108" s="488" t="str">
        <f>IFERROR(INDEX(Supplier!D:D,MATCH(O108,Supplier!C:C,0),0),"")</f>
        <v/>
      </c>
      <c r="Q108" s="484"/>
      <c r="R108" s="484"/>
      <c r="S108" s="488" t="str">
        <f>IFERROR(INDEX(Customer!D:D,MATCH(R108,Customer!C:C,0),0),"")</f>
        <v/>
      </c>
      <c r="T108" s="490">
        <f>IFERROR(INDEX('Kode Akun'!N:N,MATCH(H108,'Kode Akun'!C:C,0),0),"")</f>
        <v>6000</v>
      </c>
      <c r="U108" s="488" t="str">
        <f>IFERROR(INDEX('Kode Akun'!O:O,MATCH(H108,'Kode Akun'!C:C,0),0),"")</f>
        <v>OPERATING EXPENSES</v>
      </c>
      <c r="V108" s="166"/>
    </row>
    <row r="109" spans="1:22" ht="15" customHeight="1" x14ac:dyDescent="0.25">
      <c r="A109" s="51">
        <f t="shared" si="3"/>
        <v>0</v>
      </c>
      <c r="B109" s="51">
        <f t="shared" si="4"/>
        <v>0</v>
      </c>
      <c r="C109" s="237">
        <f t="shared" si="5"/>
        <v>0</v>
      </c>
      <c r="D109" s="477">
        <v>100</v>
      </c>
      <c r="E109" s="478">
        <v>43830</v>
      </c>
      <c r="F109" s="477"/>
      <c r="G109" s="479" t="s">
        <v>205</v>
      </c>
      <c r="H109" s="477">
        <v>1420</v>
      </c>
      <c r="I109" s="480" t="str">
        <f>IF(H109&lt;&gt;"",INDEX('Kode Akun'!$D:$D,MATCH($H109,'Kode Akun'!$C:$C,0),0),"")</f>
        <v>Sewa dibayar di Muka</v>
      </c>
      <c r="J109" s="481"/>
      <c r="K109" s="481">
        <v>7500000</v>
      </c>
      <c r="L109" s="482" t="s">
        <v>357</v>
      </c>
      <c r="M109" s="483"/>
      <c r="N109" s="484"/>
      <c r="O109" s="484"/>
      <c r="P109" s="488" t="str">
        <f>IFERROR(INDEX(Supplier!D:D,MATCH(O109,Supplier!C:C,0),0),"")</f>
        <v/>
      </c>
      <c r="Q109" s="484"/>
      <c r="R109" s="484"/>
      <c r="S109" s="488" t="str">
        <f>IFERROR(INDEX(Customer!D:D,MATCH(R109,Customer!C:C,0),0),"")</f>
        <v/>
      </c>
      <c r="T109" s="490">
        <f>IFERROR(INDEX('Kode Akun'!N:N,MATCH(H109,'Kode Akun'!C:C,0),0),"")</f>
        <v>1420</v>
      </c>
      <c r="U109" s="488" t="str">
        <f>IFERROR(INDEX('Kode Akun'!O:O,MATCH(H109,'Kode Akun'!C:C,0),0),"")</f>
        <v>PREPAID EXP - Rent</v>
      </c>
      <c r="V109" s="166"/>
    </row>
    <row r="110" spans="1:22" ht="15" customHeight="1" x14ac:dyDescent="0.25">
      <c r="A110" s="51">
        <f t="shared" si="3"/>
        <v>0</v>
      </c>
      <c r="B110" s="51">
        <f t="shared" si="4"/>
        <v>0</v>
      </c>
      <c r="C110" s="237">
        <f t="shared" si="5"/>
        <v>0</v>
      </c>
      <c r="D110" s="477">
        <v>101</v>
      </c>
      <c r="E110" s="478">
        <v>43496</v>
      </c>
      <c r="F110" s="477"/>
      <c r="G110" s="479" t="s">
        <v>1203</v>
      </c>
      <c r="H110" s="477">
        <v>1361</v>
      </c>
      <c r="I110" s="480" t="str">
        <f>IF(H110&lt;&gt;"",INDEX('Kode Akun'!$D:$D,MATCH($H110,'Kode Akun'!$C:$C,0),0),"")</f>
        <v>Barang Jadi - Beli</v>
      </c>
      <c r="J110" s="481"/>
      <c r="K110" s="481">
        <v>10000000</v>
      </c>
      <c r="L110" s="482" t="s">
        <v>357</v>
      </c>
      <c r="M110" s="483"/>
      <c r="N110" s="484"/>
      <c r="O110" s="484"/>
      <c r="P110" s="488" t="str">
        <f>IFERROR(INDEX(Supplier!D:D,MATCH(O110,Supplier!C:C,0),0),"")</f>
        <v/>
      </c>
      <c r="Q110" s="484"/>
      <c r="R110" s="484"/>
      <c r="S110" s="488" t="str">
        <f>IFERROR(INDEX(Customer!D:D,MATCH(R110,Customer!C:C,0),0),"")</f>
        <v/>
      </c>
      <c r="T110" s="490">
        <f>IFERROR(INDEX('Kode Akun'!N:N,MATCH(H110,'Kode Akun'!C:C,0),0),"")</f>
        <v>1310</v>
      </c>
      <c r="U110" s="488" t="str">
        <f>IFERROR(INDEX('Kode Akun'!O:O,MATCH(H110,'Kode Akun'!C:C,0),0),"")</f>
        <v>Inventory - Products</v>
      </c>
      <c r="V110" s="166"/>
    </row>
    <row r="111" spans="1:22" ht="15" customHeight="1" x14ac:dyDescent="0.25">
      <c r="A111" s="51">
        <f t="shared" si="3"/>
        <v>0</v>
      </c>
      <c r="B111" s="51">
        <f t="shared" si="4"/>
        <v>0</v>
      </c>
      <c r="C111" s="237">
        <f t="shared" si="5"/>
        <v>0</v>
      </c>
      <c r="D111" s="477">
        <v>102</v>
      </c>
      <c r="E111" s="478">
        <v>43496</v>
      </c>
      <c r="F111" s="477"/>
      <c r="G111" s="479" t="s">
        <v>1204</v>
      </c>
      <c r="H111" s="477">
        <v>5100</v>
      </c>
      <c r="I111" s="480" t="str">
        <f>IF(H111&lt;&gt;"",INDEX('Kode Akun'!$D:$D,MATCH($H111,'Kode Akun'!$C:$C,0),0),"")</f>
        <v>HPP - Barang Jadi</v>
      </c>
      <c r="J111" s="481">
        <v>10000000</v>
      </c>
      <c r="K111" s="481"/>
      <c r="L111" s="482" t="s">
        <v>357</v>
      </c>
      <c r="M111" s="483"/>
      <c r="N111" s="484"/>
      <c r="O111" s="484"/>
      <c r="P111" s="488" t="str">
        <f>IFERROR(INDEX(Supplier!D:D,MATCH(O111,Supplier!C:C,0),0),"")</f>
        <v/>
      </c>
      <c r="Q111" s="484"/>
      <c r="R111" s="484"/>
      <c r="S111" s="488" t="str">
        <f>IFERROR(INDEX(Customer!D:D,MATCH(R111,Customer!C:C,0),0),"")</f>
        <v/>
      </c>
      <c r="T111" s="490">
        <f>IFERROR(INDEX('Kode Akun'!N:N,MATCH(H111,'Kode Akun'!C:C,0),0),"")</f>
        <v>5010</v>
      </c>
      <c r="U111" s="488" t="str">
        <f>IFERROR(INDEX('Kode Akun'!O:O,MATCH(H111,'Kode Akun'!C:C,0),0),"")</f>
        <v>COGS - All Products</v>
      </c>
      <c r="V111" s="166"/>
    </row>
    <row r="112" spans="1:22" ht="15" customHeight="1" x14ac:dyDescent="0.25">
      <c r="A112" s="51">
        <f t="shared" si="3"/>
        <v>0</v>
      </c>
      <c r="B112" s="51">
        <f t="shared" si="4"/>
        <v>0</v>
      </c>
      <c r="C112" s="237">
        <f t="shared" si="5"/>
        <v>0</v>
      </c>
      <c r="D112" s="477">
        <v>103</v>
      </c>
      <c r="E112" s="478">
        <v>43524</v>
      </c>
      <c r="F112" s="477"/>
      <c r="G112" s="479" t="s">
        <v>1203</v>
      </c>
      <c r="H112" s="477">
        <v>1361</v>
      </c>
      <c r="I112" s="480" t="str">
        <f>IF(H112&lt;&gt;"",INDEX('Kode Akun'!$D:$D,MATCH($H112,'Kode Akun'!$C:$C,0),0),"")</f>
        <v>Barang Jadi - Beli</v>
      </c>
      <c r="J112" s="481"/>
      <c r="K112" s="481">
        <v>25000000</v>
      </c>
      <c r="L112" s="482" t="s">
        <v>357</v>
      </c>
      <c r="M112" s="483"/>
      <c r="N112" s="484"/>
      <c r="O112" s="484"/>
      <c r="P112" s="488" t="str">
        <f>IFERROR(INDEX(Supplier!D:D,MATCH(O112,Supplier!C:C,0),0),"")</f>
        <v/>
      </c>
      <c r="Q112" s="484"/>
      <c r="R112" s="484"/>
      <c r="S112" s="488" t="str">
        <f>IFERROR(INDEX(Customer!D:D,MATCH(R112,Customer!C:C,0),0),"")</f>
        <v/>
      </c>
      <c r="T112" s="490">
        <f>IFERROR(INDEX('Kode Akun'!N:N,MATCH(H112,'Kode Akun'!C:C,0),0),"")</f>
        <v>1310</v>
      </c>
      <c r="U112" s="488" t="str">
        <f>IFERROR(INDEX('Kode Akun'!O:O,MATCH(H112,'Kode Akun'!C:C,0),0),"")</f>
        <v>Inventory - Products</v>
      </c>
      <c r="V112" s="166"/>
    </row>
    <row r="113" spans="1:22" ht="15" customHeight="1" x14ac:dyDescent="0.25">
      <c r="A113" s="51">
        <f t="shared" si="3"/>
        <v>0</v>
      </c>
      <c r="B113" s="51">
        <f t="shared" si="4"/>
        <v>0</v>
      </c>
      <c r="C113" s="237">
        <f t="shared" si="5"/>
        <v>0</v>
      </c>
      <c r="D113" s="477">
        <v>104</v>
      </c>
      <c r="E113" s="478">
        <v>43524</v>
      </c>
      <c r="F113" s="477"/>
      <c r="G113" s="479" t="s">
        <v>1204</v>
      </c>
      <c r="H113" s="477">
        <v>5100</v>
      </c>
      <c r="I113" s="480" t="str">
        <f>IF(H113&lt;&gt;"",INDEX('Kode Akun'!$D:$D,MATCH($H113,'Kode Akun'!$C:$C,0),0),"")</f>
        <v>HPP - Barang Jadi</v>
      </c>
      <c r="J113" s="481">
        <v>25000000</v>
      </c>
      <c r="K113" s="481"/>
      <c r="L113" s="482" t="s">
        <v>357</v>
      </c>
      <c r="M113" s="483"/>
      <c r="N113" s="484"/>
      <c r="O113" s="484"/>
      <c r="P113" s="488" t="str">
        <f>IFERROR(INDEX(Supplier!D:D,MATCH(O113,Supplier!C:C,0),0),"")</f>
        <v/>
      </c>
      <c r="Q113" s="484"/>
      <c r="R113" s="484"/>
      <c r="S113" s="488" t="str">
        <f>IFERROR(INDEX(Customer!D:D,MATCH(R113,Customer!C:C,0),0),"")</f>
        <v/>
      </c>
      <c r="T113" s="490">
        <f>IFERROR(INDEX('Kode Akun'!N:N,MATCH(H113,'Kode Akun'!C:C,0),0),"")</f>
        <v>5010</v>
      </c>
      <c r="U113" s="488" t="str">
        <f>IFERROR(INDEX('Kode Akun'!O:O,MATCH(H113,'Kode Akun'!C:C,0),0),"")</f>
        <v>COGS - All Products</v>
      </c>
      <c r="V113" s="166"/>
    </row>
    <row r="114" spans="1:22" ht="15" customHeight="1" x14ac:dyDescent="0.25">
      <c r="A114" s="51">
        <f t="shared" si="3"/>
        <v>0</v>
      </c>
      <c r="B114" s="51">
        <f t="shared" si="4"/>
        <v>0</v>
      </c>
      <c r="C114" s="237">
        <f t="shared" si="5"/>
        <v>0</v>
      </c>
      <c r="D114" s="477">
        <v>105</v>
      </c>
      <c r="E114" s="478">
        <v>43555</v>
      </c>
      <c r="F114" s="477"/>
      <c r="G114" s="479" t="s">
        <v>1203</v>
      </c>
      <c r="H114" s="477">
        <v>1361</v>
      </c>
      <c r="I114" s="480" t="str">
        <f>IF(H114&lt;&gt;"",INDEX('Kode Akun'!$D:$D,MATCH($H114,'Kode Akun'!$C:$C,0),0),"")</f>
        <v>Barang Jadi - Beli</v>
      </c>
      <c r="J114" s="481"/>
      <c r="K114" s="481">
        <v>15000000</v>
      </c>
      <c r="L114" s="482" t="s">
        <v>357</v>
      </c>
      <c r="M114" s="483"/>
      <c r="N114" s="484"/>
      <c r="O114" s="484"/>
      <c r="P114" s="488" t="str">
        <f>IFERROR(INDEX(Supplier!D:D,MATCH(O114,Supplier!C:C,0),0),"")</f>
        <v/>
      </c>
      <c r="Q114" s="484"/>
      <c r="R114" s="484"/>
      <c r="S114" s="488" t="str">
        <f>IFERROR(INDEX(Customer!D:D,MATCH(R114,Customer!C:C,0),0),"")</f>
        <v/>
      </c>
      <c r="T114" s="490">
        <f>IFERROR(INDEX('Kode Akun'!N:N,MATCH(H114,'Kode Akun'!C:C,0),0),"")</f>
        <v>1310</v>
      </c>
      <c r="U114" s="488" t="str">
        <f>IFERROR(INDEX('Kode Akun'!O:O,MATCH(H114,'Kode Akun'!C:C,0),0),"")</f>
        <v>Inventory - Products</v>
      </c>
      <c r="V114" s="166"/>
    </row>
    <row r="115" spans="1:22" ht="15" customHeight="1" x14ac:dyDescent="0.25">
      <c r="A115" s="51">
        <f t="shared" si="3"/>
        <v>0</v>
      </c>
      <c r="B115" s="51">
        <f t="shared" si="4"/>
        <v>0</v>
      </c>
      <c r="C115" s="237">
        <f t="shared" si="5"/>
        <v>0</v>
      </c>
      <c r="D115" s="477">
        <v>106</v>
      </c>
      <c r="E115" s="478">
        <v>43555</v>
      </c>
      <c r="F115" s="477"/>
      <c r="G115" s="479" t="s">
        <v>1204</v>
      </c>
      <c r="H115" s="477">
        <v>5100</v>
      </c>
      <c r="I115" s="480" t="str">
        <f>IF(H115&lt;&gt;"",INDEX('Kode Akun'!$D:$D,MATCH($H115,'Kode Akun'!$C:$C,0),0),"")</f>
        <v>HPP - Barang Jadi</v>
      </c>
      <c r="J115" s="481">
        <v>15000000</v>
      </c>
      <c r="K115" s="481"/>
      <c r="L115" s="482" t="s">
        <v>357</v>
      </c>
      <c r="M115" s="483"/>
      <c r="N115" s="484"/>
      <c r="O115" s="484"/>
      <c r="P115" s="488" t="str">
        <f>IFERROR(INDEX(Supplier!D:D,MATCH(O115,Supplier!C:C,0),0),"")</f>
        <v/>
      </c>
      <c r="Q115" s="484"/>
      <c r="R115" s="484"/>
      <c r="S115" s="488" t="str">
        <f>IFERROR(INDEX(Customer!D:D,MATCH(R115,Customer!C:C,0),0),"")</f>
        <v/>
      </c>
      <c r="T115" s="490">
        <f>IFERROR(INDEX('Kode Akun'!N:N,MATCH(H115,'Kode Akun'!C:C,0),0),"")</f>
        <v>5010</v>
      </c>
      <c r="U115" s="488" t="str">
        <f>IFERROR(INDEX('Kode Akun'!O:O,MATCH(H115,'Kode Akun'!C:C,0),0),"")</f>
        <v>COGS - All Products</v>
      </c>
      <c r="V115" s="166"/>
    </row>
    <row r="116" spans="1:22" ht="15" customHeight="1" x14ac:dyDescent="0.25">
      <c r="A116" s="51">
        <f t="shared" si="3"/>
        <v>0</v>
      </c>
      <c r="B116" s="51">
        <f t="shared" si="4"/>
        <v>0</v>
      </c>
      <c r="C116" s="237">
        <f t="shared" si="5"/>
        <v>0</v>
      </c>
      <c r="D116" s="477">
        <v>107</v>
      </c>
      <c r="E116" s="478">
        <v>43585</v>
      </c>
      <c r="F116" s="477"/>
      <c r="G116" s="479" t="s">
        <v>1203</v>
      </c>
      <c r="H116" s="477">
        <v>1361</v>
      </c>
      <c r="I116" s="480" t="str">
        <f>IF(H116&lt;&gt;"",INDEX('Kode Akun'!$D:$D,MATCH($H116,'Kode Akun'!$C:$C,0),0),"")</f>
        <v>Barang Jadi - Beli</v>
      </c>
      <c r="J116" s="481"/>
      <c r="K116" s="481">
        <v>15000000</v>
      </c>
      <c r="L116" s="482" t="s">
        <v>357</v>
      </c>
      <c r="M116" s="483"/>
      <c r="N116" s="484"/>
      <c r="O116" s="484"/>
      <c r="P116" s="488" t="str">
        <f>IFERROR(INDEX(Supplier!D:D,MATCH(O116,Supplier!C:C,0),0),"")</f>
        <v/>
      </c>
      <c r="Q116" s="484"/>
      <c r="R116" s="484"/>
      <c r="S116" s="488" t="str">
        <f>IFERROR(INDEX(Customer!D:D,MATCH(R116,Customer!C:C,0),0),"")</f>
        <v/>
      </c>
      <c r="T116" s="490">
        <f>IFERROR(INDEX('Kode Akun'!N:N,MATCH(H116,'Kode Akun'!C:C,0),0),"")</f>
        <v>1310</v>
      </c>
      <c r="U116" s="488" t="str">
        <f>IFERROR(INDEX('Kode Akun'!O:O,MATCH(H116,'Kode Akun'!C:C,0),0),"")</f>
        <v>Inventory - Products</v>
      </c>
      <c r="V116" s="166"/>
    </row>
    <row r="117" spans="1:22" ht="15" customHeight="1" x14ac:dyDescent="0.25">
      <c r="A117" s="51">
        <f t="shared" si="3"/>
        <v>0</v>
      </c>
      <c r="B117" s="51">
        <f t="shared" si="4"/>
        <v>0</v>
      </c>
      <c r="C117" s="237">
        <f t="shared" si="5"/>
        <v>0</v>
      </c>
      <c r="D117" s="477">
        <v>108</v>
      </c>
      <c r="E117" s="478">
        <v>43585</v>
      </c>
      <c r="F117" s="477"/>
      <c r="G117" s="479" t="s">
        <v>1204</v>
      </c>
      <c r="H117" s="477">
        <v>5100</v>
      </c>
      <c r="I117" s="480" t="str">
        <f>IF(H117&lt;&gt;"",INDEX('Kode Akun'!$D:$D,MATCH($H117,'Kode Akun'!$C:$C,0),0),"")</f>
        <v>HPP - Barang Jadi</v>
      </c>
      <c r="J117" s="481">
        <v>15000000</v>
      </c>
      <c r="K117" s="481"/>
      <c r="L117" s="482" t="s">
        <v>357</v>
      </c>
      <c r="M117" s="483"/>
      <c r="N117" s="484"/>
      <c r="O117" s="484"/>
      <c r="P117" s="488" t="str">
        <f>IFERROR(INDEX(Supplier!D:D,MATCH(O117,Supplier!C:C,0),0),"")</f>
        <v/>
      </c>
      <c r="Q117" s="484"/>
      <c r="R117" s="484"/>
      <c r="S117" s="488" t="str">
        <f>IFERROR(INDEX(Customer!D:D,MATCH(R117,Customer!C:C,0),0),"")</f>
        <v/>
      </c>
      <c r="T117" s="490">
        <f>IFERROR(INDEX('Kode Akun'!N:N,MATCH(H117,'Kode Akun'!C:C,0),0),"")</f>
        <v>5010</v>
      </c>
      <c r="U117" s="488" t="str">
        <f>IFERROR(INDEX('Kode Akun'!O:O,MATCH(H117,'Kode Akun'!C:C,0),0),"")</f>
        <v>COGS - All Products</v>
      </c>
      <c r="V117" s="166"/>
    </row>
    <row r="118" spans="1:22" ht="15" customHeight="1" x14ac:dyDescent="0.25">
      <c r="A118" s="51">
        <f t="shared" si="3"/>
        <v>0</v>
      </c>
      <c r="B118" s="51">
        <f t="shared" si="4"/>
        <v>0</v>
      </c>
      <c r="C118" s="237">
        <f t="shared" si="5"/>
        <v>0</v>
      </c>
      <c r="D118" s="477">
        <v>109</v>
      </c>
      <c r="E118" s="478">
        <v>43616</v>
      </c>
      <c r="F118" s="477"/>
      <c r="G118" s="479" t="s">
        <v>1203</v>
      </c>
      <c r="H118" s="477">
        <v>1361</v>
      </c>
      <c r="I118" s="480" t="str">
        <f>IF(H118&lt;&gt;"",INDEX('Kode Akun'!$D:$D,MATCH($H118,'Kode Akun'!$C:$C,0),0),"")</f>
        <v>Barang Jadi - Beli</v>
      </c>
      <c r="J118" s="481"/>
      <c r="K118" s="481">
        <v>15000000</v>
      </c>
      <c r="L118" s="482" t="s">
        <v>357</v>
      </c>
      <c r="M118" s="483"/>
      <c r="N118" s="484"/>
      <c r="O118" s="484"/>
      <c r="P118" s="488" t="str">
        <f>IFERROR(INDEX(Supplier!D:D,MATCH(O118,Supplier!C:C,0),0),"")</f>
        <v/>
      </c>
      <c r="Q118" s="484"/>
      <c r="R118" s="484"/>
      <c r="S118" s="488" t="str">
        <f>IFERROR(INDEX(Customer!D:D,MATCH(R118,Customer!C:C,0),0),"")</f>
        <v/>
      </c>
      <c r="T118" s="490">
        <f>IFERROR(INDEX('Kode Akun'!N:N,MATCH(H118,'Kode Akun'!C:C,0),0),"")</f>
        <v>1310</v>
      </c>
      <c r="U118" s="488" t="str">
        <f>IFERROR(INDEX('Kode Akun'!O:O,MATCH(H118,'Kode Akun'!C:C,0),0),"")</f>
        <v>Inventory - Products</v>
      </c>
      <c r="V118" s="166"/>
    </row>
    <row r="119" spans="1:22" ht="15" customHeight="1" x14ac:dyDescent="0.25">
      <c r="A119" s="51">
        <f t="shared" si="3"/>
        <v>0</v>
      </c>
      <c r="B119" s="51">
        <f t="shared" si="4"/>
        <v>0</v>
      </c>
      <c r="C119" s="237">
        <f t="shared" si="5"/>
        <v>0</v>
      </c>
      <c r="D119" s="477">
        <v>110</v>
      </c>
      <c r="E119" s="478">
        <v>43616</v>
      </c>
      <c r="F119" s="477"/>
      <c r="G119" s="479" t="s">
        <v>1204</v>
      </c>
      <c r="H119" s="477">
        <v>5100</v>
      </c>
      <c r="I119" s="480" t="str">
        <f>IF(H119&lt;&gt;"",INDEX('Kode Akun'!$D:$D,MATCH($H119,'Kode Akun'!$C:$C,0),0),"")</f>
        <v>HPP - Barang Jadi</v>
      </c>
      <c r="J119" s="481">
        <v>15000000</v>
      </c>
      <c r="K119" s="481"/>
      <c r="L119" s="482" t="s">
        <v>357</v>
      </c>
      <c r="M119" s="483"/>
      <c r="N119" s="484"/>
      <c r="O119" s="484"/>
      <c r="P119" s="488" t="str">
        <f>IFERROR(INDEX(Supplier!D:D,MATCH(O119,Supplier!C:C,0),0),"")</f>
        <v/>
      </c>
      <c r="Q119" s="484"/>
      <c r="R119" s="484"/>
      <c r="S119" s="488" t="str">
        <f>IFERROR(INDEX(Customer!D:D,MATCH(R119,Customer!C:C,0),0),"")</f>
        <v/>
      </c>
      <c r="T119" s="490">
        <f>IFERROR(INDEX('Kode Akun'!N:N,MATCH(H119,'Kode Akun'!C:C,0),0),"")</f>
        <v>5010</v>
      </c>
      <c r="U119" s="488" t="str">
        <f>IFERROR(INDEX('Kode Akun'!O:O,MATCH(H119,'Kode Akun'!C:C,0),0),"")</f>
        <v>COGS - All Products</v>
      </c>
      <c r="V119" s="166"/>
    </row>
    <row r="120" spans="1:22" ht="15" customHeight="1" x14ac:dyDescent="0.25">
      <c r="A120" s="51">
        <f t="shared" si="3"/>
        <v>0</v>
      </c>
      <c r="B120" s="51">
        <f t="shared" si="4"/>
        <v>0</v>
      </c>
      <c r="C120" s="237">
        <f t="shared" si="5"/>
        <v>0</v>
      </c>
      <c r="D120" s="477">
        <v>111</v>
      </c>
      <c r="E120" s="478">
        <v>43646</v>
      </c>
      <c r="F120" s="477"/>
      <c r="G120" s="479" t="s">
        <v>1203</v>
      </c>
      <c r="H120" s="477">
        <v>1361</v>
      </c>
      <c r="I120" s="480" t="str">
        <f>IF(H120&lt;&gt;"",INDEX('Kode Akun'!$D:$D,MATCH($H120,'Kode Akun'!$C:$C,0),0),"")</f>
        <v>Barang Jadi - Beli</v>
      </c>
      <c r="J120" s="481"/>
      <c r="K120" s="481">
        <v>15000000</v>
      </c>
      <c r="L120" s="482" t="s">
        <v>357</v>
      </c>
      <c r="M120" s="483"/>
      <c r="N120" s="484"/>
      <c r="O120" s="484"/>
      <c r="P120" s="488" t="str">
        <f>IFERROR(INDEX(Supplier!D:D,MATCH(O120,Supplier!C:C,0),0),"")</f>
        <v/>
      </c>
      <c r="Q120" s="484"/>
      <c r="R120" s="484"/>
      <c r="S120" s="488" t="str">
        <f>IFERROR(INDEX(Customer!D:D,MATCH(R120,Customer!C:C,0),0),"")</f>
        <v/>
      </c>
      <c r="T120" s="490">
        <f>IFERROR(INDEX('Kode Akun'!N:N,MATCH(H120,'Kode Akun'!C:C,0),0),"")</f>
        <v>1310</v>
      </c>
      <c r="U120" s="488" t="str">
        <f>IFERROR(INDEX('Kode Akun'!O:O,MATCH(H120,'Kode Akun'!C:C,0),0),"")</f>
        <v>Inventory - Products</v>
      </c>
      <c r="V120" s="166"/>
    </row>
    <row r="121" spans="1:22" ht="15" customHeight="1" x14ac:dyDescent="0.25">
      <c r="A121" s="51">
        <f t="shared" si="3"/>
        <v>0</v>
      </c>
      <c r="B121" s="51">
        <f t="shared" si="4"/>
        <v>0</v>
      </c>
      <c r="C121" s="237">
        <f t="shared" si="5"/>
        <v>0</v>
      </c>
      <c r="D121" s="477">
        <v>112</v>
      </c>
      <c r="E121" s="478">
        <v>43646</v>
      </c>
      <c r="F121" s="477"/>
      <c r="G121" s="479" t="s">
        <v>1204</v>
      </c>
      <c r="H121" s="477">
        <v>5100</v>
      </c>
      <c r="I121" s="480" t="str">
        <f>IF(H121&lt;&gt;"",INDEX('Kode Akun'!$D:$D,MATCH($H121,'Kode Akun'!$C:$C,0),0),"")</f>
        <v>HPP - Barang Jadi</v>
      </c>
      <c r="J121" s="481">
        <v>15000000</v>
      </c>
      <c r="K121" s="481"/>
      <c r="L121" s="482" t="s">
        <v>357</v>
      </c>
      <c r="M121" s="483"/>
      <c r="N121" s="484"/>
      <c r="O121" s="484"/>
      <c r="P121" s="488" t="str">
        <f>IFERROR(INDEX(Supplier!D:D,MATCH(O121,Supplier!C:C,0),0),"")</f>
        <v/>
      </c>
      <c r="Q121" s="484"/>
      <c r="R121" s="484"/>
      <c r="S121" s="488" t="str">
        <f>IFERROR(INDEX(Customer!D:D,MATCH(R121,Customer!C:C,0),0),"")</f>
        <v/>
      </c>
      <c r="T121" s="490">
        <f>IFERROR(INDEX('Kode Akun'!N:N,MATCH(H121,'Kode Akun'!C:C,0),0),"")</f>
        <v>5010</v>
      </c>
      <c r="U121" s="488" t="str">
        <f>IFERROR(INDEX('Kode Akun'!O:O,MATCH(H121,'Kode Akun'!C:C,0),0),"")</f>
        <v>COGS - All Products</v>
      </c>
      <c r="V121" s="166"/>
    </row>
    <row r="122" spans="1:22" ht="15" customHeight="1" x14ac:dyDescent="0.25">
      <c r="A122" s="51">
        <f t="shared" si="3"/>
        <v>0</v>
      </c>
      <c r="B122" s="51">
        <f t="shared" si="4"/>
        <v>0</v>
      </c>
      <c r="C122" s="237">
        <f t="shared" si="5"/>
        <v>0</v>
      </c>
      <c r="D122" s="477">
        <v>113</v>
      </c>
      <c r="E122" s="478">
        <v>43677</v>
      </c>
      <c r="F122" s="477"/>
      <c r="G122" s="479" t="s">
        <v>1203</v>
      </c>
      <c r="H122" s="477">
        <v>1361</v>
      </c>
      <c r="I122" s="480" t="str">
        <f>IF(H122&lt;&gt;"",INDEX('Kode Akun'!$D:$D,MATCH($H122,'Kode Akun'!$C:$C,0),0),"")</f>
        <v>Barang Jadi - Beli</v>
      </c>
      <c r="J122" s="481"/>
      <c r="K122" s="481">
        <v>15000000</v>
      </c>
      <c r="L122" s="482" t="s">
        <v>357</v>
      </c>
      <c r="M122" s="483"/>
      <c r="N122" s="484"/>
      <c r="O122" s="484"/>
      <c r="P122" s="488" t="str">
        <f>IFERROR(INDEX(Supplier!D:D,MATCH(O122,Supplier!C:C,0),0),"")</f>
        <v/>
      </c>
      <c r="Q122" s="484"/>
      <c r="R122" s="484"/>
      <c r="S122" s="488" t="str">
        <f>IFERROR(INDEX(Customer!D:D,MATCH(R122,Customer!C:C,0),0),"")</f>
        <v/>
      </c>
      <c r="T122" s="490">
        <f>IFERROR(INDEX('Kode Akun'!N:N,MATCH(H122,'Kode Akun'!C:C,0),0),"")</f>
        <v>1310</v>
      </c>
      <c r="U122" s="488" t="str">
        <f>IFERROR(INDEX('Kode Akun'!O:O,MATCH(H122,'Kode Akun'!C:C,0),0),"")</f>
        <v>Inventory - Products</v>
      </c>
      <c r="V122" s="166"/>
    </row>
    <row r="123" spans="1:22" ht="15" customHeight="1" x14ac:dyDescent="0.25">
      <c r="A123" s="51">
        <f t="shared" si="3"/>
        <v>0</v>
      </c>
      <c r="B123" s="51">
        <f t="shared" si="4"/>
        <v>0</v>
      </c>
      <c r="C123" s="237">
        <f t="shared" si="5"/>
        <v>0</v>
      </c>
      <c r="D123" s="477">
        <v>114</v>
      </c>
      <c r="E123" s="478">
        <v>43677</v>
      </c>
      <c r="F123" s="477"/>
      <c r="G123" s="479" t="s">
        <v>1204</v>
      </c>
      <c r="H123" s="477">
        <v>5100</v>
      </c>
      <c r="I123" s="480" t="str">
        <f>IF(H123&lt;&gt;"",INDEX('Kode Akun'!$D:$D,MATCH($H123,'Kode Akun'!$C:$C,0),0),"")</f>
        <v>HPP - Barang Jadi</v>
      </c>
      <c r="J123" s="481">
        <v>15000000</v>
      </c>
      <c r="K123" s="481"/>
      <c r="L123" s="482" t="s">
        <v>357</v>
      </c>
      <c r="M123" s="483"/>
      <c r="N123" s="484"/>
      <c r="O123" s="484"/>
      <c r="P123" s="488" t="str">
        <f>IFERROR(INDEX(Supplier!D:D,MATCH(O123,Supplier!C:C,0),0),"")</f>
        <v/>
      </c>
      <c r="Q123" s="484"/>
      <c r="R123" s="484"/>
      <c r="S123" s="488" t="str">
        <f>IFERROR(INDEX(Customer!D:D,MATCH(R123,Customer!C:C,0),0),"")</f>
        <v/>
      </c>
      <c r="T123" s="490">
        <f>IFERROR(INDEX('Kode Akun'!N:N,MATCH(H123,'Kode Akun'!C:C,0),0),"")</f>
        <v>5010</v>
      </c>
      <c r="U123" s="488" t="str">
        <f>IFERROR(INDEX('Kode Akun'!O:O,MATCH(H123,'Kode Akun'!C:C,0),0),"")</f>
        <v>COGS - All Products</v>
      </c>
      <c r="V123" s="166"/>
    </row>
    <row r="124" spans="1:22" ht="15" customHeight="1" x14ac:dyDescent="0.25">
      <c r="A124" s="51">
        <f t="shared" si="3"/>
        <v>0</v>
      </c>
      <c r="B124" s="51">
        <f t="shared" si="4"/>
        <v>0</v>
      </c>
      <c r="C124" s="237">
        <f t="shared" si="5"/>
        <v>0</v>
      </c>
      <c r="D124" s="477">
        <v>115</v>
      </c>
      <c r="E124" s="478">
        <v>43708</v>
      </c>
      <c r="F124" s="477"/>
      <c r="G124" s="479" t="s">
        <v>1203</v>
      </c>
      <c r="H124" s="477">
        <v>1361</v>
      </c>
      <c r="I124" s="480" t="str">
        <f>IF(H124&lt;&gt;"",INDEX('Kode Akun'!$D:$D,MATCH($H124,'Kode Akun'!$C:$C,0),0),"")</f>
        <v>Barang Jadi - Beli</v>
      </c>
      <c r="J124" s="481"/>
      <c r="K124" s="481">
        <v>15000000</v>
      </c>
      <c r="L124" s="482" t="s">
        <v>357</v>
      </c>
      <c r="M124" s="483"/>
      <c r="N124" s="484"/>
      <c r="O124" s="484"/>
      <c r="P124" s="488" t="str">
        <f>IFERROR(INDEX(Supplier!D:D,MATCH(O124,Supplier!C:C,0),0),"")</f>
        <v/>
      </c>
      <c r="Q124" s="484"/>
      <c r="R124" s="484"/>
      <c r="S124" s="488" t="str">
        <f>IFERROR(INDEX(Customer!D:D,MATCH(R124,Customer!C:C,0),0),"")</f>
        <v/>
      </c>
      <c r="T124" s="490">
        <f>IFERROR(INDEX('Kode Akun'!N:N,MATCH(H124,'Kode Akun'!C:C,0),0),"")</f>
        <v>1310</v>
      </c>
      <c r="U124" s="488" t="str">
        <f>IFERROR(INDEX('Kode Akun'!O:O,MATCH(H124,'Kode Akun'!C:C,0),0),"")</f>
        <v>Inventory - Products</v>
      </c>
      <c r="V124" s="166"/>
    </row>
    <row r="125" spans="1:22" ht="15" customHeight="1" x14ac:dyDescent="0.25">
      <c r="A125" s="51">
        <f t="shared" si="3"/>
        <v>0</v>
      </c>
      <c r="B125" s="51">
        <f t="shared" si="4"/>
        <v>0</v>
      </c>
      <c r="C125" s="237">
        <f t="shared" si="5"/>
        <v>0</v>
      </c>
      <c r="D125" s="477">
        <v>116</v>
      </c>
      <c r="E125" s="478">
        <v>43708</v>
      </c>
      <c r="F125" s="477"/>
      <c r="G125" s="479" t="s">
        <v>1204</v>
      </c>
      <c r="H125" s="477">
        <v>5100</v>
      </c>
      <c r="I125" s="480" t="str">
        <f>IF(H125&lt;&gt;"",INDEX('Kode Akun'!$D:$D,MATCH($H125,'Kode Akun'!$C:$C,0),0),"")</f>
        <v>HPP - Barang Jadi</v>
      </c>
      <c r="J125" s="481">
        <v>15000000</v>
      </c>
      <c r="K125" s="481"/>
      <c r="L125" s="482" t="s">
        <v>357</v>
      </c>
      <c r="M125" s="483"/>
      <c r="N125" s="484"/>
      <c r="O125" s="484"/>
      <c r="P125" s="488" t="str">
        <f>IFERROR(INDEX(Supplier!D:D,MATCH(O125,Supplier!C:C,0),0),"")</f>
        <v/>
      </c>
      <c r="Q125" s="484"/>
      <c r="R125" s="484"/>
      <c r="S125" s="488" t="str">
        <f>IFERROR(INDEX(Customer!D:D,MATCH(R125,Customer!C:C,0),0),"")</f>
        <v/>
      </c>
      <c r="T125" s="490">
        <f>IFERROR(INDEX('Kode Akun'!N:N,MATCH(H125,'Kode Akun'!C:C,0),0),"")</f>
        <v>5010</v>
      </c>
      <c r="U125" s="488" t="str">
        <f>IFERROR(INDEX('Kode Akun'!O:O,MATCH(H125,'Kode Akun'!C:C,0),0),"")</f>
        <v>COGS - All Products</v>
      </c>
      <c r="V125" s="166"/>
    </row>
    <row r="126" spans="1:22" ht="15" customHeight="1" x14ac:dyDescent="0.25">
      <c r="A126" s="51">
        <f t="shared" si="3"/>
        <v>0</v>
      </c>
      <c r="B126" s="51">
        <f t="shared" si="4"/>
        <v>0</v>
      </c>
      <c r="C126" s="237">
        <f t="shared" si="5"/>
        <v>0</v>
      </c>
      <c r="D126" s="477">
        <v>117</v>
      </c>
      <c r="E126" s="478">
        <v>43738</v>
      </c>
      <c r="F126" s="477"/>
      <c r="G126" s="479" t="s">
        <v>1203</v>
      </c>
      <c r="H126" s="477">
        <v>1361</v>
      </c>
      <c r="I126" s="480" t="str">
        <f>IF(H126&lt;&gt;"",INDEX('Kode Akun'!$D:$D,MATCH($H126,'Kode Akun'!$C:$C,0),0),"")</f>
        <v>Barang Jadi - Beli</v>
      </c>
      <c r="J126" s="481"/>
      <c r="K126" s="481">
        <v>15000000</v>
      </c>
      <c r="L126" s="482" t="s">
        <v>357</v>
      </c>
      <c r="M126" s="483"/>
      <c r="N126" s="484"/>
      <c r="O126" s="484"/>
      <c r="P126" s="488" t="str">
        <f>IFERROR(INDEX(Supplier!D:D,MATCH(O126,Supplier!C:C,0),0),"")</f>
        <v/>
      </c>
      <c r="Q126" s="484"/>
      <c r="R126" s="484"/>
      <c r="S126" s="488" t="str">
        <f>IFERROR(INDEX(Customer!D:D,MATCH(R126,Customer!C:C,0),0),"")</f>
        <v/>
      </c>
      <c r="T126" s="490">
        <f>IFERROR(INDEX('Kode Akun'!N:N,MATCH(H126,'Kode Akun'!C:C,0),0),"")</f>
        <v>1310</v>
      </c>
      <c r="U126" s="488" t="str">
        <f>IFERROR(INDEX('Kode Akun'!O:O,MATCH(H126,'Kode Akun'!C:C,0),0),"")</f>
        <v>Inventory - Products</v>
      </c>
      <c r="V126" s="166"/>
    </row>
    <row r="127" spans="1:22" ht="15" customHeight="1" x14ac:dyDescent="0.25">
      <c r="A127" s="51">
        <f t="shared" si="3"/>
        <v>0</v>
      </c>
      <c r="B127" s="51">
        <f t="shared" si="4"/>
        <v>0</v>
      </c>
      <c r="C127" s="237">
        <f t="shared" si="5"/>
        <v>0</v>
      </c>
      <c r="D127" s="477">
        <v>118</v>
      </c>
      <c r="E127" s="478">
        <v>43738</v>
      </c>
      <c r="F127" s="477"/>
      <c r="G127" s="479" t="s">
        <v>1204</v>
      </c>
      <c r="H127" s="477">
        <v>5100</v>
      </c>
      <c r="I127" s="480" t="str">
        <f>IF(H127&lt;&gt;"",INDEX('Kode Akun'!$D:$D,MATCH($H127,'Kode Akun'!$C:$C,0),0),"")</f>
        <v>HPP - Barang Jadi</v>
      </c>
      <c r="J127" s="481">
        <v>15000000</v>
      </c>
      <c r="K127" s="481"/>
      <c r="L127" s="482" t="s">
        <v>357</v>
      </c>
      <c r="M127" s="483"/>
      <c r="N127" s="484"/>
      <c r="O127" s="484"/>
      <c r="P127" s="488" t="str">
        <f>IFERROR(INDEX(Supplier!D:D,MATCH(O127,Supplier!C:C,0),0),"")</f>
        <v/>
      </c>
      <c r="Q127" s="484"/>
      <c r="R127" s="484"/>
      <c r="S127" s="488" t="str">
        <f>IFERROR(INDEX(Customer!D:D,MATCH(R127,Customer!C:C,0),0),"")</f>
        <v/>
      </c>
      <c r="T127" s="490">
        <f>IFERROR(INDEX('Kode Akun'!N:N,MATCH(H127,'Kode Akun'!C:C,0),0),"")</f>
        <v>5010</v>
      </c>
      <c r="U127" s="488" t="str">
        <f>IFERROR(INDEX('Kode Akun'!O:O,MATCH(H127,'Kode Akun'!C:C,0),0),"")</f>
        <v>COGS - All Products</v>
      </c>
      <c r="V127" s="166"/>
    </row>
    <row r="128" spans="1:22" ht="15" customHeight="1" x14ac:dyDescent="0.25">
      <c r="A128" s="51">
        <f t="shared" si="3"/>
        <v>0</v>
      </c>
      <c r="B128" s="51">
        <f t="shared" si="4"/>
        <v>0</v>
      </c>
      <c r="C128" s="237">
        <f t="shared" si="5"/>
        <v>0</v>
      </c>
      <c r="D128" s="477">
        <v>119</v>
      </c>
      <c r="E128" s="478">
        <v>43769</v>
      </c>
      <c r="F128" s="477"/>
      <c r="G128" s="479" t="s">
        <v>1203</v>
      </c>
      <c r="H128" s="477">
        <v>1361</v>
      </c>
      <c r="I128" s="480" t="str">
        <f>IF(H128&lt;&gt;"",INDEX('Kode Akun'!$D:$D,MATCH($H128,'Kode Akun'!$C:$C,0),0),"")</f>
        <v>Barang Jadi - Beli</v>
      </c>
      <c r="J128" s="481"/>
      <c r="K128" s="481">
        <v>15000000</v>
      </c>
      <c r="L128" s="482" t="s">
        <v>357</v>
      </c>
      <c r="M128" s="483"/>
      <c r="N128" s="484"/>
      <c r="O128" s="484"/>
      <c r="P128" s="488" t="str">
        <f>IFERROR(INDEX(Supplier!D:D,MATCH(O128,Supplier!C:C,0),0),"")</f>
        <v/>
      </c>
      <c r="Q128" s="484"/>
      <c r="R128" s="484"/>
      <c r="S128" s="488" t="str">
        <f>IFERROR(INDEX(Customer!D:D,MATCH(R128,Customer!C:C,0),0),"")</f>
        <v/>
      </c>
      <c r="T128" s="490">
        <f>IFERROR(INDEX('Kode Akun'!N:N,MATCH(H128,'Kode Akun'!C:C,0),0),"")</f>
        <v>1310</v>
      </c>
      <c r="U128" s="488" t="str">
        <f>IFERROR(INDEX('Kode Akun'!O:O,MATCH(H128,'Kode Akun'!C:C,0),0),"")</f>
        <v>Inventory - Products</v>
      </c>
      <c r="V128" s="166"/>
    </row>
    <row r="129" spans="1:22" ht="15" customHeight="1" x14ac:dyDescent="0.25">
      <c r="A129" s="51">
        <f t="shared" si="3"/>
        <v>0</v>
      </c>
      <c r="B129" s="51">
        <f t="shared" si="4"/>
        <v>0</v>
      </c>
      <c r="C129" s="237">
        <f t="shared" si="5"/>
        <v>0</v>
      </c>
      <c r="D129" s="477">
        <v>120</v>
      </c>
      <c r="E129" s="478">
        <v>43769</v>
      </c>
      <c r="F129" s="477"/>
      <c r="G129" s="479" t="s">
        <v>1204</v>
      </c>
      <c r="H129" s="477">
        <v>5100</v>
      </c>
      <c r="I129" s="480" t="str">
        <f>IF(H129&lt;&gt;"",INDEX('Kode Akun'!$D:$D,MATCH($H129,'Kode Akun'!$C:$C,0),0),"")</f>
        <v>HPP - Barang Jadi</v>
      </c>
      <c r="J129" s="481">
        <v>15000000</v>
      </c>
      <c r="K129" s="481"/>
      <c r="L129" s="482" t="s">
        <v>357</v>
      </c>
      <c r="M129" s="483"/>
      <c r="N129" s="484"/>
      <c r="O129" s="484"/>
      <c r="P129" s="488" t="str">
        <f>IFERROR(INDEX(Supplier!D:D,MATCH(O129,Supplier!C:C,0),0),"")</f>
        <v/>
      </c>
      <c r="Q129" s="484"/>
      <c r="R129" s="484"/>
      <c r="S129" s="488" t="str">
        <f>IFERROR(INDEX(Customer!D:D,MATCH(R129,Customer!C:C,0),0),"")</f>
        <v/>
      </c>
      <c r="T129" s="490">
        <f>IFERROR(INDEX('Kode Akun'!N:N,MATCH(H129,'Kode Akun'!C:C,0),0),"")</f>
        <v>5010</v>
      </c>
      <c r="U129" s="488" t="str">
        <f>IFERROR(INDEX('Kode Akun'!O:O,MATCH(H129,'Kode Akun'!C:C,0),0),"")</f>
        <v>COGS - All Products</v>
      </c>
      <c r="V129" s="166"/>
    </row>
    <row r="130" spans="1:22" ht="15" customHeight="1" x14ac:dyDescent="0.25">
      <c r="A130" s="51">
        <f t="shared" si="3"/>
        <v>0</v>
      </c>
      <c r="B130" s="51">
        <f t="shared" si="4"/>
        <v>0</v>
      </c>
      <c r="C130" s="237">
        <f t="shared" si="5"/>
        <v>0</v>
      </c>
      <c r="D130" s="477">
        <v>121</v>
      </c>
      <c r="E130" s="478">
        <v>43799</v>
      </c>
      <c r="F130" s="477"/>
      <c r="G130" s="479" t="s">
        <v>1203</v>
      </c>
      <c r="H130" s="477">
        <v>1361</v>
      </c>
      <c r="I130" s="480" t="str">
        <f>IF(H130&lt;&gt;"",INDEX('Kode Akun'!$D:$D,MATCH($H130,'Kode Akun'!$C:$C,0),0),"")</f>
        <v>Barang Jadi - Beli</v>
      </c>
      <c r="J130" s="481"/>
      <c r="K130" s="481">
        <v>15000000</v>
      </c>
      <c r="L130" s="482" t="s">
        <v>357</v>
      </c>
      <c r="M130" s="483"/>
      <c r="N130" s="484"/>
      <c r="O130" s="484"/>
      <c r="P130" s="488" t="str">
        <f>IFERROR(INDEX(Supplier!D:D,MATCH(O130,Supplier!C:C,0),0),"")</f>
        <v/>
      </c>
      <c r="Q130" s="484"/>
      <c r="R130" s="484"/>
      <c r="S130" s="488" t="str">
        <f>IFERROR(INDEX(Customer!D:D,MATCH(R130,Customer!C:C,0),0),"")</f>
        <v/>
      </c>
      <c r="T130" s="490">
        <f>IFERROR(INDEX('Kode Akun'!N:N,MATCH(H130,'Kode Akun'!C:C,0),0),"")</f>
        <v>1310</v>
      </c>
      <c r="U130" s="488" t="str">
        <f>IFERROR(INDEX('Kode Akun'!O:O,MATCH(H130,'Kode Akun'!C:C,0),0),"")</f>
        <v>Inventory - Products</v>
      </c>
      <c r="V130" s="166"/>
    </row>
    <row r="131" spans="1:22" ht="15" customHeight="1" x14ac:dyDescent="0.25">
      <c r="A131" s="51">
        <f t="shared" si="3"/>
        <v>0</v>
      </c>
      <c r="B131" s="51">
        <f t="shared" si="4"/>
        <v>0</v>
      </c>
      <c r="C131" s="237">
        <f t="shared" si="5"/>
        <v>0</v>
      </c>
      <c r="D131" s="477">
        <v>122</v>
      </c>
      <c r="E131" s="478">
        <v>43799</v>
      </c>
      <c r="F131" s="477"/>
      <c r="G131" s="479" t="s">
        <v>1204</v>
      </c>
      <c r="H131" s="477">
        <v>5100</v>
      </c>
      <c r="I131" s="480" t="str">
        <f>IF(H131&lt;&gt;"",INDEX('Kode Akun'!$D:$D,MATCH($H131,'Kode Akun'!$C:$C,0),0),"")</f>
        <v>HPP - Barang Jadi</v>
      </c>
      <c r="J131" s="481">
        <v>15000000</v>
      </c>
      <c r="K131" s="481"/>
      <c r="L131" s="482" t="s">
        <v>357</v>
      </c>
      <c r="M131" s="483"/>
      <c r="N131" s="484"/>
      <c r="O131" s="484"/>
      <c r="P131" s="488" t="str">
        <f>IFERROR(INDEX(Supplier!D:D,MATCH(O131,Supplier!C:C,0),0),"")</f>
        <v/>
      </c>
      <c r="Q131" s="484"/>
      <c r="R131" s="484"/>
      <c r="S131" s="488" t="str">
        <f>IFERROR(INDEX(Customer!D:D,MATCH(R131,Customer!C:C,0),0),"")</f>
        <v/>
      </c>
      <c r="T131" s="490">
        <f>IFERROR(INDEX('Kode Akun'!N:N,MATCH(H131,'Kode Akun'!C:C,0),0),"")</f>
        <v>5010</v>
      </c>
      <c r="U131" s="488" t="str">
        <f>IFERROR(INDEX('Kode Akun'!O:O,MATCH(H131,'Kode Akun'!C:C,0),0),"")</f>
        <v>COGS - All Products</v>
      </c>
      <c r="V131" s="166"/>
    </row>
    <row r="132" spans="1:22" ht="15" customHeight="1" x14ac:dyDescent="0.25">
      <c r="A132" s="51">
        <f t="shared" si="3"/>
        <v>0</v>
      </c>
      <c r="B132" s="51">
        <f t="shared" si="4"/>
        <v>0</v>
      </c>
      <c r="C132" s="237">
        <f t="shared" si="5"/>
        <v>0</v>
      </c>
      <c r="D132" s="477">
        <v>123</v>
      </c>
      <c r="E132" s="478">
        <v>43830</v>
      </c>
      <c r="F132" s="477"/>
      <c r="G132" s="479" t="s">
        <v>1203</v>
      </c>
      <c r="H132" s="477">
        <v>1361</v>
      </c>
      <c r="I132" s="480" t="str">
        <f>IF(H132&lt;&gt;"",INDEX('Kode Akun'!$D:$D,MATCH($H132,'Kode Akun'!$C:$C,0),0),"")</f>
        <v>Barang Jadi - Beli</v>
      </c>
      <c r="J132" s="481"/>
      <c r="K132" s="481">
        <v>15000000</v>
      </c>
      <c r="L132" s="482" t="s">
        <v>357</v>
      </c>
      <c r="M132" s="483"/>
      <c r="N132" s="484"/>
      <c r="O132" s="484"/>
      <c r="P132" s="488" t="str">
        <f>IFERROR(INDEX(Supplier!D:D,MATCH(O132,Supplier!C:C,0),0),"")</f>
        <v/>
      </c>
      <c r="Q132" s="484"/>
      <c r="R132" s="484"/>
      <c r="S132" s="488" t="str">
        <f>IFERROR(INDEX(Customer!D:D,MATCH(R132,Customer!C:C,0),0),"")</f>
        <v/>
      </c>
      <c r="T132" s="490">
        <f>IFERROR(INDEX('Kode Akun'!N:N,MATCH(H132,'Kode Akun'!C:C,0),0),"")</f>
        <v>1310</v>
      </c>
      <c r="U132" s="488" t="str">
        <f>IFERROR(INDEX('Kode Akun'!O:O,MATCH(H132,'Kode Akun'!C:C,0),0),"")</f>
        <v>Inventory - Products</v>
      </c>
      <c r="V132" s="166"/>
    </row>
    <row r="133" spans="1:22" ht="15" customHeight="1" x14ac:dyDescent="0.25">
      <c r="A133" s="51">
        <f t="shared" si="3"/>
        <v>0</v>
      </c>
      <c r="B133" s="51">
        <f t="shared" si="4"/>
        <v>0</v>
      </c>
      <c r="C133" s="237">
        <f t="shared" si="5"/>
        <v>0</v>
      </c>
      <c r="D133" s="477">
        <v>124</v>
      </c>
      <c r="E133" s="478">
        <v>43830</v>
      </c>
      <c r="F133" s="477"/>
      <c r="G133" s="479" t="s">
        <v>1204</v>
      </c>
      <c r="H133" s="477">
        <v>5100</v>
      </c>
      <c r="I133" s="480" t="str">
        <f>IF(H133&lt;&gt;"",INDEX('Kode Akun'!$D:$D,MATCH($H133,'Kode Akun'!$C:$C,0),0),"")</f>
        <v>HPP - Barang Jadi</v>
      </c>
      <c r="J133" s="481">
        <v>15000000</v>
      </c>
      <c r="K133" s="481"/>
      <c r="L133" s="482" t="s">
        <v>357</v>
      </c>
      <c r="M133" s="483"/>
      <c r="N133" s="484"/>
      <c r="O133" s="484"/>
      <c r="P133" s="488" t="str">
        <f>IFERROR(INDEX(Supplier!D:D,MATCH(O133,Supplier!C:C,0),0),"")</f>
        <v/>
      </c>
      <c r="Q133" s="484"/>
      <c r="R133" s="484"/>
      <c r="S133" s="488" t="str">
        <f>IFERROR(INDEX(Customer!D:D,MATCH(R133,Customer!C:C,0),0),"")</f>
        <v/>
      </c>
      <c r="T133" s="490">
        <f>IFERROR(INDEX('Kode Akun'!N:N,MATCH(H133,'Kode Akun'!C:C,0),0),"")</f>
        <v>5010</v>
      </c>
      <c r="U133" s="488" t="str">
        <f>IFERROR(INDEX('Kode Akun'!O:O,MATCH(H133,'Kode Akun'!C:C,0),0),"")</f>
        <v>COGS - All Products</v>
      </c>
      <c r="V133" s="166"/>
    </row>
    <row r="134" spans="1:22" ht="15" customHeight="1" x14ac:dyDescent="0.25">
      <c r="A134" s="51">
        <f t="shared" si="3"/>
        <v>0</v>
      </c>
      <c r="B134" s="51">
        <f t="shared" si="4"/>
        <v>0</v>
      </c>
      <c r="C134" s="237">
        <f t="shared" si="5"/>
        <v>0</v>
      </c>
      <c r="D134" s="477">
        <v>125</v>
      </c>
      <c r="E134" s="478"/>
      <c r="F134" s="477"/>
      <c r="G134" s="479"/>
      <c r="H134" s="477"/>
      <c r="I134" s="480" t="str">
        <f>IF(H134&lt;&gt;"",INDEX('Kode Akun'!$D:$D,MATCH($H134,'Kode Akun'!$C:$C,0),0),"")</f>
        <v/>
      </c>
      <c r="J134" s="481"/>
      <c r="K134" s="481"/>
      <c r="L134" s="482"/>
      <c r="M134" s="483"/>
      <c r="N134" s="484"/>
      <c r="O134" s="484"/>
      <c r="P134" s="488" t="str">
        <f>IFERROR(INDEX(Supplier!D:D,MATCH(O134,Supplier!C:C,0),0),"")</f>
        <v/>
      </c>
      <c r="Q134" s="484"/>
      <c r="R134" s="484"/>
      <c r="S134" s="488" t="str">
        <f>IFERROR(INDEX(Customer!D:D,MATCH(R134,Customer!C:C,0),0),"")</f>
        <v/>
      </c>
      <c r="T134" s="490" t="str">
        <f>IFERROR(INDEX('Kode Akun'!N:N,MATCH(H134,'Kode Akun'!C:C,0),0),"")</f>
        <v/>
      </c>
      <c r="U134" s="488" t="str">
        <f>IFERROR(INDEX('Kode Akun'!O:O,MATCH(H134,'Kode Akun'!C:C,0),0),"")</f>
        <v/>
      </c>
      <c r="V134" s="166"/>
    </row>
    <row r="135" spans="1:22" ht="15" customHeight="1" x14ac:dyDescent="0.25">
      <c r="A135" s="51">
        <f t="shared" si="3"/>
        <v>0</v>
      </c>
      <c r="B135" s="51">
        <f t="shared" si="4"/>
        <v>0</v>
      </c>
      <c r="C135" s="237">
        <f t="shared" si="5"/>
        <v>0</v>
      </c>
      <c r="D135" s="477">
        <v>126</v>
      </c>
      <c r="E135" s="478"/>
      <c r="F135" s="477"/>
      <c r="G135" s="479"/>
      <c r="H135" s="477"/>
      <c r="I135" s="480" t="str">
        <f>IF(H135&lt;&gt;"",INDEX('Kode Akun'!$D:$D,MATCH($H135,'Kode Akun'!$C:$C,0),0),"")</f>
        <v/>
      </c>
      <c r="J135" s="481"/>
      <c r="K135" s="481"/>
      <c r="L135" s="482"/>
      <c r="M135" s="483"/>
      <c r="N135" s="484"/>
      <c r="O135" s="484"/>
      <c r="P135" s="488" t="str">
        <f>IFERROR(INDEX(Supplier!D:D,MATCH(O135,Supplier!C:C,0),0),"")</f>
        <v/>
      </c>
      <c r="Q135" s="484"/>
      <c r="R135" s="484"/>
      <c r="S135" s="488" t="str">
        <f>IFERROR(INDEX(Customer!D:D,MATCH(R135,Customer!C:C,0),0),"")</f>
        <v/>
      </c>
      <c r="T135" s="490" t="str">
        <f>IFERROR(INDEX('Kode Akun'!N:N,MATCH(H135,'Kode Akun'!C:C,0),0),"")</f>
        <v/>
      </c>
      <c r="U135" s="488" t="str">
        <f>IFERROR(INDEX('Kode Akun'!O:O,MATCH(H135,'Kode Akun'!C:C,0),0),"")</f>
        <v/>
      </c>
      <c r="V135" s="166"/>
    </row>
    <row r="136" spans="1:22" ht="15" customHeight="1" x14ac:dyDescent="0.25">
      <c r="A136" s="51">
        <f t="shared" si="3"/>
        <v>0</v>
      </c>
      <c r="B136" s="51">
        <f t="shared" si="4"/>
        <v>0</v>
      </c>
      <c r="C136" s="237">
        <f t="shared" si="5"/>
        <v>0</v>
      </c>
      <c r="D136" s="477">
        <v>127</v>
      </c>
      <c r="E136" s="478"/>
      <c r="F136" s="477"/>
      <c r="G136" s="479"/>
      <c r="H136" s="477"/>
      <c r="I136" s="480" t="str">
        <f>IF(H136&lt;&gt;"",INDEX('Kode Akun'!$D:$D,MATCH($H136,'Kode Akun'!$C:$C,0),0),"")</f>
        <v/>
      </c>
      <c r="J136" s="481"/>
      <c r="K136" s="481"/>
      <c r="L136" s="482"/>
      <c r="M136" s="483"/>
      <c r="N136" s="484"/>
      <c r="O136" s="484"/>
      <c r="P136" s="488" t="str">
        <f>IFERROR(INDEX(Supplier!D:D,MATCH(O136,Supplier!C:C,0),0),"")</f>
        <v/>
      </c>
      <c r="Q136" s="484"/>
      <c r="R136" s="484"/>
      <c r="S136" s="488" t="str">
        <f>IFERROR(INDEX(Customer!D:D,MATCH(R136,Customer!C:C,0),0),"")</f>
        <v/>
      </c>
      <c r="T136" s="490" t="str">
        <f>IFERROR(INDEX('Kode Akun'!N:N,MATCH(H136,'Kode Akun'!C:C,0),0),"")</f>
        <v/>
      </c>
      <c r="U136" s="488" t="str">
        <f>IFERROR(INDEX('Kode Akun'!O:O,MATCH(H136,'Kode Akun'!C:C,0),0),"")</f>
        <v/>
      </c>
      <c r="V136" s="166"/>
    </row>
    <row r="137" spans="1:22" ht="15" customHeight="1" x14ac:dyDescent="0.25">
      <c r="A137" s="51">
        <f t="shared" si="3"/>
        <v>0</v>
      </c>
      <c r="B137" s="51">
        <f t="shared" si="4"/>
        <v>0</v>
      </c>
      <c r="C137" s="237">
        <f t="shared" si="5"/>
        <v>0</v>
      </c>
      <c r="D137" s="477">
        <v>128</v>
      </c>
      <c r="E137" s="478"/>
      <c r="F137" s="477"/>
      <c r="G137" s="479"/>
      <c r="H137" s="477"/>
      <c r="I137" s="480" t="str">
        <f>IF(H137&lt;&gt;"",INDEX('Kode Akun'!$D:$D,MATCH($H137,'Kode Akun'!$C:$C,0),0),"")</f>
        <v/>
      </c>
      <c r="J137" s="481"/>
      <c r="K137" s="481"/>
      <c r="L137" s="482"/>
      <c r="M137" s="483"/>
      <c r="N137" s="484"/>
      <c r="O137" s="484"/>
      <c r="P137" s="488" t="str">
        <f>IFERROR(INDEX(Supplier!D:D,MATCH(O137,Supplier!C:C,0),0),"")</f>
        <v/>
      </c>
      <c r="Q137" s="484"/>
      <c r="R137" s="484"/>
      <c r="S137" s="488" t="str">
        <f>IFERROR(INDEX(Customer!D:D,MATCH(R137,Customer!C:C,0),0),"")</f>
        <v/>
      </c>
      <c r="T137" s="490" t="str">
        <f>IFERROR(INDEX('Kode Akun'!N:N,MATCH(H137,'Kode Akun'!C:C,0),0),"")</f>
        <v/>
      </c>
      <c r="U137" s="488" t="str">
        <f>IFERROR(INDEX('Kode Akun'!O:O,MATCH(H137,'Kode Akun'!C:C,0),0),"")</f>
        <v/>
      </c>
      <c r="V137" s="166"/>
    </row>
    <row r="138" spans="1:22" ht="15" customHeight="1" x14ac:dyDescent="0.25">
      <c r="A138" s="51">
        <f t="shared" ref="A138:A201" si="6">IF(AND(H138=arapcontrol,O138=arapledgercode),IF(A137=0,APJKMax+A137+1,A137+1),A137)</f>
        <v>0</v>
      </c>
      <c r="B138" s="51">
        <f t="shared" ref="B138:B201" si="7">IF(AND(H138=AkunARKontrol,R138=AkunAR),IF(B137=0,ARJKMax+B137+1,B137+1),B137)</f>
        <v>0</v>
      </c>
      <c r="C138" s="237">
        <f t="shared" ref="C138:C201" si="8">IF(H138=AkunBukuBesar,IF(C137=0,GLJHMax+C137+1,C137+1),C137)</f>
        <v>0</v>
      </c>
      <c r="D138" s="477">
        <v>129</v>
      </c>
      <c r="E138" s="478"/>
      <c r="F138" s="477"/>
      <c r="G138" s="479"/>
      <c r="H138" s="477"/>
      <c r="I138" s="480" t="str">
        <f>IF(H138&lt;&gt;"",INDEX('Kode Akun'!$D:$D,MATCH($H138,'Kode Akun'!$C:$C,0),0),"")</f>
        <v/>
      </c>
      <c r="J138" s="481"/>
      <c r="K138" s="481"/>
      <c r="L138" s="482"/>
      <c r="M138" s="483"/>
      <c r="N138" s="484"/>
      <c r="O138" s="484"/>
      <c r="P138" s="488" t="str">
        <f>IFERROR(INDEX(Supplier!D:D,MATCH(O138,Supplier!C:C,0),0),"")</f>
        <v/>
      </c>
      <c r="Q138" s="484"/>
      <c r="R138" s="484"/>
      <c r="S138" s="488" t="str">
        <f>IFERROR(INDEX(Customer!D:D,MATCH(R138,Customer!C:C,0),0),"")</f>
        <v/>
      </c>
      <c r="T138" s="490" t="str">
        <f>IFERROR(INDEX('Kode Akun'!N:N,MATCH(H138,'Kode Akun'!C:C,0),0),"")</f>
        <v/>
      </c>
      <c r="U138" s="488" t="str">
        <f>IFERROR(INDEX('Kode Akun'!O:O,MATCH(H138,'Kode Akun'!C:C,0),0),"")</f>
        <v/>
      </c>
      <c r="V138" s="166"/>
    </row>
    <row r="139" spans="1:22" ht="15" customHeight="1" x14ac:dyDescent="0.25">
      <c r="A139" s="51">
        <f t="shared" si="6"/>
        <v>0</v>
      </c>
      <c r="B139" s="51">
        <f t="shared" si="7"/>
        <v>0</v>
      </c>
      <c r="C139" s="237">
        <f t="shared" si="8"/>
        <v>0</v>
      </c>
      <c r="D139" s="477">
        <v>130</v>
      </c>
      <c r="E139" s="478"/>
      <c r="F139" s="477"/>
      <c r="G139" s="479"/>
      <c r="H139" s="477"/>
      <c r="I139" s="480" t="str">
        <f>IF(H139&lt;&gt;"",INDEX('Kode Akun'!$D:$D,MATCH($H139,'Kode Akun'!$C:$C,0),0),"")</f>
        <v/>
      </c>
      <c r="J139" s="481"/>
      <c r="K139" s="481"/>
      <c r="L139" s="482"/>
      <c r="M139" s="483"/>
      <c r="N139" s="484"/>
      <c r="O139" s="484"/>
      <c r="P139" s="488" t="str">
        <f>IFERROR(INDEX(Supplier!D:D,MATCH(O139,Supplier!C:C,0),0),"")</f>
        <v/>
      </c>
      <c r="Q139" s="484"/>
      <c r="R139" s="484"/>
      <c r="S139" s="488" t="str">
        <f>IFERROR(INDEX(Customer!D:D,MATCH(R139,Customer!C:C,0),0),"")</f>
        <v/>
      </c>
      <c r="T139" s="490" t="str">
        <f>IFERROR(INDEX('Kode Akun'!N:N,MATCH(H139,'Kode Akun'!C:C,0),0),"")</f>
        <v/>
      </c>
      <c r="U139" s="488" t="str">
        <f>IFERROR(INDEX('Kode Akun'!O:O,MATCH(H139,'Kode Akun'!C:C,0),0),"")</f>
        <v/>
      </c>
      <c r="V139" s="166"/>
    </row>
    <row r="140" spans="1:22" ht="15" customHeight="1" x14ac:dyDescent="0.25">
      <c r="A140" s="51">
        <f t="shared" si="6"/>
        <v>0</v>
      </c>
      <c r="B140" s="51">
        <f t="shared" si="7"/>
        <v>0</v>
      </c>
      <c r="C140" s="237">
        <f t="shared" si="8"/>
        <v>0</v>
      </c>
      <c r="D140" s="477">
        <v>131</v>
      </c>
      <c r="E140" s="478"/>
      <c r="F140" s="477"/>
      <c r="G140" s="479"/>
      <c r="H140" s="477"/>
      <c r="I140" s="480" t="str">
        <f>IF(H140&lt;&gt;"",INDEX('Kode Akun'!$D:$D,MATCH($H140,'Kode Akun'!$C:$C,0),0),"")</f>
        <v/>
      </c>
      <c r="J140" s="481"/>
      <c r="K140" s="481"/>
      <c r="L140" s="482"/>
      <c r="M140" s="483"/>
      <c r="N140" s="484"/>
      <c r="O140" s="484"/>
      <c r="P140" s="488" t="str">
        <f>IFERROR(INDEX(Supplier!D:D,MATCH(O140,Supplier!C:C,0),0),"")</f>
        <v/>
      </c>
      <c r="Q140" s="484"/>
      <c r="R140" s="484"/>
      <c r="S140" s="488" t="str">
        <f>IFERROR(INDEX(Customer!D:D,MATCH(R140,Customer!C:C,0),0),"")</f>
        <v/>
      </c>
      <c r="T140" s="490" t="str">
        <f>IFERROR(INDEX('Kode Akun'!N:N,MATCH(H140,'Kode Akun'!C:C,0),0),"")</f>
        <v/>
      </c>
      <c r="U140" s="488" t="str">
        <f>IFERROR(INDEX('Kode Akun'!O:O,MATCH(H140,'Kode Akun'!C:C,0),0),"")</f>
        <v/>
      </c>
      <c r="V140" s="166"/>
    </row>
    <row r="141" spans="1:22" ht="15" customHeight="1" x14ac:dyDescent="0.25">
      <c r="A141" s="51">
        <f t="shared" si="6"/>
        <v>0</v>
      </c>
      <c r="B141" s="51">
        <f t="shared" si="7"/>
        <v>0</v>
      </c>
      <c r="C141" s="237">
        <f t="shared" si="8"/>
        <v>0</v>
      </c>
      <c r="D141" s="477">
        <v>132</v>
      </c>
      <c r="E141" s="478"/>
      <c r="F141" s="477"/>
      <c r="G141" s="479"/>
      <c r="H141" s="477"/>
      <c r="I141" s="480" t="str">
        <f>IF(H141&lt;&gt;"",INDEX('Kode Akun'!$D:$D,MATCH($H141,'Kode Akun'!$C:$C,0),0),"")</f>
        <v/>
      </c>
      <c r="J141" s="481"/>
      <c r="K141" s="481"/>
      <c r="L141" s="482"/>
      <c r="M141" s="483"/>
      <c r="N141" s="484"/>
      <c r="O141" s="484"/>
      <c r="P141" s="488" t="str">
        <f>IFERROR(INDEX(Supplier!D:D,MATCH(O141,Supplier!C:C,0),0),"")</f>
        <v/>
      </c>
      <c r="Q141" s="484"/>
      <c r="R141" s="484"/>
      <c r="S141" s="488" t="str">
        <f>IFERROR(INDEX(Customer!D:D,MATCH(R141,Customer!C:C,0),0),"")</f>
        <v/>
      </c>
      <c r="T141" s="490" t="str">
        <f>IFERROR(INDEX('Kode Akun'!N:N,MATCH(H141,'Kode Akun'!C:C,0),0),"")</f>
        <v/>
      </c>
      <c r="U141" s="488" t="str">
        <f>IFERROR(INDEX('Kode Akun'!O:O,MATCH(H141,'Kode Akun'!C:C,0),0),"")</f>
        <v/>
      </c>
      <c r="V141" s="166"/>
    </row>
    <row r="142" spans="1:22" ht="15" customHeight="1" x14ac:dyDescent="0.25">
      <c r="A142" s="51">
        <f t="shared" si="6"/>
        <v>0</v>
      </c>
      <c r="B142" s="51">
        <f t="shared" si="7"/>
        <v>0</v>
      </c>
      <c r="C142" s="237">
        <f t="shared" si="8"/>
        <v>0</v>
      </c>
      <c r="D142" s="477">
        <v>133</v>
      </c>
      <c r="E142" s="478"/>
      <c r="F142" s="477"/>
      <c r="G142" s="479"/>
      <c r="H142" s="477"/>
      <c r="I142" s="480" t="str">
        <f>IF(H142&lt;&gt;"",INDEX('Kode Akun'!$D:$D,MATCH($H142,'Kode Akun'!$C:$C,0),0),"")</f>
        <v/>
      </c>
      <c r="J142" s="481"/>
      <c r="K142" s="481"/>
      <c r="L142" s="482"/>
      <c r="M142" s="483"/>
      <c r="N142" s="484"/>
      <c r="O142" s="484"/>
      <c r="P142" s="488" t="str">
        <f>IFERROR(INDEX(Supplier!D:D,MATCH(O142,Supplier!C:C,0),0),"")</f>
        <v/>
      </c>
      <c r="Q142" s="484"/>
      <c r="R142" s="484"/>
      <c r="S142" s="488" t="str">
        <f>IFERROR(INDEX(Customer!D:D,MATCH(R142,Customer!C:C,0),0),"")</f>
        <v/>
      </c>
      <c r="T142" s="490" t="str">
        <f>IFERROR(INDEX('Kode Akun'!N:N,MATCH(H142,'Kode Akun'!C:C,0),0),"")</f>
        <v/>
      </c>
      <c r="U142" s="488" t="str">
        <f>IFERROR(INDEX('Kode Akun'!O:O,MATCH(H142,'Kode Akun'!C:C,0),0),"")</f>
        <v/>
      </c>
      <c r="V142" s="166"/>
    </row>
    <row r="143" spans="1:22" ht="15" customHeight="1" x14ac:dyDescent="0.25">
      <c r="A143" s="51">
        <f t="shared" si="6"/>
        <v>0</v>
      </c>
      <c r="B143" s="51">
        <f t="shared" si="7"/>
        <v>0</v>
      </c>
      <c r="C143" s="237">
        <f t="shared" si="8"/>
        <v>0</v>
      </c>
      <c r="D143" s="477">
        <v>134</v>
      </c>
      <c r="E143" s="478"/>
      <c r="F143" s="477"/>
      <c r="G143" s="479"/>
      <c r="H143" s="477"/>
      <c r="I143" s="480" t="str">
        <f>IF(H143&lt;&gt;"",INDEX('Kode Akun'!$D:$D,MATCH($H143,'Kode Akun'!$C:$C,0),0),"")</f>
        <v/>
      </c>
      <c r="J143" s="481"/>
      <c r="K143" s="481"/>
      <c r="L143" s="482"/>
      <c r="M143" s="483"/>
      <c r="N143" s="484"/>
      <c r="O143" s="484"/>
      <c r="P143" s="488" t="str">
        <f>IFERROR(INDEX(Supplier!D:D,MATCH(O143,Supplier!C:C,0),0),"")</f>
        <v/>
      </c>
      <c r="Q143" s="484"/>
      <c r="R143" s="484"/>
      <c r="S143" s="488" t="str">
        <f>IFERROR(INDEX(Customer!D:D,MATCH(R143,Customer!C:C,0),0),"")</f>
        <v/>
      </c>
      <c r="T143" s="490" t="str">
        <f>IFERROR(INDEX('Kode Akun'!N:N,MATCH(H143,'Kode Akun'!C:C,0),0),"")</f>
        <v/>
      </c>
      <c r="U143" s="488" t="str">
        <f>IFERROR(INDEX('Kode Akun'!O:O,MATCH(H143,'Kode Akun'!C:C,0),0),"")</f>
        <v/>
      </c>
      <c r="V143" s="166"/>
    </row>
    <row r="144" spans="1:22" ht="15" customHeight="1" x14ac:dyDescent="0.25">
      <c r="A144" s="51">
        <f t="shared" si="6"/>
        <v>0</v>
      </c>
      <c r="B144" s="51">
        <f t="shared" si="7"/>
        <v>0</v>
      </c>
      <c r="C144" s="237">
        <f t="shared" si="8"/>
        <v>0</v>
      </c>
      <c r="D144" s="477">
        <v>135</v>
      </c>
      <c r="E144" s="478"/>
      <c r="F144" s="477"/>
      <c r="G144" s="479"/>
      <c r="H144" s="477"/>
      <c r="I144" s="480" t="str">
        <f>IF(H144&lt;&gt;"",INDEX('Kode Akun'!$D:$D,MATCH($H144,'Kode Akun'!$C:$C,0),0),"")</f>
        <v/>
      </c>
      <c r="J144" s="481"/>
      <c r="K144" s="481"/>
      <c r="L144" s="482"/>
      <c r="M144" s="483"/>
      <c r="N144" s="484"/>
      <c r="O144" s="484"/>
      <c r="P144" s="488" t="str">
        <f>IFERROR(INDEX(Supplier!D:D,MATCH(O144,Supplier!C:C,0),0),"")</f>
        <v/>
      </c>
      <c r="Q144" s="484"/>
      <c r="R144" s="484"/>
      <c r="S144" s="488" t="str">
        <f>IFERROR(INDEX(Customer!D:D,MATCH(R144,Customer!C:C,0),0),"")</f>
        <v/>
      </c>
      <c r="T144" s="490" t="str">
        <f>IFERROR(INDEX('Kode Akun'!N:N,MATCH(H144,'Kode Akun'!C:C,0),0),"")</f>
        <v/>
      </c>
      <c r="U144" s="488" t="str">
        <f>IFERROR(INDEX('Kode Akun'!O:O,MATCH(H144,'Kode Akun'!C:C,0),0),"")</f>
        <v/>
      </c>
      <c r="V144" s="166"/>
    </row>
    <row r="145" spans="1:22" ht="15" customHeight="1" x14ac:dyDescent="0.25">
      <c r="A145" s="51">
        <f t="shared" si="6"/>
        <v>0</v>
      </c>
      <c r="B145" s="51">
        <f t="shared" si="7"/>
        <v>0</v>
      </c>
      <c r="C145" s="237">
        <f t="shared" si="8"/>
        <v>0</v>
      </c>
      <c r="D145" s="477">
        <v>136</v>
      </c>
      <c r="E145" s="478"/>
      <c r="F145" s="477"/>
      <c r="G145" s="479"/>
      <c r="H145" s="477"/>
      <c r="I145" s="480" t="str">
        <f>IF(H145&lt;&gt;"",INDEX('Kode Akun'!$D:$D,MATCH($H145,'Kode Akun'!$C:$C,0),0),"")</f>
        <v/>
      </c>
      <c r="J145" s="481"/>
      <c r="K145" s="481"/>
      <c r="L145" s="482"/>
      <c r="M145" s="483"/>
      <c r="N145" s="484"/>
      <c r="O145" s="484"/>
      <c r="P145" s="488" t="str">
        <f>IFERROR(INDEX(Supplier!D:D,MATCH(O145,Supplier!C:C,0),0),"")</f>
        <v/>
      </c>
      <c r="Q145" s="484"/>
      <c r="R145" s="484"/>
      <c r="S145" s="488" t="str">
        <f>IFERROR(INDEX(Customer!D:D,MATCH(R145,Customer!C:C,0),0),"")</f>
        <v/>
      </c>
      <c r="T145" s="490" t="str">
        <f>IFERROR(INDEX('Kode Akun'!N:N,MATCH(H145,'Kode Akun'!C:C,0),0),"")</f>
        <v/>
      </c>
      <c r="U145" s="488" t="str">
        <f>IFERROR(INDEX('Kode Akun'!O:O,MATCH(H145,'Kode Akun'!C:C,0),0),"")</f>
        <v/>
      </c>
      <c r="V145" s="166"/>
    </row>
    <row r="146" spans="1:22" ht="15" customHeight="1" x14ac:dyDescent="0.25">
      <c r="A146" s="51">
        <f t="shared" si="6"/>
        <v>0</v>
      </c>
      <c r="B146" s="51">
        <f t="shared" si="7"/>
        <v>0</v>
      </c>
      <c r="C146" s="237">
        <f t="shared" si="8"/>
        <v>0</v>
      </c>
      <c r="D146" s="477">
        <v>137</v>
      </c>
      <c r="E146" s="478"/>
      <c r="F146" s="477"/>
      <c r="G146" s="479"/>
      <c r="H146" s="477"/>
      <c r="I146" s="480" t="str">
        <f>IF(H146&lt;&gt;"",INDEX('Kode Akun'!$D:$D,MATCH($H146,'Kode Akun'!$C:$C,0),0),"")</f>
        <v/>
      </c>
      <c r="J146" s="481"/>
      <c r="K146" s="481"/>
      <c r="L146" s="482"/>
      <c r="M146" s="483"/>
      <c r="N146" s="484"/>
      <c r="O146" s="484"/>
      <c r="P146" s="488" t="str">
        <f>IFERROR(INDEX(Supplier!D:D,MATCH(O146,Supplier!C:C,0),0),"")</f>
        <v/>
      </c>
      <c r="Q146" s="484"/>
      <c r="R146" s="484"/>
      <c r="S146" s="488" t="str">
        <f>IFERROR(INDEX(Customer!D:D,MATCH(R146,Customer!C:C,0),0),"")</f>
        <v/>
      </c>
      <c r="T146" s="490" t="str">
        <f>IFERROR(INDEX('Kode Akun'!N:N,MATCH(H146,'Kode Akun'!C:C,0),0),"")</f>
        <v/>
      </c>
      <c r="U146" s="488" t="str">
        <f>IFERROR(INDEX('Kode Akun'!O:O,MATCH(H146,'Kode Akun'!C:C,0),0),"")</f>
        <v/>
      </c>
      <c r="V146" s="166"/>
    </row>
    <row r="147" spans="1:22" ht="15" customHeight="1" x14ac:dyDescent="0.25">
      <c r="A147" s="51">
        <f t="shared" si="6"/>
        <v>0</v>
      </c>
      <c r="B147" s="51">
        <f t="shared" si="7"/>
        <v>0</v>
      </c>
      <c r="C147" s="237">
        <f t="shared" si="8"/>
        <v>0</v>
      </c>
      <c r="D147" s="477">
        <v>138</v>
      </c>
      <c r="E147" s="478"/>
      <c r="F147" s="477"/>
      <c r="G147" s="479"/>
      <c r="H147" s="477"/>
      <c r="I147" s="480" t="str">
        <f>IF(H147&lt;&gt;"",INDEX('Kode Akun'!$D:$D,MATCH($H147,'Kode Akun'!$C:$C,0),0),"")</f>
        <v/>
      </c>
      <c r="J147" s="481"/>
      <c r="K147" s="481"/>
      <c r="L147" s="482"/>
      <c r="M147" s="483"/>
      <c r="N147" s="484"/>
      <c r="O147" s="484"/>
      <c r="P147" s="488" t="str">
        <f>IFERROR(INDEX(Supplier!D:D,MATCH(O147,Supplier!C:C,0),0),"")</f>
        <v/>
      </c>
      <c r="Q147" s="484"/>
      <c r="R147" s="484"/>
      <c r="S147" s="488" t="str">
        <f>IFERROR(INDEX(Customer!D:D,MATCH(R147,Customer!C:C,0),0),"")</f>
        <v/>
      </c>
      <c r="T147" s="490" t="str">
        <f>IFERROR(INDEX('Kode Akun'!N:N,MATCH(H147,'Kode Akun'!C:C,0),0),"")</f>
        <v/>
      </c>
      <c r="U147" s="488" t="str">
        <f>IFERROR(INDEX('Kode Akun'!O:O,MATCH(H147,'Kode Akun'!C:C,0),0),"")</f>
        <v/>
      </c>
      <c r="V147" s="166"/>
    </row>
    <row r="148" spans="1:22" ht="15" customHeight="1" x14ac:dyDescent="0.25">
      <c r="A148" s="51">
        <f t="shared" si="6"/>
        <v>0</v>
      </c>
      <c r="B148" s="51">
        <f t="shared" si="7"/>
        <v>0</v>
      </c>
      <c r="C148" s="237">
        <f t="shared" si="8"/>
        <v>0</v>
      </c>
      <c r="D148" s="477">
        <v>139</v>
      </c>
      <c r="E148" s="478"/>
      <c r="F148" s="477"/>
      <c r="G148" s="479"/>
      <c r="H148" s="477"/>
      <c r="I148" s="480" t="str">
        <f>IF(H148&lt;&gt;"",INDEX('Kode Akun'!$D:$D,MATCH($H148,'Kode Akun'!$C:$C,0),0),"")</f>
        <v/>
      </c>
      <c r="J148" s="481"/>
      <c r="K148" s="481"/>
      <c r="L148" s="482"/>
      <c r="M148" s="483"/>
      <c r="N148" s="484"/>
      <c r="O148" s="484"/>
      <c r="P148" s="488" t="str">
        <f>IFERROR(INDEX(Supplier!D:D,MATCH(O148,Supplier!C:C,0),0),"")</f>
        <v/>
      </c>
      <c r="Q148" s="484"/>
      <c r="R148" s="484"/>
      <c r="S148" s="488" t="str">
        <f>IFERROR(INDEX(Customer!D:D,MATCH(R148,Customer!C:C,0),0),"")</f>
        <v/>
      </c>
      <c r="T148" s="490" t="str">
        <f>IFERROR(INDEX('Kode Akun'!N:N,MATCH(H148,'Kode Akun'!C:C,0),0),"")</f>
        <v/>
      </c>
      <c r="U148" s="488" t="str">
        <f>IFERROR(INDEX('Kode Akun'!O:O,MATCH(H148,'Kode Akun'!C:C,0),0),"")</f>
        <v/>
      </c>
      <c r="V148" s="166"/>
    </row>
    <row r="149" spans="1:22" ht="15" customHeight="1" x14ac:dyDescent="0.25">
      <c r="A149" s="51">
        <f t="shared" si="6"/>
        <v>0</v>
      </c>
      <c r="B149" s="51">
        <f t="shared" si="7"/>
        <v>0</v>
      </c>
      <c r="C149" s="237">
        <f t="shared" si="8"/>
        <v>0</v>
      </c>
      <c r="D149" s="477">
        <v>140</v>
      </c>
      <c r="E149" s="478"/>
      <c r="F149" s="477"/>
      <c r="G149" s="479"/>
      <c r="H149" s="477"/>
      <c r="I149" s="480" t="str">
        <f>IF(H149&lt;&gt;"",INDEX('Kode Akun'!$D:$D,MATCH($H149,'Kode Akun'!$C:$C,0),0),"")</f>
        <v/>
      </c>
      <c r="J149" s="481"/>
      <c r="K149" s="481"/>
      <c r="L149" s="482"/>
      <c r="M149" s="483"/>
      <c r="N149" s="484"/>
      <c r="O149" s="484"/>
      <c r="P149" s="488" t="str">
        <f>IFERROR(INDEX(Supplier!D:D,MATCH(O149,Supplier!C:C,0),0),"")</f>
        <v/>
      </c>
      <c r="Q149" s="484"/>
      <c r="R149" s="484"/>
      <c r="S149" s="488" t="str">
        <f>IFERROR(INDEX(Customer!D:D,MATCH(R149,Customer!C:C,0),0),"")</f>
        <v/>
      </c>
      <c r="T149" s="490" t="str">
        <f>IFERROR(INDEX('Kode Akun'!N:N,MATCH(H149,'Kode Akun'!C:C,0),0),"")</f>
        <v/>
      </c>
      <c r="U149" s="488" t="str">
        <f>IFERROR(INDEX('Kode Akun'!O:O,MATCH(H149,'Kode Akun'!C:C,0),0),"")</f>
        <v/>
      </c>
      <c r="V149" s="166"/>
    </row>
    <row r="150" spans="1:22" ht="15" customHeight="1" x14ac:dyDescent="0.25">
      <c r="A150" s="51">
        <f t="shared" si="6"/>
        <v>0</v>
      </c>
      <c r="B150" s="51">
        <f t="shared" si="7"/>
        <v>0</v>
      </c>
      <c r="C150" s="237">
        <f t="shared" si="8"/>
        <v>0</v>
      </c>
      <c r="D150" s="477">
        <v>141</v>
      </c>
      <c r="E150" s="478"/>
      <c r="F150" s="477"/>
      <c r="G150" s="479"/>
      <c r="H150" s="477"/>
      <c r="I150" s="480" t="str">
        <f>IF(H150&lt;&gt;"",INDEX('Kode Akun'!$D:$D,MATCH($H150,'Kode Akun'!$C:$C,0),0),"")</f>
        <v/>
      </c>
      <c r="J150" s="481"/>
      <c r="K150" s="481"/>
      <c r="L150" s="482"/>
      <c r="M150" s="483"/>
      <c r="N150" s="484"/>
      <c r="O150" s="484"/>
      <c r="P150" s="488" t="str">
        <f>IFERROR(INDEX(Supplier!D:D,MATCH(O150,Supplier!C:C,0),0),"")</f>
        <v/>
      </c>
      <c r="Q150" s="484"/>
      <c r="R150" s="484"/>
      <c r="S150" s="488" t="str">
        <f>IFERROR(INDEX(Customer!D:D,MATCH(R150,Customer!C:C,0),0),"")</f>
        <v/>
      </c>
      <c r="T150" s="490" t="str">
        <f>IFERROR(INDEX('Kode Akun'!N:N,MATCH(H150,'Kode Akun'!C:C,0),0),"")</f>
        <v/>
      </c>
      <c r="U150" s="488" t="str">
        <f>IFERROR(INDEX('Kode Akun'!O:O,MATCH(H150,'Kode Akun'!C:C,0),0),"")</f>
        <v/>
      </c>
      <c r="V150" s="166"/>
    </row>
    <row r="151" spans="1:22" ht="15" customHeight="1" x14ac:dyDescent="0.25">
      <c r="A151" s="51">
        <f t="shared" si="6"/>
        <v>0</v>
      </c>
      <c r="B151" s="51">
        <f t="shared" si="7"/>
        <v>0</v>
      </c>
      <c r="C151" s="237">
        <f t="shared" si="8"/>
        <v>0</v>
      </c>
      <c r="D151" s="477">
        <v>142</v>
      </c>
      <c r="E151" s="478"/>
      <c r="F151" s="477"/>
      <c r="G151" s="479"/>
      <c r="H151" s="477"/>
      <c r="I151" s="480" t="str">
        <f>IF(H151&lt;&gt;"",INDEX('Kode Akun'!$D:$D,MATCH($H151,'Kode Akun'!$C:$C,0),0),"")</f>
        <v/>
      </c>
      <c r="J151" s="481"/>
      <c r="K151" s="481"/>
      <c r="L151" s="482"/>
      <c r="M151" s="483"/>
      <c r="N151" s="484"/>
      <c r="O151" s="484"/>
      <c r="P151" s="488" t="str">
        <f>IFERROR(INDEX(Supplier!D:D,MATCH(O151,Supplier!C:C,0),0),"")</f>
        <v/>
      </c>
      <c r="Q151" s="484"/>
      <c r="R151" s="484"/>
      <c r="S151" s="488" t="str">
        <f>IFERROR(INDEX(Customer!D:D,MATCH(R151,Customer!C:C,0),0),"")</f>
        <v/>
      </c>
      <c r="T151" s="490" t="str">
        <f>IFERROR(INDEX('Kode Akun'!N:N,MATCH(H151,'Kode Akun'!C:C,0),0),"")</f>
        <v/>
      </c>
      <c r="U151" s="488" t="str">
        <f>IFERROR(INDEX('Kode Akun'!O:O,MATCH(H151,'Kode Akun'!C:C,0),0),"")</f>
        <v/>
      </c>
      <c r="V151" s="166"/>
    </row>
    <row r="152" spans="1:22" ht="15" customHeight="1" x14ac:dyDescent="0.25">
      <c r="A152" s="51">
        <f t="shared" si="6"/>
        <v>0</v>
      </c>
      <c r="B152" s="51">
        <f t="shared" si="7"/>
        <v>0</v>
      </c>
      <c r="C152" s="237">
        <f t="shared" si="8"/>
        <v>0</v>
      </c>
      <c r="D152" s="477">
        <v>143</v>
      </c>
      <c r="E152" s="478"/>
      <c r="F152" s="477"/>
      <c r="G152" s="479"/>
      <c r="H152" s="477"/>
      <c r="I152" s="480" t="str">
        <f>IF(H152&lt;&gt;"",INDEX('Kode Akun'!$D:$D,MATCH($H152,'Kode Akun'!$C:$C,0),0),"")</f>
        <v/>
      </c>
      <c r="J152" s="481"/>
      <c r="K152" s="481"/>
      <c r="L152" s="482"/>
      <c r="M152" s="483"/>
      <c r="N152" s="484"/>
      <c r="O152" s="484"/>
      <c r="P152" s="488" t="str">
        <f>IFERROR(INDEX(Supplier!D:D,MATCH(O152,Supplier!C:C,0),0),"")</f>
        <v/>
      </c>
      <c r="Q152" s="484"/>
      <c r="R152" s="484"/>
      <c r="S152" s="488" t="str">
        <f>IFERROR(INDEX(Customer!D:D,MATCH(R152,Customer!C:C,0),0),"")</f>
        <v/>
      </c>
      <c r="T152" s="490" t="str">
        <f>IFERROR(INDEX('Kode Akun'!N:N,MATCH(H152,'Kode Akun'!C:C,0),0),"")</f>
        <v/>
      </c>
      <c r="U152" s="488" t="str">
        <f>IFERROR(INDEX('Kode Akun'!O:O,MATCH(H152,'Kode Akun'!C:C,0),0),"")</f>
        <v/>
      </c>
      <c r="V152" s="166"/>
    </row>
    <row r="153" spans="1:22" ht="15" customHeight="1" x14ac:dyDescent="0.25">
      <c r="A153" s="51">
        <f t="shared" si="6"/>
        <v>0</v>
      </c>
      <c r="B153" s="51">
        <f t="shared" si="7"/>
        <v>0</v>
      </c>
      <c r="C153" s="237">
        <f t="shared" si="8"/>
        <v>0</v>
      </c>
      <c r="D153" s="477">
        <v>144</v>
      </c>
      <c r="E153" s="478"/>
      <c r="F153" s="477"/>
      <c r="G153" s="479"/>
      <c r="H153" s="477"/>
      <c r="I153" s="480" t="str">
        <f>IF(H153&lt;&gt;"",INDEX('Kode Akun'!$D:$D,MATCH($H153,'Kode Akun'!$C:$C,0),0),"")</f>
        <v/>
      </c>
      <c r="J153" s="481"/>
      <c r="K153" s="481"/>
      <c r="L153" s="482"/>
      <c r="M153" s="483"/>
      <c r="N153" s="484"/>
      <c r="O153" s="484"/>
      <c r="P153" s="488" t="str">
        <f>IFERROR(INDEX(Supplier!D:D,MATCH(O153,Supplier!C:C,0),0),"")</f>
        <v/>
      </c>
      <c r="Q153" s="484"/>
      <c r="R153" s="484"/>
      <c r="S153" s="488" t="str">
        <f>IFERROR(INDEX(Customer!D:D,MATCH(R153,Customer!C:C,0),0),"")</f>
        <v/>
      </c>
      <c r="T153" s="490" t="str">
        <f>IFERROR(INDEX('Kode Akun'!N:N,MATCH(H153,'Kode Akun'!C:C,0),0),"")</f>
        <v/>
      </c>
      <c r="U153" s="488" t="str">
        <f>IFERROR(INDEX('Kode Akun'!O:O,MATCH(H153,'Kode Akun'!C:C,0),0),"")</f>
        <v/>
      </c>
      <c r="V153" s="166"/>
    </row>
    <row r="154" spans="1:22" ht="15" customHeight="1" x14ac:dyDescent="0.25">
      <c r="A154" s="51">
        <f t="shared" si="6"/>
        <v>0</v>
      </c>
      <c r="B154" s="51">
        <f t="shared" si="7"/>
        <v>0</v>
      </c>
      <c r="C154" s="237">
        <f t="shared" si="8"/>
        <v>0</v>
      </c>
      <c r="D154" s="477">
        <v>145</v>
      </c>
      <c r="E154" s="478"/>
      <c r="F154" s="477"/>
      <c r="G154" s="479"/>
      <c r="H154" s="477"/>
      <c r="I154" s="480" t="str">
        <f>IF(H154&lt;&gt;"",INDEX('Kode Akun'!$D:$D,MATCH($H154,'Kode Akun'!$C:$C,0),0),"")</f>
        <v/>
      </c>
      <c r="J154" s="481"/>
      <c r="K154" s="481"/>
      <c r="L154" s="482"/>
      <c r="M154" s="483"/>
      <c r="N154" s="484"/>
      <c r="O154" s="484"/>
      <c r="P154" s="488" t="str">
        <f>IFERROR(INDEX(Supplier!D:D,MATCH(O154,Supplier!C:C,0),0),"")</f>
        <v/>
      </c>
      <c r="Q154" s="484"/>
      <c r="R154" s="484"/>
      <c r="S154" s="488" t="str">
        <f>IFERROR(INDEX(Customer!D:D,MATCH(R154,Customer!C:C,0),0),"")</f>
        <v/>
      </c>
      <c r="T154" s="490" t="str">
        <f>IFERROR(INDEX('Kode Akun'!N:N,MATCH(H154,'Kode Akun'!C:C,0),0),"")</f>
        <v/>
      </c>
      <c r="U154" s="488" t="str">
        <f>IFERROR(INDEX('Kode Akun'!O:O,MATCH(H154,'Kode Akun'!C:C,0),0),"")</f>
        <v/>
      </c>
      <c r="V154" s="166"/>
    </row>
    <row r="155" spans="1:22" ht="15" customHeight="1" x14ac:dyDescent="0.25">
      <c r="A155" s="51">
        <f t="shared" si="6"/>
        <v>0</v>
      </c>
      <c r="B155" s="51">
        <f t="shared" si="7"/>
        <v>0</v>
      </c>
      <c r="C155" s="237">
        <f t="shared" si="8"/>
        <v>0</v>
      </c>
      <c r="D155" s="477">
        <v>146</v>
      </c>
      <c r="E155" s="478"/>
      <c r="F155" s="477"/>
      <c r="G155" s="479"/>
      <c r="H155" s="477"/>
      <c r="I155" s="480" t="str">
        <f>IF(H155&lt;&gt;"",INDEX('Kode Akun'!$D:$D,MATCH($H155,'Kode Akun'!$C:$C,0),0),"")</f>
        <v/>
      </c>
      <c r="J155" s="481"/>
      <c r="K155" s="481"/>
      <c r="L155" s="482"/>
      <c r="M155" s="483"/>
      <c r="N155" s="484"/>
      <c r="O155" s="484"/>
      <c r="P155" s="488" t="str">
        <f>IFERROR(INDEX(Supplier!D:D,MATCH(O155,Supplier!C:C,0),0),"")</f>
        <v/>
      </c>
      <c r="Q155" s="484"/>
      <c r="R155" s="484"/>
      <c r="S155" s="488" t="str">
        <f>IFERROR(INDEX(Customer!D:D,MATCH(R155,Customer!C:C,0),0),"")</f>
        <v/>
      </c>
      <c r="T155" s="490" t="str">
        <f>IFERROR(INDEX('Kode Akun'!N:N,MATCH(H155,'Kode Akun'!C:C,0),0),"")</f>
        <v/>
      </c>
      <c r="U155" s="488" t="str">
        <f>IFERROR(INDEX('Kode Akun'!O:O,MATCH(H155,'Kode Akun'!C:C,0),0),"")</f>
        <v/>
      </c>
      <c r="V155" s="166"/>
    </row>
    <row r="156" spans="1:22" ht="15" customHeight="1" x14ac:dyDescent="0.25">
      <c r="A156" s="51">
        <f t="shared" si="6"/>
        <v>0</v>
      </c>
      <c r="B156" s="51">
        <f t="shared" si="7"/>
        <v>0</v>
      </c>
      <c r="C156" s="237">
        <f t="shared" si="8"/>
        <v>0</v>
      </c>
      <c r="D156" s="477">
        <v>147</v>
      </c>
      <c r="E156" s="478"/>
      <c r="F156" s="477"/>
      <c r="G156" s="479"/>
      <c r="H156" s="477"/>
      <c r="I156" s="480" t="str">
        <f>IF(H156&lt;&gt;"",INDEX('Kode Akun'!$D:$D,MATCH($H156,'Kode Akun'!$C:$C,0),0),"")</f>
        <v/>
      </c>
      <c r="J156" s="481"/>
      <c r="K156" s="481"/>
      <c r="L156" s="482"/>
      <c r="M156" s="483"/>
      <c r="N156" s="484"/>
      <c r="O156" s="484"/>
      <c r="P156" s="488" t="str">
        <f>IFERROR(INDEX(Supplier!D:D,MATCH(O156,Supplier!C:C,0),0),"")</f>
        <v/>
      </c>
      <c r="Q156" s="484"/>
      <c r="R156" s="484"/>
      <c r="S156" s="488" t="str">
        <f>IFERROR(INDEX(Customer!D:D,MATCH(R156,Customer!C:C,0),0),"")</f>
        <v/>
      </c>
      <c r="T156" s="490" t="str">
        <f>IFERROR(INDEX('Kode Akun'!N:N,MATCH(H156,'Kode Akun'!C:C,0),0),"")</f>
        <v/>
      </c>
      <c r="U156" s="488" t="str">
        <f>IFERROR(INDEX('Kode Akun'!O:O,MATCH(H156,'Kode Akun'!C:C,0),0),"")</f>
        <v/>
      </c>
      <c r="V156" s="166"/>
    </row>
    <row r="157" spans="1:22" ht="15" customHeight="1" x14ac:dyDescent="0.25">
      <c r="A157" s="51">
        <f t="shared" si="6"/>
        <v>0</v>
      </c>
      <c r="B157" s="51">
        <f t="shared" si="7"/>
        <v>0</v>
      </c>
      <c r="C157" s="237">
        <f t="shared" si="8"/>
        <v>0</v>
      </c>
      <c r="D157" s="477">
        <v>148</v>
      </c>
      <c r="E157" s="478"/>
      <c r="F157" s="477"/>
      <c r="G157" s="479"/>
      <c r="H157" s="477"/>
      <c r="I157" s="480" t="str">
        <f>IF(H157&lt;&gt;"",INDEX('Kode Akun'!$D:$D,MATCH($H157,'Kode Akun'!$C:$C,0),0),"")</f>
        <v/>
      </c>
      <c r="J157" s="481"/>
      <c r="K157" s="481"/>
      <c r="L157" s="482"/>
      <c r="M157" s="483"/>
      <c r="N157" s="484"/>
      <c r="O157" s="484"/>
      <c r="P157" s="488" t="str">
        <f>IFERROR(INDEX(Supplier!D:D,MATCH(O157,Supplier!C:C,0),0),"")</f>
        <v/>
      </c>
      <c r="Q157" s="484"/>
      <c r="R157" s="484"/>
      <c r="S157" s="488" t="str">
        <f>IFERROR(INDEX(Customer!D:D,MATCH(R157,Customer!C:C,0),0),"")</f>
        <v/>
      </c>
      <c r="T157" s="490" t="str">
        <f>IFERROR(INDEX('Kode Akun'!N:N,MATCH(H157,'Kode Akun'!C:C,0),0),"")</f>
        <v/>
      </c>
      <c r="U157" s="488" t="str">
        <f>IFERROR(INDEX('Kode Akun'!O:O,MATCH(H157,'Kode Akun'!C:C,0),0),"")</f>
        <v/>
      </c>
      <c r="V157" s="166"/>
    </row>
    <row r="158" spans="1:22" ht="15" customHeight="1" x14ac:dyDescent="0.25">
      <c r="A158" s="51">
        <f t="shared" si="6"/>
        <v>0</v>
      </c>
      <c r="B158" s="51">
        <f t="shared" si="7"/>
        <v>0</v>
      </c>
      <c r="C158" s="237">
        <f t="shared" si="8"/>
        <v>0</v>
      </c>
      <c r="D158" s="477">
        <v>149</v>
      </c>
      <c r="E158" s="478"/>
      <c r="F158" s="477"/>
      <c r="G158" s="479"/>
      <c r="H158" s="477"/>
      <c r="I158" s="480" t="str">
        <f>IF(H158&lt;&gt;"",INDEX('Kode Akun'!$D:$D,MATCH($H158,'Kode Akun'!$C:$C,0),0),"")</f>
        <v/>
      </c>
      <c r="J158" s="481"/>
      <c r="K158" s="481"/>
      <c r="L158" s="482"/>
      <c r="M158" s="483"/>
      <c r="N158" s="484"/>
      <c r="O158" s="484"/>
      <c r="P158" s="488" t="str">
        <f>IFERROR(INDEX(Supplier!D:D,MATCH(O158,Supplier!C:C,0),0),"")</f>
        <v/>
      </c>
      <c r="Q158" s="484"/>
      <c r="R158" s="484"/>
      <c r="S158" s="488" t="str">
        <f>IFERROR(INDEX(Customer!D:D,MATCH(R158,Customer!C:C,0),0),"")</f>
        <v/>
      </c>
      <c r="T158" s="490" t="str">
        <f>IFERROR(INDEX('Kode Akun'!N:N,MATCH(H158,'Kode Akun'!C:C,0),0),"")</f>
        <v/>
      </c>
      <c r="U158" s="488" t="str">
        <f>IFERROR(INDEX('Kode Akun'!O:O,MATCH(H158,'Kode Akun'!C:C,0),0),"")</f>
        <v/>
      </c>
      <c r="V158" s="166"/>
    </row>
    <row r="159" spans="1:22" ht="15" customHeight="1" x14ac:dyDescent="0.25">
      <c r="A159" s="51">
        <f t="shared" si="6"/>
        <v>0</v>
      </c>
      <c r="B159" s="51">
        <f t="shared" si="7"/>
        <v>0</v>
      </c>
      <c r="C159" s="237">
        <f t="shared" si="8"/>
        <v>0</v>
      </c>
      <c r="D159" s="477">
        <v>150</v>
      </c>
      <c r="E159" s="478"/>
      <c r="F159" s="477"/>
      <c r="G159" s="479"/>
      <c r="H159" s="477"/>
      <c r="I159" s="480" t="str">
        <f>IF(H159&lt;&gt;"",INDEX('Kode Akun'!$D:$D,MATCH($H159,'Kode Akun'!$C:$C,0),0),"")</f>
        <v/>
      </c>
      <c r="J159" s="481"/>
      <c r="K159" s="481"/>
      <c r="L159" s="482"/>
      <c r="M159" s="483"/>
      <c r="N159" s="484"/>
      <c r="O159" s="484"/>
      <c r="P159" s="488" t="str">
        <f>IFERROR(INDEX(Supplier!D:D,MATCH(O159,Supplier!C:C,0),0),"")</f>
        <v/>
      </c>
      <c r="Q159" s="484"/>
      <c r="R159" s="484"/>
      <c r="S159" s="488" t="str">
        <f>IFERROR(INDEX(Customer!D:D,MATCH(R159,Customer!C:C,0),0),"")</f>
        <v/>
      </c>
      <c r="T159" s="490" t="str">
        <f>IFERROR(INDEX('Kode Akun'!N:N,MATCH(H159,'Kode Akun'!C:C,0),0),"")</f>
        <v/>
      </c>
      <c r="U159" s="488" t="str">
        <f>IFERROR(INDEX('Kode Akun'!O:O,MATCH(H159,'Kode Akun'!C:C,0),0),"")</f>
        <v/>
      </c>
      <c r="V159" s="166"/>
    </row>
    <row r="160" spans="1:22" ht="15" customHeight="1" x14ac:dyDescent="0.25">
      <c r="A160" s="51">
        <f t="shared" si="6"/>
        <v>0</v>
      </c>
      <c r="B160" s="51">
        <f t="shared" si="7"/>
        <v>0</v>
      </c>
      <c r="C160" s="237">
        <f t="shared" si="8"/>
        <v>0</v>
      </c>
      <c r="D160" s="477">
        <v>151</v>
      </c>
      <c r="E160" s="478"/>
      <c r="F160" s="477"/>
      <c r="G160" s="479"/>
      <c r="H160" s="477"/>
      <c r="I160" s="480" t="str">
        <f>IF(H160&lt;&gt;"",INDEX('Kode Akun'!$D:$D,MATCH($H160,'Kode Akun'!$C:$C,0),0),"")</f>
        <v/>
      </c>
      <c r="J160" s="481"/>
      <c r="K160" s="481"/>
      <c r="L160" s="482"/>
      <c r="M160" s="483"/>
      <c r="N160" s="484"/>
      <c r="O160" s="484"/>
      <c r="P160" s="488" t="str">
        <f>IFERROR(INDEX(Supplier!D:D,MATCH(O160,Supplier!C:C,0),0),"")</f>
        <v/>
      </c>
      <c r="Q160" s="484"/>
      <c r="R160" s="484"/>
      <c r="S160" s="488" t="str">
        <f>IFERROR(INDEX(Customer!D:D,MATCH(R160,Customer!C:C,0),0),"")</f>
        <v/>
      </c>
      <c r="T160" s="490" t="str">
        <f>IFERROR(INDEX('Kode Akun'!N:N,MATCH(H160,'Kode Akun'!C:C,0),0),"")</f>
        <v/>
      </c>
      <c r="U160" s="488" t="str">
        <f>IFERROR(INDEX('Kode Akun'!O:O,MATCH(H160,'Kode Akun'!C:C,0),0),"")</f>
        <v/>
      </c>
      <c r="V160" s="166"/>
    </row>
    <row r="161" spans="1:22" ht="15" customHeight="1" x14ac:dyDescent="0.25">
      <c r="A161" s="51">
        <f t="shared" si="6"/>
        <v>0</v>
      </c>
      <c r="B161" s="51">
        <f t="shared" si="7"/>
        <v>0</v>
      </c>
      <c r="C161" s="237">
        <f t="shared" si="8"/>
        <v>0</v>
      </c>
      <c r="D161" s="477">
        <v>152</v>
      </c>
      <c r="E161" s="478"/>
      <c r="F161" s="477"/>
      <c r="G161" s="479"/>
      <c r="H161" s="477"/>
      <c r="I161" s="480" t="str">
        <f>IF(H161&lt;&gt;"",INDEX('Kode Akun'!$D:$D,MATCH($H161,'Kode Akun'!$C:$C,0),0),"")</f>
        <v/>
      </c>
      <c r="J161" s="481"/>
      <c r="K161" s="481"/>
      <c r="L161" s="482"/>
      <c r="M161" s="483"/>
      <c r="N161" s="484"/>
      <c r="O161" s="484"/>
      <c r="P161" s="488" t="str">
        <f>IFERROR(INDEX(Supplier!D:D,MATCH(O161,Supplier!C:C,0),0),"")</f>
        <v/>
      </c>
      <c r="Q161" s="484"/>
      <c r="R161" s="484"/>
      <c r="S161" s="488" t="str">
        <f>IFERROR(INDEX(Customer!D:D,MATCH(R161,Customer!C:C,0),0),"")</f>
        <v/>
      </c>
      <c r="T161" s="490" t="str">
        <f>IFERROR(INDEX('Kode Akun'!N:N,MATCH(H161,'Kode Akun'!C:C,0),0),"")</f>
        <v/>
      </c>
      <c r="U161" s="488" t="str">
        <f>IFERROR(INDEX('Kode Akun'!O:O,MATCH(H161,'Kode Akun'!C:C,0),0),"")</f>
        <v/>
      </c>
      <c r="V161" s="166"/>
    </row>
    <row r="162" spans="1:22" ht="15" customHeight="1" x14ac:dyDescent="0.25">
      <c r="A162" s="51">
        <f t="shared" si="6"/>
        <v>0</v>
      </c>
      <c r="B162" s="51">
        <f t="shared" si="7"/>
        <v>0</v>
      </c>
      <c r="C162" s="237">
        <f t="shared" si="8"/>
        <v>0</v>
      </c>
      <c r="D162" s="477">
        <v>153</v>
      </c>
      <c r="E162" s="478"/>
      <c r="F162" s="477"/>
      <c r="G162" s="479"/>
      <c r="H162" s="477"/>
      <c r="I162" s="480" t="str">
        <f>IF(H162&lt;&gt;"",INDEX('Kode Akun'!$D:$D,MATCH($H162,'Kode Akun'!$C:$C,0),0),"")</f>
        <v/>
      </c>
      <c r="J162" s="481"/>
      <c r="K162" s="481"/>
      <c r="L162" s="482"/>
      <c r="M162" s="483"/>
      <c r="N162" s="484"/>
      <c r="O162" s="484"/>
      <c r="P162" s="488" t="str">
        <f>IFERROR(INDEX(Supplier!D:D,MATCH(O162,Supplier!C:C,0),0),"")</f>
        <v/>
      </c>
      <c r="Q162" s="484"/>
      <c r="R162" s="484"/>
      <c r="S162" s="488" t="str">
        <f>IFERROR(INDEX(Customer!D:D,MATCH(R162,Customer!C:C,0),0),"")</f>
        <v/>
      </c>
      <c r="T162" s="490" t="str">
        <f>IFERROR(INDEX('Kode Akun'!N:N,MATCH(H162,'Kode Akun'!C:C,0),0),"")</f>
        <v/>
      </c>
      <c r="U162" s="488" t="str">
        <f>IFERROR(INDEX('Kode Akun'!O:O,MATCH(H162,'Kode Akun'!C:C,0),0),"")</f>
        <v/>
      </c>
      <c r="V162" s="166"/>
    </row>
    <row r="163" spans="1:22" ht="15" customHeight="1" x14ac:dyDescent="0.25">
      <c r="A163" s="51">
        <f t="shared" si="6"/>
        <v>0</v>
      </c>
      <c r="B163" s="51">
        <f t="shared" si="7"/>
        <v>0</v>
      </c>
      <c r="C163" s="237">
        <f t="shared" si="8"/>
        <v>0</v>
      </c>
      <c r="D163" s="477">
        <v>154</v>
      </c>
      <c r="E163" s="478"/>
      <c r="F163" s="477"/>
      <c r="G163" s="479"/>
      <c r="H163" s="477"/>
      <c r="I163" s="480" t="str">
        <f>IF(H163&lt;&gt;"",INDEX('Kode Akun'!$D:$D,MATCH($H163,'Kode Akun'!$C:$C,0),0),"")</f>
        <v/>
      </c>
      <c r="J163" s="481"/>
      <c r="K163" s="481"/>
      <c r="L163" s="482"/>
      <c r="M163" s="483"/>
      <c r="N163" s="484"/>
      <c r="O163" s="484"/>
      <c r="P163" s="488" t="str">
        <f>IFERROR(INDEX(Supplier!D:D,MATCH(O163,Supplier!C:C,0),0),"")</f>
        <v/>
      </c>
      <c r="Q163" s="484"/>
      <c r="R163" s="484"/>
      <c r="S163" s="488" t="str">
        <f>IFERROR(INDEX(Customer!D:D,MATCH(R163,Customer!C:C,0),0),"")</f>
        <v/>
      </c>
      <c r="T163" s="490" t="str">
        <f>IFERROR(INDEX('Kode Akun'!N:N,MATCH(H163,'Kode Akun'!C:C,0),0),"")</f>
        <v/>
      </c>
      <c r="U163" s="488" t="str">
        <f>IFERROR(INDEX('Kode Akun'!O:O,MATCH(H163,'Kode Akun'!C:C,0),0),"")</f>
        <v/>
      </c>
      <c r="V163" s="166"/>
    </row>
    <row r="164" spans="1:22" ht="15" customHeight="1" x14ac:dyDescent="0.25">
      <c r="A164" s="51">
        <f t="shared" si="6"/>
        <v>0</v>
      </c>
      <c r="B164" s="51">
        <f t="shared" si="7"/>
        <v>0</v>
      </c>
      <c r="C164" s="237">
        <f t="shared" si="8"/>
        <v>0</v>
      </c>
      <c r="D164" s="477">
        <v>155</v>
      </c>
      <c r="E164" s="478"/>
      <c r="F164" s="477"/>
      <c r="G164" s="479"/>
      <c r="H164" s="477"/>
      <c r="I164" s="480" t="str">
        <f>IF(H164&lt;&gt;"",INDEX('Kode Akun'!$D:$D,MATCH($H164,'Kode Akun'!$C:$C,0),0),"")</f>
        <v/>
      </c>
      <c r="J164" s="481"/>
      <c r="K164" s="481"/>
      <c r="L164" s="482"/>
      <c r="M164" s="483"/>
      <c r="N164" s="484"/>
      <c r="O164" s="484"/>
      <c r="P164" s="488" t="str">
        <f>IFERROR(INDEX(Supplier!D:D,MATCH(O164,Supplier!C:C,0),0),"")</f>
        <v/>
      </c>
      <c r="Q164" s="484"/>
      <c r="R164" s="484"/>
      <c r="S164" s="488" t="str">
        <f>IFERROR(INDEX(Customer!D:D,MATCH(R164,Customer!C:C,0),0),"")</f>
        <v/>
      </c>
      <c r="T164" s="490" t="str">
        <f>IFERROR(INDEX('Kode Akun'!N:N,MATCH(H164,'Kode Akun'!C:C,0),0),"")</f>
        <v/>
      </c>
      <c r="U164" s="488" t="str">
        <f>IFERROR(INDEX('Kode Akun'!O:O,MATCH(H164,'Kode Akun'!C:C,0),0),"")</f>
        <v/>
      </c>
      <c r="V164" s="166"/>
    </row>
    <row r="165" spans="1:22" ht="15" customHeight="1" x14ac:dyDescent="0.25">
      <c r="A165" s="51">
        <f t="shared" si="6"/>
        <v>0</v>
      </c>
      <c r="B165" s="51">
        <f t="shared" si="7"/>
        <v>0</v>
      </c>
      <c r="C165" s="237">
        <f t="shared" si="8"/>
        <v>0</v>
      </c>
      <c r="D165" s="477">
        <v>156</v>
      </c>
      <c r="E165" s="478"/>
      <c r="F165" s="477"/>
      <c r="G165" s="479"/>
      <c r="H165" s="477"/>
      <c r="I165" s="480" t="str">
        <f>IF(H165&lt;&gt;"",INDEX('Kode Akun'!$D:$D,MATCH($H165,'Kode Akun'!$C:$C,0),0),"")</f>
        <v/>
      </c>
      <c r="J165" s="481"/>
      <c r="K165" s="481"/>
      <c r="L165" s="482"/>
      <c r="M165" s="483"/>
      <c r="N165" s="484"/>
      <c r="O165" s="484"/>
      <c r="P165" s="488" t="str">
        <f>IFERROR(INDEX(Supplier!D:D,MATCH(O165,Supplier!C:C,0),0),"")</f>
        <v/>
      </c>
      <c r="Q165" s="484"/>
      <c r="R165" s="484"/>
      <c r="S165" s="488" t="str">
        <f>IFERROR(INDEX(Customer!D:D,MATCH(R165,Customer!C:C,0),0),"")</f>
        <v/>
      </c>
      <c r="T165" s="490" t="str">
        <f>IFERROR(INDEX('Kode Akun'!N:N,MATCH(H165,'Kode Akun'!C:C,0),0),"")</f>
        <v/>
      </c>
      <c r="U165" s="488" t="str">
        <f>IFERROR(INDEX('Kode Akun'!O:O,MATCH(H165,'Kode Akun'!C:C,0),0),"")</f>
        <v/>
      </c>
      <c r="V165" s="166"/>
    </row>
    <row r="166" spans="1:22" ht="15" customHeight="1" x14ac:dyDescent="0.25">
      <c r="A166" s="51">
        <f t="shared" si="6"/>
        <v>0</v>
      </c>
      <c r="B166" s="51">
        <f t="shared" si="7"/>
        <v>0</v>
      </c>
      <c r="C166" s="237">
        <f t="shared" si="8"/>
        <v>0</v>
      </c>
      <c r="D166" s="477">
        <v>157</v>
      </c>
      <c r="E166" s="478"/>
      <c r="F166" s="477"/>
      <c r="G166" s="479"/>
      <c r="H166" s="477"/>
      <c r="I166" s="480" t="str">
        <f>IF(H166&lt;&gt;"",INDEX('Kode Akun'!$D:$D,MATCH($H166,'Kode Akun'!$C:$C,0),0),"")</f>
        <v/>
      </c>
      <c r="J166" s="481"/>
      <c r="K166" s="481"/>
      <c r="L166" s="482"/>
      <c r="M166" s="483"/>
      <c r="N166" s="484"/>
      <c r="O166" s="484"/>
      <c r="P166" s="488" t="str">
        <f>IFERROR(INDEX(Supplier!D:D,MATCH(O166,Supplier!C:C,0),0),"")</f>
        <v/>
      </c>
      <c r="Q166" s="484"/>
      <c r="R166" s="484"/>
      <c r="S166" s="488" t="str">
        <f>IFERROR(INDEX(Customer!D:D,MATCH(R166,Customer!C:C,0),0),"")</f>
        <v/>
      </c>
      <c r="T166" s="490" t="str">
        <f>IFERROR(INDEX('Kode Akun'!N:N,MATCH(H166,'Kode Akun'!C:C,0),0),"")</f>
        <v/>
      </c>
      <c r="U166" s="488" t="str">
        <f>IFERROR(INDEX('Kode Akun'!O:O,MATCH(H166,'Kode Akun'!C:C,0),0),"")</f>
        <v/>
      </c>
      <c r="V166" s="166"/>
    </row>
    <row r="167" spans="1:22" ht="15" customHeight="1" x14ac:dyDescent="0.25">
      <c r="A167" s="51">
        <f t="shared" si="6"/>
        <v>0</v>
      </c>
      <c r="B167" s="51">
        <f t="shared" si="7"/>
        <v>0</v>
      </c>
      <c r="C167" s="237">
        <f t="shared" si="8"/>
        <v>0</v>
      </c>
      <c r="D167" s="477">
        <v>158</v>
      </c>
      <c r="E167" s="478"/>
      <c r="F167" s="477"/>
      <c r="G167" s="479"/>
      <c r="H167" s="477"/>
      <c r="I167" s="480" t="str">
        <f>IF(H167&lt;&gt;"",INDEX('Kode Akun'!$D:$D,MATCH($H167,'Kode Akun'!$C:$C,0),0),"")</f>
        <v/>
      </c>
      <c r="J167" s="481"/>
      <c r="K167" s="481"/>
      <c r="L167" s="482"/>
      <c r="M167" s="483"/>
      <c r="N167" s="484"/>
      <c r="O167" s="484"/>
      <c r="P167" s="488" t="str">
        <f>IFERROR(INDEX(Supplier!D:D,MATCH(O167,Supplier!C:C,0),0),"")</f>
        <v/>
      </c>
      <c r="Q167" s="484"/>
      <c r="R167" s="484"/>
      <c r="S167" s="488" t="str">
        <f>IFERROR(INDEX(Customer!D:D,MATCH(R167,Customer!C:C,0),0),"")</f>
        <v/>
      </c>
      <c r="T167" s="490" t="str">
        <f>IFERROR(INDEX('Kode Akun'!N:N,MATCH(H167,'Kode Akun'!C:C,0),0),"")</f>
        <v/>
      </c>
      <c r="U167" s="488" t="str">
        <f>IFERROR(INDEX('Kode Akun'!O:O,MATCH(H167,'Kode Akun'!C:C,0),0),"")</f>
        <v/>
      </c>
      <c r="V167" s="166"/>
    </row>
    <row r="168" spans="1:22" ht="15" customHeight="1" x14ac:dyDescent="0.25">
      <c r="A168" s="51">
        <f t="shared" si="6"/>
        <v>0</v>
      </c>
      <c r="B168" s="51">
        <f t="shared" si="7"/>
        <v>0</v>
      </c>
      <c r="C168" s="237">
        <f t="shared" si="8"/>
        <v>0</v>
      </c>
      <c r="D168" s="477">
        <v>159</v>
      </c>
      <c r="E168" s="478"/>
      <c r="F168" s="477"/>
      <c r="G168" s="479"/>
      <c r="H168" s="477"/>
      <c r="I168" s="480" t="str">
        <f>IF(H168&lt;&gt;"",INDEX('Kode Akun'!$D:$D,MATCH($H168,'Kode Akun'!$C:$C,0),0),"")</f>
        <v/>
      </c>
      <c r="J168" s="481"/>
      <c r="K168" s="481"/>
      <c r="L168" s="482"/>
      <c r="M168" s="483"/>
      <c r="N168" s="484"/>
      <c r="O168" s="484"/>
      <c r="P168" s="488" t="str">
        <f>IFERROR(INDEX(Supplier!D:D,MATCH(O168,Supplier!C:C,0),0),"")</f>
        <v/>
      </c>
      <c r="Q168" s="484"/>
      <c r="R168" s="484"/>
      <c r="S168" s="488" t="str">
        <f>IFERROR(INDEX(Customer!D:D,MATCH(R168,Customer!C:C,0),0),"")</f>
        <v/>
      </c>
      <c r="T168" s="490" t="str">
        <f>IFERROR(INDEX('Kode Akun'!N:N,MATCH(H168,'Kode Akun'!C:C,0),0),"")</f>
        <v/>
      </c>
      <c r="U168" s="488" t="str">
        <f>IFERROR(INDEX('Kode Akun'!O:O,MATCH(H168,'Kode Akun'!C:C,0),0),"")</f>
        <v/>
      </c>
      <c r="V168" s="166"/>
    </row>
    <row r="169" spans="1:22" ht="15" customHeight="1" x14ac:dyDescent="0.25">
      <c r="A169" s="51">
        <f t="shared" si="6"/>
        <v>0</v>
      </c>
      <c r="B169" s="51">
        <f t="shared" si="7"/>
        <v>0</v>
      </c>
      <c r="C169" s="237">
        <f t="shared" si="8"/>
        <v>0</v>
      </c>
      <c r="D169" s="477">
        <v>160</v>
      </c>
      <c r="E169" s="478"/>
      <c r="F169" s="477"/>
      <c r="G169" s="479"/>
      <c r="H169" s="477"/>
      <c r="I169" s="480" t="str">
        <f>IF(H169&lt;&gt;"",INDEX('Kode Akun'!$D:$D,MATCH($H169,'Kode Akun'!$C:$C,0),0),"")</f>
        <v/>
      </c>
      <c r="J169" s="481"/>
      <c r="K169" s="481"/>
      <c r="L169" s="482"/>
      <c r="M169" s="483"/>
      <c r="N169" s="484"/>
      <c r="O169" s="484"/>
      <c r="P169" s="488" t="str">
        <f>IFERROR(INDEX(Supplier!D:D,MATCH(O169,Supplier!C:C,0),0),"")</f>
        <v/>
      </c>
      <c r="Q169" s="484"/>
      <c r="R169" s="484"/>
      <c r="S169" s="488" t="str">
        <f>IFERROR(INDEX(Customer!D:D,MATCH(R169,Customer!C:C,0),0),"")</f>
        <v/>
      </c>
      <c r="T169" s="490" t="str">
        <f>IFERROR(INDEX('Kode Akun'!N:N,MATCH(H169,'Kode Akun'!C:C,0),0),"")</f>
        <v/>
      </c>
      <c r="U169" s="488" t="str">
        <f>IFERROR(INDEX('Kode Akun'!O:O,MATCH(H169,'Kode Akun'!C:C,0),0),"")</f>
        <v/>
      </c>
      <c r="V169" s="166"/>
    </row>
    <row r="170" spans="1:22" ht="15" customHeight="1" x14ac:dyDescent="0.25">
      <c r="A170" s="51">
        <f t="shared" si="6"/>
        <v>0</v>
      </c>
      <c r="B170" s="51">
        <f t="shared" si="7"/>
        <v>0</v>
      </c>
      <c r="C170" s="237">
        <f t="shared" si="8"/>
        <v>0</v>
      </c>
      <c r="D170" s="477">
        <v>161</v>
      </c>
      <c r="E170" s="478"/>
      <c r="F170" s="477"/>
      <c r="G170" s="479"/>
      <c r="H170" s="477"/>
      <c r="I170" s="480" t="str">
        <f>IF(H170&lt;&gt;"",INDEX('Kode Akun'!$D:$D,MATCH($H170,'Kode Akun'!$C:$C,0),0),"")</f>
        <v/>
      </c>
      <c r="J170" s="481"/>
      <c r="K170" s="481"/>
      <c r="L170" s="482"/>
      <c r="M170" s="483"/>
      <c r="N170" s="484"/>
      <c r="O170" s="484"/>
      <c r="P170" s="488" t="str">
        <f>IFERROR(INDEX(Supplier!D:D,MATCH(O170,Supplier!C:C,0),0),"")</f>
        <v/>
      </c>
      <c r="Q170" s="484"/>
      <c r="R170" s="484"/>
      <c r="S170" s="488" t="str">
        <f>IFERROR(INDEX(Customer!D:D,MATCH(R170,Customer!C:C,0),0),"")</f>
        <v/>
      </c>
      <c r="T170" s="490" t="str">
        <f>IFERROR(INDEX('Kode Akun'!N:N,MATCH(H170,'Kode Akun'!C:C,0),0),"")</f>
        <v/>
      </c>
      <c r="U170" s="488" t="str">
        <f>IFERROR(INDEX('Kode Akun'!O:O,MATCH(H170,'Kode Akun'!C:C,0),0),"")</f>
        <v/>
      </c>
      <c r="V170" s="166"/>
    </row>
    <row r="171" spans="1:22" ht="15" customHeight="1" x14ac:dyDescent="0.25">
      <c r="A171" s="51">
        <f t="shared" si="6"/>
        <v>0</v>
      </c>
      <c r="B171" s="51">
        <f t="shared" si="7"/>
        <v>0</v>
      </c>
      <c r="C171" s="237">
        <f t="shared" si="8"/>
        <v>0</v>
      </c>
      <c r="D171" s="477">
        <v>162</v>
      </c>
      <c r="E171" s="478"/>
      <c r="F171" s="477"/>
      <c r="G171" s="479"/>
      <c r="H171" s="477"/>
      <c r="I171" s="480" t="str">
        <f>IF(H171&lt;&gt;"",INDEX('Kode Akun'!$D:$D,MATCH($H171,'Kode Akun'!$C:$C,0),0),"")</f>
        <v/>
      </c>
      <c r="J171" s="481"/>
      <c r="K171" s="481"/>
      <c r="L171" s="482"/>
      <c r="M171" s="483"/>
      <c r="N171" s="484"/>
      <c r="O171" s="484"/>
      <c r="P171" s="488" t="str">
        <f>IFERROR(INDEX(Supplier!D:D,MATCH(O171,Supplier!C:C,0),0),"")</f>
        <v/>
      </c>
      <c r="Q171" s="484"/>
      <c r="R171" s="484"/>
      <c r="S171" s="488" t="str">
        <f>IFERROR(INDEX(Customer!D:D,MATCH(R171,Customer!C:C,0),0),"")</f>
        <v/>
      </c>
      <c r="T171" s="490" t="str">
        <f>IFERROR(INDEX('Kode Akun'!N:N,MATCH(H171,'Kode Akun'!C:C,0),0),"")</f>
        <v/>
      </c>
      <c r="U171" s="488" t="str">
        <f>IFERROR(INDEX('Kode Akun'!O:O,MATCH(H171,'Kode Akun'!C:C,0),0),"")</f>
        <v/>
      </c>
      <c r="V171" s="166"/>
    </row>
    <row r="172" spans="1:22" ht="15" customHeight="1" x14ac:dyDescent="0.25">
      <c r="A172" s="51">
        <f t="shared" si="6"/>
        <v>0</v>
      </c>
      <c r="B172" s="51">
        <f t="shared" si="7"/>
        <v>0</v>
      </c>
      <c r="C172" s="237">
        <f t="shared" si="8"/>
        <v>0</v>
      </c>
      <c r="D172" s="477">
        <v>163</v>
      </c>
      <c r="E172" s="478"/>
      <c r="F172" s="477"/>
      <c r="G172" s="479"/>
      <c r="H172" s="477"/>
      <c r="I172" s="480" t="str">
        <f>IF(H172&lt;&gt;"",INDEX('Kode Akun'!$D:$D,MATCH($H172,'Kode Akun'!$C:$C,0),0),"")</f>
        <v/>
      </c>
      <c r="J172" s="481"/>
      <c r="K172" s="481"/>
      <c r="L172" s="482"/>
      <c r="M172" s="483"/>
      <c r="N172" s="484"/>
      <c r="O172" s="484"/>
      <c r="P172" s="488" t="str">
        <f>IFERROR(INDEX(Supplier!D:D,MATCH(O172,Supplier!C:C,0),0),"")</f>
        <v/>
      </c>
      <c r="Q172" s="484"/>
      <c r="R172" s="484"/>
      <c r="S172" s="488" t="str">
        <f>IFERROR(INDEX(Customer!D:D,MATCH(R172,Customer!C:C,0),0),"")</f>
        <v/>
      </c>
      <c r="T172" s="490" t="str">
        <f>IFERROR(INDEX('Kode Akun'!N:N,MATCH(H172,'Kode Akun'!C:C,0),0),"")</f>
        <v/>
      </c>
      <c r="U172" s="488" t="str">
        <f>IFERROR(INDEX('Kode Akun'!O:O,MATCH(H172,'Kode Akun'!C:C,0),0),"")</f>
        <v/>
      </c>
      <c r="V172" s="166"/>
    </row>
    <row r="173" spans="1:22" ht="15" customHeight="1" x14ac:dyDescent="0.25">
      <c r="A173" s="51">
        <f t="shared" si="6"/>
        <v>0</v>
      </c>
      <c r="B173" s="51">
        <f t="shared" si="7"/>
        <v>0</v>
      </c>
      <c r="C173" s="237">
        <f t="shared" si="8"/>
        <v>0</v>
      </c>
      <c r="D173" s="477">
        <v>164</v>
      </c>
      <c r="E173" s="478"/>
      <c r="F173" s="477"/>
      <c r="G173" s="479"/>
      <c r="H173" s="477"/>
      <c r="I173" s="480" t="str">
        <f>IF(H173&lt;&gt;"",INDEX('Kode Akun'!$D:$D,MATCH($H173,'Kode Akun'!$C:$C,0),0),"")</f>
        <v/>
      </c>
      <c r="J173" s="481"/>
      <c r="K173" s="481"/>
      <c r="L173" s="482"/>
      <c r="M173" s="483"/>
      <c r="N173" s="484"/>
      <c r="O173" s="484"/>
      <c r="P173" s="488" t="str">
        <f>IFERROR(INDEX(Supplier!D:D,MATCH(O173,Supplier!C:C,0),0),"")</f>
        <v/>
      </c>
      <c r="Q173" s="484"/>
      <c r="R173" s="484"/>
      <c r="S173" s="488" t="str">
        <f>IFERROR(INDEX(Customer!D:D,MATCH(R173,Customer!C:C,0),0),"")</f>
        <v/>
      </c>
      <c r="T173" s="490" t="str">
        <f>IFERROR(INDEX('Kode Akun'!N:N,MATCH(H173,'Kode Akun'!C:C,0),0),"")</f>
        <v/>
      </c>
      <c r="U173" s="488" t="str">
        <f>IFERROR(INDEX('Kode Akun'!O:O,MATCH(H173,'Kode Akun'!C:C,0),0),"")</f>
        <v/>
      </c>
      <c r="V173" s="166"/>
    </row>
    <row r="174" spans="1:22" ht="15" customHeight="1" x14ac:dyDescent="0.25">
      <c r="A174" s="51">
        <f t="shared" si="6"/>
        <v>0</v>
      </c>
      <c r="B174" s="51">
        <f t="shared" si="7"/>
        <v>0</v>
      </c>
      <c r="C174" s="237">
        <f t="shared" si="8"/>
        <v>0</v>
      </c>
      <c r="D174" s="477">
        <v>165</v>
      </c>
      <c r="E174" s="478"/>
      <c r="F174" s="477"/>
      <c r="G174" s="479"/>
      <c r="H174" s="477"/>
      <c r="I174" s="480" t="str">
        <f>IF(H174&lt;&gt;"",INDEX('Kode Akun'!$D:$D,MATCH($H174,'Kode Akun'!$C:$C,0),0),"")</f>
        <v/>
      </c>
      <c r="J174" s="481"/>
      <c r="K174" s="481"/>
      <c r="L174" s="482"/>
      <c r="M174" s="483"/>
      <c r="N174" s="484"/>
      <c r="O174" s="484"/>
      <c r="P174" s="488" t="str">
        <f>IFERROR(INDEX(Supplier!D:D,MATCH(O174,Supplier!C:C,0),0),"")</f>
        <v/>
      </c>
      <c r="Q174" s="484"/>
      <c r="R174" s="484"/>
      <c r="S174" s="488" t="str">
        <f>IFERROR(INDEX(Customer!D:D,MATCH(R174,Customer!C:C,0),0),"")</f>
        <v/>
      </c>
      <c r="T174" s="490" t="str">
        <f>IFERROR(INDEX('Kode Akun'!N:N,MATCH(H174,'Kode Akun'!C:C,0),0),"")</f>
        <v/>
      </c>
      <c r="U174" s="488" t="str">
        <f>IFERROR(INDEX('Kode Akun'!O:O,MATCH(H174,'Kode Akun'!C:C,0),0),"")</f>
        <v/>
      </c>
      <c r="V174" s="166"/>
    </row>
    <row r="175" spans="1:22" ht="15" customHeight="1" x14ac:dyDescent="0.25">
      <c r="A175" s="51">
        <f t="shared" si="6"/>
        <v>0</v>
      </c>
      <c r="B175" s="51">
        <f t="shared" si="7"/>
        <v>0</v>
      </c>
      <c r="C175" s="237">
        <f t="shared" si="8"/>
        <v>0</v>
      </c>
      <c r="D175" s="477">
        <v>166</v>
      </c>
      <c r="E175" s="478"/>
      <c r="F175" s="477"/>
      <c r="G175" s="479"/>
      <c r="H175" s="477"/>
      <c r="I175" s="480" t="str">
        <f>IF(H175&lt;&gt;"",INDEX('Kode Akun'!$D:$D,MATCH($H175,'Kode Akun'!$C:$C,0),0),"")</f>
        <v/>
      </c>
      <c r="J175" s="481"/>
      <c r="K175" s="481"/>
      <c r="L175" s="482"/>
      <c r="M175" s="483"/>
      <c r="N175" s="484"/>
      <c r="O175" s="484"/>
      <c r="P175" s="488" t="str">
        <f>IFERROR(INDEX(Supplier!D:D,MATCH(O175,Supplier!C:C,0),0),"")</f>
        <v/>
      </c>
      <c r="Q175" s="484"/>
      <c r="R175" s="484"/>
      <c r="S175" s="488" t="str">
        <f>IFERROR(INDEX(Customer!D:D,MATCH(R175,Customer!C:C,0),0),"")</f>
        <v/>
      </c>
      <c r="T175" s="490" t="str">
        <f>IFERROR(INDEX('Kode Akun'!N:N,MATCH(H175,'Kode Akun'!C:C,0),0),"")</f>
        <v/>
      </c>
      <c r="U175" s="488" t="str">
        <f>IFERROR(INDEX('Kode Akun'!O:O,MATCH(H175,'Kode Akun'!C:C,0),0),"")</f>
        <v/>
      </c>
      <c r="V175" s="166"/>
    </row>
    <row r="176" spans="1:22" ht="15" customHeight="1" x14ac:dyDescent="0.25">
      <c r="A176" s="51">
        <f t="shared" si="6"/>
        <v>0</v>
      </c>
      <c r="B176" s="51">
        <f t="shared" si="7"/>
        <v>0</v>
      </c>
      <c r="C176" s="237">
        <f t="shared" si="8"/>
        <v>0</v>
      </c>
      <c r="D176" s="477">
        <v>167</v>
      </c>
      <c r="E176" s="478"/>
      <c r="F176" s="477"/>
      <c r="G176" s="479"/>
      <c r="H176" s="477"/>
      <c r="I176" s="480" t="str">
        <f>IF(H176&lt;&gt;"",INDEX('Kode Akun'!$D:$D,MATCH($H176,'Kode Akun'!$C:$C,0),0),"")</f>
        <v/>
      </c>
      <c r="J176" s="481"/>
      <c r="K176" s="481"/>
      <c r="L176" s="482"/>
      <c r="M176" s="483"/>
      <c r="N176" s="484"/>
      <c r="O176" s="484"/>
      <c r="P176" s="488" t="str">
        <f>IFERROR(INDEX(Supplier!D:D,MATCH(O176,Supplier!C:C,0),0),"")</f>
        <v/>
      </c>
      <c r="Q176" s="484"/>
      <c r="R176" s="484"/>
      <c r="S176" s="488" t="str">
        <f>IFERROR(INDEX(Customer!D:D,MATCH(R176,Customer!C:C,0),0),"")</f>
        <v/>
      </c>
      <c r="T176" s="490" t="str">
        <f>IFERROR(INDEX('Kode Akun'!N:N,MATCH(H176,'Kode Akun'!C:C,0),0),"")</f>
        <v/>
      </c>
      <c r="U176" s="488" t="str">
        <f>IFERROR(INDEX('Kode Akun'!O:O,MATCH(H176,'Kode Akun'!C:C,0),0),"")</f>
        <v/>
      </c>
      <c r="V176" s="166"/>
    </row>
    <row r="177" spans="1:22" ht="15" customHeight="1" x14ac:dyDescent="0.25">
      <c r="A177" s="51">
        <f t="shared" si="6"/>
        <v>0</v>
      </c>
      <c r="B177" s="51">
        <f t="shared" si="7"/>
        <v>0</v>
      </c>
      <c r="C177" s="237">
        <f t="shared" si="8"/>
        <v>0</v>
      </c>
      <c r="D177" s="477">
        <v>168</v>
      </c>
      <c r="E177" s="478"/>
      <c r="F177" s="477"/>
      <c r="G177" s="479"/>
      <c r="H177" s="477"/>
      <c r="I177" s="480" t="str">
        <f>IF(H177&lt;&gt;"",INDEX('Kode Akun'!$D:$D,MATCH($H177,'Kode Akun'!$C:$C,0),0),"")</f>
        <v/>
      </c>
      <c r="J177" s="481"/>
      <c r="K177" s="481"/>
      <c r="L177" s="482"/>
      <c r="M177" s="483"/>
      <c r="N177" s="484"/>
      <c r="O177" s="484"/>
      <c r="P177" s="488" t="str">
        <f>IFERROR(INDEX(Supplier!D:D,MATCH(O177,Supplier!C:C,0),0),"")</f>
        <v/>
      </c>
      <c r="Q177" s="484"/>
      <c r="R177" s="484"/>
      <c r="S177" s="488" t="str">
        <f>IFERROR(INDEX(Customer!D:D,MATCH(R177,Customer!C:C,0),0),"")</f>
        <v/>
      </c>
      <c r="T177" s="490" t="str">
        <f>IFERROR(INDEX('Kode Akun'!N:N,MATCH(H177,'Kode Akun'!C:C,0),0),"")</f>
        <v/>
      </c>
      <c r="U177" s="488" t="str">
        <f>IFERROR(INDEX('Kode Akun'!O:O,MATCH(H177,'Kode Akun'!C:C,0),0),"")</f>
        <v/>
      </c>
      <c r="V177" s="166"/>
    </row>
    <row r="178" spans="1:22" ht="15" customHeight="1" x14ac:dyDescent="0.25">
      <c r="A178" s="51">
        <f t="shared" si="6"/>
        <v>0</v>
      </c>
      <c r="B178" s="51">
        <f t="shared" si="7"/>
        <v>0</v>
      </c>
      <c r="C178" s="237">
        <f t="shared" si="8"/>
        <v>0</v>
      </c>
      <c r="D178" s="477">
        <v>169</v>
      </c>
      <c r="E178" s="478"/>
      <c r="F178" s="477"/>
      <c r="G178" s="479"/>
      <c r="H178" s="477"/>
      <c r="I178" s="480" t="str">
        <f>IF(H178&lt;&gt;"",INDEX('Kode Akun'!$D:$D,MATCH($H178,'Kode Akun'!$C:$C,0),0),"")</f>
        <v/>
      </c>
      <c r="J178" s="481"/>
      <c r="K178" s="481"/>
      <c r="L178" s="482"/>
      <c r="M178" s="483"/>
      <c r="N178" s="484"/>
      <c r="O178" s="484"/>
      <c r="P178" s="488" t="str">
        <f>IFERROR(INDEX(Supplier!D:D,MATCH(O178,Supplier!C:C,0),0),"")</f>
        <v/>
      </c>
      <c r="Q178" s="484"/>
      <c r="R178" s="484"/>
      <c r="S178" s="488" t="str">
        <f>IFERROR(INDEX(Customer!D:D,MATCH(R178,Customer!C:C,0),0),"")</f>
        <v/>
      </c>
      <c r="T178" s="490" t="str">
        <f>IFERROR(INDEX('Kode Akun'!N:N,MATCH(H178,'Kode Akun'!C:C,0),0),"")</f>
        <v/>
      </c>
      <c r="U178" s="488" t="str">
        <f>IFERROR(INDEX('Kode Akun'!O:O,MATCH(H178,'Kode Akun'!C:C,0),0),"")</f>
        <v/>
      </c>
      <c r="V178" s="166"/>
    </row>
    <row r="179" spans="1:22" ht="15" customHeight="1" x14ac:dyDescent="0.25">
      <c r="A179" s="51">
        <f t="shared" si="6"/>
        <v>0</v>
      </c>
      <c r="B179" s="51">
        <f t="shared" si="7"/>
        <v>0</v>
      </c>
      <c r="C179" s="237">
        <f t="shared" si="8"/>
        <v>0</v>
      </c>
      <c r="D179" s="477">
        <v>170</v>
      </c>
      <c r="E179" s="478"/>
      <c r="F179" s="477"/>
      <c r="G179" s="479"/>
      <c r="H179" s="477"/>
      <c r="I179" s="480" t="str">
        <f>IF(H179&lt;&gt;"",INDEX('Kode Akun'!$D:$D,MATCH($H179,'Kode Akun'!$C:$C,0),0),"")</f>
        <v/>
      </c>
      <c r="J179" s="481"/>
      <c r="K179" s="481"/>
      <c r="L179" s="482"/>
      <c r="M179" s="483"/>
      <c r="N179" s="484"/>
      <c r="O179" s="484"/>
      <c r="P179" s="488" t="str">
        <f>IFERROR(INDEX(Supplier!D:D,MATCH(O179,Supplier!C:C,0),0),"")</f>
        <v/>
      </c>
      <c r="Q179" s="484"/>
      <c r="R179" s="484"/>
      <c r="S179" s="488" t="str">
        <f>IFERROR(INDEX(Customer!D:D,MATCH(R179,Customer!C:C,0),0),"")</f>
        <v/>
      </c>
      <c r="T179" s="490" t="str">
        <f>IFERROR(INDEX('Kode Akun'!N:N,MATCH(H179,'Kode Akun'!C:C,0),0),"")</f>
        <v/>
      </c>
      <c r="U179" s="488" t="str">
        <f>IFERROR(INDEX('Kode Akun'!O:O,MATCH(H179,'Kode Akun'!C:C,0),0),"")</f>
        <v/>
      </c>
      <c r="V179" s="166"/>
    </row>
    <row r="180" spans="1:22" ht="15" customHeight="1" x14ac:dyDescent="0.25">
      <c r="A180" s="51">
        <f t="shared" si="6"/>
        <v>0</v>
      </c>
      <c r="B180" s="51">
        <f t="shared" si="7"/>
        <v>0</v>
      </c>
      <c r="C180" s="237">
        <f t="shared" si="8"/>
        <v>0</v>
      </c>
      <c r="D180" s="477">
        <v>171</v>
      </c>
      <c r="E180" s="478"/>
      <c r="F180" s="477"/>
      <c r="G180" s="479"/>
      <c r="H180" s="477"/>
      <c r="I180" s="480" t="str">
        <f>IF(H180&lt;&gt;"",INDEX('Kode Akun'!$D:$D,MATCH($H180,'Kode Akun'!$C:$C,0),0),"")</f>
        <v/>
      </c>
      <c r="J180" s="481"/>
      <c r="K180" s="481"/>
      <c r="L180" s="482"/>
      <c r="M180" s="483"/>
      <c r="N180" s="484"/>
      <c r="O180" s="484"/>
      <c r="P180" s="488" t="str">
        <f>IFERROR(INDEX(Supplier!D:D,MATCH(O180,Supplier!C:C,0),0),"")</f>
        <v/>
      </c>
      <c r="Q180" s="484"/>
      <c r="R180" s="484"/>
      <c r="S180" s="488" t="str">
        <f>IFERROR(INDEX(Customer!D:D,MATCH(R180,Customer!C:C,0),0),"")</f>
        <v/>
      </c>
      <c r="T180" s="490" t="str">
        <f>IFERROR(INDEX('Kode Akun'!N:N,MATCH(H180,'Kode Akun'!C:C,0),0),"")</f>
        <v/>
      </c>
      <c r="U180" s="488" t="str">
        <f>IFERROR(INDEX('Kode Akun'!O:O,MATCH(H180,'Kode Akun'!C:C,0),0),"")</f>
        <v/>
      </c>
      <c r="V180" s="166"/>
    </row>
    <row r="181" spans="1:22" ht="15" customHeight="1" x14ac:dyDescent="0.25">
      <c r="A181" s="51">
        <f t="shared" si="6"/>
        <v>0</v>
      </c>
      <c r="B181" s="51">
        <f t="shared" si="7"/>
        <v>0</v>
      </c>
      <c r="C181" s="237">
        <f t="shared" si="8"/>
        <v>0</v>
      </c>
      <c r="D181" s="477">
        <v>172</v>
      </c>
      <c r="E181" s="478"/>
      <c r="F181" s="477"/>
      <c r="G181" s="479"/>
      <c r="H181" s="477"/>
      <c r="I181" s="480" t="str">
        <f>IF(H181&lt;&gt;"",INDEX('Kode Akun'!$D:$D,MATCH($H181,'Kode Akun'!$C:$C,0),0),"")</f>
        <v/>
      </c>
      <c r="J181" s="481"/>
      <c r="K181" s="481"/>
      <c r="L181" s="482"/>
      <c r="M181" s="483"/>
      <c r="N181" s="484"/>
      <c r="O181" s="484"/>
      <c r="P181" s="488" t="str">
        <f>IFERROR(INDEX(Supplier!D:D,MATCH(O181,Supplier!C:C,0),0),"")</f>
        <v/>
      </c>
      <c r="Q181" s="484"/>
      <c r="R181" s="484"/>
      <c r="S181" s="488" t="str">
        <f>IFERROR(INDEX(Customer!D:D,MATCH(R181,Customer!C:C,0),0),"")</f>
        <v/>
      </c>
      <c r="T181" s="490" t="str">
        <f>IFERROR(INDEX('Kode Akun'!N:N,MATCH(H181,'Kode Akun'!C:C,0),0),"")</f>
        <v/>
      </c>
      <c r="U181" s="488" t="str">
        <f>IFERROR(INDEX('Kode Akun'!O:O,MATCH(H181,'Kode Akun'!C:C,0),0),"")</f>
        <v/>
      </c>
      <c r="V181" s="166"/>
    </row>
    <row r="182" spans="1:22" ht="15" customHeight="1" x14ac:dyDescent="0.25">
      <c r="A182" s="51">
        <f t="shared" si="6"/>
        <v>0</v>
      </c>
      <c r="B182" s="51">
        <f t="shared" si="7"/>
        <v>0</v>
      </c>
      <c r="C182" s="237">
        <f t="shared" si="8"/>
        <v>0</v>
      </c>
      <c r="D182" s="477">
        <v>173</v>
      </c>
      <c r="E182" s="478"/>
      <c r="F182" s="477"/>
      <c r="G182" s="479"/>
      <c r="H182" s="477"/>
      <c r="I182" s="480" t="str">
        <f>IF(H182&lt;&gt;"",INDEX('Kode Akun'!$D:$D,MATCH($H182,'Kode Akun'!$C:$C,0),0),"")</f>
        <v/>
      </c>
      <c r="J182" s="481"/>
      <c r="K182" s="481"/>
      <c r="L182" s="482"/>
      <c r="M182" s="483"/>
      <c r="N182" s="484"/>
      <c r="O182" s="484"/>
      <c r="P182" s="488" t="str">
        <f>IFERROR(INDEX(Supplier!D:D,MATCH(O182,Supplier!C:C,0),0),"")</f>
        <v/>
      </c>
      <c r="Q182" s="484"/>
      <c r="R182" s="484"/>
      <c r="S182" s="488" t="str">
        <f>IFERROR(INDEX(Customer!D:D,MATCH(R182,Customer!C:C,0),0),"")</f>
        <v/>
      </c>
      <c r="T182" s="490" t="str">
        <f>IFERROR(INDEX('Kode Akun'!N:N,MATCH(H182,'Kode Akun'!C:C,0),0),"")</f>
        <v/>
      </c>
      <c r="U182" s="488" t="str">
        <f>IFERROR(INDEX('Kode Akun'!O:O,MATCH(H182,'Kode Akun'!C:C,0),0),"")</f>
        <v/>
      </c>
      <c r="V182" s="166"/>
    </row>
    <row r="183" spans="1:22" ht="15" customHeight="1" x14ac:dyDescent="0.25">
      <c r="A183" s="51">
        <f t="shared" si="6"/>
        <v>0</v>
      </c>
      <c r="B183" s="51">
        <f t="shared" si="7"/>
        <v>0</v>
      </c>
      <c r="C183" s="237">
        <f t="shared" si="8"/>
        <v>0</v>
      </c>
      <c r="D183" s="477">
        <v>174</v>
      </c>
      <c r="E183" s="478"/>
      <c r="F183" s="477"/>
      <c r="G183" s="479"/>
      <c r="H183" s="477"/>
      <c r="I183" s="480" t="str">
        <f>IF(H183&lt;&gt;"",INDEX('Kode Akun'!$D:$D,MATCH($H183,'Kode Akun'!$C:$C,0),0),"")</f>
        <v/>
      </c>
      <c r="J183" s="481"/>
      <c r="K183" s="481"/>
      <c r="L183" s="482"/>
      <c r="M183" s="483"/>
      <c r="N183" s="484"/>
      <c r="O183" s="484"/>
      <c r="P183" s="488" t="str">
        <f>IFERROR(INDEX(Supplier!D:D,MATCH(O183,Supplier!C:C,0),0),"")</f>
        <v/>
      </c>
      <c r="Q183" s="484"/>
      <c r="R183" s="484"/>
      <c r="S183" s="488" t="str">
        <f>IFERROR(INDEX(Customer!D:D,MATCH(R183,Customer!C:C,0),0),"")</f>
        <v/>
      </c>
      <c r="T183" s="490" t="str">
        <f>IFERROR(INDEX('Kode Akun'!N:N,MATCH(H183,'Kode Akun'!C:C,0),0),"")</f>
        <v/>
      </c>
      <c r="U183" s="488" t="str">
        <f>IFERROR(INDEX('Kode Akun'!O:O,MATCH(H183,'Kode Akun'!C:C,0),0),"")</f>
        <v/>
      </c>
      <c r="V183" s="166"/>
    </row>
    <row r="184" spans="1:22" ht="15" customHeight="1" x14ac:dyDescent="0.25">
      <c r="A184" s="51">
        <f t="shared" si="6"/>
        <v>0</v>
      </c>
      <c r="B184" s="51">
        <f t="shared" si="7"/>
        <v>0</v>
      </c>
      <c r="C184" s="237">
        <f t="shared" si="8"/>
        <v>0</v>
      </c>
      <c r="D184" s="477">
        <v>175</v>
      </c>
      <c r="E184" s="478"/>
      <c r="F184" s="477"/>
      <c r="G184" s="479"/>
      <c r="H184" s="477"/>
      <c r="I184" s="480" t="str">
        <f>IF(H184&lt;&gt;"",INDEX('Kode Akun'!$D:$D,MATCH($H184,'Kode Akun'!$C:$C,0),0),"")</f>
        <v/>
      </c>
      <c r="J184" s="481"/>
      <c r="K184" s="481"/>
      <c r="L184" s="482"/>
      <c r="M184" s="483"/>
      <c r="N184" s="484"/>
      <c r="O184" s="484"/>
      <c r="P184" s="488" t="str">
        <f>IFERROR(INDEX(Supplier!D:D,MATCH(O184,Supplier!C:C,0),0),"")</f>
        <v/>
      </c>
      <c r="Q184" s="484"/>
      <c r="R184" s="484"/>
      <c r="S184" s="488" t="str">
        <f>IFERROR(INDEX(Customer!D:D,MATCH(R184,Customer!C:C,0),0),"")</f>
        <v/>
      </c>
      <c r="T184" s="490" t="str">
        <f>IFERROR(INDEX('Kode Akun'!N:N,MATCH(H184,'Kode Akun'!C:C,0),0),"")</f>
        <v/>
      </c>
      <c r="U184" s="488" t="str">
        <f>IFERROR(INDEX('Kode Akun'!O:O,MATCH(H184,'Kode Akun'!C:C,0),0),"")</f>
        <v/>
      </c>
      <c r="V184" s="166"/>
    </row>
    <row r="185" spans="1:22" ht="15" customHeight="1" x14ac:dyDescent="0.25">
      <c r="A185" s="51">
        <f t="shared" si="6"/>
        <v>0</v>
      </c>
      <c r="B185" s="51">
        <f t="shared" si="7"/>
        <v>0</v>
      </c>
      <c r="C185" s="237">
        <f t="shared" si="8"/>
        <v>0</v>
      </c>
      <c r="D185" s="477">
        <v>176</v>
      </c>
      <c r="E185" s="478"/>
      <c r="F185" s="477"/>
      <c r="G185" s="479"/>
      <c r="H185" s="477"/>
      <c r="I185" s="480" t="str">
        <f>IF(H185&lt;&gt;"",INDEX('Kode Akun'!$D:$D,MATCH($H185,'Kode Akun'!$C:$C,0),0),"")</f>
        <v/>
      </c>
      <c r="J185" s="481"/>
      <c r="K185" s="481"/>
      <c r="L185" s="482"/>
      <c r="M185" s="483"/>
      <c r="N185" s="484"/>
      <c r="O185" s="484"/>
      <c r="P185" s="488" t="str">
        <f>IFERROR(INDEX(Supplier!D:D,MATCH(O185,Supplier!C:C,0),0),"")</f>
        <v/>
      </c>
      <c r="Q185" s="484"/>
      <c r="R185" s="484"/>
      <c r="S185" s="488" t="str">
        <f>IFERROR(INDEX(Customer!D:D,MATCH(R185,Customer!C:C,0),0),"")</f>
        <v/>
      </c>
      <c r="T185" s="490" t="str">
        <f>IFERROR(INDEX('Kode Akun'!N:N,MATCH(H185,'Kode Akun'!C:C,0),0),"")</f>
        <v/>
      </c>
      <c r="U185" s="488" t="str">
        <f>IFERROR(INDEX('Kode Akun'!O:O,MATCH(H185,'Kode Akun'!C:C,0),0),"")</f>
        <v/>
      </c>
      <c r="V185" s="166"/>
    </row>
    <row r="186" spans="1:22" ht="15" customHeight="1" x14ac:dyDescent="0.25">
      <c r="A186" s="51">
        <f t="shared" si="6"/>
        <v>0</v>
      </c>
      <c r="B186" s="51">
        <f t="shared" si="7"/>
        <v>0</v>
      </c>
      <c r="C186" s="237">
        <f t="shared" si="8"/>
        <v>0</v>
      </c>
      <c r="D186" s="477">
        <v>177</v>
      </c>
      <c r="E186" s="478"/>
      <c r="F186" s="477"/>
      <c r="G186" s="479"/>
      <c r="H186" s="477"/>
      <c r="I186" s="480" t="str">
        <f>IF(H186&lt;&gt;"",INDEX('Kode Akun'!$D:$D,MATCH($H186,'Kode Akun'!$C:$C,0),0),"")</f>
        <v/>
      </c>
      <c r="J186" s="481"/>
      <c r="K186" s="481"/>
      <c r="L186" s="482"/>
      <c r="M186" s="483"/>
      <c r="N186" s="484"/>
      <c r="O186" s="484"/>
      <c r="P186" s="488" t="str">
        <f>IFERROR(INDEX(Supplier!D:D,MATCH(O186,Supplier!C:C,0),0),"")</f>
        <v/>
      </c>
      <c r="Q186" s="484"/>
      <c r="R186" s="484"/>
      <c r="S186" s="488" t="str">
        <f>IFERROR(INDEX(Customer!D:D,MATCH(R186,Customer!C:C,0),0),"")</f>
        <v/>
      </c>
      <c r="T186" s="490" t="str">
        <f>IFERROR(INDEX('Kode Akun'!N:N,MATCH(H186,'Kode Akun'!C:C,0),0),"")</f>
        <v/>
      </c>
      <c r="U186" s="488" t="str">
        <f>IFERROR(INDEX('Kode Akun'!O:O,MATCH(H186,'Kode Akun'!C:C,0),0),"")</f>
        <v/>
      </c>
      <c r="V186" s="166"/>
    </row>
    <row r="187" spans="1:22" ht="15" customHeight="1" x14ac:dyDescent="0.25">
      <c r="A187" s="51">
        <f t="shared" si="6"/>
        <v>0</v>
      </c>
      <c r="B187" s="51">
        <f t="shared" si="7"/>
        <v>0</v>
      </c>
      <c r="C187" s="237">
        <f t="shared" si="8"/>
        <v>0</v>
      </c>
      <c r="D187" s="477">
        <v>178</v>
      </c>
      <c r="E187" s="478"/>
      <c r="F187" s="477"/>
      <c r="G187" s="479"/>
      <c r="H187" s="477"/>
      <c r="I187" s="480" t="str">
        <f>IF(H187&lt;&gt;"",INDEX('Kode Akun'!$D:$D,MATCH($H187,'Kode Akun'!$C:$C,0),0),"")</f>
        <v/>
      </c>
      <c r="J187" s="481"/>
      <c r="K187" s="481"/>
      <c r="L187" s="482"/>
      <c r="M187" s="483"/>
      <c r="N187" s="484"/>
      <c r="O187" s="484"/>
      <c r="P187" s="488" t="str">
        <f>IFERROR(INDEX(Supplier!D:D,MATCH(O187,Supplier!C:C,0),0),"")</f>
        <v/>
      </c>
      <c r="Q187" s="484"/>
      <c r="R187" s="484"/>
      <c r="S187" s="488" t="str">
        <f>IFERROR(INDEX(Customer!D:D,MATCH(R187,Customer!C:C,0),0),"")</f>
        <v/>
      </c>
      <c r="T187" s="490" t="str">
        <f>IFERROR(INDEX('Kode Akun'!N:N,MATCH(H187,'Kode Akun'!C:C,0),0),"")</f>
        <v/>
      </c>
      <c r="U187" s="488" t="str">
        <f>IFERROR(INDEX('Kode Akun'!O:O,MATCH(H187,'Kode Akun'!C:C,0),0),"")</f>
        <v/>
      </c>
      <c r="V187" s="166"/>
    </row>
    <row r="188" spans="1:22" ht="15" customHeight="1" x14ac:dyDescent="0.25">
      <c r="A188" s="51">
        <f t="shared" si="6"/>
        <v>0</v>
      </c>
      <c r="B188" s="51">
        <f t="shared" si="7"/>
        <v>0</v>
      </c>
      <c r="C188" s="237">
        <f t="shared" si="8"/>
        <v>0</v>
      </c>
      <c r="D188" s="477">
        <v>179</v>
      </c>
      <c r="E188" s="478"/>
      <c r="F188" s="477"/>
      <c r="G188" s="479"/>
      <c r="H188" s="477"/>
      <c r="I188" s="480" t="str">
        <f>IF(H188&lt;&gt;"",INDEX('Kode Akun'!$D:$D,MATCH($H188,'Kode Akun'!$C:$C,0),0),"")</f>
        <v/>
      </c>
      <c r="J188" s="481"/>
      <c r="K188" s="481"/>
      <c r="L188" s="482"/>
      <c r="M188" s="483"/>
      <c r="N188" s="484"/>
      <c r="O188" s="484"/>
      <c r="P188" s="488" t="str">
        <f>IFERROR(INDEX(Supplier!D:D,MATCH(O188,Supplier!C:C,0),0),"")</f>
        <v/>
      </c>
      <c r="Q188" s="484"/>
      <c r="R188" s="484"/>
      <c r="S188" s="488" t="str">
        <f>IFERROR(INDEX(Customer!D:D,MATCH(R188,Customer!C:C,0),0),"")</f>
        <v/>
      </c>
      <c r="T188" s="490" t="str">
        <f>IFERROR(INDEX('Kode Akun'!N:N,MATCH(H188,'Kode Akun'!C:C,0),0),"")</f>
        <v/>
      </c>
      <c r="U188" s="488" t="str">
        <f>IFERROR(INDEX('Kode Akun'!O:O,MATCH(H188,'Kode Akun'!C:C,0),0),"")</f>
        <v/>
      </c>
      <c r="V188" s="166"/>
    </row>
    <row r="189" spans="1:22" ht="15" customHeight="1" x14ac:dyDescent="0.25">
      <c r="A189" s="51">
        <f t="shared" si="6"/>
        <v>0</v>
      </c>
      <c r="B189" s="51">
        <f t="shared" si="7"/>
        <v>0</v>
      </c>
      <c r="C189" s="237">
        <f t="shared" si="8"/>
        <v>0</v>
      </c>
      <c r="D189" s="477">
        <v>180</v>
      </c>
      <c r="E189" s="478"/>
      <c r="F189" s="477"/>
      <c r="G189" s="479"/>
      <c r="H189" s="477"/>
      <c r="I189" s="480" t="str">
        <f>IF(H189&lt;&gt;"",INDEX('Kode Akun'!$D:$D,MATCH($H189,'Kode Akun'!$C:$C,0),0),"")</f>
        <v/>
      </c>
      <c r="J189" s="481"/>
      <c r="K189" s="481"/>
      <c r="L189" s="482"/>
      <c r="M189" s="483"/>
      <c r="N189" s="484"/>
      <c r="O189" s="484"/>
      <c r="P189" s="488" t="str">
        <f>IFERROR(INDEX(Supplier!D:D,MATCH(O189,Supplier!C:C,0),0),"")</f>
        <v/>
      </c>
      <c r="Q189" s="484"/>
      <c r="R189" s="484"/>
      <c r="S189" s="488" t="str">
        <f>IFERROR(INDEX(Customer!D:D,MATCH(R189,Customer!C:C,0),0),"")</f>
        <v/>
      </c>
      <c r="T189" s="490" t="str">
        <f>IFERROR(INDEX('Kode Akun'!N:N,MATCH(H189,'Kode Akun'!C:C,0),0),"")</f>
        <v/>
      </c>
      <c r="U189" s="488" t="str">
        <f>IFERROR(INDEX('Kode Akun'!O:O,MATCH(H189,'Kode Akun'!C:C,0),0),"")</f>
        <v/>
      </c>
      <c r="V189" s="166"/>
    </row>
    <row r="190" spans="1:22" ht="15" customHeight="1" x14ac:dyDescent="0.25">
      <c r="A190" s="51">
        <f t="shared" si="6"/>
        <v>0</v>
      </c>
      <c r="B190" s="51">
        <f t="shared" si="7"/>
        <v>0</v>
      </c>
      <c r="C190" s="237">
        <f t="shared" si="8"/>
        <v>0</v>
      </c>
      <c r="D190" s="477">
        <v>181</v>
      </c>
      <c r="E190" s="478"/>
      <c r="F190" s="477"/>
      <c r="G190" s="479"/>
      <c r="H190" s="477"/>
      <c r="I190" s="480" t="str">
        <f>IF(H190&lt;&gt;"",INDEX('Kode Akun'!$D:$D,MATCH($H190,'Kode Akun'!$C:$C,0),0),"")</f>
        <v/>
      </c>
      <c r="J190" s="481"/>
      <c r="K190" s="481"/>
      <c r="L190" s="482"/>
      <c r="M190" s="483"/>
      <c r="N190" s="484"/>
      <c r="O190" s="484"/>
      <c r="P190" s="488" t="str">
        <f>IFERROR(INDEX(Supplier!D:D,MATCH(O190,Supplier!C:C,0),0),"")</f>
        <v/>
      </c>
      <c r="Q190" s="484"/>
      <c r="R190" s="484"/>
      <c r="S190" s="488" t="str">
        <f>IFERROR(INDEX(Customer!D:D,MATCH(R190,Customer!C:C,0),0),"")</f>
        <v/>
      </c>
      <c r="T190" s="490" t="str">
        <f>IFERROR(INDEX('Kode Akun'!N:N,MATCH(H190,'Kode Akun'!C:C,0),0),"")</f>
        <v/>
      </c>
      <c r="U190" s="488" t="str">
        <f>IFERROR(INDEX('Kode Akun'!O:O,MATCH(H190,'Kode Akun'!C:C,0),0),"")</f>
        <v/>
      </c>
      <c r="V190" s="166"/>
    </row>
    <row r="191" spans="1:22" ht="15" customHeight="1" x14ac:dyDescent="0.25">
      <c r="A191" s="51">
        <f t="shared" si="6"/>
        <v>0</v>
      </c>
      <c r="B191" s="51">
        <f t="shared" si="7"/>
        <v>0</v>
      </c>
      <c r="C191" s="237">
        <f t="shared" si="8"/>
        <v>0</v>
      </c>
      <c r="D191" s="477">
        <v>182</v>
      </c>
      <c r="E191" s="478"/>
      <c r="F191" s="477"/>
      <c r="G191" s="479"/>
      <c r="H191" s="477"/>
      <c r="I191" s="480" t="str">
        <f>IF(H191&lt;&gt;"",INDEX('Kode Akun'!$D:$D,MATCH($H191,'Kode Akun'!$C:$C,0),0),"")</f>
        <v/>
      </c>
      <c r="J191" s="481"/>
      <c r="K191" s="481"/>
      <c r="L191" s="482"/>
      <c r="M191" s="483"/>
      <c r="N191" s="484"/>
      <c r="O191" s="484"/>
      <c r="P191" s="488" t="str">
        <f>IFERROR(INDEX(Supplier!D:D,MATCH(O191,Supplier!C:C,0),0),"")</f>
        <v/>
      </c>
      <c r="Q191" s="484"/>
      <c r="R191" s="484"/>
      <c r="S191" s="488" t="str">
        <f>IFERROR(INDEX(Customer!D:D,MATCH(R191,Customer!C:C,0),0),"")</f>
        <v/>
      </c>
      <c r="T191" s="490" t="str">
        <f>IFERROR(INDEX('Kode Akun'!N:N,MATCH(H191,'Kode Akun'!C:C,0),0),"")</f>
        <v/>
      </c>
      <c r="U191" s="488" t="str">
        <f>IFERROR(INDEX('Kode Akun'!O:O,MATCH(H191,'Kode Akun'!C:C,0),0),"")</f>
        <v/>
      </c>
      <c r="V191" s="166"/>
    </row>
    <row r="192" spans="1:22" ht="15" customHeight="1" x14ac:dyDescent="0.25">
      <c r="A192" s="51">
        <f t="shared" si="6"/>
        <v>0</v>
      </c>
      <c r="B192" s="51">
        <f t="shared" si="7"/>
        <v>0</v>
      </c>
      <c r="C192" s="237">
        <f t="shared" si="8"/>
        <v>0</v>
      </c>
      <c r="D192" s="477">
        <v>183</v>
      </c>
      <c r="E192" s="478"/>
      <c r="F192" s="477"/>
      <c r="G192" s="479"/>
      <c r="H192" s="477"/>
      <c r="I192" s="480" t="str">
        <f>IF(H192&lt;&gt;"",INDEX('Kode Akun'!$D:$D,MATCH($H192,'Kode Akun'!$C:$C,0),0),"")</f>
        <v/>
      </c>
      <c r="J192" s="481"/>
      <c r="K192" s="481"/>
      <c r="L192" s="482"/>
      <c r="M192" s="483"/>
      <c r="N192" s="484"/>
      <c r="O192" s="484"/>
      <c r="P192" s="488" t="str">
        <f>IFERROR(INDEX(Supplier!D:D,MATCH(O192,Supplier!C:C,0),0),"")</f>
        <v/>
      </c>
      <c r="Q192" s="484"/>
      <c r="R192" s="484"/>
      <c r="S192" s="488" t="str">
        <f>IFERROR(INDEX(Customer!D:D,MATCH(R192,Customer!C:C,0),0),"")</f>
        <v/>
      </c>
      <c r="T192" s="490" t="str">
        <f>IFERROR(INDEX('Kode Akun'!N:N,MATCH(H192,'Kode Akun'!C:C,0),0),"")</f>
        <v/>
      </c>
      <c r="U192" s="488" t="str">
        <f>IFERROR(INDEX('Kode Akun'!O:O,MATCH(H192,'Kode Akun'!C:C,0),0),"")</f>
        <v/>
      </c>
      <c r="V192" s="166"/>
    </row>
    <row r="193" spans="1:22" ht="15" customHeight="1" x14ac:dyDescent="0.25">
      <c r="A193" s="51">
        <f t="shared" si="6"/>
        <v>0</v>
      </c>
      <c r="B193" s="51">
        <f t="shared" si="7"/>
        <v>0</v>
      </c>
      <c r="C193" s="237">
        <f t="shared" si="8"/>
        <v>0</v>
      </c>
      <c r="D193" s="477">
        <v>184</v>
      </c>
      <c r="E193" s="478"/>
      <c r="F193" s="477"/>
      <c r="G193" s="479"/>
      <c r="H193" s="477"/>
      <c r="I193" s="480" t="str">
        <f>IF(H193&lt;&gt;"",INDEX('Kode Akun'!$D:$D,MATCH($H193,'Kode Akun'!$C:$C,0),0),"")</f>
        <v/>
      </c>
      <c r="J193" s="481"/>
      <c r="K193" s="481"/>
      <c r="L193" s="482"/>
      <c r="M193" s="483"/>
      <c r="N193" s="484"/>
      <c r="O193" s="484"/>
      <c r="P193" s="488" t="str">
        <f>IFERROR(INDEX(Supplier!D:D,MATCH(O193,Supplier!C:C,0),0),"")</f>
        <v/>
      </c>
      <c r="Q193" s="484"/>
      <c r="R193" s="484"/>
      <c r="S193" s="488" t="str">
        <f>IFERROR(INDEX(Customer!D:D,MATCH(R193,Customer!C:C,0),0),"")</f>
        <v/>
      </c>
      <c r="T193" s="490" t="str">
        <f>IFERROR(INDEX('Kode Akun'!N:N,MATCH(H193,'Kode Akun'!C:C,0),0),"")</f>
        <v/>
      </c>
      <c r="U193" s="488" t="str">
        <f>IFERROR(INDEX('Kode Akun'!O:O,MATCH(H193,'Kode Akun'!C:C,0),0),"")</f>
        <v/>
      </c>
      <c r="V193" s="166"/>
    </row>
    <row r="194" spans="1:22" ht="15" customHeight="1" x14ac:dyDescent="0.25">
      <c r="A194" s="51">
        <f t="shared" si="6"/>
        <v>0</v>
      </c>
      <c r="B194" s="51">
        <f t="shared" si="7"/>
        <v>0</v>
      </c>
      <c r="C194" s="237">
        <f t="shared" si="8"/>
        <v>0</v>
      </c>
      <c r="D194" s="477">
        <v>185</v>
      </c>
      <c r="E194" s="478"/>
      <c r="F194" s="477"/>
      <c r="G194" s="479"/>
      <c r="H194" s="477"/>
      <c r="I194" s="480" t="str">
        <f>IF(H194&lt;&gt;"",INDEX('Kode Akun'!$D:$D,MATCH($H194,'Kode Akun'!$C:$C,0),0),"")</f>
        <v/>
      </c>
      <c r="J194" s="481"/>
      <c r="K194" s="481"/>
      <c r="L194" s="482"/>
      <c r="M194" s="483"/>
      <c r="N194" s="484"/>
      <c r="O194" s="484"/>
      <c r="P194" s="488" t="str">
        <f>IFERROR(INDEX(Supplier!D:D,MATCH(O194,Supplier!C:C,0),0),"")</f>
        <v/>
      </c>
      <c r="Q194" s="484"/>
      <c r="R194" s="484"/>
      <c r="S194" s="488" t="str">
        <f>IFERROR(INDEX(Customer!D:D,MATCH(R194,Customer!C:C,0),0),"")</f>
        <v/>
      </c>
      <c r="T194" s="490" t="str">
        <f>IFERROR(INDEX('Kode Akun'!N:N,MATCH(H194,'Kode Akun'!C:C,0),0),"")</f>
        <v/>
      </c>
      <c r="U194" s="488" t="str">
        <f>IFERROR(INDEX('Kode Akun'!O:O,MATCH(H194,'Kode Akun'!C:C,0),0),"")</f>
        <v/>
      </c>
      <c r="V194" s="166"/>
    </row>
    <row r="195" spans="1:22" ht="15" customHeight="1" x14ac:dyDescent="0.25">
      <c r="A195" s="51">
        <f t="shared" si="6"/>
        <v>0</v>
      </c>
      <c r="B195" s="51">
        <f t="shared" si="7"/>
        <v>0</v>
      </c>
      <c r="C195" s="237">
        <f t="shared" si="8"/>
        <v>0</v>
      </c>
      <c r="D195" s="477">
        <v>186</v>
      </c>
      <c r="E195" s="478"/>
      <c r="F195" s="477"/>
      <c r="G195" s="479"/>
      <c r="H195" s="477"/>
      <c r="I195" s="480" t="str">
        <f>IF(H195&lt;&gt;"",INDEX('Kode Akun'!$D:$D,MATCH($H195,'Kode Akun'!$C:$C,0),0),"")</f>
        <v/>
      </c>
      <c r="J195" s="481"/>
      <c r="K195" s="481"/>
      <c r="L195" s="482"/>
      <c r="M195" s="483"/>
      <c r="N195" s="484"/>
      <c r="O195" s="484"/>
      <c r="P195" s="488" t="str">
        <f>IFERROR(INDEX(Supplier!D:D,MATCH(O195,Supplier!C:C,0),0),"")</f>
        <v/>
      </c>
      <c r="Q195" s="484"/>
      <c r="R195" s="484"/>
      <c r="S195" s="488" t="str">
        <f>IFERROR(INDEX(Customer!D:D,MATCH(R195,Customer!C:C,0),0),"")</f>
        <v/>
      </c>
      <c r="T195" s="490" t="str">
        <f>IFERROR(INDEX('Kode Akun'!N:N,MATCH(H195,'Kode Akun'!C:C,0),0),"")</f>
        <v/>
      </c>
      <c r="U195" s="488" t="str">
        <f>IFERROR(INDEX('Kode Akun'!O:O,MATCH(H195,'Kode Akun'!C:C,0),0),"")</f>
        <v/>
      </c>
      <c r="V195" s="166"/>
    </row>
    <row r="196" spans="1:22" ht="15" customHeight="1" x14ac:dyDescent="0.25">
      <c r="A196" s="51">
        <f t="shared" si="6"/>
        <v>0</v>
      </c>
      <c r="B196" s="51">
        <f t="shared" si="7"/>
        <v>0</v>
      </c>
      <c r="C196" s="237">
        <f t="shared" si="8"/>
        <v>0</v>
      </c>
      <c r="D196" s="477">
        <v>187</v>
      </c>
      <c r="E196" s="478"/>
      <c r="F196" s="477"/>
      <c r="G196" s="479"/>
      <c r="H196" s="477"/>
      <c r="I196" s="480" t="str">
        <f>IF(H196&lt;&gt;"",INDEX('Kode Akun'!$D:$D,MATCH($H196,'Kode Akun'!$C:$C,0),0),"")</f>
        <v/>
      </c>
      <c r="J196" s="481"/>
      <c r="K196" s="481"/>
      <c r="L196" s="482"/>
      <c r="M196" s="483"/>
      <c r="N196" s="484"/>
      <c r="O196" s="484"/>
      <c r="P196" s="488" t="str">
        <f>IFERROR(INDEX(Supplier!D:D,MATCH(O196,Supplier!C:C,0),0),"")</f>
        <v/>
      </c>
      <c r="Q196" s="484"/>
      <c r="R196" s="484"/>
      <c r="S196" s="488" t="str">
        <f>IFERROR(INDEX(Customer!D:D,MATCH(R196,Customer!C:C,0),0),"")</f>
        <v/>
      </c>
      <c r="T196" s="490" t="str">
        <f>IFERROR(INDEX('Kode Akun'!N:N,MATCH(H196,'Kode Akun'!C:C,0),0),"")</f>
        <v/>
      </c>
      <c r="U196" s="488" t="str">
        <f>IFERROR(INDEX('Kode Akun'!O:O,MATCH(H196,'Kode Akun'!C:C,0),0),"")</f>
        <v/>
      </c>
      <c r="V196" s="166"/>
    </row>
    <row r="197" spans="1:22" ht="15" customHeight="1" x14ac:dyDescent="0.25">
      <c r="A197" s="51">
        <f t="shared" si="6"/>
        <v>0</v>
      </c>
      <c r="B197" s="51">
        <f t="shared" si="7"/>
        <v>0</v>
      </c>
      <c r="C197" s="237">
        <f t="shared" si="8"/>
        <v>0</v>
      </c>
      <c r="D197" s="477">
        <v>188</v>
      </c>
      <c r="E197" s="478"/>
      <c r="F197" s="477"/>
      <c r="G197" s="479"/>
      <c r="H197" s="477"/>
      <c r="I197" s="480" t="str">
        <f>IF(H197&lt;&gt;"",INDEX('Kode Akun'!$D:$D,MATCH($H197,'Kode Akun'!$C:$C,0),0),"")</f>
        <v/>
      </c>
      <c r="J197" s="481"/>
      <c r="K197" s="481"/>
      <c r="L197" s="482"/>
      <c r="M197" s="483"/>
      <c r="N197" s="484"/>
      <c r="O197" s="484"/>
      <c r="P197" s="488" t="str">
        <f>IFERROR(INDEX(Supplier!D:D,MATCH(O197,Supplier!C:C,0),0),"")</f>
        <v/>
      </c>
      <c r="Q197" s="484"/>
      <c r="R197" s="484"/>
      <c r="S197" s="488" t="str">
        <f>IFERROR(INDEX(Customer!D:D,MATCH(R197,Customer!C:C,0),0),"")</f>
        <v/>
      </c>
      <c r="T197" s="490" t="str">
        <f>IFERROR(INDEX('Kode Akun'!N:N,MATCH(H197,'Kode Akun'!C:C,0),0),"")</f>
        <v/>
      </c>
      <c r="U197" s="488" t="str">
        <f>IFERROR(INDEX('Kode Akun'!O:O,MATCH(H197,'Kode Akun'!C:C,0),0),"")</f>
        <v/>
      </c>
      <c r="V197" s="166"/>
    </row>
    <row r="198" spans="1:22" ht="15" customHeight="1" x14ac:dyDescent="0.25">
      <c r="A198" s="51">
        <f t="shared" si="6"/>
        <v>0</v>
      </c>
      <c r="B198" s="51">
        <f t="shared" si="7"/>
        <v>0</v>
      </c>
      <c r="C198" s="237">
        <f t="shared" si="8"/>
        <v>0</v>
      </c>
      <c r="D198" s="477">
        <v>189</v>
      </c>
      <c r="E198" s="478"/>
      <c r="F198" s="477"/>
      <c r="G198" s="479"/>
      <c r="H198" s="477"/>
      <c r="I198" s="480" t="str">
        <f>IF(H198&lt;&gt;"",INDEX('Kode Akun'!$D:$D,MATCH($H198,'Kode Akun'!$C:$C,0),0),"")</f>
        <v/>
      </c>
      <c r="J198" s="481"/>
      <c r="K198" s="481"/>
      <c r="L198" s="482"/>
      <c r="M198" s="483"/>
      <c r="N198" s="484"/>
      <c r="O198" s="484"/>
      <c r="P198" s="488" t="str">
        <f>IFERROR(INDEX(Supplier!D:D,MATCH(O198,Supplier!C:C,0),0),"")</f>
        <v/>
      </c>
      <c r="Q198" s="484"/>
      <c r="R198" s="484"/>
      <c r="S198" s="488" t="str">
        <f>IFERROR(INDEX(Customer!D:D,MATCH(R198,Customer!C:C,0),0),"")</f>
        <v/>
      </c>
      <c r="T198" s="490" t="str">
        <f>IFERROR(INDEX('Kode Akun'!N:N,MATCH(H198,'Kode Akun'!C:C,0),0),"")</f>
        <v/>
      </c>
      <c r="U198" s="488" t="str">
        <f>IFERROR(INDEX('Kode Akun'!O:O,MATCH(H198,'Kode Akun'!C:C,0),0),"")</f>
        <v/>
      </c>
      <c r="V198" s="166"/>
    </row>
    <row r="199" spans="1:22" ht="15" customHeight="1" x14ac:dyDescent="0.25">
      <c r="A199" s="51">
        <f t="shared" si="6"/>
        <v>0</v>
      </c>
      <c r="B199" s="51">
        <f t="shared" si="7"/>
        <v>0</v>
      </c>
      <c r="C199" s="237">
        <f t="shared" si="8"/>
        <v>0</v>
      </c>
      <c r="D199" s="477">
        <v>190</v>
      </c>
      <c r="E199" s="478"/>
      <c r="F199" s="477"/>
      <c r="G199" s="479"/>
      <c r="H199" s="477"/>
      <c r="I199" s="480" t="str">
        <f>IF(H199&lt;&gt;"",INDEX('Kode Akun'!$D:$D,MATCH($H199,'Kode Akun'!$C:$C,0),0),"")</f>
        <v/>
      </c>
      <c r="J199" s="481"/>
      <c r="K199" s="481"/>
      <c r="L199" s="482"/>
      <c r="M199" s="483"/>
      <c r="N199" s="484"/>
      <c r="O199" s="484"/>
      <c r="P199" s="488" t="str">
        <f>IFERROR(INDEX(Supplier!D:D,MATCH(O199,Supplier!C:C,0),0),"")</f>
        <v/>
      </c>
      <c r="Q199" s="484"/>
      <c r="R199" s="484"/>
      <c r="S199" s="488" t="str">
        <f>IFERROR(INDEX(Customer!D:D,MATCH(R199,Customer!C:C,0),0),"")</f>
        <v/>
      </c>
      <c r="T199" s="490" t="str">
        <f>IFERROR(INDEX('Kode Akun'!N:N,MATCH(H199,'Kode Akun'!C:C,0),0),"")</f>
        <v/>
      </c>
      <c r="U199" s="488" t="str">
        <f>IFERROR(INDEX('Kode Akun'!O:O,MATCH(H199,'Kode Akun'!C:C,0),0),"")</f>
        <v/>
      </c>
      <c r="V199" s="166"/>
    </row>
    <row r="200" spans="1:22" ht="15" customHeight="1" x14ac:dyDescent="0.25">
      <c r="A200" s="51">
        <f t="shared" si="6"/>
        <v>0</v>
      </c>
      <c r="B200" s="51">
        <f t="shared" si="7"/>
        <v>0</v>
      </c>
      <c r="C200" s="237">
        <f t="shared" si="8"/>
        <v>0</v>
      </c>
      <c r="D200" s="477">
        <v>191</v>
      </c>
      <c r="E200" s="478"/>
      <c r="F200" s="477"/>
      <c r="G200" s="479"/>
      <c r="H200" s="477"/>
      <c r="I200" s="480" t="str">
        <f>IF(H200&lt;&gt;"",INDEX('Kode Akun'!$D:$D,MATCH($H200,'Kode Akun'!$C:$C,0),0),"")</f>
        <v/>
      </c>
      <c r="J200" s="481"/>
      <c r="K200" s="481"/>
      <c r="L200" s="482"/>
      <c r="M200" s="483"/>
      <c r="N200" s="484"/>
      <c r="O200" s="484"/>
      <c r="P200" s="488" t="str">
        <f>IFERROR(INDEX(Supplier!D:D,MATCH(O200,Supplier!C:C,0),0),"")</f>
        <v/>
      </c>
      <c r="Q200" s="484"/>
      <c r="R200" s="484"/>
      <c r="S200" s="488" t="str">
        <f>IFERROR(INDEX(Customer!D:D,MATCH(R200,Customer!C:C,0),0),"")</f>
        <v/>
      </c>
      <c r="T200" s="490" t="str">
        <f>IFERROR(INDEX('Kode Akun'!N:N,MATCH(H200,'Kode Akun'!C:C,0),0),"")</f>
        <v/>
      </c>
      <c r="U200" s="488" t="str">
        <f>IFERROR(INDEX('Kode Akun'!O:O,MATCH(H200,'Kode Akun'!C:C,0),0),"")</f>
        <v/>
      </c>
      <c r="V200" s="166"/>
    </row>
    <row r="201" spans="1:22" ht="15" customHeight="1" x14ac:dyDescent="0.25">
      <c r="A201" s="51">
        <f t="shared" si="6"/>
        <v>0</v>
      </c>
      <c r="B201" s="51">
        <f t="shared" si="7"/>
        <v>0</v>
      </c>
      <c r="C201" s="237">
        <f t="shared" si="8"/>
        <v>0</v>
      </c>
      <c r="D201" s="477">
        <v>192</v>
      </c>
      <c r="E201" s="478"/>
      <c r="F201" s="477"/>
      <c r="G201" s="479"/>
      <c r="H201" s="477"/>
      <c r="I201" s="480" t="str">
        <f>IF(H201&lt;&gt;"",INDEX('Kode Akun'!$D:$D,MATCH($H201,'Kode Akun'!$C:$C,0),0),"")</f>
        <v/>
      </c>
      <c r="J201" s="481"/>
      <c r="K201" s="481"/>
      <c r="L201" s="482"/>
      <c r="M201" s="483"/>
      <c r="N201" s="484"/>
      <c r="O201" s="484"/>
      <c r="P201" s="488" t="str">
        <f>IFERROR(INDEX(Supplier!D:D,MATCH(O201,Supplier!C:C,0),0),"")</f>
        <v/>
      </c>
      <c r="Q201" s="484"/>
      <c r="R201" s="484"/>
      <c r="S201" s="488" t="str">
        <f>IFERROR(INDEX(Customer!D:D,MATCH(R201,Customer!C:C,0),0),"")</f>
        <v/>
      </c>
      <c r="T201" s="490" t="str">
        <f>IFERROR(INDEX('Kode Akun'!N:N,MATCH(H201,'Kode Akun'!C:C,0),0),"")</f>
        <v/>
      </c>
      <c r="U201" s="488" t="str">
        <f>IFERROR(INDEX('Kode Akun'!O:O,MATCH(H201,'Kode Akun'!C:C,0),0),"")</f>
        <v/>
      </c>
      <c r="V201" s="166"/>
    </row>
    <row r="202" spans="1:22" ht="15" customHeight="1" x14ac:dyDescent="0.25">
      <c r="A202" s="51">
        <f t="shared" ref="A202:A265" si="9">IF(AND(H202=arapcontrol,O202=arapledgercode),IF(A201=0,APJKMax+A201+1,A201+1),A201)</f>
        <v>0</v>
      </c>
      <c r="B202" s="51">
        <f t="shared" ref="B202:B265" si="10">IF(AND(H202=AkunARKontrol,R202=AkunAR),IF(B201=0,ARJKMax+B201+1,B201+1),B201)</f>
        <v>0</v>
      </c>
      <c r="C202" s="237">
        <f t="shared" ref="C202:C265" si="11">IF(H202=AkunBukuBesar,IF(C201=0,GLJHMax+C201+1,C201+1),C201)</f>
        <v>0</v>
      </c>
      <c r="D202" s="477">
        <v>193</v>
      </c>
      <c r="E202" s="478"/>
      <c r="F202" s="477"/>
      <c r="G202" s="479"/>
      <c r="H202" s="477"/>
      <c r="I202" s="480" t="str">
        <f>IF(H202&lt;&gt;"",INDEX('Kode Akun'!$D:$D,MATCH($H202,'Kode Akun'!$C:$C,0),0),"")</f>
        <v/>
      </c>
      <c r="J202" s="481"/>
      <c r="K202" s="481"/>
      <c r="L202" s="482"/>
      <c r="M202" s="483"/>
      <c r="N202" s="484"/>
      <c r="O202" s="484"/>
      <c r="P202" s="488" t="str">
        <f>IFERROR(INDEX(Supplier!D:D,MATCH(O202,Supplier!C:C,0),0),"")</f>
        <v/>
      </c>
      <c r="Q202" s="484"/>
      <c r="R202" s="484"/>
      <c r="S202" s="488" t="str">
        <f>IFERROR(INDEX(Customer!D:D,MATCH(R202,Customer!C:C,0),0),"")</f>
        <v/>
      </c>
      <c r="T202" s="490" t="str">
        <f>IFERROR(INDEX('Kode Akun'!N:N,MATCH(H202,'Kode Akun'!C:C,0),0),"")</f>
        <v/>
      </c>
      <c r="U202" s="488" t="str">
        <f>IFERROR(INDEX('Kode Akun'!O:O,MATCH(H202,'Kode Akun'!C:C,0),0),"")</f>
        <v/>
      </c>
      <c r="V202" s="166"/>
    </row>
    <row r="203" spans="1:22" ht="15" customHeight="1" x14ac:dyDescent="0.25">
      <c r="A203" s="51">
        <f t="shared" si="9"/>
        <v>0</v>
      </c>
      <c r="B203" s="51">
        <f t="shared" si="10"/>
        <v>0</v>
      </c>
      <c r="C203" s="237">
        <f t="shared" si="11"/>
        <v>0</v>
      </c>
      <c r="D203" s="477">
        <v>194</v>
      </c>
      <c r="E203" s="478"/>
      <c r="F203" s="477"/>
      <c r="G203" s="479"/>
      <c r="H203" s="477"/>
      <c r="I203" s="480" t="str">
        <f>IF(H203&lt;&gt;"",INDEX('Kode Akun'!$D:$D,MATCH($H203,'Kode Akun'!$C:$C,0),0),"")</f>
        <v/>
      </c>
      <c r="J203" s="481"/>
      <c r="K203" s="481"/>
      <c r="L203" s="482"/>
      <c r="M203" s="483"/>
      <c r="N203" s="484"/>
      <c r="O203" s="484"/>
      <c r="P203" s="488" t="str">
        <f>IFERROR(INDEX(Supplier!D:D,MATCH(O203,Supplier!C:C,0),0),"")</f>
        <v/>
      </c>
      <c r="Q203" s="484"/>
      <c r="R203" s="484"/>
      <c r="S203" s="488" t="str">
        <f>IFERROR(INDEX(Customer!D:D,MATCH(R203,Customer!C:C,0),0),"")</f>
        <v/>
      </c>
      <c r="T203" s="490" t="str">
        <f>IFERROR(INDEX('Kode Akun'!N:N,MATCH(H203,'Kode Akun'!C:C,0),0),"")</f>
        <v/>
      </c>
      <c r="U203" s="488" t="str">
        <f>IFERROR(INDEX('Kode Akun'!O:O,MATCH(H203,'Kode Akun'!C:C,0),0),"")</f>
        <v/>
      </c>
      <c r="V203" s="166"/>
    </row>
    <row r="204" spans="1:22" ht="15" customHeight="1" x14ac:dyDescent="0.25">
      <c r="A204" s="51">
        <f t="shared" si="9"/>
        <v>0</v>
      </c>
      <c r="B204" s="51">
        <f t="shared" si="10"/>
        <v>0</v>
      </c>
      <c r="C204" s="237">
        <f t="shared" si="11"/>
        <v>0</v>
      </c>
      <c r="D204" s="477">
        <v>195</v>
      </c>
      <c r="E204" s="478"/>
      <c r="F204" s="477"/>
      <c r="G204" s="479"/>
      <c r="H204" s="477"/>
      <c r="I204" s="480" t="str">
        <f>IF(H204&lt;&gt;"",INDEX('Kode Akun'!$D:$D,MATCH($H204,'Kode Akun'!$C:$C,0),0),"")</f>
        <v/>
      </c>
      <c r="J204" s="481"/>
      <c r="K204" s="481"/>
      <c r="L204" s="482"/>
      <c r="M204" s="483"/>
      <c r="N204" s="484"/>
      <c r="O204" s="484"/>
      <c r="P204" s="488" t="str">
        <f>IFERROR(INDEX(Supplier!D:D,MATCH(O204,Supplier!C:C,0),0),"")</f>
        <v/>
      </c>
      <c r="Q204" s="484"/>
      <c r="R204" s="484"/>
      <c r="S204" s="488" t="str">
        <f>IFERROR(INDEX(Customer!D:D,MATCH(R204,Customer!C:C,0),0),"")</f>
        <v/>
      </c>
      <c r="T204" s="490" t="str">
        <f>IFERROR(INDEX('Kode Akun'!N:N,MATCH(H204,'Kode Akun'!C:C,0),0),"")</f>
        <v/>
      </c>
      <c r="U204" s="488" t="str">
        <f>IFERROR(INDEX('Kode Akun'!O:O,MATCH(H204,'Kode Akun'!C:C,0),0),"")</f>
        <v/>
      </c>
      <c r="V204" s="166"/>
    </row>
    <row r="205" spans="1:22" ht="15" customHeight="1" x14ac:dyDescent="0.25">
      <c r="A205" s="51">
        <f t="shared" si="9"/>
        <v>0</v>
      </c>
      <c r="B205" s="51">
        <f t="shared" si="10"/>
        <v>0</v>
      </c>
      <c r="C205" s="237">
        <f t="shared" si="11"/>
        <v>0</v>
      </c>
      <c r="D205" s="477">
        <v>196</v>
      </c>
      <c r="E205" s="478"/>
      <c r="F205" s="477"/>
      <c r="G205" s="479"/>
      <c r="H205" s="477"/>
      <c r="I205" s="480" t="str">
        <f>IF(H205&lt;&gt;"",INDEX('Kode Akun'!$D:$D,MATCH($H205,'Kode Akun'!$C:$C,0),0),"")</f>
        <v/>
      </c>
      <c r="J205" s="481"/>
      <c r="K205" s="481"/>
      <c r="L205" s="482"/>
      <c r="M205" s="483"/>
      <c r="N205" s="484"/>
      <c r="O205" s="484"/>
      <c r="P205" s="488" t="str">
        <f>IFERROR(INDEX(Supplier!D:D,MATCH(O205,Supplier!C:C,0),0),"")</f>
        <v/>
      </c>
      <c r="Q205" s="484"/>
      <c r="R205" s="484"/>
      <c r="S205" s="488" t="str">
        <f>IFERROR(INDEX(Customer!D:D,MATCH(R205,Customer!C:C,0),0),"")</f>
        <v/>
      </c>
      <c r="T205" s="490" t="str">
        <f>IFERROR(INDEX('Kode Akun'!N:N,MATCH(H205,'Kode Akun'!C:C,0),0),"")</f>
        <v/>
      </c>
      <c r="U205" s="488" t="str">
        <f>IFERROR(INDEX('Kode Akun'!O:O,MATCH(H205,'Kode Akun'!C:C,0),0),"")</f>
        <v/>
      </c>
      <c r="V205" s="166"/>
    </row>
    <row r="206" spans="1:22" ht="15" customHeight="1" x14ac:dyDescent="0.25">
      <c r="A206" s="51">
        <f t="shared" si="9"/>
        <v>0</v>
      </c>
      <c r="B206" s="51">
        <f t="shared" si="10"/>
        <v>0</v>
      </c>
      <c r="C206" s="237">
        <f t="shared" si="11"/>
        <v>0</v>
      </c>
      <c r="D206" s="477">
        <v>197</v>
      </c>
      <c r="E206" s="478"/>
      <c r="F206" s="477"/>
      <c r="G206" s="479"/>
      <c r="H206" s="477"/>
      <c r="I206" s="480" t="str">
        <f>IF(H206&lt;&gt;"",INDEX('Kode Akun'!$D:$D,MATCH($H206,'Kode Akun'!$C:$C,0),0),"")</f>
        <v/>
      </c>
      <c r="J206" s="481"/>
      <c r="K206" s="481"/>
      <c r="L206" s="482"/>
      <c r="M206" s="483"/>
      <c r="N206" s="484"/>
      <c r="O206" s="484"/>
      <c r="P206" s="488" t="str">
        <f>IFERROR(INDEX(Supplier!D:D,MATCH(O206,Supplier!C:C,0),0),"")</f>
        <v/>
      </c>
      <c r="Q206" s="484"/>
      <c r="R206" s="484"/>
      <c r="S206" s="488" t="str">
        <f>IFERROR(INDEX(Customer!D:D,MATCH(R206,Customer!C:C,0),0),"")</f>
        <v/>
      </c>
      <c r="T206" s="490" t="str">
        <f>IFERROR(INDEX('Kode Akun'!N:N,MATCH(H206,'Kode Akun'!C:C,0),0),"")</f>
        <v/>
      </c>
      <c r="U206" s="488" t="str">
        <f>IFERROR(INDEX('Kode Akun'!O:O,MATCH(H206,'Kode Akun'!C:C,0),0),"")</f>
        <v/>
      </c>
      <c r="V206" s="166"/>
    </row>
    <row r="207" spans="1:22" ht="15" customHeight="1" x14ac:dyDescent="0.25">
      <c r="A207" s="51">
        <f t="shared" si="9"/>
        <v>0</v>
      </c>
      <c r="B207" s="51">
        <f t="shared" si="10"/>
        <v>0</v>
      </c>
      <c r="C207" s="237">
        <f t="shared" si="11"/>
        <v>0</v>
      </c>
      <c r="D207" s="477">
        <v>198</v>
      </c>
      <c r="E207" s="478"/>
      <c r="F207" s="477"/>
      <c r="G207" s="479"/>
      <c r="H207" s="477"/>
      <c r="I207" s="480" t="str">
        <f>IF(H207&lt;&gt;"",INDEX('Kode Akun'!$D:$D,MATCH($H207,'Kode Akun'!$C:$C,0),0),"")</f>
        <v/>
      </c>
      <c r="J207" s="481"/>
      <c r="K207" s="481"/>
      <c r="L207" s="482"/>
      <c r="M207" s="483"/>
      <c r="N207" s="484"/>
      <c r="O207" s="484"/>
      <c r="P207" s="488" t="str">
        <f>IFERROR(INDEX(Supplier!D:D,MATCH(O207,Supplier!C:C,0),0),"")</f>
        <v/>
      </c>
      <c r="Q207" s="484"/>
      <c r="R207" s="484"/>
      <c r="S207" s="488" t="str">
        <f>IFERROR(INDEX(Customer!D:D,MATCH(R207,Customer!C:C,0),0),"")</f>
        <v/>
      </c>
      <c r="T207" s="490" t="str">
        <f>IFERROR(INDEX('Kode Akun'!N:N,MATCH(H207,'Kode Akun'!C:C,0),0),"")</f>
        <v/>
      </c>
      <c r="U207" s="488" t="str">
        <f>IFERROR(INDEX('Kode Akun'!O:O,MATCH(H207,'Kode Akun'!C:C,0),0),"")</f>
        <v/>
      </c>
      <c r="V207" s="166"/>
    </row>
    <row r="208" spans="1:22" ht="15" customHeight="1" x14ac:dyDescent="0.25">
      <c r="A208" s="51">
        <f t="shared" si="9"/>
        <v>0</v>
      </c>
      <c r="B208" s="51">
        <f t="shared" si="10"/>
        <v>0</v>
      </c>
      <c r="C208" s="237">
        <f t="shared" si="11"/>
        <v>0</v>
      </c>
      <c r="D208" s="477">
        <v>199</v>
      </c>
      <c r="E208" s="478"/>
      <c r="F208" s="477"/>
      <c r="G208" s="479"/>
      <c r="H208" s="477"/>
      <c r="I208" s="480" t="str">
        <f>IF(H208&lt;&gt;"",INDEX('Kode Akun'!$D:$D,MATCH($H208,'Kode Akun'!$C:$C,0),0),"")</f>
        <v/>
      </c>
      <c r="J208" s="481"/>
      <c r="K208" s="481"/>
      <c r="L208" s="482"/>
      <c r="M208" s="483"/>
      <c r="N208" s="484"/>
      <c r="O208" s="484"/>
      <c r="P208" s="488" t="str">
        <f>IFERROR(INDEX(Supplier!D:D,MATCH(O208,Supplier!C:C,0),0),"")</f>
        <v/>
      </c>
      <c r="Q208" s="484"/>
      <c r="R208" s="484"/>
      <c r="S208" s="488" t="str">
        <f>IFERROR(INDEX(Customer!D:D,MATCH(R208,Customer!C:C,0),0),"")</f>
        <v/>
      </c>
      <c r="T208" s="490" t="str">
        <f>IFERROR(INDEX('Kode Akun'!N:N,MATCH(H208,'Kode Akun'!C:C,0),0),"")</f>
        <v/>
      </c>
      <c r="U208" s="488" t="str">
        <f>IFERROR(INDEX('Kode Akun'!O:O,MATCH(H208,'Kode Akun'!C:C,0),0),"")</f>
        <v/>
      </c>
      <c r="V208" s="166"/>
    </row>
    <row r="209" spans="1:22" ht="15" customHeight="1" x14ac:dyDescent="0.25">
      <c r="A209" s="51">
        <f t="shared" si="9"/>
        <v>0</v>
      </c>
      <c r="B209" s="51">
        <f t="shared" si="10"/>
        <v>0</v>
      </c>
      <c r="C209" s="237">
        <f t="shared" si="11"/>
        <v>0</v>
      </c>
      <c r="D209" s="477">
        <v>200</v>
      </c>
      <c r="E209" s="478"/>
      <c r="F209" s="477"/>
      <c r="G209" s="479"/>
      <c r="H209" s="477"/>
      <c r="I209" s="480" t="str">
        <f>IF(H209&lt;&gt;"",INDEX('Kode Akun'!$D:$D,MATCH($H209,'Kode Akun'!$C:$C,0),0),"")</f>
        <v/>
      </c>
      <c r="J209" s="481"/>
      <c r="K209" s="481"/>
      <c r="L209" s="482"/>
      <c r="M209" s="483"/>
      <c r="N209" s="484"/>
      <c r="O209" s="484"/>
      <c r="P209" s="488" t="str">
        <f>IFERROR(INDEX(Supplier!D:D,MATCH(O209,Supplier!C:C,0),0),"")</f>
        <v/>
      </c>
      <c r="Q209" s="484"/>
      <c r="R209" s="484"/>
      <c r="S209" s="488" t="str">
        <f>IFERROR(INDEX(Customer!D:D,MATCH(R209,Customer!C:C,0),0),"")</f>
        <v/>
      </c>
      <c r="T209" s="490" t="str">
        <f>IFERROR(INDEX('Kode Akun'!N:N,MATCH(H209,'Kode Akun'!C:C,0),0),"")</f>
        <v/>
      </c>
      <c r="U209" s="488" t="str">
        <f>IFERROR(INDEX('Kode Akun'!O:O,MATCH(H209,'Kode Akun'!C:C,0),0),"")</f>
        <v/>
      </c>
      <c r="V209" s="166"/>
    </row>
    <row r="210" spans="1:22" ht="15" customHeight="1" x14ac:dyDescent="0.25">
      <c r="A210" s="51">
        <f t="shared" si="9"/>
        <v>0</v>
      </c>
      <c r="B210" s="51">
        <f t="shared" si="10"/>
        <v>0</v>
      </c>
      <c r="C210" s="237">
        <f t="shared" si="11"/>
        <v>0</v>
      </c>
      <c r="D210" s="477">
        <v>201</v>
      </c>
      <c r="E210" s="478"/>
      <c r="F210" s="477"/>
      <c r="G210" s="479"/>
      <c r="H210" s="477"/>
      <c r="I210" s="480" t="str">
        <f>IF(H210&lt;&gt;"",INDEX('Kode Akun'!$D:$D,MATCH($H210,'Kode Akun'!$C:$C,0),0),"")</f>
        <v/>
      </c>
      <c r="J210" s="481"/>
      <c r="K210" s="481"/>
      <c r="L210" s="482"/>
      <c r="M210" s="483"/>
      <c r="N210" s="484"/>
      <c r="O210" s="484"/>
      <c r="P210" s="488" t="str">
        <f>IFERROR(INDEX(Supplier!D:D,MATCH(O210,Supplier!C:C,0),0),"")</f>
        <v/>
      </c>
      <c r="Q210" s="484"/>
      <c r="R210" s="484"/>
      <c r="S210" s="488" t="str">
        <f>IFERROR(INDEX(Customer!D:D,MATCH(R210,Customer!C:C,0),0),"")</f>
        <v/>
      </c>
      <c r="T210" s="490" t="str">
        <f>IFERROR(INDEX('Kode Akun'!N:N,MATCH(H210,'Kode Akun'!C:C,0),0),"")</f>
        <v/>
      </c>
      <c r="U210" s="488" t="str">
        <f>IFERROR(INDEX('Kode Akun'!O:O,MATCH(H210,'Kode Akun'!C:C,0),0),"")</f>
        <v/>
      </c>
      <c r="V210" s="166"/>
    </row>
    <row r="211" spans="1:22" ht="15" customHeight="1" x14ac:dyDescent="0.25">
      <c r="A211" s="51">
        <f t="shared" si="9"/>
        <v>0</v>
      </c>
      <c r="B211" s="51">
        <f t="shared" si="10"/>
        <v>0</v>
      </c>
      <c r="C211" s="237">
        <f t="shared" si="11"/>
        <v>0</v>
      </c>
      <c r="D211" s="477">
        <v>202</v>
      </c>
      <c r="E211" s="478"/>
      <c r="F211" s="477"/>
      <c r="G211" s="479"/>
      <c r="H211" s="477"/>
      <c r="I211" s="480" t="str">
        <f>IF(H211&lt;&gt;"",INDEX('Kode Akun'!$D:$D,MATCH($H211,'Kode Akun'!$C:$C,0),0),"")</f>
        <v/>
      </c>
      <c r="J211" s="481"/>
      <c r="K211" s="481"/>
      <c r="L211" s="482"/>
      <c r="M211" s="483"/>
      <c r="N211" s="484"/>
      <c r="O211" s="484"/>
      <c r="P211" s="488" t="str">
        <f>IFERROR(INDEX(Supplier!D:D,MATCH(O211,Supplier!C:C,0),0),"")</f>
        <v/>
      </c>
      <c r="Q211" s="484"/>
      <c r="R211" s="484"/>
      <c r="S211" s="488" t="str">
        <f>IFERROR(INDEX(Customer!D:D,MATCH(R211,Customer!C:C,0),0),"")</f>
        <v/>
      </c>
      <c r="T211" s="490" t="str">
        <f>IFERROR(INDEX('Kode Akun'!N:N,MATCH(H211,'Kode Akun'!C:C,0),0),"")</f>
        <v/>
      </c>
      <c r="U211" s="488" t="str">
        <f>IFERROR(INDEX('Kode Akun'!O:O,MATCH(H211,'Kode Akun'!C:C,0),0),"")</f>
        <v/>
      </c>
      <c r="V211" s="166"/>
    </row>
    <row r="212" spans="1:22" ht="15" customHeight="1" x14ac:dyDescent="0.25">
      <c r="A212" s="51">
        <f t="shared" si="9"/>
        <v>0</v>
      </c>
      <c r="B212" s="51">
        <f t="shared" si="10"/>
        <v>0</v>
      </c>
      <c r="C212" s="237">
        <f t="shared" si="11"/>
        <v>0</v>
      </c>
      <c r="D212" s="477">
        <v>203</v>
      </c>
      <c r="E212" s="478"/>
      <c r="F212" s="477"/>
      <c r="G212" s="479"/>
      <c r="H212" s="477"/>
      <c r="I212" s="480" t="str">
        <f>IF(H212&lt;&gt;"",INDEX('Kode Akun'!$D:$D,MATCH($H212,'Kode Akun'!$C:$C,0),0),"")</f>
        <v/>
      </c>
      <c r="J212" s="481"/>
      <c r="K212" s="481"/>
      <c r="L212" s="482"/>
      <c r="M212" s="483"/>
      <c r="N212" s="484"/>
      <c r="O212" s="484"/>
      <c r="P212" s="488" t="str">
        <f>IFERROR(INDEX(Supplier!D:D,MATCH(O212,Supplier!C:C,0),0),"")</f>
        <v/>
      </c>
      <c r="Q212" s="484"/>
      <c r="R212" s="484"/>
      <c r="S212" s="488" t="str">
        <f>IFERROR(INDEX(Customer!D:D,MATCH(R212,Customer!C:C,0),0),"")</f>
        <v/>
      </c>
      <c r="T212" s="490" t="str">
        <f>IFERROR(INDEX('Kode Akun'!N:N,MATCH(H212,'Kode Akun'!C:C,0),0),"")</f>
        <v/>
      </c>
      <c r="U212" s="488" t="str">
        <f>IFERROR(INDEX('Kode Akun'!O:O,MATCH(H212,'Kode Akun'!C:C,0),0),"")</f>
        <v/>
      </c>
      <c r="V212" s="166"/>
    </row>
    <row r="213" spans="1:22" ht="15" customHeight="1" x14ac:dyDescent="0.25">
      <c r="A213" s="51">
        <f t="shared" si="9"/>
        <v>0</v>
      </c>
      <c r="B213" s="51">
        <f t="shared" si="10"/>
        <v>0</v>
      </c>
      <c r="C213" s="237">
        <f t="shared" si="11"/>
        <v>0</v>
      </c>
      <c r="D213" s="477">
        <v>204</v>
      </c>
      <c r="E213" s="478"/>
      <c r="F213" s="477"/>
      <c r="G213" s="479"/>
      <c r="H213" s="477"/>
      <c r="I213" s="480" t="str">
        <f>IF(H213&lt;&gt;"",INDEX('Kode Akun'!$D:$D,MATCH($H213,'Kode Akun'!$C:$C,0),0),"")</f>
        <v/>
      </c>
      <c r="J213" s="481"/>
      <c r="K213" s="481"/>
      <c r="L213" s="482"/>
      <c r="M213" s="483"/>
      <c r="N213" s="484"/>
      <c r="O213" s="484"/>
      <c r="P213" s="488" t="str">
        <f>IFERROR(INDEX(Supplier!D:D,MATCH(O213,Supplier!C:C,0),0),"")</f>
        <v/>
      </c>
      <c r="Q213" s="484"/>
      <c r="R213" s="484"/>
      <c r="S213" s="488" t="str">
        <f>IFERROR(INDEX(Customer!D:D,MATCH(R213,Customer!C:C,0),0),"")</f>
        <v/>
      </c>
      <c r="T213" s="490" t="str">
        <f>IFERROR(INDEX('Kode Akun'!N:N,MATCH(H213,'Kode Akun'!C:C,0),0),"")</f>
        <v/>
      </c>
      <c r="U213" s="488" t="str">
        <f>IFERROR(INDEX('Kode Akun'!O:O,MATCH(H213,'Kode Akun'!C:C,0),0),"")</f>
        <v/>
      </c>
      <c r="V213" s="166"/>
    </row>
    <row r="214" spans="1:22" ht="15" customHeight="1" x14ac:dyDescent="0.25">
      <c r="A214" s="51">
        <f t="shared" si="9"/>
        <v>0</v>
      </c>
      <c r="B214" s="51">
        <f t="shared" si="10"/>
        <v>0</v>
      </c>
      <c r="C214" s="237">
        <f t="shared" si="11"/>
        <v>0</v>
      </c>
      <c r="D214" s="477">
        <v>205</v>
      </c>
      <c r="E214" s="478"/>
      <c r="F214" s="477"/>
      <c r="G214" s="479"/>
      <c r="H214" s="477"/>
      <c r="I214" s="480" t="str">
        <f>IF(H214&lt;&gt;"",INDEX('Kode Akun'!$D:$D,MATCH($H214,'Kode Akun'!$C:$C,0),0),"")</f>
        <v/>
      </c>
      <c r="J214" s="481"/>
      <c r="K214" s="481"/>
      <c r="L214" s="482"/>
      <c r="M214" s="483"/>
      <c r="N214" s="484"/>
      <c r="O214" s="484"/>
      <c r="P214" s="488" t="str">
        <f>IFERROR(INDEX(Supplier!D:D,MATCH(O214,Supplier!C:C,0),0),"")</f>
        <v/>
      </c>
      <c r="Q214" s="484"/>
      <c r="R214" s="484"/>
      <c r="S214" s="488" t="str">
        <f>IFERROR(INDEX(Customer!D:D,MATCH(R214,Customer!C:C,0),0),"")</f>
        <v/>
      </c>
      <c r="T214" s="490" t="str">
        <f>IFERROR(INDEX('Kode Akun'!N:N,MATCH(H214,'Kode Akun'!C:C,0),0),"")</f>
        <v/>
      </c>
      <c r="U214" s="488" t="str">
        <f>IFERROR(INDEX('Kode Akun'!O:O,MATCH(H214,'Kode Akun'!C:C,0),0),"")</f>
        <v/>
      </c>
      <c r="V214" s="166"/>
    </row>
    <row r="215" spans="1:22" ht="15" customHeight="1" x14ac:dyDescent="0.25">
      <c r="A215" s="51">
        <f t="shared" si="9"/>
        <v>0</v>
      </c>
      <c r="B215" s="51">
        <f t="shared" si="10"/>
        <v>0</v>
      </c>
      <c r="C215" s="237">
        <f t="shared" si="11"/>
        <v>0</v>
      </c>
      <c r="D215" s="477">
        <v>206</v>
      </c>
      <c r="E215" s="478"/>
      <c r="F215" s="477"/>
      <c r="G215" s="479"/>
      <c r="H215" s="477"/>
      <c r="I215" s="480" t="str">
        <f>IF(H215&lt;&gt;"",INDEX('Kode Akun'!$D:$D,MATCH($H215,'Kode Akun'!$C:$C,0),0),"")</f>
        <v/>
      </c>
      <c r="J215" s="481"/>
      <c r="K215" s="481"/>
      <c r="L215" s="482"/>
      <c r="M215" s="483"/>
      <c r="N215" s="484"/>
      <c r="O215" s="484"/>
      <c r="P215" s="488" t="str">
        <f>IFERROR(INDEX(Supplier!D:D,MATCH(O215,Supplier!C:C,0),0),"")</f>
        <v/>
      </c>
      <c r="Q215" s="484"/>
      <c r="R215" s="484"/>
      <c r="S215" s="488" t="str">
        <f>IFERROR(INDEX(Customer!D:D,MATCH(R215,Customer!C:C,0),0),"")</f>
        <v/>
      </c>
      <c r="T215" s="490" t="str">
        <f>IFERROR(INDEX('Kode Akun'!N:N,MATCH(H215,'Kode Akun'!C:C,0),0),"")</f>
        <v/>
      </c>
      <c r="U215" s="488" t="str">
        <f>IFERROR(INDEX('Kode Akun'!O:O,MATCH(H215,'Kode Akun'!C:C,0),0),"")</f>
        <v/>
      </c>
      <c r="V215" s="166"/>
    </row>
    <row r="216" spans="1:22" ht="15" customHeight="1" x14ac:dyDescent="0.25">
      <c r="A216" s="51">
        <f t="shared" si="9"/>
        <v>0</v>
      </c>
      <c r="B216" s="51">
        <f t="shared" si="10"/>
        <v>0</v>
      </c>
      <c r="C216" s="237">
        <f t="shared" si="11"/>
        <v>0</v>
      </c>
      <c r="D216" s="477">
        <v>207</v>
      </c>
      <c r="E216" s="478"/>
      <c r="F216" s="477"/>
      <c r="G216" s="479"/>
      <c r="H216" s="477"/>
      <c r="I216" s="480" t="str">
        <f>IF(H216&lt;&gt;"",INDEX('Kode Akun'!$D:$D,MATCH($H216,'Kode Akun'!$C:$C,0),0),"")</f>
        <v/>
      </c>
      <c r="J216" s="481"/>
      <c r="K216" s="481"/>
      <c r="L216" s="482"/>
      <c r="M216" s="483"/>
      <c r="N216" s="484"/>
      <c r="O216" s="484"/>
      <c r="P216" s="488" t="str">
        <f>IFERROR(INDEX(Supplier!D:D,MATCH(O216,Supplier!C:C,0),0),"")</f>
        <v/>
      </c>
      <c r="Q216" s="484"/>
      <c r="R216" s="484"/>
      <c r="S216" s="488" t="str">
        <f>IFERROR(INDEX(Customer!D:D,MATCH(R216,Customer!C:C,0),0),"")</f>
        <v/>
      </c>
      <c r="T216" s="490" t="str">
        <f>IFERROR(INDEX('Kode Akun'!N:N,MATCH(H216,'Kode Akun'!C:C,0),0),"")</f>
        <v/>
      </c>
      <c r="U216" s="488" t="str">
        <f>IFERROR(INDEX('Kode Akun'!O:O,MATCH(H216,'Kode Akun'!C:C,0),0),"")</f>
        <v/>
      </c>
      <c r="V216" s="166"/>
    </row>
    <row r="217" spans="1:22" ht="15" customHeight="1" x14ac:dyDescent="0.25">
      <c r="A217" s="51">
        <f t="shared" si="9"/>
        <v>0</v>
      </c>
      <c r="B217" s="51">
        <f t="shared" si="10"/>
        <v>0</v>
      </c>
      <c r="C217" s="237">
        <f t="shared" si="11"/>
        <v>0</v>
      </c>
      <c r="D217" s="477">
        <v>208</v>
      </c>
      <c r="E217" s="478"/>
      <c r="F217" s="477"/>
      <c r="G217" s="479"/>
      <c r="H217" s="477"/>
      <c r="I217" s="480" t="str">
        <f>IF(H217&lt;&gt;"",INDEX('Kode Akun'!$D:$D,MATCH($H217,'Kode Akun'!$C:$C,0),0),"")</f>
        <v/>
      </c>
      <c r="J217" s="481"/>
      <c r="K217" s="481"/>
      <c r="L217" s="482"/>
      <c r="M217" s="483"/>
      <c r="N217" s="484"/>
      <c r="O217" s="484"/>
      <c r="P217" s="488" t="str">
        <f>IFERROR(INDEX(Supplier!D:D,MATCH(O217,Supplier!C:C,0),0),"")</f>
        <v/>
      </c>
      <c r="Q217" s="484"/>
      <c r="R217" s="484"/>
      <c r="S217" s="488" t="str">
        <f>IFERROR(INDEX(Customer!D:D,MATCH(R217,Customer!C:C,0),0),"")</f>
        <v/>
      </c>
      <c r="T217" s="490" t="str">
        <f>IFERROR(INDEX('Kode Akun'!N:N,MATCH(H217,'Kode Akun'!C:C,0),0),"")</f>
        <v/>
      </c>
      <c r="U217" s="488" t="str">
        <f>IFERROR(INDEX('Kode Akun'!O:O,MATCH(H217,'Kode Akun'!C:C,0),0),"")</f>
        <v/>
      </c>
      <c r="V217" s="166"/>
    </row>
    <row r="218" spans="1:22" ht="15" customHeight="1" x14ac:dyDescent="0.25">
      <c r="A218" s="51">
        <f t="shared" si="9"/>
        <v>0</v>
      </c>
      <c r="B218" s="51">
        <f t="shared" si="10"/>
        <v>0</v>
      </c>
      <c r="C218" s="237">
        <f t="shared" si="11"/>
        <v>0</v>
      </c>
      <c r="D218" s="477">
        <v>209</v>
      </c>
      <c r="E218" s="478"/>
      <c r="F218" s="477"/>
      <c r="G218" s="479"/>
      <c r="H218" s="477"/>
      <c r="I218" s="480" t="str">
        <f>IF(H218&lt;&gt;"",INDEX('Kode Akun'!$D:$D,MATCH($H218,'Kode Akun'!$C:$C,0),0),"")</f>
        <v/>
      </c>
      <c r="J218" s="481"/>
      <c r="K218" s="481"/>
      <c r="L218" s="482"/>
      <c r="M218" s="483"/>
      <c r="N218" s="484"/>
      <c r="O218" s="484"/>
      <c r="P218" s="488" t="str">
        <f>IFERROR(INDEX(Supplier!D:D,MATCH(O218,Supplier!C:C,0),0),"")</f>
        <v/>
      </c>
      <c r="Q218" s="484"/>
      <c r="R218" s="484"/>
      <c r="S218" s="488" t="str">
        <f>IFERROR(INDEX(Customer!D:D,MATCH(R218,Customer!C:C,0),0),"")</f>
        <v/>
      </c>
      <c r="T218" s="490" t="str">
        <f>IFERROR(INDEX('Kode Akun'!N:N,MATCH(H218,'Kode Akun'!C:C,0),0),"")</f>
        <v/>
      </c>
      <c r="U218" s="488" t="str">
        <f>IFERROR(INDEX('Kode Akun'!O:O,MATCH(H218,'Kode Akun'!C:C,0),0),"")</f>
        <v/>
      </c>
      <c r="V218" s="166"/>
    </row>
    <row r="219" spans="1:22" ht="15" customHeight="1" x14ac:dyDescent="0.25">
      <c r="A219" s="51">
        <f t="shared" si="9"/>
        <v>0</v>
      </c>
      <c r="B219" s="51">
        <f t="shared" si="10"/>
        <v>0</v>
      </c>
      <c r="C219" s="237">
        <f t="shared" si="11"/>
        <v>0</v>
      </c>
      <c r="D219" s="477">
        <v>210</v>
      </c>
      <c r="E219" s="478"/>
      <c r="F219" s="477"/>
      <c r="G219" s="479"/>
      <c r="H219" s="477"/>
      <c r="I219" s="480" t="str">
        <f>IF(H219&lt;&gt;"",INDEX('Kode Akun'!$D:$D,MATCH($H219,'Kode Akun'!$C:$C,0),0),"")</f>
        <v/>
      </c>
      <c r="J219" s="481"/>
      <c r="K219" s="481"/>
      <c r="L219" s="482"/>
      <c r="M219" s="483"/>
      <c r="N219" s="484"/>
      <c r="O219" s="484"/>
      <c r="P219" s="488" t="str">
        <f>IFERROR(INDEX(Supplier!D:D,MATCH(O219,Supplier!C:C,0),0),"")</f>
        <v/>
      </c>
      <c r="Q219" s="484"/>
      <c r="R219" s="484"/>
      <c r="S219" s="488" t="str">
        <f>IFERROR(INDEX(Customer!D:D,MATCH(R219,Customer!C:C,0),0),"")</f>
        <v/>
      </c>
      <c r="T219" s="490" t="str">
        <f>IFERROR(INDEX('Kode Akun'!N:N,MATCH(H219,'Kode Akun'!C:C,0),0),"")</f>
        <v/>
      </c>
      <c r="U219" s="488" t="str">
        <f>IFERROR(INDEX('Kode Akun'!O:O,MATCH(H219,'Kode Akun'!C:C,0),0),"")</f>
        <v/>
      </c>
      <c r="V219" s="166"/>
    </row>
    <row r="220" spans="1:22" ht="15" customHeight="1" x14ac:dyDescent="0.25">
      <c r="A220" s="51">
        <f t="shared" si="9"/>
        <v>0</v>
      </c>
      <c r="B220" s="51">
        <f t="shared" si="10"/>
        <v>0</v>
      </c>
      <c r="C220" s="237">
        <f t="shared" si="11"/>
        <v>0</v>
      </c>
      <c r="D220" s="477">
        <v>211</v>
      </c>
      <c r="E220" s="478"/>
      <c r="F220" s="477"/>
      <c r="G220" s="479"/>
      <c r="H220" s="477"/>
      <c r="I220" s="480" t="str">
        <f>IF(H220&lt;&gt;"",INDEX('Kode Akun'!$D:$D,MATCH($H220,'Kode Akun'!$C:$C,0),0),"")</f>
        <v/>
      </c>
      <c r="J220" s="481"/>
      <c r="K220" s="481"/>
      <c r="L220" s="482"/>
      <c r="M220" s="483"/>
      <c r="N220" s="484"/>
      <c r="O220" s="484"/>
      <c r="P220" s="488" t="str">
        <f>IFERROR(INDEX(Supplier!D:D,MATCH(O220,Supplier!C:C,0),0),"")</f>
        <v/>
      </c>
      <c r="Q220" s="484"/>
      <c r="R220" s="484"/>
      <c r="S220" s="488" t="str">
        <f>IFERROR(INDEX(Customer!D:D,MATCH(R220,Customer!C:C,0),0),"")</f>
        <v/>
      </c>
      <c r="T220" s="490" t="str">
        <f>IFERROR(INDEX('Kode Akun'!N:N,MATCH(H220,'Kode Akun'!C:C,0),0),"")</f>
        <v/>
      </c>
      <c r="U220" s="488" t="str">
        <f>IFERROR(INDEX('Kode Akun'!O:O,MATCH(H220,'Kode Akun'!C:C,0),0),"")</f>
        <v/>
      </c>
      <c r="V220" s="166"/>
    </row>
    <row r="221" spans="1:22" ht="15" customHeight="1" x14ac:dyDescent="0.25">
      <c r="A221" s="51">
        <f t="shared" si="9"/>
        <v>0</v>
      </c>
      <c r="B221" s="51">
        <f t="shared" si="10"/>
        <v>0</v>
      </c>
      <c r="C221" s="237">
        <f t="shared" si="11"/>
        <v>0</v>
      </c>
      <c r="D221" s="477">
        <v>212</v>
      </c>
      <c r="E221" s="478"/>
      <c r="F221" s="477"/>
      <c r="G221" s="479"/>
      <c r="H221" s="477"/>
      <c r="I221" s="480" t="str">
        <f>IF(H221&lt;&gt;"",INDEX('Kode Akun'!$D:$D,MATCH($H221,'Kode Akun'!$C:$C,0),0),"")</f>
        <v/>
      </c>
      <c r="J221" s="481"/>
      <c r="K221" s="481"/>
      <c r="L221" s="482"/>
      <c r="M221" s="483"/>
      <c r="N221" s="484"/>
      <c r="O221" s="484"/>
      <c r="P221" s="488" t="str">
        <f>IFERROR(INDEX(Supplier!D:D,MATCH(O221,Supplier!C:C,0),0),"")</f>
        <v/>
      </c>
      <c r="Q221" s="484"/>
      <c r="R221" s="484"/>
      <c r="S221" s="488" t="str">
        <f>IFERROR(INDEX(Customer!D:D,MATCH(R221,Customer!C:C,0),0),"")</f>
        <v/>
      </c>
      <c r="T221" s="490" t="str">
        <f>IFERROR(INDEX('Kode Akun'!N:N,MATCH(H221,'Kode Akun'!C:C,0),0),"")</f>
        <v/>
      </c>
      <c r="U221" s="488" t="str">
        <f>IFERROR(INDEX('Kode Akun'!O:O,MATCH(H221,'Kode Akun'!C:C,0),0),"")</f>
        <v/>
      </c>
      <c r="V221" s="166"/>
    </row>
    <row r="222" spans="1:22" ht="15" customHeight="1" x14ac:dyDescent="0.25">
      <c r="A222" s="51">
        <f t="shared" si="9"/>
        <v>0</v>
      </c>
      <c r="B222" s="51">
        <f t="shared" si="10"/>
        <v>0</v>
      </c>
      <c r="C222" s="237">
        <f t="shared" si="11"/>
        <v>0</v>
      </c>
      <c r="D222" s="477">
        <v>213</v>
      </c>
      <c r="E222" s="478"/>
      <c r="F222" s="477"/>
      <c r="G222" s="479"/>
      <c r="H222" s="477"/>
      <c r="I222" s="480" t="str">
        <f>IF(H222&lt;&gt;"",INDEX('Kode Akun'!$D:$D,MATCH($H222,'Kode Akun'!$C:$C,0),0),"")</f>
        <v/>
      </c>
      <c r="J222" s="481"/>
      <c r="K222" s="481"/>
      <c r="L222" s="482"/>
      <c r="M222" s="483"/>
      <c r="N222" s="484"/>
      <c r="O222" s="484"/>
      <c r="P222" s="488" t="str">
        <f>IFERROR(INDEX(Supplier!D:D,MATCH(O222,Supplier!C:C,0),0),"")</f>
        <v/>
      </c>
      <c r="Q222" s="484"/>
      <c r="R222" s="484"/>
      <c r="S222" s="488" t="str">
        <f>IFERROR(INDEX(Customer!D:D,MATCH(R222,Customer!C:C,0),0),"")</f>
        <v/>
      </c>
      <c r="T222" s="490" t="str">
        <f>IFERROR(INDEX('Kode Akun'!N:N,MATCH(H222,'Kode Akun'!C:C,0),0),"")</f>
        <v/>
      </c>
      <c r="U222" s="488" t="str">
        <f>IFERROR(INDEX('Kode Akun'!O:O,MATCH(H222,'Kode Akun'!C:C,0),0),"")</f>
        <v/>
      </c>
      <c r="V222" s="166"/>
    </row>
    <row r="223" spans="1:22" ht="15" customHeight="1" x14ac:dyDescent="0.25">
      <c r="A223" s="51">
        <f t="shared" si="9"/>
        <v>0</v>
      </c>
      <c r="B223" s="51">
        <f t="shared" si="10"/>
        <v>0</v>
      </c>
      <c r="C223" s="237">
        <f t="shared" si="11"/>
        <v>0</v>
      </c>
      <c r="D223" s="477">
        <v>214</v>
      </c>
      <c r="E223" s="478"/>
      <c r="F223" s="477"/>
      <c r="G223" s="479"/>
      <c r="H223" s="477"/>
      <c r="I223" s="480" t="str">
        <f>IF(H223&lt;&gt;"",INDEX('Kode Akun'!$D:$D,MATCH($H223,'Kode Akun'!$C:$C,0),0),"")</f>
        <v/>
      </c>
      <c r="J223" s="481"/>
      <c r="K223" s="481"/>
      <c r="L223" s="482"/>
      <c r="M223" s="483"/>
      <c r="N223" s="484"/>
      <c r="O223" s="484"/>
      <c r="P223" s="488" t="str">
        <f>IFERROR(INDEX(Supplier!D:D,MATCH(O223,Supplier!C:C,0),0),"")</f>
        <v/>
      </c>
      <c r="Q223" s="484"/>
      <c r="R223" s="484"/>
      <c r="S223" s="488" t="str">
        <f>IFERROR(INDEX(Customer!D:D,MATCH(R223,Customer!C:C,0),0),"")</f>
        <v/>
      </c>
      <c r="T223" s="490" t="str">
        <f>IFERROR(INDEX('Kode Akun'!N:N,MATCH(H223,'Kode Akun'!C:C,0),0),"")</f>
        <v/>
      </c>
      <c r="U223" s="488" t="str">
        <f>IFERROR(INDEX('Kode Akun'!O:O,MATCH(H223,'Kode Akun'!C:C,0),0),"")</f>
        <v/>
      </c>
      <c r="V223" s="166"/>
    </row>
    <row r="224" spans="1:22" ht="15" customHeight="1" x14ac:dyDescent="0.25">
      <c r="A224" s="51">
        <f t="shared" si="9"/>
        <v>0</v>
      </c>
      <c r="B224" s="51">
        <f t="shared" si="10"/>
        <v>0</v>
      </c>
      <c r="C224" s="237">
        <f t="shared" si="11"/>
        <v>0</v>
      </c>
      <c r="D224" s="477">
        <v>215</v>
      </c>
      <c r="E224" s="478"/>
      <c r="F224" s="477"/>
      <c r="G224" s="479"/>
      <c r="H224" s="477"/>
      <c r="I224" s="480" t="str">
        <f>IF(H224&lt;&gt;"",INDEX('Kode Akun'!$D:$D,MATCH($H224,'Kode Akun'!$C:$C,0),0),"")</f>
        <v/>
      </c>
      <c r="J224" s="481"/>
      <c r="K224" s="481"/>
      <c r="L224" s="482"/>
      <c r="M224" s="483"/>
      <c r="N224" s="484"/>
      <c r="O224" s="484"/>
      <c r="P224" s="488" t="str">
        <f>IFERROR(INDEX(Supplier!D:D,MATCH(O224,Supplier!C:C,0),0),"")</f>
        <v/>
      </c>
      <c r="Q224" s="484"/>
      <c r="R224" s="484"/>
      <c r="S224" s="488" t="str">
        <f>IFERROR(INDEX(Customer!D:D,MATCH(R224,Customer!C:C,0),0),"")</f>
        <v/>
      </c>
      <c r="T224" s="490" t="str">
        <f>IFERROR(INDEX('Kode Akun'!N:N,MATCH(H224,'Kode Akun'!C:C,0),0),"")</f>
        <v/>
      </c>
      <c r="U224" s="488" t="str">
        <f>IFERROR(INDEX('Kode Akun'!O:O,MATCH(H224,'Kode Akun'!C:C,0),0),"")</f>
        <v/>
      </c>
      <c r="V224" s="166"/>
    </row>
    <row r="225" spans="1:22" ht="15" customHeight="1" x14ac:dyDescent="0.25">
      <c r="A225" s="51">
        <f t="shared" si="9"/>
        <v>0</v>
      </c>
      <c r="B225" s="51">
        <f t="shared" si="10"/>
        <v>0</v>
      </c>
      <c r="C225" s="237">
        <f t="shared" si="11"/>
        <v>0</v>
      </c>
      <c r="D225" s="477">
        <v>216</v>
      </c>
      <c r="E225" s="478"/>
      <c r="F225" s="477"/>
      <c r="G225" s="479"/>
      <c r="H225" s="477"/>
      <c r="I225" s="480" t="str">
        <f>IF(H225&lt;&gt;"",INDEX('Kode Akun'!$D:$D,MATCH($H225,'Kode Akun'!$C:$C,0),0),"")</f>
        <v/>
      </c>
      <c r="J225" s="481"/>
      <c r="K225" s="481"/>
      <c r="L225" s="482"/>
      <c r="M225" s="483"/>
      <c r="N225" s="484"/>
      <c r="O225" s="484"/>
      <c r="P225" s="488" t="str">
        <f>IFERROR(INDEX(Supplier!D:D,MATCH(O225,Supplier!C:C,0),0),"")</f>
        <v/>
      </c>
      <c r="Q225" s="484"/>
      <c r="R225" s="484"/>
      <c r="S225" s="488" t="str">
        <f>IFERROR(INDEX(Customer!D:D,MATCH(R225,Customer!C:C,0),0),"")</f>
        <v/>
      </c>
      <c r="T225" s="490" t="str">
        <f>IFERROR(INDEX('Kode Akun'!N:N,MATCH(H225,'Kode Akun'!C:C,0),0),"")</f>
        <v/>
      </c>
      <c r="U225" s="488" t="str">
        <f>IFERROR(INDEX('Kode Akun'!O:O,MATCH(H225,'Kode Akun'!C:C,0),0),"")</f>
        <v/>
      </c>
      <c r="V225" s="166"/>
    </row>
    <row r="226" spans="1:22" ht="15" customHeight="1" x14ac:dyDescent="0.25">
      <c r="A226" s="51">
        <f t="shared" si="9"/>
        <v>0</v>
      </c>
      <c r="B226" s="51">
        <f t="shared" si="10"/>
        <v>0</v>
      </c>
      <c r="C226" s="237">
        <f t="shared" si="11"/>
        <v>0</v>
      </c>
      <c r="D226" s="477">
        <v>217</v>
      </c>
      <c r="E226" s="478"/>
      <c r="F226" s="477"/>
      <c r="G226" s="479"/>
      <c r="H226" s="477"/>
      <c r="I226" s="480" t="str">
        <f>IF(H226&lt;&gt;"",INDEX('Kode Akun'!$D:$D,MATCH($H226,'Kode Akun'!$C:$C,0),0),"")</f>
        <v/>
      </c>
      <c r="J226" s="481"/>
      <c r="K226" s="481"/>
      <c r="L226" s="482"/>
      <c r="M226" s="483"/>
      <c r="N226" s="484"/>
      <c r="O226" s="484"/>
      <c r="P226" s="488" t="str">
        <f>IFERROR(INDEX(Supplier!D:D,MATCH(O226,Supplier!C:C,0),0),"")</f>
        <v/>
      </c>
      <c r="Q226" s="484"/>
      <c r="R226" s="484"/>
      <c r="S226" s="488" t="str">
        <f>IFERROR(INDEX(Customer!D:D,MATCH(R226,Customer!C:C,0),0),"")</f>
        <v/>
      </c>
      <c r="T226" s="490" t="str">
        <f>IFERROR(INDEX('Kode Akun'!N:N,MATCH(H226,'Kode Akun'!C:C,0),0),"")</f>
        <v/>
      </c>
      <c r="U226" s="488" t="str">
        <f>IFERROR(INDEX('Kode Akun'!O:O,MATCH(H226,'Kode Akun'!C:C,0),0),"")</f>
        <v/>
      </c>
      <c r="V226" s="166"/>
    </row>
    <row r="227" spans="1:22" ht="15" customHeight="1" x14ac:dyDescent="0.25">
      <c r="A227" s="51">
        <f t="shared" si="9"/>
        <v>0</v>
      </c>
      <c r="B227" s="51">
        <f t="shared" si="10"/>
        <v>0</v>
      </c>
      <c r="C227" s="237">
        <f t="shared" si="11"/>
        <v>0</v>
      </c>
      <c r="D227" s="477">
        <v>218</v>
      </c>
      <c r="E227" s="478"/>
      <c r="F227" s="477"/>
      <c r="G227" s="479"/>
      <c r="H227" s="477"/>
      <c r="I227" s="480" t="str">
        <f>IF(H227&lt;&gt;"",INDEX('Kode Akun'!$D:$D,MATCH($H227,'Kode Akun'!$C:$C,0),0),"")</f>
        <v/>
      </c>
      <c r="J227" s="481"/>
      <c r="K227" s="481"/>
      <c r="L227" s="482"/>
      <c r="M227" s="483"/>
      <c r="N227" s="484"/>
      <c r="O227" s="484"/>
      <c r="P227" s="488" t="str">
        <f>IFERROR(INDEX(Supplier!D:D,MATCH(O227,Supplier!C:C,0),0),"")</f>
        <v/>
      </c>
      <c r="Q227" s="484"/>
      <c r="R227" s="484"/>
      <c r="S227" s="488" t="str">
        <f>IFERROR(INDEX(Customer!D:D,MATCH(R227,Customer!C:C,0),0),"")</f>
        <v/>
      </c>
      <c r="T227" s="490" t="str">
        <f>IFERROR(INDEX('Kode Akun'!N:N,MATCH(H227,'Kode Akun'!C:C,0),0),"")</f>
        <v/>
      </c>
      <c r="U227" s="488" t="str">
        <f>IFERROR(INDEX('Kode Akun'!O:O,MATCH(H227,'Kode Akun'!C:C,0),0),"")</f>
        <v/>
      </c>
      <c r="V227" s="166"/>
    </row>
    <row r="228" spans="1:22" ht="15" customHeight="1" x14ac:dyDescent="0.25">
      <c r="A228" s="51">
        <f t="shared" si="9"/>
        <v>0</v>
      </c>
      <c r="B228" s="51">
        <f t="shared" si="10"/>
        <v>0</v>
      </c>
      <c r="C228" s="237">
        <f t="shared" si="11"/>
        <v>0</v>
      </c>
      <c r="D228" s="477">
        <v>219</v>
      </c>
      <c r="E228" s="478"/>
      <c r="F228" s="477"/>
      <c r="G228" s="479"/>
      <c r="H228" s="477"/>
      <c r="I228" s="480" t="str">
        <f>IF(H228&lt;&gt;"",INDEX('Kode Akun'!$D:$D,MATCH($H228,'Kode Akun'!$C:$C,0),0),"")</f>
        <v/>
      </c>
      <c r="J228" s="481"/>
      <c r="K228" s="481"/>
      <c r="L228" s="482"/>
      <c r="M228" s="483"/>
      <c r="N228" s="484"/>
      <c r="O228" s="484"/>
      <c r="P228" s="488" t="str">
        <f>IFERROR(INDEX(Supplier!D:D,MATCH(O228,Supplier!C:C,0),0),"")</f>
        <v/>
      </c>
      <c r="Q228" s="484"/>
      <c r="R228" s="484"/>
      <c r="S228" s="488" t="str">
        <f>IFERROR(INDEX(Customer!D:D,MATCH(R228,Customer!C:C,0),0),"")</f>
        <v/>
      </c>
      <c r="T228" s="490" t="str">
        <f>IFERROR(INDEX('Kode Akun'!N:N,MATCH(H228,'Kode Akun'!C:C,0),0),"")</f>
        <v/>
      </c>
      <c r="U228" s="488" t="str">
        <f>IFERROR(INDEX('Kode Akun'!O:O,MATCH(H228,'Kode Akun'!C:C,0),0),"")</f>
        <v/>
      </c>
      <c r="V228" s="166"/>
    </row>
    <row r="229" spans="1:22" ht="15" customHeight="1" x14ac:dyDescent="0.25">
      <c r="A229" s="51">
        <f t="shared" si="9"/>
        <v>0</v>
      </c>
      <c r="B229" s="51">
        <f t="shared" si="10"/>
        <v>0</v>
      </c>
      <c r="C229" s="237">
        <f t="shared" si="11"/>
        <v>0</v>
      </c>
      <c r="D229" s="477">
        <v>220</v>
      </c>
      <c r="E229" s="478"/>
      <c r="F229" s="477"/>
      <c r="G229" s="479"/>
      <c r="H229" s="477"/>
      <c r="I229" s="480" t="str">
        <f>IF(H229&lt;&gt;"",INDEX('Kode Akun'!$D:$D,MATCH($H229,'Kode Akun'!$C:$C,0),0),"")</f>
        <v/>
      </c>
      <c r="J229" s="481"/>
      <c r="K229" s="481"/>
      <c r="L229" s="482"/>
      <c r="M229" s="483"/>
      <c r="N229" s="484"/>
      <c r="O229" s="484"/>
      <c r="P229" s="488" t="str">
        <f>IFERROR(INDEX(Supplier!D:D,MATCH(O229,Supplier!C:C,0),0),"")</f>
        <v/>
      </c>
      <c r="Q229" s="484"/>
      <c r="R229" s="484"/>
      <c r="S229" s="488" t="str">
        <f>IFERROR(INDEX(Customer!D:D,MATCH(R229,Customer!C:C,0),0),"")</f>
        <v/>
      </c>
      <c r="T229" s="490" t="str">
        <f>IFERROR(INDEX('Kode Akun'!N:N,MATCH(H229,'Kode Akun'!C:C,0),0),"")</f>
        <v/>
      </c>
      <c r="U229" s="488" t="str">
        <f>IFERROR(INDEX('Kode Akun'!O:O,MATCH(H229,'Kode Akun'!C:C,0),0),"")</f>
        <v/>
      </c>
      <c r="V229" s="166"/>
    </row>
    <row r="230" spans="1:22" ht="15" customHeight="1" x14ac:dyDescent="0.25">
      <c r="A230" s="51">
        <f t="shared" si="9"/>
        <v>0</v>
      </c>
      <c r="B230" s="51">
        <f t="shared" si="10"/>
        <v>0</v>
      </c>
      <c r="C230" s="237">
        <f t="shared" si="11"/>
        <v>0</v>
      </c>
      <c r="D230" s="477">
        <v>221</v>
      </c>
      <c r="E230" s="478"/>
      <c r="F230" s="477"/>
      <c r="G230" s="479"/>
      <c r="H230" s="477"/>
      <c r="I230" s="480" t="str">
        <f>IF(H230&lt;&gt;"",INDEX('Kode Akun'!$D:$D,MATCH($H230,'Kode Akun'!$C:$C,0),0),"")</f>
        <v/>
      </c>
      <c r="J230" s="481"/>
      <c r="K230" s="481"/>
      <c r="L230" s="482"/>
      <c r="M230" s="483"/>
      <c r="N230" s="484"/>
      <c r="O230" s="484"/>
      <c r="P230" s="488" t="str">
        <f>IFERROR(INDEX(Supplier!D:D,MATCH(O230,Supplier!C:C,0),0),"")</f>
        <v/>
      </c>
      <c r="Q230" s="484"/>
      <c r="R230" s="484"/>
      <c r="S230" s="488" t="str">
        <f>IFERROR(INDEX(Customer!D:D,MATCH(R230,Customer!C:C,0),0),"")</f>
        <v/>
      </c>
      <c r="T230" s="490" t="str">
        <f>IFERROR(INDEX('Kode Akun'!N:N,MATCH(H230,'Kode Akun'!C:C,0),0),"")</f>
        <v/>
      </c>
      <c r="U230" s="488" t="str">
        <f>IFERROR(INDEX('Kode Akun'!O:O,MATCH(H230,'Kode Akun'!C:C,0),0),"")</f>
        <v/>
      </c>
      <c r="V230" s="166"/>
    </row>
    <row r="231" spans="1:22" ht="15" customHeight="1" x14ac:dyDescent="0.25">
      <c r="A231" s="51">
        <f t="shared" si="9"/>
        <v>0</v>
      </c>
      <c r="B231" s="51">
        <f t="shared" si="10"/>
        <v>0</v>
      </c>
      <c r="C231" s="237">
        <f t="shared" si="11"/>
        <v>0</v>
      </c>
      <c r="D231" s="477">
        <v>222</v>
      </c>
      <c r="E231" s="478"/>
      <c r="F231" s="477"/>
      <c r="G231" s="479"/>
      <c r="H231" s="477"/>
      <c r="I231" s="480" t="str">
        <f>IF(H231&lt;&gt;"",INDEX('Kode Akun'!$D:$D,MATCH($H231,'Kode Akun'!$C:$C,0),0),"")</f>
        <v/>
      </c>
      <c r="J231" s="481"/>
      <c r="K231" s="481"/>
      <c r="L231" s="482"/>
      <c r="M231" s="483"/>
      <c r="N231" s="484"/>
      <c r="O231" s="484"/>
      <c r="P231" s="488" t="str">
        <f>IFERROR(INDEX(Supplier!D:D,MATCH(O231,Supplier!C:C,0),0),"")</f>
        <v/>
      </c>
      <c r="Q231" s="484"/>
      <c r="R231" s="484"/>
      <c r="S231" s="488" t="str">
        <f>IFERROR(INDEX(Customer!D:D,MATCH(R231,Customer!C:C,0),0),"")</f>
        <v/>
      </c>
      <c r="T231" s="490" t="str">
        <f>IFERROR(INDEX('Kode Akun'!N:N,MATCH(H231,'Kode Akun'!C:C,0),0),"")</f>
        <v/>
      </c>
      <c r="U231" s="488" t="str">
        <f>IFERROR(INDEX('Kode Akun'!O:O,MATCH(H231,'Kode Akun'!C:C,0),0),"")</f>
        <v/>
      </c>
      <c r="V231" s="166"/>
    </row>
    <row r="232" spans="1:22" ht="15" customHeight="1" x14ac:dyDescent="0.25">
      <c r="A232" s="51">
        <f t="shared" si="9"/>
        <v>0</v>
      </c>
      <c r="B232" s="51">
        <f t="shared" si="10"/>
        <v>0</v>
      </c>
      <c r="C232" s="237">
        <f t="shared" si="11"/>
        <v>0</v>
      </c>
      <c r="D232" s="477">
        <v>223</v>
      </c>
      <c r="E232" s="478"/>
      <c r="F232" s="477"/>
      <c r="G232" s="479"/>
      <c r="H232" s="477"/>
      <c r="I232" s="480" t="str">
        <f>IF(H232&lt;&gt;"",INDEX('Kode Akun'!$D:$D,MATCH($H232,'Kode Akun'!$C:$C,0),0),"")</f>
        <v/>
      </c>
      <c r="J232" s="481"/>
      <c r="K232" s="481"/>
      <c r="L232" s="482"/>
      <c r="M232" s="483"/>
      <c r="N232" s="484"/>
      <c r="O232" s="484"/>
      <c r="P232" s="488" t="str">
        <f>IFERROR(INDEX(Supplier!D:D,MATCH(O232,Supplier!C:C,0),0),"")</f>
        <v/>
      </c>
      <c r="Q232" s="484"/>
      <c r="R232" s="484"/>
      <c r="S232" s="488" t="str">
        <f>IFERROR(INDEX(Customer!D:D,MATCH(R232,Customer!C:C,0),0),"")</f>
        <v/>
      </c>
      <c r="T232" s="490" t="str">
        <f>IFERROR(INDEX('Kode Akun'!N:N,MATCH(H232,'Kode Akun'!C:C,0),0),"")</f>
        <v/>
      </c>
      <c r="U232" s="488" t="str">
        <f>IFERROR(INDEX('Kode Akun'!O:O,MATCH(H232,'Kode Akun'!C:C,0),0),"")</f>
        <v/>
      </c>
      <c r="V232" s="166"/>
    </row>
    <row r="233" spans="1:22" ht="15" customHeight="1" x14ac:dyDescent="0.25">
      <c r="A233" s="51">
        <f t="shared" si="9"/>
        <v>0</v>
      </c>
      <c r="B233" s="51">
        <f t="shared" si="10"/>
        <v>0</v>
      </c>
      <c r="C233" s="237">
        <f t="shared" si="11"/>
        <v>0</v>
      </c>
      <c r="D233" s="477">
        <v>224</v>
      </c>
      <c r="E233" s="478"/>
      <c r="F233" s="477"/>
      <c r="G233" s="479"/>
      <c r="H233" s="477"/>
      <c r="I233" s="480" t="str">
        <f>IF(H233&lt;&gt;"",INDEX('Kode Akun'!$D:$D,MATCH($H233,'Kode Akun'!$C:$C,0),0),"")</f>
        <v/>
      </c>
      <c r="J233" s="481"/>
      <c r="K233" s="481"/>
      <c r="L233" s="482"/>
      <c r="M233" s="483"/>
      <c r="N233" s="484"/>
      <c r="O233" s="484"/>
      <c r="P233" s="488" t="str">
        <f>IFERROR(INDEX(Supplier!D:D,MATCH(O233,Supplier!C:C,0),0),"")</f>
        <v/>
      </c>
      <c r="Q233" s="484"/>
      <c r="R233" s="484"/>
      <c r="S233" s="488" t="str">
        <f>IFERROR(INDEX(Customer!D:D,MATCH(R233,Customer!C:C,0),0),"")</f>
        <v/>
      </c>
      <c r="T233" s="490" t="str">
        <f>IFERROR(INDEX('Kode Akun'!N:N,MATCH(H233,'Kode Akun'!C:C,0),0),"")</f>
        <v/>
      </c>
      <c r="U233" s="488" t="str">
        <f>IFERROR(INDEX('Kode Akun'!O:O,MATCH(H233,'Kode Akun'!C:C,0),0),"")</f>
        <v/>
      </c>
      <c r="V233" s="166"/>
    </row>
    <row r="234" spans="1:22" ht="15" customHeight="1" x14ac:dyDescent="0.25">
      <c r="A234" s="51">
        <f t="shared" si="9"/>
        <v>0</v>
      </c>
      <c r="B234" s="51">
        <f t="shared" si="10"/>
        <v>0</v>
      </c>
      <c r="C234" s="237">
        <f t="shared" si="11"/>
        <v>0</v>
      </c>
      <c r="D234" s="477">
        <v>225</v>
      </c>
      <c r="E234" s="478"/>
      <c r="F234" s="477"/>
      <c r="G234" s="479"/>
      <c r="H234" s="477"/>
      <c r="I234" s="480" t="str">
        <f>IF(H234&lt;&gt;"",INDEX('Kode Akun'!$D:$D,MATCH($H234,'Kode Akun'!$C:$C,0),0),"")</f>
        <v/>
      </c>
      <c r="J234" s="481"/>
      <c r="K234" s="481"/>
      <c r="L234" s="482"/>
      <c r="M234" s="483"/>
      <c r="N234" s="484"/>
      <c r="O234" s="484"/>
      <c r="P234" s="488" t="str">
        <f>IFERROR(INDEX(Supplier!D:D,MATCH(O234,Supplier!C:C,0),0),"")</f>
        <v/>
      </c>
      <c r="Q234" s="484"/>
      <c r="R234" s="484"/>
      <c r="S234" s="488" t="str">
        <f>IFERROR(INDEX(Customer!D:D,MATCH(R234,Customer!C:C,0),0),"")</f>
        <v/>
      </c>
      <c r="T234" s="490" t="str">
        <f>IFERROR(INDEX('Kode Akun'!N:N,MATCH(H234,'Kode Akun'!C:C,0),0),"")</f>
        <v/>
      </c>
      <c r="U234" s="488" t="str">
        <f>IFERROR(INDEX('Kode Akun'!O:O,MATCH(H234,'Kode Akun'!C:C,0),0),"")</f>
        <v/>
      </c>
      <c r="V234" s="166"/>
    </row>
    <row r="235" spans="1:22" ht="15" customHeight="1" x14ac:dyDescent="0.25">
      <c r="A235" s="51">
        <f t="shared" si="9"/>
        <v>0</v>
      </c>
      <c r="B235" s="51">
        <f t="shared" si="10"/>
        <v>0</v>
      </c>
      <c r="C235" s="237">
        <f t="shared" si="11"/>
        <v>0</v>
      </c>
      <c r="D235" s="477">
        <v>226</v>
      </c>
      <c r="E235" s="478"/>
      <c r="F235" s="477"/>
      <c r="G235" s="479"/>
      <c r="H235" s="477"/>
      <c r="I235" s="480" t="str">
        <f>IF(H235&lt;&gt;"",INDEX('Kode Akun'!$D:$D,MATCH($H235,'Kode Akun'!$C:$C,0),0),"")</f>
        <v/>
      </c>
      <c r="J235" s="481"/>
      <c r="K235" s="481"/>
      <c r="L235" s="482"/>
      <c r="M235" s="483"/>
      <c r="N235" s="484"/>
      <c r="O235" s="484"/>
      <c r="P235" s="488" t="str">
        <f>IFERROR(INDEX(Supplier!D:D,MATCH(O235,Supplier!C:C,0),0),"")</f>
        <v/>
      </c>
      <c r="Q235" s="484"/>
      <c r="R235" s="484"/>
      <c r="S235" s="488" t="str">
        <f>IFERROR(INDEX(Customer!D:D,MATCH(R235,Customer!C:C,0),0),"")</f>
        <v/>
      </c>
      <c r="T235" s="490" t="str">
        <f>IFERROR(INDEX('Kode Akun'!N:N,MATCH(H235,'Kode Akun'!C:C,0),0),"")</f>
        <v/>
      </c>
      <c r="U235" s="488" t="str">
        <f>IFERROR(INDEX('Kode Akun'!O:O,MATCH(H235,'Kode Akun'!C:C,0),0),"")</f>
        <v/>
      </c>
      <c r="V235" s="166"/>
    </row>
    <row r="236" spans="1:22" ht="15" customHeight="1" x14ac:dyDescent="0.25">
      <c r="A236" s="51">
        <f t="shared" si="9"/>
        <v>0</v>
      </c>
      <c r="B236" s="51">
        <f t="shared" si="10"/>
        <v>0</v>
      </c>
      <c r="C236" s="237">
        <f t="shared" si="11"/>
        <v>0</v>
      </c>
      <c r="D236" s="477">
        <v>227</v>
      </c>
      <c r="E236" s="478"/>
      <c r="F236" s="477"/>
      <c r="G236" s="479"/>
      <c r="H236" s="477"/>
      <c r="I236" s="480" t="str">
        <f>IF(H236&lt;&gt;"",INDEX('Kode Akun'!$D:$D,MATCH($H236,'Kode Akun'!$C:$C,0),0),"")</f>
        <v/>
      </c>
      <c r="J236" s="481"/>
      <c r="K236" s="481"/>
      <c r="L236" s="482"/>
      <c r="M236" s="483"/>
      <c r="N236" s="484"/>
      <c r="O236" s="484"/>
      <c r="P236" s="488" t="str">
        <f>IFERROR(INDEX(Supplier!D:D,MATCH(O236,Supplier!C:C,0),0),"")</f>
        <v/>
      </c>
      <c r="Q236" s="484"/>
      <c r="R236" s="484"/>
      <c r="S236" s="488" t="str">
        <f>IFERROR(INDEX(Customer!D:D,MATCH(R236,Customer!C:C,0),0),"")</f>
        <v/>
      </c>
      <c r="T236" s="490" t="str">
        <f>IFERROR(INDEX('Kode Akun'!N:N,MATCH(H236,'Kode Akun'!C:C,0),0),"")</f>
        <v/>
      </c>
      <c r="U236" s="488" t="str">
        <f>IFERROR(INDEX('Kode Akun'!O:O,MATCH(H236,'Kode Akun'!C:C,0),0),"")</f>
        <v/>
      </c>
      <c r="V236" s="166"/>
    </row>
    <row r="237" spans="1:22" ht="15" customHeight="1" x14ac:dyDescent="0.25">
      <c r="A237" s="51">
        <f t="shared" si="9"/>
        <v>0</v>
      </c>
      <c r="B237" s="51">
        <f t="shared" si="10"/>
        <v>0</v>
      </c>
      <c r="C237" s="237">
        <f t="shared" si="11"/>
        <v>0</v>
      </c>
      <c r="D237" s="477">
        <v>228</v>
      </c>
      <c r="E237" s="478"/>
      <c r="F237" s="477"/>
      <c r="G237" s="479"/>
      <c r="H237" s="477"/>
      <c r="I237" s="480" t="str">
        <f>IF(H237&lt;&gt;"",INDEX('Kode Akun'!$D:$D,MATCH($H237,'Kode Akun'!$C:$C,0),0),"")</f>
        <v/>
      </c>
      <c r="J237" s="481"/>
      <c r="K237" s="481"/>
      <c r="L237" s="482"/>
      <c r="M237" s="483"/>
      <c r="N237" s="484"/>
      <c r="O237" s="484"/>
      <c r="P237" s="488" t="str">
        <f>IFERROR(INDEX(Supplier!D:D,MATCH(O237,Supplier!C:C,0),0),"")</f>
        <v/>
      </c>
      <c r="Q237" s="484"/>
      <c r="R237" s="484"/>
      <c r="S237" s="488" t="str">
        <f>IFERROR(INDEX(Customer!D:D,MATCH(R237,Customer!C:C,0),0),"")</f>
        <v/>
      </c>
      <c r="T237" s="490" t="str">
        <f>IFERROR(INDEX('Kode Akun'!N:N,MATCH(H237,'Kode Akun'!C:C,0),0),"")</f>
        <v/>
      </c>
      <c r="U237" s="488" t="str">
        <f>IFERROR(INDEX('Kode Akun'!O:O,MATCH(H237,'Kode Akun'!C:C,0),0),"")</f>
        <v/>
      </c>
      <c r="V237" s="166"/>
    </row>
    <row r="238" spans="1:22" ht="15" customHeight="1" x14ac:dyDescent="0.25">
      <c r="A238" s="51">
        <f t="shared" si="9"/>
        <v>0</v>
      </c>
      <c r="B238" s="51">
        <f t="shared" si="10"/>
        <v>0</v>
      </c>
      <c r="C238" s="237">
        <f t="shared" si="11"/>
        <v>0</v>
      </c>
      <c r="D238" s="477">
        <v>229</v>
      </c>
      <c r="E238" s="478"/>
      <c r="F238" s="477"/>
      <c r="G238" s="479"/>
      <c r="H238" s="477"/>
      <c r="I238" s="480" t="str">
        <f>IF(H238&lt;&gt;"",INDEX('Kode Akun'!$D:$D,MATCH($H238,'Kode Akun'!$C:$C,0),0),"")</f>
        <v/>
      </c>
      <c r="J238" s="481"/>
      <c r="K238" s="481"/>
      <c r="L238" s="482"/>
      <c r="M238" s="483"/>
      <c r="N238" s="484"/>
      <c r="O238" s="484"/>
      <c r="P238" s="488" t="str">
        <f>IFERROR(INDEX(Supplier!D:D,MATCH(O238,Supplier!C:C,0),0),"")</f>
        <v/>
      </c>
      <c r="Q238" s="484"/>
      <c r="R238" s="484"/>
      <c r="S238" s="488" t="str">
        <f>IFERROR(INDEX(Customer!D:D,MATCH(R238,Customer!C:C,0),0),"")</f>
        <v/>
      </c>
      <c r="T238" s="490" t="str">
        <f>IFERROR(INDEX('Kode Akun'!N:N,MATCH(H238,'Kode Akun'!C:C,0),0),"")</f>
        <v/>
      </c>
      <c r="U238" s="488" t="str">
        <f>IFERROR(INDEX('Kode Akun'!O:O,MATCH(H238,'Kode Akun'!C:C,0),0),"")</f>
        <v/>
      </c>
      <c r="V238" s="166"/>
    </row>
    <row r="239" spans="1:22" ht="15" customHeight="1" x14ac:dyDescent="0.25">
      <c r="A239" s="51">
        <f t="shared" si="9"/>
        <v>0</v>
      </c>
      <c r="B239" s="51">
        <f t="shared" si="10"/>
        <v>0</v>
      </c>
      <c r="C239" s="237">
        <f t="shared" si="11"/>
        <v>0</v>
      </c>
      <c r="D239" s="477">
        <v>230</v>
      </c>
      <c r="E239" s="478"/>
      <c r="F239" s="477"/>
      <c r="G239" s="479"/>
      <c r="H239" s="477"/>
      <c r="I239" s="480" t="str">
        <f>IF(H239&lt;&gt;"",INDEX('Kode Akun'!$D:$D,MATCH($H239,'Kode Akun'!$C:$C,0),0),"")</f>
        <v/>
      </c>
      <c r="J239" s="481"/>
      <c r="K239" s="481"/>
      <c r="L239" s="482"/>
      <c r="M239" s="483"/>
      <c r="N239" s="484"/>
      <c r="O239" s="484"/>
      <c r="P239" s="488" t="str">
        <f>IFERROR(INDEX(Supplier!D:D,MATCH(O239,Supplier!C:C,0),0),"")</f>
        <v/>
      </c>
      <c r="Q239" s="484"/>
      <c r="R239" s="484"/>
      <c r="S239" s="488" t="str">
        <f>IFERROR(INDEX(Customer!D:D,MATCH(R239,Customer!C:C,0),0),"")</f>
        <v/>
      </c>
      <c r="T239" s="490" t="str">
        <f>IFERROR(INDEX('Kode Akun'!N:N,MATCH(H239,'Kode Akun'!C:C,0),0),"")</f>
        <v/>
      </c>
      <c r="U239" s="488" t="str">
        <f>IFERROR(INDEX('Kode Akun'!O:O,MATCH(H239,'Kode Akun'!C:C,0),0),"")</f>
        <v/>
      </c>
      <c r="V239" s="166"/>
    </row>
    <row r="240" spans="1:22" ht="15" customHeight="1" x14ac:dyDescent="0.25">
      <c r="A240" s="51">
        <f t="shared" si="9"/>
        <v>0</v>
      </c>
      <c r="B240" s="51">
        <f t="shared" si="10"/>
        <v>0</v>
      </c>
      <c r="C240" s="237">
        <f t="shared" si="11"/>
        <v>0</v>
      </c>
      <c r="D240" s="477">
        <v>231</v>
      </c>
      <c r="E240" s="478"/>
      <c r="F240" s="477"/>
      <c r="G240" s="479"/>
      <c r="H240" s="477"/>
      <c r="I240" s="480" t="str">
        <f>IF(H240&lt;&gt;"",INDEX('Kode Akun'!$D:$D,MATCH($H240,'Kode Akun'!$C:$C,0),0),"")</f>
        <v/>
      </c>
      <c r="J240" s="481"/>
      <c r="K240" s="481"/>
      <c r="L240" s="482"/>
      <c r="M240" s="483"/>
      <c r="N240" s="484"/>
      <c r="O240" s="484"/>
      <c r="P240" s="488" t="str">
        <f>IFERROR(INDEX(Supplier!D:D,MATCH(O240,Supplier!C:C,0),0),"")</f>
        <v/>
      </c>
      <c r="Q240" s="484"/>
      <c r="R240" s="484"/>
      <c r="S240" s="488" t="str">
        <f>IFERROR(INDEX(Customer!D:D,MATCH(R240,Customer!C:C,0),0),"")</f>
        <v/>
      </c>
      <c r="T240" s="490" t="str">
        <f>IFERROR(INDEX('Kode Akun'!N:N,MATCH(H240,'Kode Akun'!C:C,0),0),"")</f>
        <v/>
      </c>
      <c r="U240" s="488" t="str">
        <f>IFERROR(INDEX('Kode Akun'!O:O,MATCH(H240,'Kode Akun'!C:C,0),0),"")</f>
        <v/>
      </c>
      <c r="V240" s="166"/>
    </row>
    <row r="241" spans="1:22" ht="15" customHeight="1" x14ac:dyDescent="0.25">
      <c r="A241" s="51">
        <f t="shared" si="9"/>
        <v>0</v>
      </c>
      <c r="B241" s="51">
        <f t="shared" si="10"/>
        <v>0</v>
      </c>
      <c r="C241" s="237">
        <f t="shared" si="11"/>
        <v>0</v>
      </c>
      <c r="D241" s="477">
        <v>232</v>
      </c>
      <c r="E241" s="478"/>
      <c r="F241" s="477"/>
      <c r="G241" s="479"/>
      <c r="H241" s="477"/>
      <c r="I241" s="480" t="str">
        <f>IF(H241&lt;&gt;"",INDEX('Kode Akun'!$D:$D,MATCH($H241,'Kode Akun'!$C:$C,0),0),"")</f>
        <v/>
      </c>
      <c r="J241" s="481"/>
      <c r="K241" s="481"/>
      <c r="L241" s="482"/>
      <c r="M241" s="483"/>
      <c r="N241" s="484"/>
      <c r="O241" s="484"/>
      <c r="P241" s="488" t="str">
        <f>IFERROR(INDEX(Supplier!D:D,MATCH(O241,Supplier!C:C,0),0),"")</f>
        <v/>
      </c>
      <c r="Q241" s="484"/>
      <c r="R241" s="484"/>
      <c r="S241" s="488" t="str">
        <f>IFERROR(INDEX(Customer!D:D,MATCH(R241,Customer!C:C,0),0),"")</f>
        <v/>
      </c>
      <c r="T241" s="490" t="str">
        <f>IFERROR(INDEX('Kode Akun'!N:N,MATCH(H241,'Kode Akun'!C:C,0),0),"")</f>
        <v/>
      </c>
      <c r="U241" s="488" t="str">
        <f>IFERROR(INDEX('Kode Akun'!O:O,MATCH(H241,'Kode Akun'!C:C,0),0),"")</f>
        <v/>
      </c>
      <c r="V241" s="166"/>
    </row>
    <row r="242" spans="1:22" ht="15" customHeight="1" x14ac:dyDescent="0.25">
      <c r="A242" s="51">
        <f t="shared" si="9"/>
        <v>0</v>
      </c>
      <c r="B242" s="51">
        <f t="shared" si="10"/>
        <v>0</v>
      </c>
      <c r="C242" s="237">
        <f t="shared" si="11"/>
        <v>0</v>
      </c>
      <c r="D242" s="477">
        <v>233</v>
      </c>
      <c r="E242" s="478"/>
      <c r="F242" s="477"/>
      <c r="G242" s="479"/>
      <c r="H242" s="477"/>
      <c r="I242" s="480" t="str">
        <f>IF(H242&lt;&gt;"",INDEX('Kode Akun'!$D:$D,MATCH($H242,'Kode Akun'!$C:$C,0),0),"")</f>
        <v/>
      </c>
      <c r="J242" s="481"/>
      <c r="K242" s="481"/>
      <c r="L242" s="482"/>
      <c r="M242" s="483"/>
      <c r="N242" s="484"/>
      <c r="O242" s="484"/>
      <c r="P242" s="488" t="str">
        <f>IFERROR(INDEX(Supplier!D:D,MATCH(O242,Supplier!C:C,0),0),"")</f>
        <v/>
      </c>
      <c r="Q242" s="484"/>
      <c r="R242" s="484"/>
      <c r="S242" s="488" t="str">
        <f>IFERROR(INDEX(Customer!D:D,MATCH(R242,Customer!C:C,0),0),"")</f>
        <v/>
      </c>
      <c r="T242" s="490" t="str">
        <f>IFERROR(INDEX('Kode Akun'!N:N,MATCH(H242,'Kode Akun'!C:C,0),0),"")</f>
        <v/>
      </c>
      <c r="U242" s="488" t="str">
        <f>IFERROR(INDEX('Kode Akun'!O:O,MATCH(H242,'Kode Akun'!C:C,0),0),"")</f>
        <v/>
      </c>
      <c r="V242" s="166"/>
    </row>
    <row r="243" spans="1:22" ht="15" customHeight="1" x14ac:dyDescent="0.25">
      <c r="A243" s="51">
        <f t="shared" si="9"/>
        <v>0</v>
      </c>
      <c r="B243" s="51">
        <f t="shared" si="10"/>
        <v>0</v>
      </c>
      <c r="C243" s="237">
        <f t="shared" si="11"/>
        <v>0</v>
      </c>
      <c r="D243" s="477">
        <v>234</v>
      </c>
      <c r="E243" s="478"/>
      <c r="F243" s="477"/>
      <c r="G243" s="479"/>
      <c r="H243" s="477"/>
      <c r="I243" s="480" t="str">
        <f>IF(H243&lt;&gt;"",INDEX('Kode Akun'!$D:$D,MATCH($H243,'Kode Akun'!$C:$C,0),0),"")</f>
        <v/>
      </c>
      <c r="J243" s="481"/>
      <c r="K243" s="481"/>
      <c r="L243" s="482"/>
      <c r="M243" s="483"/>
      <c r="N243" s="484"/>
      <c r="O243" s="484"/>
      <c r="P243" s="488" t="str">
        <f>IFERROR(INDEX(Supplier!D:D,MATCH(O243,Supplier!C:C,0),0),"")</f>
        <v/>
      </c>
      <c r="Q243" s="484"/>
      <c r="R243" s="484"/>
      <c r="S243" s="488" t="str">
        <f>IFERROR(INDEX(Customer!D:D,MATCH(R243,Customer!C:C,0),0),"")</f>
        <v/>
      </c>
      <c r="T243" s="490" t="str">
        <f>IFERROR(INDEX('Kode Akun'!N:N,MATCH(H243,'Kode Akun'!C:C,0),0),"")</f>
        <v/>
      </c>
      <c r="U243" s="488" t="str">
        <f>IFERROR(INDEX('Kode Akun'!O:O,MATCH(H243,'Kode Akun'!C:C,0),0),"")</f>
        <v/>
      </c>
      <c r="V243" s="166"/>
    </row>
    <row r="244" spans="1:22" ht="15" customHeight="1" x14ac:dyDescent="0.25">
      <c r="A244" s="51">
        <f t="shared" si="9"/>
        <v>0</v>
      </c>
      <c r="B244" s="51">
        <f t="shared" si="10"/>
        <v>0</v>
      </c>
      <c r="C244" s="237">
        <f t="shared" si="11"/>
        <v>0</v>
      </c>
      <c r="D244" s="477">
        <v>235</v>
      </c>
      <c r="E244" s="478"/>
      <c r="F244" s="477"/>
      <c r="G244" s="479"/>
      <c r="H244" s="477"/>
      <c r="I244" s="480" t="str">
        <f>IF(H244&lt;&gt;"",INDEX('Kode Akun'!$D:$D,MATCH($H244,'Kode Akun'!$C:$C,0),0),"")</f>
        <v/>
      </c>
      <c r="J244" s="481"/>
      <c r="K244" s="481"/>
      <c r="L244" s="482"/>
      <c r="M244" s="483"/>
      <c r="N244" s="484"/>
      <c r="O244" s="484"/>
      <c r="P244" s="488" t="str">
        <f>IFERROR(INDEX(Supplier!D:D,MATCH(O244,Supplier!C:C,0),0),"")</f>
        <v/>
      </c>
      <c r="Q244" s="484"/>
      <c r="R244" s="484"/>
      <c r="S244" s="488" t="str">
        <f>IFERROR(INDEX(Customer!D:D,MATCH(R244,Customer!C:C,0),0),"")</f>
        <v/>
      </c>
      <c r="T244" s="490" t="str">
        <f>IFERROR(INDEX('Kode Akun'!N:N,MATCH(H244,'Kode Akun'!C:C,0),0),"")</f>
        <v/>
      </c>
      <c r="U244" s="488" t="str">
        <f>IFERROR(INDEX('Kode Akun'!O:O,MATCH(H244,'Kode Akun'!C:C,0),0),"")</f>
        <v/>
      </c>
      <c r="V244" s="166"/>
    </row>
    <row r="245" spans="1:22" ht="15" customHeight="1" x14ac:dyDescent="0.25">
      <c r="A245" s="51">
        <f t="shared" si="9"/>
        <v>0</v>
      </c>
      <c r="B245" s="51">
        <f t="shared" si="10"/>
        <v>0</v>
      </c>
      <c r="C245" s="237">
        <f t="shared" si="11"/>
        <v>0</v>
      </c>
      <c r="D245" s="477">
        <v>236</v>
      </c>
      <c r="E245" s="478"/>
      <c r="F245" s="477"/>
      <c r="G245" s="479"/>
      <c r="H245" s="477"/>
      <c r="I245" s="480" t="str">
        <f>IF(H245&lt;&gt;"",INDEX('Kode Akun'!$D:$D,MATCH($H245,'Kode Akun'!$C:$C,0),0),"")</f>
        <v/>
      </c>
      <c r="J245" s="481"/>
      <c r="K245" s="481"/>
      <c r="L245" s="482"/>
      <c r="M245" s="483"/>
      <c r="N245" s="484"/>
      <c r="O245" s="484"/>
      <c r="P245" s="488" t="str">
        <f>IFERROR(INDEX(Supplier!D:D,MATCH(O245,Supplier!C:C,0),0),"")</f>
        <v/>
      </c>
      <c r="Q245" s="484"/>
      <c r="R245" s="484"/>
      <c r="S245" s="488" t="str">
        <f>IFERROR(INDEX(Customer!D:D,MATCH(R245,Customer!C:C,0),0),"")</f>
        <v/>
      </c>
      <c r="T245" s="490" t="str">
        <f>IFERROR(INDEX('Kode Akun'!N:N,MATCH(H245,'Kode Akun'!C:C,0),0),"")</f>
        <v/>
      </c>
      <c r="U245" s="488" t="str">
        <f>IFERROR(INDEX('Kode Akun'!O:O,MATCH(H245,'Kode Akun'!C:C,0),0),"")</f>
        <v/>
      </c>
      <c r="V245" s="166"/>
    </row>
    <row r="246" spans="1:22" ht="15" customHeight="1" x14ac:dyDescent="0.25">
      <c r="A246" s="51">
        <f t="shared" si="9"/>
        <v>0</v>
      </c>
      <c r="B246" s="51">
        <f t="shared" si="10"/>
        <v>0</v>
      </c>
      <c r="C246" s="237">
        <f t="shared" si="11"/>
        <v>0</v>
      </c>
      <c r="D246" s="477">
        <v>237</v>
      </c>
      <c r="E246" s="478"/>
      <c r="F246" s="477"/>
      <c r="G246" s="479"/>
      <c r="H246" s="477"/>
      <c r="I246" s="480" t="str">
        <f>IF(H246&lt;&gt;"",INDEX('Kode Akun'!$D:$D,MATCH($H246,'Kode Akun'!$C:$C,0),0),"")</f>
        <v/>
      </c>
      <c r="J246" s="481"/>
      <c r="K246" s="481"/>
      <c r="L246" s="482"/>
      <c r="M246" s="483"/>
      <c r="N246" s="484"/>
      <c r="O246" s="484"/>
      <c r="P246" s="488" t="str">
        <f>IFERROR(INDEX(Supplier!D:D,MATCH(O246,Supplier!C:C,0),0),"")</f>
        <v/>
      </c>
      <c r="Q246" s="484"/>
      <c r="R246" s="484"/>
      <c r="S246" s="488" t="str">
        <f>IFERROR(INDEX(Customer!D:D,MATCH(R246,Customer!C:C,0),0),"")</f>
        <v/>
      </c>
      <c r="T246" s="490" t="str">
        <f>IFERROR(INDEX('Kode Akun'!N:N,MATCH(H246,'Kode Akun'!C:C,0),0),"")</f>
        <v/>
      </c>
      <c r="U246" s="488" t="str">
        <f>IFERROR(INDEX('Kode Akun'!O:O,MATCH(H246,'Kode Akun'!C:C,0),0),"")</f>
        <v/>
      </c>
      <c r="V246" s="166"/>
    </row>
    <row r="247" spans="1:22" ht="15" customHeight="1" x14ac:dyDescent="0.25">
      <c r="A247" s="51">
        <f t="shared" si="9"/>
        <v>0</v>
      </c>
      <c r="B247" s="51">
        <f t="shared" si="10"/>
        <v>0</v>
      </c>
      <c r="C247" s="237">
        <f t="shared" si="11"/>
        <v>0</v>
      </c>
      <c r="D247" s="477">
        <v>238</v>
      </c>
      <c r="E247" s="478"/>
      <c r="F247" s="477"/>
      <c r="G247" s="479"/>
      <c r="H247" s="477"/>
      <c r="I247" s="480" t="str">
        <f>IF(H247&lt;&gt;"",INDEX('Kode Akun'!$D:$D,MATCH($H247,'Kode Akun'!$C:$C,0),0),"")</f>
        <v/>
      </c>
      <c r="J247" s="481"/>
      <c r="K247" s="481"/>
      <c r="L247" s="482"/>
      <c r="M247" s="483"/>
      <c r="N247" s="484"/>
      <c r="O247" s="484"/>
      <c r="P247" s="488" t="str">
        <f>IFERROR(INDEX(Supplier!D:D,MATCH(O247,Supplier!C:C,0),0),"")</f>
        <v/>
      </c>
      <c r="Q247" s="484"/>
      <c r="R247" s="484"/>
      <c r="S247" s="488" t="str">
        <f>IFERROR(INDEX(Customer!D:D,MATCH(R247,Customer!C:C,0),0),"")</f>
        <v/>
      </c>
      <c r="T247" s="490" t="str">
        <f>IFERROR(INDEX('Kode Akun'!N:N,MATCH(H247,'Kode Akun'!C:C,0),0),"")</f>
        <v/>
      </c>
      <c r="U247" s="488" t="str">
        <f>IFERROR(INDEX('Kode Akun'!O:O,MATCH(H247,'Kode Akun'!C:C,0),0),"")</f>
        <v/>
      </c>
      <c r="V247" s="166"/>
    </row>
    <row r="248" spans="1:22" ht="15" customHeight="1" x14ac:dyDescent="0.25">
      <c r="A248" s="51">
        <f t="shared" si="9"/>
        <v>0</v>
      </c>
      <c r="B248" s="51">
        <f t="shared" si="10"/>
        <v>0</v>
      </c>
      <c r="C248" s="237">
        <f t="shared" si="11"/>
        <v>0</v>
      </c>
      <c r="D248" s="477">
        <v>239</v>
      </c>
      <c r="E248" s="478"/>
      <c r="F248" s="477"/>
      <c r="G248" s="479"/>
      <c r="H248" s="477"/>
      <c r="I248" s="480" t="str">
        <f>IF(H248&lt;&gt;"",INDEX('Kode Akun'!$D:$D,MATCH($H248,'Kode Akun'!$C:$C,0),0),"")</f>
        <v/>
      </c>
      <c r="J248" s="481"/>
      <c r="K248" s="481"/>
      <c r="L248" s="482"/>
      <c r="M248" s="483"/>
      <c r="N248" s="484"/>
      <c r="O248" s="484"/>
      <c r="P248" s="488" t="str">
        <f>IFERROR(INDEX(Supplier!D:D,MATCH(O248,Supplier!C:C,0),0),"")</f>
        <v/>
      </c>
      <c r="Q248" s="484"/>
      <c r="R248" s="484"/>
      <c r="S248" s="488" t="str">
        <f>IFERROR(INDEX(Customer!D:D,MATCH(R248,Customer!C:C,0),0),"")</f>
        <v/>
      </c>
      <c r="T248" s="490" t="str">
        <f>IFERROR(INDEX('Kode Akun'!N:N,MATCH(H248,'Kode Akun'!C:C,0),0),"")</f>
        <v/>
      </c>
      <c r="U248" s="488" t="str">
        <f>IFERROR(INDEX('Kode Akun'!O:O,MATCH(H248,'Kode Akun'!C:C,0),0),"")</f>
        <v/>
      </c>
      <c r="V248" s="166"/>
    </row>
    <row r="249" spans="1:22" ht="15" customHeight="1" x14ac:dyDescent="0.25">
      <c r="A249" s="51">
        <f t="shared" si="9"/>
        <v>0</v>
      </c>
      <c r="B249" s="51">
        <f t="shared" si="10"/>
        <v>0</v>
      </c>
      <c r="C249" s="237">
        <f t="shared" si="11"/>
        <v>0</v>
      </c>
      <c r="D249" s="477">
        <v>240</v>
      </c>
      <c r="E249" s="478"/>
      <c r="F249" s="477"/>
      <c r="G249" s="479"/>
      <c r="H249" s="477"/>
      <c r="I249" s="480" t="str">
        <f>IF(H249&lt;&gt;"",INDEX('Kode Akun'!$D:$D,MATCH($H249,'Kode Akun'!$C:$C,0),0),"")</f>
        <v/>
      </c>
      <c r="J249" s="481"/>
      <c r="K249" s="481"/>
      <c r="L249" s="482"/>
      <c r="M249" s="483"/>
      <c r="N249" s="484"/>
      <c r="O249" s="484"/>
      <c r="P249" s="488" t="str">
        <f>IFERROR(INDEX(Supplier!D:D,MATCH(O249,Supplier!C:C,0),0),"")</f>
        <v/>
      </c>
      <c r="Q249" s="484"/>
      <c r="R249" s="484"/>
      <c r="S249" s="488" t="str">
        <f>IFERROR(INDEX(Customer!D:D,MATCH(R249,Customer!C:C,0),0),"")</f>
        <v/>
      </c>
      <c r="T249" s="490" t="str">
        <f>IFERROR(INDEX('Kode Akun'!N:N,MATCH(H249,'Kode Akun'!C:C,0),0),"")</f>
        <v/>
      </c>
      <c r="U249" s="488" t="str">
        <f>IFERROR(INDEX('Kode Akun'!O:O,MATCH(H249,'Kode Akun'!C:C,0),0),"")</f>
        <v/>
      </c>
      <c r="V249" s="166"/>
    </row>
    <row r="250" spans="1:22" ht="15" customHeight="1" x14ac:dyDescent="0.25">
      <c r="A250" s="51">
        <f t="shared" si="9"/>
        <v>0</v>
      </c>
      <c r="B250" s="51">
        <f t="shared" si="10"/>
        <v>0</v>
      </c>
      <c r="C250" s="237">
        <f t="shared" si="11"/>
        <v>0</v>
      </c>
      <c r="D250" s="477">
        <v>241</v>
      </c>
      <c r="E250" s="478"/>
      <c r="F250" s="477"/>
      <c r="G250" s="479"/>
      <c r="H250" s="477"/>
      <c r="I250" s="480" t="str">
        <f>IF(H250&lt;&gt;"",INDEX('Kode Akun'!$D:$D,MATCH($H250,'Kode Akun'!$C:$C,0),0),"")</f>
        <v/>
      </c>
      <c r="J250" s="481"/>
      <c r="K250" s="481"/>
      <c r="L250" s="482"/>
      <c r="M250" s="483"/>
      <c r="N250" s="484"/>
      <c r="O250" s="484"/>
      <c r="P250" s="488" t="str">
        <f>IFERROR(INDEX(Supplier!D:D,MATCH(O250,Supplier!C:C,0),0),"")</f>
        <v/>
      </c>
      <c r="Q250" s="484"/>
      <c r="R250" s="484"/>
      <c r="S250" s="488" t="str">
        <f>IFERROR(INDEX(Customer!D:D,MATCH(R250,Customer!C:C,0),0),"")</f>
        <v/>
      </c>
      <c r="T250" s="490" t="str">
        <f>IFERROR(INDEX('Kode Akun'!N:N,MATCH(H250,'Kode Akun'!C:C,0),0),"")</f>
        <v/>
      </c>
      <c r="U250" s="488" t="str">
        <f>IFERROR(INDEX('Kode Akun'!O:O,MATCH(H250,'Kode Akun'!C:C,0),0),"")</f>
        <v/>
      </c>
      <c r="V250" s="166"/>
    </row>
    <row r="251" spans="1:22" ht="15" customHeight="1" x14ac:dyDescent="0.25">
      <c r="A251" s="51">
        <f t="shared" si="9"/>
        <v>0</v>
      </c>
      <c r="B251" s="51">
        <f t="shared" si="10"/>
        <v>0</v>
      </c>
      <c r="C251" s="237">
        <f t="shared" si="11"/>
        <v>0</v>
      </c>
      <c r="D251" s="477">
        <v>242</v>
      </c>
      <c r="E251" s="478"/>
      <c r="F251" s="477"/>
      <c r="G251" s="479"/>
      <c r="H251" s="477"/>
      <c r="I251" s="480" t="str">
        <f>IF(H251&lt;&gt;"",INDEX('Kode Akun'!$D:$D,MATCH($H251,'Kode Akun'!$C:$C,0),0),"")</f>
        <v/>
      </c>
      <c r="J251" s="481"/>
      <c r="K251" s="481"/>
      <c r="L251" s="482"/>
      <c r="M251" s="483"/>
      <c r="N251" s="484"/>
      <c r="O251" s="484"/>
      <c r="P251" s="488" t="str">
        <f>IFERROR(INDEX(Supplier!D:D,MATCH(O251,Supplier!C:C,0),0),"")</f>
        <v/>
      </c>
      <c r="Q251" s="484"/>
      <c r="R251" s="484"/>
      <c r="S251" s="488" t="str">
        <f>IFERROR(INDEX(Customer!D:D,MATCH(R251,Customer!C:C,0),0),"")</f>
        <v/>
      </c>
      <c r="T251" s="490" t="str">
        <f>IFERROR(INDEX('Kode Akun'!N:N,MATCH(H251,'Kode Akun'!C:C,0),0),"")</f>
        <v/>
      </c>
      <c r="U251" s="488" t="str">
        <f>IFERROR(INDEX('Kode Akun'!O:O,MATCH(H251,'Kode Akun'!C:C,0),0),"")</f>
        <v/>
      </c>
      <c r="V251" s="166"/>
    </row>
    <row r="252" spans="1:22" ht="15" customHeight="1" x14ac:dyDescent="0.25">
      <c r="A252" s="51">
        <f t="shared" si="9"/>
        <v>0</v>
      </c>
      <c r="B252" s="51">
        <f t="shared" si="10"/>
        <v>0</v>
      </c>
      <c r="C252" s="237">
        <f t="shared" si="11"/>
        <v>0</v>
      </c>
      <c r="D252" s="477">
        <v>243</v>
      </c>
      <c r="E252" s="478"/>
      <c r="F252" s="477"/>
      <c r="G252" s="479"/>
      <c r="H252" s="477"/>
      <c r="I252" s="480" t="str">
        <f>IF(H252&lt;&gt;"",INDEX('Kode Akun'!$D:$D,MATCH($H252,'Kode Akun'!$C:$C,0),0),"")</f>
        <v/>
      </c>
      <c r="J252" s="481"/>
      <c r="K252" s="481"/>
      <c r="L252" s="482"/>
      <c r="M252" s="483"/>
      <c r="N252" s="484"/>
      <c r="O252" s="484"/>
      <c r="P252" s="488" t="str">
        <f>IFERROR(INDEX(Supplier!D:D,MATCH(O252,Supplier!C:C,0),0),"")</f>
        <v/>
      </c>
      <c r="Q252" s="484"/>
      <c r="R252" s="484"/>
      <c r="S252" s="488" t="str">
        <f>IFERROR(INDEX(Customer!D:D,MATCH(R252,Customer!C:C,0),0),"")</f>
        <v/>
      </c>
      <c r="T252" s="490" t="str">
        <f>IFERROR(INDEX('Kode Akun'!N:N,MATCH(H252,'Kode Akun'!C:C,0),0),"")</f>
        <v/>
      </c>
      <c r="U252" s="488" t="str">
        <f>IFERROR(INDEX('Kode Akun'!O:O,MATCH(H252,'Kode Akun'!C:C,0),0),"")</f>
        <v/>
      </c>
      <c r="V252" s="166"/>
    </row>
    <row r="253" spans="1:22" ht="15" customHeight="1" x14ac:dyDescent="0.25">
      <c r="A253" s="51">
        <f t="shared" si="9"/>
        <v>0</v>
      </c>
      <c r="B253" s="51">
        <f t="shared" si="10"/>
        <v>0</v>
      </c>
      <c r="C253" s="237">
        <f t="shared" si="11"/>
        <v>0</v>
      </c>
      <c r="D253" s="477">
        <v>244</v>
      </c>
      <c r="E253" s="478"/>
      <c r="F253" s="477"/>
      <c r="G253" s="479"/>
      <c r="H253" s="477"/>
      <c r="I253" s="480" t="str">
        <f>IF(H253&lt;&gt;"",INDEX('Kode Akun'!$D:$D,MATCH($H253,'Kode Akun'!$C:$C,0),0),"")</f>
        <v/>
      </c>
      <c r="J253" s="481"/>
      <c r="K253" s="481"/>
      <c r="L253" s="482"/>
      <c r="M253" s="483"/>
      <c r="N253" s="484"/>
      <c r="O253" s="484"/>
      <c r="P253" s="488" t="str">
        <f>IFERROR(INDEX(Supplier!D:D,MATCH(O253,Supplier!C:C,0),0),"")</f>
        <v/>
      </c>
      <c r="Q253" s="484"/>
      <c r="R253" s="484"/>
      <c r="S253" s="488" t="str">
        <f>IFERROR(INDEX(Customer!D:D,MATCH(R253,Customer!C:C,0),0),"")</f>
        <v/>
      </c>
      <c r="T253" s="490" t="str">
        <f>IFERROR(INDEX('Kode Akun'!N:N,MATCH(H253,'Kode Akun'!C:C,0),0),"")</f>
        <v/>
      </c>
      <c r="U253" s="488" t="str">
        <f>IFERROR(INDEX('Kode Akun'!O:O,MATCH(H253,'Kode Akun'!C:C,0),0),"")</f>
        <v/>
      </c>
      <c r="V253" s="166"/>
    </row>
    <row r="254" spans="1:22" ht="15" customHeight="1" x14ac:dyDescent="0.25">
      <c r="A254" s="51">
        <f t="shared" si="9"/>
        <v>0</v>
      </c>
      <c r="B254" s="51">
        <f t="shared" si="10"/>
        <v>0</v>
      </c>
      <c r="C254" s="237">
        <f t="shared" si="11"/>
        <v>0</v>
      </c>
      <c r="D254" s="477">
        <v>245</v>
      </c>
      <c r="E254" s="478"/>
      <c r="F254" s="477"/>
      <c r="G254" s="479"/>
      <c r="H254" s="477"/>
      <c r="I254" s="480" t="str">
        <f>IF(H254&lt;&gt;"",INDEX('Kode Akun'!$D:$D,MATCH($H254,'Kode Akun'!$C:$C,0),0),"")</f>
        <v/>
      </c>
      <c r="J254" s="481"/>
      <c r="K254" s="481"/>
      <c r="L254" s="482"/>
      <c r="M254" s="483"/>
      <c r="N254" s="484"/>
      <c r="O254" s="484"/>
      <c r="P254" s="488" t="str">
        <f>IFERROR(INDEX(Supplier!D:D,MATCH(O254,Supplier!C:C,0),0),"")</f>
        <v/>
      </c>
      <c r="Q254" s="484"/>
      <c r="R254" s="484"/>
      <c r="S254" s="488" t="str">
        <f>IFERROR(INDEX(Customer!D:D,MATCH(R254,Customer!C:C,0),0),"")</f>
        <v/>
      </c>
      <c r="T254" s="490" t="str">
        <f>IFERROR(INDEX('Kode Akun'!N:N,MATCH(H254,'Kode Akun'!C:C,0),0),"")</f>
        <v/>
      </c>
      <c r="U254" s="488" t="str">
        <f>IFERROR(INDEX('Kode Akun'!O:O,MATCH(H254,'Kode Akun'!C:C,0),0),"")</f>
        <v/>
      </c>
      <c r="V254" s="166"/>
    </row>
    <row r="255" spans="1:22" ht="15" customHeight="1" x14ac:dyDescent="0.25">
      <c r="A255" s="51">
        <f t="shared" si="9"/>
        <v>0</v>
      </c>
      <c r="B255" s="51">
        <f t="shared" si="10"/>
        <v>0</v>
      </c>
      <c r="C255" s="237">
        <f t="shared" si="11"/>
        <v>0</v>
      </c>
      <c r="D255" s="477">
        <v>246</v>
      </c>
      <c r="E255" s="478"/>
      <c r="F255" s="477"/>
      <c r="G255" s="479"/>
      <c r="H255" s="477"/>
      <c r="I255" s="480" t="str">
        <f>IF(H255&lt;&gt;"",INDEX('Kode Akun'!$D:$D,MATCH($H255,'Kode Akun'!$C:$C,0),0),"")</f>
        <v/>
      </c>
      <c r="J255" s="481"/>
      <c r="K255" s="481"/>
      <c r="L255" s="482"/>
      <c r="M255" s="483"/>
      <c r="N255" s="484"/>
      <c r="O255" s="484"/>
      <c r="P255" s="488" t="str">
        <f>IFERROR(INDEX(Supplier!D:D,MATCH(O255,Supplier!C:C,0),0),"")</f>
        <v/>
      </c>
      <c r="Q255" s="484"/>
      <c r="R255" s="484"/>
      <c r="S255" s="488" t="str">
        <f>IFERROR(INDEX(Customer!D:D,MATCH(R255,Customer!C:C,0),0),"")</f>
        <v/>
      </c>
      <c r="T255" s="490" t="str">
        <f>IFERROR(INDEX('Kode Akun'!N:N,MATCH(H255,'Kode Akun'!C:C,0),0),"")</f>
        <v/>
      </c>
      <c r="U255" s="488" t="str">
        <f>IFERROR(INDEX('Kode Akun'!O:O,MATCH(H255,'Kode Akun'!C:C,0),0),"")</f>
        <v/>
      </c>
      <c r="V255" s="166"/>
    </row>
    <row r="256" spans="1:22" ht="15" customHeight="1" x14ac:dyDescent="0.25">
      <c r="A256" s="51">
        <f t="shared" si="9"/>
        <v>0</v>
      </c>
      <c r="B256" s="51">
        <f t="shared" si="10"/>
        <v>0</v>
      </c>
      <c r="C256" s="237">
        <f t="shared" si="11"/>
        <v>0</v>
      </c>
      <c r="D256" s="477">
        <v>247</v>
      </c>
      <c r="E256" s="478"/>
      <c r="F256" s="477"/>
      <c r="G256" s="479"/>
      <c r="H256" s="477"/>
      <c r="I256" s="480" t="str">
        <f>IF(H256&lt;&gt;"",INDEX('Kode Akun'!$D:$D,MATCH($H256,'Kode Akun'!$C:$C,0),0),"")</f>
        <v/>
      </c>
      <c r="J256" s="481"/>
      <c r="K256" s="481"/>
      <c r="L256" s="482"/>
      <c r="M256" s="483"/>
      <c r="N256" s="484"/>
      <c r="O256" s="484"/>
      <c r="P256" s="488" t="str">
        <f>IFERROR(INDEX(Supplier!D:D,MATCH(O256,Supplier!C:C,0),0),"")</f>
        <v/>
      </c>
      <c r="Q256" s="484"/>
      <c r="R256" s="484"/>
      <c r="S256" s="488" t="str">
        <f>IFERROR(INDEX(Customer!D:D,MATCH(R256,Customer!C:C,0),0),"")</f>
        <v/>
      </c>
      <c r="T256" s="490" t="str">
        <f>IFERROR(INDEX('Kode Akun'!N:N,MATCH(H256,'Kode Akun'!C:C,0),0),"")</f>
        <v/>
      </c>
      <c r="U256" s="488" t="str">
        <f>IFERROR(INDEX('Kode Akun'!O:O,MATCH(H256,'Kode Akun'!C:C,0),0),"")</f>
        <v/>
      </c>
      <c r="V256" s="166"/>
    </row>
    <row r="257" spans="1:22" ht="15" customHeight="1" x14ac:dyDescent="0.25">
      <c r="A257" s="51">
        <f t="shared" si="9"/>
        <v>0</v>
      </c>
      <c r="B257" s="51">
        <f t="shared" si="10"/>
        <v>0</v>
      </c>
      <c r="C257" s="237">
        <f t="shared" si="11"/>
        <v>0</v>
      </c>
      <c r="D257" s="477">
        <v>248</v>
      </c>
      <c r="E257" s="478"/>
      <c r="F257" s="477"/>
      <c r="G257" s="479"/>
      <c r="H257" s="477"/>
      <c r="I257" s="480" t="str">
        <f>IF(H257&lt;&gt;"",INDEX('Kode Akun'!$D:$D,MATCH($H257,'Kode Akun'!$C:$C,0),0),"")</f>
        <v/>
      </c>
      <c r="J257" s="481"/>
      <c r="K257" s="481"/>
      <c r="L257" s="482"/>
      <c r="M257" s="483"/>
      <c r="N257" s="484"/>
      <c r="O257" s="484"/>
      <c r="P257" s="488" t="str">
        <f>IFERROR(INDEX(Supplier!D:D,MATCH(O257,Supplier!C:C,0),0),"")</f>
        <v/>
      </c>
      <c r="Q257" s="484"/>
      <c r="R257" s="484"/>
      <c r="S257" s="488" t="str">
        <f>IFERROR(INDEX(Customer!D:D,MATCH(R257,Customer!C:C,0),0),"")</f>
        <v/>
      </c>
      <c r="T257" s="490" t="str">
        <f>IFERROR(INDEX('Kode Akun'!N:N,MATCH(H257,'Kode Akun'!C:C,0),0),"")</f>
        <v/>
      </c>
      <c r="U257" s="488" t="str">
        <f>IFERROR(INDEX('Kode Akun'!O:O,MATCH(H257,'Kode Akun'!C:C,0),0),"")</f>
        <v/>
      </c>
      <c r="V257" s="166"/>
    </row>
    <row r="258" spans="1:22" ht="15" customHeight="1" x14ac:dyDescent="0.25">
      <c r="A258" s="51">
        <f t="shared" si="9"/>
        <v>0</v>
      </c>
      <c r="B258" s="51">
        <f t="shared" si="10"/>
        <v>0</v>
      </c>
      <c r="C258" s="237">
        <f t="shared" si="11"/>
        <v>0</v>
      </c>
      <c r="D258" s="477">
        <v>249</v>
      </c>
      <c r="E258" s="478"/>
      <c r="F258" s="477"/>
      <c r="G258" s="479"/>
      <c r="H258" s="477"/>
      <c r="I258" s="480" t="str">
        <f>IF(H258&lt;&gt;"",INDEX('Kode Akun'!$D:$D,MATCH($H258,'Kode Akun'!$C:$C,0),0),"")</f>
        <v/>
      </c>
      <c r="J258" s="481"/>
      <c r="K258" s="481"/>
      <c r="L258" s="482"/>
      <c r="M258" s="483"/>
      <c r="N258" s="484"/>
      <c r="O258" s="484"/>
      <c r="P258" s="488" t="str">
        <f>IFERROR(INDEX(Supplier!D:D,MATCH(O258,Supplier!C:C,0),0),"")</f>
        <v/>
      </c>
      <c r="Q258" s="484"/>
      <c r="R258" s="484"/>
      <c r="S258" s="488" t="str">
        <f>IFERROR(INDEX(Customer!D:D,MATCH(R258,Customer!C:C,0),0),"")</f>
        <v/>
      </c>
      <c r="T258" s="490" t="str">
        <f>IFERROR(INDEX('Kode Akun'!N:N,MATCH(H258,'Kode Akun'!C:C,0),0),"")</f>
        <v/>
      </c>
      <c r="U258" s="488" t="str">
        <f>IFERROR(INDEX('Kode Akun'!O:O,MATCH(H258,'Kode Akun'!C:C,0),0),"")</f>
        <v/>
      </c>
      <c r="V258" s="166"/>
    </row>
    <row r="259" spans="1:22" ht="15" customHeight="1" x14ac:dyDescent="0.25">
      <c r="A259" s="51">
        <f t="shared" si="9"/>
        <v>0</v>
      </c>
      <c r="B259" s="51">
        <f t="shared" si="10"/>
        <v>0</v>
      </c>
      <c r="C259" s="237">
        <f t="shared" si="11"/>
        <v>0</v>
      </c>
      <c r="D259" s="477">
        <v>250</v>
      </c>
      <c r="E259" s="478"/>
      <c r="F259" s="477"/>
      <c r="G259" s="479"/>
      <c r="H259" s="477"/>
      <c r="I259" s="480" t="str">
        <f>IF(H259&lt;&gt;"",INDEX('Kode Akun'!$D:$D,MATCH($H259,'Kode Akun'!$C:$C,0),0),"")</f>
        <v/>
      </c>
      <c r="J259" s="481"/>
      <c r="K259" s="481"/>
      <c r="L259" s="482"/>
      <c r="M259" s="483"/>
      <c r="N259" s="484"/>
      <c r="O259" s="484"/>
      <c r="P259" s="488" t="str">
        <f>IFERROR(INDEX(Supplier!D:D,MATCH(O259,Supplier!C:C,0),0),"")</f>
        <v/>
      </c>
      <c r="Q259" s="484"/>
      <c r="R259" s="484"/>
      <c r="S259" s="488" t="str">
        <f>IFERROR(INDEX(Customer!D:D,MATCH(R259,Customer!C:C,0),0),"")</f>
        <v/>
      </c>
      <c r="T259" s="490" t="str">
        <f>IFERROR(INDEX('Kode Akun'!N:N,MATCH(H259,'Kode Akun'!C:C,0),0),"")</f>
        <v/>
      </c>
      <c r="U259" s="488" t="str">
        <f>IFERROR(INDEX('Kode Akun'!O:O,MATCH(H259,'Kode Akun'!C:C,0),0),"")</f>
        <v/>
      </c>
      <c r="V259" s="166"/>
    </row>
    <row r="260" spans="1:22" ht="15" customHeight="1" x14ac:dyDescent="0.25">
      <c r="A260" s="51">
        <f t="shared" si="9"/>
        <v>0</v>
      </c>
      <c r="B260" s="51">
        <f t="shared" si="10"/>
        <v>0</v>
      </c>
      <c r="C260" s="237">
        <f t="shared" si="11"/>
        <v>0</v>
      </c>
      <c r="D260" s="477">
        <v>251</v>
      </c>
      <c r="E260" s="478"/>
      <c r="F260" s="477"/>
      <c r="G260" s="479"/>
      <c r="H260" s="477"/>
      <c r="I260" s="480" t="str">
        <f>IF(H260&lt;&gt;"",INDEX('Kode Akun'!$D:$D,MATCH($H260,'Kode Akun'!$C:$C,0),0),"")</f>
        <v/>
      </c>
      <c r="J260" s="481"/>
      <c r="K260" s="481"/>
      <c r="L260" s="482"/>
      <c r="M260" s="483"/>
      <c r="N260" s="484"/>
      <c r="O260" s="484"/>
      <c r="P260" s="488" t="str">
        <f>IFERROR(INDEX(Supplier!D:D,MATCH(O260,Supplier!C:C,0),0),"")</f>
        <v/>
      </c>
      <c r="Q260" s="484"/>
      <c r="R260" s="484"/>
      <c r="S260" s="488" t="str">
        <f>IFERROR(INDEX(Customer!D:D,MATCH(R260,Customer!C:C,0),0),"")</f>
        <v/>
      </c>
      <c r="T260" s="490" t="str">
        <f>IFERROR(INDEX('Kode Akun'!N:N,MATCH(H260,'Kode Akun'!C:C,0),0),"")</f>
        <v/>
      </c>
      <c r="U260" s="488" t="str">
        <f>IFERROR(INDEX('Kode Akun'!O:O,MATCH(H260,'Kode Akun'!C:C,0),0),"")</f>
        <v/>
      </c>
      <c r="V260" s="166"/>
    </row>
    <row r="261" spans="1:22" ht="15" customHeight="1" x14ac:dyDescent="0.25">
      <c r="A261" s="51">
        <f t="shared" si="9"/>
        <v>0</v>
      </c>
      <c r="B261" s="51">
        <f t="shared" si="10"/>
        <v>0</v>
      </c>
      <c r="C261" s="237">
        <f t="shared" si="11"/>
        <v>0</v>
      </c>
      <c r="D261" s="477">
        <v>252</v>
      </c>
      <c r="E261" s="478"/>
      <c r="F261" s="477"/>
      <c r="G261" s="479"/>
      <c r="H261" s="477"/>
      <c r="I261" s="480" t="str">
        <f>IF(H261&lt;&gt;"",INDEX('Kode Akun'!$D:$D,MATCH($H261,'Kode Akun'!$C:$C,0),0),"")</f>
        <v/>
      </c>
      <c r="J261" s="481"/>
      <c r="K261" s="481"/>
      <c r="L261" s="482"/>
      <c r="M261" s="483"/>
      <c r="N261" s="484"/>
      <c r="O261" s="484"/>
      <c r="P261" s="488" t="str">
        <f>IFERROR(INDEX(Supplier!D:D,MATCH(O261,Supplier!C:C,0),0),"")</f>
        <v/>
      </c>
      <c r="Q261" s="484"/>
      <c r="R261" s="484"/>
      <c r="S261" s="488" t="str">
        <f>IFERROR(INDEX(Customer!D:D,MATCH(R261,Customer!C:C,0),0),"")</f>
        <v/>
      </c>
      <c r="T261" s="490" t="str">
        <f>IFERROR(INDEX('Kode Akun'!N:N,MATCH(H261,'Kode Akun'!C:C,0),0),"")</f>
        <v/>
      </c>
      <c r="U261" s="488" t="str">
        <f>IFERROR(INDEX('Kode Akun'!O:O,MATCH(H261,'Kode Akun'!C:C,0),0),"")</f>
        <v/>
      </c>
      <c r="V261" s="166"/>
    </row>
    <row r="262" spans="1:22" ht="15" customHeight="1" x14ac:dyDescent="0.25">
      <c r="A262" s="51">
        <f t="shared" si="9"/>
        <v>0</v>
      </c>
      <c r="B262" s="51">
        <f t="shared" si="10"/>
        <v>0</v>
      </c>
      <c r="C262" s="237">
        <f t="shared" si="11"/>
        <v>0</v>
      </c>
      <c r="D262" s="477">
        <v>253</v>
      </c>
      <c r="E262" s="478"/>
      <c r="F262" s="477"/>
      <c r="G262" s="479"/>
      <c r="H262" s="477"/>
      <c r="I262" s="480" t="str">
        <f>IF(H262&lt;&gt;"",INDEX('Kode Akun'!$D:$D,MATCH($H262,'Kode Akun'!$C:$C,0),0),"")</f>
        <v/>
      </c>
      <c r="J262" s="481"/>
      <c r="K262" s="481"/>
      <c r="L262" s="482"/>
      <c r="M262" s="483"/>
      <c r="N262" s="484"/>
      <c r="O262" s="484"/>
      <c r="P262" s="488" t="str">
        <f>IFERROR(INDEX(Supplier!D:D,MATCH(O262,Supplier!C:C,0),0),"")</f>
        <v/>
      </c>
      <c r="Q262" s="484"/>
      <c r="R262" s="484"/>
      <c r="S262" s="488" t="str">
        <f>IFERROR(INDEX(Customer!D:D,MATCH(R262,Customer!C:C,0),0),"")</f>
        <v/>
      </c>
      <c r="T262" s="490" t="str">
        <f>IFERROR(INDEX('Kode Akun'!N:N,MATCH(H262,'Kode Akun'!C:C,0),0),"")</f>
        <v/>
      </c>
      <c r="U262" s="488" t="str">
        <f>IFERROR(INDEX('Kode Akun'!O:O,MATCH(H262,'Kode Akun'!C:C,0),0),"")</f>
        <v/>
      </c>
      <c r="V262" s="166"/>
    </row>
    <row r="263" spans="1:22" ht="15" customHeight="1" x14ac:dyDescent="0.25">
      <c r="A263" s="51">
        <f t="shared" si="9"/>
        <v>0</v>
      </c>
      <c r="B263" s="51">
        <f t="shared" si="10"/>
        <v>0</v>
      </c>
      <c r="C263" s="237">
        <f t="shared" si="11"/>
        <v>0</v>
      </c>
      <c r="D263" s="477">
        <v>254</v>
      </c>
      <c r="E263" s="478"/>
      <c r="F263" s="477"/>
      <c r="G263" s="479"/>
      <c r="H263" s="477"/>
      <c r="I263" s="480" t="str">
        <f>IF(H263&lt;&gt;"",INDEX('Kode Akun'!$D:$D,MATCH($H263,'Kode Akun'!$C:$C,0),0),"")</f>
        <v/>
      </c>
      <c r="J263" s="481"/>
      <c r="K263" s="481"/>
      <c r="L263" s="482"/>
      <c r="M263" s="483"/>
      <c r="N263" s="484"/>
      <c r="O263" s="484"/>
      <c r="P263" s="488" t="str">
        <f>IFERROR(INDEX(Supplier!D:D,MATCH(O263,Supplier!C:C,0),0),"")</f>
        <v/>
      </c>
      <c r="Q263" s="484"/>
      <c r="R263" s="484"/>
      <c r="S263" s="488" t="str">
        <f>IFERROR(INDEX(Customer!D:D,MATCH(R263,Customer!C:C,0),0),"")</f>
        <v/>
      </c>
      <c r="T263" s="490" t="str">
        <f>IFERROR(INDEX('Kode Akun'!N:N,MATCH(H263,'Kode Akun'!C:C,0),0),"")</f>
        <v/>
      </c>
      <c r="U263" s="488" t="str">
        <f>IFERROR(INDEX('Kode Akun'!O:O,MATCH(H263,'Kode Akun'!C:C,0),0),"")</f>
        <v/>
      </c>
      <c r="V263" s="166"/>
    </row>
    <row r="264" spans="1:22" ht="15" customHeight="1" x14ac:dyDescent="0.25">
      <c r="A264" s="51">
        <f t="shared" si="9"/>
        <v>0</v>
      </c>
      <c r="B264" s="51">
        <f t="shared" si="10"/>
        <v>0</v>
      </c>
      <c r="C264" s="237">
        <f t="shared" si="11"/>
        <v>0</v>
      </c>
      <c r="D264" s="477">
        <v>255</v>
      </c>
      <c r="E264" s="478"/>
      <c r="F264" s="477"/>
      <c r="G264" s="479"/>
      <c r="H264" s="477"/>
      <c r="I264" s="480" t="str">
        <f>IF(H264&lt;&gt;"",INDEX('Kode Akun'!$D:$D,MATCH($H264,'Kode Akun'!$C:$C,0),0),"")</f>
        <v/>
      </c>
      <c r="J264" s="481"/>
      <c r="K264" s="481"/>
      <c r="L264" s="482"/>
      <c r="M264" s="483"/>
      <c r="N264" s="484"/>
      <c r="O264" s="484"/>
      <c r="P264" s="488" t="str">
        <f>IFERROR(INDEX(Supplier!D:D,MATCH(O264,Supplier!C:C,0),0),"")</f>
        <v/>
      </c>
      <c r="Q264" s="484"/>
      <c r="R264" s="484"/>
      <c r="S264" s="488" t="str">
        <f>IFERROR(INDEX(Customer!D:D,MATCH(R264,Customer!C:C,0),0),"")</f>
        <v/>
      </c>
      <c r="T264" s="490" t="str">
        <f>IFERROR(INDEX('Kode Akun'!N:N,MATCH(H264,'Kode Akun'!C:C,0),0),"")</f>
        <v/>
      </c>
      <c r="U264" s="488" t="str">
        <f>IFERROR(INDEX('Kode Akun'!O:O,MATCH(H264,'Kode Akun'!C:C,0),0),"")</f>
        <v/>
      </c>
      <c r="V264" s="166"/>
    </row>
    <row r="265" spans="1:22" ht="15" customHeight="1" x14ac:dyDescent="0.25">
      <c r="A265" s="51">
        <f t="shared" si="9"/>
        <v>0</v>
      </c>
      <c r="B265" s="51">
        <f t="shared" si="10"/>
        <v>0</v>
      </c>
      <c r="C265" s="237">
        <f t="shared" si="11"/>
        <v>0</v>
      </c>
      <c r="D265" s="477">
        <v>256</v>
      </c>
      <c r="E265" s="478"/>
      <c r="F265" s="477"/>
      <c r="G265" s="479"/>
      <c r="H265" s="477"/>
      <c r="I265" s="480" t="str">
        <f>IF(H265&lt;&gt;"",INDEX('Kode Akun'!$D:$D,MATCH($H265,'Kode Akun'!$C:$C,0),0),"")</f>
        <v/>
      </c>
      <c r="J265" s="481"/>
      <c r="K265" s="481"/>
      <c r="L265" s="482"/>
      <c r="M265" s="483"/>
      <c r="N265" s="484"/>
      <c r="O265" s="484"/>
      <c r="P265" s="488" t="str">
        <f>IFERROR(INDEX(Supplier!D:D,MATCH(O265,Supplier!C:C,0),0),"")</f>
        <v/>
      </c>
      <c r="Q265" s="484"/>
      <c r="R265" s="484"/>
      <c r="S265" s="488" t="str">
        <f>IFERROR(INDEX(Customer!D:D,MATCH(R265,Customer!C:C,0),0),"")</f>
        <v/>
      </c>
      <c r="T265" s="490" t="str">
        <f>IFERROR(INDEX('Kode Akun'!N:N,MATCH(H265,'Kode Akun'!C:C,0),0),"")</f>
        <v/>
      </c>
      <c r="U265" s="488" t="str">
        <f>IFERROR(INDEX('Kode Akun'!O:O,MATCH(H265,'Kode Akun'!C:C,0),0),"")</f>
        <v/>
      </c>
      <c r="V265" s="166"/>
    </row>
    <row r="266" spans="1:22" ht="15" customHeight="1" x14ac:dyDescent="0.25">
      <c r="A266" s="51">
        <f t="shared" ref="A266:A329" si="12">IF(AND(H266=arapcontrol,O266=arapledgercode),IF(A265=0,APJKMax+A265+1,A265+1),A265)</f>
        <v>0</v>
      </c>
      <c r="B266" s="51">
        <f t="shared" ref="B266:B329" si="13">IF(AND(H266=AkunARKontrol,R266=AkunAR),IF(B265=0,ARJKMax+B265+1,B265+1),B265)</f>
        <v>0</v>
      </c>
      <c r="C266" s="237">
        <f t="shared" ref="C266:C329" si="14">IF(H266=AkunBukuBesar,IF(C265=0,GLJHMax+C265+1,C265+1),C265)</f>
        <v>0</v>
      </c>
      <c r="D266" s="477">
        <v>257</v>
      </c>
      <c r="E266" s="478"/>
      <c r="F266" s="477"/>
      <c r="G266" s="479"/>
      <c r="H266" s="477"/>
      <c r="I266" s="480" t="str">
        <f>IF(H266&lt;&gt;"",INDEX('Kode Akun'!$D:$D,MATCH($H266,'Kode Akun'!$C:$C,0),0),"")</f>
        <v/>
      </c>
      <c r="J266" s="481"/>
      <c r="K266" s="481"/>
      <c r="L266" s="482"/>
      <c r="M266" s="483"/>
      <c r="N266" s="484"/>
      <c r="O266" s="484"/>
      <c r="P266" s="488" t="str">
        <f>IFERROR(INDEX(Supplier!D:D,MATCH(O266,Supplier!C:C,0),0),"")</f>
        <v/>
      </c>
      <c r="Q266" s="484"/>
      <c r="R266" s="484"/>
      <c r="S266" s="488" t="str">
        <f>IFERROR(INDEX(Customer!D:D,MATCH(R266,Customer!C:C,0),0),"")</f>
        <v/>
      </c>
      <c r="T266" s="490" t="str">
        <f>IFERROR(INDEX('Kode Akun'!N:N,MATCH(H266,'Kode Akun'!C:C,0),0),"")</f>
        <v/>
      </c>
      <c r="U266" s="488" t="str">
        <f>IFERROR(INDEX('Kode Akun'!O:O,MATCH(H266,'Kode Akun'!C:C,0),0),"")</f>
        <v/>
      </c>
      <c r="V266" s="166"/>
    </row>
    <row r="267" spans="1:22" ht="15" customHeight="1" x14ac:dyDescent="0.25">
      <c r="A267" s="51">
        <f t="shared" si="12"/>
        <v>0</v>
      </c>
      <c r="B267" s="51">
        <f t="shared" si="13"/>
        <v>0</v>
      </c>
      <c r="C267" s="237">
        <f t="shared" si="14"/>
        <v>0</v>
      </c>
      <c r="D267" s="477">
        <v>258</v>
      </c>
      <c r="E267" s="478"/>
      <c r="F267" s="477"/>
      <c r="G267" s="479"/>
      <c r="H267" s="477"/>
      <c r="I267" s="480" t="str">
        <f>IF(H267&lt;&gt;"",INDEX('Kode Akun'!$D:$D,MATCH($H267,'Kode Akun'!$C:$C,0),0),"")</f>
        <v/>
      </c>
      <c r="J267" s="481"/>
      <c r="K267" s="481"/>
      <c r="L267" s="482"/>
      <c r="M267" s="483"/>
      <c r="N267" s="484"/>
      <c r="O267" s="484"/>
      <c r="P267" s="488" t="str">
        <f>IFERROR(INDEX(Supplier!D:D,MATCH(O267,Supplier!C:C,0),0),"")</f>
        <v/>
      </c>
      <c r="Q267" s="484"/>
      <c r="R267" s="484"/>
      <c r="S267" s="488" t="str">
        <f>IFERROR(INDEX(Customer!D:D,MATCH(R267,Customer!C:C,0),0),"")</f>
        <v/>
      </c>
      <c r="T267" s="490" t="str">
        <f>IFERROR(INDEX('Kode Akun'!N:N,MATCH(H267,'Kode Akun'!C:C,0),0),"")</f>
        <v/>
      </c>
      <c r="U267" s="488" t="str">
        <f>IFERROR(INDEX('Kode Akun'!O:O,MATCH(H267,'Kode Akun'!C:C,0),0),"")</f>
        <v/>
      </c>
      <c r="V267" s="166"/>
    </row>
    <row r="268" spans="1:22" ht="15" customHeight="1" x14ac:dyDescent="0.25">
      <c r="A268" s="51">
        <f t="shared" si="12"/>
        <v>0</v>
      </c>
      <c r="B268" s="51">
        <f t="shared" si="13"/>
        <v>0</v>
      </c>
      <c r="C268" s="237">
        <f t="shared" si="14"/>
        <v>0</v>
      </c>
      <c r="D268" s="477">
        <v>259</v>
      </c>
      <c r="E268" s="478"/>
      <c r="F268" s="477"/>
      <c r="G268" s="479"/>
      <c r="H268" s="477"/>
      <c r="I268" s="480" t="str">
        <f>IF(H268&lt;&gt;"",INDEX('Kode Akun'!$D:$D,MATCH($H268,'Kode Akun'!$C:$C,0),0),"")</f>
        <v/>
      </c>
      <c r="J268" s="481"/>
      <c r="K268" s="481"/>
      <c r="L268" s="482"/>
      <c r="M268" s="483"/>
      <c r="N268" s="484"/>
      <c r="O268" s="484"/>
      <c r="P268" s="488" t="str">
        <f>IFERROR(INDEX(Supplier!D:D,MATCH(O268,Supplier!C:C,0),0),"")</f>
        <v/>
      </c>
      <c r="Q268" s="484"/>
      <c r="R268" s="484"/>
      <c r="S268" s="488" t="str">
        <f>IFERROR(INDEX(Customer!D:D,MATCH(R268,Customer!C:C,0),0),"")</f>
        <v/>
      </c>
      <c r="T268" s="490" t="str">
        <f>IFERROR(INDEX('Kode Akun'!N:N,MATCH(H268,'Kode Akun'!C:C,0),0),"")</f>
        <v/>
      </c>
      <c r="U268" s="488" t="str">
        <f>IFERROR(INDEX('Kode Akun'!O:O,MATCH(H268,'Kode Akun'!C:C,0),0),"")</f>
        <v/>
      </c>
      <c r="V268" s="166"/>
    </row>
    <row r="269" spans="1:22" ht="15" customHeight="1" x14ac:dyDescent="0.25">
      <c r="A269" s="51">
        <f t="shared" si="12"/>
        <v>0</v>
      </c>
      <c r="B269" s="51">
        <f t="shared" si="13"/>
        <v>0</v>
      </c>
      <c r="C269" s="237">
        <f t="shared" si="14"/>
        <v>0</v>
      </c>
      <c r="D269" s="477">
        <v>260</v>
      </c>
      <c r="E269" s="478"/>
      <c r="F269" s="477"/>
      <c r="G269" s="479"/>
      <c r="H269" s="477"/>
      <c r="I269" s="480" t="str">
        <f>IF(H269&lt;&gt;"",INDEX('Kode Akun'!$D:$D,MATCH($H269,'Kode Akun'!$C:$C,0),0),"")</f>
        <v/>
      </c>
      <c r="J269" s="481"/>
      <c r="K269" s="481"/>
      <c r="L269" s="482"/>
      <c r="M269" s="483"/>
      <c r="N269" s="484"/>
      <c r="O269" s="484"/>
      <c r="P269" s="488" t="str">
        <f>IFERROR(INDEX(Supplier!D:D,MATCH(O269,Supplier!C:C,0),0),"")</f>
        <v/>
      </c>
      <c r="Q269" s="484"/>
      <c r="R269" s="484"/>
      <c r="S269" s="488" t="str">
        <f>IFERROR(INDEX(Customer!D:D,MATCH(R269,Customer!C:C,0),0),"")</f>
        <v/>
      </c>
      <c r="T269" s="490" t="str">
        <f>IFERROR(INDEX('Kode Akun'!N:N,MATCH(H269,'Kode Akun'!C:C,0),0),"")</f>
        <v/>
      </c>
      <c r="U269" s="488" t="str">
        <f>IFERROR(INDEX('Kode Akun'!O:O,MATCH(H269,'Kode Akun'!C:C,0),0),"")</f>
        <v/>
      </c>
      <c r="V269" s="166"/>
    </row>
    <row r="270" spans="1:22" ht="15" customHeight="1" x14ac:dyDescent="0.25">
      <c r="A270" s="51">
        <f t="shared" si="12"/>
        <v>0</v>
      </c>
      <c r="B270" s="51">
        <f t="shared" si="13"/>
        <v>0</v>
      </c>
      <c r="C270" s="237">
        <f t="shared" si="14"/>
        <v>0</v>
      </c>
      <c r="D270" s="477">
        <v>261</v>
      </c>
      <c r="E270" s="478"/>
      <c r="F270" s="477"/>
      <c r="G270" s="479"/>
      <c r="H270" s="477"/>
      <c r="I270" s="480" t="str">
        <f>IF(H270&lt;&gt;"",INDEX('Kode Akun'!$D:$D,MATCH($H270,'Kode Akun'!$C:$C,0),0),"")</f>
        <v/>
      </c>
      <c r="J270" s="481"/>
      <c r="K270" s="481"/>
      <c r="L270" s="482"/>
      <c r="M270" s="483"/>
      <c r="N270" s="484"/>
      <c r="O270" s="484"/>
      <c r="P270" s="488" t="str">
        <f>IFERROR(INDEX(Supplier!D:D,MATCH(O270,Supplier!C:C,0),0),"")</f>
        <v/>
      </c>
      <c r="Q270" s="484"/>
      <c r="R270" s="484"/>
      <c r="S270" s="488" t="str">
        <f>IFERROR(INDEX(Customer!D:D,MATCH(R270,Customer!C:C,0),0),"")</f>
        <v/>
      </c>
      <c r="T270" s="490" t="str">
        <f>IFERROR(INDEX('Kode Akun'!N:N,MATCH(H270,'Kode Akun'!C:C,0),0),"")</f>
        <v/>
      </c>
      <c r="U270" s="488" t="str">
        <f>IFERROR(INDEX('Kode Akun'!O:O,MATCH(H270,'Kode Akun'!C:C,0),0),"")</f>
        <v/>
      </c>
      <c r="V270" s="166"/>
    </row>
    <row r="271" spans="1:22" ht="15" customHeight="1" x14ac:dyDescent="0.25">
      <c r="A271" s="51">
        <f t="shared" si="12"/>
        <v>0</v>
      </c>
      <c r="B271" s="51">
        <f t="shared" si="13"/>
        <v>0</v>
      </c>
      <c r="C271" s="237">
        <f t="shared" si="14"/>
        <v>0</v>
      </c>
      <c r="D271" s="477">
        <v>262</v>
      </c>
      <c r="E271" s="478"/>
      <c r="F271" s="477"/>
      <c r="G271" s="479"/>
      <c r="H271" s="477"/>
      <c r="I271" s="480" t="str">
        <f>IF(H271&lt;&gt;"",INDEX('Kode Akun'!$D:$D,MATCH($H271,'Kode Akun'!$C:$C,0),0),"")</f>
        <v/>
      </c>
      <c r="J271" s="481"/>
      <c r="K271" s="481"/>
      <c r="L271" s="482"/>
      <c r="M271" s="483"/>
      <c r="N271" s="484"/>
      <c r="O271" s="484"/>
      <c r="P271" s="488" t="str">
        <f>IFERROR(INDEX(Supplier!D:D,MATCH(O271,Supplier!C:C,0),0),"")</f>
        <v/>
      </c>
      <c r="Q271" s="484"/>
      <c r="R271" s="484"/>
      <c r="S271" s="488" t="str">
        <f>IFERROR(INDEX(Customer!D:D,MATCH(R271,Customer!C:C,0),0),"")</f>
        <v/>
      </c>
      <c r="T271" s="490" t="str">
        <f>IFERROR(INDEX('Kode Akun'!N:N,MATCH(H271,'Kode Akun'!C:C,0),0),"")</f>
        <v/>
      </c>
      <c r="U271" s="488" t="str">
        <f>IFERROR(INDEX('Kode Akun'!O:O,MATCH(H271,'Kode Akun'!C:C,0),0),"")</f>
        <v/>
      </c>
      <c r="V271" s="166"/>
    </row>
    <row r="272" spans="1:22" ht="15" customHeight="1" x14ac:dyDescent="0.25">
      <c r="A272" s="51">
        <f t="shared" si="12"/>
        <v>0</v>
      </c>
      <c r="B272" s="51">
        <f t="shared" si="13"/>
        <v>0</v>
      </c>
      <c r="C272" s="237">
        <f t="shared" si="14"/>
        <v>0</v>
      </c>
      <c r="D272" s="477">
        <v>263</v>
      </c>
      <c r="E272" s="478"/>
      <c r="F272" s="477"/>
      <c r="G272" s="479"/>
      <c r="H272" s="477"/>
      <c r="I272" s="480" t="str">
        <f>IF(H272&lt;&gt;"",INDEX('Kode Akun'!$D:$D,MATCH($H272,'Kode Akun'!$C:$C,0),0),"")</f>
        <v/>
      </c>
      <c r="J272" s="481"/>
      <c r="K272" s="481"/>
      <c r="L272" s="482"/>
      <c r="M272" s="483"/>
      <c r="N272" s="484"/>
      <c r="O272" s="484"/>
      <c r="P272" s="488" t="str">
        <f>IFERROR(INDEX(Supplier!D:D,MATCH(O272,Supplier!C:C,0),0),"")</f>
        <v/>
      </c>
      <c r="Q272" s="484"/>
      <c r="R272" s="484"/>
      <c r="S272" s="488" t="str">
        <f>IFERROR(INDEX(Customer!D:D,MATCH(R272,Customer!C:C,0),0),"")</f>
        <v/>
      </c>
      <c r="T272" s="490" t="str">
        <f>IFERROR(INDEX('Kode Akun'!N:N,MATCH(H272,'Kode Akun'!C:C,0),0),"")</f>
        <v/>
      </c>
      <c r="U272" s="488" t="str">
        <f>IFERROR(INDEX('Kode Akun'!O:O,MATCH(H272,'Kode Akun'!C:C,0),0),"")</f>
        <v/>
      </c>
      <c r="V272" s="166"/>
    </row>
    <row r="273" spans="1:22" ht="15" customHeight="1" x14ac:dyDescent="0.25">
      <c r="A273" s="51">
        <f t="shared" si="12"/>
        <v>0</v>
      </c>
      <c r="B273" s="51">
        <f t="shared" si="13"/>
        <v>0</v>
      </c>
      <c r="C273" s="237">
        <f t="shared" si="14"/>
        <v>0</v>
      </c>
      <c r="D273" s="477">
        <v>264</v>
      </c>
      <c r="E273" s="478"/>
      <c r="F273" s="477"/>
      <c r="G273" s="479"/>
      <c r="H273" s="477"/>
      <c r="I273" s="480" t="str">
        <f>IF(H273&lt;&gt;"",INDEX('Kode Akun'!$D:$D,MATCH($H273,'Kode Akun'!$C:$C,0),0),"")</f>
        <v/>
      </c>
      <c r="J273" s="481"/>
      <c r="K273" s="481"/>
      <c r="L273" s="482"/>
      <c r="M273" s="483"/>
      <c r="N273" s="484"/>
      <c r="O273" s="484"/>
      <c r="P273" s="488" t="str">
        <f>IFERROR(INDEX(Supplier!D:D,MATCH(O273,Supplier!C:C,0),0),"")</f>
        <v/>
      </c>
      <c r="Q273" s="484"/>
      <c r="R273" s="484"/>
      <c r="S273" s="488" t="str">
        <f>IFERROR(INDEX(Customer!D:D,MATCH(R273,Customer!C:C,0),0),"")</f>
        <v/>
      </c>
      <c r="T273" s="490" t="str">
        <f>IFERROR(INDEX('Kode Akun'!N:N,MATCH(H273,'Kode Akun'!C:C,0),0),"")</f>
        <v/>
      </c>
      <c r="U273" s="488" t="str">
        <f>IFERROR(INDEX('Kode Akun'!O:O,MATCH(H273,'Kode Akun'!C:C,0),0),"")</f>
        <v/>
      </c>
      <c r="V273" s="166"/>
    </row>
    <row r="274" spans="1:22" ht="15" customHeight="1" x14ac:dyDescent="0.25">
      <c r="A274" s="51">
        <f t="shared" si="12"/>
        <v>0</v>
      </c>
      <c r="B274" s="51">
        <f t="shared" si="13"/>
        <v>0</v>
      </c>
      <c r="C274" s="237">
        <f t="shared" si="14"/>
        <v>0</v>
      </c>
      <c r="D274" s="477">
        <v>265</v>
      </c>
      <c r="E274" s="478"/>
      <c r="F274" s="477"/>
      <c r="G274" s="479"/>
      <c r="H274" s="477"/>
      <c r="I274" s="480" t="str">
        <f>IF(H274&lt;&gt;"",INDEX('Kode Akun'!$D:$D,MATCH($H274,'Kode Akun'!$C:$C,0),0),"")</f>
        <v/>
      </c>
      <c r="J274" s="481"/>
      <c r="K274" s="481"/>
      <c r="L274" s="482"/>
      <c r="M274" s="483"/>
      <c r="N274" s="484"/>
      <c r="O274" s="484"/>
      <c r="P274" s="488" t="str">
        <f>IFERROR(INDEX(Supplier!D:D,MATCH(O274,Supplier!C:C,0),0),"")</f>
        <v/>
      </c>
      <c r="Q274" s="484"/>
      <c r="R274" s="484"/>
      <c r="S274" s="488" t="str">
        <f>IFERROR(INDEX(Customer!D:D,MATCH(R274,Customer!C:C,0),0),"")</f>
        <v/>
      </c>
      <c r="T274" s="490" t="str">
        <f>IFERROR(INDEX('Kode Akun'!N:N,MATCH(H274,'Kode Akun'!C:C,0),0),"")</f>
        <v/>
      </c>
      <c r="U274" s="488" t="str">
        <f>IFERROR(INDEX('Kode Akun'!O:O,MATCH(H274,'Kode Akun'!C:C,0),0),"")</f>
        <v/>
      </c>
      <c r="V274" s="166"/>
    </row>
    <row r="275" spans="1:22" ht="15" customHeight="1" x14ac:dyDescent="0.25">
      <c r="A275" s="51">
        <f t="shared" si="12"/>
        <v>0</v>
      </c>
      <c r="B275" s="51">
        <f t="shared" si="13"/>
        <v>0</v>
      </c>
      <c r="C275" s="237">
        <f t="shared" si="14"/>
        <v>0</v>
      </c>
      <c r="D275" s="477">
        <v>266</v>
      </c>
      <c r="E275" s="478"/>
      <c r="F275" s="477"/>
      <c r="G275" s="479"/>
      <c r="H275" s="477"/>
      <c r="I275" s="480" t="str">
        <f>IF(H275&lt;&gt;"",INDEX('Kode Akun'!$D:$D,MATCH($H275,'Kode Akun'!$C:$C,0),0),"")</f>
        <v/>
      </c>
      <c r="J275" s="481"/>
      <c r="K275" s="481"/>
      <c r="L275" s="482"/>
      <c r="M275" s="483"/>
      <c r="N275" s="484"/>
      <c r="O275" s="484"/>
      <c r="P275" s="488" t="str">
        <f>IFERROR(INDEX(Supplier!D:D,MATCH(O275,Supplier!C:C,0),0),"")</f>
        <v/>
      </c>
      <c r="Q275" s="484"/>
      <c r="R275" s="484"/>
      <c r="S275" s="488" t="str">
        <f>IFERROR(INDEX(Customer!D:D,MATCH(R275,Customer!C:C,0),0),"")</f>
        <v/>
      </c>
      <c r="T275" s="490" t="str">
        <f>IFERROR(INDEX('Kode Akun'!N:N,MATCH(H275,'Kode Akun'!C:C,0),0),"")</f>
        <v/>
      </c>
      <c r="U275" s="488" t="str">
        <f>IFERROR(INDEX('Kode Akun'!O:O,MATCH(H275,'Kode Akun'!C:C,0),0),"")</f>
        <v/>
      </c>
      <c r="V275" s="166"/>
    </row>
    <row r="276" spans="1:22" ht="15" customHeight="1" x14ac:dyDescent="0.25">
      <c r="A276" s="51">
        <f t="shared" si="12"/>
        <v>0</v>
      </c>
      <c r="B276" s="51">
        <f t="shared" si="13"/>
        <v>0</v>
      </c>
      <c r="C276" s="237">
        <f t="shared" si="14"/>
        <v>0</v>
      </c>
      <c r="D276" s="477">
        <v>267</v>
      </c>
      <c r="E276" s="478"/>
      <c r="F276" s="477"/>
      <c r="G276" s="479"/>
      <c r="H276" s="477"/>
      <c r="I276" s="480" t="str">
        <f>IF(H276&lt;&gt;"",INDEX('Kode Akun'!$D:$D,MATCH($H276,'Kode Akun'!$C:$C,0),0),"")</f>
        <v/>
      </c>
      <c r="J276" s="481"/>
      <c r="K276" s="481"/>
      <c r="L276" s="482"/>
      <c r="M276" s="483"/>
      <c r="N276" s="484"/>
      <c r="O276" s="484"/>
      <c r="P276" s="488" t="str">
        <f>IFERROR(INDEX(Supplier!D:D,MATCH(O276,Supplier!C:C,0),0),"")</f>
        <v/>
      </c>
      <c r="Q276" s="484"/>
      <c r="R276" s="484"/>
      <c r="S276" s="488" t="str">
        <f>IFERROR(INDEX(Customer!D:D,MATCH(R276,Customer!C:C,0),0),"")</f>
        <v/>
      </c>
      <c r="T276" s="490" t="str">
        <f>IFERROR(INDEX('Kode Akun'!N:N,MATCH(H276,'Kode Akun'!C:C,0),0),"")</f>
        <v/>
      </c>
      <c r="U276" s="488" t="str">
        <f>IFERROR(INDEX('Kode Akun'!O:O,MATCH(H276,'Kode Akun'!C:C,0),0),"")</f>
        <v/>
      </c>
      <c r="V276" s="166"/>
    </row>
    <row r="277" spans="1:22" ht="15" customHeight="1" x14ac:dyDescent="0.25">
      <c r="A277" s="51">
        <f t="shared" si="12"/>
        <v>0</v>
      </c>
      <c r="B277" s="51">
        <f t="shared" si="13"/>
        <v>0</v>
      </c>
      <c r="C277" s="237">
        <f t="shared" si="14"/>
        <v>0</v>
      </c>
      <c r="D277" s="477">
        <v>268</v>
      </c>
      <c r="E277" s="478"/>
      <c r="F277" s="477"/>
      <c r="G277" s="479"/>
      <c r="H277" s="477"/>
      <c r="I277" s="480" t="str">
        <f>IF(H277&lt;&gt;"",INDEX('Kode Akun'!$D:$D,MATCH($H277,'Kode Akun'!$C:$C,0),0),"")</f>
        <v/>
      </c>
      <c r="J277" s="481"/>
      <c r="K277" s="481"/>
      <c r="L277" s="482"/>
      <c r="M277" s="483"/>
      <c r="N277" s="484"/>
      <c r="O277" s="484"/>
      <c r="P277" s="488" t="str">
        <f>IFERROR(INDEX(Supplier!D:D,MATCH(O277,Supplier!C:C,0),0),"")</f>
        <v/>
      </c>
      <c r="Q277" s="484"/>
      <c r="R277" s="484"/>
      <c r="S277" s="488" t="str">
        <f>IFERROR(INDEX(Customer!D:D,MATCH(R277,Customer!C:C,0),0),"")</f>
        <v/>
      </c>
      <c r="T277" s="490" t="str">
        <f>IFERROR(INDEX('Kode Akun'!N:N,MATCH(H277,'Kode Akun'!C:C,0),0),"")</f>
        <v/>
      </c>
      <c r="U277" s="488" t="str">
        <f>IFERROR(INDEX('Kode Akun'!O:O,MATCH(H277,'Kode Akun'!C:C,0),0),"")</f>
        <v/>
      </c>
      <c r="V277" s="166"/>
    </row>
    <row r="278" spans="1:22" ht="15" customHeight="1" x14ac:dyDescent="0.25">
      <c r="A278" s="51">
        <f t="shared" si="12"/>
        <v>0</v>
      </c>
      <c r="B278" s="51">
        <f t="shared" si="13"/>
        <v>0</v>
      </c>
      <c r="C278" s="237">
        <f t="shared" si="14"/>
        <v>0</v>
      </c>
      <c r="D278" s="477">
        <v>269</v>
      </c>
      <c r="E278" s="478"/>
      <c r="F278" s="477"/>
      <c r="G278" s="479"/>
      <c r="H278" s="477"/>
      <c r="I278" s="480" t="str">
        <f>IF(H278&lt;&gt;"",INDEX('Kode Akun'!$D:$D,MATCH($H278,'Kode Akun'!$C:$C,0),0),"")</f>
        <v/>
      </c>
      <c r="J278" s="481"/>
      <c r="K278" s="481"/>
      <c r="L278" s="482"/>
      <c r="M278" s="483"/>
      <c r="N278" s="484"/>
      <c r="O278" s="484"/>
      <c r="P278" s="488" t="str">
        <f>IFERROR(INDEX(Supplier!D:D,MATCH(O278,Supplier!C:C,0),0),"")</f>
        <v/>
      </c>
      <c r="Q278" s="484"/>
      <c r="R278" s="484"/>
      <c r="S278" s="488" t="str">
        <f>IFERROR(INDEX(Customer!D:D,MATCH(R278,Customer!C:C,0),0),"")</f>
        <v/>
      </c>
      <c r="T278" s="490" t="str">
        <f>IFERROR(INDEX('Kode Akun'!N:N,MATCH(H278,'Kode Akun'!C:C,0),0),"")</f>
        <v/>
      </c>
      <c r="U278" s="488" t="str">
        <f>IFERROR(INDEX('Kode Akun'!O:O,MATCH(H278,'Kode Akun'!C:C,0),0),"")</f>
        <v/>
      </c>
      <c r="V278" s="166"/>
    </row>
    <row r="279" spans="1:22" ht="15" customHeight="1" x14ac:dyDescent="0.25">
      <c r="A279" s="51">
        <f t="shared" si="12"/>
        <v>0</v>
      </c>
      <c r="B279" s="51">
        <f t="shared" si="13"/>
        <v>0</v>
      </c>
      <c r="C279" s="237">
        <f t="shared" si="14"/>
        <v>0</v>
      </c>
      <c r="D279" s="477">
        <v>270</v>
      </c>
      <c r="E279" s="478"/>
      <c r="F279" s="477"/>
      <c r="G279" s="479"/>
      <c r="H279" s="477"/>
      <c r="I279" s="480" t="str">
        <f>IF(H279&lt;&gt;"",INDEX('Kode Akun'!$D:$D,MATCH($H279,'Kode Akun'!$C:$C,0),0),"")</f>
        <v/>
      </c>
      <c r="J279" s="481"/>
      <c r="K279" s="481"/>
      <c r="L279" s="482"/>
      <c r="M279" s="483"/>
      <c r="N279" s="484"/>
      <c r="O279" s="484"/>
      <c r="P279" s="488" t="str">
        <f>IFERROR(INDEX(Supplier!D:D,MATCH(O279,Supplier!C:C,0),0),"")</f>
        <v/>
      </c>
      <c r="Q279" s="484"/>
      <c r="R279" s="484"/>
      <c r="S279" s="488" t="str">
        <f>IFERROR(INDEX(Customer!D:D,MATCH(R279,Customer!C:C,0),0),"")</f>
        <v/>
      </c>
      <c r="T279" s="490" t="str">
        <f>IFERROR(INDEX('Kode Akun'!N:N,MATCH(H279,'Kode Akun'!C:C,0),0),"")</f>
        <v/>
      </c>
      <c r="U279" s="488" t="str">
        <f>IFERROR(INDEX('Kode Akun'!O:O,MATCH(H279,'Kode Akun'!C:C,0),0),"")</f>
        <v/>
      </c>
      <c r="V279" s="166"/>
    </row>
    <row r="280" spans="1:22" ht="15" customHeight="1" x14ac:dyDescent="0.25">
      <c r="A280" s="51">
        <f t="shared" si="12"/>
        <v>0</v>
      </c>
      <c r="B280" s="51">
        <f t="shared" si="13"/>
        <v>0</v>
      </c>
      <c r="C280" s="237">
        <f t="shared" si="14"/>
        <v>0</v>
      </c>
      <c r="D280" s="477">
        <v>271</v>
      </c>
      <c r="E280" s="478"/>
      <c r="F280" s="477"/>
      <c r="G280" s="479"/>
      <c r="H280" s="477"/>
      <c r="I280" s="480" t="str">
        <f>IF(H280&lt;&gt;"",INDEX('Kode Akun'!$D:$D,MATCH($H280,'Kode Akun'!$C:$C,0),0),"")</f>
        <v/>
      </c>
      <c r="J280" s="481"/>
      <c r="K280" s="481"/>
      <c r="L280" s="482"/>
      <c r="M280" s="483"/>
      <c r="N280" s="484"/>
      <c r="O280" s="484"/>
      <c r="P280" s="488" t="str">
        <f>IFERROR(INDEX(Supplier!D:D,MATCH(O280,Supplier!C:C,0),0),"")</f>
        <v/>
      </c>
      <c r="Q280" s="484"/>
      <c r="R280" s="484"/>
      <c r="S280" s="488" t="str">
        <f>IFERROR(INDEX(Customer!D:D,MATCH(R280,Customer!C:C,0),0),"")</f>
        <v/>
      </c>
      <c r="T280" s="490" t="str">
        <f>IFERROR(INDEX('Kode Akun'!N:N,MATCH(H280,'Kode Akun'!C:C,0),0),"")</f>
        <v/>
      </c>
      <c r="U280" s="488" t="str">
        <f>IFERROR(INDEX('Kode Akun'!O:O,MATCH(H280,'Kode Akun'!C:C,0),0),"")</f>
        <v/>
      </c>
      <c r="V280" s="166"/>
    </row>
    <row r="281" spans="1:22" ht="15" customHeight="1" x14ac:dyDescent="0.25">
      <c r="A281" s="51">
        <f t="shared" si="12"/>
        <v>0</v>
      </c>
      <c r="B281" s="51">
        <f t="shared" si="13"/>
        <v>0</v>
      </c>
      <c r="C281" s="237">
        <f t="shared" si="14"/>
        <v>0</v>
      </c>
      <c r="D281" s="477">
        <v>272</v>
      </c>
      <c r="E281" s="478"/>
      <c r="F281" s="477"/>
      <c r="G281" s="479"/>
      <c r="H281" s="477"/>
      <c r="I281" s="480" t="str">
        <f>IF(H281&lt;&gt;"",INDEX('Kode Akun'!$D:$D,MATCH($H281,'Kode Akun'!$C:$C,0),0),"")</f>
        <v/>
      </c>
      <c r="J281" s="481"/>
      <c r="K281" s="481"/>
      <c r="L281" s="482"/>
      <c r="M281" s="483"/>
      <c r="N281" s="484"/>
      <c r="O281" s="484"/>
      <c r="P281" s="488" t="str">
        <f>IFERROR(INDEX(Supplier!D:D,MATCH(O281,Supplier!C:C,0),0),"")</f>
        <v/>
      </c>
      <c r="Q281" s="484"/>
      <c r="R281" s="484"/>
      <c r="S281" s="488" t="str">
        <f>IFERROR(INDEX(Customer!D:D,MATCH(R281,Customer!C:C,0),0),"")</f>
        <v/>
      </c>
      <c r="T281" s="490" t="str">
        <f>IFERROR(INDEX('Kode Akun'!N:N,MATCH(H281,'Kode Akun'!C:C,0),0),"")</f>
        <v/>
      </c>
      <c r="U281" s="488" t="str">
        <f>IFERROR(INDEX('Kode Akun'!O:O,MATCH(H281,'Kode Akun'!C:C,0),0),"")</f>
        <v/>
      </c>
      <c r="V281" s="166"/>
    </row>
    <row r="282" spans="1:22" ht="15" customHeight="1" x14ac:dyDescent="0.25">
      <c r="A282" s="51">
        <f t="shared" si="12"/>
        <v>0</v>
      </c>
      <c r="B282" s="51">
        <f t="shared" si="13"/>
        <v>0</v>
      </c>
      <c r="C282" s="237">
        <f t="shared" si="14"/>
        <v>0</v>
      </c>
      <c r="D282" s="477">
        <v>273</v>
      </c>
      <c r="E282" s="478"/>
      <c r="F282" s="477"/>
      <c r="G282" s="479"/>
      <c r="H282" s="477"/>
      <c r="I282" s="480" t="str">
        <f>IF(H282&lt;&gt;"",INDEX('Kode Akun'!$D:$D,MATCH($H282,'Kode Akun'!$C:$C,0),0),"")</f>
        <v/>
      </c>
      <c r="J282" s="481"/>
      <c r="K282" s="481"/>
      <c r="L282" s="482"/>
      <c r="M282" s="483"/>
      <c r="N282" s="484"/>
      <c r="O282" s="484"/>
      <c r="P282" s="488" t="str">
        <f>IFERROR(INDEX(Supplier!D:D,MATCH(O282,Supplier!C:C,0),0),"")</f>
        <v/>
      </c>
      <c r="Q282" s="484"/>
      <c r="R282" s="484"/>
      <c r="S282" s="488" t="str">
        <f>IFERROR(INDEX(Customer!D:D,MATCH(R282,Customer!C:C,0),0),"")</f>
        <v/>
      </c>
      <c r="T282" s="490" t="str">
        <f>IFERROR(INDEX('Kode Akun'!N:N,MATCH(H282,'Kode Akun'!C:C,0),0),"")</f>
        <v/>
      </c>
      <c r="U282" s="488" t="str">
        <f>IFERROR(INDEX('Kode Akun'!O:O,MATCH(H282,'Kode Akun'!C:C,0),0),"")</f>
        <v/>
      </c>
      <c r="V282" s="166"/>
    </row>
    <row r="283" spans="1:22" ht="15" customHeight="1" x14ac:dyDescent="0.25">
      <c r="A283" s="51">
        <f t="shared" si="12"/>
        <v>0</v>
      </c>
      <c r="B283" s="51">
        <f t="shared" si="13"/>
        <v>0</v>
      </c>
      <c r="C283" s="237">
        <f t="shared" si="14"/>
        <v>0</v>
      </c>
      <c r="D283" s="477">
        <v>274</v>
      </c>
      <c r="E283" s="478"/>
      <c r="F283" s="477"/>
      <c r="G283" s="479"/>
      <c r="H283" s="477"/>
      <c r="I283" s="480" t="str">
        <f>IF(H283&lt;&gt;"",INDEX('Kode Akun'!$D:$D,MATCH($H283,'Kode Akun'!$C:$C,0),0),"")</f>
        <v/>
      </c>
      <c r="J283" s="481"/>
      <c r="K283" s="481"/>
      <c r="L283" s="482"/>
      <c r="M283" s="483"/>
      <c r="N283" s="484"/>
      <c r="O283" s="484"/>
      <c r="P283" s="488" t="str">
        <f>IFERROR(INDEX(Supplier!D:D,MATCH(O283,Supplier!C:C,0),0),"")</f>
        <v/>
      </c>
      <c r="Q283" s="484"/>
      <c r="R283" s="484"/>
      <c r="S283" s="488" t="str">
        <f>IFERROR(INDEX(Customer!D:D,MATCH(R283,Customer!C:C,0),0),"")</f>
        <v/>
      </c>
      <c r="T283" s="490" t="str">
        <f>IFERROR(INDEX('Kode Akun'!N:N,MATCH(H283,'Kode Akun'!C:C,0),0),"")</f>
        <v/>
      </c>
      <c r="U283" s="488" t="str">
        <f>IFERROR(INDEX('Kode Akun'!O:O,MATCH(H283,'Kode Akun'!C:C,0),0),"")</f>
        <v/>
      </c>
      <c r="V283" s="166"/>
    </row>
    <row r="284" spans="1:22" ht="15" customHeight="1" x14ac:dyDescent="0.25">
      <c r="A284" s="51">
        <f t="shared" si="12"/>
        <v>0</v>
      </c>
      <c r="B284" s="51">
        <f t="shared" si="13"/>
        <v>0</v>
      </c>
      <c r="C284" s="237">
        <f t="shared" si="14"/>
        <v>0</v>
      </c>
      <c r="D284" s="477">
        <v>275</v>
      </c>
      <c r="E284" s="478"/>
      <c r="F284" s="477"/>
      <c r="G284" s="479"/>
      <c r="H284" s="477"/>
      <c r="I284" s="480" t="str">
        <f>IF(H284&lt;&gt;"",INDEX('Kode Akun'!$D:$D,MATCH($H284,'Kode Akun'!$C:$C,0),0),"")</f>
        <v/>
      </c>
      <c r="J284" s="481"/>
      <c r="K284" s="481"/>
      <c r="L284" s="482"/>
      <c r="M284" s="483"/>
      <c r="N284" s="484"/>
      <c r="O284" s="484"/>
      <c r="P284" s="488" t="str">
        <f>IFERROR(INDEX(Supplier!D:D,MATCH(O284,Supplier!C:C,0),0),"")</f>
        <v/>
      </c>
      <c r="Q284" s="484"/>
      <c r="R284" s="484"/>
      <c r="S284" s="488" t="str">
        <f>IFERROR(INDEX(Customer!D:D,MATCH(R284,Customer!C:C,0),0),"")</f>
        <v/>
      </c>
      <c r="T284" s="490" t="str">
        <f>IFERROR(INDEX('Kode Akun'!N:N,MATCH(H284,'Kode Akun'!C:C,0),0),"")</f>
        <v/>
      </c>
      <c r="U284" s="488" t="str">
        <f>IFERROR(INDEX('Kode Akun'!O:O,MATCH(H284,'Kode Akun'!C:C,0),0),"")</f>
        <v/>
      </c>
      <c r="V284" s="166"/>
    </row>
    <row r="285" spans="1:22" ht="15" customHeight="1" x14ac:dyDescent="0.25">
      <c r="A285" s="51">
        <f t="shared" si="12"/>
        <v>0</v>
      </c>
      <c r="B285" s="51">
        <f t="shared" si="13"/>
        <v>0</v>
      </c>
      <c r="C285" s="237">
        <f t="shared" si="14"/>
        <v>0</v>
      </c>
      <c r="D285" s="477">
        <v>276</v>
      </c>
      <c r="E285" s="478"/>
      <c r="F285" s="477"/>
      <c r="G285" s="479"/>
      <c r="H285" s="477"/>
      <c r="I285" s="480" t="str">
        <f>IF(H285&lt;&gt;"",INDEX('Kode Akun'!$D:$D,MATCH($H285,'Kode Akun'!$C:$C,0),0),"")</f>
        <v/>
      </c>
      <c r="J285" s="481"/>
      <c r="K285" s="481"/>
      <c r="L285" s="482"/>
      <c r="M285" s="483"/>
      <c r="N285" s="484"/>
      <c r="O285" s="484"/>
      <c r="P285" s="488" t="str">
        <f>IFERROR(INDEX(Supplier!D:D,MATCH(O285,Supplier!C:C,0),0),"")</f>
        <v/>
      </c>
      <c r="Q285" s="484"/>
      <c r="R285" s="484"/>
      <c r="S285" s="488" t="str">
        <f>IFERROR(INDEX(Customer!D:D,MATCH(R285,Customer!C:C,0),0),"")</f>
        <v/>
      </c>
      <c r="T285" s="490" t="str">
        <f>IFERROR(INDEX('Kode Akun'!N:N,MATCH(H285,'Kode Akun'!C:C,0),0),"")</f>
        <v/>
      </c>
      <c r="U285" s="488" t="str">
        <f>IFERROR(INDEX('Kode Akun'!O:O,MATCH(H285,'Kode Akun'!C:C,0),0),"")</f>
        <v/>
      </c>
      <c r="V285" s="166"/>
    </row>
    <row r="286" spans="1:22" ht="15" customHeight="1" x14ac:dyDescent="0.25">
      <c r="A286" s="51">
        <f t="shared" si="12"/>
        <v>0</v>
      </c>
      <c r="B286" s="51">
        <f t="shared" si="13"/>
        <v>0</v>
      </c>
      <c r="C286" s="237">
        <f t="shared" si="14"/>
        <v>0</v>
      </c>
      <c r="D286" s="477">
        <v>277</v>
      </c>
      <c r="E286" s="478"/>
      <c r="F286" s="477"/>
      <c r="G286" s="479"/>
      <c r="H286" s="477"/>
      <c r="I286" s="480" t="str">
        <f>IF(H286&lt;&gt;"",INDEX('Kode Akun'!$D:$D,MATCH($H286,'Kode Akun'!$C:$C,0),0),"")</f>
        <v/>
      </c>
      <c r="J286" s="481"/>
      <c r="K286" s="481"/>
      <c r="L286" s="482"/>
      <c r="M286" s="483"/>
      <c r="N286" s="484"/>
      <c r="O286" s="484"/>
      <c r="P286" s="488" t="str">
        <f>IFERROR(INDEX(Supplier!D:D,MATCH(O286,Supplier!C:C,0),0),"")</f>
        <v/>
      </c>
      <c r="Q286" s="484"/>
      <c r="R286" s="484"/>
      <c r="S286" s="488" t="str">
        <f>IFERROR(INDEX(Customer!D:D,MATCH(R286,Customer!C:C,0),0),"")</f>
        <v/>
      </c>
      <c r="T286" s="490" t="str">
        <f>IFERROR(INDEX('Kode Akun'!N:N,MATCH(H286,'Kode Akun'!C:C,0),0),"")</f>
        <v/>
      </c>
      <c r="U286" s="488" t="str">
        <f>IFERROR(INDEX('Kode Akun'!O:O,MATCH(H286,'Kode Akun'!C:C,0),0),"")</f>
        <v/>
      </c>
      <c r="V286" s="166"/>
    </row>
    <row r="287" spans="1:22" ht="15" customHeight="1" x14ac:dyDescent="0.25">
      <c r="A287" s="51">
        <f t="shared" si="12"/>
        <v>0</v>
      </c>
      <c r="B287" s="51">
        <f t="shared" si="13"/>
        <v>0</v>
      </c>
      <c r="C287" s="237">
        <f t="shared" si="14"/>
        <v>0</v>
      </c>
      <c r="D287" s="477">
        <v>278</v>
      </c>
      <c r="E287" s="478"/>
      <c r="F287" s="477"/>
      <c r="G287" s="479"/>
      <c r="H287" s="477"/>
      <c r="I287" s="480" t="str">
        <f>IF(H287&lt;&gt;"",INDEX('Kode Akun'!$D:$D,MATCH($H287,'Kode Akun'!$C:$C,0),0),"")</f>
        <v/>
      </c>
      <c r="J287" s="481"/>
      <c r="K287" s="481"/>
      <c r="L287" s="482"/>
      <c r="M287" s="483"/>
      <c r="N287" s="484"/>
      <c r="O287" s="484"/>
      <c r="P287" s="488" t="str">
        <f>IFERROR(INDEX(Supplier!D:D,MATCH(O287,Supplier!C:C,0),0),"")</f>
        <v/>
      </c>
      <c r="Q287" s="484"/>
      <c r="R287" s="484"/>
      <c r="S287" s="488" t="str">
        <f>IFERROR(INDEX(Customer!D:D,MATCH(R287,Customer!C:C,0),0),"")</f>
        <v/>
      </c>
      <c r="T287" s="490" t="str">
        <f>IFERROR(INDEX('Kode Akun'!N:N,MATCH(H287,'Kode Akun'!C:C,0),0),"")</f>
        <v/>
      </c>
      <c r="U287" s="488" t="str">
        <f>IFERROR(INDEX('Kode Akun'!O:O,MATCH(H287,'Kode Akun'!C:C,0),0),"")</f>
        <v/>
      </c>
      <c r="V287" s="166"/>
    </row>
    <row r="288" spans="1:22" ht="15" customHeight="1" x14ac:dyDescent="0.25">
      <c r="A288" s="51">
        <f t="shared" si="12"/>
        <v>0</v>
      </c>
      <c r="B288" s="51">
        <f t="shared" si="13"/>
        <v>0</v>
      </c>
      <c r="C288" s="237">
        <f t="shared" si="14"/>
        <v>0</v>
      </c>
      <c r="D288" s="477">
        <v>279</v>
      </c>
      <c r="E288" s="478"/>
      <c r="F288" s="477"/>
      <c r="G288" s="479"/>
      <c r="H288" s="477"/>
      <c r="I288" s="480" t="str">
        <f>IF(H288&lt;&gt;"",INDEX('Kode Akun'!$D:$D,MATCH($H288,'Kode Akun'!$C:$C,0),0),"")</f>
        <v/>
      </c>
      <c r="J288" s="481"/>
      <c r="K288" s="481"/>
      <c r="L288" s="482"/>
      <c r="M288" s="483"/>
      <c r="N288" s="484"/>
      <c r="O288" s="484"/>
      <c r="P288" s="488" t="str">
        <f>IFERROR(INDEX(Supplier!D:D,MATCH(O288,Supplier!C:C,0),0),"")</f>
        <v/>
      </c>
      <c r="Q288" s="484"/>
      <c r="R288" s="484"/>
      <c r="S288" s="488" t="str">
        <f>IFERROR(INDEX(Customer!D:D,MATCH(R288,Customer!C:C,0),0),"")</f>
        <v/>
      </c>
      <c r="T288" s="490" t="str">
        <f>IFERROR(INDEX('Kode Akun'!N:N,MATCH(H288,'Kode Akun'!C:C,0),0),"")</f>
        <v/>
      </c>
      <c r="U288" s="488" t="str">
        <f>IFERROR(INDEX('Kode Akun'!O:O,MATCH(H288,'Kode Akun'!C:C,0),0),"")</f>
        <v/>
      </c>
      <c r="V288" s="166"/>
    </row>
    <row r="289" spans="1:22" ht="15" customHeight="1" x14ac:dyDescent="0.25">
      <c r="A289" s="51">
        <f t="shared" si="12"/>
        <v>0</v>
      </c>
      <c r="B289" s="51">
        <f t="shared" si="13"/>
        <v>0</v>
      </c>
      <c r="C289" s="237">
        <f t="shared" si="14"/>
        <v>0</v>
      </c>
      <c r="D289" s="477">
        <v>280</v>
      </c>
      <c r="E289" s="478"/>
      <c r="F289" s="477"/>
      <c r="G289" s="479"/>
      <c r="H289" s="477"/>
      <c r="I289" s="480" t="str">
        <f>IF(H289&lt;&gt;"",INDEX('Kode Akun'!$D:$D,MATCH($H289,'Kode Akun'!$C:$C,0),0),"")</f>
        <v/>
      </c>
      <c r="J289" s="481"/>
      <c r="K289" s="481"/>
      <c r="L289" s="482"/>
      <c r="M289" s="483"/>
      <c r="N289" s="484"/>
      <c r="O289" s="484"/>
      <c r="P289" s="488" t="str">
        <f>IFERROR(INDEX(Supplier!D:D,MATCH(O289,Supplier!C:C,0),0),"")</f>
        <v/>
      </c>
      <c r="Q289" s="484"/>
      <c r="R289" s="484"/>
      <c r="S289" s="488" t="str">
        <f>IFERROR(INDEX(Customer!D:D,MATCH(R289,Customer!C:C,0),0),"")</f>
        <v/>
      </c>
      <c r="T289" s="490" t="str">
        <f>IFERROR(INDEX('Kode Akun'!N:N,MATCH(H289,'Kode Akun'!C:C,0),0),"")</f>
        <v/>
      </c>
      <c r="U289" s="488" t="str">
        <f>IFERROR(INDEX('Kode Akun'!O:O,MATCH(H289,'Kode Akun'!C:C,0),0),"")</f>
        <v/>
      </c>
      <c r="V289" s="166"/>
    </row>
    <row r="290" spans="1:22" ht="15" customHeight="1" x14ac:dyDescent="0.25">
      <c r="A290" s="51">
        <f t="shared" si="12"/>
        <v>0</v>
      </c>
      <c r="B290" s="51">
        <f t="shared" si="13"/>
        <v>0</v>
      </c>
      <c r="C290" s="237">
        <f t="shared" si="14"/>
        <v>0</v>
      </c>
      <c r="D290" s="477">
        <v>281</v>
      </c>
      <c r="E290" s="478"/>
      <c r="F290" s="477"/>
      <c r="G290" s="479"/>
      <c r="H290" s="477"/>
      <c r="I290" s="480" t="str">
        <f>IF(H290&lt;&gt;"",INDEX('Kode Akun'!$D:$D,MATCH($H290,'Kode Akun'!$C:$C,0),0),"")</f>
        <v/>
      </c>
      <c r="J290" s="481"/>
      <c r="K290" s="481"/>
      <c r="L290" s="482"/>
      <c r="M290" s="483"/>
      <c r="N290" s="484"/>
      <c r="O290" s="484"/>
      <c r="P290" s="488" t="str">
        <f>IFERROR(INDEX(Supplier!D:D,MATCH(O290,Supplier!C:C,0),0),"")</f>
        <v/>
      </c>
      <c r="Q290" s="484"/>
      <c r="R290" s="484"/>
      <c r="S290" s="488" t="str">
        <f>IFERROR(INDEX(Customer!D:D,MATCH(R290,Customer!C:C,0),0),"")</f>
        <v/>
      </c>
      <c r="T290" s="490" t="str">
        <f>IFERROR(INDEX('Kode Akun'!N:N,MATCH(H290,'Kode Akun'!C:C,0),0),"")</f>
        <v/>
      </c>
      <c r="U290" s="488" t="str">
        <f>IFERROR(INDEX('Kode Akun'!O:O,MATCH(H290,'Kode Akun'!C:C,0),0),"")</f>
        <v/>
      </c>
      <c r="V290" s="166"/>
    </row>
    <row r="291" spans="1:22" ht="15" customHeight="1" x14ac:dyDescent="0.25">
      <c r="A291" s="51">
        <f t="shared" si="12"/>
        <v>0</v>
      </c>
      <c r="B291" s="51">
        <f t="shared" si="13"/>
        <v>0</v>
      </c>
      <c r="C291" s="237">
        <f t="shared" si="14"/>
        <v>0</v>
      </c>
      <c r="D291" s="477">
        <v>282</v>
      </c>
      <c r="E291" s="478"/>
      <c r="F291" s="477"/>
      <c r="G291" s="479"/>
      <c r="H291" s="477"/>
      <c r="I291" s="480" t="str">
        <f>IF(H291&lt;&gt;"",INDEX('Kode Akun'!$D:$D,MATCH($H291,'Kode Akun'!$C:$C,0),0),"")</f>
        <v/>
      </c>
      <c r="J291" s="481"/>
      <c r="K291" s="481"/>
      <c r="L291" s="482"/>
      <c r="M291" s="483"/>
      <c r="N291" s="484"/>
      <c r="O291" s="484"/>
      <c r="P291" s="488" t="str">
        <f>IFERROR(INDEX(Supplier!D:D,MATCH(O291,Supplier!C:C,0),0),"")</f>
        <v/>
      </c>
      <c r="Q291" s="484"/>
      <c r="R291" s="484"/>
      <c r="S291" s="488" t="str">
        <f>IFERROR(INDEX(Customer!D:D,MATCH(R291,Customer!C:C,0),0),"")</f>
        <v/>
      </c>
      <c r="T291" s="490" t="str">
        <f>IFERROR(INDEX('Kode Akun'!N:N,MATCH(H291,'Kode Akun'!C:C,0),0),"")</f>
        <v/>
      </c>
      <c r="U291" s="488" t="str">
        <f>IFERROR(INDEX('Kode Akun'!O:O,MATCH(H291,'Kode Akun'!C:C,0),0),"")</f>
        <v/>
      </c>
      <c r="V291" s="166"/>
    </row>
    <row r="292" spans="1:22" ht="15" customHeight="1" x14ac:dyDescent="0.25">
      <c r="A292" s="51">
        <f t="shared" si="12"/>
        <v>0</v>
      </c>
      <c r="B292" s="51">
        <f t="shared" si="13"/>
        <v>0</v>
      </c>
      <c r="C292" s="237">
        <f t="shared" si="14"/>
        <v>0</v>
      </c>
      <c r="D292" s="477">
        <v>283</v>
      </c>
      <c r="E292" s="478"/>
      <c r="F292" s="477"/>
      <c r="G292" s="479"/>
      <c r="H292" s="477"/>
      <c r="I292" s="480" t="str">
        <f>IF(H292&lt;&gt;"",INDEX('Kode Akun'!$D:$D,MATCH($H292,'Kode Akun'!$C:$C,0),0),"")</f>
        <v/>
      </c>
      <c r="J292" s="481"/>
      <c r="K292" s="481"/>
      <c r="L292" s="482"/>
      <c r="M292" s="483"/>
      <c r="N292" s="484"/>
      <c r="O292" s="484"/>
      <c r="P292" s="488" t="str">
        <f>IFERROR(INDEX(Supplier!D:D,MATCH(O292,Supplier!C:C,0),0),"")</f>
        <v/>
      </c>
      <c r="Q292" s="484"/>
      <c r="R292" s="484"/>
      <c r="S292" s="488" t="str">
        <f>IFERROR(INDEX(Customer!D:D,MATCH(R292,Customer!C:C,0),0),"")</f>
        <v/>
      </c>
      <c r="T292" s="490" t="str">
        <f>IFERROR(INDEX('Kode Akun'!N:N,MATCH(H292,'Kode Akun'!C:C,0),0),"")</f>
        <v/>
      </c>
      <c r="U292" s="488" t="str">
        <f>IFERROR(INDEX('Kode Akun'!O:O,MATCH(H292,'Kode Akun'!C:C,0),0),"")</f>
        <v/>
      </c>
      <c r="V292" s="166"/>
    </row>
    <row r="293" spans="1:22" ht="15" customHeight="1" x14ac:dyDescent="0.25">
      <c r="A293" s="51">
        <f t="shared" si="12"/>
        <v>0</v>
      </c>
      <c r="B293" s="51">
        <f t="shared" si="13"/>
        <v>0</v>
      </c>
      <c r="C293" s="237">
        <f t="shared" si="14"/>
        <v>0</v>
      </c>
      <c r="D293" s="477">
        <v>284</v>
      </c>
      <c r="E293" s="478"/>
      <c r="F293" s="477"/>
      <c r="G293" s="479"/>
      <c r="H293" s="477"/>
      <c r="I293" s="480" t="str">
        <f>IF(H293&lt;&gt;"",INDEX('Kode Akun'!$D:$D,MATCH($H293,'Kode Akun'!$C:$C,0),0),"")</f>
        <v/>
      </c>
      <c r="J293" s="481"/>
      <c r="K293" s="481"/>
      <c r="L293" s="482"/>
      <c r="M293" s="483"/>
      <c r="N293" s="484"/>
      <c r="O293" s="484"/>
      <c r="P293" s="488" t="str">
        <f>IFERROR(INDEX(Supplier!D:D,MATCH(O293,Supplier!C:C,0),0),"")</f>
        <v/>
      </c>
      <c r="Q293" s="484"/>
      <c r="R293" s="484"/>
      <c r="S293" s="488" t="str">
        <f>IFERROR(INDEX(Customer!D:D,MATCH(R293,Customer!C:C,0),0),"")</f>
        <v/>
      </c>
      <c r="T293" s="490" t="str">
        <f>IFERROR(INDEX('Kode Akun'!N:N,MATCH(H293,'Kode Akun'!C:C,0),0),"")</f>
        <v/>
      </c>
      <c r="U293" s="488" t="str">
        <f>IFERROR(INDEX('Kode Akun'!O:O,MATCH(H293,'Kode Akun'!C:C,0),0),"")</f>
        <v/>
      </c>
      <c r="V293" s="166"/>
    </row>
    <row r="294" spans="1:22" ht="15" customHeight="1" x14ac:dyDescent="0.25">
      <c r="A294" s="51">
        <f t="shared" si="12"/>
        <v>0</v>
      </c>
      <c r="B294" s="51">
        <f t="shared" si="13"/>
        <v>0</v>
      </c>
      <c r="C294" s="237">
        <f t="shared" si="14"/>
        <v>0</v>
      </c>
      <c r="D294" s="477">
        <v>285</v>
      </c>
      <c r="E294" s="478"/>
      <c r="F294" s="477"/>
      <c r="G294" s="479"/>
      <c r="H294" s="477"/>
      <c r="I294" s="480" t="str">
        <f>IF(H294&lt;&gt;"",INDEX('Kode Akun'!$D:$D,MATCH($H294,'Kode Akun'!$C:$C,0),0),"")</f>
        <v/>
      </c>
      <c r="J294" s="481"/>
      <c r="K294" s="481"/>
      <c r="L294" s="482"/>
      <c r="M294" s="483"/>
      <c r="N294" s="484"/>
      <c r="O294" s="484"/>
      <c r="P294" s="488" t="str">
        <f>IFERROR(INDEX(Supplier!D:D,MATCH(O294,Supplier!C:C,0),0),"")</f>
        <v/>
      </c>
      <c r="Q294" s="484"/>
      <c r="R294" s="484"/>
      <c r="S294" s="488" t="str">
        <f>IFERROR(INDEX(Customer!D:D,MATCH(R294,Customer!C:C,0),0),"")</f>
        <v/>
      </c>
      <c r="T294" s="490" t="str">
        <f>IFERROR(INDEX('Kode Akun'!N:N,MATCH(H294,'Kode Akun'!C:C,0),0),"")</f>
        <v/>
      </c>
      <c r="U294" s="488" t="str">
        <f>IFERROR(INDEX('Kode Akun'!O:O,MATCH(H294,'Kode Akun'!C:C,0),0),"")</f>
        <v/>
      </c>
      <c r="V294" s="166"/>
    </row>
    <row r="295" spans="1:22" ht="15" customHeight="1" x14ac:dyDescent="0.25">
      <c r="A295" s="51">
        <f t="shared" si="12"/>
        <v>0</v>
      </c>
      <c r="B295" s="51">
        <f t="shared" si="13"/>
        <v>0</v>
      </c>
      <c r="C295" s="237">
        <f t="shared" si="14"/>
        <v>0</v>
      </c>
      <c r="D295" s="477">
        <v>286</v>
      </c>
      <c r="E295" s="478"/>
      <c r="F295" s="477"/>
      <c r="G295" s="479"/>
      <c r="H295" s="477"/>
      <c r="I295" s="480" t="str">
        <f>IF(H295&lt;&gt;"",INDEX('Kode Akun'!$D:$D,MATCH($H295,'Kode Akun'!$C:$C,0),0),"")</f>
        <v/>
      </c>
      <c r="J295" s="481"/>
      <c r="K295" s="481"/>
      <c r="L295" s="482"/>
      <c r="M295" s="483"/>
      <c r="N295" s="484"/>
      <c r="O295" s="484"/>
      <c r="P295" s="488" t="str">
        <f>IFERROR(INDEX(Supplier!D:D,MATCH(O295,Supplier!C:C,0),0),"")</f>
        <v/>
      </c>
      <c r="Q295" s="484"/>
      <c r="R295" s="484"/>
      <c r="S295" s="488" t="str">
        <f>IFERROR(INDEX(Customer!D:D,MATCH(R295,Customer!C:C,0),0),"")</f>
        <v/>
      </c>
      <c r="T295" s="490" t="str">
        <f>IFERROR(INDEX('Kode Akun'!N:N,MATCH(H295,'Kode Akun'!C:C,0),0),"")</f>
        <v/>
      </c>
      <c r="U295" s="488" t="str">
        <f>IFERROR(INDEX('Kode Akun'!O:O,MATCH(H295,'Kode Akun'!C:C,0),0),"")</f>
        <v/>
      </c>
      <c r="V295" s="166"/>
    </row>
    <row r="296" spans="1:22" ht="15" customHeight="1" x14ac:dyDescent="0.25">
      <c r="A296" s="51">
        <f t="shared" si="12"/>
        <v>0</v>
      </c>
      <c r="B296" s="51">
        <f t="shared" si="13"/>
        <v>0</v>
      </c>
      <c r="C296" s="237">
        <f t="shared" si="14"/>
        <v>0</v>
      </c>
      <c r="D296" s="477">
        <v>287</v>
      </c>
      <c r="E296" s="478"/>
      <c r="F296" s="477"/>
      <c r="G296" s="479"/>
      <c r="H296" s="477"/>
      <c r="I296" s="480" t="str">
        <f>IF(H296&lt;&gt;"",INDEX('Kode Akun'!$D:$D,MATCH($H296,'Kode Akun'!$C:$C,0),0),"")</f>
        <v/>
      </c>
      <c r="J296" s="481"/>
      <c r="K296" s="481"/>
      <c r="L296" s="482"/>
      <c r="M296" s="483"/>
      <c r="N296" s="484"/>
      <c r="O296" s="484"/>
      <c r="P296" s="488" t="str">
        <f>IFERROR(INDEX(Supplier!D:D,MATCH(O296,Supplier!C:C,0),0),"")</f>
        <v/>
      </c>
      <c r="Q296" s="484"/>
      <c r="R296" s="484"/>
      <c r="S296" s="488" t="str">
        <f>IFERROR(INDEX(Customer!D:D,MATCH(R296,Customer!C:C,0),0),"")</f>
        <v/>
      </c>
      <c r="T296" s="490" t="str">
        <f>IFERROR(INDEX('Kode Akun'!N:N,MATCH(H296,'Kode Akun'!C:C,0),0),"")</f>
        <v/>
      </c>
      <c r="U296" s="488" t="str">
        <f>IFERROR(INDEX('Kode Akun'!O:O,MATCH(H296,'Kode Akun'!C:C,0),0),"")</f>
        <v/>
      </c>
      <c r="V296" s="166"/>
    </row>
    <row r="297" spans="1:22" ht="15" customHeight="1" x14ac:dyDescent="0.25">
      <c r="A297" s="51">
        <f t="shared" si="12"/>
        <v>0</v>
      </c>
      <c r="B297" s="51">
        <f t="shared" si="13"/>
        <v>0</v>
      </c>
      <c r="C297" s="237">
        <f t="shared" si="14"/>
        <v>0</v>
      </c>
      <c r="D297" s="477">
        <v>288</v>
      </c>
      <c r="E297" s="478"/>
      <c r="F297" s="477"/>
      <c r="G297" s="479"/>
      <c r="H297" s="477"/>
      <c r="I297" s="480" t="str">
        <f>IF(H297&lt;&gt;"",INDEX('Kode Akun'!$D:$D,MATCH($H297,'Kode Akun'!$C:$C,0),0),"")</f>
        <v/>
      </c>
      <c r="J297" s="481"/>
      <c r="K297" s="481"/>
      <c r="L297" s="482"/>
      <c r="M297" s="483"/>
      <c r="N297" s="484"/>
      <c r="O297" s="484"/>
      <c r="P297" s="488" t="str">
        <f>IFERROR(INDEX(Supplier!D:D,MATCH(O297,Supplier!C:C,0),0),"")</f>
        <v/>
      </c>
      <c r="Q297" s="484"/>
      <c r="R297" s="484"/>
      <c r="S297" s="488" t="str">
        <f>IFERROR(INDEX(Customer!D:D,MATCH(R297,Customer!C:C,0),0),"")</f>
        <v/>
      </c>
      <c r="T297" s="490" t="str">
        <f>IFERROR(INDEX('Kode Akun'!N:N,MATCH(H297,'Kode Akun'!C:C,0),0),"")</f>
        <v/>
      </c>
      <c r="U297" s="488" t="str">
        <f>IFERROR(INDEX('Kode Akun'!O:O,MATCH(H297,'Kode Akun'!C:C,0),0),"")</f>
        <v/>
      </c>
      <c r="V297" s="166"/>
    </row>
    <row r="298" spans="1:22" ht="15" customHeight="1" x14ac:dyDescent="0.25">
      <c r="A298" s="51">
        <f t="shared" si="12"/>
        <v>0</v>
      </c>
      <c r="B298" s="51">
        <f t="shared" si="13"/>
        <v>0</v>
      </c>
      <c r="C298" s="237">
        <f t="shared" si="14"/>
        <v>0</v>
      </c>
      <c r="D298" s="477">
        <v>289</v>
      </c>
      <c r="E298" s="478"/>
      <c r="F298" s="477"/>
      <c r="G298" s="479"/>
      <c r="H298" s="477"/>
      <c r="I298" s="480" t="str">
        <f>IF(H298&lt;&gt;"",INDEX('Kode Akun'!$D:$D,MATCH($H298,'Kode Akun'!$C:$C,0),0),"")</f>
        <v/>
      </c>
      <c r="J298" s="481"/>
      <c r="K298" s="481"/>
      <c r="L298" s="482"/>
      <c r="M298" s="483"/>
      <c r="N298" s="484"/>
      <c r="O298" s="484"/>
      <c r="P298" s="488" t="str">
        <f>IFERROR(INDEX(Supplier!D:D,MATCH(O298,Supplier!C:C,0),0),"")</f>
        <v/>
      </c>
      <c r="Q298" s="484"/>
      <c r="R298" s="484"/>
      <c r="S298" s="488" t="str">
        <f>IFERROR(INDEX(Customer!D:D,MATCH(R298,Customer!C:C,0),0),"")</f>
        <v/>
      </c>
      <c r="T298" s="490" t="str">
        <f>IFERROR(INDEX('Kode Akun'!N:N,MATCH(H298,'Kode Akun'!C:C,0),0),"")</f>
        <v/>
      </c>
      <c r="U298" s="488" t="str">
        <f>IFERROR(INDEX('Kode Akun'!O:O,MATCH(H298,'Kode Akun'!C:C,0),0),"")</f>
        <v/>
      </c>
      <c r="V298" s="166"/>
    </row>
    <row r="299" spans="1:22" ht="15" customHeight="1" x14ac:dyDescent="0.25">
      <c r="A299" s="51">
        <f t="shared" si="12"/>
        <v>0</v>
      </c>
      <c r="B299" s="51">
        <f t="shared" si="13"/>
        <v>0</v>
      </c>
      <c r="C299" s="237">
        <f t="shared" si="14"/>
        <v>0</v>
      </c>
      <c r="D299" s="477">
        <v>290</v>
      </c>
      <c r="E299" s="478"/>
      <c r="F299" s="477"/>
      <c r="G299" s="479"/>
      <c r="H299" s="477"/>
      <c r="I299" s="480" t="str">
        <f>IF(H299&lt;&gt;"",INDEX('Kode Akun'!$D:$D,MATCH($H299,'Kode Akun'!$C:$C,0),0),"")</f>
        <v/>
      </c>
      <c r="J299" s="481"/>
      <c r="K299" s="481"/>
      <c r="L299" s="482"/>
      <c r="M299" s="483"/>
      <c r="N299" s="484"/>
      <c r="O299" s="484"/>
      <c r="P299" s="488" t="str">
        <f>IFERROR(INDEX(Supplier!D:D,MATCH(O299,Supplier!C:C,0),0),"")</f>
        <v/>
      </c>
      <c r="Q299" s="484"/>
      <c r="R299" s="484"/>
      <c r="S299" s="488" t="str">
        <f>IFERROR(INDEX(Customer!D:D,MATCH(R299,Customer!C:C,0),0),"")</f>
        <v/>
      </c>
      <c r="T299" s="490" t="str">
        <f>IFERROR(INDEX('Kode Akun'!N:N,MATCH(H299,'Kode Akun'!C:C,0),0),"")</f>
        <v/>
      </c>
      <c r="U299" s="488" t="str">
        <f>IFERROR(INDEX('Kode Akun'!O:O,MATCH(H299,'Kode Akun'!C:C,0),0),"")</f>
        <v/>
      </c>
      <c r="V299" s="166"/>
    </row>
    <row r="300" spans="1:22" ht="15" customHeight="1" x14ac:dyDescent="0.25">
      <c r="A300" s="51">
        <f t="shared" si="12"/>
        <v>0</v>
      </c>
      <c r="B300" s="51">
        <f t="shared" si="13"/>
        <v>0</v>
      </c>
      <c r="C300" s="237">
        <f t="shared" si="14"/>
        <v>0</v>
      </c>
      <c r="D300" s="477">
        <v>291</v>
      </c>
      <c r="E300" s="478"/>
      <c r="F300" s="477"/>
      <c r="G300" s="479"/>
      <c r="H300" s="477"/>
      <c r="I300" s="480" t="str">
        <f>IF(H300&lt;&gt;"",INDEX('Kode Akun'!$D:$D,MATCH($H300,'Kode Akun'!$C:$C,0),0),"")</f>
        <v/>
      </c>
      <c r="J300" s="481"/>
      <c r="K300" s="481"/>
      <c r="L300" s="482"/>
      <c r="M300" s="483"/>
      <c r="N300" s="484"/>
      <c r="O300" s="484"/>
      <c r="P300" s="488" t="str">
        <f>IFERROR(INDEX(Supplier!D:D,MATCH(O300,Supplier!C:C,0),0),"")</f>
        <v/>
      </c>
      <c r="Q300" s="484"/>
      <c r="R300" s="484"/>
      <c r="S300" s="488" t="str">
        <f>IFERROR(INDEX(Customer!D:D,MATCH(R300,Customer!C:C,0),0),"")</f>
        <v/>
      </c>
      <c r="T300" s="490" t="str">
        <f>IFERROR(INDEX('Kode Akun'!N:N,MATCH(H300,'Kode Akun'!C:C,0),0),"")</f>
        <v/>
      </c>
      <c r="U300" s="488" t="str">
        <f>IFERROR(INDEX('Kode Akun'!O:O,MATCH(H300,'Kode Akun'!C:C,0),0),"")</f>
        <v/>
      </c>
      <c r="V300" s="166"/>
    </row>
    <row r="301" spans="1:22" ht="15" customHeight="1" x14ac:dyDescent="0.25">
      <c r="A301" s="51">
        <f t="shared" si="12"/>
        <v>0</v>
      </c>
      <c r="B301" s="51">
        <f t="shared" si="13"/>
        <v>0</v>
      </c>
      <c r="C301" s="237">
        <f t="shared" si="14"/>
        <v>0</v>
      </c>
      <c r="D301" s="477">
        <v>292</v>
      </c>
      <c r="E301" s="478"/>
      <c r="F301" s="477"/>
      <c r="G301" s="479"/>
      <c r="H301" s="477"/>
      <c r="I301" s="480" t="str">
        <f>IF(H301&lt;&gt;"",INDEX('Kode Akun'!$D:$D,MATCH($H301,'Kode Akun'!$C:$C,0),0),"")</f>
        <v/>
      </c>
      <c r="J301" s="481"/>
      <c r="K301" s="481"/>
      <c r="L301" s="482"/>
      <c r="M301" s="483"/>
      <c r="N301" s="484"/>
      <c r="O301" s="484"/>
      <c r="P301" s="488" t="str">
        <f>IFERROR(INDEX(Supplier!D:D,MATCH(O301,Supplier!C:C,0),0),"")</f>
        <v/>
      </c>
      <c r="Q301" s="484"/>
      <c r="R301" s="484"/>
      <c r="S301" s="488" t="str">
        <f>IFERROR(INDEX(Customer!D:D,MATCH(R301,Customer!C:C,0),0),"")</f>
        <v/>
      </c>
      <c r="T301" s="490" t="str">
        <f>IFERROR(INDEX('Kode Akun'!N:N,MATCH(H301,'Kode Akun'!C:C,0),0),"")</f>
        <v/>
      </c>
      <c r="U301" s="488" t="str">
        <f>IFERROR(INDEX('Kode Akun'!O:O,MATCH(H301,'Kode Akun'!C:C,0),0),"")</f>
        <v/>
      </c>
      <c r="V301" s="166"/>
    </row>
    <row r="302" spans="1:22" ht="15" customHeight="1" x14ac:dyDescent="0.25">
      <c r="A302" s="51">
        <f t="shared" si="12"/>
        <v>0</v>
      </c>
      <c r="B302" s="51">
        <f t="shared" si="13"/>
        <v>0</v>
      </c>
      <c r="C302" s="237">
        <f t="shared" si="14"/>
        <v>0</v>
      </c>
      <c r="D302" s="477">
        <v>293</v>
      </c>
      <c r="E302" s="478"/>
      <c r="F302" s="477"/>
      <c r="G302" s="479"/>
      <c r="H302" s="477"/>
      <c r="I302" s="480" t="str">
        <f>IF(H302&lt;&gt;"",INDEX('Kode Akun'!$D:$D,MATCH($H302,'Kode Akun'!$C:$C,0),0),"")</f>
        <v/>
      </c>
      <c r="J302" s="481"/>
      <c r="K302" s="481"/>
      <c r="L302" s="482"/>
      <c r="M302" s="483"/>
      <c r="N302" s="484"/>
      <c r="O302" s="484"/>
      <c r="P302" s="488" t="str">
        <f>IFERROR(INDEX(Supplier!D:D,MATCH(O302,Supplier!C:C,0),0),"")</f>
        <v/>
      </c>
      <c r="Q302" s="484"/>
      <c r="R302" s="484"/>
      <c r="S302" s="488" t="str">
        <f>IFERROR(INDEX(Customer!D:D,MATCH(R302,Customer!C:C,0),0),"")</f>
        <v/>
      </c>
      <c r="T302" s="490" t="str">
        <f>IFERROR(INDEX('Kode Akun'!N:N,MATCH(H302,'Kode Akun'!C:C,0),0),"")</f>
        <v/>
      </c>
      <c r="U302" s="488" t="str">
        <f>IFERROR(INDEX('Kode Akun'!O:O,MATCH(H302,'Kode Akun'!C:C,0),0),"")</f>
        <v/>
      </c>
      <c r="V302" s="166"/>
    </row>
    <row r="303" spans="1:22" ht="15" customHeight="1" x14ac:dyDescent="0.25">
      <c r="A303" s="51">
        <f t="shared" si="12"/>
        <v>0</v>
      </c>
      <c r="B303" s="51">
        <f t="shared" si="13"/>
        <v>0</v>
      </c>
      <c r="C303" s="237">
        <f t="shared" si="14"/>
        <v>0</v>
      </c>
      <c r="D303" s="477">
        <v>294</v>
      </c>
      <c r="E303" s="478"/>
      <c r="F303" s="477"/>
      <c r="G303" s="479"/>
      <c r="H303" s="477"/>
      <c r="I303" s="480" t="str">
        <f>IF(H303&lt;&gt;"",INDEX('Kode Akun'!$D:$D,MATCH($H303,'Kode Akun'!$C:$C,0),0),"")</f>
        <v/>
      </c>
      <c r="J303" s="481"/>
      <c r="K303" s="481"/>
      <c r="L303" s="482"/>
      <c r="M303" s="483"/>
      <c r="N303" s="484"/>
      <c r="O303" s="484"/>
      <c r="P303" s="488" t="str">
        <f>IFERROR(INDEX(Supplier!D:D,MATCH(O303,Supplier!C:C,0),0),"")</f>
        <v/>
      </c>
      <c r="Q303" s="484"/>
      <c r="R303" s="484"/>
      <c r="S303" s="488" t="str">
        <f>IFERROR(INDEX(Customer!D:D,MATCH(R303,Customer!C:C,0),0),"")</f>
        <v/>
      </c>
      <c r="T303" s="490" t="str">
        <f>IFERROR(INDEX('Kode Akun'!N:N,MATCH(H303,'Kode Akun'!C:C,0),0),"")</f>
        <v/>
      </c>
      <c r="U303" s="488" t="str">
        <f>IFERROR(INDEX('Kode Akun'!O:O,MATCH(H303,'Kode Akun'!C:C,0),0),"")</f>
        <v/>
      </c>
      <c r="V303" s="166"/>
    </row>
    <row r="304" spans="1:22" ht="15" customHeight="1" x14ac:dyDescent="0.25">
      <c r="A304" s="51">
        <f t="shared" si="12"/>
        <v>0</v>
      </c>
      <c r="B304" s="51">
        <f t="shared" si="13"/>
        <v>0</v>
      </c>
      <c r="C304" s="237">
        <f t="shared" si="14"/>
        <v>0</v>
      </c>
      <c r="D304" s="477">
        <v>295</v>
      </c>
      <c r="E304" s="478"/>
      <c r="F304" s="477"/>
      <c r="G304" s="479"/>
      <c r="H304" s="477"/>
      <c r="I304" s="480" t="str">
        <f>IF(H304&lt;&gt;"",INDEX('Kode Akun'!$D:$D,MATCH($H304,'Kode Akun'!$C:$C,0),0),"")</f>
        <v/>
      </c>
      <c r="J304" s="481"/>
      <c r="K304" s="481"/>
      <c r="L304" s="482"/>
      <c r="M304" s="483"/>
      <c r="N304" s="484"/>
      <c r="O304" s="484"/>
      <c r="P304" s="488" t="str">
        <f>IFERROR(INDEX(Supplier!D:D,MATCH(O304,Supplier!C:C,0),0),"")</f>
        <v/>
      </c>
      <c r="Q304" s="484"/>
      <c r="R304" s="484"/>
      <c r="S304" s="488" t="str">
        <f>IFERROR(INDEX(Customer!D:D,MATCH(R304,Customer!C:C,0),0),"")</f>
        <v/>
      </c>
      <c r="T304" s="490" t="str">
        <f>IFERROR(INDEX('Kode Akun'!N:N,MATCH(H304,'Kode Akun'!C:C,0),0),"")</f>
        <v/>
      </c>
      <c r="U304" s="488" t="str">
        <f>IFERROR(INDEX('Kode Akun'!O:O,MATCH(H304,'Kode Akun'!C:C,0),0),"")</f>
        <v/>
      </c>
      <c r="V304" s="166"/>
    </row>
    <row r="305" spans="1:22" ht="15" customHeight="1" x14ac:dyDescent="0.25">
      <c r="A305" s="51">
        <f t="shared" si="12"/>
        <v>0</v>
      </c>
      <c r="B305" s="51">
        <f t="shared" si="13"/>
        <v>0</v>
      </c>
      <c r="C305" s="237">
        <f t="shared" si="14"/>
        <v>0</v>
      </c>
      <c r="D305" s="477">
        <v>296</v>
      </c>
      <c r="E305" s="478"/>
      <c r="F305" s="477"/>
      <c r="G305" s="479"/>
      <c r="H305" s="477"/>
      <c r="I305" s="480" t="str">
        <f>IF(H305&lt;&gt;"",INDEX('Kode Akun'!$D:$D,MATCH($H305,'Kode Akun'!$C:$C,0),0),"")</f>
        <v/>
      </c>
      <c r="J305" s="481"/>
      <c r="K305" s="481"/>
      <c r="L305" s="482"/>
      <c r="M305" s="483"/>
      <c r="N305" s="484"/>
      <c r="O305" s="484"/>
      <c r="P305" s="488" t="str">
        <f>IFERROR(INDEX(Supplier!D:D,MATCH(O305,Supplier!C:C,0),0),"")</f>
        <v/>
      </c>
      <c r="Q305" s="484"/>
      <c r="R305" s="484"/>
      <c r="S305" s="488" t="str">
        <f>IFERROR(INDEX(Customer!D:D,MATCH(R305,Customer!C:C,0),0),"")</f>
        <v/>
      </c>
      <c r="T305" s="490" t="str">
        <f>IFERROR(INDEX('Kode Akun'!N:N,MATCH(H305,'Kode Akun'!C:C,0),0),"")</f>
        <v/>
      </c>
      <c r="U305" s="488" t="str">
        <f>IFERROR(INDEX('Kode Akun'!O:O,MATCH(H305,'Kode Akun'!C:C,0),0),"")</f>
        <v/>
      </c>
      <c r="V305" s="166"/>
    </row>
    <row r="306" spans="1:22" ht="15" customHeight="1" x14ac:dyDescent="0.25">
      <c r="A306" s="51">
        <f t="shared" si="12"/>
        <v>0</v>
      </c>
      <c r="B306" s="51">
        <f t="shared" si="13"/>
        <v>0</v>
      </c>
      <c r="C306" s="237">
        <f t="shared" si="14"/>
        <v>0</v>
      </c>
      <c r="D306" s="477">
        <v>297</v>
      </c>
      <c r="E306" s="478"/>
      <c r="F306" s="477"/>
      <c r="G306" s="479"/>
      <c r="H306" s="477"/>
      <c r="I306" s="480" t="str">
        <f>IF(H306&lt;&gt;"",INDEX('Kode Akun'!$D:$D,MATCH($H306,'Kode Akun'!$C:$C,0),0),"")</f>
        <v/>
      </c>
      <c r="J306" s="481"/>
      <c r="K306" s="481"/>
      <c r="L306" s="482"/>
      <c r="M306" s="483"/>
      <c r="N306" s="484"/>
      <c r="O306" s="484"/>
      <c r="P306" s="488" t="str">
        <f>IFERROR(INDEX(Supplier!D:D,MATCH(O306,Supplier!C:C,0),0),"")</f>
        <v/>
      </c>
      <c r="Q306" s="484"/>
      <c r="R306" s="484"/>
      <c r="S306" s="488" t="str">
        <f>IFERROR(INDEX(Customer!D:D,MATCH(R306,Customer!C:C,0),0),"")</f>
        <v/>
      </c>
      <c r="T306" s="490" t="str">
        <f>IFERROR(INDEX('Kode Akun'!N:N,MATCH(H306,'Kode Akun'!C:C,0),0),"")</f>
        <v/>
      </c>
      <c r="U306" s="488" t="str">
        <f>IFERROR(INDEX('Kode Akun'!O:O,MATCH(H306,'Kode Akun'!C:C,0),0),"")</f>
        <v/>
      </c>
      <c r="V306" s="166"/>
    </row>
    <row r="307" spans="1:22" ht="15" customHeight="1" x14ac:dyDescent="0.25">
      <c r="A307" s="51">
        <f t="shared" si="12"/>
        <v>0</v>
      </c>
      <c r="B307" s="51">
        <f t="shared" si="13"/>
        <v>0</v>
      </c>
      <c r="C307" s="237">
        <f t="shared" si="14"/>
        <v>0</v>
      </c>
      <c r="D307" s="477">
        <v>298</v>
      </c>
      <c r="E307" s="478"/>
      <c r="F307" s="477"/>
      <c r="G307" s="479"/>
      <c r="H307" s="477"/>
      <c r="I307" s="480" t="str">
        <f>IF(H307&lt;&gt;"",INDEX('Kode Akun'!$D:$D,MATCH($H307,'Kode Akun'!$C:$C,0),0),"")</f>
        <v/>
      </c>
      <c r="J307" s="481"/>
      <c r="K307" s="481"/>
      <c r="L307" s="482"/>
      <c r="M307" s="483"/>
      <c r="N307" s="484"/>
      <c r="O307" s="484"/>
      <c r="P307" s="488" t="str">
        <f>IFERROR(INDEX(Supplier!D:D,MATCH(O307,Supplier!C:C,0),0),"")</f>
        <v/>
      </c>
      <c r="Q307" s="484"/>
      <c r="R307" s="484"/>
      <c r="S307" s="488" t="str">
        <f>IFERROR(INDEX(Customer!D:D,MATCH(R307,Customer!C:C,0),0),"")</f>
        <v/>
      </c>
      <c r="T307" s="490" t="str">
        <f>IFERROR(INDEX('Kode Akun'!N:N,MATCH(H307,'Kode Akun'!C:C,0),0),"")</f>
        <v/>
      </c>
      <c r="U307" s="488" t="str">
        <f>IFERROR(INDEX('Kode Akun'!O:O,MATCH(H307,'Kode Akun'!C:C,0),0),"")</f>
        <v/>
      </c>
      <c r="V307" s="166"/>
    </row>
    <row r="308" spans="1:22" ht="15" customHeight="1" x14ac:dyDescent="0.25">
      <c r="A308" s="51">
        <f t="shared" si="12"/>
        <v>0</v>
      </c>
      <c r="B308" s="51">
        <f t="shared" si="13"/>
        <v>0</v>
      </c>
      <c r="C308" s="237">
        <f t="shared" si="14"/>
        <v>0</v>
      </c>
      <c r="D308" s="477">
        <v>299</v>
      </c>
      <c r="E308" s="478"/>
      <c r="F308" s="477"/>
      <c r="G308" s="479"/>
      <c r="H308" s="477"/>
      <c r="I308" s="480" t="str">
        <f>IF(H308&lt;&gt;"",INDEX('Kode Akun'!$D:$D,MATCH($H308,'Kode Akun'!$C:$C,0),0),"")</f>
        <v/>
      </c>
      <c r="J308" s="481"/>
      <c r="K308" s="481"/>
      <c r="L308" s="482"/>
      <c r="M308" s="483"/>
      <c r="N308" s="484"/>
      <c r="O308" s="484"/>
      <c r="P308" s="488" t="str">
        <f>IFERROR(INDEX(Supplier!D:D,MATCH(O308,Supplier!C:C,0),0),"")</f>
        <v/>
      </c>
      <c r="Q308" s="484"/>
      <c r="R308" s="484"/>
      <c r="S308" s="488" t="str">
        <f>IFERROR(INDEX(Customer!D:D,MATCH(R308,Customer!C:C,0),0),"")</f>
        <v/>
      </c>
      <c r="T308" s="490" t="str">
        <f>IFERROR(INDEX('Kode Akun'!N:N,MATCH(H308,'Kode Akun'!C:C,0),0),"")</f>
        <v/>
      </c>
      <c r="U308" s="488" t="str">
        <f>IFERROR(INDEX('Kode Akun'!O:O,MATCH(H308,'Kode Akun'!C:C,0),0),"")</f>
        <v/>
      </c>
      <c r="V308" s="166"/>
    </row>
    <row r="309" spans="1:22" ht="15" customHeight="1" x14ac:dyDescent="0.25">
      <c r="A309" s="51">
        <f t="shared" si="12"/>
        <v>0</v>
      </c>
      <c r="B309" s="51">
        <f t="shared" si="13"/>
        <v>0</v>
      </c>
      <c r="C309" s="237">
        <f t="shared" si="14"/>
        <v>0</v>
      </c>
      <c r="D309" s="477">
        <v>300</v>
      </c>
      <c r="E309" s="478"/>
      <c r="F309" s="477"/>
      <c r="G309" s="479"/>
      <c r="H309" s="477"/>
      <c r="I309" s="480" t="str">
        <f>IF(H309&lt;&gt;"",INDEX('Kode Akun'!$D:$D,MATCH($H309,'Kode Akun'!$C:$C,0),0),"")</f>
        <v/>
      </c>
      <c r="J309" s="481"/>
      <c r="K309" s="481"/>
      <c r="L309" s="482"/>
      <c r="M309" s="483"/>
      <c r="N309" s="484"/>
      <c r="O309" s="484"/>
      <c r="P309" s="488" t="str">
        <f>IFERROR(INDEX(Supplier!D:D,MATCH(O309,Supplier!C:C,0),0),"")</f>
        <v/>
      </c>
      <c r="Q309" s="484"/>
      <c r="R309" s="484"/>
      <c r="S309" s="488" t="str">
        <f>IFERROR(INDEX(Customer!D:D,MATCH(R309,Customer!C:C,0),0),"")</f>
        <v/>
      </c>
      <c r="T309" s="490" t="str">
        <f>IFERROR(INDEX('Kode Akun'!N:N,MATCH(H309,'Kode Akun'!C:C,0),0),"")</f>
        <v/>
      </c>
      <c r="U309" s="488" t="str">
        <f>IFERROR(INDEX('Kode Akun'!O:O,MATCH(H309,'Kode Akun'!C:C,0),0),"")</f>
        <v/>
      </c>
      <c r="V309" s="166"/>
    </row>
    <row r="310" spans="1:22" ht="15" customHeight="1" x14ac:dyDescent="0.25">
      <c r="A310" s="51">
        <f t="shared" si="12"/>
        <v>0</v>
      </c>
      <c r="B310" s="51">
        <f t="shared" si="13"/>
        <v>0</v>
      </c>
      <c r="C310" s="237">
        <f t="shared" si="14"/>
        <v>0</v>
      </c>
      <c r="D310" s="477">
        <v>301</v>
      </c>
      <c r="E310" s="478"/>
      <c r="F310" s="477"/>
      <c r="G310" s="479"/>
      <c r="H310" s="477"/>
      <c r="I310" s="480" t="str">
        <f>IF(H310&lt;&gt;"",INDEX('Kode Akun'!$D:$D,MATCH($H310,'Kode Akun'!$C:$C,0),0),"")</f>
        <v/>
      </c>
      <c r="J310" s="481"/>
      <c r="K310" s="481"/>
      <c r="L310" s="482"/>
      <c r="M310" s="483"/>
      <c r="N310" s="484"/>
      <c r="O310" s="484"/>
      <c r="P310" s="488" t="str">
        <f>IFERROR(INDEX(Supplier!D:D,MATCH(O310,Supplier!C:C,0),0),"")</f>
        <v/>
      </c>
      <c r="Q310" s="484"/>
      <c r="R310" s="484"/>
      <c r="S310" s="488" t="str">
        <f>IFERROR(INDEX(Customer!D:D,MATCH(R310,Customer!C:C,0),0),"")</f>
        <v/>
      </c>
      <c r="T310" s="490" t="str">
        <f>IFERROR(INDEX('Kode Akun'!N:N,MATCH(H310,'Kode Akun'!C:C,0),0),"")</f>
        <v/>
      </c>
      <c r="U310" s="488" t="str">
        <f>IFERROR(INDEX('Kode Akun'!O:O,MATCH(H310,'Kode Akun'!C:C,0),0),"")</f>
        <v/>
      </c>
      <c r="V310" s="166"/>
    </row>
    <row r="311" spans="1:22" ht="15" customHeight="1" x14ac:dyDescent="0.25">
      <c r="A311" s="51">
        <f t="shared" si="12"/>
        <v>0</v>
      </c>
      <c r="B311" s="51">
        <f t="shared" si="13"/>
        <v>0</v>
      </c>
      <c r="C311" s="237">
        <f t="shared" si="14"/>
        <v>0</v>
      </c>
      <c r="D311" s="477">
        <v>302</v>
      </c>
      <c r="E311" s="478"/>
      <c r="F311" s="477"/>
      <c r="G311" s="479"/>
      <c r="H311" s="477"/>
      <c r="I311" s="480" t="str">
        <f>IF(H311&lt;&gt;"",INDEX('Kode Akun'!$D:$D,MATCH($H311,'Kode Akun'!$C:$C,0),0),"")</f>
        <v/>
      </c>
      <c r="J311" s="481"/>
      <c r="K311" s="481"/>
      <c r="L311" s="482"/>
      <c r="M311" s="483"/>
      <c r="N311" s="484"/>
      <c r="O311" s="484"/>
      <c r="P311" s="488" t="str">
        <f>IFERROR(INDEX(Supplier!D:D,MATCH(O311,Supplier!C:C,0),0),"")</f>
        <v/>
      </c>
      <c r="Q311" s="484"/>
      <c r="R311" s="484"/>
      <c r="S311" s="488" t="str">
        <f>IFERROR(INDEX(Customer!D:D,MATCH(R311,Customer!C:C,0),0),"")</f>
        <v/>
      </c>
      <c r="T311" s="490" t="str">
        <f>IFERROR(INDEX('Kode Akun'!N:N,MATCH(H311,'Kode Akun'!C:C,0),0),"")</f>
        <v/>
      </c>
      <c r="U311" s="488" t="str">
        <f>IFERROR(INDEX('Kode Akun'!O:O,MATCH(H311,'Kode Akun'!C:C,0),0),"")</f>
        <v/>
      </c>
      <c r="V311" s="166"/>
    </row>
    <row r="312" spans="1:22" ht="15" customHeight="1" x14ac:dyDescent="0.25">
      <c r="A312" s="51">
        <f t="shared" si="12"/>
        <v>0</v>
      </c>
      <c r="B312" s="51">
        <f t="shared" si="13"/>
        <v>0</v>
      </c>
      <c r="C312" s="237">
        <f t="shared" si="14"/>
        <v>0</v>
      </c>
      <c r="D312" s="477">
        <v>303</v>
      </c>
      <c r="E312" s="478"/>
      <c r="F312" s="477"/>
      <c r="G312" s="479"/>
      <c r="H312" s="477"/>
      <c r="I312" s="480" t="str">
        <f>IF(H312&lt;&gt;"",INDEX('Kode Akun'!$D:$D,MATCH($H312,'Kode Akun'!$C:$C,0),0),"")</f>
        <v/>
      </c>
      <c r="J312" s="481"/>
      <c r="K312" s="481"/>
      <c r="L312" s="482"/>
      <c r="M312" s="483"/>
      <c r="N312" s="484"/>
      <c r="O312" s="484"/>
      <c r="P312" s="488" t="str">
        <f>IFERROR(INDEX(Supplier!D:D,MATCH(O312,Supplier!C:C,0),0),"")</f>
        <v/>
      </c>
      <c r="Q312" s="484"/>
      <c r="R312" s="484"/>
      <c r="S312" s="488" t="str">
        <f>IFERROR(INDEX(Customer!D:D,MATCH(R312,Customer!C:C,0),0),"")</f>
        <v/>
      </c>
      <c r="T312" s="490" t="str">
        <f>IFERROR(INDEX('Kode Akun'!N:N,MATCH(H312,'Kode Akun'!C:C,0),0),"")</f>
        <v/>
      </c>
      <c r="U312" s="488" t="str">
        <f>IFERROR(INDEX('Kode Akun'!O:O,MATCH(H312,'Kode Akun'!C:C,0),0),"")</f>
        <v/>
      </c>
      <c r="V312" s="166"/>
    </row>
    <row r="313" spans="1:22" ht="15" customHeight="1" x14ac:dyDescent="0.25">
      <c r="A313" s="51">
        <f t="shared" si="12"/>
        <v>0</v>
      </c>
      <c r="B313" s="51">
        <f t="shared" si="13"/>
        <v>0</v>
      </c>
      <c r="C313" s="237">
        <f t="shared" si="14"/>
        <v>0</v>
      </c>
      <c r="D313" s="477">
        <v>304</v>
      </c>
      <c r="E313" s="478"/>
      <c r="F313" s="477"/>
      <c r="G313" s="479"/>
      <c r="H313" s="477"/>
      <c r="I313" s="480" t="str">
        <f>IF(H313&lt;&gt;"",INDEX('Kode Akun'!$D:$D,MATCH($H313,'Kode Akun'!$C:$C,0),0),"")</f>
        <v/>
      </c>
      <c r="J313" s="481"/>
      <c r="K313" s="481"/>
      <c r="L313" s="482"/>
      <c r="M313" s="483"/>
      <c r="N313" s="484"/>
      <c r="O313" s="484"/>
      <c r="P313" s="488" t="str">
        <f>IFERROR(INDEX(Supplier!D:D,MATCH(O313,Supplier!C:C,0),0),"")</f>
        <v/>
      </c>
      <c r="Q313" s="484"/>
      <c r="R313" s="484"/>
      <c r="S313" s="488" t="str">
        <f>IFERROR(INDEX(Customer!D:D,MATCH(R313,Customer!C:C,0),0),"")</f>
        <v/>
      </c>
      <c r="T313" s="490" t="str">
        <f>IFERROR(INDEX('Kode Akun'!N:N,MATCH(H313,'Kode Akun'!C:C,0),0),"")</f>
        <v/>
      </c>
      <c r="U313" s="488" t="str">
        <f>IFERROR(INDEX('Kode Akun'!O:O,MATCH(H313,'Kode Akun'!C:C,0),0),"")</f>
        <v/>
      </c>
      <c r="V313" s="166"/>
    </row>
    <row r="314" spans="1:22" ht="15" customHeight="1" x14ac:dyDescent="0.25">
      <c r="A314" s="51">
        <f t="shared" si="12"/>
        <v>0</v>
      </c>
      <c r="B314" s="51">
        <f t="shared" si="13"/>
        <v>0</v>
      </c>
      <c r="C314" s="237">
        <f t="shared" si="14"/>
        <v>0</v>
      </c>
      <c r="D314" s="477">
        <v>305</v>
      </c>
      <c r="E314" s="478"/>
      <c r="F314" s="477"/>
      <c r="G314" s="479"/>
      <c r="H314" s="477"/>
      <c r="I314" s="480" t="str">
        <f>IF(H314&lt;&gt;"",INDEX('Kode Akun'!$D:$D,MATCH($H314,'Kode Akun'!$C:$C,0),0),"")</f>
        <v/>
      </c>
      <c r="J314" s="481"/>
      <c r="K314" s="481"/>
      <c r="L314" s="482"/>
      <c r="M314" s="483"/>
      <c r="N314" s="484"/>
      <c r="O314" s="484"/>
      <c r="P314" s="488" t="str">
        <f>IFERROR(INDEX(Supplier!D:D,MATCH(O314,Supplier!C:C,0),0),"")</f>
        <v/>
      </c>
      <c r="Q314" s="484"/>
      <c r="R314" s="484"/>
      <c r="S314" s="488" t="str">
        <f>IFERROR(INDEX(Customer!D:D,MATCH(R314,Customer!C:C,0),0),"")</f>
        <v/>
      </c>
      <c r="T314" s="490" t="str">
        <f>IFERROR(INDEX('Kode Akun'!N:N,MATCH(H314,'Kode Akun'!C:C,0),0),"")</f>
        <v/>
      </c>
      <c r="U314" s="488" t="str">
        <f>IFERROR(INDEX('Kode Akun'!O:O,MATCH(H314,'Kode Akun'!C:C,0),0),"")</f>
        <v/>
      </c>
      <c r="V314" s="166"/>
    </row>
    <row r="315" spans="1:22" ht="15" customHeight="1" x14ac:dyDescent="0.25">
      <c r="A315" s="51">
        <f t="shared" si="12"/>
        <v>0</v>
      </c>
      <c r="B315" s="51">
        <f t="shared" si="13"/>
        <v>0</v>
      </c>
      <c r="C315" s="237">
        <f t="shared" si="14"/>
        <v>0</v>
      </c>
      <c r="D315" s="477">
        <v>306</v>
      </c>
      <c r="E315" s="478"/>
      <c r="F315" s="477"/>
      <c r="G315" s="479"/>
      <c r="H315" s="477"/>
      <c r="I315" s="480" t="str">
        <f>IF(H315&lt;&gt;"",INDEX('Kode Akun'!$D:$D,MATCH($H315,'Kode Akun'!$C:$C,0),0),"")</f>
        <v/>
      </c>
      <c r="J315" s="481"/>
      <c r="K315" s="481"/>
      <c r="L315" s="482"/>
      <c r="M315" s="483"/>
      <c r="N315" s="484"/>
      <c r="O315" s="484"/>
      <c r="P315" s="488" t="str">
        <f>IFERROR(INDEX(Supplier!D:D,MATCH(O315,Supplier!C:C,0),0),"")</f>
        <v/>
      </c>
      <c r="Q315" s="484"/>
      <c r="R315" s="484"/>
      <c r="S315" s="488" t="str">
        <f>IFERROR(INDEX(Customer!D:D,MATCH(R315,Customer!C:C,0),0),"")</f>
        <v/>
      </c>
      <c r="T315" s="490" t="str">
        <f>IFERROR(INDEX('Kode Akun'!N:N,MATCH(H315,'Kode Akun'!C:C,0),0),"")</f>
        <v/>
      </c>
      <c r="U315" s="488" t="str">
        <f>IFERROR(INDEX('Kode Akun'!O:O,MATCH(H315,'Kode Akun'!C:C,0),0),"")</f>
        <v/>
      </c>
      <c r="V315" s="166"/>
    </row>
    <row r="316" spans="1:22" ht="15" customHeight="1" x14ac:dyDescent="0.25">
      <c r="A316" s="51">
        <f t="shared" si="12"/>
        <v>0</v>
      </c>
      <c r="B316" s="51">
        <f t="shared" si="13"/>
        <v>0</v>
      </c>
      <c r="C316" s="237">
        <f t="shared" si="14"/>
        <v>0</v>
      </c>
      <c r="D316" s="477">
        <v>307</v>
      </c>
      <c r="E316" s="478"/>
      <c r="F316" s="477"/>
      <c r="G316" s="479"/>
      <c r="H316" s="477"/>
      <c r="I316" s="480" t="str">
        <f>IF(H316&lt;&gt;"",INDEX('Kode Akun'!$D:$D,MATCH($H316,'Kode Akun'!$C:$C,0),0),"")</f>
        <v/>
      </c>
      <c r="J316" s="481"/>
      <c r="K316" s="481"/>
      <c r="L316" s="482"/>
      <c r="M316" s="483"/>
      <c r="N316" s="484"/>
      <c r="O316" s="484"/>
      <c r="P316" s="488" t="str">
        <f>IFERROR(INDEX(Supplier!D:D,MATCH(O316,Supplier!C:C,0),0),"")</f>
        <v/>
      </c>
      <c r="Q316" s="484"/>
      <c r="R316" s="484"/>
      <c r="S316" s="488" t="str">
        <f>IFERROR(INDEX(Customer!D:D,MATCH(R316,Customer!C:C,0),0),"")</f>
        <v/>
      </c>
      <c r="T316" s="490" t="str">
        <f>IFERROR(INDEX('Kode Akun'!N:N,MATCH(H316,'Kode Akun'!C:C,0),0),"")</f>
        <v/>
      </c>
      <c r="U316" s="488" t="str">
        <f>IFERROR(INDEX('Kode Akun'!O:O,MATCH(H316,'Kode Akun'!C:C,0),0),"")</f>
        <v/>
      </c>
      <c r="V316" s="166"/>
    </row>
    <row r="317" spans="1:22" ht="15" customHeight="1" x14ac:dyDescent="0.25">
      <c r="A317" s="51">
        <f t="shared" si="12"/>
        <v>0</v>
      </c>
      <c r="B317" s="51">
        <f t="shared" si="13"/>
        <v>0</v>
      </c>
      <c r="C317" s="237">
        <f t="shared" si="14"/>
        <v>0</v>
      </c>
      <c r="D317" s="477">
        <v>308</v>
      </c>
      <c r="E317" s="478"/>
      <c r="F317" s="477"/>
      <c r="G317" s="479"/>
      <c r="H317" s="477"/>
      <c r="I317" s="480" t="str">
        <f>IF(H317&lt;&gt;"",INDEX('Kode Akun'!$D:$D,MATCH($H317,'Kode Akun'!$C:$C,0),0),"")</f>
        <v/>
      </c>
      <c r="J317" s="481"/>
      <c r="K317" s="481"/>
      <c r="L317" s="482"/>
      <c r="M317" s="483"/>
      <c r="N317" s="484"/>
      <c r="O317" s="484"/>
      <c r="P317" s="488" t="str">
        <f>IFERROR(INDEX(Supplier!D:D,MATCH(O317,Supplier!C:C,0),0),"")</f>
        <v/>
      </c>
      <c r="Q317" s="484"/>
      <c r="R317" s="484"/>
      <c r="S317" s="488" t="str">
        <f>IFERROR(INDEX(Customer!D:D,MATCH(R317,Customer!C:C,0),0),"")</f>
        <v/>
      </c>
      <c r="T317" s="490" t="str">
        <f>IFERROR(INDEX('Kode Akun'!N:N,MATCH(H317,'Kode Akun'!C:C,0),0),"")</f>
        <v/>
      </c>
      <c r="U317" s="488" t="str">
        <f>IFERROR(INDEX('Kode Akun'!O:O,MATCH(H317,'Kode Akun'!C:C,0),0),"")</f>
        <v/>
      </c>
      <c r="V317" s="166"/>
    </row>
    <row r="318" spans="1:22" ht="15" customHeight="1" x14ac:dyDescent="0.25">
      <c r="A318" s="51">
        <f t="shared" si="12"/>
        <v>0</v>
      </c>
      <c r="B318" s="51">
        <f t="shared" si="13"/>
        <v>0</v>
      </c>
      <c r="C318" s="237">
        <f t="shared" si="14"/>
        <v>0</v>
      </c>
      <c r="D318" s="477">
        <v>309</v>
      </c>
      <c r="E318" s="478"/>
      <c r="F318" s="477"/>
      <c r="G318" s="479"/>
      <c r="H318" s="477"/>
      <c r="I318" s="480" t="str">
        <f>IF(H318&lt;&gt;"",INDEX('Kode Akun'!$D:$D,MATCH($H318,'Kode Akun'!$C:$C,0),0),"")</f>
        <v/>
      </c>
      <c r="J318" s="481"/>
      <c r="K318" s="481"/>
      <c r="L318" s="482"/>
      <c r="M318" s="483"/>
      <c r="N318" s="484"/>
      <c r="O318" s="484"/>
      <c r="P318" s="488" t="str">
        <f>IFERROR(INDEX(Supplier!D:D,MATCH(O318,Supplier!C:C,0),0),"")</f>
        <v/>
      </c>
      <c r="Q318" s="484"/>
      <c r="R318" s="484"/>
      <c r="S318" s="488" t="str">
        <f>IFERROR(INDEX(Customer!D:D,MATCH(R318,Customer!C:C,0),0),"")</f>
        <v/>
      </c>
      <c r="T318" s="490" t="str">
        <f>IFERROR(INDEX('Kode Akun'!N:N,MATCH(H318,'Kode Akun'!C:C,0),0),"")</f>
        <v/>
      </c>
      <c r="U318" s="488" t="str">
        <f>IFERROR(INDEX('Kode Akun'!O:O,MATCH(H318,'Kode Akun'!C:C,0),0),"")</f>
        <v/>
      </c>
      <c r="V318" s="166"/>
    </row>
    <row r="319" spans="1:22" ht="15" customHeight="1" x14ac:dyDescent="0.25">
      <c r="A319" s="51">
        <f t="shared" si="12"/>
        <v>0</v>
      </c>
      <c r="B319" s="51">
        <f t="shared" si="13"/>
        <v>0</v>
      </c>
      <c r="C319" s="237">
        <f t="shared" si="14"/>
        <v>0</v>
      </c>
      <c r="D319" s="477">
        <v>310</v>
      </c>
      <c r="E319" s="478"/>
      <c r="F319" s="477"/>
      <c r="G319" s="479"/>
      <c r="H319" s="477"/>
      <c r="I319" s="480" t="str">
        <f>IF(H319&lt;&gt;"",INDEX('Kode Akun'!$D:$D,MATCH($H319,'Kode Akun'!$C:$C,0),0),"")</f>
        <v/>
      </c>
      <c r="J319" s="481"/>
      <c r="K319" s="481"/>
      <c r="L319" s="482"/>
      <c r="M319" s="483"/>
      <c r="N319" s="484"/>
      <c r="O319" s="484"/>
      <c r="P319" s="488" t="str">
        <f>IFERROR(INDEX(Supplier!D:D,MATCH(O319,Supplier!C:C,0),0),"")</f>
        <v/>
      </c>
      <c r="Q319" s="484"/>
      <c r="R319" s="484"/>
      <c r="S319" s="488" t="str">
        <f>IFERROR(INDEX(Customer!D:D,MATCH(R319,Customer!C:C,0),0),"")</f>
        <v/>
      </c>
      <c r="T319" s="490" t="str">
        <f>IFERROR(INDEX('Kode Akun'!N:N,MATCH(H319,'Kode Akun'!C:C,0),0),"")</f>
        <v/>
      </c>
      <c r="U319" s="488" t="str">
        <f>IFERROR(INDEX('Kode Akun'!O:O,MATCH(H319,'Kode Akun'!C:C,0),0),"")</f>
        <v/>
      </c>
      <c r="V319" s="166"/>
    </row>
    <row r="320" spans="1:22" ht="15" customHeight="1" x14ac:dyDescent="0.25">
      <c r="A320" s="51">
        <f t="shared" si="12"/>
        <v>0</v>
      </c>
      <c r="B320" s="51">
        <f t="shared" si="13"/>
        <v>0</v>
      </c>
      <c r="C320" s="237">
        <f t="shared" si="14"/>
        <v>0</v>
      </c>
      <c r="D320" s="477">
        <v>311</v>
      </c>
      <c r="E320" s="478"/>
      <c r="F320" s="477"/>
      <c r="G320" s="479"/>
      <c r="H320" s="477"/>
      <c r="I320" s="480" t="str">
        <f>IF(H320&lt;&gt;"",INDEX('Kode Akun'!$D:$D,MATCH($H320,'Kode Akun'!$C:$C,0),0),"")</f>
        <v/>
      </c>
      <c r="J320" s="481"/>
      <c r="K320" s="481"/>
      <c r="L320" s="482"/>
      <c r="M320" s="483"/>
      <c r="N320" s="484"/>
      <c r="O320" s="484"/>
      <c r="P320" s="488" t="str">
        <f>IFERROR(INDEX(Supplier!D:D,MATCH(O320,Supplier!C:C,0),0),"")</f>
        <v/>
      </c>
      <c r="Q320" s="484"/>
      <c r="R320" s="484"/>
      <c r="S320" s="488" t="str">
        <f>IFERROR(INDEX(Customer!D:D,MATCH(R320,Customer!C:C,0),0),"")</f>
        <v/>
      </c>
      <c r="T320" s="490" t="str">
        <f>IFERROR(INDEX('Kode Akun'!N:N,MATCH(H320,'Kode Akun'!C:C,0),0),"")</f>
        <v/>
      </c>
      <c r="U320" s="488" t="str">
        <f>IFERROR(INDEX('Kode Akun'!O:O,MATCH(H320,'Kode Akun'!C:C,0),0),"")</f>
        <v/>
      </c>
      <c r="V320" s="166"/>
    </row>
    <row r="321" spans="1:22" ht="15" customHeight="1" x14ac:dyDescent="0.25">
      <c r="A321" s="51">
        <f t="shared" si="12"/>
        <v>0</v>
      </c>
      <c r="B321" s="51">
        <f t="shared" si="13"/>
        <v>0</v>
      </c>
      <c r="C321" s="237">
        <f t="shared" si="14"/>
        <v>0</v>
      </c>
      <c r="D321" s="477">
        <v>312</v>
      </c>
      <c r="E321" s="478"/>
      <c r="F321" s="477"/>
      <c r="G321" s="479"/>
      <c r="H321" s="477"/>
      <c r="I321" s="480" t="str">
        <f>IF(H321&lt;&gt;"",INDEX('Kode Akun'!$D:$D,MATCH($H321,'Kode Akun'!$C:$C,0),0),"")</f>
        <v/>
      </c>
      <c r="J321" s="481"/>
      <c r="K321" s="481"/>
      <c r="L321" s="482"/>
      <c r="M321" s="483"/>
      <c r="N321" s="484"/>
      <c r="O321" s="484"/>
      <c r="P321" s="488" t="str">
        <f>IFERROR(INDEX(Supplier!D:D,MATCH(O321,Supplier!C:C,0),0),"")</f>
        <v/>
      </c>
      <c r="Q321" s="484"/>
      <c r="R321" s="484"/>
      <c r="S321" s="488" t="str">
        <f>IFERROR(INDEX(Customer!D:D,MATCH(R321,Customer!C:C,0),0),"")</f>
        <v/>
      </c>
      <c r="T321" s="490" t="str">
        <f>IFERROR(INDEX('Kode Akun'!N:N,MATCH(H321,'Kode Akun'!C:C,0),0),"")</f>
        <v/>
      </c>
      <c r="U321" s="488" t="str">
        <f>IFERROR(INDEX('Kode Akun'!O:O,MATCH(H321,'Kode Akun'!C:C,0),0),"")</f>
        <v/>
      </c>
      <c r="V321" s="166"/>
    </row>
    <row r="322" spans="1:22" ht="15" customHeight="1" x14ac:dyDescent="0.25">
      <c r="A322" s="51">
        <f t="shared" si="12"/>
        <v>0</v>
      </c>
      <c r="B322" s="51">
        <f t="shared" si="13"/>
        <v>0</v>
      </c>
      <c r="C322" s="237">
        <f t="shared" si="14"/>
        <v>0</v>
      </c>
      <c r="D322" s="477">
        <v>313</v>
      </c>
      <c r="E322" s="478"/>
      <c r="F322" s="477"/>
      <c r="G322" s="479"/>
      <c r="H322" s="477"/>
      <c r="I322" s="480" t="str">
        <f>IF(H322&lt;&gt;"",INDEX('Kode Akun'!$D:$D,MATCH($H322,'Kode Akun'!$C:$C,0),0),"")</f>
        <v/>
      </c>
      <c r="J322" s="481"/>
      <c r="K322" s="481"/>
      <c r="L322" s="482"/>
      <c r="M322" s="483"/>
      <c r="N322" s="484"/>
      <c r="O322" s="484"/>
      <c r="P322" s="488" t="str">
        <f>IFERROR(INDEX(Supplier!D:D,MATCH(O322,Supplier!C:C,0),0),"")</f>
        <v/>
      </c>
      <c r="Q322" s="484"/>
      <c r="R322" s="484"/>
      <c r="S322" s="488" t="str">
        <f>IFERROR(INDEX(Customer!D:D,MATCH(R322,Customer!C:C,0),0),"")</f>
        <v/>
      </c>
      <c r="T322" s="490" t="str">
        <f>IFERROR(INDEX('Kode Akun'!N:N,MATCH(H322,'Kode Akun'!C:C,0),0),"")</f>
        <v/>
      </c>
      <c r="U322" s="488" t="str">
        <f>IFERROR(INDEX('Kode Akun'!O:O,MATCH(H322,'Kode Akun'!C:C,0),0),"")</f>
        <v/>
      </c>
      <c r="V322" s="166"/>
    </row>
    <row r="323" spans="1:22" ht="15" customHeight="1" x14ac:dyDescent="0.25">
      <c r="A323" s="51">
        <f t="shared" si="12"/>
        <v>0</v>
      </c>
      <c r="B323" s="51">
        <f t="shared" si="13"/>
        <v>0</v>
      </c>
      <c r="C323" s="237">
        <f t="shared" si="14"/>
        <v>0</v>
      </c>
      <c r="D323" s="477">
        <v>314</v>
      </c>
      <c r="E323" s="478"/>
      <c r="F323" s="477"/>
      <c r="G323" s="479"/>
      <c r="H323" s="477"/>
      <c r="I323" s="480" t="str">
        <f>IF(H323&lt;&gt;"",INDEX('Kode Akun'!$D:$D,MATCH($H323,'Kode Akun'!$C:$C,0),0),"")</f>
        <v/>
      </c>
      <c r="J323" s="481"/>
      <c r="K323" s="481"/>
      <c r="L323" s="482"/>
      <c r="M323" s="483"/>
      <c r="N323" s="484"/>
      <c r="O323" s="484"/>
      <c r="P323" s="488" t="str">
        <f>IFERROR(INDEX(Supplier!D:D,MATCH(O323,Supplier!C:C,0),0),"")</f>
        <v/>
      </c>
      <c r="Q323" s="484"/>
      <c r="R323" s="484"/>
      <c r="S323" s="488" t="str">
        <f>IFERROR(INDEX(Customer!D:D,MATCH(R323,Customer!C:C,0),0),"")</f>
        <v/>
      </c>
      <c r="T323" s="490" t="str">
        <f>IFERROR(INDEX('Kode Akun'!N:N,MATCH(H323,'Kode Akun'!C:C,0),0),"")</f>
        <v/>
      </c>
      <c r="U323" s="488" t="str">
        <f>IFERROR(INDEX('Kode Akun'!O:O,MATCH(H323,'Kode Akun'!C:C,0),0),"")</f>
        <v/>
      </c>
      <c r="V323" s="166"/>
    </row>
    <row r="324" spans="1:22" ht="15" customHeight="1" x14ac:dyDescent="0.25">
      <c r="A324" s="51">
        <f t="shared" si="12"/>
        <v>0</v>
      </c>
      <c r="B324" s="51">
        <f t="shared" si="13"/>
        <v>0</v>
      </c>
      <c r="C324" s="237">
        <f t="shared" si="14"/>
        <v>0</v>
      </c>
      <c r="D324" s="477">
        <v>315</v>
      </c>
      <c r="E324" s="478"/>
      <c r="F324" s="477"/>
      <c r="G324" s="479"/>
      <c r="H324" s="477"/>
      <c r="I324" s="480" t="str">
        <f>IF(H324&lt;&gt;"",INDEX('Kode Akun'!$D:$D,MATCH($H324,'Kode Akun'!$C:$C,0),0),"")</f>
        <v/>
      </c>
      <c r="J324" s="481"/>
      <c r="K324" s="481"/>
      <c r="L324" s="482"/>
      <c r="M324" s="483"/>
      <c r="N324" s="484"/>
      <c r="O324" s="484"/>
      <c r="P324" s="488" t="str">
        <f>IFERROR(INDEX(Supplier!D:D,MATCH(O324,Supplier!C:C,0),0),"")</f>
        <v/>
      </c>
      <c r="Q324" s="484"/>
      <c r="R324" s="484"/>
      <c r="S324" s="488" t="str">
        <f>IFERROR(INDEX(Customer!D:D,MATCH(R324,Customer!C:C,0),0),"")</f>
        <v/>
      </c>
      <c r="T324" s="490" t="str">
        <f>IFERROR(INDEX('Kode Akun'!N:N,MATCH(H324,'Kode Akun'!C:C,0),0),"")</f>
        <v/>
      </c>
      <c r="U324" s="488" t="str">
        <f>IFERROR(INDEX('Kode Akun'!O:O,MATCH(H324,'Kode Akun'!C:C,0),0),"")</f>
        <v/>
      </c>
      <c r="V324" s="166"/>
    </row>
    <row r="325" spans="1:22" ht="15" customHeight="1" x14ac:dyDescent="0.25">
      <c r="A325" s="51">
        <f t="shared" si="12"/>
        <v>0</v>
      </c>
      <c r="B325" s="51">
        <f t="shared" si="13"/>
        <v>0</v>
      </c>
      <c r="C325" s="237">
        <f t="shared" si="14"/>
        <v>0</v>
      </c>
      <c r="D325" s="477">
        <v>316</v>
      </c>
      <c r="E325" s="478"/>
      <c r="F325" s="477"/>
      <c r="G325" s="479"/>
      <c r="H325" s="477"/>
      <c r="I325" s="480" t="str">
        <f>IF(H325&lt;&gt;"",INDEX('Kode Akun'!$D:$D,MATCH($H325,'Kode Akun'!$C:$C,0),0),"")</f>
        <v/>
      </c>
      <c r="J325" s="481"/>
      <c r="K325" s="481"/>
      <c r="L325" s="482"/>
      <c r="M325" s="483"/>
      <c r="N325" s="484"/>
      <c r="O325" s="484"/>
      <c r="P325" s="488" t="str">
        <f>IFERROR(INDEX(Supplier!D:D,MATCH(O325,Supplier!C:C,0),0),"")</f>
        <v/>
      </c>
      <c r="Q325" s="484"/>
      <c r="R325" s="484"/>
      <c r="S325" s="488" t="str">
        <f>IFERROR(INDEX(Customer!D:D,MATCH(R325,Customer!C:C,0),0),"")</f>
        <v/>
      </c>
      <c r="T325" s="490" t="str">
        <f>IFERROR(INDEX('Kode Akun'!N:N,MATCH(H325,'Kode Akun'!C:C,0),0),"")</f>
        <v/>
      </c>
      <c r="U325" s="488" t="str">
        <f>IFERROR(INDEX('Kode Akun'!O:O,MATCH(H325,'Kode Akun'!C:C,0),0),"")</f>
        <v/>
      </c>
      <c r="V325" s="166"/>
    </row>
    <row r="326" spans="1:22" ht="15" customHeight="1" x14ac:dyDescent="0.25">
      <c r="A326" s="51">
        <f t="shared" si="12"/>
        <v>0</v>
      </c>
      <c r="B326" s="51">
        <f t="shared" si="13"/>
        <v>0</v>
      </c>
      <c r="C326" s="237">
        <f t="shared" si="14"/>
        <v>0</v>
      </c>
      <c r="D326" s="477">
        <v>317</v>
      </c>
      <c r="E326" s="478"/>
      <c r="F326" s="477"/>
      <c r="G326" s="479"/>
      <c r="H326" s="477"/>
      <c r="I326" s="480" t="str">
        <f>IF(H326&lt;&gt;"",INDEX('Kode Akun'!$D:$D,MATCH($H326,'Kode Akun'!$C:$C,0),0),"")</f>
        <v/>
      </c>
      <c r="J326" s="481"/>
      <c r="K326" s="481"/>
      <c r="L326" s="482"/>
      <c r="M326" s="483"/>
      <c r="N326" s="484"/>
      <c r="O326" s="484"/>
      <c r="P326" s="488" t="str">
        <f>IFERROR(INDEX(Supplier!D:D,MATCH(O326,Supplier!C:C,0),0),"")</f>
        <v/>
      </c>
      <c r="Q326" s="484"/>
      <c r="R326" s="484"/>
      <c r="S326" s="488" t="str">
        <f>IFERROR(INDEX(Customer!D:D,MATCH(R326,Customer!C:C,0),0),"")</f>
        <v/>
      </c>
      <c r="T326" s="490" t="str">
        <f>IFERROR(INDEX('Kode Akun'!N:N,MATCH(H326,'Kode Akun'!C:C,0),0),"")</f>
        <v/>
      </c>
      <c r="U326" s="488" t="str">
        <f>IFERROR(INDEX('Kode Akun'!O:O,MATCH(H326,'Kode Akun'!C:C,0),0),"")</f>
        <v/>
      </c>
      <c r="V326" s="166"/>
    </row>
    <row r="327" spans="1:22" ht="15" customHeight="1" x14ac:dyDescent="0.25">
      <c r="A327" s="51">
        <f t="shared" si="12"/>
        <v>0</v>
      </c>
      <c r="B327" s="51">
        <f t="shared" si="13"/>
        <v>0</v>
      </c>
      <c r="C327" s="237">
        <f t="shared" si="14"/>
        <v>0</v>
      </c>
      <c r="D327" s="477">
        <v>318</v>
      </c>
      <c r="E327" s="478"/>
      <c r="F327" s="477"/>
      <c r="G327" s="479"/>
      <c r="H327" s="477"/>
      <c r="I327" s="480" t="str">
        <f>IF(H327&lt;&gt;"",INDEX('Kode Akun'!$D:$D,MATCH($H327,'Kode Akun'!$C:$C,0),0),"")</f>
        <v/>
      </c>
      <c r="J327" s="481"/>
      <c r="K327" s="481"/>
      <c r="L327" s="482"/>
      <c r="M327" s="483"/>
      <c r="N327" s="484"/>
      <c r="O327" s="484"/>
      <c r="P327" s="488" t="str">
        <f>IFERROR(INDEX(Supplier!D:D,MATCH(O327,Supplier!C:C,0),0),"")</f>
        <v/>
      </c>
      <c r="Q327" s="484"/>
      <c r="R327" s="484"/>
      <c r="S327" s="488" t="str">
        <f>IFERROR(INDEX(Customer!D:D,MATCH(R327,Customer!C:C,0),0),"")</f>
        <v/>
      </c>
      <c r="T327" s="490" t="str">
        <f>IFERROR(INDEX('Kode Akun'!N:N,MATCH(H327,'Kode Akun'!C:C,0),0),"")</f>
        <v/>
      </c>
      <c r="U327" s="488" t="str">
        <f>IFERROR(INDEX('Kode Akun'!O:O,MATCH(H327,'Kode Akun'!C:C,0),0),"")</f>
        <v/>
      </c>
      <c r="V327" s="166"/>
    </row>
    <row r="328" spans="1:22" ht="15" customHeight="1" x14ac:dyDescent="0.25">
      <c r="A328" s="51">
        <f t="shared" si="12"/>
        <v>0</v>
      </c>
      <c r="B328" s="51">
        <f t="shared" si="13"/>
        <v>0</v>
      </c>
      <c r="C328" s="237">
        <f t="shared" si="14"/>
        <v>0</v>
      </c>
      <c r="D328" s="477">
        <v>319</v>
      </c>
      <c r="E328" s="478"/>
      <c r="F328" s="477"/>
      <c r="G328" s="479"/>
      <c r="H328" s="477"/>
      <c r="I328" s="480" t="str">
        <f>IF(H328&lt;&gt;"",INDEX('Kode Akun'!$D:$D,MATCH($H328,'Kode Akun'!$C:$C,0),0),"")</f>
        <v/>
      </c>
      <c r="J328" s="481"/>
      <c r="K328" s="481"/>
      <c r="L328" s="482"/>
      <c r="M328" s="483"/>
      <c r="N328" s="484"/>
      <c r="O328" s="484"/>
      <c r="P328" s="488" t="str">
        <f>IFERROR(INDEX(Supplier!D:D,MATCH(O328,Supplier!C:C,0),0),"")</f>
        <v/>
      </c>
      <c r="Q328" s="484"/>
      <c r="R328" s="484"/>
      <c r="S328" s="488" t="str">
        <f>IFERROR(INDEX(Customer!D:D,MATCH(R328,Customer!C:C,0),0),"")</f>
        <v/>
      </c>
      <c r="T328" s="490" t="str">
        <f>IFERROR(INDEX('Kode Akun'!N:N,MATCH(H328,'Kode Akun'!C:C,0),0),"")</f>
        <v/>
      </c>
      <c r="U328" s="488" t="str">
        <f>IFERROR(INDEX('Kode Akun'!O:O,MATCH(H328,'Kode Akun'!C:C,0),0),"")</f>
        <v/>
      </c>
      <c r="V328" s="166"/>
    </row>
    <row r="329" spans="1:22" ht="15" customHeight="1" x14ac:dyDescent="0.25">
      <c r="A329" s="51">
        <f t="shared" si="12"/>
        <v>0</v>
      </c>
      <c r="B329" s="51">
        <f t="shared" si="13"/>
        <v>0</v>
      </c>
      <c r="C329" s="237">
        <f t="shared" si="14"/>
        <v>0</v>
      </c>
      <c r="D329" s="477">
        <v>320</v>
      </c>
      <c r="E329" s="478"/>
      <c r="F329" s="477"/>
      <c r="G329" s="479"/>
      <c r="H329" s="477"/>
      <c r="I329" s="480" t="str">
        <f>IF(H329&lt;&gt;"",INDEX('Kode Akun'!$D:$D,MATCH($H329,'Kode Akun'!$C:$C,0),0),"")</f>
        <v/>
      </c>
      <c r="J329" s="481"/>
      <c r="K329" s="481"/>
      <c r="L329" s="482"/>
      <c r="M329" s="483"/>
      <c r="N329" s="484"/>
      <c r="O329" s="484"/>
      <c r="P329" s="488" t="str">
        <f>IFERROR(INDEX(Supplier!D:D,MATCH(O329,Supplier!C:C,0),0),"")</f>
        <v/>
      </c>
      <c r="Q329" s="484"/>
      <c r="R329" s="484"/>
      <c r="S329" s="488" t="str">
        <f>IFERROR(INDEX(Customer!D:D,MATCH(R329,Customer!C:C,0),0),"")</f>
        <v/>
      </c>
      <c r="T329" s="490" t="str">
        <f>IFERROR(INDEX('Kode Akun'!N:N,MATCH(H329,'Kode Akun'!C:C,0),0),"")</f>
        <v/>
      </c>
      <c r="U329" s="488" t="str">
        <f>IFERROR(INDEX('Kode Akun'!O:O,MATCH(H329,'Kode Akun'!C:C,0),0),"")</f>
        <v/>
      </c>
      <c r="V329" s="166"/>
    </row>
    <row r="330" spans="1:22" ht="15" customHeight="1" x14ac:dyDescent="0.25">
      <c r="A330" s="51">
        <f t="shared" ref="A330:A393" si="15">IF(AND(H330=arapcontrol,O330=arapledgercode),IF(A329=0,APJKMax+A329+1,A329+1),A329)</f>
        <v>0</v>
      </c>
      <c r="B330" s="51">
        <f t="shared" ref="B330:B393" si="16">IF(AND(H330=AkunARKontrol,R330=AkunAR),IF(B329=0,ARJKMax+B329+1,B329+1),B329)</f>
        <v>0</v>
      </c>
      <c r="C330" s="237">
        <f t="shared" ref="C330:C393" si="17">IF(H330=AkunBukuBesar,IF(C329=0,GLJHMax+C329+1,C329+1),C329)</f>
        <v>0</v>
      </c>
      <c r="D330" s="477">
        <v>321</v>
      </c>
      <c r="E330" s="478"/>
      <c r="F330" s="477"/>
      <c r="G330" s="479"/>
      <c r="H330" s="477"/>
      <c r="I330" s="480" t="str">
        <f>IF(H330&lt;&gt;"",INDEX('Kode Akun'!$D:$D,MATCH($H330,'Kode Akun'!$C:$C,0),0),"")</f>
        <v/>
      </c>
      <c r="J330" s="481"/>
      <c r="K330" s="481"/>
      <c r="L330" s="482"/>
      <c r="M330" s="483"/>
      <c r="N330" s="484"/>
      <c r="O330" s="484"/>
      <c r="P330" s="488" t="str">
        <f>IFERROR(INDEX(Supplier!D:D,MATCH(O330,Supplier!C:C,0),0),"")</f>
        <v/>
      </c>
      <c r="Q330" s="484"/>
      <c r="R330" s="484"/>
      <c r="S330" s="488" t="str">
        <f>IFERROR(INDEX(Customer!D:D,MATCH(R330,Customer!C:C,0),0),"")</f>
        <v/>
      </c>
      <c r="T330" s="490" t="str">
        <f>IFERROR(INDEX('Kode Akun'!N:N,MATCH(H330,'Kode Akun'!C:C,0),0),"")</f>
        <v/>
      </c>
      <c r="U330" s="488" t="str">
        <f>IFERROR(INDEX('Kode Akun'!O:O,MATCH(H330,'Kode Akun'!C:C,0),0),"")</f>
        <v/>
      </c>
      <c r="V330" s="166"/>
    </row>
    <row r="331" spans="1:22" ht="15" customHeight="1" x14ac:dyDescent="0.25">
      <c r="A331" s="51">
        <f t="shared" si="15"/>
        <v>0</v>
      </c>
      <c r="B331" s="51">
        <f t="shared" si="16"/>
        <v>0</v>
      </c>
      <c r="C331" s="237">
        <f t="shared" si="17"/>
        <v>0</v>
      </c>
      <c r="D331" s="477">
        <v>322</v>
      </c>
      <c r="E331" s="478"/>
      <c r="F331" s="477"/>
      <c r="G331" s="479"/>
      <c r="H331" s="477"/>
      <c r="I331" s="480" t="str">
        <f>IF(H331&lt;&gt;"",INDEX('Kode Akun'!$D:$D,MATCH($H331,'Kode Akun'!$C:$C,0),0),"")</f>
        <v/>
      </c>
      <c r="J331" s="481"/>
      <c r="K331" s="481"/>
      <c r="L331" s="482"/>
      <c r="M331" s="483"/>
      <c r="N331" s="484"/>
      <c r="O331" s="484"/>
      <c r="P331" s="488" t="str">
        <f>IFERROR(INDEX(Supplier!D:D,MATCH(O331,Supplier!C:C,0),0),"")</f>
        <v/>
      </c>
      <c r="Q331" s="484"/>
      <c r="R331" s="484"/>
      <c r="S331" s="488" t="str">
        <f>IFERROR(INDEX(Customer!D:D,MATCH(R331,Customer!C:C,0),0),"")</f>
        <v/>
      </c>
      <c r="T331" s="490" t="str">
        <f>IFERROR(INDEX('Kode Akun'!N:N,MATCH(H331,'Kode Akun'!C:C,0),0),"")</f>
        <v/>
      </c>
      <c r="U331" s="488" t="str">
        <f>IFERROR(INDEX('Kode Akun'!O:O,MATCH(H331,'Kode Akun'!C:C,0),0),"")</f>
        <v/>
      </c>
      <c r="V331" s="166"/>
    </row>
    <row r="332" spans="1:22" ht="15" customHeight="1" x14ac:dyDescent="0.25">
      <c r="A332" s="51">
        <f t="shared" si="15"/>
        <v>0</v>
      </c>
      <c r="B332" s="51">
        <f t="shared" si="16"/>
        <v>0</v>
      </c>
      <c r="C332" s="237">
        <f t="shared" si="17"/>
        <v>0</v>
      </c>
      <c r="D332" s="477">
        <v>323</v>
      </c>
      <c r="E332" s="478"/>
      <c r="F332" s="477"/>
      <c r="G332" s="479"/>
      <c r="H332" s="477"/>
      <c r="I332" s="480" t="str">
        <f>IF(H332&lt;&gt;"",INDEX('Kode Akun'!$D:$D,MATCH($H332,'Kode Akun'!$C:$C,0),0),"")</f>
        <v/>
      </c>
      <c r="J332" s="481"/>
      <c r="K332" s="481"/>
      <c r="L332" s="482"/>
      <c r="M332" s="483"/>
      <c r="N332" s="484"/>
      <c r="O332" s="484"/>
      <c r="P332" s="488" t="str">
        <f>IFERROR(INDEX(Supplier!D:D,MATCH(O332,Supplier!C:C,0),0),"")</f>
        <v/>
      </c>
      <c r="Q332" s="484"/>
      <c r="R332" s="484"/>
      <c r="S332" s="488" t="str">
        <f>IFERROR(INDEX(Customer!D:D,MATCH(R332,Customer!C:C,0),0),"")</f>
        <v/>
      </c>
      <c r="T332" s="490" t="str">
        <f>IFERROR(INDEX('Kode Akun'!N:N,MATCH(H332,'Kode Akun'!C:C,0),0),"")</f>
        <v/>
      </c>
      <c r="U332" s="488" t="str">
        <f>IFERROR(INDEX('Kode Akun'!O:O,MATCH(H332,'Kode Akun'!C:C,0),0),"")</f>
        <v/>
      </c>
      <c r="V332" s="166"/>
    </row>
    <row r="333" spans="1:22" ht="15" customHeight="1" x14ac:dyDescent="0.25">
      <c r="A333" s="51">
        <f t="shared" si="15"/>
        <v>0</v>
      </c>
      <c r="B333" s="51">
        <f t="shared" si="16"/>
        <v>0</v>
      </c>
      <c r="C333" s="237">
        <f t="shared" si="17"/>
        <v>0</v>
      </c>
      <c r="D333" s="477">
        <v>324</v>
      </c>
      <c r="E333" s="478"/>
      <c r="F333" s="477"/>
      <c r="G333" s="479"/>
      <c r="H333" s="477"/>
      <c r="I333" s="480" t="str">
        <f>IF(H333&lt;&gt;"",INDEX('Kode Akun'!$D:$D,MATCH($H333,'Kode Akun'!$C:$C,0),0),"")</f>
        <v/>
      </c>
      <c r="J333" s="481"/>
      <c r="K333" s="481"/>
      <c r="L333" s="482"/>
      <c r="M333" s="483"/>
      <c r="N333" s="484"/>
      <c r="O333" s="484"/>
      <c r="P333" s="488" t="str">
        <f>IFERROR(INDEX(Supplier!D:D,MATCH(O333,Supplier!C:C,0),0),"")</f>
        <v/>
      </c>
      <c r="Q333" s="484"/>
      <c r="R333" s="484"/>
      <c r="S333" s="488" t="str">
        <f>IFERROR(INDEX(Customer!D:D,MATCH(R333,Customer!C:C,0),0),"")</f>
        <v/>
      </c>
      <c r="T333" s="490" t="str">
        <f>IFERROR(INDEX('Kode Akun'!N:N,MATCH(H333,'Kode Akun'!C:C,0),0),"")</f>
        <v/>
      </c>
      <c r="U333" s="488" t="str">
        <f>IFERROR(INDEX('Kode Akun'!O:O,MATCH(H333,'Kode Akun'!C:C,0),0),"")</f>
        <v/>
      </c>
      <c r="V333" s="166"/>
    </row>
    <row r="334" spans="1:22" ht="15" customHeight="1" x14ac:dyDescent="0.25">
      <c r="A334" s="51">
        <f t="shared" si="15"/>
        <v>0</v>
      </c>
      <c r="B334" s="51">
        <f t="shared" si="16"/>
        <v>0</v>
      </c>
      <c r="C334" s="237">
        <f t="shared" si="17"/>
        <v>0</v>
      </c>
      <c r="D334" s="477">
        <v>325</v>
      </c>
      <c r="E334" s="478"/>
      <c r="F334" s="477"/>
      <c r="G334" s="479"/>
      <c r="H334" s="477"/>
      <c r="I334" s="480" t="str">
        <f>IF(H334&lt;&gt;"",INDEX('Kode Akun'!$D:$D,MATCH($H334,'Kode Akun'!$C:$C,0),0),"")</f>
        <v/>
      </c>
      <c r="J334" s="481"/>
      <c r="K334" s="481"/>
      <c r="L334" s="482"/>
      <c r="M334" s="483"/>
      <c r="N334" s="484"/>
      <c r="O334" s="484"/>
      <c r="P334" s="488" t="str">
        <f>IFERROR(INDEX(Supplier!D:D,MATCH(O334,Supplier!C:C,0),0),"")</f>
        <v/>
      </c>
      <c r="Q334" s="484"/>
      <c r="R334" s="484"/>
      <c r="S334" s="488" t="str">
        <f>IFERROR(INDEX(Customer!D:D,MATCH(R334,Customer!C:C,0),0),"")</f>
        <v/>
      </c>
      <c r="T334" s="490" t="str">
        <f>IFERROR(INDEX('Kode Akun'!N:N,MATCH(H334,'Kode Akun'!C:C,0),0),"")</f>
        <v/>
      </c>
      <c r="U334" s="488" t="str">
        <f>IFERROR(INDEX('Kode Akun'!O:O,MATCH(H334,'Kode Akun'!C:C,0),0),"")</f>
        <v/>
      </c>
      <c r="V334" s="166"/>
    </row>
    <row r="335" spans="1:22" ht="15" customHeight="1" x14ac:dyDescent="0.25">
      <c r="A335" s="51">
        <f t="shared" si="15"/>
        <v>0</v>
      </c>
      <c r="B335" s="51">
        <f t="shared" si="16"/>
        <v>0</v>
      </c>
      <c r="C335" s="237">
        <f t="shared" si="17"/>
        <v>0</v>
      </c>
      <c r="D335" s="477">
        <v>326</v>
      </c>
      <c r="E335" s="478"/>
      <c r="F335" s="477"/>
      <c r="G335" s="479"/>
      <c r="H335" s="477"/>
      <c r="I335" s="480" t="str">
        <f>IF(H335&lt;&gt;"",INDEX('Kode Akun'!$D:$D,MATCH($H335,'Kode Akun'!$C:$C,0),0),"")</f>
        <v/>
      </c>
      <c r="J335" s="481"/>
      <c r="K335" s="481"/>
      <c r="L335" s="482"/>
      <c r="M335" s="483"/>
      <c r="N335" s="484"/>
      <c r="O335" s="484"/>
      <c r="P335" s="488" t="str">
        <f>IFERROR(INDEX(Supplier!D:D,MATCH(O335,Supplier!C:C,0),0),"")</f>
        <v/>
      </c>
      <c r="Q335" s="484"/>
      <c r="R335" s="484"/>
      <c r="S335" s="488" t="str">
        <f>IFERROR(INDEX(Customer!D:D,MATCH(R335,Customer!C:C,0),0),"")</f>
        <v/>
      </c>
      <c r="T335" s="490" t="str">
        <f>IFERROR(INDEX('Kode Akun'!N:N,MATCH(H335,'Kode Akun'!C:C,0),0),"")</f>
        <v/>
      </c>
      <c r="U335" s="488" t="str">
        <f>IFERROR(INDEX('Kode Akun'!O:O,MATCH(H335,'Kode Akun'!C:C,0),0),"")</f>
        <v/>
      </c>
      <c r="V335" s="166"/>
    </row>
    <row r="336" spans="1:22" ht="15" customHeight="1" x14ac:dyDescent="0.25">
      <c r="A336" s="51">
        <f t="shared" si="15"/>
        <v>0</v>
      </c>
      <c r="B336" s="51">
        <f t="shared" si="16"/>
        <v>0</v>
      </c>
      <c r="C336" s="237">
        <f t="shared" si="17"/>
        <v>0</v>
      </c>
      <c r="D336" s="477">
        <v>327</v>
      </c>
      <c r="E336" s="478"/>
      <c r="F336" s="477"/>
      <c r="G336" s="479"/>
      <c r="H336" s="477"/>
      <c r="I336" s="480" t="str">
        <f>IF(H336&lt;&gt;"",INDEX('Kode Akun'!$D:$D,MATCH($H336,'Kode Akun'!$C:$C,0),0),"")</f>
        <v/>
      </c>
      <c r="J336" s="481"/>
      <c r="K336" s="481"/>
      <c r="L336" s="482"/>
      <c r="M336" s="483"/>
      <c r="N336" s="484"/>
      <c r="O336" s="484"/>
      <c r="P336" s="488" t="str">
        <f>IFERROR(INDEX(Supplier!D:D,MATCH(O336,Supplier!C:C,0),0),"")</f>
        <v/>
      </c>
      <c r="Q336" s="484"/>
      <c r="R336" s="484"/>
      <c r="S336" s="488" t="str">
        <f>IFERROR(INDEX(Customer!D:D,MATCH(R336,Customer!C:C,0),0),"")</f>
        <v/>
      </c>
      <c r="T336" s="490" t="str">
        <f>IFERROR(INDEX('Kode Akun'!N:N,MATCH(H336,'Kode Akun'!C:C,0),0),"")</f>
        <v/>
      </c>
      <c r="U336" s="488" t="str">
        <f>IFERROR(INDEX('Kode Akun'!O:O,MATCH(H336,'Kode Akun'!C:C,0),0),"")</f>
        <v/>
      </c>
      <c r="V336" s="166"/>
    </row>
    <row r="337" spans="1:22" ht="15" customHeight="1" x14ac:dyDescent="0.25">
      <c r="A337" s="51">
        <f t="shared" si="15"/>
        <v>0</v>
      </c>
      <c r="B337" s="51">
        <f t="shared" si="16"/>
        <v>0</v>
      </c>
      <c r="C337" s="237">
        <f t="shared" si="17"/>
        <v>0</v>
      </c>
      <c r="D337" s="477">
        <v>328</v>
      </c>
      <c r="E337" s="478"/>
      <c r="F337" s="477"/>
      <c r="G337" s="479"/>
      <c r="H337" s="477"/>
      <c r="I337" s="480" t="str">
        <f>IF(H337&lt;&gt;"",INDEX('Kode Akun'!$D:$D,MATCH($H337,'Kode Akun'!$C:$C,0),0),"")</f>
        <v/>
      </c>
      <c r="J337" s="481"/>
      <c r="K337" s="481"/>
      <c r="L337" s="482"/>
      <c r="M337" s="483"/>
      <c r="N337" s="484"/>
      <c r="O337" s="484"/>
      <c r="P337" s="488" t="str">
        <f>IFERROR(INDEX(Supplier!D:D,MATCH(O337,Supplier!C:C,0),0),"")</f>
        <v/>
      </c>
      <c r="Q337" s="484"/>
      <c r="R337" s="484"/>
      <c r="S337" s="488" t="str">
        <f>IFERROR(INDEX(Customer!D:D,MATCH(R337,Customer!C:C,0),0),"")</f>
        <v/>
      </c>
      <c r="T337" s="490" t="str">
        <f>IFERROR(INDEX('Kode Akun'!N:N,MATCH(H337,'Kode Akun'!C:C,0),0),"")</f>
        <v/>
      </c>
      <c r="U337" s="488" t="str">
        <f>IFERROR(INDEX('Kode Akun'!O:O,MATCH(H337,'Kode Akun'!C:C,0),0),"")</f>
        <v/>
      </c>
      <c r="V337" s="166"/>
    </row>
    <row r="338" spans="1:22" ht="15" customHeight="1" x14ac:dyDescent="0.25">
      <c r="A338" s="51">
        <f t="shared" si="15"/>
        <v>0</v>
      </c>
      <c r="B338" s="51">
        <f t="shared" si="16"/>
        <v>0</v>
      </c>
      <c r="C338" s="237">
        <f t="shared" si="17"/>
        <v>0</v>
      </c>
      <c r="D338" s="477">
        <v>329</v>
      </c>
      <c r="E338" s="478"/>
      <c r="F338" s="477"/>
      <c r="G338" s="479"/>
      <c r="H338" s="477"/>
      <c r="I338" s="480" t="str">
        <f>IF(H338&lt;&gt;"",INDEX('Kode Akun'!$D:$D,MATCH($H338,'Kode Akun'!$C:$C,0),0),"")</f>
        <v/>
      </c>
      <c r="J338" s="481"/>
      <c r="K338" s="481"/>
      <c r="L338" s="482"/>
      <c r="M338" s="483"/>
      <c r="N338" s="484"/>
      <c r="O338" s="484"/>
      <c r="P338" s="488" t="str">
        <f>IFERROR(INDEX(Supplier!D:D,MATCH(O338,Supplier!C:C,0),0),"")</f>
        <v/>
      </c>
      <c r="Q338" s="484"/>
      <c r="R338" s="484"/>
      <c r="S338" s="488" t="str">
        <f>IFERROR(INDEX(Customer!D:D,MATCH(R338,Customer!C:C,0),0),"")</f>
        <v/>
      </c>
      <c r="T338" s="490" t="str">
        <f>IFERROR(INDEX('Kode Akun'!N:N,MATCH(H338,'Kode Akun'!C:C,0),0),"")</f>
        <v/>
      </c>
      <c r="U338" s="488" t="str">
        <f>IFERROR(INDEX('Kode Akun'!O:O,MATCH(H338,'Kode Akun'!C:C,0),0),"")</f>
        <v/>
      </c>
      <c r="V338" s="166"/>
    </row>
    <row r="339" spans="1:22" ht="15" customHeight="1" x14ac:dyDescent="0.25">
      <c r="A339" s="51">
        <f t="shared" si="15"/>
        <v>0</v>
      </c>
      <c r="B339" s="51">
        <f t="shared" si="16"/>
        <v>0</v>
      </c>
      <c r="C339" s="237">
        <f t="shared" si="17"/>
        <v>0</v>
      </c>
      <c r="D339" s="477">
        <v>330</v>
      </c>
      <c r="E339" s="478"/>
      <c r="F339" s="477"/>
      <c r="G339" s="479"/>
      <c r="H339" s="477"/>
      <c r="I339" s="480" t="str">
        <f>IF(H339&lt;&gt;"",INDEX('Kode Akun'!$D:$D,MATCH($H339,'Kode Akun'!$C:$C,0),0),"")</f>
        <v/>
      </c>
      <c r="J339" s="481"/>
      <c r="K339" s="481"/>
      <c r="L339" s="482"/>
      <c r="M339" s="483"/>
      <c r="N339" s="484"/>
      <c r="O339" s="484"/>
      <c r="P339" s="488" t="str">
        <f>IFERROR(INDEX(Supplier!D:D,MATCH(O339,Supplier!C:C,0),0),"")</f>
        <v/>
      </c>
      <c r="Q339" s="484"/>
      <c r="R339" s="484"/>
      <c r="S339" s="488" t="str">
        <f>IFERROR(INDEX(Customer!D:D,MATCH(R339,Customer!C:C,0),0),"")</f>
        <v/>
      </c>
      <c r="T339" s="490" t="str">
        <f>IFERROR(INDEX('Kode Akun'!N:N,MATCH(H339,'Kode Akun'!C:C,0),0),"")</f>
        <v/>
      </c>
      <c r="U339" s="488" t="str">
        <f>IFERROR(INDEX('Kode Akun'!O:O,MATCH(H339,'Kode Akun'!C:C,0),0),"")</f>
        <v/>
      </c>
      <c r="V339" s="166"/>
    </row>
    <row r="340" spans="1:22" ht="15" customHeight="1" x14ac:dyDescent="0.25">
      <c r="A340" s="51">
        <f t="shared" si="15"/>
        <v>0</v>
      </c>
      <c r="B340" s="51">
        <f t="shared" si="16"/>
        <v>0</v>
      </c>
      <c r="C340" s="237">
        <f t="shared" si="17"/>
        <v>0</v>
      </c>
      <c r="D340" s="477">
        <v>331</v>
      </c>
      <c r="E340" s="478"/>
      <c r="F340" s="477"/>
      <c r="G340" s="479"/>
      <c r="H340" s="477"/>
      <c r="I340" s="480" t="str">
        <f>IF(H340&lt;&gt;"",INDEX('Kode Akun'!$D:$D,MATCH($H340,'Kode Akun'!$C:$C,0),0),"")</f>
        <v/>
      </c>
      <c r="J340" s="481"/>
      <c r="K340" s="481"/>
      <c r="L340" s="482"/>
      <c r="M340" s="483"/>
      <c r="N340" s="484"/>
      <c r="O340" s="484"/>
      <c r="P340" s="488" t="str">
        <f>IFERROR(INDEX(Supplier!D:D,MATCH(O340,Supplier!C:C,0),0),"")</f>
        <v/>
      </c>
      <c r="Q340" s="484"/>
      <c r="R340" s="484"/>
      <c r="S340" s="488" t="str">
        <f>IFERROR(INDEX(Customer!D:D,MATCH(R340,Customer!C:C,0),0),"")</f>
        <v/>
      </c>
      <c r="T340" s="490" t="str">
        <f>IFERROR(INDEX('Kode Akun'!N:N,MATCH(H340,'Kode Akun'!C:C,0),0),"")</f>
        <v/>
      </c>
      <c r="U340" s="488" t="str">
        <f>IFERROR(INDEX('Kode Akun'!O:O,MATCH(H340,'Kode Akun'!C:C,0),0),"")</f>
        <v/>
      </c>
      <c r="V340" s="166"/>
    </row>
    <row r="341" spans="1:22" ht="15" customHeight="1" x14ac:dyDescent="0.25">
      <c r="A341" s="51">
        <f t="shared" si="15"/>
        <v>0</v>
      </c>
      <c r="B341" s="51">
        <f t="shared" si="16"/>
        <v>0</v>
      </c>
      <c r="C341" s="237">
        <f t="shared" si="17"/>
        <v>0</v>
      </c>
      <c r="D341" s="477">
        <v>332</v>
      </c>
      <c r="E341" s="478"/>
      <c r="F341" s="477"/>
      <c r="G341" s="479"/>
      <c r="H341" s="477"/>
      <c r="I341" s="480" t="str">
        <f>IF(H341&lt;&gt;"",INDEX('Kode Akun'!$D:$D,MATCH($H341,'Kode Akun'!$C:$C,0),0),"")</f>
        <v/>
      </c>
      <c r="J341" s="481"/>
      <c r="K341" s="481"/>
      <c r="L341" s="482"/>
      <c r="M341" s="483"/>
      <c r="N341" s="484"/>
      <c r="O341" s="484"/>
      <c r="P341" s="488" t="str">
        <f>IFERROR(INDEX(Supplier!D:D,MATCH(O341,Supplier!C:C,0),0),"")</f>
        <v/>
      </c>
      <c r="Q341" s="484"/>
      <c r="R341" s="484"/>
      <c r="S341" s="488" t="str">
        <f>IFERROR(INDEX(Customer!D:D,MATCH(R341,Customer!C:C,0),0),"")</f>
        <v/>
      </c>
      <c r="T341" s="490" t="str">
        <f>IFERROR(INDEX('Kode Akun'!N:N,MATCH(H341,'Kode Akun'!C:C,0),0),"")</f>
        <v/>
      </c>
      <c r="U341" s="488" t="str">
        <f>IFERROR(INDEX('Kode Akun'!O:O,MATCH(H341,'Kode Akun'!C:C,0),0),"")</f>
        <v/>
      </c>
      <c r="V341" s="166"/>
    </row>
    <row r="342" spans="1:22" ht="15" customHeight="1" x14ac:dyDescent="0.25">
      <c r="A342" s="51">
        <f t="shared" si="15"/>
        <v>0</v>
      </c>
      <c r="B342" s="51">
        <f t="shared" si="16"/>
        <v>0</v>
      </c>
      <c r="C342" s="237">
        <f t="shared" si="17"/>
        <v>0</v>
      </c>
      <c r="D342" s="477">
        <v>333</v>
      </c>
      <c r="E342" s="478"/>
      <c r="F342" s="477"/>
      <c r="G342" s="479"/>
      <c r="H342" s="477"/>
      <c r="I342" s="480" t="str">
        <f>IF(H342&lt;&gt;"",INDEX('Kode Akun'!$D:$D,MATCH($H342,'Kode Akun'!$C:$C,0),0),"")</f>
        <v/>
      </c>
      <c r="J342" s="481"/>
      <c r="K342" s="481"/>
      <c r="L342" s="482"/>
      <c r="M342" s="483"/>
      <c r="N342" s="484"/>
      <c r="O342" s="484"/>
      <c r="P342" s="488" t="str">
        <f>IFERROR(INDEX(Supplier!D:D,MATCH(O342,Supplier!C:C,0),0),"")</f>
        <v/>
      </c>
      <c r="Q342" s="484"/>
      <c r="R342" s="484"/>
      <c r="S342" s="488" t="str">
        <f>IFERROR(INDEX(Customer!D:D,MATCH(R342,Customer!C:C,0),0),"")</f>
        <v/>
      </c>
      <c r="T342" s="490" t="str">
        <f>IFERROR(INDEX('Kode Akun'!N:N,MATCH(H342,'Kode Akun'!C:C,0),0),"")</f>
        <v/>
      </c>
      <c r="U342" s="488" t="str">
        <f>IFERROR(INDEX('Kode Akun'!O:O,MATCH(H342,'Kode Akun'!C:C,0),0),"")</f>
        <v/>
      </c>
      <c r="V342" s="166"/>
    </row>
    <row r="343" spans="1:22" ht="15" customHeight="1" x14ac:dyDescent="0.25">
      <c r="A343" s="51">
        <f t="shared" si="15"/>
        <v>0</v>
      </c>
      <c r="B343" s="51">
        <f t="shared" si="16"/>
        <v>0</v>
      </c>
      <c r="C343" s="237">
        <f t="shared" si="17"/>
        <v>0</v>
      </c>
      <c r="D343" s="477">
        <v>334</v>
      </c>
      <c r="E343" s="478"/>
      <c r="F343" s="477"/>
      <c r="G343" s="479"/>
      <c r="H343" s="477"/>
      <c r="I343" s="480" t="str">
        <f>IF(H343&lt;&gt;"",INDEX('Kode Akun'!$D:$D,MATCH($H343,'Kode Akun'!$C:$C,0),0),"")</f>
        <v/>
      </c>
      <c r="J343" s="481"/>
      <c r="K343" s="481"/>
      <c r="L343" s="482"/>
      <c r="M343" s="483"/>
      <c r="N343" s="484"/>
      <c r="O343" s="484"/>
      <c r="P343" s="488" t="str">
        <f>IFERROR(INDEX(Supplier!D:D,MATCH(O343,Supplier!C:C,0),0),"")</f>
        <v/>
      </c>
      <c r="Q343" s="484"/>
      <c r="R343" s="484"/>
      <c r="S343" s="488" t="str">
        <f>IFERROR(INDEX(Customer!D:D,MATCH(R343,Customer!C:C,0),0),"")</f>
        <v/>
      </c>
      <c r="T343" s="490" t="str">
        <f>IFERROR(INDEX('Kode Akun'!N:N,MATCH(H343,'Kode Akun'!C:C,0),0),"")</f>
        <v/>
      </c>
      <c r="U343" s="488" t="str">
        <f>IFERROR(INDEX('Kode Akun'!O:O,MATCH(H343,'Kode Akun'!C:C,0),0),"")</f>
        <v/>
      </c>
      <c r="V343" s="166"/>
    </row>
    <row r="344" spans="1:22" ht="15" customHeight="1" x14ac:dyDescent="0.25">
      <c r="A344" s="51">
        <f t="shared" si="15"/>
        <v>0</v>
      </c>
      <c r="B344" s="51">
        <f t="shared" si="16"/>
        <v>0</v>
      </c>
      <c r="C344" s="237">
        <f t="shared" si="17"/>
        <v>0</v>
      </c>
      <c r="D344" s="477">
        <v>335</v>
      </c>
      <c r="E344" s="478"/>
      <c r="F344" s="477"/>
      <c r="G344" s="479"/>
      <c r="H344" s="477"/>
      <c r="I344" s="480" t="str">
        <f>IF(H344&lt;&gt;"",INDEX('Kode Akun'!$D:$D,MATCH($H344,'Kode Akun'!$C:$C,0),0),"")</f>
        <v/>
      </c>
      <c r="J344" s="481"/>
      <c r="K344" s="481"/>
      <c r="L344" s="482"/>
      <c r="M344" s="483"/>
      <c r="N344" s="484"/>
      <c r="O344" s="484"/>
      <c r="P344" s="488" t="str">
        <f>IFERROR(INDEX(Supplier!D:D,MATCH(O344,Supplier!C:C,0),0),"")</f>
        <v/>
      </c>
      <c r="Q344" s="484"/>
      <c r="R344" s="484"/>
      <c r="S344" s="488" t="str">
        <f>IFERROR(INDEX(Customer!D:D,MATCH(R344,Customer!C:C,0),0),"")</f>
        <v/>
      </c>
      <c r="T344" s="490" t="str">
        <f>IFERROR(INDEX('Kode Akun'!N:N,MATCH(H344,'Kode Akun'!C:C,0),0),"")</f>
        <v/>
      </c>
      <c r="U344" s="488" t="str">
        <f>IFERROR(INDEX('Kode Akun'!O:O,MATCH(H344,'Kode Akun'!C:C,0),0),"")</f>
        <v/>
      </c>
      <c r="V344" s="166"/>
    </row>
    <row r="345" spans="1:22" ht="15" customHeight="1" x14ac:dyDescent="0.25">
      <c r="A345" s="51">
        <f t="shared" si="15"/>
        <v>0</v>
      </c>
      <c r="B345" s="51">
        <f t="shared" si="16"/>
        <v>0</v>
      </c>
      <c r="C345" s="237">
        <f t="shared" si="17"/>
        <v>0</v>
      </c>
      <c r="D345" s="477">
        <v>336</v>
      </c>
      <c r="E345" s="478"/>
      <c r="F345" s="477"/>
      <c r="G345" s="479"/>
      <c r="H345" s="477"/>
      <c r="I345" s="480" t="str">
        <f>IF(H345&lt;&gt;"",INDEX('Kode Akun'!$D:$D,MATCH($H345,'Kode Akun'!$C:$C,0),0),"")</f>
        <v/>
      </c>
      <c r="J345" s="481"/>
      <c r="K345" s="481"/>
      <c r="L345" s="482"/>
      <c r="M345" s="483"/>
      <c r="N345" s="484"/>
      <c r="O345" s="484"/>
      <c r="P345" s="488" t="str">
        <f>IFERROR(INDEX(Supplier!D:D,MATCH(O345,Supplier!C:C,0),0),"")</f>
        <v/>
      </c>
      <c r="Q345" s="484"/>
      <c r="R345" s="484"/>
      <c r="S345" s="488" t="str">
        <f>IFERROR(INDEX(Customer!D:D,MATCH(R345,Customer!C:C,0),0),"")</f>
        <v/>
      </c>
      <c r="T345" s="490" t="str">
        <f>IFERROR(INDEX('Kode Akun'!N:N,MATCH(H345,'Kode Akun'!C:C,0),0),"")</f>
        <v/>
      </c>
      <c r="U345" s="488" t="str">
        <f>IFERROR(INDEX('Kode Akun'!O:O,MATCH(H345,'Kode Akun'!C:C,0),0),"")</f>
        <v/>
      </c>
      <c r="V345" s="166"/>
    </row>
    <row r="346" spans="1:22" ht="15" customHeight="1" x14ac:dyDescent="0.25">
      <c r="A346" s="51">
        <f t="shared" si="15"/>
        <v>0</v>
      </c>
      <c r="B346" s="51">
        <f t="shared" si="16"/>
        <v>0</v>
      </c>
      <c r="C346" s="237">
        <f t="shared" si="17"/>
        <v>0</v>
      </c>
      <c r="D346" s="477">
        <v>337</v>
      </c>
      <c r="E346" s="478"/>
      <c r="F346" s="477"/>
      <c r="G346" s="479"/>
      <c r="H346" s="477"/>
      <c r="I346" s="480" t="str">
        <f>IF(H346&lt;&gt;"",INDEX('Kode Akun'!$D:$D,MATCH($H346,'Kode Akun'!$C:$C,0),0),"")</f>
        <v/>
      </c>
      <c r="J346" s="481"/>
      <c r="K346" s="481"/>
      <c r="L346" s="482"/>
      <c r="M346" s="483"/>
      <c r="N346" s="484"/>
      <c r="O346" s="484"/>
      <c r="P346" s="488" t="str">
        <f>IFERROR(INDEX(Supplier!D:D,MATCH(O346,Supplier!C:C,0),0),"")</f>
        <v/>
      </c>
      <c r="Q346" s="484"/>
      <c r="R346" s="484"/>
      <c r="S346" s="488" t="str">
        <f>IFERROR(INDEX(Customer!D:D,MATCH(R346,Customer!C:C,0),0),"")</f>
        <v/>
      </c>
      <c r="T346" s="490" t="str">
        <f>IFERROR(INDEX('Kode Akun'!N:N,MATCH(H346,'Kode Akun'!C:C,0),0),"")</f>
        <v/>
      </c>
      <c r="U346" s="488" t="str">
        <f>IFERROR(INDEX('Kode Akun'!O:O,MATCH(H346,'Kode Akun'!C:C,0),0),"")</f>
        <v/>
      </c>
      <c r="V346" s="166"/>
    </row>
    <row r="347" spans="1:22" ht="15" customHeight="1" x14ac:dyDescent="0.25">
      <c r="A347" s="51">
        <f t="shared" si="15"/>
        <v>0</v>
      </c>
      <c r="B347" s="51">
        <f t="shared" si="16"/>
        <v>0</v>
      </c>
      <c r="C347" s="237">
        <f t="shared" si="17"/>
        <v>0</v>
      </c>
      <c r="D347" s="477">
        <v>338</v>
      </c>
      <c r="E347" s="478"/>
      <c r="F347" s="477"/>
      <c r="G347" s="479"/>
      <c r="H347" s="477"/>
      <c r="I347" s="480" t="str">
        <f>IF(H347&lt;&gt;"",INDEX('Kode Akun'!$D:$D,MATCH($H347,'Kode Akun'!$C:$C,0),0),"")</f>
        <v/>
      </c>
      <c r="J347" s="481"/>
      <c r="K347" s="481"/>
      <c r="L347" s="482"/>
      <c r="M347" s="483"/>
      <c r="N347" s="484"/>
      <c r="O347" s="484"/>
      <c r="P347" s="488" t="str">
        <f>IFERROR(INDEX(Supplier!D:D,MATCH(O347,Supplier!C:C,0),0),"")</f>
        <v/>
      </c>
      <c r="Q347" s="484"/>
      <c r="R347" s="484"/>
      <c r="S347" s="488" t="str">
        <f>IFERROR(INDEX(Customer!D:D,MATCH(R347,Customer!C:C,0),0),"")</f>
        <v/>
      </c>
      <c r="T347" s="490" t="str">
        <f>IFERROR(INDEX('Kode Akun'!N:N,MATCH(H347,'Kode Akun'!C:C,0),0),"")</f>
        <v/>
      </c>
      <c r="U347" s="488" t="str">
        <f>IFERROR(INDEX('Kode Akun'!O:O,MATCH(H347,'Kode Akun'!C:C,0),0),"")</f>
        <v/>
      </c>
      <c r="V347" s="166"/>
    </row>
    <row r="348" spans="1:22" ht="15" customHeight="1" x14ac:dyDescent="0.25">
      <c r="A348" s="51">
        <f t="shared" si="15"/>
        <v>0</v>
      </c>
      <c r="B348" s="51">
        <f t="shared" si="16"/>
        <v>0</v>
      </c>
      <c r="C348" s="237">
        <f t="shared" si="17"/>
        <v>0</v>
      </c>
      <c r="D348" s="477">
        <v>339</v>
      </c>
      <c r="E348" s="478"/>
      <c r="F348" s="477"/>
      <c r="G348" s="479"/>
      <c r="H348" s="477"/>
      <c r="I348" s="480" t="str">
        <f>IF(H348&lt;&gt;"",INDEX('Kode Akun'!$D:$D,MATCH($H348,'Kode Akun'!$C:$C,0),0),"")</f>
        <v/>
      </c>
      <c r="J348" s="481"/>
      <c r="K348" s="481"/>
      <c r="L348" s="482"/>
      <c r="M348" s="483"/>
      <c r="N348" s="484"/>
      <c r="O348" s="484"/>
      <c r="P348" s="488" t="str">
        <f>IFERROR(INDEX(Supplier!D:D,MATCH(O348,Supplier!C:C,0),0),"")</f>
        <v/>
      </c>
      <c r="Q348" s="484"/>
      <c r="R348" s="484"/>
      <c r="S348" s="488" t="str">
        <f>IFERROR(INDEX(Customer!D:D,MATCH(R348,Customer!C:C,0),0),"")</f>
        <v/>
      </c>
      <c r="T348" s="490" t="str">
        <f>IFERROR(INDEX('Kode Akun'!N:N,MATCH(H348,'Kode Akun'!C:C,0),0),"")</f>
        <v/>
      </c>
      <c r="U348" s="488" t="str">
        <f>IFERROR(INDEX('Kode Akun'!O:O,MATCH(H348,'Kode Akun'!C:C,0),0),"")</f>
        <v/>
      </c>
      <c r="V348" s="166"/>
    </row>
    <row r="349" spans="1:22" ht="15" customHeight="1" x14ac:dyDescent="0.25">
      <c r="A349" s="51">
        <f t="shared" si="15"/>
        <v>0</v>
      </c>
      <c r="B349" s="51">
        <f t="shared" si="16"/>
        <v>0</v>
      </c>
      <c r="C349" s="237">
        <f t="shared" si="17"/>
        <v>0</v>
      </c>
      <c r="D349" s="477">
        <v>340</v>
      </c>
      <c r="E349" s="478"/>
      <c r="F349" s="477"/>
      <c r="G349" s="479"/>
      <c r="H349" s="477"/>
      <c r="I349" s="480" t="str">
        <f>IF(H349&lt;&gt;"",INDEX('Kode Akun'!$D:$D,MATCH($H349,'Kode Akun'!$C:$C,0),0),"")</f>
        <v/>
      </c>
      <c r="J349" s="481"/>
      <c r="K349" s="481"/>
      <c r="L349" s="482"/>
      <c r="M349" s="483"/>
      <c r="N349" s="484"/>
      <c r="O349" s="484"/>
      <c r="P349" s="488" t="str">
        <f>IFERROR(INDEX(Supplier!D:D,MATCH(O349,Supplier!C:C,0),0),"")</f>
        <v/>
      </c>
      <c r="Q349" s="484"/>
      <c r="R349" s="484"/>
      <c r="S349" s="488" t="str">
        <f>IFERROR(INDEX(Customer!D:D,MATCH(R349,Customer!C:C,0),0),"")</f>
        <v/>
      </c>
      <c r="T349" s="490" t="str">
        <f>IFERROR(INDEX('Kode Akun'!N:N,MATCH(H349,'Kode Akun'!C:C,0),0),"")</f>
        <v/>
      </c>
      <c r="U349" s="488" t="str">
        <f>IFERROR(INDEX('Kode Akun'!O:O,MATCH(H349,'Kode Akun'!C:C,0),0),"")</f>
        <v/>
      </c>
      <c r="V349" s="166"/>
    </row>
    <row r="350" spans="1:22" ht="15" customHeight="1" x14ac:dyDescent="0.25">
      <c r="A350" s="51">
        <f t="shared" si="15"/>
        <v>0</v>
      </c>
      <c r="B350" s="51">
        <f t="shared" si="16"/>
        <v>0</v>
      </c>
      <c r="C350" s="237">
        <f t="shared" si="17"/>
        <v>0</v>
      </c>
      <c r="D350" s="477">
        <v>341</v>
      </c>
      <c r="E350" s="478"/>
      <c r="F350" s="477"/>
      <c r="G350" s="479"/>
      <c r="H350" s="477"/>
      <c r="I350" s="480" t="str">
        <f>IF(H350&lt;&gt;"",INDEX('Kode Akun'!$D:$D,MATCH($H350,'Kode Akun'!$C:$C,0),0),"")</f>
        <v/>
      </c>
      <c r="J350" s="481"/>
      <c r="K350" s="481"/>
      <c r="L350" s="482"/>
      <c r="M350" s="483"/>
      <c r="N350" s="484"/>
      <c r="O350" s="484"/>
      <c r="P350" s="488" t="str">
        <f>IFERROR(INDEX(Supplier!D:D,MATCH(O350,Supplier!C:C,0),0),"")</f>
        <v/>
      </c>
      <c r="Q350" s="484"/>
      <c r="R350" s="484"/>
      <c r="S350" s="488" t="str">
        <f>IFERROR(INDEX(Customer!D:D,MATCH(R350,Customer!C:C,0),0),"")</f>
        <v/>
      </c>
      <c r="T350" s="490" t="str">
        <f>IFERROR(INDEX('Kode Akun'!N:N,MATCH(H350,'Kode Akun'!C:C,0),0),"")</f>
        <v/>
      </c>
      <c r="U350" s="488" t="str">
        <f>IFERROR(INDEX('Kode Akun'!O:O,MATCH(H350,'Kode Akun'!C:C,0),0),"")</f>
        <v/>
      </c>
      <c r="V350" s="166"/>
    </row>
    <row r="351" spans="1:22" ht="15" customHeight="1" x14ac:dyDescent="0.25">
      <c r="A351" s="51">
        <f t="shared" si="15"/>
        <v>0</v>
      </c>
      <c r="B351" s="51">
        <f t="shared" si="16"/>
        <v>0</v>
      </c>
      <c r="C351" s="237">
        <f t="shared" si="17"/>
        <v>0</v>
      </c>
      <c r="D351" s="477">
        <v>342</v>
      </c>
      <c r="E351" s="478"/>
      <c r="F351" s="477"/>
      <c r="G351" s="479"/>
      <c r="H351" s="477"/>
      <c r="I351" s="480" t="str">
        <f>IF(H351&lt;&gt;"",INDEX('Kode Akun'!$D:$D,MATCH($H351,'Kode Akun'!$C:$C,0),0),"")</f>
        <v/>
      </c>
      <c r="J351" s="481"/>
      <c r="K351" s="481"/>
      <c r="L351" s="482"/>
      <c r="M351" s="483"/>
      <c r="N351" s="484"/>
      <c r="O351" s="484"/>
      <c r="P351" s="488" t="str">
        <f>IFERROR(INDEX(Supplier!D:D,MATCH(O351,Supplier!C:C,0),0),"")</f>
        <v/>
      </c>
      <c r="Q351" s="484"/>
      <c r="R351" s="484"/>
      <c r="S351" s="488" t="str">
        <f>IFERROR(INDEX(Customer!D:D,MATCH(R351,Customer!C:C,0),0),"")</f>
        <v/>
      </c>
      <c r="T351" s="490" t="str">
        <f>IFERROR(INDEX('Kode Akun'!N:N,MATCH(H351,'Kode Akun'!C:C,0),0),"")</f>
        <v/>
      </c>
      <c r="U351" s="488" t="str">
        <f>IFERROR(INDEX('Kode Akun'!O:O,MATCH(H351,'Kode Akun'!C:C,0),0),"")</f>
        <v/>
      </c>
      <c r="V351" s="166"/>
    </row>
    <row r="352" spans="1:22" ht="15" customHeight="1" x14ac:dyDescent="0.25">
      <c r="A352" s="51">
        <f t="shared" si="15"/>
        <v>0</v>
      </c>
      <c r="B352" s="51">
        <f t="shared" si="16"/>
        <v>0</v>
      </c>
      <c r="C352" s="237">
        <f t="shared" si="17"/>
        <v>0</v>
      </c>
      <c r="D352" s="477">
        <v>343</v>
      </c>
      <c r="E352" s="478"/>
      <c r="F352" s="477"/>
      <c r="G352" s="479"/>
      <c r="H352" s="477"/>
      <c r="I352" s="480" t="str">
        <f>IF(H352&lt;&gt;"",INDEX('Kode Akun'!$D:$D,MATCH($H352,'Kode Akun'!$C:$C,0),0),"")</f>
        <v/>
      </c>
      <c r="J352" s="481"/>
      <c r="K352" s="481"/>
      <c r="L352" s="482"/>
      <c r="M352" s="483"/>
      <c r="N352" s="484"/>
      <c r="O352" s="484"/>
      <c r="P352" s="488" t="str">
        <f>IFERROR(INDEX(Supplier!D:D,MATCH(O352,Supplier!C:C,0),0),"")</f>
        <v/>
      </c>
      <c r="Q352" s="484"/>
      <c r="R352" s="484"/>
      <c r="S352" s="488" t="str">
        <f>IFERROR(INDEX(Customer!D:D,MATCH(R352,Customer!C:C,0),0),"")</f>
        <v/>
      </c>
      <c r="T352" s="490" t="str">
        <f>IFERROR(INDEX('Kode Akun'!N:N,MATCH(H352,'Kode Akun'!C:C,0),0),"")</f>
        <v/>
      </c>
      <c r="U352" s="488" t="str">
        <f>IFERROR(INDEX('Kode Akun'!O:O,MATCH(H352,'Kode Akun'!C:C,0),0),"")</f>
        <v/>
      </c>
      <c r="V352" s="166"/>
    </row>
    <row r="353" spans="1:22" ht="15" customHeight="1" x14ac:dyDescent="0.25">
      <c r="A353" s="51">
        <f t="shared" si="15"/>
        <v>0</v>
      </c>
      <c r="B353" s="51">
        <f t="shared" si="16"/>
        <v>0</v>
      </c>
      <c r="C353" s="237">
        <f t="shared" si="17"/>
        <v>0</v>
      </c>
      <c r="D353" s="477">
        <v>344</v>
      </c>
      <c r="E353" s="478"/>
      <c r="F353" s="477"/>
      <c r="G353" s="479"/>
      <c r="H353" s="477"/>
      <c r="I353" s="480" t="str">
        <f>IF(H353&lt;&gt;"",INDEX('Kode Akun'!$D:$D,MATCH($H353,'Kode Akun'!$C:$C,0),0),"")</f>
        <v/>
      </c>
      <c r="J353" s="481"/>
      <c r="K353" s="481"/>
      <c r="L353" s="482"/>
      <c r="M353" s="483"/>
      <c r="N353" s="484"/>
      <c r="O353" s="484"/>
      <c r="P353" s="488" t="str">
        <f>IFERROR(INDEX(Supplier!D:D,MATCH(O353,Supplier!C:C,0),0),"")</f>
        <v/>
      </c>
      <c r="Q353" s="484"/>
      <c r="R353" s="484"/>
      <c r="S353" s="488" t="str">
        <f>IFERROR(INDEX(Customer!D:D,MATCH(R353,Customer!C:C,0),0),"")</f>
        <v/>
      </c>
      <c r="T353" s="490" t="str">
        <f>IFERROR(INDEX('Kode Akun'!N:N,MATCH(H353,'Kode Akun'!C:C,0),0),"")</f>
        <v/>
      </c>
      <c r="U353" s="488" t="str">
        <f>IFERROR(INDEX('Kode Akun'!O:O,MATCH(H353,'Kode Akun'!C:C,0),0),"")</f>
        <v/>
      </c>
      <c r="V353" s="166"/>
    </row>
    <row r="354" spans="1:22" ht="15" customHeight="1" x14ac:dyDescent="0.25">
      <c r="A354" s="51">
        <f t="shared" si="15"/>
        <v>0</v>
      </c>
      <c r="B354" s="51">
        <f t="shared" si="16"/>
        <v>0</v>
      </c>
      <c r="C354" s="237">
        <f t="shared" si="17"/>
        <v>0</v>
      </c>
      <c r="D354" s="477">
        <v>345</v>
      </c>
      <c r="E354" s="478"/>
      <c r="F354" s="477"/>
      <c r="G354" s="479"/>
      <c r="H354" s="477"/>
      <c r="I354" s="480" t="str">
        <f>IF(H354&lt;&gt;"",INDEX('Kode Akun'!$D:$D,MATCH($H354,'Kode Akun'!$C:$C,0),0),"")</f>
        <v/>
      </c>
      <c r="J354" s="481"/>
      <c r="K354" s="481"/>
      <c r="L354" s="482"/>
      <c r="M354" s="483"/>
      <c r="N354" s="484"/>
      <c r="O354" s="484"/>
      <c r="P354" s="488" t="str">
        <f>IFERROR(INDEX(Supplier!D:D,MATCH(O354,Supplier!C:C,0),0),"")</f>
        <v/>
      </c>
      <c r="Q354" s="484"/>
      <c r="R354" s="484"/>
      <c r="S354" s="488" t="str">
        <f>IFERROR(INDEX(Customer!D:D,MATCH(R354,Customer!C:C,0),0),"")</f>
        <v/>
      </c>
      <c r="T354" s="490" t="str">
        <f>IFERROR(INDEX('Kode Akun'!N:N,MATCH(H354,'Kode Akun'!C:C,0),0),"")</f>
        <v/>
      </c>
      <c r="U354" s="488" t="str">
        <f>IFERROR(INDEX('Kode Akun'!O:O,MATCH(H354,'Kode Akun'!C:C,0),0),"")</f>
        <v/>
      </c>
      <c r="V354" s="166"/>
    </row>
    <row r="355" spans="1:22" ht="15" customHeight="1" x14ac:dyDescent="0.25">
      <c r="A355" s="51">
        <f t="shared" si="15"/>
        <v>0</v>
      </c>
      <c r="B355" s="51">
        <f t="shared" si="16"/>
        <v>0</v>
      </c>
      <c r="C355" s="237">
        <f t="shared" si="17"/>
        <v>0</v>
      </c>
      <c r="D355" s="477">
        <v>346</v>
      </c>
      <c r="E355" s="478"/>
      <c r="F355" s="477"/>
      <c r="G355" s="479"/>
      <c r="H355" s="477"/>
      <c r="I355" s="480" t="str">
        <f>IF(H355&lt;&gt;"",INDEX('Kode Akun'!$D:$D,MATCH($H355,'Kode Akun'!$C:$C,0),0),"")</f>
        <v/>
      </c>
      <c r="J355" s="481"/>
      <c r="K355" s="481"/>
      <c r="L355" s="482"/>
      <c r="M355" s="483"/>
      <c r="N355" s="484"/>
      <c r="O355" s="484"/>
      <c r="P355" s="488" t="str">
        <f>IFERROR(INDEX(Supplier!D:D,MATCH(O355,Supplier!C:C,0),0),"")</f>
        <v/>
      </c>
      <c r="Q355" s="484"/>
      <c r="R355" s="484"/>
      <c r="S355" s="488" t="str">
        <f>IFERROR(INDEX(Customer!D:D,MATCH(R355,Customer!C:C,0),0),"")</f>
        <v/>
      </c>
      <c r="T355" s="490" t="str">
        <f>IFERROR(INDEX('Kode Akun'!N:N,MATCH(H355,'Kode Akun'!C:C,0),0),"")</f>
        <v/>
      </c>
      <c r="U355" s="488" t="str">
        <f>IFERROR(INDEX('Kode Akun'!O:O,MATCH(H355,'Kode Akun'!C:C,0),0),"")</f>
        <v/>
      </c>
      <c r="V355" s="166"/>
    </row>
    <row r="356" spans="1:22" ht="15" customHeight="1" x14ac:dyDescent="0.25">
      <c r="A356" s="51">
        <f t="shared" si="15"/>
        <v>0</v>
      </c>
      <c r="B356" s="51">
        <f t="shared" si="16"/>
        <v>0</v>
      </c>
      <c r="C356" s="237">
        <f t="shared" si="17"/>
        <v>0</v>
      </c>
      <c r="D356" s="477">
        <v>347</v>
      </c>
      <c r="E356" s="478"/>
      <c r="F356" s="477"/>
      <c r="G356" s="479"/>
      <c r="H356" s="477"/>
      <c r="I356" s="480" t="str">
        <f>IF(H356&lt;&gt;"",INDEX('Kode Akun'!$D:$D,MATCH($H356,'Kode Akun'!$C:$C,0),0),"")</f>
        <v/>
      </c>
      <c r="J356" s="481"/>
      <c r="K356" s="481"/>
      <c r="L356" s="482"/>
      <c r="M356" s="483"/>
      <c r="N356" s="484"/>
      <c r="O356" s="484"/>
      <c r="P356" s="488" t="str">
        <f>IFERROR(INDEX(Supplier!D:D,MATCH(O356,Supplier!C:C,0),0),"")</f>
        <v/>
      </c>
      <c r="Q356" s="484"/>
      <c r="R356" s="484"/>
      <c r="S356" s="488" t="str">
        <f>IFERROR(INDEX(Customer!D:D,MATCH(R356,Customer!C:C,0),0),"")</f>
        <v/>
      </c>
      <c r="T356" s="490" t="str">
        <f>IFERROR(INDEX('Kode Akun'!N:N,MATCH(H356,'Kode Akun'!C:C,0),0),"")</f>
        <v/>
      </c>
      <c r="U356" s="488" t="str">
        <f>IFERROR(INDEX('Kode Akun'!O:O,MATCH(H356,'Kode Akun'!C:C,0),0),"")</f>
        <v/>
      </c>
      <c r="V356" s="166"/>
    </row>
    <row r="357" spans="1:22" ht="15" customHeight="1" x14ac:dyDescent="0.25">
      <c r="A357" s="51">
        <f t="shared" si="15"/>
        <v>0</v>
      </c>
      <c r="B357" s="51">
        <f t="shared" si="16"/>
        <v>0</v>
      </c>
      <c r="C357" s="237">
        <f t="shared" si="17"/>
        <v>0</v>
      </c>
      <c r="D357" s="477">
        <v>348</v>
      </c>
      <c r="E357" s="478"/>
      <c r="F357" s="477"/>
      <c r="G357" s="479"/>
      <c r="H357" s="477"/>
      <c r="I357" s="480" t="str">
        <f>IF(H357&lt;&gt;"",INDEX('Kode Akun'!$D:$D,MATCH($H357,'Kode Akun'!$C:$C,0),0),"")</f>
        <v/>
      </c>
      <c r="J357" s="481"/>
      <c r="K357" s="481"/>
      <c r="L357" s="482"/>
      <c r="M357" s="483"/>
      <c r="N357" s="484"/>
      <c r="O357" s="484"/>
      <c r="P357" s="488" t="str">
        <f>IFERROR(INDEX(Supplier!D:D,MATCH(O357,Supplier!C:C,0),0),"")</f>
        <v/>
      </c>
      <c r="Q357" s="484"/>
      <c r="R357" s="484"/>
      <c r="S357" s="488" t="str">
        <f>IFERROR(INDEX(Customer!D:D,MATCH(R357,Customer!C:C,0),0),"")</f>
        <v/>
      </c>
      <c r="T357" s="490" t="str">
        <f>IFERROR(INDEX('Kode Akun'!N:N,MATCH(H357,'Kode Akun'!C:C,0),0),"")</f>
        <v/>
      </c>
      <c r="U357" s="488" t="str">
        <f>IFERROR(INDEX('Kode Akun'!O:O,MATCH(H357,'Kode Akun'!C:C,0),0),"")</f>
        <v/>
      </c>
      <c r="V357" s="166"/>
    </row>
    <row r="358" spans="1:22" ht="15" customHeight="1" x14ac:dyDescent="0.25">
      <c r="A358" s="51">
        <f t="shared" si="15"/>
        <v>0</v>
      </c>
      <c r="B358" s="51">
        <f t="shared" si="16"/>
        <v>0</v>
      </c>
      <c r="C358" s="237">
        <f t="shared" si="17"/>
        <v>0</v>
      </c>
      <c r="D358" s="477">
        <v>349</v>
      </c>
      <c r="E358" s="478"/>
      <c r="F358" s="477"/>
      <c r="G358" s="479"/>
      <c r="H358" s="477"/>
      <c r="I358" s="480" t="str">
        <f>IF(H358&lt;&gt;"",INDEX('Kode Akun'!$D:$D,MATCH($H358,'Kode Akun'!$C:$C,0),0),"")</f>
        <v/>
      </c>
      <c r="J358" s="481"/>
      <c r="K358" s="481"/>
      <c r="L358" s="482"/>
      <c r="M358" s="483"/>
      <c r="N358" s="484"/>
      <c r="O358" s="484"/>
      <c r="P358" s="488" t="str">
        <f>IFERROR(INDEX(Supplier!D:D,MATCH(O358,Supplier!C:C,0),0),"")</f>
        <v/>
      </c>
      <c r="Q358" s="484"/>
      <c r="R358" s="484"/>
      <c r="S358" s="488" t="str">
        <f>IFERROR(INDEX(Customer!D:D,MATCH(R358,Customer!C:C,0),0),"")</f>
        <v/>
      </c>
      <c r="T358" s="490" t="str">
        <f>IFERROR(INDEX('Kode Akun'!N:N,MATCH(H358,'Kode Akun'!C:C,0),0),"")</f>
        <v/>
      </c>
      <c r="U358" s="488" t="str">
        <f>IFERROR(INDEX('Kode Akun'!O:O,MATCH(H358,'Kode Akun'!C:C,0),0),"")</f>
        <v/>
      </c>
      <c r="V358" s="166"/>
    </row>
    <row r="359" spans="1:22" ht="15" customHeight="1" x14ac:dyDescent="0.25">
      <c r="A359" s="51">
        <f t="shared" si="15"/>
        <v>0</v>
      </c>
      <c r="B359" s="51">
        <f t="shared" si="16"/>
        <v>0</v>
      </c>
      <c r="C359" s="237">
        <f t="shared" si="17"/>
        <v>0</v>
      </c>
      <c r="D359" s="477">
        <v>350</v>
      </c>
      <c r="E359" s="478"/>
      <c r="F359" s="477"/>
      <c r="G359" s="479"/>
      <c r="H359" s="477"/>
      <c r="I359" s="480" t="str">
        <f>IF(H359&lt;&gt;"",INDEX('Kode Akun'!$D:$D,MATCH($H359,'Kode Akun'!$C:$C,0),0),"")</f>
        <v/>
      </c>
      <c r="J359" s="481"/>
      <c r="K359" s="481"/>
      <c r="L359" s="482"/>
      <c r="M359" s="483"/>
      <c r="N359" s="484"/>
      <c r="O359" s="484"/>
      <c r="P359" s="488" t="str">
        <f>IFERROR(INDEX(Supplier!D:D,MATCH(O359,Supplier!C:C,0),0),"")</f>
        <v/>
      </c>
      <c r="Q359" s="484"/>
      <c r="R359" s="484"/>
      <c r="S359" s="488" t="str">
        <f>IFERROR(INDEX(Customer!D:D,MATCH(R359,Customer!C:C,0),0),"")</f>
        <v/>
      </c>
      <c r="T359" s="490" t="str">
        <f>IFERROR(INDEX('Kode Akun'!N:N,MATCH(H359,'Kode Akun'!C:C,0),0),"")</f>
        <v/>
      </c>
      <c r="U359" s="488" t="str">
        <f>IFERROR(INDEX('Kode Akun'!O:O,MATCH(H359,'Kode Akun'!C:C,0),0),"")</f>
        <v/>
      </c>
      <c r="V359" s="166"/>
    </row>
    <row r="360" spans="1:22" ht="15" customHeight="1" x14ac:dyDescent="0.25">
      <c r="A360" s="51">
        <f t="shared" si="15"/>
        <v>0</v>
      </c>
      <c r="B360" s="51">
        <f t="shared" si="16"/>
        <v>0</v>
      </c>
      <c r="C360" s="237">
        <f t="shared" si="17"/>
        <v>0</v>
      </c>
      <c r="D360" s="477">
        <v>351</v>
      </c>
      <c r="E360" s="478"/>
      <c r="F360" s="477"/>
      <c r="G360" s="479"/>
      <c r="H360" s="477"/>
      <c r="I360" s="480" t="str">
        <f>IF(H360&lt;&gt;"",INDEX('Kode Akun'!$D:$D,MATCH($H360,'Kode Akun'!$C:$C,0),0),"")</f>
        <v/>
      </c>
      <c r="J360" s="481"/>
      <c r="K360" s="481"/>
      <c r="L360" s="482"/>
      <c r="M360" s="483"/>
      <c r="N360" s="484"/>
      <c r="O360" s="484"/>
      <c r="P360" s="488" t="str">
        <f>IFERROR(INDEX(Supplier!D:D,MATCH(O360,Supplier!C:C,0),0),"")</f>
        <v/>
      </c>
      <c r="Q360" s="484"/>
      <c r="R360" s="484"/>
      <c r="S360" s="488" t="str">
        <f>IFERROR(INDEX(Customer!D:D,MATCH(R360,Customer!C:C,0),0),"")</f>
        <v/>
      </c>
      <c r="T360" s="490" t="str">
        <f>IFERROR(INDEX('Kode Akun'!N:N,MATCH(H360,'Kode Akun'!C:C,0),0),"")</f>
        <v/>
      </c>
      <c r="U360" s="488" t="str">
        <f>IFERROR(INDEX('Kode Akun'!O:O,MATCH(H360,'Kode Akun'!C:C,0),0),"")</f>
        <v/>
      </c>
      <c r="V360" s="166"/>
    </row>
    <row r="361" spans="1:22" ht="15" customHeight="1" x14ac:dyDescent="0.25">
      <c r="A361" s="51">
        <f t="shared" si="15"/>
        <v>0</v>
      </c>
      <c r="B361" s="51">
        <f t="shared" si="16"/>
        <v>0</v>
      </c>
      <c r="C361" s="237">
        <f t="shared" si="17"/>
        <v>0</v>
      </c>
      <c r="D361" s="477">
        <v>352</v>
      </c>
      <c r="E361" s="478"/>
      <c r="F361" s="477"/>
      <c r="G361" s="479"/>
      <c r="H361" s="477"/>
      <c r="I361" s="480" t="str">
        <f>IF(H361&lt;&gt;"",INDEX('Kode Akun'!$D:$D,MATCH($H361,'Kode Akun'!$C:$C,0),0),"")</f>
        <v/>
      </c>
      <c r="J361" s="481"/>
      <c r="K361" s="481"/>
      <c r="L361" s="482"/>
      <c r="M361" s="483"/>
      <c r="N361" s="484"/>
      <c r="O361" s="484"/>
      <c r="P361" s="488" t="str">
        <f>IFERROR(INDEX(Supplier!D:D,MATCH(O361,Supplier!C:C,0),0),"")</f>
        <v/>
      </c>
      <c r="Q361" s="484"/>
      <c r="R361" s="484"/>
      <c r="S361" s="488" t="str">
        <f>IFERROR(INDEX(Customer!D:D,MATCH(R361,Customer!C:C,0),0),"")</f>
        <v/>
      </c>
      <c r="T361" s="490" t="str">
        <f>IFERROR(INDEX('Kode Akun'!N:N,MATCH(H361,'Kode Akun'!C:C,0),0),"")</f>
        <v/>
      </c>
      <c r="U361" s="488" t="str">
        <f>IFERROR(INDEX('Kode Akun'!O:O,MATCH(H361,'Kode Akun'!C:C,0),0),"")</f>
        <v/>
      </c>
      <c r="V361" s="166"/>
    </row>
    <row r="362" spans="1:22" ht="15" customHeight="1" x14ac:dyDescent="0.25">
      <c r="A362" s="51">
        <f t="shared" si="15"/>
        <v>0</v>
      </c>
      <c r="B362" s="51">
        <f t="shared" si="16"/>
        <v>0</v>
      </c>
      <c r="C362" s="237">
        <f t="shared" si="17"/>
        <v>0</v>
      </c>
      <c r="D362" s="477">
        <v>353</v>
      </c>
      <c r="E362" s="478"/>
      <c r="F362" s="477"/>
      <c r="G362" s="479"/>
      <c r="H362" s="477"/>
      <c r="I362" s="480" t="str">
        <f>IF(H362&lt;&gt;"",INDEX('Kode Akun'!$D:$D,MATCH($H362,'Kode Akun'!$C:$C,0),0),"")</f>
        <v/>
      </c>
      <c r="J362" s="481"/>
      <c r="K362" s="481"/>
      <c r="L362" s="482"/>
      <c r="M362" s="483"/>
      <c r="N362" s="484"/>
      <c r="O362" s="484"/>
      <c r="P362" s="488" t="str">
        <f>IFERROR(INDEX(Supplier!D:D,MATCH(O362,Supplier!C:C,0),0),"")</f>
        <v/>
      </c>
      <c r="Q362" s="484"/>
      <c r="R362" s="484"/>
      <c r="S362" s="488" t="str">
        <f>IFERROR(INDEX(Customer!D:D,MATCH(R362,Customer!C:C,0),0),"")</f>
        <v/>
      </c>
      <c r="T362" s="490" t="str">
        <f>IFERROR(INDEX('Kode Akun'!N:N,MATCH(H362,'Kode Akun'!C:C,0),0),"")</f>
        <v/>
      </c>
      <c r="U362" s="488" t="str">
        <f>IFERROR(INDEX('Kode Akun'!O:O,MATCH(H362,'Kode Akun'!C:C,0),0),"")</f>
        <v/>
      </c>
      <c r="V362" s="166"/>
    </row>
    <row r="363" spans="1:22" ht="15" customHeight="1" x14ac:dyDescent="0.25">
      <c r="A363" s="51">
        <f t="shared" si="15"/>
        <v>0</v>
      </c>
      <c r="B363" s="51">
        <f t="shared" si="16"/>
        <v>0</v>
      </c>
      <c r="C363" s="237">
        <f t="shared" si="17"/>
        <v>0</v>
      </c>
      <c r="D363" s="477">
        <v>354</v>
      </c>
      <c r="E363" s="478"/>
      <c r="F363" s="477"/>
      <c r="G363" s="479"/>
      <c r="H363" s="477"/>
      <c r="I363" s="480" t="str">
        <f>IF(H363&lt;&gt;"",INDEX('Kode Akun'!$D:$D,MATCH($H363,'Kode Akun'!$C:$C,0),0),"")</f>
        <v/>
      </c>
      <c r="J363" s="481"/>
      <c r="K363" s="481"/>
      <c r="L363" s="482"/>
      <c r="M363" s="483"/>
      <c r="N363" s="484"/>
      <c r="O363" s="484"/>
      <c r="P363" s="488" t="str">
        <f>IFERROR(INDEX(Supplier!D:D,MATCH(O363,Supplier!C:C,0),0),"")</f>
        <v/>
      </c>
      <c r="Q363" s="484"/>
      <c r="R363" s="484"/>
      <c r="S363" s="488" t="str">
        <f>IFERROR(INDEX(Customer!D:D,MATCH(R363,Customer!C:C,0),0),"")</f>
        <v/>
      </c>
      <c r="T363" s="490" t="str">
        <f>IFERROR(INDEX('Kode Akun'!N:N,MATCH(H363,'Kode Akun'!C:C,0),0),"")</f>
        <v/>
      </c>
      <c r="U363" s="488" t="str">
        <f>IFERROR(INDEX('Kode Akun'!O:O,MATCH(H363,'Kode Akun'!C:C,0),0),"")</f>
        <v/>
      </c>
      <c r="V363" s="166"/>
    </row>
    <row r="364" spans="1:22" ht="15" customHeight="1" x14ac:dyDescent="0.25">
      <c r="A364" s="51">
        <f t="shared" si="15"/>
        <v>0</v>
      </c>
      <c r="B364" s="51">
        <f t="shared" si="16"/>
        <v>0</v>
      </c>
      <c r="C364" s="237">
        <f t="shared" si="17"/>
        <v>0</v>
      </c>
      <c r="D364" s="477">
        <v>355</v>
      </c>
      <c r="E364" s="478"/>
      <c r="F364" s="477"/>
      <c r="G364" s="479"/>
      <c r="H364" s="477"/>
      <c r="I364" s="480" t="str">
        <f>IF(H364&lt;&gt;"",INDEX('Kode Akun'!$D:$D,MATCH($H364,'Kode Akun'!$C:$C,0),0),"")</f>
        <v/>
      </c>
      <c r="J364" s="481"/>
      <c r="K364" s="481"/>
      <c r="L364" s="482"/>
      <c r="M364" s="483"/>
      <c r="N364" s="484"/>
      <c r="O364" s="484"/>
      <c r="P364" s="488" t="str">
        <f>IFERROR(INDEX(Supplier!D:D,MATCH(O364,Supplier!C:C,0),0),"")</f>
        <v/>
      </c>
      <c r="Q364" s="484"/>
      <c r="R364" s="484"/>
      <c r="S364" s="488" t="str">
        <f>IFERROR(INDEX(Customer!D:D,MATCH(R364,Customer!C:C,0),0),"")</f>
        <v/>
      </c>
      <c r="T364" s="490" t="str">
        <f>IFERROR(INDEX('Kode Akun'!N:N,MATCH(H364,'Kode Akun'!C:C,0),0),"")</f>
        <v/>
      </c>
      <c r="U364" s="488" t="str">
        <f>IFERROR(INDEX('Kode Akun'!O:O,MATCH(H364,'Kode Akun'!C:C,0),0),"")</f>
        <v/>
      </c>
      <c r="V364" s="166"/>
    </row>
    <row r="365" spans="1:22" ht="15" customHeight="1" x14ac:dyDescent="0.25">
      <c r="A365" s="51">
        <f t="shared" si="15"/>
        <v>0</v>
      </c>
      <c r="B365" s="51">
        <f t="shared" si="16"/>
        <v>0</v>
      </c>
      <c r="C365" s="237">
        <f t="shared" si="17"/>
        <v>0</v>
      </c>
      <c r="D365" s="477">
        <v>356</v>
      </c>
      <c r="E365" s="478"/>
      <c r="F365" s="477"/>
      <c r="G365" s="479"/>
      <c r="H365" s="477"/>
      <c r="I365" s="480" t="str">
        <f>IF(H365&lt;&gt;"",INDEX('Kode Akun'!$D:$D,MATCH($H365,'Kode Akun'!$C:$C,0),0),"")</f>
        <v/>
      </c>
      <c r="J365" s="481"/>
      <c r="K365" s="481"/>
      <c r="L365" s="482"/>
      <c r="M365" s="483"/>
      <c r="N365" s="484"/>
      <c r="O365" s="484"/>
      <c r="P365" s="488" t="str">
        <f>IFERROR(INDEX(Supplier!D:D,MATCH(O365,Supplier!C:C,0),0),"")</f>
        <v/>
      </c>
      <c r="Q365" s="484"/>
      <c r="R365" s="484"/>
      <c r="S365" s="488" t="str">
        <f>IFERROR(INDEX(Customer!D:D,MATCH(R365,Customer!C:C,0),0),"")</f>
        <v/>
      </c>
      <c r="T365" s="490" t="str">
        <f>IFERROR(INDEX('Kode Akun'!N:N,MATCH(H365,'Kode Akun'!C:C,0),0),"")</f>
        <v/>
      </c>
      <c r="U365" s="488" t="str">
        <f>IFERROR(INDEX('Kode Akun'!O:O,MATCH(H365,'Kode Akun'!C:C,0),0),"")</f>
        <v/>
      </c>
      <c r="V365" s="166"/>
    </row>
    <row r="366" spans="1:22" ht="15" customHeight="1" x14ac:dyDescent="0.25">
      <c r="A366" s="51">
        <f t="shared" si="15"/>
        <v>0</v>
      </c>
      <c r="B366" s="51">
        <f t="shared" si="16"/>
        <v>0</v>
      </c>
      <c r="C366" s="237">
        <f t="shared" si="17"/>
        <v>0</v>
      </c>
      <c r="D366" s="477">
        <v>357</v>
      </c>
      <c r="E366" s="478"/>
      <c r="F366" s="477"/>
      <c r="G366" s="479"/>
      <c r="H366" s="477"/>
      <c r="I366" s="480" t="str">
        <f>IF(H366&lt;&gt;"",INDEX('Kode Akun'!$D:$D,MATCH($H366,'Kode Akun'!$C:$C,0),0),"")</f>
        <v/>
      </c>
      <c r="J366" s="481"/>
      <c r="K366" s="481"/>
      <c r="L366" s="482"/>
      <c r="M366" s="483"/>
      <c r="N366" s="484"/>
      <c r="O366" s="484"/>
      <c r="P366" s="488" t="str">
        <f>IFERROR(INDEX(Supplier!D:D,MATCH(O366,Supplier!C:C,0),0),"")</f>
        <v/>
      </c>
      <c r="Q366" s="484"/>
      <c r="R366" s="484"/>
      <c r="S366" s="488" t="str">
        <f>IFERROR(INDEX(Customer!D:D,MATCH(R366,Customer!C:C,0),0),"")</f>
        <v/>
      </c>
      <c r="T366" s="490" t="str">
        <f>IFERROR(INDEX('Kode Akun'!N:N,MATCH(H366,'Kode Akun'!C:C,0),0),"")</f>
        <v/>
      </c>
      <c r="U366" s="488" t="str">
        <f>IFERROR(INDEX('Kode Akun'!O:O,MATCH(H366,'Kode Akun'!C:C,0),0),"")</f>
        <v/>
      </c>
      <c r="V366" s="166"/>
    </row>
    <row r="367" spans="1:22" ht="15" customHeight="1" x14ac:dyDescent="0.25">
      <c r="A367" s="51">
        <f t="shared" si="15"/>
        <v>0</v>
      </c>
      <c r="B367" s="51">
        <f t="shared" si="16"/>
        <v>0</v>
      </c>
      <c r="C367" s="237">
        <f t="shared" si="17"/>
        <v>0</v>
      </c>
      <c r="D367" s="477">
        <v>358</v>
      </c>
      <c r="E367" s="478"/>
      <c r="F367" s="477"/>
      <c r="G367" s="479"/>
      <c r="H367" s="477"/>
      <c r="I367" s="480" t="str">
        <f>IF(H367&lt;&gt;"",INDEX('Kode Akun'!$D:$D,MATCH($H367,'Kode Akun'!$C:$C,0),0),"")</f>
        <v/>
      </c>
      <c r="J367" s="481"/>
      <c r="K367" s="481"/>
      <c r="L367" s="482"/>
      <c r="M367" s="483"/>
      <c r="N367" s="484"/>
      <c r="O367" s="484"/>
      <c r="P367" s="488" t="str">
        <f>IFERROR(INDEX(Supplier!D:D,MATCH(O367,Supplier!C:C,0),0),"")</f>
        <v/>
      </c>
      <c r="Q367" s="484"/>
      <c r="R367" s="484"/>
      <c r="S367" s="488" t="str">
        <f>IFERROR(INDEX(Customer!D:D,MATCH(R367,Customer!C:C,0),0),"")</f>
        <v/>
      </c>
      <c r="T367" s="490" t="str">
        <f>IFERROR(INDEX('Kode Akun'!N:N,MATCH(H367,'Kode Akun'!C:C,0),0),"")</f>
        <v/>
      </c>
      <c r="U367" s="488" t="str">
        <f>IFERROR(INDEX('Kode Akun'!O:O,MATCH(H367,'Kode Akun'!C:C,0),0),"")</f>
        <v/>
      </c>
      <c r="V367" s="166"/>
    </row>
    <row r="368" spans="1:22" ht="15" customHeight="1" x14ac:dyDescent="0.25">
      <c r="A368" s="51">
        <f t="shared" si="15"/>
        <v>0</v>
      </c>
      <c r="B368" s="51">
        <f t="shared" si="16"/>
        <v>0</v>
      </c>
      <c r="C368" s="237">
        <f t="shared" si="17"/>
        <v>0</v>
      </c>
      <c r="D368" s="477">
        <v>359</v>
      </c>
      <c r="E368" s="478"/>
      <c r="F368" s="477"/>
      <c r="G368" s="479"/>
      <c r="H368" s="477"/>
      <c r="I368" s="480" t="str">
        <f>IF(H368&lt;&gt;"",INDEX('Kode Akun'!$D:$D,MATCH($H368,'Kode Akun'!$C:$C,0),0),"")</f>
        <v/>
      </c>
      <c r="J368" s="481"/>
      <c r="K368" s="481"/>
      <c r="L368" s="482"/>
      <c r="M368" s="483"/>
      <c r="N368" s="484"/>
      <c r="O368" s="484"/>
      <c r="P368" s="488" t="str">
        <f>IFERROR(INDEX(Supplier!D:D,MATCH(O368,Supplier!C:C,0),0),"")</f>
        <v/>
      </c>
      <c r="Q368" s="484"/>
      <c r="R368" s="484"/>
      <c r="S368" s="488" t="str">
        <f>IFERROR(INDEX(Customer!D:D,MATCH(R368,Customer!C:C,0),0),"")</f>
        <v/>
      </c>
      <c r="T368" s="490" t="str">
        <f>IFERROR(INDEX('Kode Akun'!N:N,MATCH(H368,'Kode Akun'!C:C,0),0),"")</f>
        <v/>
      </c>
      <c r="U368" s="488" t="str">
        <f>IFERROR(INDEX('Kode Akun'!O:O,MATCH(H368,'Kode Akun'!C:C,0),0),"")</f>
        <v/>
      </c>
      <c r="V368" s="166"/>
    </row>
    <row r="369" spans="1:22" ht="15" customHeight="1" x14ac:dyDescent="0.25">
      <c r="A369" s="51">
        <f t="shared" si="15"/>
        <v>0</v>
      </c>
      <c r="B369" s="51">
        <f t="shared" si="16"/>
        <v>0</v>
      </c>
      <c r="C369" s="237">
        <f t="shared" si="17"/>
        <v>0</v>
      </c>
      <c r="D369" s="477">
        <v>360</v>
      </c>
      <c r="E369" s="478"/>
      <c r="F369" s="477"/>
      <c r="G369" s="479"/>
      <c r="H369" s="477"/>
      <c r="I369" s="480" t="str">
        <f>IF(H369&lt;&gt;"",INDEX('Kode Akun'!$D:$D,MATCH($H369,'Kode Akun'!$C:$C,0),0),"")</f>
        <v/>
      </c>
      <c r="J369" s="481"/>
      <c r="K369" s="481"/>
      <c r="L369" s="482"/>
      <c r="M369" s="483"/>
      <c r="N369" s="484"/>
      <c r="O369" s="484"/>
      <c r="P369" s="488" t="str">
        <f>IFERROR(INDEX(Supplier!D:D,MATCH(O369,Supplier!C:C,0),0),"")</f>
        <v/>
      </c>
      <c r="Q369" s="484"/>
      <c r="R369" s="484"/>
      <c r="S369" s="488" t="str">
        <f>IFERROR(INDEX(Customer!D:D,MATCH(R369,Customer!C:C,0),0),"")</f>
        <v/>
      </c>
      <c r="T369" s="490" t="str">
        <f>IFERROR(INDEX('Kode Akun'!N:N,MATCH(H369,'Kode Akun'!C:C,0),0),"")</f>
        <v/>
      </c>
      <c r="U369" s="488" t="str">
        <f>IFERROR(INDEX('Kode Akun'!O:O,MATCH(H369,'Kode Akun'!C:C,0),0),"")</f>
        <v/>
      </c>
      <c r="V369" s="166"/>
    </row>
    <row r="370" spans="1:22" ht="15" customHeight="1" x14ac:dyDescent="0.25">
      <c r="A370" s="51">
        <f t="shared" si="15"/>
        <v>0</v>
      </c>
      <c r="B370" s="51">
        <f t="shared" si="16"/>
        <v>0</v>
      </c>
      <c r="C370" s="237">
        <f t="shared" si="17"/>
        <v>0</v>
      </c>
      <c r="D370" s="477">
        <v>361</v>
      </c>
      <c r="E370" s="478"/>
      <c r="F370" s="477"/>
      <c r="G370" s="479"/>
      <c r="H370" s="477"/>
      <c r="I370" s="480" t="str">
        <f>IF(H370&lt;&gt;"",INDEX('Kode Akun'!$D:$D,MATCH($H370,'Kode Akun'!$C:$C,0),0),"")</f>
        <v/>
      </c>
      <c r="J370" s="481"/>
      <c r="K370" s="481"/>
      <c r="L370" s="482"/>
      <c r="M370" s="483"/>
      <c r="N370" s="484"/>
      <c r="O370" s="484"/>
      <c r="P370" s="488" t="str">
        <f>IFERROR(INDEX(Supplier!D:D,MATCH(O370,Supplier!C:C,0),0),"")</f>
        <v/>
      </c>
      <c r="Q370" s="484"/>
      <c r="R370" s="484"/>
      <c r="S370" s="488" t="str">
        <f>IFERROR(INDEX(Customer!D:D,MATCH(R370,Customer!C:C,0),0),"")</f>
        <v/>
      </c>
      <c r="T370" s="490" t="str">
        <f>IFERROR(INDEX('Kode Akun'!N:N,MATCH(H370,'Kode Akun'!C:C,0),0),"")</f>
        <v/>
      </c>
      <c r="U370" s="488" t="str">
        <f>IFERROR(INDEX('Kode Akun'!O:O,MATCH(H370,'Kode Akun'!C:C,0),0),"")</f>
        <v/>
      </c>
      <c r="V370" s="166"/>
    </row>
    <row r="371" spans="1:22" ht="15" customHeight="1" x14ac:dyDescent="0.25">
      <c r="A371" s="51">
        <f t="shared" si="15"/>
        <v>0</v>
      </c>
      <c r="B371" s="51">
        <f t="shared" si="16"/>
        <v>0</v>
      </c>
      <c r="C371" s="237">
        <f t="shared" si="17"/>
        <v>0</v>
      </c>
      <c r="D371" s="477">
        <v>362</v>
      </c>
      <c r="E371" s="478"/>
      <c r="F371" s="477"/>
      <c r="G371" s="479"/>
      <c r="H371" s="477"/>
      <c r="I371" s="480" t="str">
        <f>IF(H371&lt;&gt;"",INDEX('Kode Akun'!$D:$D,MATCH($H371,'Kode Akun'!$C:$C,0),0),"")</f>
        <v/>
      </c>
      <c r="J371" s="481"/>
      <c r="K371" s="481"/>
      <c r="L371" s="482"/>
      <c r="M371" s="483"/>
      <c r="N371" s="484"/>
      <c r="O371" s="484"/>
      <c r="P371" s="488" t="str">
        <f>IFERROR(INDEX(Supplier!D:D,MATCH(O371,Supplier!C:C,0),0),"")</f>
        <v/>
      </c>
      <c r="Q371" s="484"/>
      <c r="R371" s="484"/>
      <c r="S371" s="488" t="str">
        <f>IFERROR(INDEX(Customer!D:D,MATCH(R371,Customer!C:C,0),0),"")</f>
        <v/>
      </c>
      <c r="T371" s="490" t="str">
        <f>IFERROR(INDEX('Kode Akun'!N:N,MATCH(H371,'Kode Akun'!C:C,0),0),"")</f>
        <v/>
      </c>
      <c r="U371" s="488" t="str">
        <f>IFERROR(INDEX('Kode Akun'!O:O,MATCH(H371,'Kode Akun'!C:C,0),0),"")</f>
        <v/>
      </c>
      <c r="V371" s="166"/>
    </row>
    <row r="372" spans="1:22" ht="15" customHeight="1" x14ac:dyDescent="0.25">
      <c r="A372" s="51">
        <f t="shared" si="15"/>
        <v>0</v>
      </c>
      <c r="B372" s="51">
        <f t="shared" si="16"/>
        <v>0</v>
      </c>
      <c r="C372" s="237">
        <f t="shared" si="17"/>
        <v>0</v>
      </c>
      <c r="D372" s="477">
        <v>363</v>
      </c>
      <c r="E372" s="478"/>
      <c r="F372" s="477"/>
      <c r="G372" s="479"/>
      <c r="H372" s="477"/>
      <c r="I372" s="480" t="str">
        <f>IF(H372&lt;&gt;"",INDEX('Kode Akun'!$D:$D,MATCH($H372,'Kode Akun'!$C:$C,0),0),"")</f>
        <v/>
      </c>
      <c r="J372" s="481"/>
      <c r="K372" s="481"/>
      <c r="L372" s="482"/>
      <c r="M372" s="483"/>
      <c r="N372" s="484"/>
      <c r="O372" s="484"/>
      <c r="P372" s="488" t="str">
        <f>IFERROR(INDEX(Supplier!D:D,MATCH(O372,Supplier!C:C,0),0),"")</f>
        <v/>
      </c>
      <c r="Q372" s="484"/>
      <c r="R372" s="484"/>
      <c r="S372" s="488" t="str">
        <f>IFERROR(INDEX(Customer!D:D,MATCH(R372,Customer!C:C,0),0),"")</f>
        <v/>
      </c>
      <c r="T372" s="490" t="str">
        <f>IFERROR(INDEX('Kode Akun'!N:N,MATCH(H372,'Kode Akun'!C:C,0),0),"")</f>
        <v/>
      </c>
      <c r="U372" s="488" t="str">
        <f>IFERROR(INDEX('Kode Akun'!O:O,MATCH(H372,'Kode Akun'!C:C,0),0),"")</f>
        <v/>
      </c>
      <c r="V372" s="166"/>
    </row>
    <row r="373" spans="1:22" ht="15" customHeight="1" x14ac:dyDescent="0.25">
      <c r="A373" s="51">
        <f t="shared" si="15"/>
        <v>0</v>
      </c>
      <c r="B373" s="51">
        <f t="shared" si="16"/>
        <v>0</v>
      </c>
      <c r="C373" s="237">
        <f t="shared" si="17"/>
        <v>0</v>
      </c>
      <c r="D373" s="477">
        <v>364</v>
      </c>
      <c r="E373" s="478"/>
      <c r="F373" s="477"/>
      <c r="G373" s="479"/>
      <c r="H373" s="477"/>
      <c r="I373" s="480" t="str">
        <f>IF(H373&lt;&gt;"",INDEX('Kode Akun'!$D:$D,MATCH($H373,'Kode Akun'!$C:$C,0),0),"")</f>
        <v/>
      </c>
      <c r="J373" s="481"/>
      <c r="K373" s="481"/>
      <c r="L373" s="482"/>
      <c r="M373" s="483"/>
      <c r="N373" s="484"/>
      <c r="O373" s="484"/>
      <c r="P373" s="488" t="str">
        <f>IFERROR(INDEX(Supplier!D:D,MATCH(O373,Supplier!C:C,0),0),"")</f>
        <v/>
      </c>
      <c r="Q373" s="484"/>
      <c r="R373" s="484"/>
      <c r="S373" s="488" t="str">
        <f>IFERROR(INDEX(Customer!D:D,MATCH(R373,Customer!C:C,0),0),"")</f>
        <v/>
      </c>
      <c r="T373" s="490" t="str">
        <f>IFERROR(INDEX('Kode Akun'!N:N,MATCH(H373,'Kode Akun'!C:C,0),0),"")</f>
        <v/>
      </c>
      <c r="U373" s="488" t="str">
        <f>IFERROR(INDEX('Kode Akun'!O:O,MATCH(H373,'Kode Akun'!C:C,0),0),"")</f>
        <v/>
      </c>
      <c r="V373" s="166"/>
    </row>
    <row r="374" spans="1:22" ht="15" customHeight="1" x14ac:dyDescent="0.25">
      <c r="A374" s="51">
        <f t="shared" si="15"/>
        <v>0</v>
      </c>
      <c r="B374" s="51">
        <f t="shared" si="16"/>
        <v>0</v>
      </c>
      <c r="C374" s="237">
        <f t="shared" si="17"/>
        <v>0</v>
      </c>
      <c r="D374" s="477">
        <v>365</v>
      </c>
      <c r="E374" s="478"/>
      <c r="F374" s="477"/>
      <c r="G374" s="479"/>
      <c r="H374" s="477"/>
      <c r="I374" s="480" t="str">
        <f>IF(H374&lt;&gt;"",INDEX('Kode Akun'!$D:$D,MATCH($H374,'Kode Akun'!$C:$C,0),0),"")</f>
        <v/>
      </c>
      <c r="J374" s="481"/>
      <c r="K374" s="481"/>
      <c r="L374" s="482"/>
      <c r="M374" s="483"/>
      <c r="N374" s="484"/>
      <c r="O374" s="484"/>
      <c r="P374" s="488" t="str">
        <f>IFERROR(INDEX(Supplier!D:D,MATCH(O374,Supplier!C:C,0),0),"")</f>
        <v/>
      </c>
      <c r="Q374" s="484"/>
      <c r="R374" s="484"/>
      <c r="S374" s="488" t="str">
        <f>IFERROR(INDEX(Customer!D:D,MATCH(R374,Customer!C:C,0),0),"")</f>
        <v/>
      </c>
      <c r="T374" s="490" t="str">
        <f>IFERROR(INDEX('Kode Akun'!N:N,MATCH(H374,'Kode Akun'!C:C,0),0),"")</f>
        <v/>
      </c>
      <c r="U374" s="488" t="str">
        <f>IFERROR(INDEX('Kode Akun'!O:O,MATCH(H374,'Kode Akun'!C:C,0),0),"")</f>
        <v/>
      </c>
      <c r="V374" s="166"/>
    </row>
    <row r="375" spans="1:22" ht="15" customHeight="1" x14ac:dyDescent="0.25">
      <c r="A375" s="51">
        <f t="shared" si="15"/>
        <v>0</v>
      </c>
      <c r="B375" s="51">
        <f t="shared" si="16"/>
        <v>0</v>
      </c>
      <c r="C375" s="237">
        <f t="shared" si="17"/>
        <v>0</v>
      </c>
      <c r="D375" s="477">
        <v>366</v>
      </c>
      <c r="E375" s="478"/>
      <c r="F375" s="477"/>
      <c r="G375" s="479"/>
      <c r="H375" s="477"/>
      <c r="I375" s="480" t="str">
        <f>IF(H375&lt;&gt;"",INDEX('Kode Akun'!$D:$D,MATCH($H375,'Kode Akun'!$C:$C,0),0),"")</f>
        <v/>
      </c>
      <c r="J375" s="481"/>
      <c r="K375" s="481"/>
      <c r="L375" s="482"/>
      <c r="M375" s="483"/>
      <c r="N375" s="484"/>
      <c r="O375" s="484"/>
      <c r="P375" s="488" t="str">
        <f>IFERROR(INDEX(Supplier!D:D,MATCH(O375,Supplier!C:C,0),0),"")</f>
        <v/>
      </c>
      <c r="Q375" s="484"/>
      <c r="R375" s="484"/>
      <c r="S375" s="488" t="str">
        <f>IFERROR(INDEX(Customer!D:D,MATCH(R375,Customer!C:C,0),0),"")</f>
        <v/>
      </c>
      <c r="T375" s="490" t="str">
        <f>IFERROR(INDEX('Kode Akun'!N:N,MATCH(H375,'Kode Akun'!C:C,0),0),"")</f>
        <v/>
      </c>
      <c r="U375" s="488" t="str">
        <f>IFERROR(INDEX('Kode Akun'!O:O,MATCH(H375,'Kode Akun'!C:C,0),0),"")</f>
        <v/>
      </c>
      <c r="V375" s="166"/>
    </row>
    <row r="376" spans="1:22" ht="15" customHeight="1" x14ac:dyDescent="0.25">
      <c r="A376" s="51">
        <f t="shared" si="15"/>
        <v>0</v>
      </c>
      <c r="B376" s="51">
        <f t="shared" si="16"/>
        <v>0</v>
      </c>
      <c r="C376" s="237">
        <f t="shared" si="17"/>
        <v>0</v>
      </c>
      <c r="D376" s="477">
        <v>367</v>
      </c>
      <c r="E376" s="478"/>
      <c r="F376" s="477"/>
      <c r="G376" s="479"/>
      <c r="H376" s="477"/>
      <c r="I376" s="480" t="str">
        <f>IF(H376&lt;&gt;"",INDEX('Kode Akun'!$D:$D,MATCH($H376,'Kode Akun'!$C:$C,0),0),"")</f>
        <v/>
      </c>
      <c r="J376" s="481"/>
      <c r="K376" s="481"/>
      <c r="L376" s="482"/>
      <c r="M376" s="483"/>
      <c r="N376" s="484"/>
      <c r="O376" s="484"/>
      <c r="P376" s="488" t="str">
        <f>IFERROR(INDEX(Supplier!D:D,MATCH(O376,Supplier!C:C,0),0),"")</f>
        <v/>
      </c>
      <c r="Q376" s="484"/>
      <c r="R376" s="484"/>
      <c r="S376" s="488" t="str">
        <f>IFERROR(INDEX(Customer!D:D,MATCH(R376,Customer!C:C,0),0),"")</f>
        <v/>
      </c>
      <c r="T376" s="490" t="str">
        <f>IFERROR(INDEX('Kode Akun'!N:N,MATCH(H376,'Kode Akun'!C:C,0),0),"")</f>
        <v/>
      </c>
      <c r="U376" s="488" t="str">
        <f>IFERROR(INDEX('Kode Akun'!O:O,MATCH(H376,'Kode Akun'!C:C,0),0),"")</f>
        <v/>
      </c>
      <c r="V376" s="166"/>
    </row>
    <row r="377" spans="1:22" ht="15" customHeight="1" x14ac:dyDescent="0.25">
      <c r="A377" s="51">
        <f t="shared" si="15"/>
        <v>0</v>
      </c>
      <c r="B377" s="51">
        <f t="shared" si="16"/>
        <v>0</v>
      </c>
      <c r="C377" s="237">
        <f t="shared" si="17"/>
        <v>0</v>
      </c>
      <c r="D377" s="477">
        <v>368</v>
      </c>
      <c r="E377" s="478"/>
      <c r="F377" s="477"/>
      <c r="G377" s="479"/>
      <c r="H377" s="477"/>
      <c r="I377" s="480" t="str">
        <f>IF(H377&lt;&gt;"",INDEX('Kode Akun'!$D:$D,MATCH($H377,'Kode Akun'!$C:$C,0),0),"")</f>
        <v/>
      </c>
      <c r="J377" s="481"/>
      <c r="K377" s="481"/>
      <c r="L377" s="482"/>
      <c r="M377" s="483"/>
      <c r="N377" s="484"/>
      <c r="O377" s="484"/>
      <c r="P377" s="488" t="str">
        <f>IFERROR(INDEX(Supplier!D:D,MATCH(O377,Supplier!C:C,0),0),"")</f>
        <v/>
      </c>
      <c r="Q377" s="484"/>
      <c r="R377" s="484"/>
      <c r="S377" s="488" t="str">
        <f>IFERROR(INDEX(Customer!D:D,MATCH(R377,Customer!C:C,0),0),"")</f>
        <v/>
      </c>
      <c r="T377" s="490" t="str">
        <f>IFERROR(INDEX('Kode Akun'!N:N,MATCH(H377,'Kode Akun'!C:C,0),0),"")</f>
        <v/>
      </c>
      <c r="U377" s="488" t="str">
        <f>IFERROR(INDEX('Kode Akun'!O:O,MATCH(H377,'Kode Akun'!C:C,0),0),"")</f>
        <v/>
      </c>
      <c r="V377" s="166"/>
    </row>
    <row r="378" spans="1:22" ht="15" customHeight="1" x14ac:dyDescent="0.25">
      <c r="A378" s="51">
        <f t="shared" si="15"/>
        <v>0</v>
      </c>
      <c r="B378" s="51">
        <f t="shared" si="16"/>
        <v>0</v>
      </c>
      <c r="C378" s="237">
        <f t="shared" si="17"/>
        <v>0</v>
      </c>
      <c r="D378" s="477">
        <v>369</v>
      </c>
      <c r="E378" s="478"/>
      <c r="F378" s="477"/>
      <c r="G378" s="479"/>
      <c r="H378" s="477"/>
      <c r="I378" s="480" t="str">
        <f>IF(H378&lt;&gt;"",INDEX('Kode Akun'!$D:$D,MATCH($H378,'Kode Akun'!$C:$C,0),0),"")</f>
        <v/>
      </c>
      <c r="J378" s="481"/>
      <c r="K378" s="481"/>
      <c r="L378" s="482"/>
      <c r="M378" s="483"/>
      <c r="N378" s="484"/>
      <c r="O378" s="484"/>
      <c r="P378" s="488" t="str">
        <f>IFERROR(INDEX(Supplier!D:D,MATCH(O378,Supplier!C:C,0),0),"")</f>
        <v/>
      </c>
      <c r="Q378" s="484"/>
      <c r="R378" s="484"/>
      <c r="S378" s="488" t="str">
        <f>IFERROR(INDEX(Customer!D:D,MATCH(R378,Customer!C:C,0),0),"")</f>
        <v/>
      </c>
      <c r="T378" s="490" t="str">
        <f>IFERROR(INDEX('Kode Akun'!N:N,MATCH(H378,'Kode Akun'!C:C,0),0),"")</f>
        <v/>
      </c>
      <c r="U378" s="488" t="str">
        <f>IFERROR(INDEX('Kode Akun'!O:O,MATCH(H378,'Kode Akun'!C:C,0),0),"")</f>
        <v/>
      </c>
      <c r="V378" s="166"/>
    </row>
    <row r="379" spans="1:22" ht="15" customHeight="1" x14ac:dyDescent="0.25">
      <c r="A379" s="51">
        <f t="shared" si="15"/>
        <v>0</v>
      </c>
      <c r="B379" s="51">
        <f t="shared" si="16"/>
        <v>0</v>
      </c>
      <c r="C379" s="237">
        <f t="shared" si="17"/>
        <v>0</v>
      </c>
      <c r="D379" s="477">
        <v>370</v>
      </c>
      <c r="E379" s="478"/>
      <c r="F379" s="477"/>
      <c r="G379" s="479"/>
      <c r="H379" s="477"/>
      <c r="I379" s="480" t="str">
        <f>IF(H379&lt;&gt;"",INDEX('Kode Akun'!$D:$D,MATCH($H379,'Kode Akun'!$C:$C,0),0),"")</f>
        <v/>
      </c>
      <c r="J379" s="481"/>
      <c r="K379" s="481"/>
      <c r="L379" s="482"/>
      <c r="M379" s="483"/>
      <c r="N379" s="484"/>
      <c r="O379" s="484"/>
      <c r="P379" s="488" t="str">
        <f>IFERROR(INDEX(Supplier!D:D,MATCH(O379,Supplier!C:C,0),0),"")</f>
        <v/>
      </c>
      <c r="Q379" s="484"/>
      <c r="R379" s="484"/>
      <c r="S379" s="488" t="str">
        <f>IFERROR(INDEX(Customer!D:D,MATCH(R379,Customer!C:C,0),0),"")</f>
        <v/>
      </c>
      <c r="T379" s="490" t="str">
        <f>IFERROR(INDEX('Kode Akun'!N:N,MATCH(H379,'Kode Akun'!C:C,0),0),"")</f>
        <v/>
      </c>
      <c r="U379" s="488" t="str">
        <f>IFERROR(INDEX('Kode Akun'!O:O,MATCH(H379,'Kode Akun'!C:C,0),0),"")</f>
        <v/>
      </c>
      <c r="V379" s="166"/>
    </row>
    <row r="380" spans="1:22" ht="15" customHeight="1" x14ac:dyDescent="0.25">
      <c r="A380" s="51">
        <f t="shared" si="15"/>
        <v>0</v>
      </c>
      <c r="B380" s="51">
        <f t="shared" si="16"/>
        <v>0</v>
      </c>
      <c r="C380" s="237">
        <f t="shared" si="17"/>
        <v>0</v>
      </c>
      <c r="D380" s="477">
        <v>371</v>
      </c>
      <c r="E380" s="478"/>
      <c r="F380" s="477"/>
      <c r="G380" s="479"/>
      <c r="H380" s="477"/>
      <c r="I380" s="480" t="str">
        <f>IF(H380&lt;&gt;"",INDEX('Kode Akun'!$D:$D,MATCH($H380,'Kode Akun'!$C:$C,0),0),"")</f>
        <v/>
      </c>
      <c r="J380" s="481"/>
      <c r="K380" s="481"/>
      <c r="L380" s="482"/>
      <c r="M380" s="483"/>
      <c r="N380" s="484"/>
      <c r="O380" s="484"/>
      <c r="P380" s="488" t="str">
        <f>IFERROR(INDEX(Supplier!D:D,MATCH(O380,Supplier!C:C,0),0),"")</f>
        <v/>
      </c>
      <c r="Q380" s="484"/>
      <c r="R380" s="484"/>
      <c r="S380" s="488" t="str">
        <f>IFERROR(INDEX(Customer!D:D,MATCH(R380,Customer!C:C,0),0),"")</f>
        <v/>
      </c>
      <c r="T380" s="490" t="str">
        <f>IFERROR(INDEX('Kode Akun'!N:N,MATCH(H380,'Kode Akun'!C:C,0),0),"")</f>
        <v/>
      </c>
      <c r="U380" s="488" t="str">
        <f>IFERROR(INDEX('Kode Akun'!O:O,MATCH(H380,'Kode Akun'!C:C,0),0),"")</f>
        <v/>
      </c>
      <c r="V380" s="166"/>
    </row>
    <row r="381" spans="1:22" ht="15" customHeight="1" x14ac:dyDescent="0.25">
      <c r="A381" s="51">
        <f t="shared" si="15"/>
        <v>0</v>
      </c>
      <c r="B381" s="51">
        <f t="shared" si="16"/>
        <v>0</v>
      </c>
      <c r="C381" s="237">
        <f t="shared" si="17"/>
        <v>0</v>
      </c>
      <c r="D381" s="477">
        <v>372</v>
      </c>
      <c r="E381" s="478"/>
      <c r="F381" s="477"/>
      <c r="G381" s="479"/>
      <c r="H381" s="477"/>
      <c r="I381" s="480" t="str">
        <f>IF(H381&lt;&gt;"",INDEX('Kode Akun'!$D:$D,MATCH($H381,'Kode Akun'!$C:$C,0),0),"")</f>
        <v/>
      </c>
      <c r="J381" s="481"/>
      <c r="K381" s="481"/>
      <c r="L381" s="482"/>
      <c r="M381" s="483"/>
      <c r="N381" s="484"/>
      <c r="O381" s="484"/>
      <c r="P381" s="488" t="str">
        <f>IFERROR(INDEX(Supplier!D:D,MATCH(O381,Supplier!C:C,0),0),"")</f>
        <v/>
      </c>
      <c r="Q381" s="484"/>
      <c r="R381" s="484"/>
      <c r="S381" s="488" t="str">
        <f>IFERROR(INDEX(Customer!D:D,MATCH(R381,Customer!C:C,0),0),"")</f>
        <v/>
      </c>
      <c r="T381" s="490" t="str">
        <f>IFERROR(INDEX('Kode Akun'!N:N,MATCH(H381,'Kode Akun'!C:C,0),0),"")</f>
        <v/>
      </c>
      <c r="U381" s="488" t="str">
        <f>IFERROR(INDEX('Kode Akun'!O:O,MATCH(H381,'Kode Akun'!C:C,0),0),"")</f>
        <v/>
      </c>
      <c r="V381" s="166"/>
    </row>
    <row r="382" spans="1:22" ht="15" customHeight="1" x14ac:dyDescent="0.25">
      <c r="A382" s="51">
        <f t="shared" si="15"/>
        <v>0</v>
      </c>
      <c r="B382" s="51">
        <f t="shared" si="16"/>
        <v>0</v>
      </c>
      <c r="C382" s="237">
        <f t="shared" si="17"/>
        <v>0</v>
      </c>
      <c r="D382" s="477">
        <v>373</v>
      </c>
      <c r="E382" s="478"/>
      <c r="F382" s="477"/>
      <c r="G382" s="479"/>
      <c r="H382" s="477"/>
      <c r="I382" s="480" t="str">
        <f>IF(H382&lt;&gt;"",INDEX('Kode Akun'!$D:$D,MATCH($H382,'Kode Akun'!$C:$C,0),0),"")</f>
        <v/>
      </c>
      <c r="J382" s="481"/>
      <c r="K382" s="481"/>
      <c r="L382" s="482"/>
      <c r="M382" s="483"/>
      <c r="N382" s="484"/>
      <c r="O382" s="484"/>
      <c r="P382" s="488" t="str">
        <f>IFERROR(INDEX(Supplier!D:D,MATCH(O382,Supplier!C:C,0),0),"")</f>
        <v/>
      </c>
      <c r="Q382" s="484"/>
      <c r="R382" s="484"/>
      <c r="S382" s="488" t="str">
        <f>IFERROR(INDEX(Customer!D:D,MATCH(R382,Customer!C:C,0),0),"")</f>
        <v/>
      </c>
      <c r="T382" s="490" t="str">
        <f>IFERROR(INDEX('Kode Akun'!N:N,MATCH(H382,'Kode Akun'!C:C,0),0),"")</f>
        <v/>
      </c>
      <c r="U382" s="488" t="str">
        <f>IFERROR(INDEX('Kode Akun'!O:O,MATCH(H382,'Kode Akun'!C:C,0),0),"")</f>
        <v/>
      </c>
      <c r="V382" s="166"/>
    </row>
    <row r="383" spans="1:22" ht="15" customHeight="1" x14ac:dyDescent="0.25">
      <c r="A383" s="51">
        <f t="shared" si="15"/>
        <v>0</v>
      </c>
      <c r="B383" s="51">
        <f t="shared" si="16"/>
        <v>0</v>
      </c>
      <c r="C383" s="237">
        <f t="shared" si="17"/>
        <v>0</v>
      </c>
      <c r="D383" s="477">
        <v>374</v>
      </c>
      <c r="E383" s="478"/>
      <c r="F383" s="477"/>
      <c r="G383" s="479"/>
      <c r="H383" s="477"/>
      <c r="I383" s="480" t="str">
        <f>IF(H383&lt;&gt;"",INDEX('Kode Akun'!$D:$D,MATCH($H383,'Kode Akun'!$C:$C,0),0),"")</f>
        <v/>
      </c>
      <c r="J383" s="481"/>
      <c r="K383" s="481"/>
      <c r="L383" s="482"/>
      <c r="M383" s="483"/>
      <c r="N383" s="484"/>
      <c r="O383" s="484"/>
      <c r="P383" s="488" t="str">
        <f>IFERROR(INDEX(Supplier!D:D,MATCH(O383,Supplier!C:C,0),0),"")</f>
        <v/>
      </c>
      <c r="Q383" s="484"/>
      <c r="R383" s="484"/>
      <c r="S383" s="488" t="str">
        <f>IFERROR(INDEX(Customer!D:D,MATCH(R383,Customer!C:C,0),0),"")</f>
        <v/>
      </c>
      <c r="T383" s="490" t="str">
        <f>IFERROR(INDEX('Kode Akun'!N:N,MATCH(H383,'Kode Akun'!C:C,0),0),"")</f>
        <v/>
      </c>
      <c r="U383" s="488" t="str">
        <f>IFERROR(INDEX('Kode Akun'!O:O,MATCH(H383,'Kode Akun'!C:C,0),0),"")</f>
        <v/>
      </c>
      <c r="V383" s="166"/>
    </row>
    <row r="384" spans="1:22" ht="15" customHeight="1" x14ac:dyDescent="0.25">
      <c r="A384" s="51">
        <f t="shared" si="15"/>
        <v>0</v>
      </c>
      <c r="B384" s="51">
        <f t="shared" si="16"/>
        <v>0</v>
      </c>
      <c r="C384" s="237">
        <f t="shared" si="17"/>
        <v>0</v>
      </c>
      <c r="D384" s="477">
        <v>375</v>
      </c>
      <c r="E384" s="478"/>
      <c r="F384" s="477"/>
      <c r="G384" s="479"/>
      <c r="H384" s="477"/>
      <c r="I384" s="480" t="str">
        <f>IF(H384&lt;&gt;"",INDEX('Kode Akun'!$D:$D,MATCH($H384,'Kode Akun'!$C:$C,0),0),"")</f>
        <v/>
      </c>
      <c r="J384" s="481"/>
      <c r="K384" s="481"/>
      <c r="L384" s="482"/>
      <c r="M384" s="483"/>
      <c r="N384" s="484"/>
      <c r="O384" s="484"/>
      <c r="P384" s="488" t="str">
        <f>IFERROR(INDEX(Supplier!D:D,MATCH(O384,Supplier!C:C,0),0),"")</f>
        <v/>
      </c>
      <c r="Q384" s="484"/>
      <c r="R384" s="484"/>
      <c r="S384" s="488" t="str">
        <f>IFERROR(INDEX(Customer!D:D,MATCH(R384,Customer!C:C,0),0),"")</f>
        <v/>
      </c>
      <c r="T384" s="490" t="str">
        <f>IFERROR(INDEX('Kode Akun'!N:N,MATCH(H384,'Kode Akun'!C:C,0),0),"")</f>
        <v/>
      </c>
      <c r="U384" s="488" t="str">
        <f>IFERROR(INDEX('Kode Akun'!O:O,MATCH(H384,'Kode Akun'!C:C,0),0),"")</f>
        <v/>
      </c>
      <c r="V384" s="166"/>
    </row>
    <row r="385" spans="1:22" ht="15" customHeight="1" x14ac:dyDescent="0.25">
      <c r="A385" s="51">
        <f t="shared" si="15"/>
        <v>0</v>
      </c>
      <c r="B385" s="51">
        <f t="shared" si="16"/>
        <v>0</v>
      </c>
      <c r="C385" s="237">
        <f t="shared" si="17"/>
        <v>0</v>
      </c>
      <c r="D385" s="477">
        <v>376</v>
      </c>
      <c r="E385" s="478"/>
      <c r="F385" s="477"/>
      <c r="G385" s="479"/>
      <c r="H385" s="477"/>
      <c r="I385" s="480" t="str">
        <f>IF(H385&lt;&gt;"",INDEX('Kode Akun'!$D:$D,MATCH($H385,'Kode Akun'!$C:$C,0),0),"")</f>
        <v/>
      </c>
      <c r="J385" s="481"/>
      <c r="K385" s="481"/>
      <c r="L385" s="482"/>
      <c r="M385" s="483"/>
      <c r="N385" s="484"/>
      <c r="O385" s="484"/>
      <c r="P385" s="488" t="str">
        <f>IFERROR(INDEX(Supplier!D:D,MATCH(O385,Supplier!C:C,0),0),"")</f>
        <v/>
      </c>
      <c r="Q385" s="484"/>
      <c r="R385" s="484"/>
      <c r="S385" s="488" t="str">
        <f>IFERROR(INDEX(Customer!D:D,MATCH(R385,Customer!C:C,0),0),"")</f>
        <v/>
      </c>
      <c r="T385" s="490" t="str">
        <f>IFERROR(INDEX('Kode Akun'!N:N,MATCH(H385,'Kode Akun'!C:C,0),0),"")</f>
        <v/>
      </c>
      <c r="U385" s="488" t="str">
        <f>IFERROR(INDEX('Kode Akun'!O:O,MATCH(H385,'Kode Akun'!C:C,0),0),"")</f>
        <v/>
      </c>
      <c r="V385" s="166"/>
    </row>
    <row r="386" spans="1:22" ht="15" customHeight="1" x14ac:dyDescent="0.25">
      <c r="A386" s="51">
        <f t="shared" si="15"/>
        <v>0</v>
      </c>
      <c r="B386" s="51">
        <f t="shared" si="16"/>
        <v>0</v>
      </c>
      <c r="C386" s="237">
        <f t="shared" si="17"/>
        <v>0</v>
      </c>
      <c r="D386" s="477">
        <v>377</v>
      </c>
      <c r="E386" s="478"/>
      <c r="F386" s="477"/>
      <c r="G386" s="479"/>
      <c r="H386" s="477"/>
      <c r="I386" s="480" t="str">
        <f>IF(H386&lt;&gt;"",INDEX('Kode Akun'!$D:$D,MATCH($H386,'Kode Akun'!$C:$C,0),0),"")</f>
        <v/>
      </c>
      <c r="J386" s="481"/>
      <c r="K386" s="481"/>
      <c r="L386" s="482"/>
      <c r="M386" s="483"/>
      <c r="N386" s="484"/>
      <c r="O386" s="484"/>
      <c r="P386" s="488" t="str">
        <f>IFERROR(INDEX(Supplier!D:D,MATCH(O386,Supplier!C:C,0),0),"")</f>
        <v/>
      </c>
      <c r="Q386" s="484"/>
      <c r="R386" s="484"/>
      <c r="S386" s="488" t="str">
        <f>IFERROR(INDEX(Customer!D:D,MATCH(R386,Customer!C:C,0),0),"")</f>
        <v/>
      </c>
      <c r="T386" s="490" t="str">
        <f>IFERROR(INDEX('Kode Akun'!N:N,MATCH(H386,'Kode Akun'!C:C,0),0),"")</f>
        <v/>
      </c>
      <c r="U386" s="488" t="str">
        <f>IFERROR(INDEX('Kode Akun'!O:O,MATCH(H386,'Kode Akun'!C:C,0),0),"")</f>
        <v/>
      </c>
      <c r="V386" s="166"/>
    </row>
    <row r="387" spans="1:22" ht="15" customHeight="1" x14ac:dyDescent="0.25">
      <c r="A387" s="51">
        <f t="shared" si="15"/>
        <v>0</v>
      </c>
      <c r="B387" s="51">
        <f t="shared" si="16"/>
        <v>0</v>
      </c>
      <c r="C387" s="237">
        <f t="shared" si="17"/>
        <v>0</v>
      </c>
      <c r="D387" s="477">
        <v>378</v>
      </c>
      <c r="E387" s="478"/>
      <c r="F387" s="477"/>
      <c r="G387" s="479"/>
      <c r="H387" s="477"/>
      <c r="I387" s="480" t="str">
        <f>IF(H387&lt;&gt;"",INDEX('Kode Akun'!$D:$D,MATCH($H387,'Kode Akun'!$C:$C,0),0),"")</f>
        <v/>
      </c>
      <c r="J387" s="481"/>
      <c r="K387" s="481"/>
      <c r="L387" s="482"/>
      <c r="M387" s="483"/>
      <c r="N387" s="484"/>
      <c r="O387" s="484"/>
      <c r="P387" s="488" t="str">
        <f>IFERROR(INDEX(Supplier!D:D,MATCH(O387,Supplier!C:C,0),0),"")</f>
        <v/>
      </c>
      <c r="Q387" s="484"/>
      <c r="R387" s="484"/>
      <c r="S387" s="488" t="str">
        <f>IFERROR(INDEX(Customer!D:D,MATCH(R387,Customer!C:C,0),0),"")</f>
        <v/>
      </c>
      <c r="T387" s="490" t="str">
        <f>IFERROR(INDEX('Kode Akun'!N:N,MATCH(H387,'Kode Akun'!C:C,0),0),"")</f>
        <v/>
      </c>
      <c r="U387" s="488" t="str">
        <f>IFERROR(INDEX('Kode Akun'!O:O,MATCH(H387,'Kode Akun'!C:C,0),0),"")</f>
        <v/>
      </c>
      <c r="V387" s="166"/>
    </row>
    <row r="388" spans="1:22" ht="15" customHeight="1" x14ac:dyDescent="0.25">
      <c r="A388" s="51">
        <f t="shared" si="15"/>
        <v>0</v>
      </c>
      <c r="B388" s="51">
        <f t="shared" si="16"/>
        <v>0</v>
      </c>
      <c r="C388" s="237">
        <f t="shared" si="17"/>
        <v>0</v>
      </c>
      <c r="D388" s="477">
        <v>379</v>
      </c>
      <c r="E388" s="478"/>
      <c r="F388" s="477"/>
      <c r="G388" s="479"/>
      <c r="H388" s="477"/>
      <c r="I388" s="480" t="str">
        <f>IF(H388&lt;&gt;"",INDEX('Kode Akun'!$D:$D,MATCH($H388,'Kode Akun'!$C:$C,0),0),"")</f>
        <v/>
      </c>
      <c r="J388" s="481"/>
      <c r="K388" s="481"/>
      <c r="L388" s="482"/>
      <c r="M388" s="483"/>
      <c r="N388" s="484"/>
      <c r="O388" s="484"/>
      <c r="P388" s="488" t="str">
        <f>IFERROR(INDEX(Supplier!D:D,MATCH(O388,Supplier!C:C,0),0),"")</f>
        <v/>
      </c>
      <c r="Q388" s="484"/>
      <c r="R388" s="484"/>
      <c r="S388" s="488" t="str">
        <f>IFERROR(INDEX(Customer!D:D,MATCH(R388,Customer!C:C,0),0),"")</f>
        <v/>
      </c>
      <c r="T388" s="490" t="str">
        <f>IFERROR(INDEX('Kode Akun'!N:N,MATCH(H388,'Kode Akun'!C:C,0),0),"")</f>
        <v/>
      </c>
      <c r="U388" s="488" t="str">
        <f>IFERROR(INDEX('Kode Akun'!O:O,MATCH(H388,'Kode Akun'!C:C,0),0),"")</f>
        <v/>
      </c>
      <c r="V388" s="166"/>
    </row>
    <row r="389" spans="1:22" ht="15" customHeight="1" x14ac:dyDescent="0.25">
      <c r="A389" s="51">
        <f t="shared" si="15"/>
        <v>0</v>
      </c>
      <c r="B389" s="51">
        <f t="shared" si="16"/>
        <v>0</v>
      </c>
      <c r="C389" s="237">
        <f t="shared" si="17"/>
        <v>0</v>
      </c>
      <c r="D389" s="477">
        <v>380</v>
      </c>
      <c r="E389" s="478"/>
      <c r="F389" s="477"/>
      <c r="G389" s="479"/>
      <c r="H389" s="477"/>
      <c r="I389" s="480" t="str">
        <f>IF(H389&lt;&gt;"",INDEX('Kode Akun'!$D:$D,MATCH($H389,'Kode Akun'!$C:$C,0),0),"")</f>
        <v/>
      </c>
      <c r="J389" s="481"/>
      <c r="K389" s="481"/>
      <c r="L389" s="482"/>
      <c r="M389" s="483"/>
      <c r="N389" s="484"/>
      <c r="O389" s="484"/>
      <c r="P389" s="488" t="str">
        <f>IFERROR(INDEX(Supplier!D:D,MATCH(O389,Supplier!C:C,0),0),"")</f>
        <v/>
      </c>
      <c r="Q389" s="484"/>
      <c r="R389" s="484"/>
      <c r="S389" s="488" t="str">
        <f>IFERROR(INDEX(Customer!D:D,MATCH(R389,Customer!C:C,0),0),"")</f>
        <v/>
      </c>
      <c r="T389" s="490" t="str">
        <f>IFERROR(INDEX('Kode Akun'!N:N,MATCH(H389,'Kode Akun'!C:C,0),0),"")</f>
        <v/>
      </c>
      <c r="U389" s="488" t="str">
        <f>IFERROR(INDEX('Kode Akun'!O:O,MATCH(H389,'Kode Akun'!C:C,0),0),"")</f>
        <v/>
      </c>
      <c r="V389" s="166"/>
    </row>
    <row r="390" spans="1:22" ht="15" customHeight="1" x14ac:dyDescent="0.25">
      <c r="A390" s="51">
        <f t="shared" si="15"/>
        <v>0</v>
      </c>
      <c r="B390" s="51">
        <f t="shared" si="16"/>
        <v>0</v>
      </c>
      <c r="C390" s="237">
        <f t="shared" si="17"/>
        <v>0</v>
      </c>
      <c r="D390" s="477">
        <v>381</v>
      </c>
      <c r="E390" s="478"/>
      <c r="F390" s="477"/>
      <c r="G390" s="479"/>
      <c r="H390" s="477"/>
      <c r="I390" s="480" t="str">
        <f>IF(H390&lt;&gt;"",INDEX('Kode Akun'!$D:$D,MATCH($H390,'Kode Akun'!$C:$C,0),0),"")</f>
        <v/>
      </c>
      <c r="J390" s="481"/>
      <c r="K390" s="481"/>
      <c r="L390" s="482"/>
      <c r="M390" s="483"/>
      <c r="N390" s="484"/>
      <c r="O390" s="484"/>
      <c r="P390" s="488" t="str">
        <f>IFERROR(INDEX(Supplier!D:D,MATCH(O390,Supplier!C:C,0),0),"")</f>
        <v/>
      </c>
      <c r="Q390" s="484"/>
      <c r="R390" s="484"/>
      <c r="S390" s="488" t="str">
        <f>IFERROR(INDEX(Customer!D:D,MATCH(R390,Customer!C:C,0),0),"")</f>
        <v/>
      </c>
      <c r="T390" s="490" t="str">
        <f>IFERROR(INDEX('Kode Akun'!N:N,MATCH(H390,'Kode Akun'!C:C,0),0),"")</f>
        <v/>
      </c>
      <c r="U390" s="488" t="str">
        <f>IFERROR(INDEX('Kode Akun'!O:O,MATCH(H390,'Kode Akun'!C:C,0),0),"")</f>
        <v/>
      </c>
      <c r="V390" s="166"/>
    </row>
    <row r="391" spans="1:22" ht="15" customHeight="1" x14ac:dyDescent="0.25">
      <c r="A391" s="51">
        <f t="shared" si="15"/>
        <v>0</v>
      </c>
      <c r="B391" s="51">
        <f t="shared" si="16"/>
        <v>0</v>
      </c>
      <c r="C391" s="237">
        <f t="shared" si="17"/>
        <v>0</v>
      </c>
      <c r="D391" s="477">
        <v>382</v>
      </c>
      <c r="E391" s="478"/>
      <c r="F391" s="477"/>
      <c r="G391" s="479"/>
      <c r="H391" s="477"/>
      <c r="I391" s="480" t="str">
        <f>IF(H391&lt;&gt;"",INDEX('Kode Akun'!$D:$D,MATCH($H391,'Kode Akun'!$C:$C,0),0),"")</f>
        <v/>
      </c>
      <c r="J391" s="481"/>
      <c r="K391" s="481"/>
      <c r="L391" s="482"/>
      <c r="M391" s="483"/>
      <c r="N391" s="484"/>
      <c r="O391" s="484"/>
      <c r="P391" s="488" t="str">
        <f>IFERROR(INDEX(Supplier!D:D,MATCH(O391,Supplier!C:C,0),0),"")</f>
        <v/>
      </c>
      <c r="Q391" s="484"/>
      <c r="R391" s="484"/>
      <c r="S391" s="488" t="str">
        <f>IFERROR(INDEX(Customer!D:D,MATCH(R391,Customer!C:C,0),0),"")</f>
        <v/>
      </c>
      <c r="T391" s="490" t="str">
        <f>IFERROR(INDEX('Kode Akun'!N:N,MATCH(H391,'Kode Akun'!C:C,0),0),"")</f>
        <v/>
      </c>
      <c r="U391" s="488" t="str">
        <f>IFERROR(INDEX('Kode Akun'!O:O,MATCH(H391,'Kode Akun'!C:C,0),0),"")</f>
        <v/>
      </c>
      <c r="V391" s="166"/>
    </row>
    <row r="392" spans="1:22" ht="15" customHeight="1" x14ac:dyDescent="0.25">
      <c r="A392" s="51">
        <f t="shared" si="15"/>
        <v>0</v>
      </c>
      <c r="B392" s="51">
        <f t="shared" si="16"/>
        <v>0</v>
      </c>
      <c r="C392" s="237">
        <f t="shared" si="17"/>
        <v>0</v>
      </c>
      <c r="D392" s="477">
        <v>383</v>
      </c>
      <c r="E392" s="478"/>
      <c r="F392" s="477"/>
      <c r="G392" s="479"/>
      <c r="H392" s="477"/>
      <c r="I392" s="480" t="str">
        <f>IF(H392&lt;&gt;"",INDEX('Kode Akun'!$D:$D,MATCH($H392,'Kode Akun'!$C:$C,0),0),"")</f>
        <v/>
      </c>
      <c r="J392" s="481"/>
      <c r="K392" s="481"/>
      <c r="L392" s="482"/>
      <c r="M392" s="483"/>
      <c r="N392" s="484"/>
      <c r="O392" s="484"/>
      <c r="P392" s="488" t="str">
        <f>IFERROR(INDEX(Supplier!D:D,MATCH(O392,Supplier!C:C,0),0),"")</f>
        <v/>
      </c>
      <c r="Q392" s="484"/>
      <c r="R392" s="484"/>
      <c r="S392" s="488" t="str">
        <f>IFERROR(INDEX(Customer!D:D,MATCH(R392,Customer!C:C,0),0),"")</f>
        <v/>
      </c>
      <c r="T392" s="490" t="str">
        <f>IFERROR(INDEX('Kode Akun'!N:N,MATCH(H392,'Kode Akun'!C:C,0),0),"")</f>
        <v/>
      </c>
      <c r="U392" s="488" t="str">
        <f>IFERROR(INDEX('Kode Akun'!O:O,MATCH(H392,'Kode Akun'!C:C,0),0),"")</f>
        <v/>
      </c>
      <c r="V392" s="166"/>
    </row>
    <row r="393" spans="1:22" ht="15" customHeight="1" x14ac:dyDescent="0.25">
      <c r="A393" s="51">
        <f t="shared" si="15"/>
        <v>0</v>
      </c>
      <c r="B393" s="51">
        <f t="shared" si="16"/>
        <v>0</v>
      </c>
      <c r="C393" s="237">
        <f t="shared" si="17"/>
        <v>0</v>
      </c>
      <c r="D393" s="477">
        <v>384</v>
      </c>
      <c r="E393" s="478"/>
      <c r="F393" s="477"/>
      <c r="G393" s="479"/>
      <c r="H393" s="477"/>
      <c r="I393" s="480" t="str">
        <f>IF(H393&lt;&gt;"",INDEX('Kode Akun'!$D:$D,MATCH($H393,'Kode Akun'!$C:$C,0),0),"")</f>
        <v/>
      </c>
      <c r="J393" s="481"/>
      <c r="K393" s="481"/>
      <c r="L393" s="482"/>
      <c r="M393" s="483"/>
      <c r="N393" s="484"/>
      <c r="O393" s="484"/>
      <c r="P393" s="488" t="str">
        <f>IFERROR(INDEX(Supplier!D:D,MATCH(O393,Supplier!C:C,0),0),"")</f>
        <v/>
      </c>
      <c r="Q393" s="484"/>
      <c r="R393" s="484"/>
      <c r="S393" s="488" t="str">
        <f>IFERROR(INDEX(Customer!D:D,MATCH(R393,Customer!C:C,0),0),"")</f>
        <v/>
      </c>
      <c r="T393" s="490" t="str">
        <f>IFERROR(INDEX('Kode Akun'!N:N,MATCH(H393,'Kode Akun'!C:C,0),0),"")</f>
        <v/>
      </c>
      <c r="U393" s="488" t="str">
        <f>IFERROR(INDEX('Kode Akun'!O:O,MATCH(H393,'Kode Akun'!C:C,0),0),"")</f>
        <v/>
      </c>
      <c r="V393" s="166"/>
    </row>
    <row r="394" spans="1:22" ht="15" customHeight="1" x14ac:dyDescent="0.25">
      <c r="A394" s="51">
        <f t="shared" ref="A394:A457" si="18">IF(AND(H394=arapcontrol,O394=arapledgercode),IF(A393=0,APJKMax+A393+1,A393+1),A393)</f>
        <v>0</v>
      </c>
      <c r="B394" s="51">
        <f t="shared" ref="B394:B457" si="19">IF(AND(H394=AkunARKontrol,R394=AkunAR),IF(B393=0,ARJKMax+B393+1,B393+1),B393)</f>
        <v>0</v>
      </c>
      <c r="C394" s="237">
        <f t="shared" ref="C394:C457" si="20">IF(H394=AkunBukuBesar,IF(C393=0,GLJHMax+C393+1,C393+1),C393)</f>
        <v>0</v>
      </c>
      <c r="D394" s="477">
        <v>385</v>
      </c>
      <c r="E394" s="478"/>
      <c r="F394" s="477"/>
      <c r="G394" s="479"/>
      <c r="H394" s="477"/>
      <c r="I394" s="480" t="str">
        <f>IF(H394&lt;&gt;"",INDEX('Kode Akun'!$D:$D,MATCH($H394,'Kode Akun'!$C:$C,0),0),"")</f>
        <v/>
      </c>
      <c r="J394" s="481"/>
      <c r="K394" s="481"/>
      <c r="L394" s="482"/>
      <c r="M394" s="483"/>
      <c r="N394" s="484"/>
      <c r="O394" s="484"/>
      <c r="P394" s="488" t="str">
        <f>IFERROR(INDEX(Supplier!D:D,MATCH(O394,Supplier!C:C,0),0),"")</f>
        <v/>
      </c>
      <c r="Q394" s="484"/>
      <c r="R394" s="484"/>
      <c r="S394" s="488" t="str">
        <f>IFERROR(INDEX(Customer!D:D,MATCH(R394,Customer!C:C,0),0),"")</f>
        <v/>
      </c>
      <c r="T394" s="490" t="str">
        <f>IFERROR(INDEX('Kode Akun'!N:N,MATCH(H394,'Kode Akun'!C:C,0),0),"")</f>
        <v/>
      </c>
      <c r="U394" s="488" t="str">
        <f>IFERROR(INDEX('Kode Akun'!O:O,MATCH(H394,'Kode Akun'!C:C,0),0),"")</f>
        <v/>
      </c>
      <c r="V394" s="166"/>
    </row>
    <row r="395" spans="1:22" ht="15" customHeight="1" x14ac:dyDescent="0.25">
      <c r="A395" s="51">
        <f t="shared" si="18"/>
        <v>0</v>
      </c>
      <c r="B395" s="51">
        <f t="shared" si="19"/>
        <v>0</v>
      </c>
      <c r="C395" s="237">
        <f t="shared" si="20"/>
        <v>0</v>
      </c>
      <c r="D395" s="477">
        <v>386</v>
      </c>
      <c r="E395" s="478"/>
      <c r="F395" s="477"/>
      <c r="G395" s="479"/>
      <c r="H395" s="477"/>
      <c r="I395" s="480" t="str">
        <f>IF(H395&lt;&gt;"",INDEX('Kode Akun'!$D:$D,MATCH($H395,'Kode Akun'!$C:$C,0),0),"")</f>
        <v/>
      </c>
      <c r="J395" s="481"/>
      <c r="K395" s="481"/>
      <c r="L395" s="482"/>
      <c r="M395" s="483"/>
      <c r="N395" s="484"/>
      <c r="O395" s="484"/>
      <c r="P395" s="488" t="str">
        <f>IFERROR(INDEX(Supplier!D:D,MATCH(O395,Supplier!C:C,0),0),"")</f>
        <v/>
      </c>
      <c r="Q395" s="484"/>
      <c r="R395" s="484"/>
      <c r="S395" s="488" t="str">
        <f>IFERROR(INDEX(Customer!D:D,MATCH(R395,Customer!C:C,0),0),"")</f>
        <v/>
      </c>
      <c r="T395" s="490" t="str">
        <f>IFERROR(INDEX('Kode Akun'!N:N,MATCH(H395,'Kode Akun'!C:C,0),0),"")</f>
        <v/>
      </c>
      <c r="U395" s="488" t="str">
        <f>IFERROR(INDEX('Kode Akun'!O:O,MATCH(H395,'Kode Akun'!C:C,0),0),"")</f>
        <v/>
      </c>
      <c r="V395" s="166"/>
    </row>
    <row r="396" spans="1:22" ht="15" customHeight="1" x14ac:dyDescent="0.25">
      <c r="A396" s="51">
        <f t="shared" si="18"/>
        <v>0</v>
      </c>
      <c r="B396" s="51">
        <f t="shared" si="19"/>
        <v>0</v>
      </c>
      <c r="C396" s="237">
        <f t="shared" si="20"/>
        <v>0</v>
      </c>
      <c r="D396" s="477">
        <v>387</v>
      </c>
      <c r="E396" s="478"/>
      <c r="F396" s="477"/>
      <c r="G396" s="479"/>
      <c r="H396" s="477"/>
      <c r="I396" s="480" t="str">
        <f>IF(H396&lt;&gt;"",INDEX('Kode Akun'!$D:$D,MATCH($H396,'Kode Akun'!$C:$C,0),0),"")</f>
        <v/>
      </c>
      <c r="J396" s="481"/>
      <c r="K396" s="481"/>
      <c r="L396" s="482"/>
      <c r="M396" s="483"/>
      <c r="N396" s="484"/>
      <c r="O396" s="484"/>
      <c r="P396" s="488" t="str">
        <f>IFERROR(INDEX(Supplier!D:D,MATCH(O396,Supplier!C:C,0),0),"")</f>
        <v/>
      </c>
      <c r="Q396" s="484"/>
      <c r="R396" s="484"/>
      <c r="S396" s="488" t="str">
        <f>IFERROR(INDEX(Customer!D:D,MATCH(R396,Customer!C:C,0),0),"")</f>
        <v/>
      </c>
      <c r="T396" s="490" t="str">
        <f>IFERROR(INDEX('Kode Akun'!N:N,MATCH(H396,'Kode Akun'!C:C,0),0),"")</f>
        <v/>
      </c>
      <c r="U396" s="488" t="str">
        <f>IFERROR(INDEX('Kode Akun'!O:O,MATCH(H396,'Kode Akun'!C:C,0),0),"")</f>
        <v/>
      </c>
      <c r="V396" s="166"/>
    </row>
    <row r="397" spans="1:22" ht="15" customHeight="1" x14ac:dyDescent="0.25">
      <c r="A397" s="51">
        <f t="shared" si="18"/>
        <v>0</v>
      </c>
      <c r="B397" s="51">
        <f t="shared" si="19"/>
        <v>0</v>
      </c>
      <c r="C397" s="237">
        <f t="shared" si="20"/>
        <v>0</v>
      </c>
      <c r="D397" s="477">
        <v>388</v>
      </c>
      <c r="E397" s="478"/>
      <c r="F397" s="477"/>
      <c r="G397" s="479"/>
      <c r="H397" s="477"/>
      <c r="I397" s="480" t="str">
        <f>IF(H397&lt;&gt;"",INDEX('Kode Akun'!$D:$D,MATCH($H397,'Kode Akun'!$C:$C,0),0),"")</f>
        <v/>
      </c>
      <c r="J397" s="481"/>
      <c r="K397" s="481"/>
      <c r="L397" s="482"/>
      <c r="M397" s="483"/>
      <c r="N397" s="484"/>
      <c r="O397" s="484"/>
      <c r="P397" s="488" t="str">
        <f>IFERROR(INDEX(Supplier!D:D,MATCH(O397,Supplier!C:C,0),0),"")</f>
        <v/>
      </c>
      <c r="Q397" s="484"/>
      <c r="R397" s="484"/>
      <c r="S397" s="488" t="str">
        <f>IFERROR(INDEX(Customer!D:D,MATCH(R397,Customer!C:C,0),0),"")</f>
        <v/>
      </c>
      <c r="T397" s="490" t="str">
        <f>IFERROR(INDEX('Kode Akun'!N:N,MATCH(H397,'Kode Akun'!C:C,0),0),"")</f>
        <v/>
      </c>
      <c r="U397" s="488" t="str">
        <f>IFERROR(INDEX('Kode Akun'!O:O,MATCH(H397,'Kode Akun'!C:C,0),0),"")</f>
        <v/>
      </c>
      <c r="V397" s="166"/>
    </row>
    <row r="398" spans="1:22" ht="15" customHeight="1" x14ac:dyDescent="0.25">
      <c r="A398" s="51">
        <f t="shared" si="18"/>
        <v>0</v>
      </c>
      <c r="B398" s="51">
        <f t="shared" si="19"/>
        <v>0</v>
      </c>
      <c r="C398" s="237">
        <f t="shared" si="20"/>
        <v>0</v>
      </c>
      <c r="D398" s="477">
        <v>389</v>
      </c>
      <c r="E398" s="478"/>
      <c r="F398" s="477"/>
      <c r="G398" s="479"/>
      <c r="H398" s="477"/>
      <c r="I398" s="480" t="str">
        <f>IF(H398&lt;&gt;"",INDEX('Kode Akun'!$D:$D,MATCH($H398,'Kode Akun'!$C:$C,0),0),"")</f>
        <v/>
      </c>
      <c r="J398" s="481"/>
      <c r="K398" s="481"/>
      <c r="L398" s="482"/>
      <c r="M398" s="483"/>
      <c r="N398" s="484"/>
      <c r="O398" s="484"/>
      <c r="P398" s="488" t="str">
        <f>IFERROR(INDEX(Supplier!D:D,MATCH(O398,Supplier!C:C,0),0),"")</f>
        <v/>
      </c>
      <c r="Q398" s="484"/>
      <c r="R398" s="484"/>
      <c r="S398" s="488" t="str">
        <f>IFERROR(INDEX(Customer!D:D,MATCH(R398,Customer!C:C,0),0),"")</f>
        <v/>
      </c>
      <c r="T398" s="490" t="str">
        <f>IFERROR(INDEX('Kode Akun'!N:N,MATCH(H398,'Kode Akun'!C:C,0),0),"")</f>
        <v/>
      </c>
      <c r="U398" s="488" t="str">
        <f>IFERROR(INDEX('Kode Akun'!O:O,MATCH(H398,'Kode Akun'!C:C,0),0),"")</f>
        <v/>
      </c>
      <c r="V398" s="166"/>
    </row>
    <row r="399" spans="1:22" ht="15" customHeight="1" x14ac:dyDescent="0.25">
      <c r="A399" s="51">
        <f t="shared" si="18"/>
        <v>0</v>
      </c>
      <c r="B399" s="51">
        <f t="shared" si="19"/>
        <v>0</v>
      </c>
      <c r="C399" s="237">
        <f t="shared" si="20"/>
        <v>0</v>
      </c>
      <c r="D399" s="477">
        <v>390</v>
      </c>
      <c r="E399" s="478"/>
      <c r="F399" s="477"/>
      <c r="G399" s="479"/>
      <c r="H399" s="477"/>
      <c r="I399" s="480" t="str">
        <f>IF(H399&lt;&gt;"",INDEX('Kode Akun'!$D:$D,MATCH($H399,'Kode Akun'!$C:$C,0),0),"")</f>
        <v/>
      </c>
      <c r="J399" s="481"/>
      <c r="K399" s="481"/>
      <c r="L399" s="482"/>
      <c r="M399" s="483"/>
      <c r="N399" s="484"/>
      <c r="O399" s="484"/>
      <c r="P399" s="488" t="str">
        <f>IFERROR(INDEX(Supplier!D:D,MATCH(O399,Supplier!C:C,0),0),"")</f>
        <v/>
      </c>
      <c r="Q399" s="484"/>
      <c r="R399" s="484"/>
      <c r="S399" s="488" t="str">
        <f>IFERROR(INDEX(Customer!D:D,MATCH(R399,Customer!C:C,0),0),"")</f>
        <v/>
      </c>
      <c r="T399" s="490" t="str">
        <f>IFERROR(INDEX('Kode Akun'!N:N,MATCH(H399,'Kode Akun'!C:C,0),0),"")</f>
        <v/>
      </c>
      <c r="U399" s="488" t="str">
        <f>IFERROR(INDEX('Kode Akun'!O:O,MATCH(H399,'Kode Akun'!C:C,0),0),"")</f>
        <v/>
      </c>
      <c r="V399" s="166"/>
    </row>
    <row r="400" spans="1:22" ht="15" customHeight="1" x14ac:dyDescent="0.25">
      <c r="A400" s="51">
        <f t="shared" si="18"/>
        <v>0</v>
      </c>
      <c r="B400" s="51">
        <f t="shared" si="19"/>
        <v>0</v>
      </c>
      <c r="C400" s="237">
        <f t="shared" si="20"/>
        <v>0</v>
      </c>
      <c r="D400" s="477">
        <v>391</v>
      </c>
      <c r="E400" s="478"/>
      <c r="F400" s="477"/>
      <c r="G400" s="479"/>
      <c r="H400" s="477"/>
      <c r="I400" s="480" t="str">
        <f>IF(H400&lt;&gt;"",INDEX('Kode Akun'!$D:$D,MATCH($H400,'Kode Akun'!$C:$C,0),0),"")</f>
        <v/>
      </c>
      <c r="J400" s="481"/>
      <c r="K400" s="481"/>
      <c r="L400" s="482"/>
      <c r="M400" s="483"/>
      <c r="N400" s="484"/>
      <c r="O400" s="484"/>
      <c r="P400" s="488" t="str">
        <f>IFERROR(INDEX(Supplier!D:D,MATCH(O400,Supplier!C:C,0),0),"")</f>
        <v/>
      </c>
      <c r="Q400" s="484"/>
      <c r="R400" s="484"/>
      <c r="S400" s="488" t="str">
        <f>IFERROR(INDEX(Customer!D:D,MATCH(R400,Customer!C:C,0),0),"")</f>
        <v/>
      </c>
      <c r="T400" s="490" t="str">
        <f>IFERROR(INDEX('Kode Akun'!N:N,MATCH(H400,'Kode Akun'!C:C,0),0),"")</f>
        <v/>
      </c>
      <c r="U400" s="488" t="str">
        <f>IFERROR(INDEX('Kode Akun'!O:O,MATCH(H400,'Kode Akun'!C:C,0),0),"")</f>
        <v/>
      </c>
      <c r="V400" s="166"/>
    </row>
    <row r="401" spans="1:22" ht="15" customHeight="1" x14ac:dyDescent="0.25">
      <c r="A401" s="51">
        <f t="shared" si="18"/>
        <v>0</v>
      </c>
      <c r="B401" s="51">
        <f t="shared" si="19"/>
        <v>0</v>
      </c>
      <c r="C401" s="237">
        <f t="shared" si="20"/>
        <v>0</v>
      </c>
      <c r="D401" s="477">
        <v>392</v>
      </c>
      <c r="E401" s="478"/>
      <c r="F401" s="477"/>
      <c r="G401" s="479"/>
      <c r="H401" s="477"/>
      <c r="I401" s="480" t="str">
        <f>IF(H401&lt;&gt;"",INDEX('Kode Akun'!$D:$D,MATCH($H401,'Kode Akun'!$C:$C,0),0),"")</f>
        <v/>
      </c>
      <c r="J401" s="481"/>
      <c r="K401" s="481"/>
      <c r="L401" s="482"/>
      <c r="M401" s="483"/>
      <c r="N401" s="484"/>
      <c r="O401" s="484"/>
      <c r="P401" s="488" t="str">
        <f>IFERROR(INDEX(Supplier!D:D,MATCH(O401,Supplier!C:C,0),0),"")</f>
        <v/>
      </c>
      <c r="Q401" s="484"/>
      <c r="R401" s="484"/>
      <c r="S401" s="488" t="str">
        <f>IFERROR(INDEX(Customer!D:D,MATCH(R401,Customer!C:C,0),0),"")</f>
        <v/>
      </c>
      <c r="T401" s="490" t="str">
        <f>IFERROR(INDEX('Kode Akun'!N:N,MATCH(H401,'Kode Akun'!C:C,0),0),"")</f>
        <v/>
      </c>
      <c r="U401" s="488" t="str">
        <f>IFERROR(INDEX('Kode Akun'!O:O,MATCH(H401,'Kode Akun'!C:C,0),0),"")</f>
        <v/>
      </c>
      <c r="V401" s="166"/>
    </row>
    <row r="402" spans="1:22" ht="15" customHeight="1" x14ac:dyDescent="0.25">
      <c r="A402" s="51">
        <f t="shared" si="18"/>
        <v>0</v>
      </c>
      <c r="B402" s="51">
        <f t="shared" si="19"/>
        <v>0</v>
      </c>
      <c r="C402" s="237">
        <f t="shared" si="20"/>
        <v>0</v>
      </c>
      <c r="D402" s="477">
        <v>393</v>
      </c>
      <c r="E402" s="478"/>
      <c r="F402" s="477"/>
      <c r="G402" s="479"/>
      <c r="H402" s="477"/>
      <c r="I402" s="480" t="str">
        <f>IF(H402&lt;&gt;"",INDEX('Kode Akun'!$D:$D,MATCH($H402,'Kode Akun'!$C:$C,0),0),"")</f>
        <v/>
      </c>
      <c r="J402" s="481"/>
      <c r="K402" s="481"/>
      <c r="L402" s="482"/>
      <c r="M402" s="483"/>
      <c r="N402" s="484"/>
      <c r="O402" s="484"/>
      <c r="P402" s="488" t="str">
        <f>IFERROR(INDEX(Supplier!D:D,MATCH(O402,Supplier!C:C,0),0),"")</f>
        <v/>
      </c>
      <c r="Q402" s="484"/>
      <c r="R402" s="484"/>
      <c r="S402" s="488" t="str">
        <f>IFERROR(INDEX(Customer!D:D,MATCH(R402,Customer!C:C,0),0),"")</f>
        <v/>
      </c>
      <c r="T402" s="490" t="str">
        <f>IFERROR(INDEX('Kode Akun'!N:N,MATCH(H402,'Kode Akun'!C:C,0),0),"")</f>
        <v/>
      </c>
      <c r="U402" s="488" t="str">
        <f>IFERROR(INDEX('Kode Akun'!O:O,MATCH(H402,'Kode Akun'!C:C,0),0),"")</f>
        <v/>
      </c>
      <c r="V402" s="166"/>
    </row>
    <row r="403" spans="1:22" ht="15" customHeight="1" x14ac:dyDescent="0.25">
      <c r="A403" s="51">
        <f t="shared" si="18"/>
        <v>0</v>
      </c>
      <c r="B403" s="51">
        <f t="shared" si="19"/>
        <v>0</v>
      </c>
      <c r="C403" s="237">
        <f t="shared" si="20"/>
        <v>0</v>
      </c>
      <c r="D403" s="477">
        <v>394</v>
      </c>
      <c r="E403" s="478"/>
      <c r="F403" s="477"/>
      <c r="G403" s="479"/>
      <c r="H403" s="477"/>
      <c r="I403" s="480" t="str">
        <f>IF(H403&lt;&gt;"",INDEX('Kode Akun'!$D:$D,MATCH($H403,'Kode Akun'!$C:$C,0),0),"")</f>
        <v/>
      </c>
      <c r="J403" s="481"/>
      <c r="K403" s="481"/>
      <c r="L403" s="482"/>
      <c r="M403" s="483"/>
      <c r="N403" s="484"/>
      <c r="O403" s="484"/>
      <c r="P403" s="488" t="str">
        <f>IFERROR(INDEX(Supplier!D:D,MATCH(O403,Supplier!C:C,0),0),"")</f>
        <v/>
      </c>
      <c r="Q403" s="484"/>
      <c r="R403" s="484"/>
      <c r="S403" s="488" t="str">
        <f>IFERROR(INDEX(Customer!D:D,MATCH(R403,Customer!C:C,0),0),"")</f>
        <v/>
      </c>
      <c r="T403" s="490" t="str">
        <f>IFERROR(INDEX('Kode Akun'!N:N,MATCH(H403,'Kode Akun'!C:C,0),0),"")</f>
        <v/>
      </c>
      <c r="U403" s="488" t="str">
        <f>IFERROR(INDEX('Kode Akun'!O:O,MATCH(H403,'Kode Akun'!C:C,0),0),"")</f>
        <v/>
      </c>
      <c r="V403" s="166"/>
    </row>
    <row r="404" spans="1:22" ht="15" customHeight="1" x14ac:dyDescent="0.25">
      <c r="A404" s="51">
        <f t="shared" si="18"/>
        <v>0</v>
      </c>
      <c r="B404" s="51">
        <f t="shared" si="19"/>
        <v>0</v>
      </c>
      <c r="C404" s="237">
        <f t="shared" si="20"/>
        <v>0</v>
      </c>
      <c r="D404" s="477">
        <v>395</v>
      </c>
      <c r="E404" s="478"/>
      <c r="F404" s="477"/>
      <c r="G404" s="479"/>
      <c r="H404" s="477"/>
      <c r="I404" s="480" t="str">
        <f>IF(H404&lt;&gt;"",INDEX('Kode Akun'!$D:$D,MATCH($H404,'Kode Akun'!$C:$C,0),0),"")</f>
        <v/>
      </c>
      <c r="J404" s="481"/>
      <c r="K404" s="481"/>
      <c r="L404" s="482"/>
      <c r="M404" s="483"/>
      <c r="N404" s="484"/>
      <c r="O404" s="484"/>
      <c r="P404" s="488" t="str">
        <f>IFERROR(INDEX(Supplier!D:D,MATCH(O404,Supplier!C:C,0),0),"")</f>
        <v/>
      </c>
      <c r="Q404" s="484"/>
      <c r="R404" s="484"/>
      <c r="S404" s="488" t="str">
        <f>IFERROR(INDEX(Customer!D:D,MATCH(R404,Customer!C:C,0),0),"")</f>
        <v/>
      </c>
      <c r="T404" s="490" t="str">
        <f>IFERROR(INDEX('Kode Akun'!N:N,MATCH(H404,'Kode Akun'!C:C,0),0),"")</f>
        <v/>
      </c>
      <c r="U404" s="488" t="str">
        <f>IFERROR(INDEX('Kode Akun'!O:O,MATCH(H404,'Kode Akun'!C:C,0),0),"")</f>
        <v/>
      </c>
      <c r="V404" s="166"/>
    </row>
    <row r="405" spans="1:22" ht="15" customHeight="1" x14ac:dyDescent="0.25">
      <c r="A405" s="51">
        <f t="shared" si="18"/>
        <v>0</v>
      </c>
      <c r="B405" s="51">
        <f t="shared" si="19"/>
        <v>0</v>
      </c>
      <c r="C405" s="237">
        <f t="shared" si="20"/>
        <v>0</v>
      </c>
      <c r="D405" s="477">
        <v>396</v>
      </c>
      <c r="E405" s="478"/>
      <c r="F405" s="477"/>
      <c r="G405" s="479"/>
      <c r="H405" s="477"/>
      <c r="I405" s="480" t="str">
        <f>IF(H405&lt;&gt;"",INDEX('Kode Akun'!$D:$D,MATCH($H405,'Kode Akun'!$C:$C,0),0),"")</f>
        <v/>
      </c>
      <c r="J405" s="481"/>
      <c r="K405" s="481"/>
      <c r="L405" s="482"/>
      <c r="M405" s="483"/>
      <c r="N405" s="484"/>
      <c r="O405" s="484"/>
      <c r="P405" s="488" t="str">
        <f>IFERROR(INDEX(Supplier!D:D,MATCH(O405,Supplier!C:C,0),0),"")</f>
        <v/>
      </c>
      <c r="Q405" s="484"/>
      <c r="R405" s="484"/>
      <c r="S405" s="488" t="str">
        <f>IFERROR(INDEX(Customer!D:D,MATCH(R405,Customer!C:C,0),0),"")</f>
        <v/>
      </c>
      <c r="T405" s="490" t="str">
        <f>IFERROR(INDEX('Kode Akun'!N:N,MATCH(H405,'Kode Akun'!C:C,0),0),"")</f>
        <v/>
      </c>
      <c r="U405" s="488" t="str">
        <f>IFERROR(INDEX('Kode Akun'!O:O,MATCH(H405,'Kode Akun'!C:C,0),0),"")</f>
        <v/>
      </c>
      <c r="V405" s="166"/>
    </row>
    <row r="406" spans="1:22" ht="15" customHeight="1" x14ac:dyDescent="0.25">
      <c r="A406" s="51">
        <f t="shared" si="18"/>
        <v>0</v>
      </c>
      <c r="B406" s="51">
        <f t="shared" si="19"/>
        <v>0</v>
      </c>
      <c r="C406" s="237">
        <f t="shared" si="20"/>
        <v>0</v>
      </c>
      <c r="D406" s="477">
        <v>397</v>
      </c>
      <c r="E406" s="478"/>
      <c r="F406" s="477"/>
      <c r="G406" s="479"/>
      <c r="H406" s="477"/>
      <c r="I406" s="480" t="str">
        <f>IF(H406&lt;&gt;"",INDEX('Kode Akun'!$D:$D,MATCH($H406,'Kode Akun'!$C:$C,0),0),"")</f>
        <v/>
      </c>
      <c r="J406" s="481"/>
      <c r="K406" s="481"/>
      <c r="L406" s="482"/>
      <c r="M406" s="483"/>
      <c r="N406" s="484"/>
      <c r="O406" s="484"/>
      <c r="P406" s="488" t="str">
        <f>IFERROR(INDEX(Supplier!D:D,MATCH(O406,Supplier!C:C,0),0),"")</f>
        <v/>
      </c>
      <c r="Q406" s="484"/>
      <c r="R406" s="484"/>
      <c r="S406" s="488" t="str">
        <f>IFERROR(INDEX(Customer!D:D,MATCH(R406,Customer!C:C,0),0),"")</f>
        <v/>
      </c>
      <c r="T406" s="490" t="str">
        <f>IFERROR(INDEX('Kode Akun'!N:N,MATCH(H406,'Kode Akun'!C:C,0),0),"")</f>
        <v/>
      </c>
      <c r="U406" s="488" t="str">
        <f>IFERROR(INDEX('Kode Akun'!O:O,MATCH(H406,'Kode Akun'!C:C,0),0),"")</f>
        <v/>
      </c>
      <c r="V406" s="166"/>
    </row>
    <row r="407" spans="1:22" ht="15" customHeight="1" x14ac:dyDescent="0.25">
      <c r="A407" s="51">
        <f t="shared" si="18"/>
        <v>0</v>
      </c>
      <c r="B407" s="51">
        <f t="shared" si="19"/>
        <v>0</v>
      </c>
      <c r="C407" s="237">
        <f t="shared" si="20"/>
        <v>0</v>
      </c>
      <c r="D407" s="477">
        <v>398</v>
      </c>
      <c r="E407" s="478"/>
      <c r="F407" s="477"/>
      <c r="G407" s="479"/>
      <c r="H407" s="477"/>
      <c r="I407" s="480" t="str">
        <f>IF(H407&lt;&gt;"",INDEX('Kode Akun'!$D:$D,MATCH($H407,'Kode Akun'!$C:$C,0),0),"")</f>
        <v/>
      </c>
      <c r="J407" s="481"/>
      <c r="K407" s="481"/>
      <c r="L407" s="482"/>
      <c r="M407" s="483"/>
      <c r="N407" s="484"/>
      <c r="O407" s="484"/>
      <c r="P407" s="488" t="str">
        <f>IFERROR(INDEX(Supplier!D:D,MATCH(O407,Supplier!C:C,0),0),"")</f>
        <v/>
      </c>
      <c r="Q407" s="484"/>
      <c r="R407" s="484"/>
      <c r="S407" s="488" t="str">
        <f>IFERROR(INDEX(Customer!D:D,MATCH(R407,Customer!C:C,0),0),"")</f>
        <v/>
      </c>
      <c r="T407" s="490" t="str">
        <f>IFERROR(INDEX('Kode Akun'!N:N,MATCH(H407,'Kode Akun'!C:C,0),0),"")</f>
        <v/>
      </c>
      <c r="U407" s="488" t="str">
        <f>IFERROR(INDEX('Kode Akun'!O:O,MATCH(H407,'Kode Akun'!C:C,0),0),"")</f>
        <v/>
      </c>
      <c r="V407" s="166"/>
    </row>
    <row r="408" spans="1:22" ht="15" customHeight="1" x14ac:dyDescent="0.25">
      <c r="A408" s="51">
        <f t="shared" si="18"/>
        <v>0</v>
      </c>
      <c r="B408" s="51">
        <f t="shared" si="19"/>
        <v>0</v>
      </c>
      <c r="C408" s="237">
        <f t="shared" si="20"/>
        <v>0</v>
      </c>
      <c r="D408" s="477">
        <v>399</v>
      </c>
      <c r="E408" s="478"/>
      <c r="F408" s="477"/>
      <c r="G408" s="479"/>
      <c r="H408" s="477"/>
      <c r="I408" s="480" t="str">
        <f>IF(H408&lt;&gt;"",INDEX('Kode Akun'!$D:$D,MATCH($H408,'Kode Akun'!$C:$C,0),0),"")</f>
        <v/>
      </c>
      <c r="J408" s="481"/>
      <c r="K408" s="481"/>
      <c r="L408" s="482"/>
      <c r="M408" s="483"/>
      <c r="N408" s="484"/>
      <c r="O408" s="484"/>
      <c r="P408" s="488" t="str">
        <f>IFERROR(INDEX(Supplier!D:D,MATCH(O408,Supplier!C:C,0),0),"")</f>
        <v/>
      </c>
      <c r="Q408" s="484"/>
      <c r="R408" s="484"/>
      <c r="S408" s="488" t="str">
        <f>IFERROR(INDEX(Customer!D:D,MATCH(R408,Customer!C:C,0),0),"")</f>
        <v/>
      </c>
      <c r="T408" s="490" t="str">
        <f>IFERROR(INDEX('Kode Akun'!N:N,MATCH(H408,'Kode Akun'!C:C,0),0),"")</f>
        <v/>
      </c>
      <c r="U408" s="488" t="str">
        <f>IFERROR(INDEX('Kode Akun'!O:O,MATCH(H408,'Kode Akun'!C:C,0),0),"")</f>
        <v/>
      </c>
      <c r="V408" s="166"/>
    </row>
    <row r="409" spans="1:22" ht="15" customHeight="1" x14ac:dyDescent="0.25">
      <c r="A409" s="51">
        <f t="shared" si="18"/>
        <v>0</v>
      </c>
      <c r="B409" s="51">
        <f t="shared" si="19"/>
        <v>0</v>
      </c>
      <c r="C409" s="237">
        <f t="shared" si="20"/>
        <v>0</v>
      </c>
      <c r="D409" s="477">
        <v>400</v>
      </c>
      <c r="E409" s="478"/>
      <c r="F409" s="477"/>
      <c r="G409" s="479"/>
      <c r="H409" s="477"/>
      <c r="I409" s="480" t="str">
        <f>IF(H409&lt;&gt;"",INDEX('Kode Akun'!$D:$D,MATCH($H409,'Kode Akun'!$C:$C,0),0),"")</f>
        <v/>
      </c>
      <c r="J409" s="481"/>
      <c r="K409" s="481"/>
      <c r="L409" s="482"/>
      <c r="M409" s="483"/>
      <c r="N409" s="484"/>
      <c r="O409" s="484"/>
      <c r="P409" s="488" t="str">
        <f>IFERROR(INDEX(Supplier!D:D,MATCH(O409,Supplier!C:C,0),0),"")</f>
        <v/>
      </c>
      <c r="Q409" s="484"/>
      <c r="R409" s="484"/>
      <c r="S409" s="488" t="str">
        <f>IFERROR(INDEX(Customer!D:D,MATCH(R409,Customer!C:C,0),0),"")</f>
        <v/>
      </c>
      <c r="T409" s="490" t="str">
        <f>IFERROR(INDEX('Kode Akun'!N:N,MATCH(H409,'Kode Akun'!C:C,0),0),"")</f>
        <v/>
      </c>
      <c r="U409" s="488" t="str">
        <f>IFERROR(INDEX('Kode Akun'!O:O,MATCH(H409,'Kode Akun'!C:C,0),0),"")</f>
        <v/>
      </c>
      <c r="V409" s="166"/>
    </row>
    <row r="410" spans="1:22" ht="15" customHeight="1" x14ac:dyDescent="0.25">
      <c r="A410" s="51">
        <f t="shared" si="18"/>
        <v>0</v>
      </c>
      <c r="B410" s="51">
        <f t="shared" si="19"/>
        <v>0</v>
      </c>
      <c r="C410" s="237">
        <f t="shared" si="20"/>
        <v>0</v>
      </c>
      <c r="D410" s="477">
        <v>401</v>
      </c>
      <c r="E410" s="478"/>
      <c r="F410" s="477"/>
      <c r="G410" s="479"/>
      <c r="H410" s="477"/>
      <c r="I410" s="480" t="str">
        <f>IF(H410&lt;&gt;"",INDEX('Kode Akun'!$D:$D,MATCH($H410,'Kode Akun'!$C:$C,0),0),"")</f>
        <v/>
      </c>
      <c r="J410" s="481"/>
      <c r="K410" s="481"/>
      <c r="L410" s="482"/>
      <c r="M410" s="483"/>
      <c r="N410" s="484"/>
      <c r="O410" s="484"/>
      <c r="P410" s="488" t="str">
        <f>IFERROR(INDEX(Supplier!D:D,MATCH(O410,Supplier!C:C,0),0),"")</f>
        <v/>
      </c>
      <c r="Q410" s="484"/>
      <c r="R410" s="484"/>
      <c r="S410" s="488" t="str">
        <f>IFERROR(INDEX(Customer!D:D,MATCH(R410,Customer!C:C,0),0),"")</f>
        <v/>
      </c>
      <c r="T410" s="490" t="str">
        <f>IFERROR(INDEX('Kode Akun'!N:N,MATCH(H410,'Kode Akun'!C:C,0),0),"")</f>
        <v/>
      </c>
      <c r="U410" s="488" t="str">
        <f>IFERROR(INDEX('Kode Akun'!O:O,MATCH(H410,'Kode Akun'!C:C,0),0),"")</f>
        <v/>
      </c>
      <c r="V410" s="166"/>
    </row>
    <row r="411" spans="1:22" ht="15" customHeight="1" x14ac:dyDescent="0.25">
      <c r="A411" s="51">
        <f t="shared" si="18"/>
        <v>0</v>
      </c>
      <c r="B411" s="51">
        <f t="shared" si="19"/>
        <v>0</v>
      </c>
      <c r="C411" s="237">
        <f t="shared" si="20"/>
        <v>0</v>
      </c>
      <c r="D411" s="477">
        <v>402</v>
      </c>
      <c r="E411" s="478"/>
      <c r="F411" s="477"/>
      <c r="G411" s="479"/>
      <c r="H411" s="477"/>
      <c r="I411" s="480" t="str">
        <f>IF(H411&lt;&gt;"",INDEX('Kode Akun'!$D:$D,MATCH($H411,'Kode Akun'!$C:$C,0),0),"")</f>
        <v/>
      </c>
      <c r="J411" s="481"/>
      <c r="K411" s="481"/>
      <c r="L411" s="482"/>
      <c r="M411" s="483"/>
      <c r="N411" s="484"/>
      <c r="O411" s="484"/>
      <c r="P411" s="488" t="str">
        <f>IFERROR(INDEX(Supplier!D:D,MATCH(O411,Supplier!C:C,0),0),"")</f>
        <v/>
      </c>
      <c r="Q411" s="484"/>
      <c r="R411" s="484"/>
      <c r="S411" s="488" t="str">
        <f>IFERROR(INDEX(Customer!D:D,MATCH(R411,Customer!C:C,0),0),"")</f>
        <v/>
      </c>
      <c r="T411" s="490" t="str">
        <f>IFERROR(INDEX('Kode Akun'!N:N,MATCH(H411,'Kode Akun'!C:C,0),0),"")</f>
        <v/>
      </c>
      <c r="U411" s="488" t="str">
        <f>IFERROR(INDEX('Kode Akun'!O:O,MATCH(H411,'Kode Akun'!C:C,0),0),"")</f>
        <v/>
      </c>
      <c r="V411" s="166"/>
    </row>
    <row r="412" spans="1:22" ht="15" customHeight="1" x14ac:dyDescent="0.25">
      <c r="A412" s="51">
        <f t="shared" si="18"/>
        <v>0</v>
      </c>
      <c r="B412" s="51">
        <f t="shared" si="19"/>
        <v>0</v>
      </c>
      <c r="C412" s="237">
        <f t="shared" si="20"/>
        <v>0</v>
      </c>
      <c r="D412" s="477">
        <v>403</v>
      </c>
      <c r="E412" s="478"/>
      <c r="F412" s="477"/>
      <c r="G412" s="479"/>
      <c r="H412" s="477"/>
      <c r="I412" s="480" t="str">
        <f>IF(H412&lt;&gt;"",INDEX('Kode Akun'!$D:$D,MATCH($H412,'Kode Akun'!$C:$C,0),0),"")</f>
        <v/>
      </c>
      <c r="J412" s="481"/>
      <c r="K412" s="481"/>
      <c r="L412" s="482"/>
      <c r="M412" s="483"/>
      <c r="N412" s="484"/>
      <c r="O412" s="484"/>
      <c r="P412" s="488" t="str">
        <f>IFERROR(INDEX(Supplier!D:D,MATCH(O412,Supplier!C:C,0),0),"")</f>
        <v/>
      </c>
      <c r="Q412" s="484"/>
      <c r="R412" s="484"/>
      <c r="S412" s="488" t="str">
        <f>IFERROR(INDEX(Customer!D:D,MATCH(R412,Customer!C:C,0),0),"")</f>
        <v/>
      </c>
      <c r="T412" s="490" t="str">
        <f>IFERROR(INDEX('Kode Akun'!N:N,MATCH(H412,'Kode Akun'!C:C,0),0),"")</f>
        <v/>
      </c>
      <c r="U412" s="488" t="str">
        <f>IFERROR(INDEX('Kode Akun'!O:O,MATCH(H412,'Kode Akun'!C:C,0),0),"")</f>
        <v/>
      </c>
      <c r="V412" s="166"/>
    </row>
    <row r="413" spans="1:22" ht="15" customHeight="1" x14ac:dyDescent="0.25">
      <c r="A413" s="51">
        <f t="shared" si="18"/>
        <v>0</v>
      </c>
      <c r="B413" s="51">
        <f t="shared" si="19"/>
        <v>0</v>
      </c>
      <c r="C413" s="237">
        <f t="shared" si="20"/>
        <v>0</v>
      </c>
      <c r="D413" s="477">
        <v>404</v>
      </c>
      <c r="E413" s="478"/>
      <c r="F413" s="477"/>
      <c r="G413" s="479"/>
      <c r="H413" s="477"/>
      <c r="I413" s="480" t="str">
        <f>IF(H413&lt;&gt;"",INDEX('Kode Akun'!$D:$D,MATCH($H413,'Kode Akun'!$C:$C,0),0),"")</f>
        <v/>
      </c>
      <c r="J413" s="481"/>
      <c r="K413" s="481"/>
      <c r="L413" s="482"/>
      <c r="M413" s="483"/>
      <c r="N413" s="484"/>
      <c r="O413" s="484"/>
      <c r="P413" s="488" t="str">
        <f>IFERROR(INDEX(Supplier!D:D,MATCH(O413,Supplier!C:C,0),0),"")</f>
        <v/>
      </c>
      <c r="Q413" s="484"/>
      <c r="R413" s="484"/>
      <c r="S413" s="488" t="str">
        <f>IFERROR(INDEX(Customer!D:D,MATCH(R413,Customer!C:C,0),0),"")</f>
        <v/>
      </c>
      <c r="T413" s="490" t="str">
        <f>IFERROR(INDEX('Kode Akun'!N:N,MATCH(H413,'Kode Akun'!C:C,0),0),"")</f>
        <v/>
      </c>
      <c r="U413" s="488" t="str">
        <f>IFERROR(INDEX('Kode Akun'!O:O,MATCH(H413,'Kode Akun'!C:C,0),0),"")</f>
        <v/>
      </c>
      <c r="V413" s="166"/>
    </row>
    <row r="414" spans="1:22" ht="15" customHeight="1" x14ac:dyDescent="0.25">
      <c r="A414" s="51">
        <f t="shared" si="18"/>
        <v>0</v>
      </c>
      <c r="B414" s="51">
        <f t="shared" si="19"/>
        <v>0</v>
      </c>
      <c r="C414" s="237">
        <f t="shared" si="20"/>
        <v>0</v>
      </c>
      <c r="D414" s="477">
        <v>405</v>
      </c>
      <c r="E414" s="478"/>
      <c r="F414" s="477"/>
      <c r="G414" s="479"/>
      <c r="H414" s="477"/>
      <c r="I414" s="480" t="str">
        <f>IF(H414&lt;&gt;"",INDEX('Kode Akun'!$D:$D,MATCH($H414,'Kode Akun'!$C:$C,0),0),"")</f>
        <v/>
      </c>
      <c r="J414" s="481"/>
      <c r="K414" s="481"/>
      <c r="L414" s="482"/>
      <c r="M414" s="483"/>
      <c r="N414" s="484"/>
      <c r="O414" s="484"/>
      <c r="P414" s="488" t="str">
        <f>IFERROR(INDEX(Supplier!D:D,MATCH(O414,Supplier!C:C,0),0),"")</f>
        <v/>
      </c>
      <c r="Q414" s="484"/>
      <c r="R414" s="484"/>
      <c r="S414" s="488" t="str">
        <f>IFERROR(INDEX(Customer!D:D,MATCH(R414,Customer!C:C,0),0),"")</f>
        <v/>
      </c>
      <c r="T414" s="490" t="str">
        <f>IFERROR(INDEX('Kode Akun'!N:N,MATCH(H414,'Kode Akun'!C:C,0),0),"")</f>
        <v/>
      </c>
      <c r="U414" s="488" t="str">
        <f>IFERROR(INDEX('Kode Akun'!O:O,MATCH(H414,'Kode Akun'!C:C,0),0),"")</f>
        <v/>
      </c>
      <c r="V414" s="166"/>
    </row>
    <row r="415" spans="1:22" ht="15" customHeight="1" x14ac:dyDescent="0.25">
      <c r="A415" s="51">
        <f t="shared" si="18"/>
        <v>0</v>
      </c>
      <c r="B415" s="51">
        <f t="shared" si="19"/>
        <v>0</v>
      </c>
      <c r="C415" s="237">
        <f t="shared" si="20"/>
        <v>0</v>
      </c>
      <c r="D415" s="477">
        <v>406</v>
      </c>
      <c r="E415" s="478"/>
      <c r="F415" s="477"/>
      <c r="G415" s="479"/>
      <c r="H415" s="477"/>
      <c r="I415" s="480" t="str">
        <f>IF(H415&lt;&gt;"",INDEX('Kode Akun'!$D:$D,MATCH($H415,'Kode Akun'!$C:$C,0),0),"")</f>
        <v/>
      </c>
      <c r="J415" s="481"/>
      <c r="K415" s="481"/>
      <c r="L415" s="482"/>
      <c r="M415" s="483"/>
      <c r="N415" s="484"/>
      <c r="O415" s="484"/>
      <c r="P415" s="488" t="str">
        <f>IFERROR(INDEX(Supplier!D:D,MATCH(O415,Supplier!C:C,0),0),"")</f>
        <v/>
      </c>
      <c r="Q415" s="484"/>
      <c r="R415" s="484"/>
      <c r="S415" s="488" t="str">
        <f>IFERROR(INDEX(Customer!D:D,MATCH(R415,Customer!C:C,0),0),"")</f>
        <v/>
      </c>
      <c r="T415" s="490" t="str">
        <f>IFERROR(INDEX('Kode Akun'!N:N,MATCH(H415,'Kode Akun'!C:C,0),0),"")</f>
        <v/>
      </c>
      <c r="U415" s="488" t="str">
        <f>IFERROR(INDEX('Kode Akun'!O:O,MATCH(H415,'Kode Akun'!C:C,0),0),"")</f>
        <v/>
      </c>
      <c r="V415" s="166"/>
    </row>
    <row r="416" spans="1:22" ht="15" customHeight="1" x14ac:dyDescent="0.25">
      <c r="A416" s="51">
        <f t="shared" si="18"/>
        <v>0</v>
      </c>
      <c r="B416" s="51">
        <f t="shared" si="19"/>
        <v>0</v>
      </c>
      <c r="C416" s="237">
        <f t="shared" si="20"/>
        <v>0</v>
      </c>
      <c r="D416" s="477">
        <v>407</v>
      </c>
      <c r="E416" s="478"/>
      <c r="F416" s="477"/>
      <c r="G416" s="479"/>
      <c r="H416" s="477"/>
      <c r="I416" s="480" t="str">
        <f>IF(H416&lt;&gt;"",INDEX('Kode Akun'!$D:$D,MATCH($H416,'Kode Akun'!$C:$C,0),0),"")</f>
        <v/>
      </c>
      <c r="J416" s="481"/>
      <c r="K416" s="481"/>
      <c r="L416" s="482"/>
      <c r="M416" s="483"/>
      <c r="N416" s="484"/>
      <c r="O416" s="484"/>
      <c r="P416" s="488" t="str">
        <f>IFERROR(INDEX(Supplier!D:D,MATCH(O416,Supplier!C:C,0),0),"")</f>
        <v/>
      </c>
      <c r="Q416" s="484"/>
      <c r="R416" s="484"/>
      <c r="S416" s="488" t="str">
        <f>IFERROR(INDEX(Customer!D:D,MATCH(R416,Customer!C:C,0),0),"")</f>
        <v/>
      </c>
      <c r="T416" s="490" t="str">
        <f>IFERROR(INDEX('Kode Akun'!N:N,MATCH(H416,'Kode Akun'!C:C,0),0),"")</f>
        <v/>
      </c>
      <c r="U416" s="488" t="str">
        <f>IFERROR(INDEX('Kode Akun'!O:O,MATCH(H416,'Kode Akun'!C:C,0),0),"")</f>
        <v/>
      </c>
      <c r="V416" s="166"/>
    </row>
    <row r="417" spans="1:22" ht="15" customHeight="1" x14ac:dyDescent="0.25">
      <c r="A417" s="51">
        <f t="shared" si="18"/>
        <v>0</v>
      </c>
      <c r="B417" s="51">
        <f t="shared" si="19"/>
        <v>0</v>
      </c>
      <c r="C417" s="237">
        <f t="shared" si="20"/>
        <v>0</v>
      </c>
      <c r="D417" s="477">
        <v>408</v>
      </c>
      <c r="E417" s="478"/>
      <c r="F417" s="477"/>
      <c r="G417" s="479"/>
      <c r="H417" s="477"/>
      <c r="I417" s="480" t="str">
        <f>IF(H417&lt;&gt;"",INDEX('Kode Akun'!$D:$D,MATCH($H417,'Kode Akun'!$C:$C,0),0),"")</f>
        <v/>
      </c>
      <c r="J417" s="481"/>
      <c r="K417" s="481"/>
      <c r="L417" s="482"/>
      <c r="M417" s="483"/>
      <c r="N417" s="484"/>
      <c r="O417" s="484"/>
      <c r="P417" s="488" t="str">
        <f>IFERROR(INDEX(Supplier!D:D,MATCH(O417,Supplier!C:C,0),0),"")</f>
        <v/>
      </c>
      <c r="Q417" s="484"/>
      <c r="R417" s="484"/>
      <c r="S417" s="488" t="str">
        <f>IFERROR(INDEX(Customer!D:D,MATCH(R417,Customer!C:C,0),0),"")</f>
        <v/>
      </c>
      <c r="T417" s="490" t="str">
        <f>IFERROR(INDEX('Kode Akun'!N:N,MATCH(H417,'Kode Akun'!C:C,0),0),"")</f>
        <v/>
      </c>
      <c r="U417" s="488" t="str">
        <f>IFERROR(INDEX('Kode Akun'!O:O,MATCH(H417,'Kode Akun'!C:C,0),0),"")</f>
        <v/>
      </c>
      <c r="V417" s="166"/>
    </row>
    <row r="418" spans="1:22" ht="15" customHeight="1" x14ac:dyDescent="0.25">
      <c r="A418" s="51">
        <f t="shared" si="18"/>
        <v>0</v>
      </c>
      <c r="B418" s="51">
        <f t="shared" si="19"/>
        <v>0</v>
      </c>
      <c r="C418" s="237">
        <f t="shared" si="20"/>
        <v>0</v>
      </c>
      <c r="D418" s="477">
        <v>409</v>
      </c>
      <c r="E418" s="478"/>
      <c r="F418" s="477"/>
      <c r="G418" s="479"/>
      <c r="H418" s="477"/>
      <c r="I418" s="480" t="str">
        <f>IF(H418&lt;&gt;"",INDEX('Kode Akun'!$D:$D,MATCH($H418,'Kode Akun'!$C:$C,0),0),"")</f>
        <v/>
      </c>
      <c r="J418" s="481"/>
      <c r="K418" s="481"/>
      <c r="L418" s="482"/>
      <c r="M418" s="483"/>
      <c r="N418" s="484"/>
      <c r="O418" s="484"/>
      <c r="P418" s="488" t="str">
        <f>IFERROR(INDEX(Supplier!D:D,MATCH(O418,Supplier!C:C,0),0),"")</f>
        <v/>
      </c>
      <c r="Q418" s="484"/>
      <c r="R418" s="484"/>
      <c r="S418" s="488" t="str">
        <f>IFERROR(INDEX(Customer!D:D,MATCH(R418,Customer!C:C,0),0),"")</f>
        <v/>
      </c>
      <c r="T418" s="490" t="str">
        <f>IFERROR(INDEX('Kode Akun'!N:N,MATCH(H418,'Kode Akun'!C:C,0),0),"")</f>
        <v/>
      </c>
      <c r="U418" s="488" t="str">
        <f>IFERROR(INDEX('Kode Akun'!O:O,MATCH(H418,'Kode Akun'!C:C,0),0),"")</f>
        <v/>
      </c>
      <c r="V418" s="166"/>
    </row>
    <row r="419" spans="1:22" ht="15" customHeight="1" x14ac:dyDescent="0.25">
      <c r="A419" s="51">
        <f t="shared" si="18"/>
        <v>0</v>
      </c>
      <c r="B419" s="51">
        <f t="shared" si="19"/>
        <v>0</v>
      </c>
      <c r="C419" s="237">
        <f t="shared" si="20"/>
        <v>0</v>
      </c>
      <c r="D419" s="477">
        <v>410</v>
      </c>
      <c r="E419" s="478"/>
      <c r="F419" s="477"/>
      <c r="G419" s="479"/>
      <c r="H419" s="477"/>
      <c r="I419" s="480" t="str">
        <f>IF(H419&lt;&gt;"",INDEX('Kode Akun'!$D:$D,MATCH($H419,'Kode Akun'!$C:$C,0),0),"")</f>
        <v/>
      </c>
      <c r="J419" s="481"/>
      <c r="K419" s="481"/>
      <c r="L419" s="482"/>
      <c r="M419" s="483"/>
      <c r="N419" s="484"/>
      <c r="O419" s="484"/>
      <c r="P419" s="488" t="str">
        <f>IFERROR(INDEX(Supplier!D:D,MATCH(O419,Supplier!C:C,0),0),"")</f>
        <v/>
      </c>
      <c r="Q419" s="484"/>
      <c r="R419" s="484"/>
      <c r="S419" s="488" t="str">
        <f>IFERROR(INDEX(Customer!D:D,MATCH(R419,Customer!C:C,0),0),"")</f>
        <v/>
      </c>
      <c r="T419" s="490" t="str">
        <f>IFERROR(INDEX('Kode Akun'!N:N,MATCH(H419,'Kode Akun'!C:C,0),0),"")</f>
        <v/>
      </c>
      <c r="U419" s="488" t="str">
        <f>IFERROR(INDEX('Kode Akun'!O:O,MATCH(H419,'Kode Akun'!C:C,0),0),"")</f>
        <v/>
      </c>
      <c r="V419" s="166"/>
    </row>
    <row r="420" spans="1:22" ht="15" customHeight="1" x14ac:dyDescent="0.25">
      <c r="A420" s="51">
        <f t="shared" si="18"/>
        <v>0</v>
      </c>
      <c r="B420" s="51">
        <f t="shared" si="19"/>
        <v>0</v>
      </c>
      <c r="C420" s="237">
        <f t="shared" si="20"/>
        <v>0</v>
      </c>
      <c r="D420" s="477">
        <v>411</v>
      </c>
      <c r="E420" s="478"/>
      <c r="F420" s="477"/>
      <c r="G420" s="479"/>
      <c r="H420" s="477"/>
      <c r="I420" s="480" t="str">
        <f>IF(H420&lt;&gt;"",INDEX('Kode Akun'!$D:$D,MATCH($H420,'Kode Akun'!$C:$C,0),0),"")</f>
        <v/>
      </c>
      <c r="J420" s="481"/>
      <c r="K420" s="481"/>
      <c r="L420" s="482"/>
      <c r="M420" s="483"/>
      <c r="N420" s="484"/>
      <c r="O420" s="484"/>
      <c r="P420" s="488" t="str">
        <f>IFERROR(INDEX(Supplier!D:D,MATCH(O420,Supplier!C:C,0),0),"")</f>
        <v/>
      </c>
      <c r="Q420" s="484"/>
      <c r="R420" s="484"/>
      <c r="S420" s="488" t="str">
        <f>IFERROR(INDEX(Customer!D:D,MATCH(R420,Customer!C:C,0),0),"")</f>
        <v/>
      </c>
      <c r="T420" s="490" t="str">
        <f>IFERROR(INDEX('Kode Akun'!N:N,MATCH(H420,'Kode Akun'!C:C,0),0),"")</f>
        <v/>
      </c>
      <c r="U420" s="488" t="str">
        <f>IFERROR(INDEX('Kode Akun'!O:O,MATCH(H420,'Kode Akun'!C:C,0),0),"")</f>
        <v/>
      </c>
      <c r="V420" s="166"/>
    </row>
    <row r="421" spans="1:22" ht="15" customHeight="1" x14ac:dyDescent="0.25">
      <c r="A421" s="51">
        <f t="shared" si="18"/>
        <v>0</v>
      </c>
      <c r="B421" s="51">
        <f t="shared" si="19"/>
        <v>0</v>
      </c>
      <c r="C421" s="237">
        <f t="shared" si="20"/>
        <v>0</v>
      </c>
      <c r="D421" s="477">
        <v>412</v>
      </c>
      <c r="E421" s="478"/>
      <c r="F421" s="477"/>
      <c r="G421" s="479"/>
      <c r="H421" s="477"/>
      <c r="I421" s="480" t="str">
        <f>IF(H421&lt;&gt;"",INDEX('Kode Akun'!$D:$D,MATCH($H421,'Kode Akun'!$C:$C,0),0),"")</f>
        <v/>
      </c>
      <c r="J421" s="481"/>
      <c r="K421" s="481"/>
      <c r="L421" s="482"/>
      <c r="M421" s="483"/>
      <c r="N421" s="484"/>
      <c r="O421" s="484"/>
      <c r="P421" s="488" t="str">
        <f>IFERROR(INDEX(Supplier!D:D,MATCH(O421,Supplier!C:C,0),0),"")</f>
        <v/>
      </c>
      <c r="Q421" s="484"/>
      <c r="R421" s="484"/>
      <c r="S421" s="488" t="str">
        <f>IFERROR(INDEX(Customer!D:D,MATCH(R421,Customer!C:C,0),0),"")</f>
        <v/>
      </c>
      <c r="T421" s="490" t="str">
        <f>IFERROR(INDEX('Kode Akun'!N:N,MATCH(H421,'Kode Akun'!C:C,0),0),"")</f>
        <v/>
      </c>
      <c r="U421" s="488" t="str">
        <f>IFERROR(INDEX('Kode Akun'!O:O,MATCH(H421,'Kode Akun'!C:C,0),0),"")</f>
        <v/>
      </c>
      <c r="V421" s="166"/>
    </row>
    <row r="422" spans="1:22" ht="15" customHeight="1" x14ac:dyDescent="0.25">
      <c r="A422" s="51">
        <f t="shared" si="18"/>
        <v>0</v>
      </c>
      <c r="B422" s="51">
        <f t="shared" si="19"/>
        <v>0</v>
      </c>
      <c r="C422" s="237">
        <f t="shared" si="20"/>
        <v>0</v>
      </c>
      <c r="D422" s="477">
        <v>413</v>
      </c>
      <c r="E422" s="478"/>
      <c r="F422" s="477"/>
      <c r="G422" s="479"/>
      <c r="H422" s="477"/>
      <c r="I422" s="480" t="str">
        <f>IF(H422&lt;&gt;"",INDEX('Kode Akun'!$D:$D,MATCH($H422,'Kode Akun'!$C:$C,0),0),"")</f>
        <v/>
      </c>
      <c r="J422" s="481"/>
      <c r="K422" s="481"/>
      <c r="L422" s="482"/>
      <c r="M422" s="483"/>
      <c r="N422" s="484"/>
      <c r="O422" s="484"/>
      <c r="P422" s="488" t="str">
        <f>IFERROR(INDEX(Supplier!D:D,MATCH(O422,Supplier!C:C,0),0),"")</f>
        <v/>
      </c>
      <c r="Q422" s="484"/>
      <c r="R422" s="484"/>
      <c r="S422" s="488" t="str">
        <f>IFERROR(INDEX(Customer!D:D,MATCH(R422,Customer!C:C,0),0),"")</f>
        <v/>
      </c>
      <c r="T422" s="490" t="str">
        <f>IFERROR(INDEX('Kode Akun'!N:N,MATCH(H422,'Kode Akun'!C:C,0),0),"")</f>
        <v/>
      </c>
      <c r="U422" s="488" t="str">
        <f>IFERROR(INDEX('Kode Akun'!O:O,MATCH(H422,'Kode Akun'!C:C,0),0),"")</f>
        <v/>
      </c>
      <c r="V422" s="166"/>
    </row>
    <row r="423" spans="1:22" ht="15" customHeight="1" x14ac:dyDescent="0.25">
      <c r="A423" s="51">
        <f t="shared" si="18"/>
        <v>0</v>
      </c>
      <c r="B423" s="51">
        <f t="shared" si="19"/>
        <v>0</v>
      </c>
      <c r="C423" s="237">
        <f t="shared" si="20"/>
        <v>0</v>
      </c>
      <c r="D423" s="477">
        <v>414</v>
      </c>
      <c r="E423" s="478"/>
      <c r="F423" s="477"/>
      <c r="G423" s="479"/>
      <c r="H423" s="477"/>
      <c r="I423" s="480" t="str">
        <f>IF(H423&lt;&gt;"",INDEX('Kode Akun'!$D:$D,MATCH($H423,'Kode Akun'!$C:$C,0),0),"")</f>
        <v/>
      </c>
      <c r="J423" s="481"/>
      <c r="K423" s="481"/>
      <c r="L423" s="482"/>
      <c r="M423" s="483"/>
      <c r="N423" s="484"/>
      <c r="O423" s="484"/>
      <c r="P423" s="488" t="str">
        <f>IFERROR(INDEX(Supplier!D:D,MATCH(O423,Supplier!C:C,0),0),"")</f>
        <v/>
      </c>
      <c r="Q423" s="484"/>
      <c r="R423" s="484"/>
      <c r="S423" s="488" t="str">
        <f>IFERROR(INDEX(Customer!D:D,MATCH(R423,Customer!C:C,0),0),"")</f>
        <v/>
      </c>
      <c r="T423" s="490" t="str">
        <f>IFERROR(INDEX('Kode Akun'!N:N,MATCH(H423,'Kode Akun'!C:C,0),0),"")</f>
        <v/>
      </c>
      <c r="U423" s="488" t="str">
        <f>IFERROR(INDEX('Kode Akun'!O:O,MATCH(H423,'Kode Akun'!C:C,0),0),"")</f>
        <v/>
      </c>
      <c r="V423" s="166"/>
    </row>
    <row r="424" spans="1:22" ht="15" customHeight="1" x14ac:dyDescent="0.25">
      <c r="A424" s="51">
        <f t="shared" si="18"/>
        <v>0</v>
      </c>
      <c r="B424" s="51">
        <f t="shared" si="19"/>
        <v>0</v>
      </c>
      <c r="C424" s="237">
        <f t="shared" si="20"/>
        <v>0</v>
      </c>
      <c r="D424" s="477">
        <v>415</v>
      </c>
      <c r="E424" s="478"/>
      <c r="F424" s="477"/>
      <c r="G424" s="479"/>
      <c r="H424" s="477"/>
      <c r="I424" s="480" t="str">
        <f>IF(H424&lt;&gt;"",INDEX('Kode Akun'!$D:$D,MATCH($H424,'Kode Akun'!$C:$C,0),0),"")</f>
        <v/>
      </c>
      <c r="J424" s="481"/>
      <c r="K424" s="481"/>
      <c r="L424" s="482"/>
      <c r="M424" s="483"/>
      <c r="N424" s="484"/>
      <c r="O424" s="484"/>
      <c r="P424" s="488" t="str">
        <f>IFERROR(INDEX(Supplier!D:D,MATCH(O424,Supplier!C:C,0),0),"")</f>
        <v/>
      </c>
      <c r="Q424" s="484"/>
      <c r="R424" s="484"/>
      <c r="S424" s="488" t="str">
        <f>IFERROR(INDEX(Customer!D:D,MATCH(R424,Customer!C:C,0),0),"")</f>
        <v/>
      </c>
      <c r="T424" s="490" t="str">
        <f>IFERROR(INDEX('Kode Akun'!N:N,MATCH(H424,'Kode Akun'!C:C,0),0),"")</f>
        <v/>
      </c>
      <c r="U424" s="488" t="str">
        <f>IFERROR(INDEX('Kode Akun'!O:O,MATCH(H424,'Kode Akun'!C:C,0),0),"")</f>
        <v/>
      </c>
      <c r="V424" s="166"/>
    </row>
    <row r="425" spans="1:22" ht="15" customHeight="1" x14ac:dyDescent="0.25">
      <c r="A425" s="51">
        <f t="shared" si="18"/>
        <v>0</v>
      </c>
      <c r="B425" s="51">
        <f t="shared" si="19"/>
        <v>0</v>
      </c>
      <c r="C425" s="237">
        <f t="shared" si="20"/>
        <v>0</v>
      </c>
      <c r="D425" s="477">
        <v>416</v>
      </c>
      <c r="E425" s="478"/>
      <c r="F425" s="477"/>
      <c r="G425" s="479"/>
      <c r="H425" s="477"/>
      <c r="I425" s="480" t="str">
        <f>IF(H425&lt;&gt;"",INDEX('Kode Akun'!$D:$D,MATCH($H425,'Kode Akun'!$C:$C,0),0),"")</f>
        <v/>
      </c>
      <c r="J425" s="481"/>
      <c r="K425" s="481"/>
      <c r="L425" s="482"/>
      <c r="M425" s="483"/>
      <c r="N425" s="484"/>
      <c r="O425" s="484"/>
      <c r="P425" s="488" t="str">
        <f>IFERROR(INDEX(Supplier!D:D,MATCH(O425,Supplier!C:C,0),0),"")</f>
        <v/>
      </c>
      <c r="Q425" s="484"/>
      <c r="R425" s="484"/>
      <c r="S425" s="488" t="str">
        <f>IFERROR(INDEX(Customer!D:D,MATCH(R425,Customer!C:C,0),0),"")</f>
        <v/>
      </c>
      <c r="T425" s="490" t="str">
        <f>IFERROR(INDEX('Kode Akun'!N:N,MATCH(H425,'Kode Akun'!C:C,0),0),"")</f>
        <v/>
      </c>
      <c r="U425" s="488" t="str">
        <f>IFERROR(INDEX('Kode Akun'!O:O,MATCH(H425,'Kode Akun'!C:C,0),0),"")</f>
        <v/>
      </c>
      <c r="V425" s="166"/>
    </row>
    <row r="426" spans="1:22" ht="15" customHeight="1" x14ac:dyDescent="0.25">
      <c r="A426" s="51">
        <f t="shared" si="18"/>
        <v>0</v>
      </c>
      <c r="B426" s="51">
        <f t="shared" si="19"/>
        <v>0</v>
      </c>
      <c r="C426" s="237">
        <f t="shared" si="20"/>
        <v>0</v>
      </c>
      <c r="D426" s="477">
        <v>417</v>
      </c>
      <c r="E426" s="478"/>
      <c r="F426" s="477"/>
      <c r="G426" s="479"/>
      <c r="H426" s="477"/>
      <c r="I426" s="480" t="str">
        <f>IF(H426&lt;&gt;"",INDEX('Kode Akun'!$D:$D,MATCH($H426,'Kode Akun'!$C:$C,0),0),"")</f>
        <v/>
      </c>
      <c r="J426" s="481"/>
      <c r="K426" s="481"/>
      <c r="L426" s="482"/>
      <c r="M426" s="483"/>
      <c r="N426" s="484"/>
      <c r="O426" s="484"/>
      <c r="P426" s="488" t="str">
        <f>IFERROR(INDEX(Supplier!D:D,MATCH(O426,Supplier!C:C,0),0),"")</f>
        <v/>
      </c>
      <c r="Q426" s="484"/>
      <c r="R426" s="484"/>
      <c r="S426" s="488" t="str">
        <f>IFERROR(INDEX(Customer!D:D,MATCH(R426,Customer!C:C,0),0),"")</f>
        <v/>
      </c>
      <c r="T426" s="490" t="str">
        <f>IFERROR(INDEX('Kode Akun'!N:N,MATCH(H426,'Kode Akun'!C:C,0),0),"")</f>
        <v/>
      </c>
      <c r="U426" s="488" t="str">
        <f>IFERROR(INDEX('Kode Akun'!O:O,MATCH(H426,'Kode Akun'!C:C,0),0),"")</f>
        <v/>
      </c>
      <c r="V426" s="166"/>
    </row>
    <row r="427" spans="1:22" ht="15" customHeight="1" x14ac:dyDescent="0.25">
      <c r="A427" s="51">
        <f t="shared" si="18"/>
        <v>0</v>
      </c>
      <c r="B427" s="51">
        <f t="shared" si="19"/>
        <v>0</v>
      </c>
      <c r="C427" s="237">
        <f t="shared" si="20"/>
        <v>0</v>
      </c>
      <c r="D427" s="477">
        <v>418</v>
      </c>
      <c r="E427" s="478"/>
      <c r="F427" s="477"/>
      <c r="G427" s="479"/>
      <c r="H427" s="477"/>
      <c r="I427" s="480" t="str">
        <f>IF(H427&lt;&gt;"",INDEX('Kode Akun'!$D:$D,MATCH($H427,'Kode Akun'!$C:$C,0),0),"")</f>
        <v/>
      </c>
      <c r="J427" s="481"/>
      <c r="K427" s="481"/>
      <c r="L427" s="482"/>
      <c r="M427" s="483"/>
      <c r="N427" s="484"/>
      <c r="O427" s="484"/>
      <c r="P427" s="488" t="str">
        <f>IFERROR(INDEX(Supplier!D:D,MATCH(O427,Supplier!C:C,0),0),"")</f>
        <v/>
      </c>
      <c r="Q427" s="484"/>
      <c r="R427" s="484"/>
      <c r="S427" s="488" t="str">
        <f>IFERROR(INDEX(Customer!D:D,MATCH(R427,Customer!C:C,0),0),"")</f>
        <v/>
      </c>
      <c r="T427" s="490" t="str">
        <f>IFERROR(INDEX('Kode Akun'!N:N,MATCH(H427,'Kode Akun'!C:C,0),0),"")</f>
        <v/>
      </c>
      <c r="U427" s="488" t="str">
        <f>IFERROR(INDEX('Kode Akun'!O:O,MATCH(H427,'Kode Akun'!C:C,0),0),"")</f>
        <v/>
      </c>
      <c r="V427" s="166"/>
    </row>
    <row r="428" spans="1:22" ht="15" customHeight="1" x14ac:dyDescent="0.25">
      <c r="A428" s="51">
        <f t="shared" si="18"/>
        <v>0</v>
      </c>
      <c r="B428" s="51">
        <f t="shared" si="19"/>
        <v>0</v>
      </c>
      <c r="C428" s="237">
        <f t="shared" si="20"/>
        <v>0</v>
      </c>
      <c r="D428" s="477">
        <v>419</v>
      </c>
      <c r="E428" s="478"/>
      <c r="F428" s="477"/>
      <c r="G428" s="479"/>
      <c r="H428" s="477"/>
      <c r="I428" s="480" t="str">
        <f>IF(H428&lt;&gt;"",INDEX('Kode Akun'!$D:$D,MATCH($H428,'Kode Akun'!$C:$C,0),0),"")</f>
        <v/>
      </c>
      <c r="J428" s="481"/>
      <c r="K428" s="481"/>
      <c r="L428" s="482"/>
      <c r="M428" s="483"/>
      <c r="N428" s="484"/>
      <c r="O428" s="484"/>
      <c r="P428" s="488" t="str">
        <f>IFERROR(INDEX(Supplier!D:D,MATCH(O428,Supplier!C:C,0),0),"")</f>
        <v/>
      </c>
      <c r="Q428" s="484"/>
      <c r="R428" s="484"/>
      <c r="S428" s="488" t="str">
        <f>IFERROR(INDEX(Customer!D:D,MATCH(R428,Customer!C:C,0),0),"")</f>
        <v/>
      </c>
      <c r="T428" s="490" t="str">
        <f>IFERROR(INDEX('Kode Akun'!N:N,MATCH(H428,'Kode Akun'!C:C,0),0),"")</f>
        <v/>
      </c>
      <c r="U428" s="488" t="str">
        <f>IFERROR(INDEX('Kode Akun'!O:O,MATCH(H428,'Kode Akun'!C:C,0),0),"")</f>
        <v/>
      </c>
      <c r="V428" s="166"/>
    </row>
    <row r="429" spans="1:22" ht="15" customHeight="1" x14ac:dyDescent="0.25">
      <c r="A429" s="51">
        <f t="shared" si="18"/>
        <v>0</v>
      </c>
      <c r="B429" s="51">
        <f t="shared" si="19"/>
        <v>0</v>
      </c>
      <c r="C429" s="237">
        <f t="shared" si="20"/>
        <v>0</v>
      </c>
      <c r="D429" s="477">
        <v>420</v>
      </c>
      <c r="E429" s="478"/>
      <c r="F429" s="477"/>
      <c r="G429" s="479"/>
      <c r="H429" s="477"/>
      <c r="I429" s="480" t="str">
        <f>IF(H429&lt;&gt;"",INDEX('Kode Akun'!$D:$D,MATCH($H429,'Kode Akun'!$C:$C,0),0),"")</f>
        <v/>
      </c>
      <c r="J429" s="481"/>
      <c r="K429" s="481"/>
      <c r="L429" s="482"/>
      <c r="M429" s="483"/>
      <c r="N429" s="484"/>
      <c r="O429" s="484"/>
      <c r="P429" s="488" t="str">
        <f>IFERROR(INDEX(Supplier!D:D,MATCH(O429,Supplier!C:C,0),0),"")</f>
        <v/>
      </c>
      <c r="Q429" s="484"/>
      <c r="R429" s="484"/>
      <c r="S429" s="488" t="str">
        <f>IFERROR(INDEX(Customer!D:D,MATCH(R429,Customer!C:C,0),0),"")</f>
        <v/>
      </c>
      <c r="T429" s="490" t="str">
        <f>IFERROR(INDEX('Kode Akun'!N:N,MATCH(H429,'Kode Akun'!C:C,0),0),"")</f>
        <v/>
      </c>
      <c r="U429" s="488" t="str">
        <f>IFERROR(INDEX('Kode Akun'!O:O,MATCH(H429,'Kode Akun'!C:C,0),0),"")</f>
        <v/>
      </c>
      <c r="V429" s="166"/>
    </row>
    <row r="430" spans="1:22" ht="15" customHeight="1" x14ac:dyDescent="0.25">
      <c r="A430" s="51">
        <f t="shared" si="18"/>
        <v>0</v>
      </c>
      <c r="B430" s="51">
        <f t="shared" si="19"/>
        <v>0</v>
      </c>
      <c r="C430" s="237">
        <f t="shared" si="20"/>
        <v>0</v>
      </c>
      <c r="D430" s="477">
        <v>421</v>
      </c>
      <c r="E430" s="478"/>
      <c r="F430" s="477"/>
      <c r="G430" s="479"/>
      <c r="H430" s="477"/>
      <c r="I430" s="480" t="str">
        <f>IF(H430&lt;&gt;"",INDEX('Kode Akun'!$D:$D,MATCH($H430,'Kode Akun'!$C:$C,0),0),"")</f>
        <v/>
      </c>
      <c r="J430" s="481"/>
      <c r="K430" s="481"/>
      <c r="L430" s="482"/>
      <c r="M430" s="483"/>
      <c r="N430" s="484"/>
      <c r="O430" s="484"/>
      <c r="P430" s="488" t="str">
        <f>IFERROR(INDEX(Supplier!D:D,MATCH(O430,Supplier!C:C,0),0),"")</f>
        <v/>
      </c>
      <c r="Q430" s="484"/>
      <c r="R430" s="484"/>
      <c r="S430" s="488" t="str">
        <f>IFERROR(INDEX(Customer!D:D,MATCH(R430,Customer!C:C,0),0),"")</f>
        <v/>
      </c>
      <c r="T430" s="490" t="str">
        <f>IFERROR(INDEX('Kode Akun'!N:N,MATCH(H430,'Kode Akun'!C:C,0),0),"")</f>
        <v/>
      </c>
      <c r="U430" s="488" t="str">
        <f>IFERROR(INDEX('Kode Akun'!O:O,MATCH(H430,'Kode Akun'!C:C,0),0),"")</f>
        <v/>
      </c>
      <c r="V430" s="166"/>
    </row>
    <row r="431" spans="1:22" ht="15" customHeight="1" x14ac:dyDescent="0.25">
      <c r="A431" s="51">
        <f t="shared" si="18"/>
        <v>0</v>
      </c>
      <c r="B431" s="51">
        <f t="shared" si="19"/>
        <v>0</v>
      </c>
      <c r="C431" s="237">
        <f t="shared" si="20"/>
        <v>0</v>
      </c>
      <c r="D431" s="477">
        <v>422</v>
      </c>
      <c r="E431" s="478"/>
      <c r="F431" s="477"/>
      <c r="G431" s="479"/>
      <c r="H431" s="477"/>
      <c r="I431" s="480" t="str">
        <f>IF(H431&lt;&gt;"",INDEX('Kode Akun'!$D:$D,MATCH($H431,'Kode Akun'!$C:$C,0),0),"")</f>
        <v/>
      </c>
      <c r="J431" s="481"/>
      <c r="K431" s="481"/>
      <c r="L431" s="482"/>
      <c r="M431" s="483"/>
      <c r="N431" s="484"/>
      <c r="O431" s="484"/>
      <c r="P431" s="488" t="str">
        <f>IFERROR(INDEX(Supplier!D:D,MATCH(O431,Supplier!C:C,0),0),"")</f>
        <v/>
      </c>
      <c r="Q431" s="484"/>
      <c r="R431" s="484"/>
      <c r="S431" s="488" t="str">
        <f>IFERROR(INDEX(Customer!D:D,MATCH(R431,Customer!C:C,0),0),"")</f>
        <v/>
      </c>
      <c r="T431" s="490" t="str">
        <f>IFERROR(INDEX('Kode Akun'!N:N,MATCH(H431,'Kode Akun'!C:C,0),0),"")</f>
        <v/>
      </c>
      <c r="U431" s="488" t="str">
        <f>IFERROR(INDEX('Kode Akun'!O:O,MATCH(H431,'Kode Akun'!C:C,0),0),"")</f>
        <v/>
      </c>
      <c r="V431" s="166"/>
    </row>
    <row r="432" spans="1:22" ht="15" customHeight="1" x14ac:dyDescent="0.25">
      <c r="A432" s="51">
        <f t="shared" si="18"/>
        <v>0</v>
      </c>
      <c r="B432" s="51">
        <f t="shared" si="19"/>
        <v>0</v>
      </c>
      <c r="C432" s="237">
        <f t="shared" si="20"/>
        <v>0</v>
      </c>
      <c r="D432" s="477">
        <v>423</v>
      </c>
      <c r="E432" s="478"/>
      <c r="F432" s="477"/>
      <c r="G432" s="479"/>
      <c r="H432" s="477"/>
      <c r="I432" s="480" t="str">
        <f>IF(H432&lt;&gt;"",INDEX('Kode Akun'!$D:$D,MATCH($H432,'Kode Akun'!$C:$C,0),0),"")</f>
        <v/>
      </c>
      <c r="J432" s="481"/>
      <c r="K432" s="481"/>
      <c r="L432" s="482"/>
      <c r="M432" s="483"/>
      <c r="N432" s="484"/>
      <c r="O432" s="484"/>
      <c r="P432" s="488" t="str">
        <f>IFERROR(INDEX(Supplier!D:D,MATCH(O432,Supplier!C:C,0),0),"")</f>
        <v/>
      </c>
      <c r="Q432" s="484"/>
      <c r="R432" s="484"/>
      <c r="S432" s="488" t="str">
        <f>IFERROR(INDEX(Customer!D:D,MATCH(R432,Customer!C:C,0),0),"")</f>
        <v/>
      </c>
      <c r="T432" s="490" t="str">
        <f>IFERROR(INDEX('Kode Akun'!N:N,MATCH(H432,'Kode Akun'!C:C,0),0),"")</f>
        <v/>
      </c>
      <c r="U432" s="488" t="str">
        <f>IFERROR(INDEX('Kode Akun'!O:O,MATCH(H432,'Kode Akun'!C:C,0),0),"")</f>
        <v/>
      </c>
      <c r="V432" s="166"/>
    </row>
    <row r="433" spans="1:22" ht="15" customHeight="1" x14ac:dyDescent="0.25">
      <c r="A433" s="51">
        <f t="shared" si="18"/>
        <v>0</v>
      </c>
      <c r="B433" s="51">
        <f t="shared" si="19"/>
        <v>0</v>
      </c>
      <c r="C433" s="237">
        <f t="shared" si="20"/>
        <v>0</v>
      </c>
      <c r="D433" s="477">
        <v>424</v>
      </c>
      <c r="E433" s="478"/>
      <c r="F433" s="477"/>
      <c r="G433" s="479"/>
      <c r="H433" s="477"/>
      <c r="I433" s="480" t="str">
        <f>IF(H433&lt;&gt;"",INDEX('Kode Akun'!$D:$D,MATCH($H433,'Kode Akun'!$C:$C,0),0),"")</f>
        <v/>
      </c>
      <c r="J433" s="481"/>
      <c r="K433" s="481"/>
      <c r="L433" s="482"/>
      <c r="M433" s="483"/>
      <c r="N433" s="484"/>
      <c r="O433" s="484"/>
      <c r="P433" s="488" t="str">
        <f>IFERROR(INDEX(Supplier!D:D,MATCH(O433,Supplier!C:C,0),0),"")</f>
        <v/>
      </c>
      <c r="Q433" s="484"/>
      <c r="R433" s="484"/>
      <c r="S433" s="488" t="str">
        <f>IFERROR(INDEX(Customer!D:D,MATCH(R433,Customer!C:C,0),0),"")</f>
        <v/>
      </c>
      <c r="T433" s="490" t="str">
        <f>IFERROR(INDEX('Kode Akun'!N:N,MATCH(H433,'Kode Akun'!C:C,0),0),"")</f>
        <v/>
      </c>
      <c r="U433" s="488" t="str">
        <f>IFERROR(INDEX('Kode Akun'!O:O,MATCH(H433,'Kode Akun'!C:C,0),0),"")</f>
        <v/>
      </c>
      <c r="V433" s="166"/>
    </row>
    <row r="434" spans="1:22" ht="15" customHeight="1" x14ac:dyDescent="0.25">
      <c r="A434" s="51">
        <f t="shared" si="18"/>
        <v>0</v>
      </c>
      <c r="B434" s="51">
        <f t="shared" si="19"/>
        <v>0</v>
      </c>
      <c r="C434" s="237">
        <f t="shared" si="20"/>
        <v>0</v>
      </c>
      <c r="D434" s="477">
        <v>425</v>
      </c>
      <c r="E434" s="478"/>
      <c r="F434" s="477"/>
      <c r="G434" s="479"/>
      <c r="H434" s="477"/>
      <c r="I434" s="480" t="str">
        <f>IF(H434&lt;&gt;"",INDEX('Kode Akun'!$D:$D,MATCH($H434,'Kode Akun'!$C:$C,0),0),"")</f>
        <v/>
      </c>
      <c r="J434" s="481"/>
      <c r="K434" s="481"/>
      <c r="L434" s="482"/>
      <c r="M434" s="483"/>
      <c r="N434" s="484"/>
      <c r="O434" s="484"/>
      <c r="P434" s="488" t="str">
        <f>IFERROR(INDEX(Supplier!D:D,MATCH(O434,Supplier!C:C,0),0),"")</f>
        <v/>
      </c>
      <c r="Q434" s="484"/>
      <c r="R434" s="484"/>
      <c r="S434" s="488" t="str">
        <f>IFERROR(INDEX(Customer!D:D,MATCH(R434,Customer!C:C,0),0),"")</f>
        <v/>
      </c>
      <c r="T434" s="490" t="str">
        <f>IFERROR(INDEX('Kode Akun'!N:N,MATCH(H434,'Kode Akun'!C:C,0),0),"")</f>
        <v/>
      </c>
      <c r="U434" s="488" t="str">
        <f>IFERROR(INDEX('Kode Akun'!O:O,MATCH(H434,'Kode Akun'!C:C,0),0),"")</f>
        <v/>
      </c>
      <c r="V434" s="166"/>
    </row>
    <row r="435" spans="1:22" ht="15" customHeight="1" x14ac:dyDescent="0.25">
      <c r="A435" s="51">
        <f t="shared" si="18"/>
        <v>0</v>
      </c>
      <c r="B435" s="51">
        <f t="shared" si="19"/>
        <v>0</v>
      </c>
      <c r="C435" s="237">
        <f t="shared" si="20"/>
        <v>0</v>
      </c>
      <c r="D435" s="477">
        <v>426</v>
      </c>
      <c r="E435" s="478"/>
      <c r="F435" s="477"/>
      <c r="G435" s="479"/>
      <c r="H435" s="477"/>
      <c r="I435" s="480" t="str">
        <f>IF(H435&lt;&gt;"",INDEX('Kode Akun'!$D:$D,MATCH($H435,'Kode Akun'!$C:$C,0),0),"")</f>
        <v/>
      </c>
      <c r="J435" s="481"/>
      <c r="K435" s="481"/>
      <c r="L435" s="482"/>
      <c r="M435" s="483"/>
      <c r="N435" s="484"/>
      <c r="O435" s="484"/>
      <c r="P435" s="488" t="str">
        <f>IFERROR(INDEX(Supplier!D:D,MATCH(O435,Supplier!C:C,0),0),"")</f>
        <v/>
      </c>
      <c r="Q435" s="484"/>
      <c r="R435" s="484"/>
      <c r="S435" s="488" t="str">
        <f>IFERROR(INDEX(Customer!D:D,MATCH(R435,Customer!C:C,0),0),"")</f>
        <v/>
      </c>
      <c r="T435" s="490" t="str">
        <f>IFERROR(INDEX('Kode Akun'!N:N,MATCH(H435,'Kode Akun'!C:C,0),0),"")</f>
        <v/>
      </c>
      <c r="U435" s="488" t="str">
        <f>IFERROR(INDEX('Kode Akun'!O:O,MATCH(H435,'Kode Akun'!C:C,0),0),"")</f>
        <v/>
      </c>
      <c r="V435" s="166"/>
    </row>
    <row r="436" spans="1:22" ht="15" customHeight="1" x14ac:dyDescent="0.25">
      <c r="A436" s="51">
        <f t="shared" si="18"/>
        <v>0</v>
      </c>
      <c r="B436" s="51">
        <f t="shared" si="19"/>
        <v>0</v>
      </c>
      <c r="C436" s="237">
        <f t="shared" si="20"/>
        <v>0</v>
      </c>
      <c r="D436" s="477">
        <v>427</v>
      </c>
      <c r="E436" s="478"/>
      <c r="F436" s="477"/>
      <c r="G436" s="479"/>
      <c r="H436" s="477"/>
      <c r="I436" s="480" t="str">
        <f>IF(H436&lt;&gt;"",INDEX('Kode Akun'!$D:$D,MATCH($H436,'Kode Akun'!$C:$C,0),0),"")</f>
        <v/>
      </c>
      <c r="J436" s="481"/>
      <c r="K436" s="481"/>
      <c r="L436" s="482"/>
      <c r="M436" s="483"/>
      <c r="N436" s="484"/>
      <c r="O436" s="484"/>
      <c r="P436" s="488" t="str">
        <f>IFERROR(INDEX(Supplier!D:D,MATCH(O436,Supplier!C:C,0),0),"")</f>
        <v/>
      </c>
      <c r="Q436" s="484"/>
      <c r="R436" s="484"/>
      <c r="S436" s="488" t="str">
        <f>IFERROR(INDEX(Customer!D:D,MATCH(R436,Customer!C:C,0),0),"")</f>
        <v/>
      </c>
      <c r="T436" s="490" t="str">
        <f>IFERROR(INDEX('Kode Akun'!N:N,MATCH(H436,'Kode Akun'!C:C,0),0),"")</f>
        <v/>
      </c>
      <c r="U436" s="488" t="str">
        <f>IFERROR(INDEX('Kode Akun'!O:O,MATCH(H436,'Kode Akun'!C:C,0),0),"")</f>
        <v/>
      </c>
      <c r="V436" s="166"/>
    </row>
    <row r="437" spans="1:22" ht="15" customHeight="1" x14ac:dyDescent="0.25">
      <c r="A437" s="51">
        <f t="shared" si="18"/>
        <v>0</v>
      </c>
      <c r="B437" s="51">
        <f t="shared" si="19"/>
        <v>0</v>
      </c>
      <c r="C437" s="237">
        <f t="shared" si="20"/>
        <v>0</v>
      </c>
      <c r="D437" s="477">
        <v>428</v>
      </c>
      <c r="E437" s="478"/>
      <c r="F437" s="477"/>
      <c r="G437" s="479"/>
      <c r="H437" s="477"/>
      <c r="I437" s="480" t="str">
        <f>IF(H437&lt;&gt;"",INDEX('Kode Akun'!$D:$D,MATCH($H437,'Kode Akun'!$C:$C,0),0),"")</f>
        <v/>
      </c>
      <c r="J437" s="481"/>
      <c r="K437" s="481"/>
      <c r="L437" s="482"/>
      <c r="M437" s="483"/>
      <c r="N437" s="484"/>
      <c r="O437" s="484"/>
      <c r="P437" s="488" t="str">
        <f>IFERROR(INDEX(Supplier!D:D,MATCH(O437,Supplier!C:C,0),0),"")</f>
        <v/>
      </c>
      <c r="Q437" s="484"/>
      <c r="R437" s="484"/>
      <c r="S437" s="488" t="str">
        <f>IFERROR(INDEX(Customer!D:D,MATCH(R437,Customer!C:C,0),0),"")</f>
        <v/>
      </c>
      <c r="T437" s="490" t="str">
        <f>IFERROR(INDEX('Kode Akun'!N:N,MATCH(H437,'Kode Akun'!C:C,0),0),"")</f>
        <v/>
      </c>
      <c r="U437" s="488" t="str">
        <f>IFERROR(INDEX('Kode Akun'!O:O,MATCH(H437,'Kode Akun'!C:C,0),0),"")</f>
        <v/>
      </c>
      <c r="V437" s="166"/>
    </row>
    <row r="438" spans="1:22" ht="15" customHeight="1" x14ac:dyDescent="0.25">
      <c r="A438" s="51">
        <f t="shared" si="18"/>
        <v>0</v>
      </c>
      <c r="B438" s="51">
        <f t="shared" si="19"/>
        <v>0</v>
      </c>
      <c r="C438" s="237">
        <f t="shared" si="20"/>
        <v>0</v>
      </c>
      <c r="D438" s="477">
        <v>429</v>
      </c>
      <c r="E438" s="478"/>
      <c r="F438" s="477"/>
      <c r="G438" s="479"/>
      <c r="H438" s="477"/>
      <c r="I438" s="480" t="str">
        <f>IF(H438&lt;&gt;"",INDEX('Kode Akun'!$D:$D,MATCH($H438,'Kode Akun'!$C:$C,0),0),"")</f>
        <v/>
      </c>
      <c r="J438" s="481"/>
      <c r="K438" s="481"/>
      <c r="L438" s="482"/>
      <c r="M438" s="483"/>
      <c r="N438" s="484"/>
      <c r="O438" s="484"/>
      <c r="P438" s="488" t="str">
        <f>IFERROR(INDEX(Supplier!D:D,MATCH(O438,Supplier!C:C,0),0),"")</f>
        <v/>
      </c>
      <c r="Q438" s="484"/>
      <c r="R438" s="484"/>
      <c r="S438" s="488" t="str">
        <f>IFERROR(INDEX(Customer!D:D,MATCH(R438,Customer!C:C,0),0),"")</f>
        <v/>
      </c>
      <c r="T438" s="490" t="str">
        <f>IFERROR(INDEX('Kode Akun'!N:N,MATCH(H438,'Kode Akun'!C:C,0),0),"")</f>
        <v/>
      </c>
      <c r="U438" s="488" t="str">
        <f>IFERROR(INDEX('Kode Akun'!O:O,MATCH(H438,'Kode Akun'!C:C,0),0),"")</f>
        <v/>
      </c>
      <c r="V438" s="166"/>
    </row>
    <row r="439" spans="1:22" ht="15" customHeight="1" x14ac:dyDescent="0.25">
      <c r="A439" s="51">
        <f t="shared" si="18"/>
        <v>0</v>
      </c>
      <c r="B439" s="51">
        <f t="shared" si="19"/>
        <v>0</v>
      </c>
      <c r="C439" s="237">
        <f t="shared" si="20"/>
        <v>0</v>
      </c>
      <c r="D439" s="477">
        <v>430</v>
      </c>
      <c r="E439" s="478"/>
      <c r="F439" s="477"/>
      <c r="G439" s="479"/>
      <c r="H439" s="477"/>
      <c r="I439" s="480" t="str">
        <f>IF(H439&lt;&gt;"",INDEX('Kode Akun'!$D:$D,MATCH($H439,'Kode Akun'!$C:$C,0),0),"")</f>
        <v/>
      </c>
      <c r="J439" s="481"/>
      <c r="K439" s="481"/>
      <c r="L439" s="482"/>
      <c r="M439" s="483"/>
      <c r="N439" s="484"/>
      <c r="O439" s="484"/>
      <c r="P439" s="488" t="str">
        <f>IFERROR(INDEX(Supplier!D:D,MATCH(O439,Supplier!C:C,0),0),"")</f>
        <v/>
      </c>
      <c r="Q439" s="484"/>
      <c r="R439" s="484"/>
      <c r="S439" s="488" t="str">
        <f>IFERROR(INDEX(Customer!D:D,MATCH(R439,Customer!C:C,0),0),"")</f>
        <v/>
      </c>
      <c r="T439" s="490" t="str">
        <f>IFERROR(INDEX('Kode Akun'!N:N,MATCH(H439,'Kode Akun'!C:C,0),0),"")</f>
        <v/>
      </c>
      <c r="U439" s="488" t="str">
        <f>IFERROR(INDEX('Kode Akun'!O:O,MATCH(H439,'Kode Akun'!C:C,0),0),"")</f>
        <v/>
      </c>
      <c r="V439" s="166"/>
    </row>
    <row r="440" spans="1:22" ht="15" customHeight="1" x14ac:dyDescent="0.25">
      <c r="A440" s="51">
        <f t="shared" si="18"/>
        <v>0</v>
      </c>
      <c r="B440" s="51">
        <f t="shared" si="19"/>
        <v>0</v>
      </c>
      <c r="C440" s="237">
        <f t="shared" si="20"/>
        <v>0</v>
      </c>
      <c r="D440" s="477">
        <v>431</v>
      </c>
      <c r="E440" s="478"/>
      <c r="F440" s="477"/>
      <c r="G440" s="479"/>
      <c r="H440" s="477"/>
      <c r="I440" s="480" t="str">
        <f>IF(H440&lt;&gt;"",INDEX('Kode Akun'!$D:$D,MATCH($H440,'Kode Akun'!$C:$C,0),0),"")</f>
        <v/>
      </c>
      <c r="J440" s="481"/>
      <c r="K440" s="481"/>
      <c r="L440" s="482"/>
      <c r="M440" s="483"/>
      <c r="N440" s="484"/>
      <c r="O440" s="484"/>
      <c r="P440" s="488" t="str">
        <f>IFERROR(INDEX(Supplier!D:D,MATCH(O440,Supplier!C:C,0),0),"")</f>
        <v/>
      </c>
      <c r="Q440" s="484"/>
      <c r="R440" s="484"/>
      <c r="S440" s="488" t="str">
        <f>IFERROR(INDEX(Customer!D:D,MATCH(R440,Customer!C:C,0),0),"")</f>
        <v/>
      </c>
      <c r="T440" s="490" t="str">
        <f>IFERROR(INDEX('Kode Akun'!N:N,MATCH(H440,'Kode Akun'!C:C,0),0),"")</f>
        <v/>
      </c>
      <c r="U440" s="488" t="str">
        <f>IFERROR(INDEX('Kode Akun'!O:O,MATCH(H440,'Kode Akun'!C:C,0),0),"")</f>
        <v/>
      </c>
      <c r="V440" s="166"/>
    </row>
    <row r="441" spans="1:22" ht="15" customHeight="1" x14ac:dyDescent="0.25">
      <c r="A441" s="51">
        <f t="shared" si="18"/>
        <v>0</v>
      </c>
      <c r="B441" s="51">
        <f t="shared" si="19"/>
        <v>0</v>
      </c>
      <c r="C441" s="237">
        <f t="shared" si="20"/>
        <v>0</v>
      </c>
      <c r="D441" s="477">
        <v>432</v>
      </c>
      <c r="E441" s="478"/>
      <c r="F441" s="477"/>
      <c r="G441" s="479"/>
      <c r="H441" s="477"/>
      <c r="I441" s="480" t="str">
        <f>IF(H441&lt;&gt;"",INDEX('Kode Akun'!$D:$D,MATCH($H441,'Kode Akun'!$C:$C,0),0),"")</f>
        <v/>
      </c>
      <c r="J441" s="481"/>
      <c r="K441" s="481"/>
      <c r="L441" s="482"/>
      <c r="M441" s="483"/>
      <c r="N441" s="484"/>
      <c r="O441" s="484"/>
      <c r="P441" s="488" t="str">
        <f>IFERROR(INDEX(Supplier!D:D,MATCH(O441,Supplier!C:C,0),0),"")</f>
        <v/>
      </c>
      <c r="Q441" s="484"/>
      <c r="R441" s="484"/>
      <c r="S441" s="488" t="str">
        <f>IFERROR(INDEX(Customer!D:D,MATCH(R441,Customer!C:C,0),0),"")</f>
        <v/>
      </c>
      <c r="T441" s="490" t="str">
        <f>IFERROR(INDEX('Kode Akun'!N:N,MATCH(H441,'Kode Akun'!C:C,0),0),"")</f>
        <v/>
      </c>
      <c r="U441" s="488" t="str">
        <f>IFERROR(INDEX('Kode Akun'!O:O,MATCH(H441,'Kode Akun'!C:C,0),0),"")</f>
        <v/>
      </c>
      <c r="V441" s="166"/>
    </row>
    <row r="442" spans="1:22" ht="15" customHeight="1" x14ac:dyDescent="0.25">
      <c r="A442" s="51">
        <f t="shared" si="18"/>
        <v>0</v>
      </c>
      <c r="B442" s="51">
        <f t="shared" si="19"/>
        <v>0</v>
      </c>
      <c r="C442" s="237">
        <f t="shared" si="20"/>
        <v>0</v>
      </c>
      <c r="D442" s="477">
        <v>433</v>
      </c>
      <c r="E442" s="478"/>
      <c r="F442" s="477"/>
      <c r="G442" s="479"/>
      <c r="H442" s="477"/>
      <c r="I442" s="480" t="str">
        <f>IF(H442&lt;&gt;"",INDEX('Kode Akun'!$D:$D,MATCH($H442,'Kode Akun'!$C:$C,0),0),"")</f>
        <v/>
      </c>
      <c r="J442" s="481"/>
      <c r="K442" s="481"/>
      <c r="L442" s="482"/>
      <c r="M442" s="483"/>
      <c r="N442" s="484"/>
      <c r="O442" s="484"/>
      <c r="P442" s="488" t="str">
        <f>IFERROR(INDEX(Supplier!D:D,MATCH(O442,Supplier!C:C,0),0),"")</f>
        <v/>
      </c>
      <c r="Q442" s="484"/>
      <c r="R442" s="484"/>
      <c r="S442" s="488" t="str">
        <f>IFERROR(INDEX(Customer!D:D,MATCH(R442,Customer!C:C,0),0),"")</f>
        <v/>
      </c>
      <c r="T442" s="490" t="str">
        <f>IFERROR(INDEX('Kode Akun'!N:N,MATCH(H442,'Kode Akun'!C:C,0),0),"")</f>
        <v/>
      </c>
      <c r="U442" s="488" t="str">
        <f>IFERROR(INDEX('Kode Akun'!O:O,MATCH(H442,'Kode Akun'!C:C,0),0),"")</f>
        <v/>
      </c>
      <c r="V442" s="166"/>
    </row>
    <row r="443" spans="1:22" ht="15" customHeight="1" x14ac:dyDescent="0.25">
      <c r="A443" s="51">
        <f t="shared" si="18"/>
        <v>0</v>
      </c>
      <c r="B443" s="51">
        <f t="shared" si="19"/>
        <v>0</v>
      </c>
      <c r="C443" s="237">
        <f t="shared" si="20"/>
        <v>0</v>
      </c>
      <c r="D443" s="477">
        <v>434</v>
      </c>
      <c r="E443" s="478"/>
      <c r="F443" s="477"/>
      <c r="G443" s="479"/>
      <c r="H443" s="477"/>
      <c r="I443" s="480" t="str">
        <f>IF(H443&lt;&gt;"",INDEX('Kode Akun'!$D:$D,MATCH($H443,'Kode Akun'!$C:$C,0),0),"")</f>
        <v/>
      </c>
      <c r="J443" s="481"/>
      <c r="K443" s="481"/>
      <c r="L443" s="482"/>
      <c r="M443" s="483"/>
      <c r="N443" s="484"/>
      <c r="O443" s="484"/>
      <c r="P443" s="488" t="str">
        <f>IFERROR(INDEX(Supplier!D:D,MATCH(O443,Supplier!C:C,0),0),"")</f>
        <v/>
      </c>
      <c r="Q443" s="484"/>
      <c r="R443" s="484"/>
      <c r="S443" s="488" t="str">
        <f>IFERROR(INDEX(Customer!D:D,MATCH(R443,Customer!C:C,0),0),"")</f>
        <v/>
      </c>
      <c r="T443" s="490" t="str">
        <f>IFERROR(INDEX('Kode Akun'!N:N,MATCH(H443,'Kode Akun'!C:C,0),0),"")</f>
        <v/>
      </c>
      <c r="U443" s="488" t="str">
        <f>IFERROR(INDEX('Kode Akun'!O:O,MATCH(H443,'Kode Akun'!C:C,0),0),"")</f>
        <v/>
      </c>
      <c r="V443" s="166"/>
    </row>
    <row r="444" spans="1:22" ht="15" customHeight="1" x14ac:dyDescent="0.25">
      <c r="A444" s="51">
        <f t="shared" si="18"/>
        <v>0</v>
      </c>
      <c r="B444" s="51">
        <f t="shared" si="19"/>
        <v>0</v>
      </c>
      <c r="C444" s="237">
        <f t="shared" si="20"/>
        <v>0</v>
      </c>
      <c r="D444" s="477">
        <v>435</v>
      </c>
      <c r="E444" s="478"/>
      <c r="F444" s="477"/>
      <c r="G444" s="479"/>
      <c r="H444" s="477"/>
      <c r="I444" s="480" t="str">
        <f>IF(H444&lt;&gt;"",INDEX('Kode Akun'!$D:$D,MATCH($H444,'Kode Akun'!$C:$C,0),0),"")</f>
        <v/>
      </c>
      <c r="J444" s="481"/>
      <c r="K444" s="481"/>
      <c r="L444" s="482"/>
      <c r="M444" s="483"/>
      <c r="N444" s="484"/>
      <c r="O444" s="484"/>
      <c r="P444" s="488" t="str">
        <f>IFERROR(INDEX(Supplier!D:D,MATCH(O444,Supplier!C:C,0),0),"")</f>
        <v/>
      </c>
      <c r="Q444" s="484"/>
      <c r="R444" s="484"/>
      <c r="S444" s="488" t="str">
        <f>IFERROR(INDEX(Customer!D:D,MATCH(R444,Customer!C:C,0),0),"")</f>
        <v/>
      </c>
      <c r="T444" s="490" t="str">
        <f>IFERROR(INDEX('Kode Akun'!N:N,MATCH(H444,'Kode Akun'!C:C,0),0),"")</f>
        <v/>
      </c>
      <c r="U444" s="488" t="str">
        <f>IFERROR(INDEX('Kode Akun'!O:O,MATCH(H444,'Kode Akun'!C:C,0),0),"")</f>
        <v/>
      </c>
      <c r="V444" s="166"/>
    </row>
    <row r="445" spans="1:22" ht="15" customHeight="1" x14ac:dyDescent="0.25">
      <c r="A445" s="51">
        <f t="shared" si="18"/>
        <v>0</v>
      </c>
      <c r="B445" s="51">
        <f t="shared" si="19"/>
        <v>0</v>
      </c>
      <c r="C445" s="237">
        <f t="shared" si="20"/>
        <v>0</v>
      </c>
      <c r="D445" s="477">
        <v>436</v>
      </c>
      <c r="E445" s="478"/>
      <c r="F445" s="477"/>
      <c r="G445" s="479"/>
      <c r="H445" s="477"/>
      <c r="I445" s="480" t="str">
        <f>IF(H445&lt;&gt;"",INDEX('Kode Akun'!$D:$D,MATCH($H445,'Kode Akun'!$C:$C,0),0),"")</f>
        <v/>
      </c>
      <c r="J445" s="481"/>
      <c r="K445" s="481"/>
      <c r="L445" s="482"/>
      <c r="M445" s="483"/>
      <c r="N445" s="484"/>
      <c r="O445" s="484"/>
      <c r="P445" s="488" t="str">
        <f>IFERROR(INDEX(Supplier!D:D,MATCH(O445,Supplier!C:C,0),0),"")</f>
        <v/>
      </c>
      <c r="Q445" s="484"/>
      <c r="R445" s="484"/>
      <c r="S445" s="488" t="str">
        <f>IFERROR(INDEX(Customer!D:D,MATCH(R445,Customer!C:C,0),0),"")</f>
        <v/>
      </c>
      <c r="T445" s="490" t="str">
        <f>IFERROR(INDEX('Kode Akun'!N:N,MATCH(H445,'Kode Akun'!C:C,0),0),"")</f>
        <v/>
      </c>
      <c r="U445" s="488" t="str">
        <f>IFERROR(INDEX('Kode Akun'!O:O,MATCH(H445,'Kode Akun'!C:C,0),0),"")</f>
        <v/>
      </c>
      <c r="V445" s="166"/>
    </row>
    <row r="446" spans="1:22" ht="15" customHeight="1" x14ac:dyDescent="0.25">
      <c r="A446" s="51">
        <f t="shared" si="18"/>
        <v>0</v>
      </c>
      <c r="B446" s="51">
        <f t="shared" si="19"/>
        <v>0</v>
      </c>
      <c r="C446" s="237">
        <f t="shared" si="20"/>
        <v>0</v>
      </c>
      <c r="D446" s="477">
        <v>437</v>
      </c>
      <c r="E446" s="478"/>
      <c r="F446" s="477"/>
      <c r="G446" s="479"/>
      <c r="H446" s="477"/>
      <c r="I446" s="480" t="str">
        <f>IF(H446&lt;&gt;"",INDEX('Kode Akun'!$D:$D,MATCH($H446,'Kode Akun'!$C:$C,0),0),"")</f>
        <v/>
      </c>
      <c r="J446" s="481"/>
      <c r="K446" s="481"/>
      <c r="L446" s="482"/>
      <c r="M446" s="483"/>
      <c r="N446" s="484"/>
      <c r="O446" s="484"/>
      <c r="P446" s="488" t="str">
        <f>IFERROR(INDEX(Supplier!D:D,MATCH(O446,Supplier!C:C,0),0),"")</f>
        <v/>
      </c>
      <c r="Q446" s="484"/>
      <c r="R446" s="484"/>
      <c r="S446" s="488" t="str">
        <f>IFERROR(INDEX(Customer!D:D,MATCH(R446,Customer!C:C,0),0),"")</f>
        <v/>
      </c>
      <c r="T446" s="490" t="str">
        <f>IFERROR(INDEX('Kode Akun'!N:N,MATCH(H446,'Kode Akun'!C:C,0),0),"")</f>
        <v/>
      </c>
      <c r="U446" s="488" t="str">
        <f>IFERROR(INDEX('Kode Akun'!O:O,MATCH(H446,'Kode Akun'!C:C,0),0),"")</f>
        <v/>
      </c>
      <c r="V446" s="166"/>
    </row>
    <row r="447" spans="1:22" ht="15" customHeight="1" x14ac:dyDescent="0.25">
      <c r="A447" s="51">
        <f t="shared" si="18"/>
        <v>0</v>
      </c>
      <c r="B447" s="51">
        <f t="shared" si="19"/>
        <v>0</v>
      </c>
      <c r="C447" s="237">
        <f t="shared" si="20"/>
        <v>0</v>
      </c>
      <c r="D447" s="477">
        <v>438</v>
      </c>
      <c r="E447" s="478"/>
      <c r="F447" s="477"/>
      <c r="G447" s="479"/>
      <c r="H447" s="477"/>
      <c r="I447" s="480" t="str">
        <f>IF(H447&lt;&gt;"",INDEX('Kode Akun'!$D:$D,MATCH($H447,'Kode Akun'!$C:$C,0),0),"")</f>
        <v/>
      </c>
      <c r="J447" s="481"/>
      <c r="K447" s="481"/>
      <c r="L447" s="482"/>
      <c r="M447" s="483"/>
      <c r="N447" s="484"/>
      <c r="O447" s="484"/>
      <c r="P447" s="488" t="str">
        <f>IFERROR(INDEX(Supplier!D:D,MATCH(O447,Supplier!C:C,0),0),"")</f>
        <v/>
      </c>
      <c r="Q447" s="484"/>
      <c r="R447" s="484"/>
      <c r="S447" s="488" t="str">
        <f>IFERROR(INDEX(Customer!D:D,MATCH(R447,Customer!C:C,0),0),"")</f>
        <v/>
      </c>
      <c r="T447" s="490" t="str">
        <f>IFERROR(INDEX('Kode Akun'!N:N,MATCH(H447,'Kode Akun'!C:C,0),0),"")</f>
        <v/>
      </c>
      <c r="U447" s="488" t="str">
        <f>IFERROR(INDEX('Kode Akun'!O:O,MATCH(H447,'Kode Akun'!C:C,0),0),"")</f>
        <v/>
      </c>
      <c r="V447" s="166"/>
    </row>
    <row r="448" spans="1:22" ht="15" customHeight="1" x14ac:dyDescent="0.25">
      <c r="A448" s="51">
        <f t="shared" si="18"/>
        <v>0</v>
      </c>
      <c r="B448" s="51">
        <f t="shared" si="19"/>
        <v>0</v>
      </c>
      <c r="C448" s="237">
        <f t="shared" si="20"/>
        <v>0</v>
      </c>
      <c r="D448" s="477">
        <v>439</v>
      </c>
      <c r="E448" s="478"/>
      <c r="F448" s="477"/>
      <c r="G448" s="479"/>
      <c r="H448" s="477"/>
      <c r="I448" s="480" t="str">
        <f>IF(H448&lt;&gt;"",INDEX('Kode Akun'!$D:$D,MATCH($H448,'Kode Akun'!$C:$C,0),0),"")</f>
        <v/>
      </c>
      <c r="J448" s="481"/>
      <c r="K448" s="481"/>
      <c r="L448" s="482"/>
      <c r="M448" s="483"/>
      <c r="N448" s="484"/>
      <c r="O448" s="484"/>
      <c r="P448" s="488" t="str">
        <f>IFERROR(INDEX(Supplier!D:D,MATCH(O448,Supplier!C:C,0),0),"")</f>
        <v/>
      </c>
      <c r="Q448" s="484"/>
      <c r="R448" s="484"/>
      <c r="S448" s="488" t="str">
        <f>IFERROR(INDEX(Customer!D:D,MATCH(R448,Customer!C:C,0),0),"")</f>
        <v/>
      </c>
      <c r="T448" s="490" t="str">
        <f>IFERROR(INDEX('Kode Akun'!N:N,MATCH(H448,'Kode Akun'!C:C,0),0),"")</f>
        <v/>
      </c>
      <c r="U448" s="488" t="str">
        <f>IFERROR(INDEX('Kode Akun'!O:O,MATCH(H448,'Kode Akun'!C:C,0),0),"")</f>
        <v/>
      </c>
      <c r="V448" s="166"/>
    </row>
    <row r="449" spans="1:22" ht="15" customHeight="1" x14ac:dyDescent="0.25">
      <c r="A449" s="51">
        <f t="shared" si="18"/>
        <v>0</v>
      </c>
      <c r="B449" s="51">
        <f t="shared" si="19"/>
        <v>0</v>
      </c>
      <c r="C449" s="237">
        <f t="shared" si="20"/>
        <v>0</v>
      </c>
      <c r="D449" s="477">
        <v>440</v>
      </c>
      <c r="E449" s="478"/>
      <c r="F449" s="477"/>
      <c r="G449" s="479"/>
      <c r="H449" s="477"/>
      <c r="I449" s="480" t="str">
        <f>IF(H449&lt;&gt;"",INDEX('Kode Akun'!$D:$D,MATCH($H449,'Kode Akun'!$C:$C,0),0),"")</f>
        <v/>
      </c>
      <c r="J449" s="481"/>
      <c r="K449" s="481"/>
      <c r="L449" s="482"/>
      <c r="M449" s="483"/>
      <c r="N449" s="484"/>
      <c r="O449" s="484"/>
      <c r="P449" s="488" t="str">
        <f>IFERROR(INDEX(Supplier!D:D,MATCH(O449,Supplier!C:C,0),0),"")</f>
        <v/>
      </c>
      <c r="Q449" s="484"/>
      <c r="R449" s="484"/>
      <c r="S449" s="488" t="str">
        <f>IFERROR(INDEX(Customer!D:D,MATCH(R449,Customer!C:C,0),0),"")</f>
        <v/>
      </c>
      <c r="T449" s="490" t="str">
        <f>IFERROR(INDEX('Kode Akun'!N:N,MATCH(H449,'Kode Akun'!C:C,0),0),"")</f>
        <v/>
      </c>
      <c r="U449" s="488" t="str">
        <f>IFERROR(INDEX('Kode Akun'!O:O,MATCH(H449,'Kode Akun'!C:C,0),0),"")</f>
        <v/>
      </c>
      <c r="V449" s="166"/>
    </row>
    <row r="450" spans="1:22" ht="15" customHeight="1" x14ac:dyDescent="0.25">
      <c r="A450" s="51">
        <f t="shared" si="18"/>
        <v>0</v>
      </c>
      <c r="B450" s="51">
        <f t="shared" si="19"/>
        <v>0</v>
      </c>
      <c r="C450" s="237">
        <f t="shared" si="20"/>
        <v>0</v>
      </c>
      <c r="D450" s="477">
        <v>441</v>
      </c>
      <c r="E450" s="478"/>
      <c r="F450" s="477"/>
      <c r="G450" s="479"/>
      <c r="H450" s="477"/>
      <c r="I450" s="480" t="str">
        <f>IF(H450&lt;&gt;"",INDEX('Kode Akun'!$D:$D,MATCH($H450,'Kode Akun'!$C:$C,0),0),"")</f>
        <v/>
      </c>
      <c r="J450" s="481"/>
      <c r="K450" s="481"/>
      <c r="L450" s="482"/>
      <c r="M450" s="483"/>
      <c r="N450" s="484"/>
      <c r="O450" s="484"/>
      <c r="P450" s="488" t="str">
        <f>IFERROR(INDEX(Supplier!D:D,MATCH(O450,Supplier!C:C,0),0),"")</f>
        <v/>
      </c>
      <c r="Q450" s="484"/>
      <c r="R450" s="484"/>
      <c r="S450" s="488" t="str">
        <f>IFERROR(INDEX(Customer!D:D,MATCH(R450,Customer!C:C,0),0),"")</f>
        <v/>
      </c>
      <c r="T450" s="490" t="str">
        <f>IFERROR(INDEX('Kode Akun'!N:N,MATCH(H450,'Kode Akun'!C:C,0),0),"")</f>
        <v/>
      </c>
      <c r="U450" s="488" t="str">
        <f>IFERROR(INDEX('Kode Akun'!O:O,MATCH(H450,'Kode Akun'!C:C,0),0),"")</f>
        <v/>
      </c>
      <c r="V450" s="166"/>
    </row>
    <row r="451" spans="1:22" ht="15" customHeight="1" x14ac:dyDescent="0.25">
      <c r="A451" s="51">
        <f t="shared" si="18"/>
        <v>0</v>
      </c>
      <c r="B451" s="51">
        <f t="shared" si="19"/>
        <v>0</v>
      </c>
      <c r="C451" s="237">
        <f t="shared" si="20"/>
        <v>0</v>
      </c>
      <c r="D451" s="477">
        <v>442</v>
      </c>
      <c r="E451" s="478"/>
      <c r="F451" s="477"/>
      <c r="G451" s="479"/>
      <c r="H451" s="477"/>
      <c r="I451" s="480" t="str">
        <f>IF(H451&lt;&gt;"",INDEX('Kode Akun'!$D:$D,MATCH($H451,'Kode Akun'!$C:$C,0),0),"")</f>
        <v/>
      </c>
      <c r="J451" s="481"/>
      <c r="K451" s="481"/>
      <c r="L451" s="482"/>
      <c r="M451" s="483"/>
      <c r="N451" s="484"/>
      <c r="O451" s="484"/>
      <c r="P451" s="488" t="str">
        <f>IFERROR(INDEX(Supplier!D:D,MATCH(O451,Supplier!C:C,0),0),"")</f>
        <v/>
      </c>
      <c r="Q451" s="484"/>
      <c r="R451" s="484"/>
      <c r="S451" s="488" t="str">
        <f>IFERROR(INDEX(Customer!D:D,MATCH(R451,Customer!C:C,0),0),"")</f>
        <v/>
      </c>
      <c r="T451" s="490" t="str">
        <f>IFERROR(INDEX('Kode Akun'!N:N,MATCH(H451,'Kode Akun'!C:C,0),0),"")</f>
        <v/>
      </c>
      <c r="U451" s="488" t="str">
        <f>IFERROR(INDEX('Kode Akun'!O:O,MATCH(H451,'Kode Akun'!C:C,0),0),"")</f>
        <v/>
      </c>
      <c r="V451" s="166"/>
    </row>
    <row r="452" spans="1:22" ht="15" customHeight="1" x14ac:dyDescent="0.25">
      <c r="A452" s="51">
        <f t="shared" si="18"/>
        <v>0</v>
      </c>
      <c r="B452" s="51">
        <f t="shared" si="19"/>
        <v>0</v>
      </c>
      <c r="C452" s="237">
        <f t="shared" si="20"/>
        <v>0</v>
      </c>
      <c r="D452" s="477">
        <v>443</v>
      </c>
      <c r="E452" s="478"/>
      <c r="F452" s="477"/>
      <c r="G452" s="479"/>
      <c r="H452" s="477"/>
      <c r="I452" s="480" t="str">
        <f>IF(H452&lt;&gt;"",INDEX('Kode Akun'!$D:$D,MATCH($H452,'Kode Akun'!$C:$C,0),0),"")</f>
        <v/>
      </c>
      <c r="J452" s="481"/>
      <c r="K452" s="481"/>
      <c r="L452" s="482"/>
      <c r="M452" s="483"/>
      <c r="N452" s="484"/>
      <c r="O452" s="484"/>
      <c r="P452" s="488" t="str">
        <f>IFERROR(INDEX(Supplier!D:D,MATCH(O452,Supplier!C:C,0),0),"")</f>
        <v/>
      </c>
      <c r="Q452" s="484"/>
      <c r="R452" s="484"/>
      <c r="S452" s="488" t="str">
        <f>IFERROR(INDEX(Customer!D:D,MATCH(R452,Customer!C:C,0),0),"")</f>
        <v/>
      </c>
      <c r="T452" s="490" t="str">
        <f>IFERROR(INDEX('Kode Akun'!N:N,MATCH(H452,'Kode Akun'!C:C,0),0),"")</f>
        <v/>
      </c>
      <c r="U452" s="488" t="str">
        <f>IFERROR(INDEX('Kode Akun'!O:O,MATCH(H452,'Kode Akun'!C:C,0),0),"")</f>
        <v/>
      </c>
      <c r="V452" s="166"/>
    </row>
    <row r="453" spans="1:22" ht="15" customHeight="1" x14ac:dyDescent="0.25">
      <c r="A453" s="51">
        <f t="shared" si="18"/>
        <v>0</v>
      </c>
      <c r="B453" s="51">
        <f t="shared" si="19"/>
        <v>0</v>
      </c>
      <c r="C453" s="237">
        <f t="shared" si="20"/>
        <v>0</v>
      </c>
      <c r="D453" s="477">
        <v>444</v>
      </c>
      <c r="E453" s="478"/>
      <c r="F453" s="477"/>
      <c r="G453" s="479"/>
      <c r="H453" s="477"/>
      <c r="I453" s="480" t="str">
        <f>IF(H453&lt;&gt;"",INDEX('Kode Akun'!$D:$D,MATCH($H453,'Kode Akun'!$C:$C,0),0),"")</f>
        <v/>
      </c>
      <c r="J453" s="481"/>
      <c r="K453" s="481"/>
      <c r="L453" s="482"/>
      <c r="M453" s="483"/>
      <c r="N453" s="484"/>
      <c r="O453" s="484"/>
      <c r="P453" s="488" t="str">
        <f>IFERROR(INDEX(Supplier!D:D,MATCH(O453,Supplier!C:C,0),0),"")</f>
        <v/>
      </c>
      <c r="Q453" s="484"/>
      <c r="R453" s="484"/>
      <c r="S453" s="488" t="str">
        <f>IFERROR(INDEX(Customer!D:D,MATCH(R453,Customer!C:C,0),0),"")</f>
        <v/>
      </c>
      <c r="T453" s="490" t="str">
        <f>IFERROR(INDEX('Kode Akun'!N:N,MATCH(H453,'Kode Akun'!C:C,0),0),"")</f>
        <v/>
      </c>
      <c r="U453" s="488" t="str">
        <f>IFERROR(INDEX('Kode Akun'!O:O,MATCH(H453,'Kode Akun'!C:C,0),0),"")</f>
        <v/>
      </c>
      <c r="V453" s="166"/>
    </row>
    <row r="454" spans="1:22" ht="15" customHeight="1" x14ac:dyDescent="0.25">
      <c r="A454" s="51">
        <f t="shared" si="18"/>
        <v>0</v>
      </c>
      <c r="B454" s="51">
        <f t="shared" si="19"/>
        <v>0</v>
      </c>
      <c r="C454" s="237">
        <f t="shared" si="20"/>
        <v>0</v>
      </c>
      <c r="D454" s="477">
        <v>445</v>
      </c>
      <c r="E454" s="478"/>
      <c r="F454" s="477"/>
      <c r="G454" s="479"/>
      <c r="H454" s="477"/>
      <c r="I454" s="480" t="str">
        <f>IF(H454&lt;&gt;"",INDEX('Kode Akun'!$D:$D,MATCH($H454,'Kode Akun'!$C:$C,0),0),"")</f>
        <v/>
      </c>
      <c r="J454" s="481"/>
      <c r="K454" s="481"/>
      <c r="L454" s="482"/>
      <c r="M454" s="483"/>
      <c r="N454" s="484"/>
      <c r="O454" s="484"/>
      <c r="P454" s="488" t="str">
        <f>IFERROR(INDEX(Supplier!D:D,MATCH(O454,Supplier!C:C,0),0),"")</f>
        <v/>
      </c>
      <c r="Q454" s="484"/>
      <c r="R454" s="484"/>
      <c r="S454" s="488" t="str">
        <f>IFERROR(INDEX(Customer!D:D,MATCH(R454,Customer!C:C,0),0),"")</f>
        <v/>
      </c>
      <c r="T454" s="490" t="str">
        <f>IFERROR(INDEX('Kode Akun'!N:N,MATCH(H454,'Kode Akun'!C:C,0),0),"")</f>
        <v/>
      </c>
      <c r="U454" s="488" t="str">
        <f>IFERROR(INDEX('Kode Akun'!O:O,MATCH(H454,'Kode Akun'!C:C,0),0),"")</f>
        <v/>
      </c>
      <c r="V454" s="166"/>
    </row>
    <row r="455" spans="1:22" ht="15" customHeight="1" x14ac:dyDescent="0.25">
      <c r="A455" s="51">
        <f t="shared" si="18"/>
        <v>0</v>
      </c>
      <c r="B455" s="51">
        <f t="shared" si="19"/>
        <v>0</v>
      </c>
      <c r="C455" s="237">
        <f t="shared" si="20"/>
        <v>0</v>
      </c>
      <c r="D455" s="477">
        <v>446</v>
      </c>
      <c r="E455" s="478"/>
      <c r="F455" s="477"/>
      <c r="G455" s="479"/>
      <c r="H455" s="477"/>
      <c r="I455" s="480" t="str">
        <f>IF(H455&lt;&gt;"",INDEX('Kode Akun'!$D:$D,MATCH($H455,'Kode Akun'!$C:$C,0),0),"")</f>
        <v/>
      </c>
      <c r="J455" s="481"/>
      <c r="K455" s="481"/>
      <c r="L455" s="482"/>
      <c r="M455" s="483"/>
      <c r="N455" s="484"/>
      <c r="O455" s="484"/>
      <c r="P455" s="488" t="str">
        <f>IFERROR(INDEX(Supplier!D:D,MATCH(O455,Supplier!C:C,0),0),"")</f>
        <v/>
      </c>
      <c r="Q455" s="484"/>
      <c r="R455" s="484"/>
      <c r="S455" s="488" t="str">
        <f>IFERROR(INDEX(Customer!D:D,MATCH(R455,Customer!C:C,0),0),"")</f>
        <v/>
      </c>
      <c r="T455" s="490" t="str">
        <f>IFERROR(INDEX('Kode Akun'!N:N,MATCH(H455,'Kode Akun'!C:C,0),0),"")</f>
        <v/>
      </c>
      <c r="U455" s="488" t="str">
        <f>IFERROR(INDEX('Kode Akun'!O:O,MATCH(H455,'Kode Akun'!C:C,0),0),"")</f>
        <v/>
      </c>
      <c r="V455" s="166"/>
    </row>
    <row r="456" spans="1:22" ht="15" customHeight="1" x14ac:dyDescent="0.25">
      <c r="A456" s="51">
        <f t="shared" si="18"/>
        <v>0</v>
      </c>
      <c r="B456" s="51">
        <f t="shared" si="19"/>
        <v>0</v>
      </c>
      <c r="C456" s="237">
        <f t="shared" si="20"/>
        <v>0</v>
      </c>
      <c r="D456" s="477">
        <v>447</v>
      </c>
      <c r="E456" s="478"/>
      <c r="F456" s="477"/>
      <c r="G456" s="479"/>
      <c r="H456" s="477"/>
      <c r="I456" s="480" t="str">
        <f>IF(H456&lt;&gt;"",INDEX('Kode Akun'!$D:$D,MATCH($H456,'Kode Akun'!$C:$C,0),0),"")</f>
        <v/>
      </c>
      <c r="J456" s="481"/>
      <c r="K456" s="481"/>
      <c r="L456" s="482"/>
      <c r="M456" s="483"/>
      <c r="N456" s="484"/>
      <c r="O456" s="484"/>
      <c r="P456" s="488" t="str">
        <f>IFERROR(INDEX(Supplier!D:D,MATCH(O456,Supplier!C:C,0),0),"")</f>
        <v/>
      </c>
      <c r="Q456" s="484"/>
      <c r="R456" s="484"/>
      <c r="S456" s="488" t="str">
        <f>IFERROR(INDEX(Customer!D:D,MATCH(R456,Customer!C:C,0),0),"")</f>
        <v/>
      </c>
      <c r="T456" s="490" t="str">
        <f>IFERROR(INDEX('Kode Akun'!N:N,MATCH(H456,'Kode Akun'!C:C,0),0),"")</f>
        <v/>
      </c>
      <c r="U456" s="488" t="str">
        <f>IFERROR(INDEX('Kode Akun'!O:O,MATCH(H456,'Kode Akun'!C:C,0),0),"")</f>
        <v/>
      </c>
      <c r="V456" s="166"/>
    </row>
    <row r="457" spans="1:22" ht="15" customHeight="1" x14ac:dyDescent="0.25">
      <c r="A457" s="51">
        <f t="shared" si="18"/>
        <v>0</v>
      </c>
      <c r="B457" s="51">
        <f t="shared" si="19"/>
        <v>0</v>
      </c>
      <c r="C457" s="237">
        <f t="shared" si="20"/>
        <v>0</v>
      </c>
      <c r="D457" s="477">
        <v>448</v>
      </c>
      <c r="E457" s="478"/>
      <c r="F457" s="477"/>
      <c r="G457" s="479"/>
      <c r="H457" s="477"/>
      <c r="I457" s="480" t="str">
        <f>IF(H457&lt;&gt;"",INDEX('Kode Akun'!$D:$D,MATCH($H457,'Kode Akun'!$C:$C,0),0),"")</f>
        <v/>
      </c>
      <c r="J457" s="481"/>
      <c r="K457" s="481"/>
      <c r="L457" s="482"/>
      <c r="M457" s="483"/>
      <c r="N457" s="484"/>
      <c r="O457" s="484"/>
      <c r="P457" s="488" t="str">
        <f>IFERROR(INDEX(Supplier!D:D,MATCH(O457,Supplier!C:C,0),0),"")</f>
        <v/>
      </c>
      <c r="Q457" s="484"/>
      <c r="R457" s="484"/>
      <c r="S457" s="488" t="str">
        <f>IFERROR(INDEX(Customer!D:D,MATCH(R457,Customer!C:C,0),0),"")</f>
        <v/>
      </c>
      <c r="T457" s="490" t="str">
        <f>IFERROR(INDEX('Kode Akun'!N:N,MATCH(H457,'Kode Akun'!C:C,0),0),"")</f>
        <v/>
      </c>
      <c r="U457" s="488" t="str">
        <f>IFERROR(INDEX('Kode Akun'!O:O,MATCH(H457,'Kode Akun'!C:C,0),0),"")</f>
        <v/>
      </c>
      <c r="V457" s="166"/>
    </row>
    <row r="458" spans="1:22" ht="15" customHeight="1" x14ac:dyDescent="0.25">
      <c r="A458" s="51">
        <f t="shared" ref="A458:A509" si="21">IF(AND(H458=arapcontrol,O458=arapledgercode),IF(A457=0,APJKMax+A457+1,A457+1),A457)</f>
        <v>0</v>
      </c>
      <c r="B458" s="51">
        <f t="shared" ref="B458:B509" si="22">IF(AND(H458=AkunARKontrol,R458=AkunAR),IF(B457=0,ARJKMax+B457+1,B457+1),B457)</f>
        <v>0</v>
      </c>
      <c r="C458" s="237">
        <f t="shared" ref="C458:C509" si="23">IF(H458=AkunBukuBesar,IF(C457=0,GLJHMax+C457+1,C457+1),C457)</f>
        <v>0</v>
      </c>
      <c r="D458" s="477">
        <v>449</v>
      </c>
      <c r="E458" s="478"/>
      <c r="F458" s="477"/>
      <c r="G458" s="479"/>
      <c r="H458" s="477"/>
      <c r="I458" s="480" t="str">
        <f>IF(H458&lt;&gt;"",INDEX('Kode Akun'!$D:$D,MATCH($H458,'Kode Akun'!$C:$C,0),0),"")</f>
        <v/>
      </c>
      <c r="J458" s="481"/>
      <c r="K458" s="481"/>
      <c r="L458" s="482"/>
      <c r="M458" s="483"/>
      <c r="N458" s="484"/>
      <c r="O458" s="484"/>
      <c r="P458" s="488" t="str">
        <f>IFERROR(INDEX(Supplier!D:D,MATCH(O458,Supplier!C:C,0),0),"")</f>
        <v/>
      </c>
      <c r="Q458" s="484"/>
      <c r="R458" s="484"/>
      <c r="S458" s="488" t="str">
        <f>IFERROR(INDEX(Customer!D:D,MATCH(R458,Customer!C:C,0),0),"")</f>
        <v/>
      </c>
      <c r="T458" s="490" t="str">
        <f>IFERROR(INDEX('Kode Akun'!N:N,MATCH(H458,'Kode Akun'!C:C,0),0),"")</f>
        <v/>
      </c>
      <c r="U458" s="488" t="str">
        <f>IFERROR(INDEX('Kode Akun'!O:O,MATCH(H458,'Kode Akun'!C:C,0),0),"")</f>
        <v/>
      </c>
      <c r="V458" s="166"/>
    </row>
    <row r="459" spans="1:22" ht="15" customHeight="1" x14ac:dyDescent="0.25">
      <c r="A459" s="51">
        <f t="shared" si="21"/>
        <v>0</v>
      </c>
      <c r="B459" s="51">
        <f t="shared" si="22"/>
        <v>0</v>
      </c>
      <c r="C459" s="237">
        <f t="shared" si="23"/>
        <v>0</v>
      </c>
      <c r="D459" s="477">
        <v>450</v>
      </c>
      <c r="E459" s="478"/>
      <c r="F459" s="477"/>
      <c r="G459" s="479"/>
      <c r="H459" s="477"/>
      <c r="I459" s="480" t="str">
        <f>IF(H459&lt;&gt;"",INDEX('Kode Akun'!$D:$D,MATCH($H459,'Kode Akun'!$C:$C,0),0),"")</f>
        <v/>
      </c>
      <c r="J459" s="481"/>
      <c r="K459" s="481"/>
      <c r="L459" s="482"/>
      <c r="M459" s="483"/>
      <c r="N459" s="484"/>
      <c r="O459" s="484"/>
      <c r="P459" s="488" t="str">
        <f>IFERROR(INDEX(Supplier!D:D,MATCH(O459,Supplier!C:C,0),0),"")</f>
        <v/>
      </c>
      <c r="Q459" s="484"/>
      <c r="R459" s="484"/>
      <c r="S459" s="488" t="str">
        <f>IFERROR(INDEX(Customer!D:D,MATCH(R459,Customer!C:C,0),0),"")</f>
        <v/>
      </c>
      <c r="T459" s="490" t="str">
        <f>IFERROR(INDEX('Kode Akun'!N:N,MATCH(H459,'Kode Akun'!C:C,0),0),"")</f>
        <v/>
      </c>
      <c r="U459" s="488" t="str">
        <f>IFERROR(INDEX('Kode Akun'!O:O,MATCH(H459,'Kode Akun'!C:C,0),0),"")</f>
        <v/>
      </c>
      <c r="V459" s="166"/>
    </row>
    <row r="460" spans="1:22" ht="15" customHeight="1" x14ac:dyDescent="0.25">
      <c r="A460" s="51">
        <f t="shared" si="21"/>
        <v>0</v>
      </c>
      <c r="B460" s="51">
        <f t="shared" si="22"/>
        <v>0</v>
      </c>
      <c r="C460" s="237">
        <f t="shared" si="23"/>
        <v>0</v>
      </c>
      <c r="D460" s="477">
        <v>451</v>
      </c>
      <c r="E460" s="478"/>
      <c r="F460" s="477"/>
      <c r="G460" s="479"/>
      <c r="H460" s="477"/>
      <c r="I460" s="480" t="str">
        <f>IF(H460&lt;&gt;"",INDEX('Kode Akun'!$D:$D,MATCH($H460,'Kode Akun'!$C:$C,0),0),"")</f>
        <v/>
      </c>
      <c r="J460" s="481"/>
      <c r="K460" s="481"/>
      <c r="L460" s="482"/>
      <c r="M460" s="483"/>
      <c r="N460" s="484"/>
      <c r="O460" s="484"/>
      <c r="P460" s="488" t="str">
        <f>IFERROR(INDEX(Supplier!D:D,MATCH(O460,Supplier!C:C,0),0),"")</f>
        <v/>
      </c>
      <c r="Q460" s="484"/>
      <c r="R460" s="484"/>
      <c r="S460" s="488" t="str">
        <f>IFERROR(INDEX(Customer!D:D,MATCH(R460,Customer!C:C,0),0),"")</f>
        <v/>
      </c>
      <c r="T460" s="490" t="str">
        <f>IFERROR(INDEX('Kode Akun'!N:N,MATCH(H460,'Kode Akun'!C:C,0),0),"")</f>
        <v/>
      </c>
      <c r="U460" s="488" t="str">
        <f>IFERROR(INDEX('Kode Akun'!O:O,MATCH(H460,'Kode Akun'!C:C,0),0),"")</f>
        <v/>
      </c>
      <c r="V460" s="166"/>
    </row>
    <row r="461" spans="1:22" ht="15" customHeight="1" x14ac:dyDescent="0.25">
      <c r="A461" s="51">
        <f t="shared" si="21"/>
        <v>0</v>
      </c>
      <c r="B461" s="51">
        <f t="shared" si="22"/>
        <v>0</v>
      </c>
      <c r="C461" s="237">
        <f t="shared" si="23"/>
        <v>0</v>
      </c>
      <c r="D461" s="477">
        <v>452</v>
      </c>
      <c r="E461" s="478"/>
      <c r="F461" s="477"/>
      <c r="G461" s="479"/>
      <c r="H461" s="477"/>
      <c r="I461" s="480" t="str">
        <f>IF(H461&lt;&gt;"",INDEX('Kode Akun'!$D:$D,MATCH($H461,'Kode Akun'!$C:$C,0),0),"")</f>
        <v/>
      </c>
      <c r="J461" s="481"/>
      <c r="K461" s="481"/>
      <c r="L461" s="482"/>
      <c r="M461" s="483"/>
      <c r="N461" s="484"/>
      <c r="O461" s="484"/>
      <c r="P461" s="488" t="str">
        <f>IFERROR(INDEX(Supplier!D:D,MATCH(O461,Supplier!C:C,0),0),"")</f>
        <v/>
      </c>
      <c r="Q461" s="484"/>
      <c r="R461" s="484"/>
      <c r="S461" s="488" t="str">
        <f>IFERROR(INDEX(Customer!D:D,MATCH(R461,Customer!C:C,0),0),"")</f>
        <v/>
      </c>
      <c r="T461" s="490" t="str">
        <f>IFERROR(INDEX('Kode Akun'!N:N,MATCH(H461,'Kode Akun'!C:C,0),0),"")</f>
        <v/>
      </c>
      <c r="U461" s="488" t="str">
        <f>IFERROR(INDEX('Kode Akun'!O:O,MATCH(H461,'Kode Akun'!C:C,0),0),"")</f>
        <v/>
      </c>
      <c r="V461" s="166"/>
    </row>
    <row r="462" spans="1:22" ht="15" customHeight="1" x14ac:dyDescent="0.25">
      <c r="A462" s="51">
        <f t="shared" si="21"/>
        <v>0</v>
      </c>
      <c r="B462" s="51">
        <f t="shared" si="22"/>
        <v>0</v>
      </c>
      <c r="C462" s="237">
        <f t="shared" si="23"/>
        <v>0</v>
      </c>
      <c r="D462" s="477">
        <v>453</v>
      </c>
      <c r="E462" s="478"/>
      <c r="F462" s="477"/>
      <c r="G462" s="479"/>
      <c r="H462" s="477"/>
      <c r="I462" s="480" t="str">
        <f>IF(H462&lt;&gt;"",INDEX('Kode Akun'!$D:$D,MATCH($H462,'Kode Akun'!$C:$C,0),0),"")</f>
        <v/>
      </c>
      <c r="J462" s="481"/>
      <c r="K462" s="481"/>
      <c r="L462" s="482"/>
      <c r="M462" s="483"/>
      <c r="N462" s="484"/>
      <c r="O462" s="484"/>
      <c r="P462" s="488" t="str">
        <f>IFERROR(INDEX(Supplier!D:D,MATCH(O462,Supplier!C:C,0),0),"")</f>
        <v/>
      </c>
      <c r="Q462" s="484"/>
      <c r="R462" s="484"/>
      <c r="S462" s="488" t="str">
        <f>IFERROR(INDEX(Customer!D:D,MATCH(R462,Customer!C:C,0),0),"")</f>
        <v/>
      </c>
      <c r="T462" s="490" t="str">
        <f>IFERROR(INDEX('Kode Akun'!N:N,MATCH(H462,'Kode Akun'!C:C,0),0),"")</f>
        <v/>
      </c>
      <c r="U462" s="488" t="str">
        <f>IFERROR(INDEX('Kode Akun'!O:O,MATCH(H462,'Kode Akun'!C:C,0),0),"")</f>
        <v/>
      </c>
      <c r="V462" s="166"/>
    </row>
    <row r="463" spans="1:22" ht="15" customHeight="1" x14ac:dyDescent="0.25">
      <c r="A463" s="51">
        <f t="shared" si="21"/>
        <v>0</v>
      </c>
      <c r="B463" s="51">
        <f t="shared" si="22"/>
        <v>0</v>
      </c>
      <c r="C463" s="237">
        <f t="shared" si="23"/>
        <v>0</v>
      </c>
      <c r="D463" s="477">
        <v>454</v>
      </c>
      <c r="E463" s="478"/>
      <c r="F463" s="477"/>
      <c r="G463" s="479"/>
      <c r="H463" s="477"/>
      <c r="I463" s="480" t="str">
        <f>IF(H463&lt;&gt;"",INDEX('Kode Akun'!$D:$D,MATCH($H463,'Kode Akun'!$C:$C,0),0),"")</f>
        <v/>
      </c>
      <c r="J463" s="481"/>
      <c r="K463" s="481"/>
      <c r="L463" s="482"/>
      <c r="M463" s="483"/>
      <c r="N463" s="484"/>
      <c r="O463" s="484"/>
      <c r="P463" s="488" t="str">
        <f>IFERROR(INDEX(Supplier!D:D,MATCH(O463,Supplier!C:C,0),0),"")</f>
        <v/>
      </c>
      <c r="Q463" s="484"/>
      <c r="R463" s="484"/>
      <c r="S463" s="488" t="str">
        <f>IFERROR(INDEX(Customer!D:D,MATCH(R463,Customer!C:C,0),0),"")</f>
        <v/>
      </c>
      <c r="T463" s="490" t="str">
        <f>IFERROR(INDEX('Kode Akun'!N:N,MATCH(H463,'Kode Akun'!C:C,0),0),"")</f>
        <v/>
      </c>
      <c r="U463" s="488" t="str">
        <f>IFERROR(INDEX('Kode Akun'!O:O,MATCH(H463,'Kode Akun'!C:C,0),0),"")</f>
        <v/>
      </c>
      <c r="V463" s="166"/>
    </row>
    <row r="464" spans="1:22" ht="15" customHeight="1" x14ac:dyDescent="0.25">
      <c r="A464" s="51">
        <f t="shared" si="21"/>
        <v>0</v>
      </c>
      <c r="B464" s="51">
        <f t="shared" si="22"/>
        <v>0</v>
      </c>
      <c r="C464" s="237">
        <f t="shared" si="23"/>
        <v>0</v>
      </c>
      <c r="D464" s="477">
        <v>455</v>
      </c>
      <c r="E464" s="478"/>
      <c r="F464" s="477"/>
      <c r="G464" s="479"/>
      <c r="H464" s="477"/>
      <c r="I464" s="480" t="str">
        <f>IF(H464&lt;&gt;"",INDEX('Kode Akun'!$D:$D,MATCH($H464,'Kode Akun'!$C:$C,0),0),"")</f>
        <v/>
      </c>
      <c r="J464" s="481"/>
      <c r="K464" s="481"/>
      <c r="L464" s="482"/>
      <c r="M464" s="483"/>
      <c r="N464" s="484"/>
      <c r="O464" s="484"/>
      <c r="P464" s="488" t="str">
        <f>IFERROR(INDEX(Supplier!D:D,MATCH(O464,Supplier!C:C,0),0),"")</f>
        <v/>
      </c>
      <c r="Q464" s="484"/>
      <c r="R464" s="484"/>
      <c r="S464" s="488" t="str">
        <f>IFERROR(INDEX(Customer!D:D,MATCH(R464,Customer!C:C,0),0),"")</f>
        <v/>
      </c>
      <c r="T464" s="490" t="str">
        <f>IFERROR(INDEX('Kode Akun'!N:N,MATCH(H464,'Kode Akun'!C:C,0),0),"")</f>
        <v/>
      </c>
      <c r="U464" s="488" t="str">
        <f>IFERROR(INDEX('Kode Akun'!O:O,MATCH(H464,'Kode Akun'!C:C,0),0),"")</f>
        <v/>
      </c>
      <c r="V464" s="166"/>
    </row>
    <row r="465" spans="1:22" ht="15" customHeight="1" x14ac:dyDescent="0.25">
      <c r="A465" s="51">
        <f t="shared" si="21"/>
        <v>0</v>
      </c>
      <c r="B465" s="51">
        <f t="shared" si="22"/>
        <v>0</v>
      </c>
      <c r="C465" s="237">
        <f t="shared" si="23"/>
        <v>0</v>
      </c>
      <c r="D465" s="477">
        <v>456</v>
      </c>
      <c r="E465" s="478"/>
      <c r="F465" s="477"/>
      <c r="G465" s="479"/>
      <c r="H465" s="477"/>
      <c r="I465" s="480" t="str">
        <f>IF(H465&lt;&gt;"",INDEX('Kode Akun'!$D:$D,MATCH($H465,'Kode Akun'!$C:$C,0),0),"")</f>
        <v/>
      </c>
      <c r="J465" s="481"/>
      <c r="K465" s="481"/>
      <c r="L465" s="482"/>
      <c r="M465" s="483"/>
      <c r="N465" s="484"/>
      <c r="O465" s="484"/>
      <c r="P465" s="488" t="str">
        <f>IFERROR(INDEX(Supplier!D:D,MATCH(O465,Supplier!C:C,0),0),"")</f>
        <v/>
      </c>
      <c r="Q465" s="484"/>
      <c r="R465" s="484"/>
      <c r="S465" s="488" t="str">
        <f>IFERROR(INDEX(Customer!D:D,MATCH(R465,Customer!C:C,0),0),"")</f>
        <v/>
      </c>
      <c r="T465" s="490" t="str">
        <f>IFERROR(INDEX('Kode Akun'!N:N,MATCH(H465,'Kode Akun'!C:C,0),0),"")</f>
        <v/>
      </c>
      <c r="U465" s="488" t="str">
        <f>IFERROR(INDEX('Kode Akun'!O:O,MATCH(H465,'Kode Akun'!C:C,0),0),"")</f>
        <v/>
      </c>
      <c r="V465" s="166"/>
    </row>
    <row r="466" spans="1:22" ht="15" customHeight="1" x14ac:dyDescent="0.25">
      <c r="A466" s="51">
        <f t="shared" si="21"/>
        <v>0</v>
      </c>
      <c r="B466" s="51">
        <f t="shared" si="22"/>
        <v>0</v>
      </c>
      <c r="C466" s="237">
        <f t="shared" si="23"/>
        <v>0</v>
      </c>
      <c r="D466" s="477">
        <v>457</v>
      </c>
      <c r="E466" s="478"/>
      <c r="F466" s="477"/>
      <c r="G466" s="479"/>
      <c r="H466" s="477"/>
      <c r="I466" s="480" t="str">
        <f>IF(H466&lt;&gt;"",INDEX('Kode Akun'!$D:$D,MATCH($H466,'Kode Akun'!$C:$C,0),0),"")</f>
        <v/>
      </c>
      <c r="J466" s="481"/>
      <c r="K466" s="481"/>
      <c r="L466" s="482"/>
      <c r="M466" s="483"/>
      <c r="N466" s="484"/>
      <c r="O466" s="484"/>
      <c r="P466" s="488" t="str">
        <f>IFERROR(INDEX(Supplier!D:D,MATCH(O466,Supplier!C:C,0),0),"")</f>
        <v/>
      </c>
      <c r="Q466" s="484"/>
      <c r="R466" s="484"/>
      <c r="S466" s="488" t="str">
        <f>IFERROR(INDEX(Customer!D:D,MATCH(R466,Customer!C:C,0),0),"")</f>
        <v/>
      </c>
      <c r="T466" s="490" t="str">
        <f>IFERROR(INDEX('Kode Akun'!N:N,MATCH(H466,'Kode Akun'!C:C,0),0),"")</f>
        <v/>
      </c>
      <c r="U466" s="488" t="str">
        <f>IFERROR(INDEX('Kode Akun'!O:O,MATCH(H466,'Kode Akun'!C:C,0),0),"")</f>
        <v/>
      </c>
      <c r="V466" s="166"/>
    </row>
    <row r="467" spans="1:22" ht="15" customHeight="1" x14ac:dyDescent="0.25">
      <c r="A467" s="51">
        <f t="shared" si="21"/>
        <v>0</v>
      </c>
      <c r="B467" s="51">
        <f t="shared" si="22"/>
        <v>0</v>
      </c>
      <c r="C467" s="237">
        <f t="shared" si="23"/>
        <v>0</v>
      </c>
      <c r="D467" s="477">
        <v>458</v>
      </c>
      <c r="E467" s="478"/>
      <c r="F467" s="477"/>
      <c r="G467" s="479"/>
      <c r="H467" s="477"/>
      <c r="I467" s="480" t="str">
        <f>IF(H467&lt;&gt;"",INDEX('Kode Akun'!$D:$D,MATCH($H467,'Kode Akun'!$C:$C,0),0),"")</f>
        <v/>
      </c>
      <c r="J467" s="481"/>
      <c r="K467" s="481"/>
      <c r="L467" s="482"/>
      <c r="M467" s="483"/>
      <c r="N467" s="484"/>
      <c r="O467" s="484"/>
      <c r="P467" s="488" t="str">
        <f>IFERROR(INDEX(Supplier!D:D,MATCH(O467,Supplier!C:C,0),0),"")</f>
        <v/>
      </c>
      <c r="Q467" s="484"/>
      <c r="R467" s="484"/>
      <c r="S467" s="488" t="str">
        <f>IFERROR(INDEX(Customer!D:D,MATCH(R467,Customer!C:C,0),0),"")</f>
        <v/>
      </c>
      <c r="T467" s="490" t="str">
        <f>IFERROR(INDEX('Kode Akun'!N:N,MATCH(H467,'Kode Akun'!C:C,0),0),"")</f>
        <v/>
      </c>
      <c r="U467" s="488" t="str">
        <f>IFERROR(INDEX('Kode Akun'!O:O,MATCH(H467,'Kode Akun'!C:C,0),0),"")</f>
        <v/>
      </c>
      <c r="V467" s="166"/>
    </row>
    <row r="468" spans="1:22" ht="15" customHeight="1" x14ac:dyDescent="0.25">
      <c r="A468" s="51">
        <f t="shared" si="21"/>
        <v>0</v>
      </c>
      <c r="B468" s="51">
        <f t="shared" si="22"/>
        <v>0</v>
      </c>
      <c r="C468" s="237">
        <f t="shared" si="23"/>
        <v>0</v>
      </c>
      <c r="D468" s="477">
        <v>459</v>
      </c>
      <c r="E468" s="478"/>
      <c r="F468" s="477"/>
      <c r="G468" s="479"/>
      <c r="H468" s="477"/>
      <c r="I468" s="480" t="str">
        <f>IF(H468&lt;&gt;"",INDEX('Kode Akun'!$D:$D,MATCH($H468,'Kode Akun'!$C:$C,0),0),"")</f>
        <v/>
      </c>
      <c r="J468" s="481"/>
      <c r="K468" s="481"/>
      <c r="L468" s="482"/>
      <c r="M468" s="483"/>
      <c r="N468" s="484"/>
      <c r="O468" s="484"/>
      <c r="P468" s="488" t="str">
        <f>IFERROR(INDEX(Supplier!D:D,MATCH(O468,Supplier!C:C,0),0),"")</f>
        <v/>
      </c>
      <c r="Q468" s="484"/>
      <c r="R468" s="484"/>
      <c r="S468" s="488" t="str">
        <f>IFERROR(INDEX(Customer!D:D,MATCH(R468,Customer!C:C,0),0),"")</f>
        <v/>
      </c>
      <c r="T468" s="490" t="str">
        <f>IFERROR(INDEX('Kode Akun'!N:N,MATCH(H468,'Kode Akun'!C:C,0),0),"")</f>
        <v/>
      </c>
      <c r="U468" s="488" t="str">
        <f>IFERROR(INDEX('Kode Akun'!O:O,MATCH(H468,'Kode Akun'!C:C,0),0),"")</f>
        <v/>
      </c>
      <c r="V468" s="166"/>
    </row>
    <row r="469" spans="1:22" ht="15" customHeight="1" x14ac:dyDescent="0.25">
      <c r="A469" s="51">
        <f t="shared" si="21"/>
        <v>0</v>
      </c>
      <c r="B469" s="51">
        <f t="shared" si="22"/>
        <v>0</v>
      </c>
      <c r="C469" s="237">
        <f t="shared" si="23"/>
        <v>0</v>
      </c>
      <c r="D469" s="477">
        <v>460</v>
      </c>
      <c r="E469" s="478"/>
      <c r="F469" s="477"/>
      <c r="G469" s="479"/>
      <c r="H469" s="477"/>
      <c r="I469" s="480" t="str">
        <f>IF(H469&lt;&gt;"",INDEX('Kode Akun'!$D:$D,MATCH($H469,'Kode Akun'!$C:$C,0),0),"")</f>
        <v/>
      </c>
      <c r="J469" s="481"/>
      <c r="K469" s="481"/>
      <c r="L469" s="482"/>
      <c r="M469" s="483"/>
      <c r="N469" s="484"/>
      <c r="O469" s="484"/>
      <c r="P469" s="488" t="str">
        <f>IFERROR(INDEX(Supplier!D:D,MATCH(O469,Supplier!C:C,0),0),"")</f>
        <v/>
      </c>
      <c r="Q469" s="484"/>
      <c r="R469" s="484"/>
      <c r="S469" s="488" t="str">
        <f>IFERROR(INDEX(Customer!D:D,MATCH(R469,Customer!C:C,0),0),"")</f>
        <v/>
      </c>
      <c r="T469" s="490" t="str">
        <f>IFERROR(INDEX('Kode Akun'!N:N,MATCH(H469,'Kode Akun'!C:C,0),0),"")</f>
        <v/>
      </c>
      <c r="U469" s="488" t="str">
        <f>IFERROR(INDEX('Kode Akun'!O:O,MATCH(H469,'Kode Akun'!C:C,0),0),"")</f>
        <v/>
      </c>
      <c r="V469" s="166"/>
    </row>
    <row r="470" spans="1:22" ht="15" customHeight="1" x14ac:dyDescent="0.25">
      <c r="A470" s="51">
        <f t="shared" si="21"/>
        <v>0</v>
      </c>
      <c r="B470" s="51">
        <f t="shared" si="22"/>
        <v>0</v>
      </c>
      <c r="C470" s="237">
        <f t="shared" si="23"/>
        <v>0</v>
      </c>
      <c r="D470" s="477">
        <v>461</v>
      </c>
      <c r="E470" s="478"/>
      <c r="F470" s="477"/>
      <c r="G470" s="479"/>
      <c r="H470" s="477"/>
      <c r="I470" s="480" t="str">
        <f>IF(H470&lt;&gt;"",INDEX('Kode Akun'!$D:$D,MATCH($H470,'Kode Akun'!$C:$C,0),0),"")</f>
        <v/>
      </c>
      <c r="J470" s="481"/>
      <c r="K470" s="481"/>
      <c r="L470" s="482"/>
      <c r="M470" s="483"/>
      <c r="N470" s="484"/>
      <c r="O470" s="484"/>
      <c r="P470" s="488" t="str">
        <f>IFERROR(INDEX(Supplier!D:D,MATCH(O470,Supplier!C:C,0),0),"")</f>
        <v/>
      </c>
      <c r="Q470" s="484"/>
      <c r="R470" s="484"/>
      <c r="S470" s="488" t="str">
        <f>IFERROR(INDEX(Customer!D:D,MATCH(R470,Customer!C:C,0),0),"")</f>
        <v/>
      </c>
      <c r="T470" s="490" t="str">
        <f>IFERROR(INDEX('Kode Akun'!N:N,MATCH(H470,'Kode Akun'!C:C,0),0),"")</f>
        <v/>
      </c>
      <c r="U470" s="488" t="str">
        <f>IFERROR(INDEX('Kode Akun'!O:O,MATCH(H470,'Kode Akun'!C:C,0),0),"")</f>
        <v/>
      </c>
      <c r="V470" s="166"/>
    </row>
    <row r="471" spans="1:22" ht="15" customHeight="1" x14ac:dyDescent="0.25">
      <c r="A471" s="51">
        <f t="shared" si="21"/>
        <v>0</v>
      </c>
      <c r="B471" s="51">
        <f t="shared" si="22"/>
        <v>0</v>
      </c>
      <c r="C471" s="237">
        <f t="shared" si="23"/>
        <v>0</v>
      </c>
      <c r="D471" s="477">
        <v>462</v>
      </c>
      <c r="E471" s="478"/>
      <c r="F471" s="477"/>
      <c r="G471" s="479"/>
      <c r="H471" s="477"/>
      <c r="I471" s="480" t="str">
        <f>IF(H471&lt;&gt;"",INDEX('Kode Akun'!$D:$D,MATCH($H471,'Kode Akun'!$C:$C,0),0),"")</f>
        <v/>
      </c>
      <c r="J471" s="481"/>
      <c r="K471" s="481"/>
      <c r="L471" s="482"/>
      <c r="M471" s="483"/>
      <c r="N471" s="484"/>
      <c r="O471" s="484"/>
      <c r="P471" s="488" t="str">
        <f>IFERROR(INDEX(Supplier!D:D,MATCH(O471,Supplier!C:C,0),0),"")</f>
        <v/>
      </c>
      <c r="Q471" s="484"/>
      <c r="R471" s="484"/>
      <c r="S471" s="488" t="str">
        <f>IFERROR(INDEX(Customer!D:D,MATCH(R471,Customer!C:C,0),0),"")</f>
        <v/>
      </c>
      <c r="T471" s="490" t="str">
        <f>IFERROR(INDEX('Kode Akun'!N:N,MATCH(H471,'Kode Akun'!C:C,0),0),"")</f>
        <v/>
      </c>
      <c r="U471" s="488" t="str">
        <f>IFERROR(INDEX('Kode Akun'!O:O,MATCH(H471,'Kode Akun'!C:C,0),0),"")</f>
        <v/>
      </c>
      <c r="V471" s="166"/>
    </row>
    <row r="472" spans="1:22" ht="15" customHeight="1" x14ac:dyDescent="0.25">
      <c r="A472" s="51">
        <f t="shared" si="21"/>
        <v>0</v>
      </c>
      <c r="B472" s="51">
        <f t="shared" si="22"/>
        <v>0</v>
      </c>
      <c r="C472" s="237">
        <f t="shared" si="23"/>
        <v>0</v>
      </c>
      <c r="D472" s="477">
        <v>463</v>
      </c>
      <c r="E472" s="478"/>
      <c r="F472" s="477"/>
      <c r="G472" s="479"/>
      <c r="H472" s="477"/>
      <c r="I472" s="480" t="str">
        <f>IF(H472&lt;&gt;"",INDEX('Kode Akun'!$D:$D,MATCH($H472,'Kode Akun'!$C:$C,0),0),"")</f>
        <v/>
      </c>
      <c r="J472" s="481"/>
      <c r="K472" s="481"/>
      <c r="L472" s="482"/>
      <c r="M472" s="483"/>
      <c r="N472" s="484"/>
      <c r="O472" s="484"/>
      <c r="P472" s="488" t="str">
        <f>IFERROR(INDEX(Supplier!D:D,MATCH(O472,Supplier!C:C,0),0),"")</f>
        <v/>
      </c>
      <c r="Q472" s="484"/>
      <c r="R472" s="484"/>
      <c r="S472" s="488" t="str">
        <f>IFERROR(INDEX(Customer!D:D,MATCH(R472,Customer!C:C,0),0),"")</f>
        <v/>
      </c>
      <c r="T472" s="490" t="str">
        <f>IFERROR(INDEX('Kode Akun'!N:N,MATCH(H472,'Kode Akun'!C:C,0),0),"")</f>
        <v/>
      </c>
      <c r="U472" s="488" t="str">
        <f>IFERROR(INDEX('Kode Akun'!O:O,MATCH(H472,'Kode Akun'!C:C,0),0),"")</f>
        <v/>
      </c>
      <c r="V472" s="166"/>
    </row>
    <row r="473" spans="1:22" ht="15" customHeight="1" x14ac:dyDescent="0.25">
      <c r="A473" s="51">
        <f t="shared" si="21"/>
        <v>0</v>
      </c>
      <c r="B473" s="51">
        <f t="shared" si="22"/>
        <v>0</v>
      </c>
      <c r="C473" s="237">
        <f t="shared" si="23"/>
        <v>0</v>
      </c>
      <c r="D473" s="477">
        <v>464</v>
      </c>
      <c r="E473" s="478"/>
      <c r="F473" s="477"/>
      <c r="G473" s="479"/>
      <c r="H473" s="477"/>
      <c r="I473" s="480" t="str">
        <f>IF(H473&lt;&gt;"",INDEX('Kode Akun'!$D:$D,MATCH($H473,'Kode Akun'!$C:$C,0),0),"")</f>
        <v/>
      </c>
      <c r="J473" s="481"/>
      <c r="K473" s="481"/>
      <c r="L473" s="482"/>
      <c r="M473" s="483"/>
      <c r="N473" s="484"/>
      <c r="O473" s="484"/>
      <c r="P473" s="488" t="str">
        <f>IFERROR(INDEX(Supplier!D:D,MATCH(O473,Supplier!C:C,0),0),"")</f>
        <v/>
      </c>
      <c r="Q473" s="484"/>
      <c r="R473" s="484"/>
      <c r="S473" s="488" t="str">
        <f>IFERROR(INDEX(Customer!D:D,MATCH(R473,Customer!C:C,0),0),"")</f>
        <v/>
      </c>
      <c r="T473" s="490" t="str">
        <f>IFERROR(INDEX('Kode Akun'!N:N,MATCH(H473,'Kode Akun'!C:C,0),0),"")</f>
        <v/>
      </c>
      <c r="U473" s="488" t="str">
        <f>IFERROR(INDEX('Kode Akun'!O:O,MATCH(H473,'Kode Akun'!C:C,0),0),"")</f>
        <v/>
      </c>
      <c r="V473" s="166"/>
    </row>
    <row r="474" spans="1:22" ht="15" customHeight="1" x14ac:dyDescent="0.25">
      <c r="A474" s="51">
        <f t="shared" si="21"/>
        <v>0</v>
      </c>
      <c r="B474" s="51">
        <f t="shared" si="22"/>
        <v>0</v>
      </c>
      <c r="C474" s="237">
        <f t="shared" si="23"/>
        <v>0</v>
      </c>
      <c r="D474" s="477">
        <v>465</v>
      </c>
      <c r="E474" s="478"/>
      <c r="F474" s="477"/>
      <c r="G474" s="479"/>
      <c r="H474" s="477"/>
      <c r="I474" s="480" t="str">
        <f>IF(H474&lt;&gt;"",INDEX('Kode Akun'!$D:$D,MATCH($H474,'Kode Akun'!$C:$C,0),0),"")</f>
        <v/>
      </c>
      <c r="J474" s="481"/>
      <c r="K474" s="481"/>
      <c r="L474" s="482"/>
      <c r="M474" s="483"/>
      <c r="N474" s="484"/>
      <c r="O474" s="484"/>
      <c r="P474" s="488" t="str">
        <f>IFERROR(INDEX(Supplier!D:D,MATCH(O474,Supplier!C:C,0),0),"")</f>
        <v/>
      </c>
      <c r="Q474" s="484"/>
      <c r="R474" s="484"/>
      <c r="S474" s="488" t="str">
        <f>IFERROR(INDEX(Customer!D:D,MATCH(R474,Customer!C:C,0),0),"")</f>
        <v/>
      </c>
      <c r="T474" s="490" t="str">
        <f>IFERROR(INDEX('Kode Akun'!N:N,MATCH(H474,'Kode Akun'!C:C,0),0),"")</f>
        <v/>
      </c>
      <c r="U474" s="488" t="str">
        <f>IFERROR(INDEX('Kode Akun'!O:O,MATCH(H474,'Kode Akun'!C:C,0),0),"")</f>
        <v/>
      </c>
      <c r="V474" s="166"/>
    </row>
    <row r="475" spans="1:22" ht="15" customHeight="1" x14ac:dyDescent="0.25">
      <c r="A475" s="51">
        <f t="shared" si="21"/>
        <v>0</v>
      </c>
      <c r="B475" s="51">
        <f t="shared" si="22"/>
        <v>0</v>
      </c>
      <c r="C475" s="237">
        <f t="shared" si="23"/>
        <v>0</v>
      </c>
      <c r="D475" s="477">
        <v>466</v>
      </c>
      <c r="E475" s="478"/>
      <c r="F475" s="477"/>
      <c r="G475" s="479"/>
      <c r="H475" s="477"/>
      <c r="I475" s="480" t="str">
        <f>IF(H475&lt;&gt;"",INDEX('Kode Akun'!$D:$D,MATCH($H475,'Kode Akun'!$C:$C,0),0),"")</f>
        <v/>
      </c>
      <c r="J475" s="481"/>
      <c r="K475" s="481"/>
      <c r="L475" s="482"/>
      <c r="M475" s="483"/>
      <c r="N475" s="484"/>
      <c r="O475" s="484"/>
      <c r="P475" s="488" t="str">
        <f>IFERROR(INDEX(Supplier!D:D,MATCH(O475,Supplier!C:C,0),0),"")</f>
        <v/>
      </c>
      <c r="Q475" s="484"/>
      <c r="R475" s="484"/>
      <c r="S475" s="488" t="str">
        <f>IFERROR(INDEX(Customer!D:D,MATCH(R475,Customer!C:C,0),0),"")</f>
        <v/>
      </c>
      <c r="T475" s="490" t="str">
        <f>IFERROR(INDEX('Kode Akun'!N:N,MATCH(H475,'Kode Akun'!C:C,0),0),"")</f>
        <v/>
      </c>
      <c r="U475" s="488" t="str">
        <f>IFERROR(INDEX('Kode Akun'!O:O,MATCH(H475,'Kode Akun'!C:C,0),0),"")</f>
        <v/>
      </c>
      <c r="V475" s="166"/>
    </row>
    <row r="476" spans="1:22" ht="15" customHeight="1" x14ac:dyDescent="0.25">
      <c r="A476" s="51">
        <f t="shared" si="21"/>
        <v>0</v>
      </c>
      <c r="B476" s="51">
        <f t="shared" si="22"/>
        <v>0</v>
      </c>
      <c r="C476" s="237">
        <f t="shared" si="23"/>
        <v>0</v>
      </c>
      <c r="D476" s="477">
        <v>467</v>
      </c>
      <c r="E476" s="478"/>
      <c r="F476" s="477"/>
      <c r="G476" s="479"/>
      <c r="H476" s="477"/>
      <c r="I476" s="480" t="str">
        <f>IF(H476&lt;&gt;"",INDEX('Kode Akun'!$D:$D,MATCH($H476,'Kode Akun'!$C:$C,0),0),"")</f>
        <v/>
      </c>
      <c r="J476" s="481"/>
      <c r="K476" s="481"/>
      <c r="L476" s="482"/>
      <c r="M476" s="483"/>
      <c r="N476" s="484"/>
      <c r="O476" s="484"/>
      <c r="P476" s="488" t="str">
        <f>IFERROR(INDEX(Supplier!D:D,MATCH(O476,Supplier!C:C,0),0),"")</f>
        <v/>
      </c>
      <c r="Q476" s="484"/>
      <c r="R476" s="484"/>
      <c r="S476" s="488" t="str">
        <f>IFERROR(INDEX(Customer!D:D,MATCH(R476,Customer!C:C,0),0),"")</f>
        <v/>
      </c>
      <c r="T476" s="490" t="str">
        <f>IFERROR(INDEX('Kode Akun'!N:N,MATCH(H476,'Kode Akun'!C:C,0),0),"")</f>
        <v/>
      </c>
      <c r="U476" s="488" t="str">
        <f>IFERROR(INDEX('Kode Akun'!O:O,MATCH(H476,'Kode Akun'!C:C,0),0),"")</f>
        <v/>
      </c>
      <c r="V476" s="166"/>
    </row>
    <row r="477" spans="1:22" ht="15" customHeight="1" x14ac:dyDescent="0.25">
      <c r="A477" s="51">
        <f t="shared" si="21"/>
        <v>0</v>
      </c>
      <c r="B477" s="51">
        <f t="shared" si="22"/>
        <v>0</v>
      </c>
      <c r="C477" s="237">
        <f t="shared" si="23"/>
        <v>0</v>
      </c>
      <c r="D477" s="477">
        <v>468</v>
      </c>
      <c r="E477" s="478"/>
      <c r="F477" s="477"/>
      <c r="G477" s="479"/>
      <c r="H477" s="477"/>
      <c r="I477" s="480" t="str">
        <f>IF(H477&lt;&gt;"",INDEX('Kode Akun'!$D:$D,MATCH($H477,'Kode Akun'!$C:$C,0),0),"")</f>
        <v/>
      </c>
      <c r="J477" s="481"/>
      <c r="K477" s="481"/>
      <c r="L477" s="482"/>
      <c r="M477" s="483"/>
      <c r="N477" s="484"/>
      <c r="O477" s="484"/>
      <c r="P477" s="488" t="str">
        <f>IFERROR(INDEX(Supplier!D:D,MATCH(O477,Supplier!C:C,0),0),"")</f>
        <v/>
      </c>
      <c r="Q477" s="484"/>
      <c r="R477" s="484"/>
      <c r="S477" s="488" t="str">
        <f>IFERROR(INDEX(Customer!D:D,MATCH(R477,Customer!C:C,0),0),"")</f>
        <v/>
      </c>
      <c r="T477" s="490" t="str">
        <f>IFERROR(INDEX('Kode Akun'!N:N,MATCH(H477,'Kode Akun'!C:C,0),0),"")</f>
        <v/>
      </c>
      <c r="U477" s="488" t="str">
        <f>IFERROR(INDEX('Kode Akun'!O:O,MATCH(H477,'Kode Akun'!C:C,0),0),"")</f>
        <v/>
      </c>
      <c r="V477" s="166"/>
    </row>
    <row r="478" spans="1:22" ht="15" customHeight="1" x14ac:dyDescent="0.25">
      <c r="A478" s="51">
        <f t="shared" si="21"/>
        <v>0</v>
      </c>
      <c r="B478" s="51">
        <f t="shared" si="22"/>
        <v>0</v>
      </c>
      <c r="C478" s="237">
        <f t="shared" si="23"/>
        <v>0</v>
      </c>
      <c r="D478" s="477">
        <v>469</v>
      </c>
      <c r="E478" s="478"/>
      <c r="F478" s="477"/>
      <c r="G478" s="479"/>
      <c r="H478" s="477"/>
      <c r="I478" s="480" t="str">
        <f>IF(H478&lt;&gt;"",INDEX('Kode Akun'!$D:$D,MATCH($H478,'Kode Akun'!$C:$C,0),0),"")</f>
        <v/>
      </c>
      <c r="J478" s="481"/>
      <c r="K478" s="481"/>
      <c r="L478" s="482"/>
      <c r="M478" s="483"/>
      <c r="N478" s="484"/>
      <c r="O478" s="484"/>
      <c r="P478" s="488" t="str">
        <f>IFERROR(INDEX(Supplier!D:D,MATCH(O478,Supplier!C:C,0),0),"")</f>
        <v/>
      </c>
      <c r="Q478" s="484"/>
      <c r="R478" s="484"/>
      <c r="S478" s="488" t="str">
        <f>IFERROR(INDEX(Customer!D:D,MATCH(R478,Customer!C:C,0),0),"")</f>
        <v/>
      </c>
      <c r="T478" s="490" t="str">
        <f>IFERROR(INDEX('Kode Akun'!N:N,MATCH(H478,'Kode Akun'!C:C,0),0),"")</f>
        <v/>
      </c>
      <c r="U478" s="488" t="str">
        <f>IFERROR(INDEX('Kode Akun'!O:O,MATCH(H478,'Kode Akun'!C:C,0),0),"")</f>
        <v/>
      </c>
      <c r="V478" s="166"/>
    </row>
    <row r="479" spans="1:22" ht="15" customHeight="1" x14ac:dyDescent="0.25">
      <c r="A479" s="51">
        <f t="shared" si="21"/>
        <v>0</v>
      </c>
      <c r="B479" s="51">
        <f t="shared" si="22"/>
        <v>0</v>
      </c>
      <c r="C479" s="237">
        <f t="shared" si="23"/>
        <v>0</v>
      </c>
      <c r="D479" s="477">
        <v>470</v>
      </c>
      <c r="E479" s="478"/>
      <c r="F479" s="477"/>
      <c r="G479" s="479"/>
      <c r="H479" s="477"/>
      <c r="I479" s="480" t="str">
        <f>IF(H479&lt;&gt;"",INDEX('Kode Akun'!$D:$D,MATCH($H479,'Kode Akun'!$C:$C,0),0),"")</f>
        <v/>
      </c>
      <c r="J479" s="481"/>
      <c r="K479" s="481"/>
      <c r="L479" s="482"/>
      <c r="M479" s="483"/>
      <c r="N479" s="484"/>
      <c r="O479" s="484"/>
      <c r="P479" s="488" t="str">
        <f>IFERROR(INDEX(Supplier!D:D,MATCH(O479,Supplier!C:C,0),0),"")</f>
        <v/>
      </c>
      <c r="Q479" s="484"/>
      <c r="R479" s="484"/>
      <c r="S479" s="488" t="str">
        <f>IFERROR(INDEX(Customer!D:D,MATCH(R479,Customer!C:C,0),0),"")</f>
        <v/>
      </c>
      <c r="T479" s="490" t="str">
        <f>IFERROR(INDEX('Kode Akun'!N:N,MATCH(H479,'Kode Akun'!C:C,0),0),"")</f>
        <v/>
      </c>
      <c r="U479" s="488" t="str">
        <f>IFERROR(INDEX('Kode Akun'!O:O,MATCH(H479,'Kode Akun'!C:C,0),0),"")</f>
        <v/>
      </c>
      <c r="V479" s="166"/>
    </row>
    <row r="480" spans="1:22" ht="15" customHeight="1" x14ac:dyDescent="0.25">
      <c r="A480" s="51">
        <f t="shared" si="21"/>
        <v>0</v>
      </c>
      <c r="B480" s="51">
        <f t="shared" si="22"/>
        <v>0</v>
      </c>
      <c r="C480" s="237">
        <f t="shared" si="23"/>
        <v>0</v>
      </c>
      <c r="D480" s="477">
        <v>471</v>
      </c>
      <c r="E480" s="478"/>
      <c r="F480" s="477"/>
      <c r="G480" s="479"/>
      <c r="H480" s="477"/>
      <c r="I480" s="480" t="str">
        <f>IF(H480&lt;&gt;"",INDEX('Kode Akun'!$D:$D,MATCH($H480,'Kode Akun'!$C:$C,0),0),"")</f>
        <v/>
      </c>
      <c r="J480" s="481"/>
      <c r="K480" s="481"/>
      <c r="L480" s="482"/>
      <c r="M480" s="483"/>
      <c r="N480" s="484"/>
      <c r="O480" s="484"/>
      <c r="P480" s="488" t="str">
        <f>IFERROR(INDEX(Supplier!D:D,MATCH(O480,Supplier!C:C,0),0),"")</f>
        <v/>
      </c>
      <c r="Q480" s="484"/>
      <c r="R480" s="484"/>
      <c r="S480" s="488" t="str">
        <f>IFERROR(INDEX(Customer!D:D,MATCH(R480,Customer!C:C,0),0),"")</f>
        <v/>
      </c>
      <c r="T480" s="490" t="str">
        <f>IFERROR(INDEX('Kode Akun'!N:N,MATCH(H480,'Kode Akun'!C:C,0),0),"")</f>
        <v/>
      </c>
      <c r="U480" s="488" t="str">
        <f>IFERROR(INDEX('Kode Akun'!O:O,MATCH(H480,'Kode Akun'!C:C,0),0),"")</f>
        <v/>
      </c>
      <c r="V480" s="166"/>
    </row>
    <row r="481" spans="1:22" ht="15" customHeight="1" x14ac:dyDescent="0.25">
      <c r="A481" s="51">
        <f t="shared" si="21"/>
        <v>0</v>
      </c>
      <c r="B481" s="51">
        <f t="shared" si="22"/>
        <v>0</v>
      </c>
      <c r="C481" s="237">
        <f t="shared" si="23"/>
        <v>0</v>
      </c>
      <c r="D481" s="477">
        <v>472</v>
      </c>
      <c r="E481" s="478"/>
      <c r="F481" s="477"/>
      <c r="G481" s="479"/>
      <c r="H481" s="477"/>
      <c r="I481" s="480" t="str">
        <f>IF(H481&lt;&gt;"",INDEX('Kode Akun'!$D:$D,MATCH($H481,'Kode Akun'!$C:$C,0),0),"")</f>
        <v/>
      </c>
      <c r="J481" s="481"/>
      <c r="K481" s="481"/>
      <c r="L481" s="482"/>
      <c r="M481" s="483"/>
      <c r="N481" s="484"/>
      <c r="O481" s="484"/>
      <c r="P481" s="488" t="str">
        <f>IFERROR(INDEX(Supplier!D:D,MATCH(O481,Supplier!C:C,0),0),"")</f>
        <v/>
      </c>
      <c r="Q481" s="484"/>
      <c r="R481" s="484"/>
      <c r="S481" s="488" t="str">
        <f>IFERROR(INDEX(Customer!D:D,MATCH(R481,Customer!C:C,0),0),"")</f>
        <v/>
      </c>
      <c r="T481" s="490" t="str">
        <f>IFERROR(INDEX('Kode Akun'!N:N,MATCH(H481,'Kode Akun'!C:C,0),0),"")</f>
        <v/>
      </c>
      <c r="U481" s="488" t="str">
        <f>IFERROR(INDEX('Kode Akun'!O:O,MATCH(H481,'Kode Akun'!C:C,0),0),"")</f>
        <v/>
      </c>
      <c r="V481" s="166"/>
    </row>
    <row r="482" spans="1:22" ht="15" customHeight="1" x14ac:dyDescent="0.25">
      <c r="A482" s="51">
        <f t="shared" si="21"/>
        <v>0</v>
      </c>
      <c r="B482" s="51">
        <f t="shared" si="22"/>
        <v>0</v>
      </c>
      <c r="C482" s="237">
        <f t="shared" si="23"/>
        <v>0</v>
      </c>
      <c r="D482" s="477">
        <v>473</v>
      </c>
      <c r="E482" s="478"/>
      <c r="F482" s="477"/>
      <c r="G482" s="479"/>
      <c r="H482" s="477"/>
      <c r="I482" s="480" t="str">
        <f>IF(H482&lt;&gt;"",INDEX('Kode Akun'!$D:$D,MATCH($H482,'Kode Akun'!$C:$C,0),0),"")</f>
        <v/>
      </c>
      <c r="J482" s="481"/>
      <c r="K482" s="481"/>
      <c r="L482" s="482"/>
      <c r="M482" s="483"/>
      <c r="N482" s="484"/>
      <c r="O482" s="484"/>
      <c r="P482" s="488" t="str">
        <f>IFERROR(INDEX(Supplier!D:D,MATCH(O482,Supplier!C:C,0),0),"")</f>
        <v/>
      </c>
      <c r="Q482" s="484"/>
      <c r="R482" s="484"/>
      <c r="S482" s="488" t="str">
        <f>IFERROR(INDEX(Customer!D:D,MATCH(R482,Customer!C:C,0),0),"")</f>
        <v/>
      </c>
      <c r="T482" s="490" t="str">
        <f>IFERROR(INDEX('Kode Akun'!N:N,MATCH(H482,'Kode Akun'!C:C,0),0),"")</f>
        <v/>
      </c>
      <c r="U482" s="488" t="str">
        <f>IFERROR(INDEX('Kode Akun'!O:O,MATCH(H482,'Kode Akun'!C:C,0),0),"")</f>
        <v/>
      </c>
      <c r="V482" s="166"/>
    </row>
    <row r="483" spans="1:22" ht="15" customHeight="1" x14ac:dyDescent="0.25">
      <c r="A483" s="51">
        <f t="shared" si="21"/>
        <v>0</v>
      </c>
      <c r="B483" s="51">
        <f t="shared" si="22"/>
        <v>0</v>
      </c>
      <c r="C483" s="237">
        <f t="shared" si="23"/>
        <v>0</v>
      </c>
      <c r="D483" s="477">
        <v>474</v>
      </c>
      <c r="E483" s="478"/>
      <c r="F483" s="477"/>
      <c r="G483" s="479"/>
      <c r="H483" s="477"/>
      <c r="I483" s="480" t="str">
        <f>IF(H483&lt;&gt;"",INDEX('Kode Akun'!$D:$D,MATCH($H483,'Kode Akun'!$C:$C,0),0),"")</f>
        <v/>
      </c>
      <c r="J483" s="481"/>
      <c r="K483" s="481"/>
      <c r="L483" s="482"/>
      <c r="M483" s="483"/>
      <c r="N483" s="484"/>
      <c r="O483" s="484"/>
      <c r="P483" s="488" t="str">
        <f>IFERROR(INDEX(Supplier!D:D,MATCH(O483,Supplier!C:C,0),0),"")</f>
        <v/>
      </c>
      <c r="Q483" s="484"/>
      <c r="R483" s="484"/>
      <c r="S483" s="488" t="str">
        <f>IFERROR(INDEX(Customer!D:D,MATCH(R483,Customer!C:C,0),0),"")</f>
        <v/>
      </c>
      <c r="T483" s="490" t="str">
        <f>IFERROR(INDEX('Kode Akun'!N:N,MATCH(H483,'Kode Akun'!C:C,0),0),"")</f>
        <v/>
      </c>
      <c r="U483" s="488" t="str">
        <f>IFERROR(INDEX('Kode Akun'!O:O,MATCH(H483,'Kode Akun'!C:C,0),0),"")</f>
        <v/>
      </c>
      <c r="V483" s="166"/>
    </row>
    <row r="484" spans="1:22" ht="15" customHeight="1" x14ac:dyDescent="0.25">
      <c r="A484" s="51">
        <f t="shared" si="21"/>
        <v>0</v>
      </c>
      <c r="B484" s="51">
        <f t="shared" si="22"/>
        <v>0</v>
      </c>
      <c r="C484" s="237">
        <f t="shared" si="23"/>
        <v>0</v>
      </c>
      <c r="D484" s="477">
        <v>475</v>
      </c>
      <c r="E484" s="478"/>
      <c r="F484" s="477"/>
      <c r="G484" s="479"/>
      <c r="H484" s="477"/>
      <c r="I484" s="480" t="str">
        <f>IF(H484&lt;&gt;"",INDEX('Kode Akun'!$D:$D,MATCH($H484,'Kode Akun'!$C:$C,0),0),"")</f>
        <v/>
      </c>
      <c r="J484" s="481"/>
      <c r="K484" s="481"/>
      <c r="L484" s="482"/>
      <c r="M484" s="483"/>
      <c r="N484" s="484"/>
      <c r="O484" s="484"/>
      <c r="P484" s="488" t="str">
        <f>IFERROR(INDEX(Supplier!D:D,MATCH(O484,Supplier!C:C,0),0),"")</f>
        <v/>
      </c>
      <c r="Q484" s="484"/>
      <c r="R484" s="484"/>
      <c r="S484" s="488" t="str">
        <f>IFERROR(INDEX(Customer!D:D,MATCH(R484,Customer!C:C,0),0),"")</f>
        <v/>
      </c>
      <c r="T484" s="490" t="str">
        <f>IFERROR(INDEX('Kode Akun'!N:N,MATCH(H484,'Kode Akun'!C:C,0),0),"")</f>
        <v/>
      </c>
      <c r="U484" s="488" t="str">
        <f>IFERROR(INDEX('Kode Akun'!O:O,MATCH(H484,'Kode Akun'!C:C,0),0),"")</f>
        <v/>
      </c>
      <c r="V484" s="166"/>
    </row>
    <row r="485" spans="1:22" ht="15" customHeight="1" x14ac:dyDescent="0.25">
      <c r="A485" s="51">
        <f t="shared" si="21"/>
        <v>0</v>
      </c>
      <c r="B485" s="51">
        <f t="shared" si="22"/>
        <v>0</v>
      </c>
      <c r="C485" s="237">
        <f t="shared" si="23"/>
        <v>0</v>
      </c>
      <c r="D485" s="477">
        <v>476</v>
      </c>
      <c r="E485" s="478"/>
      <c r="F485" s="477"/>
      <c r="G485" s="479"/>
      <c r="H485" s="477"/>
      <c r="I485" s="480" t="str">
        <f>IF(H485&lt;&gt;"",INDEX('Kode Akun'!$D:$D,MATCH($H485,'Kode Akun'!$C:$C,0),0),"")</f>
        <v/>
      </c>
      <c r="J485" s="481"/>
      <c r="K485" s="481"/>
      <c r="L485" s="482"/>
      <c r="M485" s="483"/>
      <c r="N485" s="484"/>
      <c r="O485" s="484"/>
      <c r="P485" s="488" t="str">
        <f>IFERROR(INDEX(Supplier!D:D,MATCH(O485,Supplier!C:C,0),0),"")</f>
        <v/>
      </c>
      <c r="Q485" s="484"/>
      <c r="R485" s="484"/>
      <c r="S485" s="488" t="str">
        <f>IFERROR(INDEX(Customer!D:D,MATCH(R485,Customer!C:C,0),0),"")</f>
        <v/>
      </c>
      <c r="T485" s="490" t="str">
        <f>IFERROR(INDEX('Kode Akun'!N:N,MATCH(H485,'Kode Akun'!C:C,0),0),"")</f>
        <v/>
      </c>
      <c r="U485" s="488" t="str">
        <f>IFERROR(INDEX('Kode Akun'!O:O,MATCH(H485,'Kode Akun'!C:C,0),0),"")</f>
        <v/>
      </c>
      <c r="V485" s="166"/>
    </row>
    <row r="486" spans="1:22" ht="15" customHeight="1" x14ac:dyDescent="0.25">
      <c r="A486" s="51">
        <f t="shared" si="21"/>
        <v>0</v>
      </c>
      <c r="B486" s="51">
        <f t="shared" si="22"/>
        <v>0</v>
      </c>
      <c r="C486" s="237">
        <f t="shared" si="23"/>
        <v>0</v>
      </c>
      <c r="D486" s="477">
        <v>477</v>
      </c>
      <c r="E486" s="478"/>
      <c r="F486" s="477"/>
      <c r="G486" s="479"/>
      <c r="H486" s="477"/>
      <c r="I486" s="480" t="str">
        <f>IF(H486&lt;&gt;"",INDEX('Kode Akun'!$D:$D,MATCH($H486,'Kode Akun'!$C:$C,0),0),"")</f>
        <v/>
      </c>
      <c r="J486" s="481"/>
      <c r="K486" s="481"/>
      <c r="L486" s="482"/>
      <c r="M486" s="483"/>
      <c r="N486" s="484"/>
      <c r="O486" s="484"/>
      <c r="P486" s="488" t="str">
        <f>IFERROR(INDEX(Supplier!D:D,MATCH(O486,Supplier!C:C,0),0),"")</f>
        <v/>
      </c>
      <c r="Q486" s="484"/>
      <c r="R486" s="484"/>
      <c r="S486" s="488" t="str">
        <f>IFERROR(INDEX(Customer!D:D,MATCH(R486,Customer!C:C,0),0),"")</f>
        <v/>
      </c>
      <c r="T486" s="490" t="str">
        <f>IFERROR(INDEX('Kode Akun'!N:N,MATCH(H486,'Kode Akun'!C:C,0),0),"")</f>
        <v/>
      </c>
      <c r="U486" s="488" t="str">
        <f>IFERROR(INDEX('Kode Akun'!O:O,MATCH(H486,'Kode Akun'!C:C,0),0),"")</f>
        <v/>
      </c>
      <c r="V486" s="166"/>
    </row>
    <row r="487" spans="1:22" ht="15" customHeight="1" x14ac:dyDescent="0.25">
      <c r="A487" s="51">
        <f t="shared" si="21"/>
        <v>0</v>
      </c>
      <c r="B487" s="51">
        <f t="shared" si="22"/>
        <v>0</v>
      </c>
      <c r="C487" s="237">
        <f t="shared" si="23"/>
        <v>0</v>
      </c>
      <c r="D487" s="477">
        <v>478</v>
      </c>
      <c r="E487" s="478"/>
      <c r="F487" s="477"/>
      <c r="G487" s="479"/>
      <c r="H487" s="477"/>
      <c r="I487" s="480" t="str">
        <f>IF(H487&lt;&gt;"",INDEX('Kode Akun'!$D:$D,MATCH($H487,'Kode Akun'!$C:$C,0),0),"")</f>
        <v/>
      </c>
      <c r="J487" s="481"/>
      <c r="K487" s="481"/>
      <c r="L487" s="482"/>
      <c r="M487" s="483"/>
      <c r="N487" s="484"/>
      <c r="O487" s="484"/>
      <c r="P487" s="488" t="str">
        <f>IFERROR(INDEX(Supplier!D:D,MATCH(O487,Supplier!C:C,0),0),"")</f>
        <v/>
      </c>
      <c r="Q487" s="484"/>
      <c r="R487" s="484"/>
      <c r="S487" s="488" t="str">
        <f>IFERROR(INDEX(Customer!D:D,MATCH(R487,Customer!C:C,0),0),"")</f>
        <v/>
      </c>
      <c r="T487" s="490" t="str">
        <f>IFERROR(INDEX('Kode Akun'!N:N,MATCH(H487,'Kode Akun'!C:C,0),0),"")</f>
        <v/>
      </c>
      <c r="U487" s="488" t="str">
        <f>IFERROR(INDEX('Kode Akun'!O:O,MATCH(H487,'Kode Akun'!C:C,0),0),"")</f>
        <v/>
      </c>
      <c r="V487" s="166"/>
    </row>
    <row r="488" spans="1:22" ht="15" customHeight="1" x14ac:dyDescent="0.25">
      <c r="A488" s="51">
        <f t="shared" si="21"/>
        <v>0</v>
      </c>
      <c r="B488" s="51">
        <f t="shared" si="22"/>
        <v>0</v>
      </c>
      <c r="C488" s="237">
        <f t="shared" si="23"/>
        <v>0</v>
      </c>
      <c r="D488" s="477">
        <v>479</v>
      </c>
      <c r="E488" s="478"/>
      <c r="F488" s="477"/>
      <c r="G488" s="479"/>
      <c r="H488" s="477"/>
      <c r="I488" s="480" t="str">
        <f>IF(H488&lt;&gt;"",INDEX('Kode Akun'!$D:$D,MATCH($H488,'Kode Akun'!$C:$C,0),0),"")</f>
        <v/>
      </c>
      <c r="J488" s="481"/>
      <c r="K488" s="481"/>
      <c r="L488" s="482"/>
      <c r="M488" s="483"/>
      <c r="N488" s="484"/>
      <c r="O488" s="484"/>
      <c r="P488" s="488" t="str">
        <f>IFERROR(INDEX(Supplier!D:D,MATCH(O488,Supplier!C:C,0),0),"")</f>
        <v/>
      </c>
      <c r="Q488" s="484"/>
      <c r="R488" s="484"/>
      <c r="S488" s="488" t="str">
        <f>IFERROR(INDEX(Customer!D:D,MATCH(R488,Customer!C:C,0),0),"")</f>
        <v/>
      </c>
      <c r="T488" s="490" t="str">
        <f>IFERROR(INDEX('Kode Akun'!N:N,MATCH(H488,'Kode Akun'!C:C,0),0),"")</f>
        <v/>
      </c>
      <c r="U488" s="488" t="str">
        <f>IFERROR(INDEX('Kode Akun'!O:O,MATCH(H488,'Kode Akun'!C:C,0),0),"")</f>
        <v/>
      </c>
      <c r="V488" s="166"/>
    </row>
    <row r="489" spans="1:22" ht="15" customHeight="1" x14ac:dyDescent="0.25">
      <c r="A489" s="51">
        <f t="shared" si="21"/>
        <v>0</v>
      </c>
      <c r="B489" s="51">
        <f t="shared" si="22"/>
        <v>0</v>
      </c>
      <c r="C489" s="237">
        <f t="shared" si="23"/>
        <v>0</v>
      </c>
      <c r="D489" s="477">
        <v>480</v>
      </c>
      <c r="E489" s="478"/>
      <c r="F489" s="477"/>
      <c r="G489" s="479"/>
      <c r="H489" s="477"/>
      <c r="I489" s="480" t="str">
        <f>IF(H489&lt;&gt;"",INDEX('Kode Akun'!$D:$D,MATCH($H489,'Kode Akun'!$C:$C,0),0),"")</f>
        <v/>
      </c>
      <c r="J489" s="481"/>
      <c r="K489" s="481"/>
      <c r="L489" s="482"/>
      <c r="M489" s="483"/>
      <c r="N489" s="484"/>
      <c r="O489" s="484"/>
      <c r="P489" s="488" t="str">
        <f>IFERROR(INDEX(Supplier!D:D,MATCH(O489,Supplier!C:C,0),0),"")</f>
        <v/>
      </c>
      <c r="Q489" s="484"/>
      <c r="R489" s="484"/>
      <c r="S489" s="488" t="str">
        <f>IFERROR(INDEX(Customer!D:D,MATCH(R489,Customer!C:C,0),0),"")</f>
        <v/>
      </c>
      <c r="T489" s="490" t="str">
        <f>IFERROR(INDEX('Kode Akun'!N:N,MATCH(H489,'Kode Akun'!C:C,0),0),"")</f>
        <v/>
      </c>
      <c r="U489" s="488" t="str">
        <f>IFERROR(INDEX('Kode Akun'!O:O,MATCH(H489,'Kode Akun'!C:C,0),0),"")</f>
        <v/>
      </c>
      <c r="V489" s="166"/>
    </row>
    <row r="490" spans="1:22" ht="15" customHeight="1" x14ac:dyDescent="0.25">
      <c r="A490" s="51">
        <f t="shared" si="21"/>
        <v>0</v>
      </c>
      <c r="B490" s="51">
        <f t="shared" si="22"/>
        <v>0</v>
      </c>
      <c r="C490" s="237">
        <f t="shared" si="23"/>
        <v>0</v>
      </c>
      <c r="D490" s="477">
        <v>481</v>
      </c>
      <c r="E490" s="478"/>
      <c r="F490" s="477"/>
      <c r="G490" s="479"/>
      <c r="H490" s="477"/>
      <c r="I490" s="480" t="str">
        <f>IF(H490&lt;&gt;"",INDEX('Kode Akun'!$D:$D,MATCH($H490,'Kode Akun'!$C:$C,0),0),"")</f>
        <v/>
      </c>
      <c r="J490" s="481"/>
      <c r="K490" s="481"/>
      <c r="L490" s="482"/>
      <c r="M490" s="483"/>
      <c r="N490" s="484"/>
      <c r="O490" s="484"/>
      <c r="P490" s="488" t="str">
        <f>IFERROR(INDEX(Supplier!D:D,MATCH(O490,Supplier!C:C,0),0),"")</f>
        <v/>
      </c>
      <c r="Q490" s="484"/>
      <c r="R490" s="484"/>
      <c r="S490" s="488" t="str">
        <f>IFERROR(INDEX(Customer!D:D,MATCH(R490,Customer!C:C,0),0),"")</f>
        <v/>
      </c>
      <c r="T490" s="490" t="str">
        <f>IFERROR(INDEX('Kode Akun'!N:N,MATCH(H490,'Kode Akun'!C:C,0),0),"")</f>
        <v/>
      </c>
      <c r="U490" s="488" t="str">
        <f>IFERROR(INDEX('Kode Akun'!O:O,MATCH(H490,'Kode Akun'!C:C,0),0),"")</f>
        <v/>
      </c>
      <c r="V490" s="166"/>
    </row>
    <row r="491" spans="1:22" ht="15" customHeight="1" x14ac:dyDescent="0.25">
      <c r="A491" s="51">
        <f t="shared" si="21"/>
        <v>0</v>
      </c>
      <c r="B491" s="51">
        <f t="shared" si="22"/>
        <v>0</v>
      </c>
      <c r="C491" s="237">
        <f t="shared" si="23"/>
        <v>0</v>
      </c>
      <c r="D491" s="477">
        <v>482</v>
      </c>
      <c r="E491" s="478"/>
      <c r="F491" s="477"/>
      <c r="G491" s="479"/>
      <c r="H491" s="477"/>
      <c r="I491" s="480" t="str">
        <f>IF(H491&lt;&gt;"",INDEX('Kode Akun'!$D:$D,MATCH($H491,'Kode Akun'!$C:$C,0),0),"")</f>
        <v/>
      </c>
      <c r="J491" s="481"/>
      <c r="K491" s="481"/>
      <c r="L491" s="482"/>
      <c r="M491" s="483"/>
      <c r="N491" s="484"/>
      <c r="O491" s="484"/>
      <c r="P491" s="488" t="str">
        <f>IFERROR(INDEX(Supplier!D:D,MATCH(O491,Supplier!C:C,0),0),"")</f>
        <v/>
      </c>
      <c r="Q491" s="484"/>
      <c r="R491" s="484"/>
      <c r="S491" s="488" t="str">
        <f>IFERROR(INDEX(Customer!D:D,MATCH(R491,Customer!C:C,0),0),"")</f>
        <v/>
      </c>
      <c r="T491" s="490" t="str">
        <f>IFERROR(INDEX('Kode Akun'!N:N,MATCH(H491,'Kode Akun'!C:C,0),0),"")</f>
        <v/>
      </c>
      <c r="U491" s="488" t="str">
        <f>IFERROR(INDEX('Kode Akun'!O:O,MATCH(H491,'Kode Akun'!C:C,0),0),"")</f>
        <v/>
      </c>
      <c r="V491" s="166"/>
    </row>
    <row r="492" spans="1:22" ht="15" customHeight="1" x14ac:dyDescent="0.25">
      <c r="A492" s="51">
        <f t="shared" si="21"/>
        <v>0</v>
      </c>
      <c r="B492" s="51">
        <f t="shared" si="22"/>
        <v>0</v>
      </c>
      <c r="C492" s="237">
        <f t="shared" si="23"/>
        <v>0</v>
      </c>
      <c r="D492" s="477">
        <v>483</v>
      </c>
      <c r="E492" s="478"/>
      <c r="F492" s="477"/>
      <c r="G492" s="479"/>
      <c r="H492" s="477"/>
      <c r="I492" s="480" t="str">
        <f>IF(H492&lt;&gt;"",INDEX('Kode Akun'!$D:$D,MATCH($H492,'Kode Akun'!$C:$C,0),0),"")</f>
        <v/>
      </c>
      <c r="J492" s="481"/>
      <c r="K492" s="481"/>
      <c r="L492" s="482"/>
      <c r="M492" s="483"/>
      <c r="N492" s="484"/>
      <c r="O492" s="484"/>
      <c r="P492" s="488" t="str">
        <f>IFERROR(INDEX(Supplier!D:D,MATCH(O492,Supplier!C:C,0),0),"")</f>
        <v/>
      </c>
      <c r="Q492" s="484"/>
      <c r="R492" s="484"/>
      <c r="S492" s="488" t="str">
        <f>IFERROR(INDEX(Customer!D:D,MATCH(R492,Customer!C:C,0),0),"")</f>
        <v/>
      </c>
      <c r="T492" s="490" t="str">
        <f>IFERROR(INDEX('Kode Akun'!N:N,MATCH(H492,'Kode Akun'!C:C,0),0),"")</f>
        <v/>
      </c>
      <c r="U492" s="488" t="str">
        <f>IFERROR(INDEX('Kode Akun'!O:O,MATCH(H492,'Kode Akun'!C:C,0),0),"")</f>
        <v/>
      </c>
      <c r="V492" s="166"/>
    </row>
    <row r="493" spans="1:22" ht="15" customHeight="1" x14ac:dyDescent="0.25">
      <c r="A493" s="51">
        <f t="shared" si="21"/>
        <v>0</v>
      </c>
      <c r="B493" s="51">
        <f t="shared" si="22"/>
        <v>0</v>
      </c>
      <c r="C493" s="237">
        <f t="shared" si="23"/>
        <v>0</v>
      </c>
      <c r="D493" s="477">
        <v>484</v>
      </c>
      <c r="E493" s="478"/>
      <c r="F493" s="477"/>
      <c r="G493" s="479"/>
      <c r="H493" s="477"/>
      <c r="I493" s="480" t="str">
        <f>IF(H493&lt;&gt;"",INDEX('Kode Akun'!$D:$D,MATCH($H493,'Kode Akun'!$C:$C,0),0),"")</f>
        <v/>
      </c>
      <c r="J493" s="481"/>
      <c r="K493" s="481"/>
      <c r="L493" s="482"/>
      <c r="M493" s="483"/>
      <c r="N493" s="484"/>
      <c r="O493" s="484"/>
      <c r="P493" s="488" t="str">
        <f>IFERROR(INDEX(Supplier!D:D,MATCH(O493,Supplier!C:C,0),0),"")</f>
        <v/>
      </c>
      <c r="Q493" s="484"/>
      <c r="R493" s="484"/>
      <c r="S493" s="488" t="str">
        <f>IFERROR(INDEX(Customer!D:D,MATCH(R493,Customer!C:C,0),0),"")</f>
        <v/>
      </c>
      <c r="T493" s="490" t="str">
        <f>IFERROR(INDEX('Kode Akun'!N:N,MATCH(H493,'Kode Akun'!C:C,0),0),"")</f>
        <v/>
      </c>
      <c r="U493" s="488" t="str">
        <f>IFERROR(INDEX('Kode Akun'!O:O,MATCH(H493,'Kode Akun'!C:C,0),0),"")</f>
        <v/>
      </c>
      <c r="V493" s="166"/>
    </row>
    <row r="494" spans="1:22" ht="15" customHeight="1" x14ac:dyDescent="0.25">
      <c r="A494" s="51">
        <f t="shared" si="21"/>
        <v>0</v>
      </c>
      <c r="B494" s="51">
        <f t="shared" si="22"/>
        <v>0</v>
      </c>
      <c r="C494" s="237">
        <f t="shared" si="23"/>
        <v>0</v>
      </c>
      <c r="D494" s="477">
        <v>485</v>
      </c>
      <c r="E494" s="478"/>
      <c r="F494" s="477"/>
      <c r="G494" s="479"/>
      <c r="H494" s="477"/>
      <c r="I494" s="480" t="str">
        <f>IF(H494&lt;&gt;"",INDEX('Kode Akun'!$D:$D,MATCH($H494,'Kode Akun'!$C:$C,0),0),"")</f>
        <v/>
      </c>
      <c r="J494" s="481"/>
      <c r="K494" s="481"/>
      <c r="L494" s="482"/>
      <c r="M494" s="483"/>
      <c r="N494" s="484"/>
      <c r="O494" s="484"/>
      <c r="P494" s="488" t="str">
        <f>IFERROR(INDEX(Supplier!D:D,MATCH(O494,Supplier!C:C,0),0),"")</f>
        <v/>
      </c>
      <c r="Q494" s="484"/>
      <c r="R494" s="484"/>
      <c r="S494" s="488" t="str">
        <f>IFERROR(INDEX(Customer!D:D,MATCH(R494,Customer!C:C,0),0),"")</f>
        <v/>
      </c>
      <c r="T494" s="490" t="str">
        <f>IFERROR(INDEX('Kode Akun'!N:N,MATCH(H494,'Kode Akun'!C:C,0),0),"")</f>
        <v/>
      </c>
      <c r="U494" s="488" t="str">
        <f>IFERROR(INDEX('Kode Akun'!O:O,MATCH(H494,'Kode Akun'!C:C,0),0),"")</f>
        <v/>
      </c>
      <c r="V494" s="166"/>
    </row>
    <row r="495" spans="1:22" ht="15" customHeight="1" x14ac:dyDescent="0.25">
      <c r="A495" s="51">
        <f t="shared" si="21"/>
        <v>0</v>
      </c>
      <c r="B495" s="51">
        <f t="shared" si="22"/>
        <v>0</v>
      </c>
      <c r="C495" s="237">
        <f t="shared" si="23"/>
        <v>0</v>
      </c>
      <c r="D495" s="477">
        <v>486</v>
      </c>
      <c r="E495" s="478"/>
      <c r="F495" s="477"/>
      <c r="G495" s="479"/>
      <c r="H495" s="477"/>
      <c r="I495" s="480" t="str">
        <f>IF(H495&lt;&gt;"",INDEX('Kode Akun'!$D:$D,MATCH($H495,'Kode Akun'!$C:$C,0),0),"")</f>
        <v/>
      </c>
      <c r="J495" s="481"/>
      <c r="K495" s="481"/>
      <c r="L495" s="482"/>
      <c r="M495" s="483"/>
      <c r="N495" s="484"/>
      <c r="O495" s="484"/>
      <c r="P495" s="488" t="str">
        <f>IFERROR(INDEX(Supplier!D:D,MATCH(O495,Supplier!C:C,0),0),"")</f>
        <v/>
      </c>
      <c r="Q495" s="484"/>
      <c r="R495" s="484"/>
      <c r="S495" s="488" t="str">
        <f>IFERROR(INDEX(Customer!D:D,MATCH(R495,Customer!C:C,0),0),"")</f>
        <v/>
      </c>
      <c r="T495" s="490" t="str">
        <f>IFERROR(INDEX('Kode Akun'!N:N,MATCH(H495,'Kode Akun'!C:C,0),0),"")</f>
        <v/>
      </c>
      <c r="U495" s="488" t="str">
        <f>IFERROR(INDEX('Kode Akun'!O:O,MATCH(H495,'Kode Akun'!C:C,0),0),"")</f>
        <v/>
      </c>
      <c r="V495" s="166"/>
    </row>
    <row r="496" spans="1:22" ht="15" customHeight="1" x14ac:dyDescent="0.25">
      <c r="A496" s="51">
        <f t="shared" si="21"/>
        <v>0</v>
      </c>
      <c r="B496" s="51">
        <f t="shared" si="22"/>
        <v>0</v>
      </c>
      <c r="C496" s="237">
        <f t="shared" si="23"/>
        <v>0</v>
      </c>
      <c r="D496" s="477">
        <v>487</v>
      </c>
      <c r="E496" s="478"/>
      <c r="F496" s="477"/>
      <c r="G496" s="479"/>
      <c r="H496" s="477"/>
      <c r="I496" s="480" t="str">
        <f>IF(H496&lt;&gt;"",INDEX('Kode Akun'!$D:$D,MATCH($H496,'Kode Akun'!$C:$C,0),0),"")</f>
        <v/>
      </c>
      <c r="J496" s="481"/>
      <c r="K496" s="481"/>
      <c r="L496" s="482"/>
      <c r="M496" s="483"/>
      <c r="N496" s="484"/>
      <c r="O496" s="484"/>
      <c r="P496" s="488" t="str">
        <f>IFERROR(INDEX(Supplier!D:D,MATCH(O496,Supplier!C:C,0),0),"")</f>
        <v/>
      </c>
      <c r="Q496" s="484"/>
      <c r="R496" s="484"/>
      <c r="S496" s="488" t="str">
        <f>IFERROR(INDEX(Customer!D:D,MATCH(R496,Customer!C:C,0),0),"")</f>
        <v/>
      </c>
      <c r="T496" s="490" t="str">
        <f>IFERROR(INDEX('Kode Akun'!N:N,MATCH(H496,'Kode Akun'!C:C,0),0),"")</f>
        <v/>
      </c>
      <c r="U496" s="488" t="str">
        <f>IFERROR(INDEX('Kode Akun'!O:O,MATCH(H496,'Kode Akun'!C:C,0),0),"")</f>
        <v/>
      </c>
      <c r="V496" s="166"/>
    </row>
    <row r="497" spans="1:22" ht="15" customHeight="1" x14ac:dyDescent="0.25">
      <c r="A497" s="51">
        <f t="shared" si="21"/>
        <v>0</v>
      </c>
      <c r="B497" s="51">
        <f t="shared" si="22"/>
        <v>0</v>
      </c>
      <c r="C497" s="237">
        <f t="shared" si="23"/>
        <v>0</v>
      </c>
      <c r="D497" s="477">
        <v>488</v>
      </c>
      <c r="E497" s="478"/>
      <c r="F497" s="477"/>
      <c r="G497" s="479"/>
      <c r="H497" s="477"/>
      <c r="I497" s="480" t="str">
        <f>IF(H497&lt;&gt;"",INDEX('Kode Akun'!$D:$D,MATCH($H497,'Kode Akun'!$C:$C,0),0),"")</f>
        <v/>
      </c>
      <c r="J497" s="481"/>
      <c r="K497" s="481"/>
      <c r="L497" s="482"/>
      <c r="M497" s="483"/>
      <c r="N497" s="484"/>
      <c r="O497" s="484"/>
      <c r="P497" s="488" t="str">
        <f>IFERROR(INDEX(Supplier!D:D,MATCH(O497,Supplier!C:C,0),0),"")</f>
        <v/>
      </c>
      <c r="Q497" s="484"/>
      <c r="R497" s="484"/>
      <c r="S497" s="488" t="str">
        <f>IFERROR(INDEX(Customer!D:D,MATCH(R497,Customer!C:C,0),0),"")</f>
        <v/>
      </c>
      <c r="T497" s="490" t="str">
        <f>IFERROR(INDEX('Kode Akun'!N:N,MATCH(H497,'Kode Akun'!C:C,0),0),"")</f>
        <v/>
      </c>
      <c r="U497" s="488" t="str">
        <f>IFERROR(INDEX('Kode Akun'!O:O,MATCH(H497,'Kode Akun'!C:C,0),0),"")</f>
        <v/>
      </c>
      <c r="V497" s="166"/>
    </row>
    <row r="498" spans="1:22" ht="15" customHeight="1" x14ac:dyDescent="0.25">
      <c r="A498" s="51">
        <f t="shared" si="21"/>
        <v>0</v>
      </c>
      <c r="B498" s="51">
        <f t="shared" si="22"/>
        <v>0</v>
      </c>
      <c r="C498" s="237">
        <f t="shared" si="23"/>
        <v>0</v>
      </c>
      <c r="D498" s="477">
        <v>489</v>
      </c>
      <c r="E498" s="478"/>
      <c r="F498" s="477"/>
      <c r="G498" s="479"/>
      <c r="H498" s="477"/>
      <c r="I498" s="480" t="str">
        <f>IF(H498&lt;&gt;"",INDEX('Kode Akun'!$D:$D,MATCH($H498,'Kode Akun'!$C:$C,0),0),"")</f>
        <v/>
      </c>
      <c r="J498" s="481"/>
      <c r="K498" s="481"/>
      <c r="L498" s="482"/>
      <c r="M498" s="483"/>
      <c r="N498" s="484"/>
      <c r="O498" s="484"/>
      <c r="P498" s="488" t="str">
        <f>IFERROR(INDEX(Supplier!D:D,MATCH(O498,Supplier!C:C,0),0),"")</f>
        <v/>
      </c>
      <c r="Q498" s="484"/>
      <c r="R498" s="484"/>
      <c r="S498" s="488" t="str">
        <f>IFERROR(INDEX(Customer!D:D,MATCH(R498,Customer!C:C,0),0),"")</f>
        <v/>
      </c>
      <c r="T498" s="490" t="str">
        <f>IFERROR(INDEX('Kode Akun'!N:N,MATCH(H498,'Kode Akun'!C:C,0),0),"")</f>
        <v/>
      </c>
      <c r="U498" s="488" t="str">
        <f>IFERROR(INDEX('Kode Akun'!O:O,MATCH(H498,'Kode Akun'!C:C,0),0),"")</f>
        <v/>
      </c>
      <c r="V498" s="166"/>
    </row>
    <row r="499" spans="1:22" ht="15" customHeight="1" x14ac:dyDescent="0.25">
      <c r="A499" s="51">
        <f t="shared" si="21"/>
        <v>0</v>
      </c>
      <c r="B499" s="51">
        <f t="shared" si="22"/>
        <v>0</v>
      </c>
      <c r="C499" s="237">
        <f t="shared" si="23"/>
        <v>0</v>
      </c>
      <c r="D499" s="477">
        <v>490</v>
      </c>
      <c r="E499" s="478"/>
      <c r="F499" s="477"/>
      <c r="G499" s="479"/>
      <c r="H499" s="477"/>
      <c r="I499" s="480" t="str">
        <f>IF(H499&lt;&gt;"",INDEX('Kode Akun'!$D:$D,MATCH($H499,'Kode Akun'!$C:$C,0),0),"")</f>
        <v/>
      </c>
      <c r="J499" s="481"/>
      <c r="K499" s="481"/>
      <c r="L499" s="482"/>
      <c r="M499" s="483"/>
      <c r="N499" s="484"/>
      <c r="O499" s="484"/>
      <c r="P499" s="488" t="str">
        <f>IFERROR(INDEX(Supplier!D:D,MATCH(O499,Supplier!C:C,0),0),"")</f>
        <v/>
      </c>
      <c r="Q499" s="484"/>
      <c r="R499" s="484"/>
      <c r="S499" s="488" t="str">
        <f>IFERROR(INDEX(Customer!D:D,MATCH(R499,Customer!C:C,0),0),"")</f>
        <v/>
      </c>
      <c r="T499" s="490" t="str">
        <f>IFERROR(INDEX('Kode Akun'!N:N,MATCH(H499,'Kode Akun'!C:C,0),0),"")</f>
        <v/>
      </c>
      <c r="U499" s="488" t="str">
        <f>IFERROR(INDEX('Kode Akun'!O:O,MATCH(H499,'Kode Akun'!C:C,0),0),"")</f>
        <v/>
      </c>
      <c r="V499" s="166"/>
    </row>
    <row r="500" spans="1:22" ht="15" customHeight="1" x14ac:dyDescent="0.25">
      <c r="A500" s="51">
        <f t="shared" si="21"/>
        <v>0</v>
      </c>
      <c r="B500" s="51">
        <f t="shared" si="22"/>
        <v>0</v>
      </c>
      <c r="C500" s="237">
        <f t="shared" si="23"/>
        <v>0</v>
      </c>
      <c r="D500" s="477">
        <v>491</v>
      </c>
      <c r="E500" s="478"/>
      <c r="F500" s="477"/>
      <c r="G500" s="479"/>
      <c r="H500" s="477"/>
      <c r="I500" s="480" t="str">
        <f>IF(H500&lt;&gt;"",INDEX('Kode Akun'!$D:$D,MATCH($H500,'Kode Akun'!$C:$C,0),0),"")</f>
        <v/>
      </c>
      <c r="J500" s="481"/>
      <c r="K500" s="481"/>
      <c r="L500" s="482"/>
      <c r="M500" s="483"/>
      <c r="N500" s="484"/>
      <c r="O500" s="484"/>
      <c r="P500" s="488" t="str">
        <f>IFERROR(INDEX(Supplier!D:D,MATCH(O500,Supplier!C:C,0),0),"")</f>
        <v/>
      </c>
      <c r="Q500" s="484"/>
      <c r="R500" s="484"/>
      <c r="S500" s="488" t="str">
        <f>IFERROR(INDEX(Customer!D:D,MATCH(R500,Customer!C:C,0),0),"")</f>
        <v/>
      </c>
      <c r="T500" s="490" t="str">
        <f>IFERROR(INDEX('Kode Akun'!N:N,MATCH(H500,'Kode Akun'!C:C,0),0),"")</f>
        <v/>
      </c>
      <c r="U500" s="488" t="str">
        <f>IFERROR(INDEX('Kode Akun'!O:O,MATCH(H500,'Kode Akun'!C:C,0),0),"")</f>
        <v/>
      </c>
      <c r="V500" s="166"/>
    </row>
    <row r="501" spans="1:22" ht="15" customHeight="1" x14ac:dyDescent="0.25">
      <c r="A501" s="51">
        <f t="shared" si="21"/>
        <v>0</v>
      </c>
      <c r="B501" s="51">
        <f t="shared" si="22"/>
        <v>0</v>
      </c>
      <c r="C501" s="237">
        <f t="shared" si="23"/>
        <v>0</v>
      </c>
      <c r="D501" s="477">
        <v>492</v>
      </c>
      <c r="E501" s="478"/>
      <c r="F501" s="477"/>
      <c r="G501" s="479"/>
      <c r="H501" s="477"/>
      <c r="I501" s="480" t="str">
        <f>IF(H501&lt;&gt;"",INDEX('Kode Akun'!$D:$D,MATCH($H501,'Kode Akun'!$C:$C,0),0),"")</f>
        <v/>
      </c>
      <c r="J501" s="481"/>
      <c r="K501" s="481"/>
      <c r="L501" s="482"/>
      <c r="M501" s="483"/>
      <c r="N501" s="484"/>
      <c r="O501" s="484"/>
      <c r="P501" s="488" t="str">
        <f>IFERROR(INDEX(Supplier!D:D,MATCH(O501,Supplier!C:C,0),0),"")</f>
        <v/>
      </c>
      <c r="Q501" s="484"/>
      <c r="R501" s="484"/>
      <c r="S501" s="488" t="str">
        <f>IFERROR(INDEX(Customer!D:D,MATCH(R501,Customer!C:C,0),0),"")</f>
        <v/>
      </c>
      <c r="T501" s="490" t="str">
        <f>IFERROR(INDEX('Kode Akun'!N:N,MATCH(H501,'Kode Akun'!C:C,0),0),"")</f>
        <v/>
      </c>
      <c r="U501" s="488" t="str">
        <f>IFERROR(INDEX('Kode Akun'!O:O,MATCH(H501,'Kode Akun'!C:C,0),0),"")</f>
        <v/>
      </c>
      <c r="V501" s="166"/>
    </row>
    <row r="502" spans="1:22" ht="15" customHeight="1" x14ac:dyDescent="0.25">
      <c r="A502" s="51">
        <f t="shared" si="21"/>
        <v>0</v>
      </c>
      <c r="B502" s="51">
        <f t="shared" si="22"/>
        <v>0</v>
      </c>
      <c r="C502" s="237">
        <f t="shared" si="23"/>
        <v>0</v>
      </c>
      <c r="D502" s="477">
        <v>493</v>
      </c>
      <c r="E502" s="478"/>
      <c r="F502" s="477"/>
      <c r="G502" s="479"/>
      <c r="H502" s="477"/>
      <c r="I502" s="480" t="str">
        <f>IF(H502&lt;&gt;"",INDEX('Kode Akun'!$D:$D,MATCH($H502,'Kode Akun'!$C:$C,0),0),"")</f>
        <v/>
      </c>
      <c r="J502" s="481"/>
      <c r="K502" s="481"/>
      <c r="L502" s="482"/>
      <c r="M502" s="483"/>
      <c r="N502" s="484"/>
      <c r="O502" s="484"/>
      <c r="P502" s="488" t="str">
        <f>IFERROR(INDEX(Supplier!D:D,MATCH(O502,Supplier!C:C,0),0),"")</f>
        <v/>
      </c>
      <c r="Q502" s="484"/>
      <c r="R502" s="484"/>
      <c r="S502" s="488" t="str">
        <f>IFERROR(INDEX(Customer!D:D,MATCH(R502,Customer!C:C,0),0),"")</f>
        <v/>
      </c>
      <c r="T502" s="490" t="str">
        <f>IFERROR(INDEX('Kode Akun'!N:N,MATCH(H502,'Kode Akun'!C:C,0),0),"")</f>
        <v/>
      </c>
      <c r="U502" s="488" t="str">
        <f>IFERROR(INDEX('Kode Akun'!O:O,MATCH(H502,'Kode Akun'!C:C,0),0),"")</f>
        <v/>
      </c>
      <c r="V502" s="166"/>
    </row>
    <row r="503" spans="1:22" ht="15" customHeight="1" x14ac:dyDescent="0.25">
      <c r="A503" s="51">
        <f t="shared" si="21"/>
        <v>0</v>
      </c>
      <c r="B503" s="51">
        <f t="shared" si="22"/>
        <v>0</v>
      </c>
      <c r="C503" s="237">
        <f t="shared" si="23"/>
        <v>0</v>
      </c>
      <c r="D503" s="477">
        <v>494</v>
      </c>
      <c r="E503" s="478"/>
      <c r="F503" s="477"/>
      <c r="G503" s="479"/>
      <c r="H503" s="477"/>
      <c r="I503" s="480" t="str">
        <f>IF(H503&lt;&gt;"",INDEX('Kode Akun'!$D:$D,MATCH($H503,'Kode Akun'!$C:$C,0),0),"")</f>
        <v/>
      </c>
      <c r="J503" s="481"/>
      <c r="K503" s="481"/>
      <c r="L503" s="482"/>
      <c r="M503" s="483"/>
      <c r="N503" s="484"/>
      <c r="O503" s="484"/>
      <c r="P503" s="488" t="str">
        <f>IFERROR(INDEX(Supplier!D:D,MATCH(O503,Supplier!C:C,0),0),"")</f>
        <v/>
      </c>
      <c r="Q503" s="484"/>
      <c r="R503" s="484"/>
      <c r="S503" s="488" t="str">
        <f>IFERROR(INDEX(Customer!D:D,MATCH(R503,Customer!C:C,0),0),"")</f>
        <v/>
      </c>
      <c r="T503" s="490" t="str">
        <f>IFERROR(INDEX('Kode Akun'!N:N,MATCH(H503,'Kode Akun'!C:C,0),0),"")</f>
        <v/>
      </c>
      <c r="U503" s="488" t="str">
        <f>IFERROR(INDEX('Kode Akun'!O:O,MATCH(H503,'Kode Akun'!C:C,0),0),"")</f>
        <v/>
      </c>
      <c r="V503" s="166"/>
    </row>
    <row r="504" spans="1:22" ht="15" customHeight="1" x14ac:dyDescent="0.25">
      <c r="A504" s="51">
        <f t="shared" si="21"/>
        <v>0</v>
      </c>
      <c r="B504" s="51">
        <f t="shared" si="22"/>
        <v>0</v>
      </c>
      <c r="C504" s="237">
        <f t="shared" si="23"/>
        <v>0</v>
      </c>
      <c r="D504" s="477">
        <v>495</v>
      </c>
      <c r="E504" s="478"/>
      <c r="F504" s="477"/>
      <c r="G504" s="479"/>
      <c r="H504" s="477"/>
      <c r="I504" s="480" t="str">
        <f>IF(H504&lt;&gt;"",INDEX('Kode Akun'!$D:$D,MATCH($H504,'Kode Akun'!$C:$C,0),0),"")</f>
        <v/>
      </c>
      <c r="J504" s="481"/>
      <c r="K504" s="481"/>
      <c r="L504" s="482"/>
      <c r="M504" s="483"/>
      <c r="N504" s="484"/>
      <c r="O504" s="484"/>
      <c r="P504" s="488" t="str">
        <f>IFERROR(INDEX(Supplier!D:D,MATCH(O504,Supplier!C:C,0),0),"")</f>
        <v/>
      </c>
      <c r="Q504" s="484"/>
      <c r="R504" s="484"/>
      <c r="S504" s="488" t="str">
        <f>IFERROR(INDEX(Customer!D:D,MATCH(R504,Customer!C:C,0),0),"")</f>
        <v/>
      </c>
      <c r="T504" s="490" t="str">
        <f>IFERROR(INDEX('Kode Akun'!N:N,MATCH(H504,'Kode Akun'!C:C,0),0),"")</f>
        <v/>
      </c>
      <c r="U504" s="488" t="str">
        <f>IFERROR(INDEX('Kode Akun'!O:O,MATCH(H504,'Kode Akun'!C:C,0),0),"")</f>
        <v/>
      </c>
      <c r="V504" s="166"/>
    </row>
    <row r="505" spans="1:22" ht="15" customHeight="1" x14ac:dyDescent="0.25">
      <c r="A505" s="51">
        <f t="shared" si="21"/>
        <v>0</v>
      </c>
      <c r="B505" s="51">
        <f t="shared" si="22"/>
        <v>0</v>
      </c>
      <c r="C505" s="237">
        <f t="shared" si="23"/>
        <v>0</v>
      </c>
      <c r="D505" s="477">
        <v>496</v>
      </c>
      <c r="E505" s="478"/>
      <c r="F505" s="477"/>
      <c r="G505" s="479"/>
      <c r="H505" s="477"/>
      <c r="I505" s="480" t="str">
        <f>IF(H505&lt;&gt;"",INDEX('Kode Akun'!$D:$D,MATCH($H505,'Kode Akun'!$C:$C,0),0),"")</f>
        <v/>
      </c>
      <c r="J505" s="481"/>
      <c r="K505" s="481"/>
      <c r="L505" s="482"/>
      <c r="M505" s="483"/>
      <c r="N505" s="484"/>
      <c r="O505" s="484"/>
      <c r="P505" s="488" t="str">
        <f>IFERROR(INDEX(Supplier!D:D,MATCH(O505,Supplier!C:C,0),0),"")</f>
        <v/>
      </c>
      <c r="Q505" s="484"/>
      <c r="R505" s="484"/>
      <c r="S505" s="488" t="str">
        <f>IFERROR(INDEX(Customer!D:D,MATCH(R505,Customer!C:C,0),0),"")</f>
        <v/>
      </c>
      <c r="T505" s="490" t="str">
        <f>IFERROR(INDEX('Kode Akun'!N:N,MATCH(H505,'Kode Akun'!C:C,0),0),"")</f>
        <v/>
      </c>
      <c r="U505" s="488" t="str">
        <f>IFERROR(INDEX('Kode Akun'!O:O,MATCH(H505,'Kode Akun'!C:C,0),0),"")</f>
        <v/>
      </c>
      <c r="V505" s="166"/>
    </row>
    <row r="506" spans="1:22" ht="15" customHeight="1" x14ac:dyDescent="0.25">
      <c r="A506" s="51">
        <f t="shared" si="21"/>
        <v>0</v>
      </c>
      <c r="B506" s="51">
        <f t="shared" si="22"/>
        <v>0</v>
      </c>
      <c r="C506" s="237">
        <f t="shared" si="23"/>
        <v>0</v>
      </c>
      <c r="D506" s="477">
        <v>497</v>
      </c>
      <c r="E506" s="478"/>
      <c r="F506" s="477"/>
      <c r="G506" s="479"/>
      <c r="H506" s="477"/>
      <c r="I506" s="480" t="str">
        <f>IF(H506&lt;&gt;"",INDEX('Kode Akun'!$D:$D,MATCH($H506,'Kode Akun'!$C:$C,0),0),"")</f>
        <v/>
      </c>
      <c r="J506" s="481"/>
      <c r="K506" s="481"/>
      <c r="L506" s="482"/>
      <c r="M506" s="483"/>
      <c r="N506" s="484"/>
      <c r="O506" s="484"/>
      <c r="P506" s="488" t="str">
        <f>IFERROR(INDEX(Supplier!D:D,MATCH(O506,Supplier!C:C,0),0),"")</f>
        <v/>
      </c>
      <c r="Q506" s="484"/>
      <c r="R506" s="484"/>
      <c r="S506" s="488" t="str">
        <f>IFERROR(INDEX(Customer!D:D,MATCH(R506,Customer!C:C,0),0),"")</f>
        <v/>
      </c>
      <c r="T506" s="490" t="str">
        <f>IFERROR(INDEX('Kode Akun'!N:N,MATCH(H506,'Kode Akun'!C:C,0),0),"")</f>
        <v/>
      </c>
      <c r="U506" s="488" t="str">
        <f>IFERROR(INDEX('Kode Akun'!O:O,MATCH(H506,'Kode Akun'!C:C,0),0),"")</f>
        <v/>
      </c>
      <c r="V506" s="166"/>
    </row>
    <row r="507" spans="1:22" ht="15" customHeight="1" x14ac:dyDescent="0.25">
      <c r="A507" s="51">
        <f t="shared" si="21"/>
        <v>0</v>
      </c>
      <c r="B507" s="51">
        <f t="shared" si="22"/>
        <v>0</v>
      </c>
      <c r="C507" s="237">
        <f t="shared" si="23"/>
        <v>0</v>
      </c>
      <c r="D507" s="477">
        <v>498</v>
      </c>
      <c r="E507" s="478"/>
      <c r="F507" s="477"/>
      <c r="G507" s="479"/>
      <c r="H507" s="477"/>
      <c r="I507" s="480" t="str">
        <f>IF(H507&lt;&gt;"",INDEX('Kode Akun'!$D:$D,MATCH($H507,'Kode Akun'!$C:$C,0),0),"")</f>
        <v/>
      </c>
      <c r="J507" s="481"/>
      <c r="K507" s="481"/>
      <c r="L507" s="482"/>
      <c r="M507" s="483"/>
      <c r="N507" s="484"/>
      <c r="O507" s="484"/>
      <c r="P507" s="488" t="str">
        <f>IFERROR(INDEX(Supplier!D:D,MATCH(O507,Supplier!C:C,0),0),"")</f>
        <v/>
      </c>
      <c r="Q507" s="484"/>
      <c r="R507" s="484"/>
      <c r="S507" s="488" t="str">
        <f>IFERROR(INDEX(Customer!D:D,MATCH(R507,Customer!C:C,0),0),"")</f>
        <v/>
      </c>
      <c r="T507" s="490" t="str">
        <f>IFERROR(INDEX('Kode Akun'!N:N,MATCH(H507,'Kode Akun'!C:C,0),0),"")</f>
        <v/>
      </c>
      <c r="U507" s="488" t="str">
        <f>IFERROR(INDEX('Kode Akun'!O:O,MATCH(H507,'Kode Akun'!C:C,0),0),"")</f>
        <v/>
      </c>
      <c r="V507" s="166"/>
    </row>
    <row r="508" spans="1:22" ht="15" customHeight="1" x14ac:dyDescent="0.25">
      <c r="A508" s="51">
        <f t="shared" si="21"/>
        <v>0</v>
      </c>
      <c r="B508" s="51">
        <f t="shared" si="22"/>
        <v>0</v>
      </c>
      <c r="C508" s="237">
        <f t="shared" si="23"/>
        <v>0</v>
      </c>
      <c r="D508" s="477">
        <v>499</v>
      </c>
      <c r="E508" s="478"/>
      <c r="F508" s="477"/>
      <c r="G508" s="479"/>
      <c r="H508" s="477"/>
      <c r="I508" s="480" t="str">
        <f>IF(H508&lt;&gt;"",INDEX('Kode Akun'!$D:$D,MATCH($H508,'Kode Akun'!$C:$C,0),0),"")</f>
        <v/>
      </c>
      <c r="J508" s="481"/>
      <c r="K508" s="481"/>
      <c r="L508" s="482"/>
      <c r="M508" s="483"/>
      <c r="N508" s="484"/>
      <c r="O508" s="484"/>
      <c r="P508" s="488" t="str">
        <f>IFERROR(INDEX(Supplier!D:D,MATCH(O508,Supplier!C:C,0),0),"")</f>
        <v/>
      </c>
      <c r="Q508" s="484"/>
      <c r="R508" s="484"/>
      <c r="S508" s="488" t="str">
        <f>IFERROR(INDEX(Customer!D:D,MATCH(R508,Customer!C:C,0),0),"")</f>
        <v/>
      </c>
      <c r="T508" s="490" t="str">
        <f>IFERROR(INDEX('Kode Akun'!N:N,MATCH(H508,'Kode Akun'!C:C,0),0),"")</f>
        <v/>
      </c>
      <c r="U508" s="488" t="str">
        <f>IFERROR(INDEX('Kode Akun'!O:O,MATCH(H508,'Kode Akun'!C:C,0),0),"")</f>
        <v/>
      </c>
      <c r="V508" s="166"/>
    </row>
    <row r="509" spans="1:22" ht="15" customHeight="1" x14ac:dyDescent="0.25">
      <c r="A509" s="51">
        <f t="shared" si="21"/>
        <v>0</v>
      </c>
      <c r="B509" s="51">
        <f t="shared" si="22"/>
        <v>0</v>
      </c>
      <c r="C509" s="237">
        <f t="shared" si="23"/>
        <v>0</v>
      </c>
      <c r="D509" s="477">
        <v>500</v>
      </c>
      <c r="E509" s="478"/>
      <c r="F509" s="477"/>
      <c r="G509" s="479"/>
      <c r="H509" s="477"/>
      <c r="I509" s="480" t="str">
        <f>IF(H509&lt;&gt;"",INDEX('Kode Akun'!$D:$D,MATCH($H509,'Kode Akun'!$C:$C,0),0),"")</f>
        <v/>
      </c>
      <c r="J509" s="481"/>
      <c r="K509" s="481"/>
      <c r="L509" s="482"/>
      <c r="M509" s="483"/>
      <c r="N509" s="484"/>
      <c r="O509" s="484"/>
      <c r="P509" s="488" t="str">
        <f>IFERROR(INDEX(Supplier!D:D,MATCH(O509,Supplier!C:C,0),0),"")</f>
        <v/>
      </c>
      <c r="Q509" s="484"/>
      <c r="R509" s="484"/>
      <c r="S509" s="488" t="str">
        <f>IFERROR(INDEX(Customer!D:D,MATCH(R509,Customer!C:C,0),0),"")</f>
        <v/>
      </c>
      <c r="T509" s="490" t="str">
        <f>IFERROR(INDEX('Kode Akun'!N:N,MATCH(H509,'Kode Akun'!C:C,0),0),"")</f>
        <v/>
      </c>
      <c r="U509" s="488" t="str">
        <f>IFERROR(INDEX('Kode Akun'!O:O,MATCH(H509,'Kode Akun'!C:C,0),0),"")</f>
        <v/>
      </c>
      <c r="V509" s="166"/>
    </row>
  </sheetData>
  <sheetProtection algorithmName="SHA-512" hashValue="oYY6RUNnFIB1B7Q69v9OafeI19SofgWPr7jocvZBWOTBKcxAtA1GmMjoI/rqh+wwZtFFNlkbKyPJ7x9JD+ltWg==" saltValue="aSWswegK3SRB5X4c8oEFMQ==" spinCount="100000" sheet="1" objects="1" scenarios="1"/>
  <mergeCells count="10">
    <mergeCell ref="V8:V9"/>
    <mergeCell ref="J9:K9"/>
    <mergeCell ref="D8:D9"/>
    <mergeCell ref="H8:H9"/>
    <mergeCell ref="I8:I9"/>
    <mergeCell ref="G8:G9"/>
    <mergeCell ref="L8:L9"/>
    <mergeCell ref="E8:E9"/>
    <mergeCell ref="F8:F9"/>
    <mergeCell ref="M8:M9"/>
  </mergeCells>
  <conditionalFormatting sqref="E10:E509">
    <cfRule type="expression" dxfId="22" priority="1">
      <formula>ISTEXT(E10)</formula>
    </cfRule>
  </conditionalFormatting>
  <conditionalFormatting sqref="J9">
    <cfRule type="expression" dxfId="21" priority="2">
      <formula>$J$9="Tidak Seimbang"</formula>
    </cfRule>
  </conditionalFormatting>
  <dataValidations count="8">
    <dataValidation type="list" allowBlank="1" showInputMessage="1" showErrorMessage="1" sqref="H10:H509" xr:uid="{00000000-0002-0000-0600-000000000000}">
      <formula1>ChartofAccounts</formula1>
    </dataValidation>
    <dataValidation type="list" allowBlank="1" showInputMessage="1" showErrorMessage="1" sqref="R10:R509 N10:N509" xr:uid="{00000000-0002-0000-0600-000002000000}">
      <formula1>CustomerCode</formula1>
    </dataValidation>
    <dataValidation type="list" allowBlank="1" showInputMessage="1" showErrorMessage="1" sqref="Q10:Q509 O10:O509" xr:uid="{00000000-0002-0000-0600-000003000000}">
      <formula1>SupplierCode</formula1>
    </dataValidation>
    <dataValidation type="list" allowBlank="1" showInputMessage="1" showErrorMessage="1" sqref="I6" xr:uid="{00000000-0002-0000-0600-000004000000}">
      <formula1>RefKodeAkun</formula1>
    </dataValidation>
    <dataValidation type="list" allowBlank="1" showInputMessage="1" showErrorMessage="1" sqref="N10:N509 L10:L509" xr:uid="{DD1266ED-DB45-4671-B6DD-B415809215D3}">
      <formula1>DaftarCabang</formula1>
    </dataValidation>
    <dataValidation type="list" allowBlank="1" showInputMessage="1" showErrorMessage="1" sqref="M10:M509" xr:uid="{7F34D266-9D1E-47AD-8070-5937381A1655}">
      <formula1>ListProdukJasa</formula1>
    </dataValidation>
    <dataValidation type="list" allowBlank="1" showInputMessage="1" showErrorMessage="1" sqref="Q10:Q509" xr:uid="{6D2A9758-0E59-4122-8C6D-5B209B731EA1}">
      <formula1>DaftarNoInvoice</formula1>
    </dataValidation>
    <dataValidation type="list" allowBlank="1" showInputMessage="1" showErrorMessage="1" sqref="N10:N509" xr:uid="{0A940F26-1699-4EB7-B69C-95A268E948E9}">
      <formula1>DaftarNoPo</formula1>
    </dataValidation>
  </dataValidations>
  <hyperlinks>
    <hyperlink ref="A2" location="akoontan" display="🅜" xr:uid="{0D631F29-CA98-4FED-A7CE-8EB2A188C3DD}"/>
  </hyperlinks>
  <pageMargins left="0.7" right="0.7" top="0.75" bottom="0.75" header="0.3" footer="0.3"/>
  <pageSetup orientation="portrait" r:id="rId1"/>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AA9"/>
  <sheetViews>
    <sheetView showGridLines="0" workbookViewId="0">
      <pane ySplit="9" topLeftCell="A10" activePane="bottomLeft" state="frozen"/>
      <selection activeCell="A2" sqref="A2"/>
      <selection pane="bottomLeft" activeCell="K11" sqref="K11"/>
    </sheetView>
  </sheetViews>
  <sheetFormatPr defaultColWidth="8.85546875" defaultRowHeight="15" x14ac:dyDescent="0.25"/>
  <cols>
    <col min="1" max="1" width="5.7109375" style="10" customWidth="1"/>
    <col min="2" max="2" width="5.5703125" style="20" customWidth="1"/>
    <col min="3" max="3" width="12.5703125" style="10" customWidth="1"/>
    <col min="4" max="4" width="8.5703125" style="48" customWidth="1"/>
    <col min="5" max="5" width="40.5703125" style="12" customWidth="1"/>
    <col min="6" max="6" width="17.5703125" style="10" customWidth="1"/>
    <col min="7" max="7" width="17.5703125" style="12" customWidth="1"/>
    <col min="8" max="8" width="17.5703125" style="14" customWidth="1"/>
    <col min="9" max="9" width="4" style="14" customWidth="1"/>
    <col min="10" max="10" width="21" style="343" customWidth="1"/>
    <col min="11" max="11" width="8.85546875" style="10" customWidth="1"/>
    <col min="12" max="12" width="8.85546875" style="25" hidden="1" customWidth="1"/>
    <col min="13" max="13" width="6.7109375" style="25" hidden="1" customWidth="1"/>
    <col min="14" max="14" width="10.5703125" style="25" hidden="1" customWidth="1"/>
    <col min="15" max="15" width="19.7109375" style="25" hidden="1" customWidth="1"/>
    <col min="16" max="16" width="14.28515625" style="25" hidden="1" customWidth="1"/>
    <col min="17" max="17" width="36.42578125" style="25" hidden="1" customWidth="1"/>
    <col min="18" max="18" width="12.5703125" style="25" hidden="1" customWidth="1"/>
    <col min="19" max="19" width="14.42578125" style="430" hidden="1" customWidth="1"/>
    <col min="20" max="20" width="15.42578125" style="430" hidden="1" customWidth="1"/>
    <col min="21" max="21" width="17" style="430" hidden="1" customWidth="1"/>
    <col min="22" max="22" width="12.7109375" style="25" hidden="1" customWidth="1"/>
    <col min="23" max="24" width="8.85546875" style="25" hidden="1" customWidth="1"/>
    <col min="25" max="25" width="9.85546875" style="25" hidden="1" customWidth="1"/>
    <col min="26" max="26" width="8.85546875" style="25" hidden="1" customWidth="1"/>
    <col min="27" max="16384" width="8.85546875" style="10"/>
  </cols>
  <sheetData>
    <row r="1" spans="1:27" s="96" customFormat="1" ht="5.0999999999999996" customHeight="1" x14ac:dyDescent="0.25">
      <c r="B1" s="107"/>
      <c r="D1" s="101"/>
      <c r="E1" s="97"/>
      <c r="G1" s="97"/>
      <c r="H1" s="102"/>
      <c r="I1" s="102"/>
      <c r="J1" s="339"/>
      <c r="K1" s="77"/>
      <c r="L1" s="94"/>
      <c r="M1" s="94"/>
      <c r="N1" s="94"/>
      <c r="O1" s="94"/>
      <c r="P1" s="94"/>
      <c r="Q1" s="94"/>
      <c r="R1" s="94"/>
      <c r="S1" s="94"/>
      <c r="T1" s="94"/>
      <c r="U1" s="94"/>
      <c r="V1" s="94"/>
      <c r="W1" s="94"/>
      <c r="X1" s="94"/>
      <c r="Y1" s="94"/>
      <c r="Z1" s="94"/>
      <c r="AA1" s="77"/>
    </row>
    <row r="2" spans="1:27" s="257" customFormat="1" ht="24.95" customHeight="1" x14ac:dyDescent="0.25">
      <c r="A2" s="253" t="s">
        <v>258</v>
      </c>
      <c r="B2" s="254" t="s">
        <v>121</v>
      </c>
      <c r="C2" s="272"/>
      <c r="D2" s="273"/>
      <c r="E2" s="272"/>
      <c r="F2" s="272"/>
      <c r="G2" s="272"/>
      <c r="H2" s="272"/>
      <c r="I2" s="272"/>
      <c r="J2" s="340"/>
      <c r="K2" s="272"/>
      <c r="L2" s="429"/>
      <c r="M2" s="429"/>
      <c r="N2" s="429"/>
      <c r="O2" s="429"/>
      <c r="P2" s="429"/>
      <c r="Q2" s="429"/>
      <c r="R2" s="429"/>
      <c r="S2" s="429"/>
      <c r="T2" s="429"/>
      <c r="U2" s="429"/>
      <c r="V2" s="429"/>
      <c r="W2" s="429"/>
      <c r="X2" s="429"/>
      <c r="Y2" s="429"/>
      <c r="Z2" s="277"/>
    </row>
    <row r="3" spans="1:27" s="257" customFormat="1" ht="5.0999999999999996" customHeight="1" x14ac:dyDescent="0.25">
      <c r="B3" s="275"/>
      <c r="D3" s="262"/>
      <c r="E3" s="256"/>
      <c r="G3" s="256"/>
      <c r="H3" s="263"/>
      <c r="I3" s="263"/>
      <c r="J3" s="341"/>
      <c r="L3" s="277"/>
      <c r="M3" s="277"/>
      <c r="N3" s="277"/>
      <c r="O3" s="277"/>
      <c r="P3" s="277"/>
      <c r="Q3" s="277"/>
      <c r="R3" s="277"/>
      <c r="S3" s="277"/>
      <c r="T3" s="277"/>
      <c r="U3" s="277"/>
      <c r="V3" s="277"/>
      <c r="W3" s="277"/>
      <c r="X3" s="277"/>
      <c r="Y3" s="277"/>
      <c r="Z3" s="277"/>
    </row>
    <row r="4" spans="1:27" s="77" customFormat="1" ht="5.0999999999999996" customHeight="1" x14ac:dyDescent="0.25">
      <c r="B4" s="92"/>
      <c r="D4" s="82"/>
      <c r="E4" s="78"/>
      <c r="G4" s="78"/>
      <c r="H4" s="83"/>
      <c r="I4" s="83"/>
      <c r="J4" s="342"/>
      <c r="L4" s="94"/>
      <c r="M4" s="94"/>
      <c r="N4" s="94"/>
      <c r="O4" s="94"/>
      <c r="P4" s="94"/>
      <c r="Q4" s="94"/>
      <c r="R4" s="94"/>
      <c r="S4" s="94"/>
      <c r="T4" s="94"/>
      <c r="U4" s="94"/>
      <c r="V4" s="94"/>
      <c r="W4" s="94"/>
      <c r="X4" s="94"/>
      <c r="Y4" s="94"/>
      <c r="Z4" s="94"/>
    </row>
    <row r="5" spans="1:27" ht="5.0999999999999996" customHeight="1" x14ac:dyDescent="0.25"/>
    <row r="6" spans="1:27" ht="14.45" customHeight="1" thickBot="1" x14ac:dyDescent="0.3">
      <c r="B6" s="391"/>
      <c r="C6" s="392"/>
      <c r="D6" s="393"/>
      <c r="E6" s="394"/>
      <c r="F6" s="395"/>
      <c r="G6" s="395"/>
      <c r="H6" s="395" t="s">
        <v>97</v>
      </c>
      <c r="I6" s="10"/>
    </row>
    <row r="7" spans="1:27" ht="14.45" customHeight="1" x14ac:dyDescent="0.25">
      <c r="C7" s="48" t="s">
        <v>37</v>
      </c>
      <c r="D7" s="238">
        <v>1130</v>
      </c>
      <c r="E7" s="239" t="str">
        <f>IFERROR(VLOOKUP(D7,ChartofAccountsTable,2,FALSE),"")</f>
        <v>Rekening Bank BCA</v>
      </c>
      <c r="F7" s="10" t="s">
        <v>249</v>
      </c>
      <c r="G7" s="240">
        <v>43739</v>
      </c>
      <c r="H7" s="241">
        <v>2300000</v>
      </c>
      <c r="I7" s="10"/>
      <c r="M7" s="431" t="s">
        <v>35</v>
      </c>
      <c r="N7" s="430">
        <f>IFERROR(INDEX('Kode Akun'!E:E,MATCH(AkunBukuBesar,'Kode Akun'!C:C,0),0),0)</f>
        <v>2300000000</v>
      </c>
    </row>
    <row r="8" spans="1:27" ht="14.45" customHeight="1" x14ac:dyDescent="0.25">
      <c r="D8" s="50" t="s">
        <v>98</v>
      </c>
      <c r="E8" s="74" t="s">
        <v>99</v>
      </c>
      <c r="F8" s="10" t="s">
        <v>250</v>
      </c>
      <c r="G8" s="73">
        <v>43830</v>
      </c>
      <c r="H8" s="66">
        <v>2156000</v>
      </c>
      <c r="I8" s="10"/>
    </row>
    <row r="9" spans="1:27" ht="5.0999999999999996" customHeight="1" x14ac:dyDescent="0.25"/>
  </sheetData>
  <sheetProtection algorithmName="SHA-512" hashValue="/Srp2/0LpLqZWNr0O3TRIy9jHbbnZXJxqELZFnGtZ0sn4aoZxWHSoZBe7FzAWCKd7iox22V942vyqj2xRDLD/A==" saltValue="RhT8PM6towRV801zlbAq6A==" spinCount="100000" sheet="1" objects="1" scenarios="1"/>
  <dataValidations count="1">
    <dataValidation type="list" allowBlank="1" showInputMessage="1" showErrorMessage="1" sqref="D7" xr:uid="{00000000-0002-0000-0800-000000000000}">
      <formula1>ChartofAccounts</formula1>
    </dataValidation>
  </dataValidations>
  <hyperlinks>
    <hyperlink ref="A2" location="akoontan" display="🅜" xr:uid="{4265B87A-455A-4DA4-ACAE-FB7D13B5905E}"/>
  </hyperlinks>
  <pageMargins left="0.7" right="0.7" top="0.75" bottom="0.75" header="0.3" footer="0.3"/>
  <pageSetup scale="7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AFCE6-5DBC-404C-8AF1-101559ECA6D4}">
  <dimension ref="A1:AG102"/>
  <sheetViews>
    <sheetView showGridLines="0" workbookViewId="0">
      <pane ySplit="14" topLeftCell="A30" activePane="bottomLeft" state="frozen"/>
      <selection pane="bottomLeft" activeCell="A2" sqref="A2"/>
    </sheetView>
  </sheetViews>
  <sheetFormatPr defaultRowHeight="15" x14ac:dyDescent="0.25"/>
  <cols>
    <col min="1" max="1" width="5.7109375" customWidth="1"/>
    <col min="2" max="2" width="39" customWidth="1"/>
    <col min="3" max="10" width="11.7109375" customWidth="1"/>
  </cols>
  <sheetData>
    <row r="1" spans="1:33" s="96" customFormat="1" ht="5.0999999999999996" customHeight="1" x14ac:dyDescent="0.25">
      <c r="H1" s="97"/>
      <c r="AG1" s="96" t="s">
        <v>11</v>
      </c>
    </row>
    <row r="2" spans="1:33" s="257" customFormat="1" ht="24.95" customHeight="1" x14ac:dyDescent="0.25">
      <c r="A2" s="253" t="s">
        <v>258</v>
      </c>
      <c r="B2" s="254" t="s">
        <v>1427</v>
      </c>
      <c r="C2" s="255"/>
      <c r="D2" s="255"/>
      <c r="E2" s="255"/>
      <c r="F2" s="255"/>
      <c r="G2" s="255"/>
      <c r="H2" s="256"/>
    </row>
    <row r="3" spans="1:33" s="257" customFormat="1" ht="5.0999999999999996" customHeight="1" x14ac:dyDescent="0.25">
      <c r="H3" s="256"/>
    </row>
    <row r="4" spans="1:33" s="77" customFormat="1" ht="5.0999999999999996" customHeight="1" x14ac:dyDescent="0.25">
      <c r="H4" s="78"/>
    </row>
    <row r="5" spans="1:33" ht="5.0999999999999996" customHeight="1" x14ac:dyDescent="0.25"/>
    <row r="6" spans="1:33" ht="23.25" x14ac:dyDescent="0.25">
      <c r="B6" s="472" t="s">
        <v>1494</v>
      </c>
      <c r="C6" s="473" t="s">
        <v>13</v>
      </c>
      <c r="D6" s="473" t="s">
        <v>284</v>
      </c>
      <c r="E6" s="473" t="s">
        <v>285</v>
      </c>
      <c r="F6" s="473" t="s">
        <v>12</v>
      </c>
      <c r="G6" s="473" t="s">
        <v>286</v>
      </c>
      <c r="H6" s="473" t="s">
        <v>318</v>
      </c>
      <c r="I6" s="473" t="s">
        <v>1428</v>
      </c>
      <c r="J6" s="473" t="s">
        <v>1429</v>
      </c>
    </row>
    <row r="7" spans="1:33" x14ac:dyDescent="0.25">
      <c r="B7" s="166" t="s">
        <v>1430</v>
      </c>
      <c r="C7" s="450">
        <v>549000</v>
      </c>
      <c r="D7" s="450">
        <v>699000</v>
      </c>
      <c r="E7" s="450">
        <v>849000</v>
      </c>
      <c r="F7" s="450">
        <v>849000</v>
      </c>
      <c r="G7" s="450">
        <v>1099000</v>
      </c>
      <c r="H7" s="450">
        <v>1249000</v>
      </c>
      <c r="I7" s="450">
        <v>1249000</v>
      </c>
      <c r="J7" s="450">
        <v>1399000</v>
      </c>
    </row>
    <row r="8" spans="1:33" x14ac:dyDescent="0.25">
      <c r="B8" s="451" t="s">
        <v>1431</v>
      </c>
      <c r="C8" s="383">
        <v>249000</v>
      </c>
      <c r="D8" s="383">
        <v>299000</v>
      </c>
      <c r="E8" s="383">
        <v>349000</v>
      </c>
      <c r="F8" s="383">
        <v>349000</v>
      </c>
      <c r="G8" s="383">
        <v>449000</v>
      </c>
      <c r="H8" s="383">
        <v>499000</v>
      </c>
      <c r="I8" s="383">
        <v>499000</v>
      </c>
      <c r="J8" s="383">
        <v>549000</v>
      </c>
    </row>
    <row r="9" spans="1:33" x14ac:dyDescent="0.25">
      <c r="B9" s="166" t="s">
        <v>1432</v>
      </c>
      <c r="C9" s="450">
        <f>C7+100000</f>
        <v>649000</v>
      </c>
      <c r="D9" s="450">
        <f t="shared" ref="D9:J9" si="0">D7+100000</f>
        <v>799000</v>
      </c>
      <c r="E9" s="450">
        <f t="shared" si="0"/>
        <v>949000</v>
      </c>
      <c r="F9" s="450">
        <f t="shared" si="0"/>
        <v>949000</v>
      </c>
      <c r="G9" s="450">
        <f t="shared" si="0"/>
        <v>1199000</v>
      </c>
      <c r="H9" s="450">
        <f t="shared" si="0"/>
        <v>1349000</v>
      </c>
      <c r="I9" s="450">
        <f t="shared" si="0"/>
        <v>1349000</v>
      </c>
      <c r="J9" s="450">
        <f t="shared" si="0"/>
        <v>1499000</v>
      </c>
    </row>
    <row r="10" spans="1:33" x14ac:dyDescent="0.25">
      <c r="B10" s="451" t="s">
        <v>1431</v>
      </c>
      <c r="C10" s="383">
        <v>299000</v>
      </c>
      <c r="D10" s="383">
        <v>349000</v>
      </c>
      <c r="E10" s="383">
        <v>399000</v>
      </c>
      <c r="F10" s="383">
        <v>399000</v>
      </c>
      <c r="G10" s="383">
        <v>499000</v>
      </c>
      <c r="H10" s="383">
        <v>549000</v>
      </c>
      <c r="I10" s="383">
        <v>549000</v>
      </c>
      <c r="J10" s="383">
        <v>599000</v>
      </c>
    </row>
    <row r="11" spans="1:33" ht="5.0999999999999996" customHeight="1" x14ac:dyDescent="0.25"/>
    <row r="12" spans="1:33" x14ac:dyDescent="0.25">
      <c r="B12" s="452" t="s">
        <v>1433</v>
      </c>
      <c r="I12" s="453" t="s">
        <v>1434</v>
      </c>
    </row>
    <row r="13" spans="1:33" ht="20.100000000000001" customHeight="1" x14ac:dyDescent="0.25">
      <c r="B13" s="454" t="s">
        <v>1435</v>
      </c>
      <c r="C13" s="455" t="s">
        <v>1426</v>
      </c>
      <c r="D13" s="1"/>
      <c r="E13" s="1"/>
      <c r="F13" s="1"/>
      <c r="G13" s="1"/>
      <c r="H13" s="1"/>
      <c r="I13" s="1"/>
      <c r="J13" s="1"/>
    </row>
    <row r="14" spans="1:33" ht="23.25" x14ac:dyDescent="0.25">
      <c r="B14" s="472" t="s">
        <v>1494</v>
      </c>
      <c r="C14" s="473" t="s">
        <v>13</v>
      </c>
      <c r="D14" s="473" t="s">
        <v>284</v>
      </c>
      <c r="E14" s="473" t="s">
        <v>285</v>
      </c>
      <c r="F14" s="473" t="s">
        <v>12</v>
      </c>
      <c r="G14" s="473" t="s">
        <v>286</v>
      </c>
      <c r="H14" s="473" t="s">
        <v>318</v>
      </c>
      <c r="I14" s="473" t="s">
        <v>1428</v>
      </c>
      <c r="J14" s="473" t="s">
        <v>1429</v>
      </c>
    </row>
    <row r="15" spans="1:33" ht="15.75" x14ac:dyDescent="0.25">
      <c r="B15" s="456" t="s">
        <v>1436</v>
      </c>
      <c r="C15" s="457"/>
      <c r="D15" s="458" t="s">
        <v>1437</v>
      </c>
      <c r="E15" s="458" t="s">
        <v>1437</v>
      </c>
      <c r="F15" s="458" t="s">
        <v>1437</v>
      </c>
      <c r="G15" s="458" t="s">
        <v>1437</v>
      </c>
      <c r="H15" s="458" t="s">
        <v>1437</v>
      </c>
      <c r="I15" s="458" t="s">
        <v>1437</v>
      </c>
      <c r="J15" s="458" t="s">
        <v>1437</v>
      </c>
    </row>
    <row r="16" spans="1:33" ht="15.75" x14ac:dyDescent="0.25">
      <c r="B16" s="456" t="s">
        <v>1438</v>
      </c>
      <c r="C16" s="457"/>
      <c r="D16" s="457"/>
      <c r="E16" s="458" t="s">
        <v>1437</v>
      </c>
      <c r="F16" s="457"/>
      <c r="G16" s="457"/>
      <c r="H16" s="458" t="s">
        <v>1437</v>
      </c>
      <c r="I16" s="457"/>
      <c r="J16" s="458" t="s">
        <v>1437</v>
      </c>
    </row>
    <row r="17" spans="2:10" ht="15.75" x14ac:dyDescent="0.25">
      <c r="B17" s="456" t="s">
        <v>1439</v>
      </c>
      <c r="C17" s="457"/>
      <c r="D17" s="457"/>
      <c r="E17" s="457"/>
      <c r="F17" s="458" t="s">
        <v>1437</v>
      </c>
      <c r="G17" s="457"/>
      <c r="H17" s="458"/>
      <c r="I17" s="458" t="s">
        <v>1437</v>
      </c>
      <c r="J17" s="458" t="s">
        <v>1437</v>
      </c>
    </row>
    <row r="18" spans="2:10" ht="15.75" x14ac:dyDescent="0.25">
      <c r="B18" s="459" t="s">
        <v>1440</v>
      </c>
      <c r="C18" s="460"/>
      <c r="D18" s="460"/>
      <c r="E18" s="460"/>
      <c r="F18" s="460"/>
      <c r="G18" s="461" t="s">
        <v>1437</v>
      </c>
      <c r="H18" s="461" t="s">
        <v>1437</v>
      </c>
      <c r="I18" s="461" t="s">
        <v>1437</v>
      </c>
      <c r="J18" s="461" t="s">
        <v>1437</v>
      </c>
    </row>
    <row r="19" spans="2:10" x14ac:dyDescent="0.25">
      <c r="B19" s="474" t="s">
        <v>1441</v>
      </c>
      <c r="C19" s="475"/>
      <c r="D19" s="475"/>
      <c r="E19" s="475"/>
      <c r="F19" s="475"/>
      <c r="G19" s="475"/>
      <c r="H19" s="475"/>
      <c r="I19" s="475"/>
      <c r="J19" s="476"/>
    </row>
    <row r="20" spans="2:10" ht="15.75" x14ac:dyDescent="0.25">
      <c r="B20" s="462" t="s">
        <v>1442</v>
      </c>
      <c r="C20" s="463" t="s">
        <v>1437</v>
      </c>
      <c r="D20" s="463" t="s">
        <v>1437</v>
      </c>
      <c r="E20" s="463" t="s">
        <v>1437</v>
      </c>
      <c r="F20" s="463" t="s">
        <v>1437</v>
      </c>
      <c r="G20" s="463" t="s">
        <v>1437</v>
      </c>
      <c r="H20" s="463" t="s">
        <v>1437</v>
      </c>
      <c r="I20" s="463" t="s">
        <v>1437</v>
      </c>
      <c r="J20" s="463" t="s">
        <v>1437</v>
      </c>
    </row>
    <row r="21" spans="2:10" ht="16.5" thickBot="1" x14ac:dyDescent="0.3">
      <c r="B21" s="464" t="s">
        <v>1443</v>
      </c>
      <c r="C21" s="465"/>
      <c r="D21" s="465"/>
      <c r="E21" s="465"/>
      <c r="F21" s="465"/>
      <c r="G21" s="465"/>
      <c r="H21" s="465"/>
      <c r="I21" s="465"/>
      <c r="J21" s="466"/>
    </row>
    <row r="22" spans="2:10" x14ac:dyDescent="0.25">
      <c r="B22" s="467" t="s">
        <v>17</v>
      </c>
      <c r="C22" s="463" t="s">
        <v>1437</v>
      </c>
      <c r="D22" s="463" t="s">
        <v>1437</v>
      </c>
      <c r="E22" s="463" t="s">
        <v>1437</v>
      </c>
      <c r="F22" s="463" t="s">
        <v>1437</v>
      </c>
      <c r="G22" s="463" t="s">
        <v>1437</v>
      </c>
      <c r="H22" s="463" t="s">
        <v>1437</v>
      </c>
      <c r="I22" s="463" t="s">
        <v>1437</v>
      </c>
      <c r="J22" s="463" t="s">
        <v>1437</v>
      </c>
    </row>
    <row r="23" spans="2:10" x14ac:dyDescent="0.25">
      <c r="B23" s="468" t="s">
        <v>1444</v>
      </c>
      <c r="C23" s="458" t="s">
        <v>1437</v>
      </c>
      <c r="D23" s="458" t="s">
        <v>1437</v>
      </c>
      <c r="E23" s="458" t="s">
        <v>1437</v>
      </c>
      <c r="F23" s="458" t="s">
        <v>1437</v>
      </c>
      <c r="G23" s="458" t="s">
        <v>1437</v>
      </c>
      <c r="H23" s="458" t="s">
        <v>1437</v>
      </c>
      <c r="I23" s="458" t="s">
        <v>1437</v>
      </c>
      <c r="J23" s="458" t="s">
        <v>1437</v>
      </c>
    </row>
    <row r="24" spans="2:10" x14ac:dyDescent="0.25">
      <c r="B24" s="468" t="s">
        <v>1445</v>
      </c>
      <c r="C24" s="458"/>
      <c r="D24" s="458"/>
      <c r="E24" s="458"/>
      <c r="F24" s="458" t="s">
        <v>1437</v>
      </c>
      <c r="G24" s="458"/>
      <c r="H24" s="458" t="s">
        <v>1437</v>
      </c>
      <c r="I24" s="458" t="s">
        <v>1437</v>
      </c>
      <c r="J24" s="458" t="s">
        <v>1437</v>
      </c>
    </row>
    <row r="25" spans="2:10" x14ac:dyDescent="0.25">
      <c r="B25" s="468" t="s">
        <v>1446</v>
      </c>
      <c r="C25" s="458" t="s">
        <v>1437</v>
      </c>
      <c r="D25" s="458" t="s">
        <v>1437</v>
      </c>
      <c r="E25" s="458" t="s">
        <v>1437</v>
      </c>
      <c r="F25" s="458" t="s">
        <v>1437</v>
      </c>
      <c r="G25" s="458" t="s">
        <v>1437</v>
      </c>
      <c r="H25" s="458" t="s">
        <v>1437</v>
      </c>
      <c r="I25" s="458" t="s">
        <v>1437</v>
      </c>
      <c r="J25" s="458" t="s">
        <v>1437</v>
      </c>
    </row>
    <row r="26" spans="2:10" x14ac:dyDescent="0.25">
      <c r="B26" s="468" t="s">
        <v>1447</v>
      </c>
      <c r="C26" s="458" t="s">
        <v>1437</v>
      </c>
      <c r="D26" s="458" t="s">
        <v>1437</v>
      </c>
      <c r="E26" s="458" t="s">
        <v>1437</v>
      </c>
      <c r="F26" s="458" t="s">
        <v>1437</v>
      </c>
      <c r="G26" s="458" t="s">
        <v>1437</v>
      </c>
      <c r="H26" s="458" t="s">
        <v>1437</v>
      </c>
      <c r="I26" s="458" t="s">
        <v>1437</v>
      </c>
      <c r="J26" s="458" t="s">
        <v>1437</v>
      </c>
    </row>
    <row r="27" spans="2:10" x14ac:dyDescent="0.25">
      <c r="B27" s="468" t="s">
        <v>1448</v>
      </c>
      <c r="C27" s="458" t="s">
        <v>1437</v>
      </c>
      <c r="D27" s="458" t="s">
        <v>1437</v>
      </c>
      <c r="E27" s="458" t="s">
        <v>1437</v>
      </c>
      <c r="F27" s="458" t="s">
        <v>1437</v>
      </c>
      <c r="G27" s="458" t="s">
        <v>1437</v>
      </c>
      <c r="H27" s="458" t="s">
        <v>1437</v>
      </c>
      <c r="I27" s="458" t="s">
        <v>1437</v>
      </c>
      <c r="J27" s="458" t="s">
        <v>1437</v>
      </c>
    </row>
    <row r="28" spans="2:10" x14ac:dyDescent="0.25">
      <c r="B28" s="468" t="s">
        <v>1449</v>
      </c>
      <c r="C28" s="458" t="s">
        <v>1437</v>
      </c>
      <c r="D28" s="458" t="s">
        <v>1437</v>
      </c>
      <c r="E28" s="458" t="s">
        <v>1437</v>
      </c>
      <c r="F28" s="458" t="s">
        <v>1437</v>
      </c>
      <c r="G28" s="458" t="s">
        <v>1437</v>
      </c>
      <c r="H28" s="458" t="s">
        <v>1437</v>
      </c>
      <c r="I28" s="458" t="s">
        <v>1437</v>
      </c>
      <c r="J28" s="458" t="s">
        <v>1437</v>
      </c>
    </row>
    <row r="29" spans="2:10" x14ac:dyDescent="0.25">
      <c r="B29" s="468" t="s">
        <v>1450</v>
      </c>
      <c r="C29" s="458"/>
      <c r="D29" s="458"/>
      <c r="E29" s="458" t="s">
        <v>1437</v>
      </c>
      <c r="F29" s="458"/>
      <c r="G29" s="458"/>
      <c r="H29" s="458"/>
      <c r="I29" s="458"/>
      <c r="J29" s="458" t="s">
        <v>1437</v>
      </c>
    </row>
    <row r="30" spans="2:10" x14ac:dyDescent="0.25">
      <c r="B30" s="468" t="s">
        <v>1495</v>
      </c>
      <c r="C30" s="458" t="s">
        <v>1437</v>
      </c>
      <c r="D30" s="458" t="s">
        <v>1437</v>
      </c>
      <c r="E30" s="458" t="s">
        <v>1437</v>
      </c>
      <c r="F30" s="458" t="s">
        <v>1437</v>
      </c>
      <c r="G30" s="458" t="s">
        <v>1437</v>
      </c>
      <c r="H30" s="458" t="s">
        <v>1437</v>
      </c>
      <c r="I30" s="458" t="s">
        <v>1437</v>
      </c>
      <c r="J30" s="458" t="s">
        <v>1437</v>
      </c>
    </row>
    <row r="31" spans="2:10" ht="16.5" thickBot="1" x14ac:dyDescent="0.3">
      <c r="B31" s="464" t="s">
        <v>1451</v>
      </c>
      <c r="C31" s="465"/>
      <c r="D31" s="465"/>
      <c r="E31" s="465"/>
      <c r="F31" s="465"/>
      <c r="G31" s="465"/>
      <c r="H31" s="465"/>
      <c r="I31" s="465"/>
      <c r="J31" s="466"/>
    </row>
    <row r="32" spans="2:10" x14ac:dyDescent="0.25">
      <c r="B32" s="468" t="s">
        <v>1496</v>
      </c>
      <c r="C32" s="458" t="s">
        <v>1437</v>
      </c>
      <c r="D32" s="458" t="s">
        <v>1437</v>
      </c>
      <c r="E32" s="458" t="s">
        <v>1437</v>
      </c>
      <c r="F32" s="458" t="s">
        <v>1437</v>
      </c>
      <c r="G32" s="458" t="s">
        <v>1437</v>
      </c>
      <c r="H32" s="458" t="s">
        <v>1437</v>
      </c>
      <c r="I32" s="458" t="s">
        <v>1437</v>
      </c>
      <c r="J32" s="458" t="s">
        <v>1437</v>
      </c>
    </row>
    <row r="33" spans="2:10" x14ac:dyDescent="0.25">
      <c r="B33" s="468" t="s">
        <v>1497</v>
      </c>
      <c r="C33" s="458" t="s">
        <v>1437</v>
      </c>
      <c r="D33" s="458" t="s">
        <v>1437</v>
      </c>
      <c r="E33" s="458" t="s">
        <v>1437</v>
      </c>
      <c r="F33" s="458" t="s">
        <v>1437</v>
      </c>
      <c r="G33" s="458" t="s">
        <v>1437</v>
      </c>
      <c r="H33" s="458" t="s">
        <v>1437</v>
      </c>
      <c r="I33" s="458" t="s">
        <v>1437</v>
      </c>
      <c r="J33" s="458" t="s">
        <v>1437</v>
      </c>
    </row>
    <row r="34" spans="2:10" x14ac:dyDescent="0.25">
      <c r="B34" s="468" t="s">
        <v>1498</v>
      </c>
      <c r="C34" s="458" t="s">
        <v>1437</v>
      </c>
      <c r="D34" s="458" t="s">
        <v>1437</v>
      </c>
      <c r="E34" s="458" t="s">
        <v>1437</v>
      </c>
      <c r="F34" s="458" t="s">
        <v>1437</v>
      </c>
      <c r="G34" s="458" t="s">
        <v>1437</v>
      </c>
      <c r="H34" s="458" t="s">
        <v>1437</v>
      </c>
      <c r="I34" s="458" t="s">
        <v>1437</v>
      </c>
      <c r="J34" s="458" t="s">
        <v>1437</v>
      </c>
    </row>
    <row r="35" spans="2:10" x14ac:dyDescent="0.25">
      <c r="B35" s="468" t="s">
        <v>1499</v>
      </c>
      <c r="C35" s="458" t="s">
        <v>1437</v>
      </c>
      <c r="D35" s="458" t="s">
        <v>1437</v>
      </c>
      <c r="E35" s="458" t="s">
        <v>1437</v>
      </c>
      <c r="F35" s="458" t="s">
        <v>1437</v>
      </c>
      <c r="G35" s="458" t="s">
        <v>1437</v>
      </c>
      <c r="H35" s="458" t="s">
        <v>1437</v>
      </c>
      <c r="I35" s="458" t="s">
        <v>1437</v>
      </c>
      <c r="J35" s="458" t="s">
        <v>1437</v>
      </c>
    </row>
    <row r="36" spans="2:10" x14ac:dyDescent="0.25">
      <c r="B36" s="468" t="s">
        <v>1452</v>
      </c>
      <c r="C36" s="458" t="s">
        <v>1437</v>
      </c>
      <c r="D36" s="458" t="s">
        <v>1437</v>
      </c>
      <c r="E36" s="458" t="s">
        <v>1437</v>
      </c>
      <c r="F36" s="458" t="s">
        <v>1437</v>
      </c>
      <c r="G36" s="458" t="s">
        <v>1437</v>
      </c>
      <c r="H36" s="458" t="s">
        <v>1437</v>
      </c>
      <c r="I36" s="458" t="s">
        <v>1437</v>
      </c>
      <c r="J36" s="458" t="s">
        <v>1437</v>
      </c>
    </row>
    <row r="37" spans="2:10" ht="16.5" thickBot="1" x14ac:dyDescent="0.3">
      <c r="B37" s="464" t="s">
        <v>1453</v>
      </c>
      <c r="C37" s="465"/>
      <c r="D37" s="465"/>
      <c r="E37" s="465"/>
      <c r="F37" s="465"/>
      <c r="G37" s="465"/>
      <c r="H37" s="465"/>
      <c r="I37" s="465"/>
      <c r="J37" s="466"/>
    </row>
    <row r="38" spans="2:10" x14ac:dyDescent="0.25">
      <c r="B38" s="468" t="s">
        <v>1454</v>
      </c>
      <c r="C38" s="458" t="s">
        <v>1437</v>
      </c>
      <c r="D38" s="458" t="s">
        <v>1437</v>
      </c>
      <c r="E38" s="458" t="s">
        <v>1437</v>
      </c>
      <c r="F38" s="458" t="s">
        <v>1437</v>
      </c>
      <c r="G38" s="458" t="s">
        <v>1437</v>
      </c>
      <c r="H38" s="458" t="s">
        <v>1437</v>
      </c>
      <c r="I38" s="458" t="s">
        <v>1437</v>
      </c>
      <c r="J38" s="458" t="s">
        <v>1437</v>
      </c>
    </row>
    <row r="39" spans="2:10" x14ac:dyDescent="0.25">
      <c r="B39" s="468" t="s">
        <v>1455</v>
      </c>
      <c r="C39" s="458" t="s">
        <v>1437</v>
      </c>
      <c r="D39" s="458" t="s">
        <v>1437</v>
      </c>
      <c r="E39" s="458" t="s">
        <v>1437</v>
      </c>
      <c r="F39" s="458" t="s">
        <v>1437</v>
      </c>
      <c r="G39" s="458" t="s">
        <v>1437</v>
      </c>
      <c r="H39" s="458" t="s">
        <v>1437</v>
      </c>
      <c r="I39" s="458" t="s">
        <v>1437</v>
      </c>
      <c r="J39" s="458" t="s">
        <v>1437</v>
      </c>
    </row>
    <row r="40" spans="2:10" x14ac:dyDescent="0.25">
      <c r="B40" s="468" t="s">
        <v>1456</v>
      </c>
      <c r="C40" s="458" t="s">
        <v>1437</v>
      </c>
      <c r="D40" s="458" t="s">
        <v>1437</v>
      </c>
      <c r="E40" s="458" t="s">
        <v>1437</v>
      </c>
      <c r="F40" s="458" t="s">
        <v>1437</v>
      </c>
      <c r="G40" s="458" t="s">
        <v>1437</v>
      </c>
      <c r="H40" s="458" t="s">
        <v>1437</v>
      </c>
      <c r="I40" s="458" t="s">
        <v>1437</v>
      </c>
      <c r="J40" s="458" t="s">
        <v>1437</v>
      </c>
    </row>
    <row r="41" spans="2:10" ht="16.5" thickBot="1" x14ac:dyDescent="0.3">
      <c r="B41" s="464" t="s">
        <v>1457</v>
      </c>
      <c r="C41" s="465"/>
      <c r="D41" s="465"/>
      <c r="E41" s="465"/>
      <c r="F41" s="465"/>
      <c r="G41" s="465"/>
      <c r="H41" s="465"/>
      <c r="I41" s="465"/>
      <c r="J41" s="466"/>
    </row>
    <row r="42" spans="2:10" x14ac:dyDescent="0.25">
      <c r="B42" s="468" t="s">
        <v>1458</v>
      </c>
      <c r="C42" s="458" t="s">
        <v>1437</v>
      </c>
      <c r="D42" s="458" t="s">
        <v>1437</v>
      </c>
      <c r="E42" s="458" t="s">
        <v>1437</v>
      </c>
      <c r="F42" s="458" t="s">
        <v>1437</v>
      </c>
      <c r="G42" s="458" t="s">
        <v>1437</v>
      </c>
      <c r="H42" s="458" t="s">
        <v>1437</v>
      </c>
      <c r="I42" s="458" t="s">
        <v>1437</v>
      </c>
      <c r="J42" s="458" t="s">
        <v>1437</v>
      </c>
    </row>
    <row r="43" spans="2:10" x14ac:dyDescent="0.25">
      <c r="B43" s="468" t="s">
        <v>1459</v>
      </c>
      <c r="C43" s="458" t="s">
        <v>1437</v>
      </c>
      <c r="D43" s="458" t="s">
        <v>1437</v>
      </c>
      <c r="E43" s="458" t="s">
        <v>1437</v>
      </c>
      <c r="F43" s="458" t="s">
        <v>1437</v>
      </c>
      <c r="G43" s="458" t="s">
        <v>1437</v>
      </c>
      <c r="H43" s="458" t="s">
        <v>1437</v>
      </c>
      <c r="I43" s="458" t="s">
        <v>1437</v>
      </c>
      <c r="J43" s="458" t="s">
        <v>1437</v>
      </c>
    </row>
    <row r="44" spans="2:10" x14ac:dyDescent="0.25">
      <c r="B44" s="468" t="s">
        <v>1460</v>
      </c>
      <c r="C44" s="458"/>
      <c r="D44" s="458" t="s">
        <v>1437</v>
      </c>
      <c r="E44" s="458" t="s">
        <v>1437</v>
      </c>
      <c r="F44" s="458" t="s">
        <v>1437</v>
      </c>
      <c r="G44" s="458" t="s">
        <v>1437</v>
      </c>
      <c r="H44" s="458" t="s">
        <v>1437</v>
      </c>
      <c r="I44" s="458" t="s">
        <v>1437</v>
      </c>
      <c r="J44" s="458" t="s">
        <v>1437</v>
      </c>
    </row>
    <row r="45" spans="2:10" x14ac:dyDescent="0.25">
      <c r="B45" s="468" t="s">
        <v>1461</v>
      </c>
      <c r="C45" s="458"/>
      <c r="D45" s="458" t="s">
        <v>1437</v>
      </c>
      <c r="E45" s="458" t="s">
        <v>1437</v>
      </c>
      <c r="F45" s="458" t="s">
        <v>1437</v>
      </c>
      <c r="G45" s="458" t="s">
        <v>1437</v>
      </c>
      <c r="H45" s="458" t="s">
        <v>1437</v>
      </c>
      <c r="I45" s="458" t="s">
        <v>1437</v>
      </c>
      <c r="J45" s="458" t="s">
        <v>1437</v>
      </c>
    </row>
    <row r="46" spans="2:10" x14ac:dyDescent="0.25">
      <c r="B46" s="468" t="s">
        <v>1462</v>
      </c>
      <c r="C46" s="458" t="s">
        <v>1437</v>
      </c>
      <c r="D46" s="458" t="s">
        <v>1437</v>
      </c>
      <c r="E46" s="458" t="s">
        <v>1437</v>
      </c>
      <c r="F46" s="458" t="s">
        <v>1437</v>
      </c>
      <c r="G46" s="458" t="s">
        <v>1437</v>
      </c>
      <c r="H46" s="458" t="s">
        <v>1437</v>
      </c>
      <c r="I46" s="458" t="s">
        <v>1437</v>
      </c>
      <c r="J46" s="458" t="s">
        <v>1437</v>
      </c>
    </row>
    <row r="47" spans="2:10" x14ac:dyDescent="0.25">
      <c r="B47" s="468" t="s">
        <v>1463</v>
      </c>
      <c r="C47" s="458"/>
      <c r="D47" s="458" t="s">
        <v>1437</v>
      </c>
      <c r="E47" s="458" t="s">
        <v>1437</v>
      </c>
      <c r="F47" s="458" t="s">
        <v>1437</v>
      </c>
      <c r="G47" s="458" t="s">
        <v>1437</v>
      </c>
      <c r="H47" s="458" t="s">
        <v>1437</v>
      </c>
      <c r="I47" s="458" t="s">
        <v>1437</v>
      </c>
      <c r="J47" s="458" t="s">
        <v>1437</v>
      </c>
    </row>
    <row r="48" spans="2:10" x14ac:dyDescent="0.25">
      <c r="B48" s="468" t="s">
        <v>1464</v>
      </c>
      <c r="C48" s="458" t="s">
        <v>1437</v>
      </c>
      <c r="D48" s="458" t="s">
        <v>1437</v>
      </c>
      <c r="E48" s="458" t="s">
        <v>1437</v>
      </c>
      <c r="F48" s="458" t="s">
        <v>1437</v>
      </c>
      <c r="G48" s="458" t="s">
        <v>1437</v>
      </c>
      <c r="H48" s="458" t="s">
        <v>1437</v>
      </c>
      <c r="I48" s="458" t="s">
        <v>1437</v>
      </c>
      <c r="J48" s="458" t="s">
        <v>1437</v>
      </c>
    </row>
    <row r="49" spans="2:10" ht="16.5" thickBot="1" x14ac:dyDescent="0.3">
      <c r="B49" s="464" t="s">
        <v>44</v>
      </c>
      <c r="C49" s="465"/>
      <c r="D49" s="465"/>
      <c r="E49" s="465"/>
      <c r="F49" s="465"/>
      <c r="G49" s="465"/>
      <c r="H49" s="465"/>
      <c r="I49" s="465"/>
      <c r="J49" s="466"/>
    </row>
    <row r="50" spans="2:10" x14ac:dyDescent="0.25">
      <c r="B50" s="468" t="s">
        <v>1458</v>
      </c>
      <c r="C50" s="458" t="s">
        <v>1437</v>
      </c>
      <c r="D50" s="458" t="s">
        <v>1437</v>
      </c>
      <c r="E50" s="458" t="s">
        <v>1437</v>
      </c>
      <c r="F50" s="458" t="s">
        <v>1437</v>
      </c>
      <c r="G50" s="458" t="s">
        <v>1437</v>
      </c>
      <c r="H50" s="458" t="s">
        <v>1437</v>
      </c>
      <c r="I50" s="458" t="s">
        <v>1437</v>
      </c>
      <c r="J50" s="458" t="s">
        <v>1437</v>
      </c>
    </row>
    <row r="51" spans="2:10" x14ac:dyDescent="0.25">
      <c r="B51" s="468" t="s">
        <v>1459</v>
      </c>
      <c r="C51" s="458" t="s">
        <v>1437</v>
      </c>
      <c r="D51" s="458" t="s">
        <v>1437</v>
      </c>
      <c r="E51" s="458" t="s">
        <v>1437</v>
      </c>
      <c r="F51" s="458" t="s">
        <v>1437</v>
      </c>
      <c r="G51" s="458" t="s">
        <v>1437</v>
      </c>
      <c r="H51" s="458" t="s">
        <v>1437</v>
      </c>
      <c r="I51" s="458" t="s">
        <v>1437</v>
      </c>
      <c r="J51" s="458" t="s">
        <v>1437</v>
      </c>
    </row>
    <row r="52" spans="2:10" x14ac:dyDescent="0.25">
      <c r="B52" s="468" t="s">
        <v>1460</v>
      </c>
      <c r="C52" s="458"/>
      <c r="D52" s="458" t="s">
        <v>1437</v>
      </c>
      <c r="E52" s="458" t="s">
        <v>1437</v>
      </c>
      <c r="F52" s="458" t="s">
        <v>1437</v>
      </c>
      <c r="G52" s="458" t="s">
        <v>1437</v>
      </c>
      <c r="H52" s="458" t="s">
        <v>1437</v>
      </c>
      <c r="I52" s="458" t="s">
        <v>1437</v>
      </c>
      <c r="J52" s="458" t="s">
        <v>1437</v>
      </c>
    </row>
    <row r="53" spans="2:10" x14ac:dyDescent="0.25">
      <c r="B53" s="468" t="s">
        <v>1461</v>
      </c>
      <c r="C53" s="458"/>
      <c r="D53" s="458" t="s">
        <v>1437</v>
      </c>
      <c r="E53" s="458" t="s">
        <v>1437</v>
      </c>
      <c r="F53" s="458" t="s">
        <v>1437</v>
      </c>
      <c r="G53" s="458" t="s">
        <v>1437</v>
      </c>
      <c r="H53" s="458" t="s">
        <v>1437</v>
      </c>
      <c r="I53" s="458" t="s">
        <v>1437</v>
      </c>
      <c r="J53" s="458" t="s">
        <v>1437</v>
      </c>
    </row>
    <row r="54" spans="2:10" x14ac:dyDescent="0.25">
      <c r="B54" s="468" t="s">
        <v>1462</v>
      </c>
      <c r="C54" s="458" t="s">
        <v>1437</v>
      </c>
      <c r="D54" s="458" t="s">
        <v>1437</v>
      </c>
      <c r="E54" s="458" t="s">
        <v>1437</v>
      </c>
      <c r="F54" s="458" t="s">
        <v>1437</v>
      </c>
      <c r="G54" s="458" t="s">
        <v>1437</v>
      </c>
      <c r="H54" s="458" t="s">
        <v>1437</v>
      </c>
      <c r="I54" s="458" t="s">
        <v>1437</v>
      </c>
      <c r="J54" s="458" t="s">
        <v>1437</v>
      </c>
    </row>
    <row r="55" spans="2:10" x14ac:dyDescent="0.25">
      <c r="B55" s="468" t="s">
        <v>1464</v>
      </c>
      <c r="C55" s="458" t="s">
        <v>1437</v>
      </c>
      <c r="D55" s="458" t="s">
        <v>1437</v>
      </c>
      <c r="E55" s="458" t="s">
        <v>1437</v>
      </c>
      <c r="F55" s="458" t="s">
        <v>1437</v>
      </c>
      <c r="G55" s="458" t="s">
        <v>1437</v>
      </c>
      <c r="H55" s="458" t="s">
        <v>1437</v>
      </c>
      <c r="I55" s="458" t="s">
        <v>1437</v>
      </c>
      <c r="J55" s="458" t="s">
        <v>1437</v>
      </c>
    </row>
    <row r="56" spans="2:10" ht="16.5" thickBot="1" x14ac:dyDescent="0.3">
      <c r="B56" s="464" t="s">
        <v>1465</v>
      </c>
      <c r="C56" s="465"/>
      <c r="D56" s="465"/>
      <c r="E56" s="465"/>
      <c r="F56" s="465"/>
      <c r="G56" s="465"/>
      <c r="H56" s="465"/>
      <c r="I56" s="465"/>
      <c r="J56" s="466"/>
    </row>
    <row r="57" spans="2:10" x14ac:dyDescent="0.25">
      <c r="B57" s="468" t="s">
        <v>1458</v>
      </c>
      <c r="C57" s="458" t="s">
        <v>1437</v>
      </c>
      <c r="D57" s="458" t="s">
        <v>1437</v>
      </c>
      <c r="E57" s="458" t="s">
        <v>1437</v>
      </c>
      <c r="F57" s="458" t="s">
        <v>1437</v>
      </c>
      <c r="G57" s="458" t="s">
        <v>1437</v>
      </c>
      <c r="H57" s="458" t="s">
        <v>1437</v>
      </c>
      <c r="I57" s="458" t="s">
        <v>1437</v>
      </c>
      <c r="J57" s="458" t="s">
        <v>1437</v>
      </c>
    </row>
    <row r="58" spans="2:10" x14ac:dyDescent="0.25">
      <c r="B58" s="468" t="s">
        <v>1459</v>
      </c>
      <c r="C58" s="458" t="s">
        <v>1466</v>
      </c>
      <c r="D58" s="458" t="s">
        <v>1466</v>
      </c>
      <c r="E58" s="458" t="s">
        <v>1466</v>
      </c>
      <c r="F58" s="458" t="s">
        <v>1466</v>
      </c>
      <c r="G58" s="458" t="s">
        <v>1466</v>
      </c>
      <c r="H58" s="458" t="s">
        <v>1466</v>
      </c>
      <c r="I58" s="458" t="s">
        <v>1466</v>
      </c>
      <c r="J58" s="458" t="s">
        <v>1466</v>
      </c>
    </row>
    <row r="59" spans="2:10" x14ac:dyDescent="0.25">
      <c r="B59" s="468" t="s">
        <v>1460</v>
      </c>
      <c r="C59" s="458"/>
      <c r="D59" s="458" t="s">
        <v>1437</v>
      </c>
      <c r="E59" s="458" t="s">
        <v>1437</v>
      </c>
      <c r="F59" s="458" t="s">
        <v>1437</v>
      </c>
      <c r="G59" s="458" t="s">
        <v>1437</v>
      </c>
      <c r="H59" s="458" t="s">
        <v>1437</v>
      </c>
      <c r="I59" s="458" t="s">
        <v>1437</v>
      </c>
      <c r="J59" s="458" t="s">
        <v>1437</v>
      </c>
    </row>
    <row r="60" spans="2:10" x14ac:dyDescent="0.25">
      <c r="B60" s="468" t="s">
        <v>1461</v>
      </c>
      <c r="C60" s="458"/>
      <c r="D60" s="458" t="s">
        <v>1466</v>
      </c>
      <c r="E60" s="458" t="s">
        <v>1466</v>
      </c>
      <c r="F60" s="458" t="s">
        <v>1466</v>
      </c>
      <c r="G60" s="458" t="s">
        <v>1466</v>
      </c>
      <c r="H60" s="458" t="s">
        <v>1466</v>
      </c>
      <c r="I60" s="458" t="s">
        <v>1466</v>
      </c>
      <c r="J60" s="458" t="s">
        <v>1466</v>
      </c>
    </row>
    <row r="61" spans="2:10" x14ac:dyDescent="0.25">
      <c r="B61" s="468" t="s">
        <v>1462</v>
      </c>
      <c r="C61" s="458" t="s">
        <v>1437</v>
      </c>
      <c r="D61" s="458" t="s">
        <v>1466</v>
      </c>
      <c r="E61" s="458" t="s">
        <v>1466</v>
      </c>
      <c r="F61" s="458" t="s">
        <v>1466</v>
      </c>
      <c r="G61" s="458" t="s">
        <v>1466</v>
      </c>
      <c r="H61" s="458" t="s">
        <v>1466</v>
      </c>
      <c r="I61" s="458" t="s">
        <v>1466</v>
      </c>
      <c r="J61" s="458" t="s">
        <v>1466</v>
      </c>
    </row>
    <row r="62" spans="2:10" x14ac:dyDescent="0.25">
      <c r="B62" s="468" t="s">
        <v>1463</v>
      </c>
      <c r="C62" s="458"/>
      <c r="D62" s="458" t="s">
        <v>1466</v>
      </c>
      <c r="E62" s="458" t="s">
        <v>1466</v>
      </c>
      <c r="F62" s="458" t="s">
        <v>1466</v>
      </c>
      <c r="G62" s="458" t="s">
        <v>1466</v>
      </c>
      <c r="H62" s="458" t="s">
        <v>1466</v>
      </c>
      <c r="I62" s="458" t="s">
        <v>1466</v>
      </c>
      <c r="J62" s="458" t="s">
        <v>1466</v>
      </c>
    </row>
    <row r="63" spans="2:10" ht="16.5" thickBot="1" x14ac:dyDescent="0.3">
      <c r="B63" s="464" t="s">
        <v>1467</v>
      </c>
      <c r="C63" s="465"/>
      <c r="D63" s="465"/>
      <c r="E63" s="465"/>
      <c r="F63" s="465"/>
      <c r="G63" s="465"/>
      <c r="H63" s="465"/>
      <c r="I63" s="465"/>
      <c r="J63" s="466"/>
    </row>
    <row r="64" spans="2:10" x14ac:dyDescent="0.25">
      <c r="B64" s="468" t="s">
        <v>1458</v>
      </c>
      <c r="C64" s="458" t="s">
        <v>1437</v>
      </c>
      <c r="D64" s="458" t="s">
        <v>1437</v>
      </c>
      <c r="E64" s="458" t="s">
        <v>1437</v>
      </c>
      <c r="F64" s="458" t="s">
        <v>1437</v>
      </c>
      <c r="G64" s="458" t="s">
        <v>1437</v>
      </c>
      <c r="H64" s="458" t="s">
        <v>1437</v>
      </c>
      <c r="I64" s="458" t="s">
        <v>1437</v>
      </c>
      <c r="J64" s="458" t="s">
        <v>1437</v>
      </c>
    </row>
    <row r="65" spans="2:10" x14ac:dyDescent="0.25">
      <c r="B65" s="468" t="s">
        <v>1462</v>
      </c>
      <c r="C65" s="458" t="s">
        <v>1437</v>
      </c>
      <c r="D65" s="458" t="s">
        <v>1437</v>
      </c>
      <c r="E65" s="458" t="s">
        <v>1437</v>
      </c>
      <c r="F65" s="458" t="s">
        <v>1437</v>
      </c>
      <c r="G65" s="458" t="s">
        <v>1437</v>
      </c>
      <c r="H65" s="458" t="s">
        <v>1437</v>
      </c>
      <c r="I65" s="458" t="s">
        <v>1437</v>
      </c>
      <c r="J65" s="458" t="s">
        <v>1437</v>
      </c>
    </row>
    <row r="66" spans="2:10" ht="16.5" thickBot="1" x14ac:dyDescent="0.3">
      <c r="B66" s="464" t="s">
        <v>1468</v>
      </c>
      <c r="C66" s="465"/>
      <c r="D66" s="465"/>
      <c r="E66" s="465"/>
      <c r="F66" s="465"/>
      <c r="G66" s="465"/>
      <c r="H66" s="465"/>
      <c r="I66" s="465"/>
      <c r="J66" s="466"/>
    </row>
    <row r="67" spans="2:10" x14ac:dyDescent="0.25">
      <c r="B67" s="468" t="s">
        <v>1458</v>
      </c>
      <c r="C67" s="458" t="s">
        <v>1437</v>
      </c>
      <c r="D67" s="458" t="s">
        <v>1437</v>
      </c>
      <c r="E67" s="458" t="s">
        <v>1437</v>
      </c>
      <c r="F67" s="458" t="s">
        <v>1437</v>
      </c>
      <c r="G67" s="458" t="s">
        <v>1437</v>
      </c>
      <c r="H67" s="458" t="s">
        <v>1437</v>
      </c>
      <c r="I67" s="458" t="s">
        <v>1437</v>
      </c>
      <c r="J67" s="458" t="s">
        <v>1437</v>
      </c>
    </row>
    <row r="68" spans="2:10" x14ac:dyDescent="0.25">
      <c r="B68" s="468" t="s">
        <v>1459</v>
      </c>
      <c r="C68" s="458" t="s">
        <v>1466</v>
      </c>
      <c r="D68" s="458" t="s">
        <v>1466</v>
      </c>
      <c r="E68" s="458" t="s">
        <v>1466</v>
      </c>
      <c r="F68" s="458" t="s">
        <v>1466</v>
      </c>
      <c r="G68" s="458" t="s">
        <v>1466</v>
      </c>
      <c r="H68" s="458" t="s">
        <v>1466</v>
      </c>
      <c r="I68" s="458" t="s">
        <v>1466</v>
      </c>
      <c r="J68" s="458" t="s">
        <v>1466</v>
      </c>
    </row>
    <row r="69" spans="2:10" x14ac:dyDescent="0.25">
      <c r="B69" s="468" t="s">
        <v>1462</v>
      </c>
      <c r="C69" s="458" t="s">
        <v>1437</v>
      </c>
      <c r="D69" s="458" t="s">
        <v>1437</v>
      </c>
      <c r="E69" s="458" t="s">
        <v>1437</v>
      </c>
      <c r="F69" s="458" t="s">
        <v>1437</v>
      </c>
      <c r="G69" s="458" t="s">
        <v>1437</v>
      </c>
      <c r="H69" s="458" t="s">
        <v>1437</v>
      </c>
      <c r="I69" s="458" t="s">
        <v>1437</v>
      </c>
      <c r="J69" s="458" t="s">
        <v>1437</v>
      </c>
    </row>
    <row r="70" spans="2:10" ht="16.5" thickBot="1" x14ac:dyDescent="0.3">
      <c r="B70" s="464" t="s">
        <v>1469</v>
      </c>
      <c r="C70" s="465"/>
      <c r="D70" s="465"/>
      <c r="E70" s="465"/>
      <c r="F70" s="465"/>
      <c r="G70" s="465"/>
      <c r="H70" s="465"/>
      <c r="I70" s="465"/>
      <c r="J70" s="466"/>
    </row>
    <row r="71" spans="2:10" x14ac:dyDescent="0.25">
      <c r="B71" s="468" t="s">
        <v>1470</v>
      </c>
      <c r="C71" s="458"/>
      <c r="D71" s="458"/>
      <c r="E71" s="458"/>
      <c r="F71" s="458" t="s">
        <v>1437</v>
      </c>
      <c r="G71" s="458"/>
      <c r="H71" s="458" t="s">
        <v>1437</v>
      </c>
      <c r="I71" s="458" t="s">
        <v>1437</v>
      </c>
      <c r="J71" s="458" t="s">
        <v>1437</v>
      </c>
    </row>
    <row r="72" spans="2:10" x14ac:dyDescent="0.25">
      <c r="B72" s="468" t="s">
        <v>1471</v>
      </c>
      <c r="C72" s="458"/>
      <c r="D72" s="458"/>
      <c r="E72" s="458"/>
      <c r="F72" s="458" t="s">
        <v>1437</v>
      </c>
      <c r="G72" s="458"/>
      <c r="H72" s="458" t="s">
        <v>1437</v>
      </c>
      <c r="I72" s="458" t="s">
        <v>1437</v>
      </c>
      <c r="J72" s="458" t="s">
        <v>1437</v>
      </c>
    </row>
    <row r="73" spans="2:10" x14ac:dyDescent="0.25">
      <c r="B73" s="468" t="s">
        <v>1472</v>
      </c>
      <c r="C73" s="458"/>
      <c r="D73" s="458"/>
      <c r="E73" s="458"/>
      <c r="F73" s="458" t="s">
        <v>1437</v>
      </c>
      <c r="G73" s="458"/>
      <c r="H73" s="458" t="s">
        <v>1437</v>
      </c>
      <c r="I73" s="458" t="s">
        <v>1437</v>
      </c>
      <c r="J73" s="458" t="s">
        <v>1437</v>
      </c>
    </row>
    <row r="74" spans="2:10" x14ac:dyDescent="0.25">
      <c r="B74" s="468" t="s">
        <v>1473</v>
      </c>
      <c r="C74" s="458"/>
      <c r="D74" s="458"/>
      <c r="E74" s="458"/>
      <c r="F74" s="458" t="s">
        <v>1437</v>
      </c>
      <c r="G74" s="458"/>
      <c r="H74" s="458" t="s">
        <v>1437</v>
      </c>
      <c r="I74" s="458" t="s">
        <v>1437</v>
      </c>
      <c r="J74" s="458" t="s">
        <v>1437</v>
      </c>
    </row>
    <row r="75" spans="2:10" x14ac:dyDescent="0.25">
      <c r="B75" s="468" t="s">
        <v>1474</v>
      </c>
      <c r="C75" s="458"/>
      <c r="D75" s="458"/>
      <c r="E75" s="458"/>
      <c r="F75" s="458" t="s">
        <v>1437</v>
      </c>
      <c r="G75" s="458"/>
      <c r="H75" s="458" t="s">
        <v>1437</v>
      </c>
      <c r="I75" s="458" t="s">
        <v>1437</v>
      </c>
      <c r="J75" s="458" t="s">
        <v>1437</v>
      </c>
    </row>
    <row r="76" spans="2:10" x14ac:dyDescent="0.25">
      <c r="B76" s="468" t="s">
        <v>1475</v>
      </c>
      <c r="C76" s="458"/>
      <c r="D76" s="458"/>
      <c r="E76" s="458"/>
      <c r="F76" s="458" t="s">
        <v>1437</v>
      </c>
      <c r="G76" s="458"/>
      <c r="H76" s="458" t="s">
        <v>1437</v>
      </c>
      <c r="I76" s="458" t="s">
        <v>1437</v>
      </c>
      <c r="J76" s="458" t="s">
        <v>1437</v>
      </c>
    </row>
    <row r="77" spans="2:10" x14ac:dyDescent="0.25">
      <c r="B77" s="468" t="s">
        <v>1476</v>
      </c>
      <c r="C77" s="458"/>
      <c r="D77" s="458"/>
      <c r="E77" s="458"/>
      <c r="F77" s="458" t="s">
        <v>1437</v>
      </c>
      <c r="G77" s="458"/>
      <c r="H77" s="458" t="s">
        <v>1437</v>
      </c>
      <c r="I77" s="458" t="s">
        <v>1437</v>
      </c>
      <c r="J77" s="458" t="s">
        <v>1437</v>
      </c>
    </row>
    <row r="78" spans="2:10" x14ac:dyDescent="0.25">
      <c r="B78" s="468" t="s">
        <v>1477</v>
      </c>
      <c r="C78" s="458"/>
      <c r="D78" s="458"/>
      <c r="E78" s="458"/>
      <c r="F78" s="458" t="s">
        <v>1437</v>
      </c>
      <c r="G78" s="458"/>
      <c r="H78" s="458" t="s">
        <v>1437</v>
      </c>
      <c r="I78" s="458" t="s">
        <v>1437</v>
      </c>
      <c r="J78" s="458" t="s">
        <v>1437</v>
      </c>
    </row>
    <row r="79" spans="2:10" ht="16.5" thickBot="1" x14ac:dyDescent="0.3">
      <c r="B79" s="464" t="s">
        <v>1438</v>
      </c>
      <c r="C79" s="465"/>
      <c r="D79" s="465"/>
      <c r="E79" s="465"/>
      <c r="F79" s="465"/>
      <c r="G79" s="465"/>
      <c r="H79" s="465"/>
      <c r="I79" s="465"/>
      <c r="J79" s="466"/>
    </row>
    <row r="80" spans="2:10" x14ac:dyDescent="0.25">
      <c r="B80" s="468" t="s">
        <v>1478</v>
      </c>
      <c r="C80" s="458"/>
      <c r="D80" s="458"/>
      <c r="E80" s="458" t="s">
        <v>1437</v>
      </c>
      <c r="F80" s="458"/>
      <c r="G80" s="458"/>
      <c r="H80" s="458" t="s">
        <v>1437</v>
      </c>
      <c r="I80" s="458"/>
      <c r="J80" s="458" t="s">
        <v>1437</v>
      </c>
    </row>
    <row r="81" spans="2:10" x14ac:dyDescent="0.25">
      <c r="B81" s="468" t="s">
        <v>1479</v>
      </c>
      <c r="C81" s="458"/>
      <c r="D81" s="458"/>
      <c r="E81" s="458" t="s">
        <v>1437</v>
      </c>
      <c r="F81" s="458"/>
      <c r="G81" s="458"/>
      <c r="H81" s="458" t="s">
        <v>1437</v>
      </c>
      <c r="I81" s="458"/>
      <c r="J81" s="458" t="s">
        <v>1437</v>
      </c>
    </row>
    <row r="82" spans="2:10" ht="16.5" thickBot="1" x14ac:dyDescent="0.3">
      <c r="B82" s="464" t="s">
        <v>317</v>
      </c>
      <c r="C82" s="465"/>
      <c r="D82" s="465"/>
      <c r="E82" s="465"/>
      <c r="F82" s="465"/>
      <c r="G82" s="465" t="s">
        <v>1437</v>
      </c>
      <c r="H82" s="465" t="s">
        <v>1437</v>
      </c>
      <c r="I82" s="465" t="s">
        <v>1437</v>
      </c>
      <c r="J82" s="466" t="s">
        <v>1437</v>
      </c>
    </row>
    <row r="83" spans="2:10" x14ac:dyDescent="0.25">
      <c r="B83" s="468" t="s">
        <v>1480</v>
      </c>
      <c r="C83" s="458" t="s">
        <v>1437</v>
      </c>
      <c r="D83" s="458" t="s">
        <v>1437</v>
      </c>
      <c r="E83" s="458" t="s">
        <v>1437</v>
      </c>
      <c r="F83" s="458" t="s">
        <v>1437</v>
      </c>
      <c r="G83" s="458" t="s">
        <v>1437</v>
      </c>
      <c r="H83" s="458" t="s">
        <v>1437</v>
      </c>
      <c r="I83" s="458" t="s">
        <v>1437</v>
      </c>
      <c r="J83" s="458" t="s">
        <v>1437</v>
      </c>
    </row>
    <row r="84" spans="2:10" x14ac:dyDescent="0.25">
      <c r="B84" s="468" t="s">
        <v>1481</v>
      </c>
      <c r="C84" s="458"/>
      <c r="D84" s="458"/>
      <c r="E84" s="458"/>
      <c r="F84" s="458"/>
      <c r="G84" s="458" t="s">
        <v>1437</v>
      </c>
      <c r="H84" s="458" t="s">
        <v>1437</v>
      </c>
      <c r="I84" s="458" t="s">
        <v>1437</v>
      </c>
      <c r="J84" s="458" t="s">
        <v>1437</v>
      </c>
    </row>
    <row r="85" spans="2:10" x14ac:dyDescent="0.25">
      <c r="B85" s="468" t="s">
        <v>1482</v>
      </c>
      <c r="C85" s="458"/>
      <c r="D85" s="458"/>
      <c r="E85" s="458"/>
      <c r="F85" s="458"/>
      <c r="G85" s="458" t="s">
        <v>1437</v>
      </c>
      <c r="H85" s="458" t="s">
        <v>1437</v>
      </c>
      <c r="I85" s="458" t="s">
        <v>1437</v>
      </c>
      <c r="J85" s="458" t="s">
        <v>1437</v>
      </c>
    </row>
    <row r="86" spans="2:10" x14ac:dyDescent="0.25">
      <c r="B86" s="468" t="s">
        <v>403</v>
      </c>
      <c r="C86" s="458"/>
      <c r="D86" s="458"/>
      <c r="E86" s="458"/>
      <c r="F86" s="458"/>
      <c r="G86" s="458" t="s">
        <v>1437</v>
      </c>
      <c r="H86" s="458" t="s">
        <v>1437</v>
      </c>
      <c r="I86" s="458" t="s">
        <v>1437</v>
      </c>
      <c r="J86" s="458" t="s">
        <v>1437</v>
      </c>
    </row>
    <row r="87" spans="2:10" ht="16.5" thickBot="1" x14ac:dyDescent="0.3">
      <c r="B87" s="464" t="s">
        <v>112</v>
      </c>
      <c r="C87" s="465"/>
      <c r="D87" s="465"/>
      <c r="E87" s="465"/>
      <c r="F87" s="465"/>
      <c r="G87" s="465"/>
      <c r="H87" s="465"/>
      <c r="I87" s="465"/>
      <c r="J87" s="466"/>
    </row>
    <row r="88" spans="2:10" x14ac:dyDescent="0.25">
      <c r="B88" s="468" t="s">
        <v>1483</v>
      </c>
      <c r="C88" s="458" t="s">
        <v>1437</v>
      </c>
      <c r="D88" s="458" t="s">
        <v>1437</v>
      </c>
      <c r="E88" s="458" t="s">
        <v>1437</v>
      </c>
      <c r="F88" s="458" t="s">
        <v>1437</v>
      </c>
      <c r="G88" s="458" t="s">
        <v>1437</v>
      </c>
      <c r="H88" s="458" t="s">
        <v>1437</v>
      </c>
      <c r="I88" s="458" t="s">
        <v>1437</v>
      </c>
      <c r="J88" s="458" t="s">
        <v>1437</v>
      </c>
    </row>
    <row r="89" spans="2:10" x14ac:dyDescent="0.25">
      <c r="B89" s="468" t="s">
        <v>1484</v>
      </c>
      <c r="C89" s="458" t="s">
        <v>1437</v>
      </c>
      <c r="D89" s="458" t="s">
        <v>1437</v>
      </c>
      <c r="E89" s="458" t="s">
        <v>1437</v>
      </c>
      <c r="F89" s="458" t="s">
        <v>1437</v>
      </c>
      <c r="G89" s="458" t="s">
        <v>1437</v>
      </c>
      <c r="H89" s="458" t="s">
        <v>1437</v>
      </c>
      <c r="I89" s="458" t="s">
        <v>1437</v>
      </c>
      <c r="J89" s="458" t="s">
        <v>1437</v>
      </c>
    </row>
    <row r="90" spans="2:10" x14ac:dyDescent="0.25">
      <c r="B90" s="469" t="s">
        <v>1485</v>
      </c>
      <c r="C90" s="470"/>
      <c r="D90" s="470"/>
      <c r="E90" s="470"/>
      <c r="F90" s="470"/>
      <c r="G90" s="470"/>
      <c r="H90" s="470"/>
      <c r="I90" s="470"/>
      <c r="J90" s="471"/>
    </row>
    <row r="91" spans="2:10" ht="15.75" x14ac:dyDescent="0.25">
      <c r="B91" s="456" t="s">
        <v>1486</v>
      </c>
      <c r="C91" s="458" t="s">
        <v>1437</v>
      </c>
      <c r="D91" s="458" t="s">
        <v>1437</v>
      </c>
      <c r="E91" s="458" t="s">
        <v>1437</v>
      </c>
      <c r="F91" s="458" t="s">
        <v>1437</v>
      </c>
      <c r="G91" s="458" t="s">
        <v>1437</v>
      </c>
      <c r="H91" s="458" t="s">
        <v>1437</v>
      </c>
      <c r="I91" s="458" t="s">
        <v>1437</v>
      </c>
      <c r="J91" s="458" t="s">
        <v>1437</v>
      </c>
    </row>
    <row r="92" spans="2:10" ht="16.5" thickBot="1" x14ac:dyDescent="0.3">
      <c r="B92" s="464" t="s">
        <v>402</v>
      </c>
      <c r="C92" s="465"/>
      <c r="D92" s="465"/>
      <c r="E92" s="465"/>
      <c r="F92" s="465"/>
      <c r="G92" s="465"/>
      <c r="H92" s="465"/>
      <c r="I92" s="465"/>
      <c r="J92" s="466"/>
    </row>
    <row r="93" spans="2:10" x14ac:dyDescent="0.25">
      <c r="B93" s="468" t="s">
        <v>1500</v>
      </c>
      <c r="C93" s="458" t="s">
        <v>1437</v>
      </c>
      <c r="D93" s="458" t="s">
        <v>1437</v>
      </c>
      <c r="E93" s="458" t="s">
        <v>1437</v>
      </c>
      <c r="F93" s="458" t="s">
        <v>1437</v>
      </c>
      <c r="G93" s="458" t="s">
        <v>1437</v>
      </c>
      <c r="H93" s="458" t="s">
        <v>1437</v>
      </c>
      <c r="I93" s="458" t="s">
        <v>1437</v>
      </c>
      <c r="J93" s="458" t="s">
        <v>1437</v>
      </c>
    </row>
    <row r="94" spans="2:10" x14ac:dyDescent="0.25">
      <c r="B94" s="468" t="s">
        <v>1501</v>
      </c>
      <c r="C94" s="458" t="s">
        <v>1437</v>
      </c>
      <c r="D94" s="458" t="s">
        <v>1437</v>
      </c>
      <c r="E94" s="458" t="s">
        <v>1437</v>
      </c>
      <c r="F94" s="458" t="s">
        <v>1437</v>
      </c>
      <c r="G94" s="458" t="s">
        <v>1437</v>
      </c>
      <c r="H94" s="458" t="s">
        <v>1437</v>
      </c>
      <c r="I94" s="458" t="s">
        <v>1437</v>
      </c>
      <c r="J94" s="458" t="s">
        <v>1437</v>
      </c>
    </row>
    <row r="95" spans="2:10" x14ac:dyDescent="0.25">
      <c r="B95" s="468" t="s">
        <v>1502</v>
      </c>
      <c r="C95" s="458" t="s">
        <v>1437</v>
      </c>
      <c r="D95" s="458" t="s">
        <v>1437</v>
      </c>
      <c r="E95" s="458" t="s">
        <v>1437</v>
      </c>
      <c r="F95" s="458" t="s">
        <v>1437</v>
      </c>
      <c r="G95" s="458" t="s">
        <v>1437</v>
      </c>
      <c r="H95" s="458" t="s">
        <v>1437</v>
      </c>
      <c r="I95" s="458" t="s">
        <v>1437</v>
      </c>
      <c r="J95" s="458" t="s">
        <v>1437</v>
      </c>
    </row>
    <row r="96" spans="2:10" ht="15.75" x14ac:dyDescent="0.25">
      <c r="B96" s="456" t="s">
        <v>1487</v>
      </c>
      <c r="C96" s="458" t="s">
        <v>1437</v>
      </c>
      <c r="D96" s="458" t="s">
        <v>1437</v>
      </c>
      <c r="E96" s="458" t="s">
        <v>1437</v>
      </c>
      <c r="F96" s="458" t="s">
        <v>1437</v>
      </c>
      <c r="G96" s="458" t="s">
        <v>1437</v>
      </c>
      <c r="H96" s="458" t="s">
        <v>1437</v>
      </c>
      <c r="I96" s="458" t="s">
        <v>1437</v>
      </c>
      <c r="J96" s="458" t="s">
        <v>1437</v>
      </c>
    </row>
    <row r="97" spans="2:10" ht="15.75" x14ac:dyDescent="0.25">
      <c r="B97" s="456" t="s">
        <v>1488</v>
      </c>
      <c r="C97" s="458" t="s">
        <v>1437</v>
      </c>
      <c r="D97" s="458" t="s">
        <v>1437</v>
      </c>
      <c r="E97" s="458" t="s">
        <v>1437</v>
      </c>
      <c r="F97" s="458" t="s">
        <v>1437</v>
      </c>
      <c r="G97" s="458" t="s">
        <v>1437</v>
      </c>
      <c r="H97" s="458" t="s">
        <v>1437</v>
      </c>
      <c r="I97" s="458" t="s">
        <v>1437</v>
      </c>
      <c r="J97" s="458" t="s">
        <v>1437</v>
      </c>
    </row>
    <row r="98" spans="2:10" ht="15.75" x14ac:dyDescent="0.25">
      <c r="B98" s="456" t="s">
        <v>1489</v>
      </c>
      <c r="C98" s="458" t="s">
        <v>1437</v>
      </c>
      <c r="D98" s="458" t="s">
        <v>1437</v>
      </c>
      <c r="E98" s="458" t="s">
        <v>1437</v>
      </c>
      <c r="F98" s="458" t="s">
        <v>1437</v>
      </c>
      <c r="G98" s="458" t="s">
        <v>1437</v>
      </c>
      <c r="H98" s="458" t="s">
        <v>1437</v>
      </c>
      <c r="I98" s="458" t="s">
        <v>1437</v>
      </c>
      <c r="J98" s="458" t="s">
        <v>1437</v>
      </c>
    </row>
    <row r="99" spans="2:10" ht="15.75" x14ac:dyDescent="0.25">
      <c r="B99" s="456" t="s">
        <v>1490</v>
      </c>
      <c r="C99" s="458" t="s">
        <v>1437</v>
      </c>
      <c r="D99" s="458" t="s">
        <v>1437</v>
      </c>
      <c r="E99" s="458" t="s">
        <v>1437</v>
      </c>
      <c r="F99" s="458" t="s">
        <v>1437</v>
      </c>
      <c r="G99" s="458" t="s">
        <v>1437</v>
      </c>
      <c r="H99" s="458" t="s">
        <v>1437</v>
      </c>
      <c r="I99" s="458" t="s">
        <v>1437</v>
      </c>
      <c r="J99" s="458" t="s">
        <v>1437</v>
      </c>
    </row>
    <row r="100" spans="2:10" ht="15.75" x14ac:dyDescent="0.25">
      <c r="B100" s="456" t="s">
        <v>1491</v>
      </c>
      <c r="C100" s="458" t="s">
        <v>1437</v>
      </c>
      <c r="D100" s="458" t="s">
        <v>1437</v>
      </c>
      <c r="E100" s="458" t="s">
        <v>1437</v>
      </c>
      <c r="F100" s="458" t="s">
        <v>1437</v>
      </c>
      <c r="G100" s="458" t="s">
        <v>1437</v>
      </c>
      <c r="H100" s="458" t="s">
        <v>1437</v>
      </c>
      <c r="I100" s="458" t="s">
        <v>1437</v>
      </c>
      <c r="J100" s="458" t="s">
        <v>1437</v>
      </c>
    </row>
    <row r="101" spans="2:10" ht="15.75" x14ac:dyDescent="0.25">
      <c r="B101" s="456" t="s">
        <v>1492</v>
      </c>
      <c r="C101" s="458" t="s">
        <v>1437</v>
      </c>
      <c r="D101" s="458" t="s">
        <v>1437</v>
      </c>
      <c r="E101" s="458" t="s">
        <v>1437</v>
      </c>
      <c r="F101" s="458" t="s">
        <v>1437</v>
      </c>
      <c r="G101" s="458" t="s">
        <v>1437</v>
      </c>
      <c r="H101" s="458" t="s">
        <v>1437</v>
      </c>
      <c r="I101" s="458" t="s">
        <v>1437</v>
      </c>
      <c r="J101" s="458" t="s">
        <v>1437</v>
      </c>
    </row>
    <row r="102" spans="2:10" ht="15.75" x14ac:dyDescent="0.25">
      <c r="B102" s="456" t="s">
        <v>1493</v>
      </c>
      <c r="C102" s="458" t="s">
        <v>1437</v>
      </c>
      <c r="D102" s="458" t="s">
        <v>1437</v>
      </c>
      <c r="E102" s="458" t="s">
        <v>1437</v>
      </c>
      <c r="F102" s="458" t="s">
        <v>1437</v>
      </c>
      <c r="G102" s="458" t="s">
        <v>1437</v>
      </c>
      <c r="H102" s="458" t="s">
        <v>1437</v>
      </c>
      <c r="I102" s="458" t="s">
        <v>1437</v>
      </c>
      <c r="J102" s="458" t="s">
        <v>1437</v>
      </c>
    </row>
  </sheetData>
  <sheetProtection algorithmName="SHA-512" hashValue="Cu+fgfcEQT4hj5ziZAadbiBURD5yUJkeRWAkNUqPGKDW3bOv1qat6Sg6scXYiIRTxWcSO/diuxjRj0YCyc2ecw==" saltValue="lko3CIg+rptRmC1nyrxobg==" spinCount="100000" sheet="1" objects="1" scenarios="1" selectLockedCells="1" selectUnlockedCells="1"/>
  <hyperlinks>
    <hyperlink ref="A2" location="akoontan" display="🅜" xr:uid="{A98CB439-17BA-459A-BBF8-8D4CDA8E52E7}"/>
    <hyperlink ref="C13" r:id="rId1" xr:uid="{6E04D314-3131-4B91-A5F5-93BB79F124FE}"/>
  </hyperlinks>
  <pageMargins left="0.7" right="0.7" top="0.75" bottom="0.75" header="0.3" footer="0.3"/>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A8EAE-70B7-4740-B9FE-158C399FDC32}">
  <sheetPr codeName="Sheet17">
    <pageSetUpPr fitToPage="1"/>
  </sheetPr>
  <dimension ref="A1:AH504"/>
  <sheetViews>
    <sheetView showGridLines="0" workbookViewId="0">
      <pane ySplit="9" topLeftCell="A10" activePane="bottomLeft" state="frozen"/>
      <selection activeCell="A2" sqref="A2"/>
      <selection pane="bottomLeft" activeCell="K12" sqref="K12"/>
    </sheetView>
  </sheetViews>
  <sheetFormatPr defaultColWidth="8.7109375" defaultRowHeight="15" x14ac:dyDescent="0.25"/>
  <cols>
    <col min="1" max="1" width="5.7109375" style="10" customWidth="1"/>
    <col min="2" max="2" width="5.5703125" style="10" customWidth="1"/>
    <col min="3" max="3" width="13.7109375" style="1" customWidth="1"/>
    <col min="4" max="4" width="10.28515625" style="49" customWidth="1"/>
    <col min="5" max="5" width="40.5703125" style="3" customWidth="1"/>
    <col min="6" max="6" width="7.5703125" style="1" customWidth="1"/>
    <col min="7" max="7" width="20.42578125" style="3" customWidth="1"/>
    <col min="8" max="8" width="15.5703125" style="3" customWidth="1"/>
    <col min="9" max="9" width="15.5703125" style="4" customWidth="1"/>
    <col min="10" max="10" width="15.5703125" style="5" customWidth="1"/>
    <col min="11" max="12" width="15.5703125" style="14" customWidth="1"/>
    <col min="13" max="16" width="8.7109375" style="8" customWidth="1"/>
    <col min="17" max="17" width="12.5703125" style="18" hidden="1" customWidth="1"/>
    <col min="18" max="18" width="25" style="18" hidden="1" customWidth="1"/>
    <col min="19" max="19" width="20" style="18" hidden="1" customWidth="1"/>
    <col min="20" max="20" width="8.7109375" style="18" hidden="1" customWidth="1"/>
    <col min="21" max="21" width="11.5703125" style="18" hidden="1" customWidth="1"/>
    <col min="22" max="22" width="11.85546875" style="18" hidden="1" customWidth="1"/>
    <col min="23" max="23" width="10.5703125" style="18" hidden="1" customWidth="1"/>
    <col min="24" max="24" width="11.140625" style="18" hidden="1" customWidth="1"/>
    <col min="25" max="25" width="13.42578125" style="18" hidden="1" customWidth="1"/>
    <col min="26" max="26" width="12.5703125" style="18" hidden="1" customWidth="1"/>
    <col min="27" max="27" width="13.28515625" style="434" hidden="1" customWidth="1"/>
    <col min="28" max="28" width="8.7109375" style="18" hidden="1" customWidth="1"/>
    <col min="29" max="56" width="8.7109375" style="8" customWidth="1"/>
    <col min="57" max="16384" width="8.7109375" style="8"/>
  </cols>
  <sheetData>
    <row r="1" spans="1:34" s="96" customFormat="1" ht="5.0999999999999996" customHeight="1" x14ac:dyDescent="0.25">
      <c r="B1" s="107"/>
      <c r="D1" s="101"/>
      <c r="E1" s="97"/>
      <c r="G1" s="97"/>
      <c r="H1" s="102"/>
      <c r="I1" s="102"/>
      <c r="J1" s="102"/>
      <c r="L1" s="77"/>
      <c r="M1" s="77"/>
      <c r="N1" s="77"/>
      <c r="O1" s="77"/>
      <c r="P1" s="77"/>
      <c r="Q1" s="94"/>
      <c r="R1" s="94"/>
      <c r="S1" s="94"/>
      <c r="T1" s="94"/>
      <c r="U1" s="94"/>
      <c r="V1" s="94"/>
      <c r="W1" s="94"/>
      <c r="X1" s="94"/>
      <c r="Y1" s="94"/>
      <c r="Z1" s="94"/>
      <c r="AA1" s="432"/>
      <c r="AB1" s="94"/>
      <c r="AC1" s="77"/>
      <c r="AD1" s="77"/>
      <c r="AE1" s="77"/>
      <c r="AF1" s="77"/>
      <c r="AG1" s="77"/>
      <c r="AH1" s="77"/>
    </row>
    <row r="2" spans="1:34" s="257" customFormat="1" ht="24.95" customHeight="1" x14ac:dyDescent="0.25">
      <c r="A2" s="253" t="s">
        <v>258</v>
      </c>
      <c r="B2" s="254" t="s">
        <v>266</v>
      </c>
      <c r="C2" s="272"/>
      <c r="D2" s="273"/>
      <c r="E2" s="272"/>
      <c r="F2" s="272"/>
      <c r="G2" s="272"/>
      <c r="H2" s="272"/>
      <c r="I2" s="272"/>
      <c r="J2" s="272"/>
      <c r="K2" s="272"/>
      <c r="Q2" s="277"/>
      <c r="R2" s="277"/>
      <c r="S2" s="277"/>
      <c r="T2" s="277"/>
      <c r="U2" s="277"/>
      <c r="V2" s="277"/>
      <c r="W2" s="277"/>
      <c r="X2" s="277"/>
      <c r="Y2" s="277"/>
      <c r="Z2" s="277"/>
      <c r="AA2" s="433"/>
      <c r="AB2" s="277"/>
    </row>
    <row r="3" spans="1:34" s="257" customFormat="1" ht="5.0999999999999996" customHeight="1" x14ac:dyDescent="0.25">
      <c r="B3" s="275"/>
      <c r="D3" s="262"/>
      <c r="E3" s="256"/>
      <c r="G3" s="256"/>
      <c r="H3" s="263"/>
      <c r="I3" s="263"/>
      <c r="J3" s="263"/>
      <c r="Q3" s="277"/>
      <c r="R3" s="277"/>
      <c r="S3" s="277"/>
      <c r="T3" s="277"/>
      <c r="U3" s="277"/>
      <c r="V3" s="277"/>
      <c r="W3" s="277"/>
      <c r="X3" s="277"/>
      <c r="Y3" s="277"/>
      <c r="Z3" s="277"/>
      <c r="AA3" s="433"/>
      <c r="AB3" s="277"/>
    </row>
    <row r="4" spans="1:34" s="77" customFormat="1" ht="5.0999999999999996" customHeight="1" x14ac:dyDescent="0.25">
      <c r="B4" s="92"/>
      <c r="D4" s="82"/>
      <c r="E4" s="78"/>
      <c r="G4" s="78"/>
      <c r="H4" s="83"/>
      <c r="I4" s="83"/>
      <c r="J4" s="83"/>
      <c r="Q4" s="94"/>
      <c r="R4" s="94"/>
      <c r="S4" s="94"/>
      <c r="T4" s="94"/>
      <c r="U4" s="94"/>
      <c r="V4" s="94"/>
      <c r="W4" s="94"/>
      <c r="X4" s="94"/>
      <c r="Y4" s="94"/>
      <c r="Z4" s="94"/>
      <c r="AA4" s="432"/>
      <c r="AB4" s="94"/>
    </row>
    <row r="5" spans="1:34" ht="5.0999999999999996" customHeight="1" x14ac:dyDescent="0.25">
      <c r="C5" s="10"/>
      <c r="D5" s="48"/>
      <c r="E5" s="12"/>
      <c r="F5" s="10"/>
      <c r="G5" s="12"/>
      <c r="H5" s="12"/>
      <c r="I5" s="13"/>
      <c r="J5" s="14"/>
    </row>
    <row r="6" spans="1:34" ht="14.45" customHeight="1" x14ac:dyDescent="0.25">
      <c r="B6" s="25"/>
      <c r="C6" s="438" t="s">
        <v>267</v>
      </c>
      <c r="D6" s="439"/>
      <c r="E6" s="439"/>
      <c r="F6" s="10"/>
      <c r="G6" s="15"/>
      <c r="H6" s="398"/>
      <c r="I6" s="398"/>
      <c r="J6" s="252" t="s">
        <v>97</v>
      </c>
      <c r="Q6" s="435" t="s">
        <v>100</v>
      </c>
      <c r="R6" s="436">
        <f>IFERROR(INDEX(Customer!F:F,MATCH(C7,Customer!C:C,0),0),"")</f>
        <v>1210</v>
      </c>
      <c r="S6" s="436" t="str">
        <f>IFERROR(INDEX(Customer!G:G,MATCH(C7,Customer!C:C,0),0),"")</f>
        <v>Piutang Usaha Pelanggan</v>
      </c>
    </row>
    <row r="7" spans="1:34" ht="14.45" customHeight="1" x14ac:dyDescent="0.25">
      <c r="B7" s="12"/>
      <c r="C7" s="60" t="s">
        <v>351</v>
      </c>
      <c r="D7" s="707" t="str">
        <f>IFERROR(IF(C6="Supplier",VLOOKUP(C7,SupplierTable,2,FALSE),VLOOKUP(C7,CustomerTable,2,FALSE)),"")</f>
        <v>Don Letmidon</v>
      </c>
      <c r="E7" s="707"/>
      <c r="F7" s="10"/>
      <c r="G7" s="12"/>
      <c r="H7" s="399" t="s">
        <v>249</v>
      </c>
      <c r="I7" s="72">
        <v>43466</v>
      </c>
      <c r="J7" s="66">
        <v>2000000</v>
      </c>
      <c r="Q7" s="435"/>
      <c r="R7" s="435" t="s">
        <v>35</v>
      </c>
      <c r="S7" s="437">
        <f>IFERROR(IF(C6="Supplier",VLOOKUP(C7,SupplierTable,3,FALSE),VLOOKUP(C7,CustomerTable,3,FALSE)),"")</f>
        <v>2000000</v>
      </c>
    </row>
    <row r="8" spans="1:34" ht="14.45" customHeight="1" x14ac:dyDescent="0.25">
      <c r="B8" s="12"/>
      <c r="C8" s="12"/>
      <c r="D8" s="12"/>
      <c r="E8" s="12"/>
      <c r="F8" s="10"/>
      <c r="G8" s="12"/>
      <c r="H8" s="400" t="s">
        <v>250</v>
      </c>
      <c r="I8" s="73">
        <v>43830</v>
      </c>
      <c r="J8" s="66">
        <v>17700000</v>
      </c>
      <c r="Q8" s="435"/>
      <c r="R8" s="435" t="s">
        <v>98</v>
      </c>
      <c r="S8" s="437" t="s">
        <v>99</v>
      </c>
    </row>
    <row r="9" spans="1:34" ht="5.0999999999999996" customHeight="1" x14ac:dyDescent="0.25">
      <c r="C9" s="10"/>
      <c r="D9" s="48"/>
      <c r="E9" s="12"/>
      <c r="F9" s="10"/>
      <c r="G9" s="12"/>
      <c r="H9" s="12"/>
      <c r="I9" s="13"/>
      <c r="J9" s="14"/>
    </row>
    <row r="10" spans="1:34" x14ac:dyDescent="0.25">
      <c r="C10" s="10"/>
      <c r="D10" s="48"/>
      <c r="E10" s="12"/>
      <c r="F10" s="10"/>
      <c r="G10" s="12"/>
      <c r="H10" s="231"/>
      <c r="I10" s="232"/>
      <c r="J10" s="65"/>
    </row>
    <row r="11" spans="1:34" x14ac:dyDescent="0.25">
      <c r="C11" s="10"/>
      <c r="D11" s="48"/>
      <c r="E11" s="12"/>
      <c r="F11" s="10"/>
      <c r="G11" s="12"/>
      <c r="H11" s="231"/>
      <c r="I11" s="232"/>
      <c r="J11" s="65"/>
    </row>
    <row r="12" spans="1:34" x14ac:dyDescent="0.25">
      <c r="C12" s="10"/>
      <c r="D12" s="48"/>
      <c r="E12" s="12"/>
      <c r="F12" s="10"/>
      <c r="G12" s="12"/>
      <c r="H12" s="231"/>
      <c r="I12" s="232"/>
      <c r="J12" s="65"/>
    </row>
    <row r="13" spans="1:34" x14ac:dyDescent="0.25">
      <c r="C13" s="10"/>
      <c r="D13" s="48"/>
      <c r="E13" s="12"/>
      <c r="F13" s="10"/>
      <c r="G13" s="12"/>
      <c r="H13" s="231"/>
      <c r="I13" s="232"/>
      <c r="J13" s="65"/>
    </row>
    <row r="14" spans="1:34" x14ac:dyDescent="0.25">
      <c r="C14" s="10"/>
      <c r="D14" s="48"/>
      <c r="E14" s="12"/>
      <c r="F14" s="10"/>
      <c r="G14" s="12"/>
      <c r="H14" s="231"/>
      <c r="I14" s="232"/>
      <c r="J14" s="65"/>
    </row>
    <row r="15" spans="1:34" x14ac:dyDescent="0.25">
      <c r="C15" s="10"/>
      <c r="D15" s="48"/>
      <c r="E15" s="12"/>
      <c r="F15" s="10"/>
      <c r="G15" s="12"/>
      <c r="H15" s="231"/>
      <c r="I15" s="232"/>
      <c r="J15" s="65"/>
    </row>
    <row r="16" spans="1:34" x14ac:dyDescent="0.25">
      <c r="C16" s="10"/>
      <c r="D16" s="48"/>
      <c r="E16" s="12"/>
      <c r="F16" s="10"/>
      <c r="G16" s="12"/>
      <c r="H16" s="231"/>
      <c r="I16" s="232"/>
      <c r="J16" s="65"/>
    </row>
    <row r="17" spans="3:10" x14ac:dyDescent="0.25">
      <c r="C17" s="10"/>
      <c r="D17" s="48"/>
      <c r="E17" s="12"/>
      <c r="F17" s="10"/>
      <c r="G17" s="12"/>
      <c r="H17" s="231"/>
      <c r="I17" s="232"/>
      <c r="J17" s="65"/>
    </row>
    <row r="18" spans="3:10" x14ac:dyDescent="0.25">
      <c r="C18" s="10"/>
      <c r="D18" s="48"/>
      <c r="E18" s="12"/>
      <c r="F18" s="10"/>
      <c r="G18" s="12"/>
      <c r="H18" s="231"/>
      <c r="I18" s="232"/>
      <c r="J18" s="65"/>
    </row>
    <row r="19" spans="3:10" x14ac:dyDescent="0.25">
      <c r="C19" s="10"/>
      <c r="D19" s="48"/>
      <c r="E19" s="12"/>
      <c r="F19" s="10"/>
      <c r="G19" s="12"/>
      <c r="H19" s="231"/>
      <c r="I19" s="232"/>
      <c r="J19" s="65"/>
    </row>
    <row r="20" spans="3:10" x14ac:dyDescent="0.25">
      <c r="C20" s="10"/>
      <c r="D20" s="48"/>
      <c r="E20" s="12"/>
      <c r="F20" s="10"/>
      <c r="G20" s="12"/>
      <c r="H20" s="231"/>
      <c r="I20" s="232"/>
      <c r="J20" s="65"/>
    </row>
    <row r="21" spans="3:10" x14ac:dyDescent="0.25">
      <c r="C21" s="10"/>
      <c r="D21" s="48"/>
      <c r="E21" s="12"/>
      <c r="F21" s="10"/>
      <c r="G21" s="12"/>
      <c r="H21" s="231"/>
      <c r="I21" s="232"/>
      <c r="J21" s="65"/>
    </row>
    <row r="22" spans="3:10" x14ac:dyDescent="0.25">
      <c r="C22" s="10"/>
      <c r="D22" s="48"/>
      <c r="E22" s="12"/>
      <c r="F22" s="10"/>
      <c r="G22" s="12"/>
      <c r="H22" s="231"/>
      <c r="I22" s="232"/>
      <c r="J22" s="65"/>
    </row>
    <row r="23" spans="3:10" x14ac:dyDescent="0.25">
      <c r="C23" s="10"/>
      <c r="D23" s="48"/>
      <c r="E23" s="12"/>
      <c r="F23" s="10"/>
      <c r="G23" s="12"/>
      <c r="H23" s="231"/>
      <c r="I23" s="232"/>
      <c r="J23" s="65"/>
    </row>
    <row r="24" spans="3:10" x14ac:dyDescent="0.25">
      <c r="C24" s="10"/>
      <c r="D24" s="48"/>
      <c r="E24" s="12"/>
      <c r="F24" s="10"/>
      <c r="G24" s="12"/>
      <c r="H24" s="231"/>
      <c r="I24" s="232"/>
      <c r="J24" s="65"/>
    </row>
    <row r="25" spans="3:10" x14ac:dyDescent="0.25">
      <c r="C25" s="10"/>
      <c r="D25" s="48"/>
      <c r="E25" s="12"/>
      <c r="F25" s="10"/>
      <c r="G25" s="12"/>
      <c r="H25" s="231"/>
      <c r="I25" s="232"/>
      <c r="J25" s="65"/>
    </row>
    <row r="26" spans="3:10" x14ac:dyDescent="0.25">
      <c r="C26" s="10"/>
      <c r="D26" s="48"/>
      <c r="E26" s="12"/>
      <c r="F26" s="10"/>
      <c r="G26" s="12"/>
      <c r="H26" s="231"/>
      <c r="I26" s="232"/>
      <c r="J26" s="65"/>
    </row>
    <row r="27" spans="3:10" x14ac:dyDescent="0.25">
      <c r="C27" s="10"/>
      <c r="D27" s="48"/>
      <c r="E27" s="12"/>
      <c r="F27" s="10"/>
      <c r="G27" s="12"/>
      <c r="H27" s="231"/>
      <c r="I27" s="232"/>
      <c r="J27" s="65"/>
    </row>
    <row r="28" spans="3:10" x14ac:dyDescent="0.25">
      <c r="C28" s="10"/>
      <c r="D28" s="48"/>
      <c r="E28" s="12"/>
      <c r="F28" s="10"/>
      <c r="G28" s="12"/>
      <c r="H28" s="231"/>
      <c r="I28" s="232"/>
      <c r="J28" s="65"/>
    </row>
    <row r="29" spans="3:10" x14ac:dyDescent="0.25">
      <c r="C29" s="10"/>
      <c r="D29" s="48"/>
      <c r="E29" s="12"/>
      <c r="F29" s="10"/>
      <c r="G29" s="12"/>
      <c r="H29" s="231"/>
      <c r="I29" s="232"/>
      <c r="J29" s="65"/>
    </row>
    <row r="30" spans="3:10" x14ac:dyDescent="0.25">
      <c r="C30" s="10"/>
      <c r="D30" s="48"/>
      <c r="E30" s="12"/>
      <c r="F30" s="10"/>
      <c r="G30" s="12"/>
      <c r="H30" s="231"/>
      <c r="I30" s="232"/>
      <c r="J30" s="65"/>
    </row>
    <row r="31" spans="3:10" x14ac:dyDescent="0.25">
      <c r="C31" s="10"/>
      <c r="D31" s="48"/>
      <c r="E31" s="12"/>
      <c r="F31" s="10"/>
      <c r="G31" s="12"/>
      <c r="H31" s="231"/>
      <c r="I31" s="232"/>
      <c r="J31" s="65"/>
    </row>
    <row r="32" spans="3:10" x14ac:dyDescent="0.25">
      <c r="C32" s="10"/>
      <c r="D32" s="48"/>
      <c r="E32" s="12"/>
      <c r="F32" s="10"/>
      <c r="G32" s="12"/>
      <c r="H32" s="231"/>
      <c r="I32" s="232"/>
      <c r="J32" s="65"/>
    </row>
    <row r="33" spans="3:10" x14ac:dyDescent="0.25">
      <c r="C33" s="10"/>
      <c r="D33" s="48"/>
      <c r="E33" s="12"/>
      <c r="F33" s="10"/>
      <c r="G33" s="12"/>
      <c r="H33" s="231"/>
      <c r="I33" s="232"/>
      <c r="J33" s="65"/>
    </row>
    <row r="34" spans="3:10" x14ac:dyDescent="0.25">
      <c r="C34" s="10"/>
      <c r="D34" s="48"/>
      <c r="E34" s="12"/>
      <c r="F34" s="10"/>
      <c r="G34" s="12"/>
      <c r="H34" s="231"/>
      <c r="I34" s="232"/>
      <c r="J34" s="65"/>
    </row>
    <row r="35" spans="3:10" x14ac:dyDescent="0.25">
      <c r="C35" s="10"/>
      <c r="D35" s="48"/>
      <c r="E35" s="12"/>
      <c r="F35" s="10"/>
      <c r="G35" s="12"/>
      <c r="H35" s="231"/>
      <c r="I35" s="232"/>
      <c r="J35" s="65"/>
    </row>
    <row r="36" spans="3:10" x14ac:dyDescent="0.25">
      <c r="C36" s="10"/>
      <c r="D36" s="48"/>
      <c r="E36" s="12"/>
      <c r="F36" s="10"/>
      <c r="G36" s="12"/>
      <c r="H36" s="231"/>
      <c r="I36" s="232"/>
      <c r="J36" s="65"/>
    </row>
    <row r="37" spans="3:10" x14ac:dyDescent="0.25">
      <c r="C37" s="10"/>
      <c r="D37" s="48"/>
      <c r="E37" s="12"/>
      <c r="F37" s="10"/>
      <c r="G37" s="12"/>
      <c r="H37" s="231"/>
      <c r="I37" s="232"/>
      <c r="J37" s="65"/>
    </row>
    <row r="38" spans="3:10" x14ac:dyDescent="0.25">
      <c r="C38" s="10"/>
      <c r="D38" s="48"/>
      <c r="E38" s="12"/>
      <c r="F38" s="10"/>
      <c r="G38" s="12"/>
      <c r="H38" s="231"/>
      <c r="I38" s="232"/>
      <c r="J38" s="65"/>
    </row>
    <row r="39" spans="3:10" x14ac:dyDescent="0.25">
      <c r="C39" s="10"/>
      <c r="D39" s="48"/>
      <c r="E39" s="12"/>
      <c r="F39" s="10"/>
      <c r="G39" s="12"/>
      <c r="H39" s="231"/>
      <c r="I39" s="232"/>
      <c r="J39" s="65"/>
    </row>
    <row r="40" spans="3:10" x14ac:dyDescent="0.25">
      <c r="C40" s="10"/>
      <c r="D40" s="48"/>
      <c r="E40" s="12"/>
      <c r="F40" s="10"/>
      <c r="G40" s="12"/>
      <c r="H40" s="231"/>
      <c r="I40" s="232"/>
      <c r="J40" s="65"/>
    </row>
    <row r="41" spans="3:10" x14ac:dyDescent="0.25">
      <c r="C41" s="10"/>
      <c r="D41" s="48"/>
      <c r="E41" s="12"/>
      <c r="F41" s="10"/>
      <c r="G41" s="12"/>
      <c r="H41" s="231"/>
      <c r="I41" s="232"/>
      <c r="J41" s="65"/>
    </row>
    <row r="42" spans="3:10" x14ac:dyDescent="0.25">
      <c r="C42" s="10"/>
      <c r="D42" s="48"/>
      <c r="E42" s="12"/>
      <c r="F42" s="10"/>
      <c r="G42" s="12"/>
      <c r="H42" s="231"/>
      <c r="I42" s="232"/>
      <c r="J42" s="65"/>
    </row>
    <row r="43" spans="3:10" x14ac:dyDescent="0.25">
      <c r="C43" s="10"/>
      <c r="D43" s="48"/>
      <c r="E43" s="12"/>
      <c r="F43" s="10"/>
      <c r="G43" s="12"/>
      <c r="H43" s="231"/>
      <c r="I43" s="232"/>
      <c r="J43" s="65"/>
    </row>
    <row r="44" spans="3:10" x14ac:dyDescent="0.25">
      <c r="C44" s="10"/>
      <c r="D44" s="48"/>
      <c r="E44" s="12"/>
      <c r="F44" s="10"/>
      <c r="G44" s="12"/>
      <c r="H44" s="231"/>
      <c r="I44" s="232"/>
      <c r="J44" s="65"/>
    </row>
    <row r="45" spans="3:10" x14ac:dyDescent="0.25">
      <c r="C45" s="10"/>
      <c r="D45" s="48"/>
      <c r="E45" s="12"/>
      <c r="F45" s="10"/>
      <c r="G45" s="12"/>
      <c r="H45" s="231"/>
      <c r="I45" s="232"/>
      <c r="J45" s="65"/>
    </row>
    <row r="46" spans="3:10" x14ac:dyDescent="0.25">
      <c r="C46" s="10"/>
      <c r="D46" s="48"/>
      <c r="E46" s="12"/>
      <c r="F46" s="10"/>
      <c r="G46" s="12"/>
      <c r="H46" s="231"/>
      <c r="I46" s="232"/>
      <c r="J46" s="65"/>
    </row>
    <row r="47" spans="3:10" x14ac:dyDescent="0.25">
      <c r="C47" s="10"/>
      <c r="D47" s="48"/>
      <c r="E47" s="12"/>
      <c r="F47" s="10"/>
      <c r="G47" s="12"/>
      <c r="H47" s="231"/>
      <c r="I47" s="232"/>
      <c r="J47" s="65"/>
    </row>
    <row r="48" spans="3:10" x14ac:dyDescent="0.25">
      <c r="C48" s="10"/>
      <c r="D48" s="48"/>
      <c r="E48" s="12"/>
      <c r="F48" s="10"/>
      <c r="G48" s="12"/>
      <c r="H48" s="231"/>
      <c r="I48" s="232"/>
      <c r="J48" s="65"/>
    </row>
    <row r="49" spans="3:10" x14ac:dyDescent="0.25">
      <c r="C49" s="10"/>
      <c r="D49" s="48"/>
      <c r="E49" s="12"/>
      <c r="F49" s="10"/>
      <c r="G49" s="12"/>
      <c r="H49" s="231"/>
      <c r="I49" s="232"/>
      <c r="J49" s="65"/>
    </row>
    <row r="50" spans="3:10" x14ac:dyDescent="0.25">
      <c r="C50" s="10"/>
      <c r="D50" s="48"/>
      <c r="E50" s="12"/>
      <c r="F50" s="10"/>
      <c r="G50" s="12"/>
      <c r="H50" s="231"/>
      <c r="I50" s="232"/>
      <c r="J50" s="65"/>
    </row>
    <row r="51" spans="3:10" x14ac:dyDescent="0.25">
      <c r="C51" s="10"/>
      <c r="D51" s="48"/>
      <c r="E51" s="12"/>
      <c r="F51" s="10"/>
      <c r="G51" s="12"/>
      <c r="H51" s="231"/>
      <c r="I51" s="232"/>
      <c r="J51" s="65"/>
    </row>
    <row r="52" spans="3:10" x14ac:dyDescent="0.25">
      <c r="C52" s="10"/>
      <c r="D52" s="48"/>
      <c r="E52" s="12"/>
      <c r="F52" s="10"/>
      <c r="G52" s="12"/>
      <c r="H52" s="231"/>
      <c r="I52" s="232"/>
      <c r="J52" s="65"/>
    </row>
    <row r="53" spans="3:10" x14ac:dyDescent="0.25">
      <c r="C53" s="10"/>
      <c r="D53" s="48"/>
      <c r="E53" s="12"/>
      <c r="F53" s="10"/>
      <c r="G53" s="12"/>
      <c r="H53" s="231"/>
      <c r="I53" s="232"/>
      <c r="J53" s="65"/>
    </row>
    <row r="54" spans="3:10" x14ac:dyDescent="0.25">
      <c r="C54" s="10"/>
      <c r="D54" s="48"/>
      <c r="E54" s="12"/>
      <c r="F54" s="10"/>
      <c r="G54" s="12"/>
      <c r="H54" s="231"/>
      <c r="I54" s="232"/>
      <c r="J54" s="65"/>
    </row>
    <row r="55" spans="3:10" x14ac:dyDescent="0.25">
      <c r="C55" s="10"/>
      <c r="D55" s="48"/>
      <c r="E55" s="12"/>
      <c r="F55" s="10"/>
      <c r="G55" s="12"/>
      <c r="H55" s="231"/>
      <c r="I55" s="232"/>
      <c r="J55" s="65"/>
    </row>
    <row r="56" spans="3:10" x14ac:dyDescent="0.25">
      <c r="C56" s="10"/>
      <c r="D56" s="48"/>
      <c r="E56" s="12"/>
      <c r="F56" s="10"/>
      <c r="G56" s="12"/>
      <c r="H56" s="231"/>
      <c r="I56" s="232"/>
      <c r="J56" s="65"/>
    </row>
    <row r="57" spans="3:10" x14ac:dyDescent="0.25">
      <c r="C57" s="10"/>
      <c r="D57" s="48"/>
      <c r="E57" s="12"/>
      <c r="F57" s="10"/>
      <c r="G57" s="12"/>
      <c r="H57" s="231"/>
      <c r="I57" s="232"/>
      <c r="J57" s="65"/>
    </row>
    <row r="58" spans="3:10" x14ac:dyDescent="0.25">
      <c r="C58" s="10"/>
      <c r="D58" s="48"/>
      <c r="E58" s="12"/>
      <c r="F58" s="10"/>
      <c r="G58" s="12"/>
      <c r="H58" s="231"/>
      <c r="I58" s="232"/>
      <c r="J58" s="65"/>
    </row>
    <row r="59" spans="3:10" x14ac:dyDescent="0.25">
      <c r="C59" s="10"/>
      <c r="D59" s="48"/>
      <c r="E59" s="12"/>
      <c r="F59" s="10"/>
      <c r="G59" s="12"/>
      <c r="H59" s="231"/>
      <c r="I59" s="232"/>
      <c r="J59" s="65"/>
    </row>
    <row r="60" spans="3:10" x14ac:dyDescent="0.25">
      <c r="C60" s="10"/>
      <c r="D60" s="48"/>
      <c r="E60" s="12"/>
      <c r="F60" s="10"/>
      <c r="G60" s="12"/>
      <c r="H60" s="231"/>
      <c r="I60" s="232"/>
      <c r="J60" s="65"/>
    </row>
    <row r="61" spans="3:10" x14ac:dyDescent="0.25">
      <c r="C61" s="10"/>
      <c r="D61" s="48"/>
      <c r="E61" s="12"/>
      <c r="F61" s="10"/>
      <c r="G61" s="12"/>
      <c r="H61" s="231"/>
      <c r="I61" s="232"/>
      <c r="J61" s="65"/>
    </row>
    <row r="62" spans="3:10" x14ac:dyDescent="0.25">
      <c r="C62" s="10"/>
      <c r="D62" s="48"/>
      <c r="E62" s="12"/>
      <c r="F62" s="10"/>
      <c r="G62" s="12"/>
      <c r="H62" s="231"/>
      <c r="I62" s="232"/>
      <c r="J62" s="65"/>
    </row>
    <row r="63" spans="3:10" x14ac:dyDescent="0.25">
      <c r="C63" s="10"/>
      <c r="D63" s="48"/>
      <c r="E63" s="12"/>
      <c r="F63" s="10"/>
      <c r="G63" s="12"/>
      <c r="H63" s="231"/>
      <c r="I63" s="232"/>
      <c r="J63" s="65"/>
    </row>
    <row r="64" spans="3:10" x14ac:dyDescent="0.25">
      <c r="C64" s="10"/>
      <c r="D64" s="48"/>
      <c r="E64" s="12"/>
      <c r="F64" s="10"/>
      <c r="G64" s="12"/>
      <c r="H64" s="231"/>
      <c r="I64" s="232"/>
      <c r="J64" s="65"/>
    </row>
    <row r="65" spans="3:10" x14ac:dyDescent="0.25">
      <c r="C65" s="10"/>
      <c r="D65" s="48"/>
      <c r="E65" s="12"/>
      <c r="F65" s="10"/>
      <c r="G65" s="12"/>
      <c r="H65" s="231"/>
      <c r="I65" s="232"/>
      <c r="J65" s="65"/>
    </row>
    <row r="66" spans="3:10" x14ac:dyDescent="0.25">
      <c r="C66" s="10"/>
      <c r="D66" s="48"/>
      <c r="E66" s="12"/>
      <c r="F66" s="10"/>
      <c r="G66" s="12"/>
      <c r="H66" s="231"/>
      <c r="I66" s="232"/>
      <c r="J66" s="65"/>
    </row>
    <row r="67" spans="3:10" x14ac:dyDescent="0.25">
      <c r="C67" s="10"/>
      <c r="D67" s="48"/>
      <c r="E67" s="12"/>
      <c r="F67" s="10"/>
      <c r="G67" s="12"/>
      <c r="H67" s="231"/>
      <c r="I67" s="232"/>
      <c r="J67" s="65"/>
    </row>
    <row r="68" spans="3:10" x14ac:dyDescent="0.25">
      <c r="C68" s="10"/>
      <c r="D68" s="48"/>
      <c r="E68" s="12"/>
      <c r="F68" s="10"/>
      <c r="G68" s="12"/>
      <c r="H68" s="231"/>
      <c r="I68" s="232"/>
      <c r="J68" s="65"/>
    </row>
    <row r="69" spans="3:10" x14ac:dyDescent="0.25">
      <c r="C69" s="10"/>
      <c r="D69" s="48"/>
      <c r="E69" s="12"/>
      <c r="F69" s="10"/>
      <c r="G69" s="12"/>
      <c r="H69" s="231"/>
      <c r="I69" s="232"/>
      <c r="J69" s="65"/>
    </row>
    <row r="70" spans="3:10" x14ac:dyDescent="0.25">
      <c r="C70" s="10"/>
      <c r="D70" s="48"/>
      <c r="E70" s="12"/>
      <c r="F70" s="10"/>
      <c r="G70" s="12"/>
      <c r="H70" s="231"/>
      <c r="I70" s="232"/>
      <c r="J70" s="65"/>
    </row>
    <row r="71" spans="3:10" x14ac:dyDescent="0.25">
      <c r="C71" s="10"/>
      <c r="D71" s="48"/>
      <c r="E71" s="12"/>
      <c r="F71" s="10"/>
      <c r="G71" s="12"/>
      <c r="H71" s="231"/>
      <c r="I71" s="232"/>
      <c r="J71" s="65"/>
    </row>
    <row r="72" spans="3:10" x14ac:dyDescent="0.25">
      <c r="C72" s="10"/>
      <c r="D72" s="48"/>
      <c r="E72" s="12"/>
      <c r="F72" s="10"/>
      <c r="G72" s="12"/>
      <c r="H72" s="231"/>
      <c r="I72" s="232"/>
      <c r="J72" s="65"/>
    </row>
    <row r="73" spans="3:10" x14ac:dyDescent="0.25">
      <c r="C73" s="10"/>
      <c r="D73" s="48"/>
      <c r="E73" s="12"/>
      <c r="F73" s="10"/>
      <c r="G73" s="12"/>
      <c r="H73" s="231"/>
      <c r="I73" s="232"/>
      <c r="J73" s="65"/>
    </row>
    <row r="74" spans="3:10" x14ac:dyDescent="0.25">
      <c r="C74" s="10"/>
      <c r="D74" s="48"/>
      <c r="E74" s="12"/>
      <c r="F74" s="10"/>
      <c r="G74" s="12"/>
      <c r="H74" s="231"/>
      <c r="I74" s="232"/>
      <c r="J74" s="65"/>
    </row>
    <row r="75" spans="3:10" x14ac:dyDescent="0.25">
      <c r="C75" s="10"/>
      <c r="D75" s="48"/>
      <c r="E75" s="12"/>
      <c r="F75" s="10"/>
      <c r="G75" s="12"/>
      <c r="H75" s="231"/>
      <c r="I75" s="232"/>
      <c r="J75" s="65"/>
    </row>
    <row r="76" spans="3:10" x14ac:dyDescent="0.25">
      <c r="C76" s="10"/>
      <c r="D76" s="48"/>
      <c r="E76" s="12"/>
      <c r="F76" s="10"/>
      <c r="G76" s="12"/>
      <c r="H76" s="231"/>
      <c r="I76" s="232"/>
      <c r="J76" s="65"/>
    </row>
    <row r="77" spans="3:10" x14ac:dyDescent="0.25">
      <c r="C77" s="10"/>
      <c r="D77" s="48"/>
      <c r="E77" s="12"/>
      <c r="F77" s="10"/>
      <c r="G77" s="12"/>
      <c r="H77" s="231"/>
      <c r="I77" s="232"/>
      <c r="J77" s="65"/>
    </row>
    <row r="78" spans="3:10" x14ac:dyDescent="0.25">
      <c r="C78" s="10"/>
      <c r="D78" s="48"/>
      <c r="E78" s="12"/>
      <c r="F78" s="10"/>
      <c r="G78" s="12"/>
      <c r="H78" s="231"/>
      <c r="I78" s="232"/>
      <c r="J78" s="65"/>
    </row>
    <row r="79" spans="3:10" x14ac:dyDescent="0.25">
      <c r="C79" s="10"/>
      <c r="D79" s="48"/>
      <c r="E79" s="12"/>
      <c r="F79" s="10"/>
      <c r="G79" s="12"/>
      <c r="H79" s="231"/>
      <c r="I79" s="232"/>
      <c r="J79" s="65"/>
    </row>
    <row r="80" spans="3:10" x14ac:dyDescent="0.25">
      <c r="C80" s="10"/>
      <c r="D80" s="48"/>
      <c r="E80" s="12"/>
      <c r="F80" s="10"/>
      <c r="G80" s="12"/>
      <c r="H80" s="231"/>
      <c r="I80" s="232"/>
      <c r="J80" s="65"/>
    </row>
    <row r="81" spans="3:10" x14ac:dyDescent="0.25">
      <c r="C81" s="10"/>
      <c r="D81" s="48"/>
      <c r="E81" s="12"/>
      <c r="F81" s="10"/>
      <c r="G81" s="12"/>
      <c r="H81" s="231"/>
      <c r="I81" s="232"/>
      <c r="J81" s="65"/>
    </row>
    <row r="82" spans="3:10" x14ac:dyDescent="0.25">
      <c r="C82" s="10"/>
      <c r="D82" s="48"/>
      <c r="E82" s="12"/>
      <c r="F82" s="10"/>
      <c r="G82" s="12"/>
      <c r="H82" s="231"/>
      <c r="I82" s="232"/>
      <c r="J82" s="65"/>
    </row>
    <row r="83" spans="3:10" x14ac:dyDescent="0.25">
      <c r="C83" s="10"/>
      <c r="D83" s="48"/>
      <c r="E83" s="12"/>
      <c r="F83" s="10"/>
      <c r="G83" s="12"/>
      <c r="H83" s="231"/>
      <c r="I83" s="232"/>
      <c r="J83" s="65"/>
    </row>
    <row r="84" spans="3:10" x14ac:dyDescent="0.25">
      <c r="C84" s="10"/>
      <c r="D84" s="48"/>
      <c r="E84" s="12"/>
      <c r="F84" s="10"/>
      <c r="G84" s="12"/>
      <c r="H84" s="231"/>
      <c r="I84" s="232"/>
      <c r="J84" s="65"/>
    </row>
    <row r="85" spans="3:10" x14ac:dyDescent="0.25">
      <c r="C85" s="10"/>
      <c r="D85" s="48"/>
      <c r="E85" s="12"/>
      <c r="F85" s="10"/>
      <c r="G85" s="12"/>
      <c r="H85" s="231"/>
      <c r="I85" s="232"/>
      <c r="J85" s="65"/>
    </row>
    <row r="86" spans="3:10" x14ac:dyDescent="0.25">
      <c r="C86" s="10"/>
      <c r="D86" s="48"/>
      <c r="E86" s="12"/>
      <c r="F86" s="10"/>
      <c r="G86" s="12"/>
      <c r="H86" s="231"/>
      <c r="I86" s="232"/>
      <c r="J86" s="65"/>
    </row>
    <row r="87" spans="3:10" x14ac:dyDescent="0.25">
      <c r="C87" s="10"/>
      <c r="D87" s="48"/>
      <c r="E87" s="12"/>
      <c r="F87" s="10"/>
      <c r="G87" s="12"/>
      <c r="H87" s="231"/>
      <c r="I87" s="232"/>
      <c r="J87" s="65"/>
    </row>
    <row r="88" spans="3:10" x14ac:dyDescent="0.25">
      <c r="C88" s="10"/>
      <c r="D88" s="48"/>
      <c r="E88" s="12"/>
      <c r="F88" s="10"/>
      <c r="G88" s="12"/>
      <c r="H88" s="231"/>
      <c r="I88" s="232"/>
      <c r="J88" s="65"/>
    </row>
    <row r="89" spans="3:10" x14ac:dyDescent="0.25">
      <c r="C89" s="10"/>
      <c r="D89" s="48"/>
      <c r="E89" s="12"/>
      <c r="F89" s="10"/>
      <c r="G89" s="12"/>
      <c r="H89" s="231"/>
      <c r="I89" s="232"/>
      <c r="J89" s="65"/>
    </row>
    <row r="90" spans="3:10" x14ac:dyDescent="0.25">
      <c r="C90" s="10"/>
      <c r="D90" s="48"/>
      <c r="E90" s="12"/>
      <c r="F90" s="10"/>
      <c r="G90" s="12"/>
      <c r="H90" s="231"/>
      <c r="I90" s="232"/>
      <c r="J90" s="65"/>
    </row>
    <row r="91" spans="3:10" x14ac:dyDescent="0.25">
      <c r="C91" s="10"/>
      <c r="D91" s="48"/>
      <c r="E91" s="12"/>
      <c r="F91" s="10"/>
      <c r="G91" s="12"/>
      <c r="H91" s="231"/>
      <c r="I91" s="232"/>
      <c r="J91" s="65"/>
    </row>
    <row r="92" spans="3:10" x14ac:dyDescent="0.25">
      <c r="C92" s="10"/>
      <c r="D92" s="48"/>
      <c r="E92" s="12"/>
      <c r="F92" s="10"/>
      <c r="G92" s="12"/>
      <c r="H92" s="231"/>
      <c r="I92" s="232"/>
      <c r="J92" s="65"/>
    </row>
    <row r="93" spans="3:10" x14ac:dyDescent="0.25">
      <c r="C93" s="10"/>
      <c r="D93" s="48"/>
      <c r="E93" s="12"/>
      <c r="F93" s="10"/>
      <c r="G93" s="12"/>
      <c r="H93" s="231"/>
      <c r="I93" s="232"/>
      <c r="J93" s="65"/>
    </row>
    <row r="94" spans="3:10" x14ac:dyDescent="0.25">
      <c r="C94" s="10"/>
      <c r="D94" s="48"/>
      <c r="E94" s="12"/>
      <c r="F94" s="10"/>
      <c r="G94" s="12"/>
      <c r="H94" s="231"/>
      <c r="I94" s="232"/>
      <c r="J94" s="65"/>
    </row>
    <row r="95" spans="3:10" x14ac:dyDescent="0.25">
      <c r="C95" s="10"/>
      <c r="D95" s="48"/>
      <c r="E95" s="12"/>
      <c r="F95" s="10"/>
      <c r="G95" s="12"/>
      <c r="H95" s="231"/>
      <c r="I95" s="232"/>
      <c r="J95" s="65"/>
    </row>
    <row r="96" spans="3:10" x14ac:dyDescent="0.25">
      <c r="C96" s="10"/>
      <c r="D96" s="48"/>
      <c r="E96" s="12"/>
      <c r="F96" s="10"/>
      <c r="G96" s="12"/>
      <c r="H96" s="231"/>
      <c r="I96" s="232"/>
      <c r="J96" s="65"/>
    </row>
    <row r="97" spans="3:10" x14ac:dyDescent="0.25">
      <c r="C97" s="10"/>
      <c r="D97" s="48"/>
      <c r="E97" s="12"/>
      <c r="F97" s="10"/>
      <c r="G97" s="12"/>
      <c r="H97" s="231"/>
      <c r="I97" s="232"/>
      <c r="J97" s="65"/>
    </row>
    <row r="98" spans="3:10" x14ac:dyDescent="0.25">
      <c r="C98" s="10"/>
      <c r="D98" s="48"/>
      <c r="E98" s="12"/>
      <c r="F98" s="10"/>
      <c r="G98" s="12"/>
      <c r="H98" s="231"/>
      <c r="I98" s="232"/>
      <c r="J98" s="65"/>
    </row>
    <row r="99" spans="3:10" x14ac:dyDescent="0.25">
      <c r="C99" s="10"/>
      <c r="D99" s="48"/>
      <c r="E99" s="12"/>
      <c r="F99" s="10"/>
      <c r="G99" s="12"/>
      <c r="H99" s="231"/>
      <c r="I99" s="232"/>
      <c r="J99" s="65"/>
    </row>
    <row r="100" spans="3:10" x14ac:dyDescent="0.25">
      <c r="C100" s="10"/>
      <c r="D100" s="48"/>
      <c r="E100" s="12"/>
      <c r="F100" s="10"/>
      <c r="G100" s="12"/>
      <c r="H100" s="231"/>
      <c r="I100" s="232"/>
      <c r="J100" s="65"/>
    </row>
    <row r="101" spans="3:10" x14ac:dyDescent="0.25">
      <c r="C101" s="10"/>
      <c r="D101" s="48"/>
      <c r="E101" s="12"/>
      <c r="F101" s="10"/>
      <c r="G101" s="12"/>
      <c r="H101" s="231"/>
      <c r="I101" s="232"/>
      <c r="J101" s="65"/>
    </row>
    <row r="102" spans="3:10" x14ac:dyDescent="0.25">
      <c r="C102" s="10"/>
      <c r="D102" s="48"/>
      <c r="E102" s="12"/>
      <c r="F102" s="10"/>
      <c r="G102" s="12"/>
      <c r="H102" s="231"/>
      <c r="I102" s="232"/>
      <c r="J102" s="65"/>
    </row>
    <row r="103" spans="3:10" x14ac:dyDescent="0.25">
      <c r="C103" s="10"/>
      <c r="D103" s="48"/>
      <c r="E103" s="12"/>
      <c r="F103" s="10"/>
      <c r="G103" s="12"/>
      <c r="H103" s="231"/>
      <c r="I103" s="232"/>
      <c r="J103" s="65"/>
    </row>
    <row r="104" spans="3:10" x14ac:dyDescent="0.25">
      <c r="C104" s="10"/>
      <c r="D104" s="48"/>
      <c r="E104" s="12"/>
      <c r="F104" s="10"/>
      <c r="G104" s="12"/>
      <c r="H104" s="231"/>
      <c r="I104" s="232"/>
      <c r="J104" s="65"/>
    </row>
    <row r="105" spans="3:10" x14ac:dyDescent="0.25">
      <c r="C105" s="10"/>
      <c r="D105" s="48"/>
      <c r="E105" s="12"/>
      <c r="F105" s="10"/>
      <c r="G105" s="12"/>
      <c r="H105" s="231"/>
      <c r="I105" s="232"/>
      <c r="J105" s="65"/>
    </row>
    <row r="106" spans="3:10" x14ac:dyDescent="0.25">
      <c r="C106" s="10"/>
      <c r="D106" s="48"/>
      <c r="E106" s="12"/>
      <c r="F106" s="10"/>
      <c r="G106" s="12"/>
      <c r="H106" s="231"/>
      <c r="I106" s="232"/>
      <c r="J106" s="65"/>
    </row>
    <row r="107" spans="3:10" x14ac:dyDescent="0.25">
      <c r="C107" s="10"/>
      <c r="D107" s="48"/>
      <c r="E107" s="12"/>
      <c r="F107" s="10"/>
      <c r="G107" s="12"/>
      <c r="H107" s="231"/>
      <c r="I107" s="232"/>
      <c r="J107" s="65"/>
    </row>
    <row r="108" spans="3:10" x14ac:dyDescent="0.25">
      <c r="C108" s="10"/>
      <c r="D108" s="48"/>
      <c r="E108" s="12"/>
      <c r="F108" s="10"/>
      <c r="G108" s="12"/>
      <c r="H108" s="231"/>
      <c r="I108" s="232"/>
      <c r="J108" s="65"/>
    </row>
    <row r="109" spans="3:10" x14ac:dyDescent="0.25">
      <c r="C109" s="10"/>
      <c r="D109" s="48"/>
      <c r="E109" s="12"/>
      <c r="F109" s="10"/>
      <c r="G109" s="12"/>
      <c r="H109" s="231"/>
      <c r="I109" s="232"/>
      <c r="J109" s="65"/>
    </row>
    <row r="110" spans="3:10" x14ac:dyDescent="0.25">
      <c r="C110" s="10"/>
      <c r="D110" s="48"/>
      <c r="E110" s="12"/>
      <c r="F110" s="10"/>
      <c r="G110" s="12"/>
      <c r="H110" s="231"/>
      <c r="I110" s="232"/>
      <c r="J110" s="65"/>
    </row>
    <row r="111" spans="3:10" x14ac:dyDescent="0.25">
      <c r="C111" s="10"/>
      <c r="D111" s="48"/>
      <c r="E111" s="12"/>
      <c r="F111" s="10"/>
      <c r="G111" s="12"/>
      <c r="H111" s="231"/>
      <c r="I111" s="232"/>
      <c r="J111" s="65"/>
    </row>
    <row r="112" spans="3:10" x14ac:dyDescent="0.25">
      <c r="C112" s="10"/>
      <c r="D112" s="48"/>
      <c r="E112" s="12"/>
      <c r="F112" s="10"/>
      <c r="G112" s="12"/>
      <c r="H112" s="231"/>
      <c r="I112" s="232"/>
      <c r="J112" s="65"/>
    </row>
    <row r="113" spans="3:10" x14ac:dyDescent="0.25">
      <c r="C113" s="10"/>
      <c r="D113" s="48"/>
      <c r="E113" s="12"/>
      <c r="F113" s="10"/>
      <c r="G113" s="12"/>
      <c r="H113" s="231"/>
      <c r="I113" s="232"/>
      <c r="J113" s="65"/>
    </row>
    <row r="114" spans="3:10" x14ac:dyDescent="0.25">
      <c r="C114" s="10"/>
      <c r="D114" s="48"/>
      <c r="E114" s="12"/>
      <c r="F114" s="10"/>
      <c r="G114" s="12"/>
      <c r="H114" s="231"/>
      <c r="I114" s="232"/>
      <c r="J114" s="65"/>
    </row>
    <row r="115" spans="3:10" x14ac:dyDescent="0.25">
      <c r="C115" s="10"/>
      <c r="D115" s="48"/>
      <c r="E115" s="12"/>
      <c r="F115" s="10"/>
      <c r="G115" s="12"/>
      <c r="H115" s="231"/>
      <c r="I115" s="232"/>
      <c r="J115" s="65"/>
    </row>
    <row r="116" spans="3:10" x14ac:dyDescent="0.25">
      <c r="C116" s="10"/>
      <c r="D116" s="48"/>
      <c r="E116" s="12"/>
      <c r="F116" s="10"/>
      <c r="G116" s="12"/>
      <c r="H116" s="231"/>
      <c r="I116" s="232"/>
      <c r="J116" s="65"/>
    </row>
    <row r="117" spans="3:10" x14ac:dyDescent="0.25">
      <c r="C117" s="10"/>
      <c r="D117" s="48"/>
      <c r="E117" s="12"/>
      <c r="F117" s="10"/>
      <c r="G117" s="12"/>
      <c r="H117" s="231"/>
      <c r="I117" s="232"/>
      <c r="J117" s="65"/>
    </row>
    <row r="118" spans="3:10" x14ac:dyDescent="0.25">
      <c r="C118" s="10"/>
      <c r="D118" s="48"/>
      <c r="E118" s="12"/>
      <c r="F118" s="10"/>
      <c r="G118" s="12"/>
      <c r="H118" s="231"/>
      <c r="I118" s="232"/>
      <c r="J118" s="65"/>
    </row>
    <row r="119" spans="3:10" x14ac:dyDescent="0.25">
      <c r="C119" s="10"/>
      <c r="D119" s="48"/>
      <c r="E119" s="12"/>
      <c r="F119" s="10"/>
      <c r="G119" s="12"/>
      <c r="H119" s="231"/>
      <c r="I119" s="232"/>
      <c r="J119" s="65"/>
    </row>
    <row r="120" spans="3:10" x14ac:dyDescent="0.25">
      <c r="C120" s="10"/>
      <c r="D120" s="48"/>
      <c r="E120" s="12"/>
      <c r="F120" s="10"/>
      <c r="G120" s="12"/>
      <c r="H120" s="231"/>
      <c r="I120" s="232"/>
      <c r="J120" s="65"/>
    </row>
    <row r="121" spans="3:10" x14ac:dyDescent="0.25">
      <c r="C121" s="10"/>
      <c r="D121" s="48"/>
      <c r="E121" s="12"/>
      <c r="F121" s="10"/>
      <c r="G121" s="12"/>
      <c r="H121" s="231"/>
      <c r="I121" s="232"/>
      <c r="J121" s="65"/>
    </row>
    <row r="122" spans="3:10" x14ac:dyDescent="0.25">
      <c r="C122" s="10"/>
      <c r="D122" s="48"/>
      <c r="E122" s="12"/>
      <c r="F122" s="10"/>
      <c r="G122" s="12"/>
      <c r="H122" s="231"/>
      <c r="I122" s="232"/>
      <c r="J122" s="65"/>
    </row>
    <row r="123" spans="3:10" x14ac:dyDescent="0.25">
      <c r="C123" s="10"/>
      <c r="D123" s="48"/>
      <c r="E123" s="12"/>
      <c r="F123" s="10"/>
      <c r="G123" s="12"/>
      <c r="H123" s="231"/>
      <c r="I123" s="232"/>
      <c r="J123" s="65"/>
    </row>
    <row r="124" spans="3:10" x14ac:dyDescent="0.25">
      <c r="C124" s="10"/>
      <c r="D124" s="48"/>
      <c r="E124" s="12"/>
      <c r="F124" s="10"/>
      <c r="G124" s="12"/>
      <c r="H124" s="231"/>
      <c r="I124" s="232"/>
      <c r="J124" s="65"/>
    </row>
    <row r="125" spans="3:10" x14ac:dyDescent="0.25">
      <c r="C125" s="10"/>
      <c r="D125" s="48"/>
      <c r="E125" s="12"/>
      <c r="F125" s="10"/>
      <c r="G125" s="12"/>
      <c r="H125" s="231"/>
      <c r="I125" s="232"/>
      <c r="J125" s="65"/>
    </row>
    <row r="126" spans="3:10" x14ac:dyDescent="0.25">
      <c r="C126" s="10"/>
      <c r="D126" s="48"/>
      <c r="E126" s="12"/>
      <c r="F126" s="10"/>
      <c r="G126" s="12"/>
      <c r="H126" s="231"/>
      <c r="I126" s="232"/>
      <c r="J126" s="65"/>
    </row>
    <row r="127" spans="3:10" x14ac:dyDescent="0.25">
      <c r="C127" s="10"/>
      <c r="D127" s="48"/>
      <c r="E127" s="12"/>
      <c r="F127" s="10"/>
      <c r="G127" s="12"/>
      <c r="H127" s="231"/>
      <c r="I127" s="232"/>
      <c r="J127" s="65"/>
    </row>
    <row r="128" spans="3:10" x14ac:dyDescent="0.25">
      <c r="C128" s="10"/>
      <c r="D128" s="48"/>
      <c r="E128" s="12"/>
      <c r="F128" s="10"/>
      <c r="G128" s="12"/>
      <c r="H128" s="231"/>
      <c r="I128" s="232"/>
      <c r="J128" s="65"/>
    </row>
    <row r="129" spans="3:10" x14ac:dyDescent="0.25">
      <c r="C129" s="10"/>
      <c r="D129" s="48"/>
      <c r="E129" s="12"/>
      <c r="F129" s="10"/>
      <c r="G129" s="12"/>
      <c r="H129" s="231"/>
      <c r="I129" s="232"/>
      <c r="J129" s="65"/>
    </row>
    <row r="130" spans="3:10" x14ac:dyDescent="0.25">
      <c r="C130" s="10"/>
      <c r="D130" s="48"/>
      <c r="E130" s="12"/>
      <c r="F130" s="10"/>
      <c r="G130" s="12"/>
      <c r="H130" s="231"/>
      <c r="I130" s="232"/>
      <c r="J130" s="65"/>
    </row>
    <row r="131" spans="3:10" x14ac:dyDescent="0.25">
      <c r="C131" s="10"/>
      <c r="D131" s="48"/>
      <c r="E131" s="12"/>
      <c r="F131" s="10"/>
      <c r="G131" s="12"/>
      <c r="H131" s="231"/>
      <c r="I131" s="232"/>
      <c r="J131" s="65"/>
    </row>
    <row r="132" spans="3:10" x14ac:dyDescent="0.25">
      <c r="C132" s="10"/>
      <c r="D132" s="48"/>
      <c r="E132" s="12"/>
      <c r="F132" s="10"/>
      <c r="G132" s="12"/>
      <c r="H132" s="231"/>
      <c r="I132" s="232"/>
      <c r="J132" s="65"/>
    </row>
    <row r="133" spans="3:10" x14ac:dyDescent="0.25">
      <c r="C133" s="10"/>
      <c r="D133" s="48"/>
      <c r="E133" s="12"/>
      <c r="F133" s="10"/>
      <c r="G133" s="12"/>
      <c r="H133" s="231"/>
      <c r="I133" s="232"/>
      <c r="J133" s="65"/>
    </row>
    <row r="134" spans="3:10" x14ac:dyDescent="0.25">
      <c r="C134" s="10"/>
      <c r="D134" s="48"/>
      <c r="E134" s="12"/>
      <c r="F134" s="10"/>
      <c r="G134" s="12"/>
      <c r="H134" s="231"/>
      <c r="I134" s="232"/>
      <c r="J134" s="65"/>
    </row>
    <row r="135" spans="3:10" x14ac:dyDescent="0.25">
      <c r="C135" s="10"/>
      <c r="D135" s="48"/>
      <c r="E135" s="12"/>
      <c r="F135" s="10"/>
      <c r="G135" s="12"/>
      <c r="H135" s="231"/>
      <c r="I135" s="232"/>
      <c r="J135" s="65"/>
    </row>
    <row r="136" spans="3:10" x14ac:dyDescent="0.25">
      <c r="C136" s="10"/>
      <c r="D136" s="48"/>
      <c r="E136" s="12"/>
      <c r="F136" s="10"/>
      <c r="G136" s="12"/>
      <c r="H136" s="231"/>
      <c r="I136" s="232"/>
      <c r="J136" s="65"/>
    </row>
    <row r="137" spans="3:10" x14ac:dyDescent="0.25">
      <c r="C137" s="10"/>
      <c r="D137" s="48"/>
      <c r="E137" s="12"/>
      <c r="F137" s="10"/>
      <c r="G137" s="12"/>
      <c r="H137" s="231"/>
      <c r="I137" s="232"/>
      <c r="J137" s="65"/>
    </row>
    <row r="138" spans="3:10" x14ac:dyDescent="0.25">
      <c r="C138" s="10"/>
      <c r="D138" s="48"/>
      <c r="E138" s="12"/>
      <c r="F138" s="10"/>
      <c r="G138" s="12"/>
      <c r="H138" s="231"/>
      <c r="I138" s="232"/>
      <c r="J138" s="65"/>
    </row>
    <row r="139" spans="3:10" x14ac:dyDescent="0.25">
      <c r="C139" s="10"/>
      <c r="D139" s="48"/>
      <c r="E139" s="12"/>
      <c r="F139" s="10"/>
      <c r="G139" s="12"/>
      <c r="H139" s="231"/>
      <c r="I139" s="232"/>
      <c r="J139" s="65"/>
    </row>
    <row r="140" spans="3:10" x14ac:dyDescent="0.25">
      <c r="C140" s="10"/>
      <c r="D140" s="48"/>
      <c r="E140" s="12"/>
      <c r="F140" s="10"/>
      <c r="G140" s="12"/>
      <c r="H140" s="231"/>
      <c r="I140" s="232"/>
      <c r="J140" s="65"/>
    </row>
    <row r="141" spans="3:10" x14ac:dyDescent="0.25">
      <c r="C141" s="10"/>
      <c r="D141" s="48"/>
      <c r="E141" s="12"/>
      <c r="F141" s="10"/>
      <c r="G141" s="12"/>
      <c r="H141" s="231"/>
      <c r="I141" s="232"/>
      <c r="J141" s="65"/>
    </row>
    <row r="142" spans="3:10" x14ac:dyDescent="0.25">
      <c r="C142" s="10"/>
      <c r="D142" s="48"/>
      <c r="E142" s="12"/>
      <c r="F142" s="10"/>
      <c r="G142" s="12"/>
      <c r="H142" s="231"/>
      <c r="I142" s="232"/>
      <c r="J142" s="65"/>
    </row>
    <row r="143" spans="3:10" x14ac:dyDescent="0.25">
      <c r="C143" s="10"/>
      <c r="D143" s="48"/>
      <c r="E143" s="12"/>
      <c r="F143" s="10"/>
      <c r="G143" s="12"/>
      <c r="H143" s="231"/>
      <c r="I143" s="232"/>
      <c r="J143" s="65"/>
    </row>
    <row r="144" spans="3:10" x14ac:dyDescent="0.25">
      <c r="C144" s="10"/>
      <c r="D144" s="48"/>
      <c r="E144" s="12"/>
      <c r="F144" s="10"/>
      <c r="G144" s="12"/>
      <c r="H144" s="231"/>
      <c r="I144" s="232"/>
      <c r="J144" s="65"/>
    </row>
    <row r="145" spans="3:10" x14ac:dyDescent="0.25">
      <c r="C145" s="10"/>
      <c r="D145" s="48"/>
      <c r="E145" s="12"/>
      <c r="F145" s="10"/>
      <c r="G145" s="12"/>
      <c r="H145" s="231"/>
      <c r="I145" s="232"/>
      <c r="J145" s="65"/>
    </row>
    <row r="146" spans="3:10" x14ac:dyDescent="0.25">
      <c r="C146" s="10"/>
      <c r="D146" s="48"/>
      <c r="E146" s="12"/>
      <c r="F146" s="10"/>
      <c r="G146" s="12"/>
      <c r="H146" s="231"/>
      <c r="I146" s="232"/>
      <c r="J146" s="65"/>
    </row>
    <row r="147" spans="3:10" x14ac:dyDescent="0.25">
      <c r="C147" s="10"/>
      <c r="D147" s="48"/>
      <c r="E147" s="12"/>
      <c r="F147" s="10"/>
      <c r="G147" s="12"/>
      <c r="H147" s="231"/>
      <c r="I147" s="232"/>
      <c r="J147" s="65"/>
    </row>
    <row r="148" spans="3:10" x14ac:dyDescent="0.25">
      <c r="C148" s="10"/>
      <c r="D148" s="48"/>
      <c r="E148" s="12"/>
      <c r="F148" s="10"/>
      <c r="G148" s="12"/>
      <c r="H148" s="231"/>
      <c r="I148" s="232"/>
      <c r="J148" s="65"/>
    </row>
    <row r="149" spans="3:10" x14ac:dyDescent="0.25">
      <c r="C149" s="10"/>
      <c r="D149" s="48"/>
      <c r="E149" s="12"/>
      <c r="F149" s="10"/>
      <c r="G149" s="12"/>
      <c r="H149" s="231"/>
      <c r="I149" s="232"/>
      <c r="J149" s="65"/>
    </row>
    <row r="150" spans="3:10" x14ac:dyDescent="0.25">
      <c r="C150" s="10"/>
      <c r="D150" s="48"/>
      <c r="E150" s="12"/>
      <c r="F150" s="10"/>
      <c r="G150" s="12"/>
      <c r="H150" s="231"/>
      <c r="I150" s="232"/>
      <c r="J150" s="65"/>
    </row>
    <row r="151" spans="3:10" x14ac:dyDescent="0.25">
      <c r="C151" s="10"/>
      <c r="D151" s="48"/>
      <c r="E151" s="12"/>
      <c r="F151" s="10"/>
      <c r="G151" s="12"/>
      <c r="H151" s="231"/>
      <c r="I151" s="232"/>
      <c r="J151" s="65"/>
    </row>
    <row r="152" spans="3:10" x14ac:dyDescent="0.25">
      <c r="C152" s="10"/>
      <c r="D152" s="48"/>
      <c r="E152" s="12"/>
      <c r="F152" s="10"/>
      <c r="G152" s="12"/>
      <c r="H152" s="231"/>
      <c r="I152" s="232"/>
      <c r="J152" s="65"/>
    </row>
    <row r="153" spans="3:10" x14ac:dyDescent="0.25">
      <c r="C153" s="10"/>
      <c r="D153" s="48"/>
      <c r="E153" s="12"/>
      <c r="F153" s="10"/>
      <c r="G153" s="12"/>
      <c r="H153" s="231"/>
      <c r="I153" s="232"/>
      <c r="J153" s="65"/>
    </row>
    <row r="154" spans="3:10" x14ac:dyDescent="0.25">
      <c r="C154" s="10"/>
      <c r="D154" s="48"/>
      <c r="E154" s="12"/>
      <c r="F154" s="10"/>
      <c r="G154" s="12"/>
      <c r="H154" s="231"/>
      <c r="I154" s="232"/>
      <c r="J154" s="65"/>
    </row>
    <row r="155" spans="3:10" x14ac:dyDescent="0.25">
      <c r="C155" s="10"/>
      <c r="D155" s="48"/>
      <c r="E155" s="12"/>
      <c r="F155" s="10"/>
      <c r="G155" s="12"/>
      <c r="H155" s="231"/>
      <c r="I155" s="232"/>
      <c r="J155" s="65"/>
    </row>
    <row r="156" spans="3:10" x14ac:dyDescent="0.25">
      <c r="C156" s="10"/>
      <c r="D156" s="48"/>
      <c r="E156" s="12"/>
      <c r="F156" s="10"/>
      <c r="G156" s="12"/>
      <c r="H156" s="231"/>
      <c r="I156" s="232"/>
      <c r="J156" s="65"/>
    </row>
    <row r="157" spans="3:10" x14ac:dyDescent="0.25">
      <c r="C157" s="10"/>
      <c r="D157" s="48"/>
      <c r="E157" s="12"/>
      <c r="F157" s="10"/>
      <c r="G157" s="12"/>
      <c r="H157" s="231"/>
      <c r="I157" s="232"/>
      <c r="J157" s="65"/>
    </row>
    <row r="158" spans="3:10" x14ac:dyDescent="0.25">
      <c r="C158" s="10"/>
      <c r="D158" s="48"/>
      <c r="E158" s="12"/>
      <c r="F158" s="10"/>
      <c r="G158" s="12"/>
      <c r="H158" s="231"/>
      <c r="I158" s="232"/>
      <c r="J158" s="65"/>
    </row>
    <row r="159" spans="3:10" x14ac:dyDescent="0.25">
      <c r="C159" s="10"/>
      <c r="D159" s="48"/>
      <c r="E159" s="12"/>
      <c r="F159" s="10"/>
      <c r="G159" s="12"/>
      <c r="H159" s="231"/>
      <c r="I159" s="232"/>
      <c r="J159" s="65"/>
    </row>
    <row r="160" spans="3:10" x14ac:dyDescent="0.25">
      <c r="C160" s="10"/>
      <c r="D160" s="48"/>
      <c r="E160" s="12"/>
      <c r="F160" s="10"/>
      <c r="G160" s="12"/>
      <c r="H160" s="231"/>
      <c r="I160" s="232"/>
      <c r="J160" s="65"/>
    </row>
    <row r="161" spans="3:10" x14ac:dyDescent="0.25">
      <c r="C161" s="10"/>
      <c r="D161" s="48"/>
      <c r="E161" s="12"/>
      <c r="F161" s="10"/>
      <c r="G161" s="12"/>
      <c r="H161" s="231"/>
      <c r="I161" s="232"/>
      <c r="J161" s="65"/>
    </row>
    <row r="162" spans="3:10" x14ac:dyDescent="0.25">
      <c r="C162" s="10"/>
      <c r="D162" s="48"/>
      <c r="E162" s="12"/>
      <c r="F162" s="10"/>
      <c r="G162" s="12"/>
      <c r="H162" s="231"/>
      <c r="I162" s="232"/>
      <c r="J162" s="65"/>
    </row>
    <row r="163" spans="3:10" x14ac:dyDescent="0.25">
      <c r="C163" s="10"/>
      <c r="D163" s="48"/>
      <c r="E163" s="12"/>
      <c r="F163" s="10"/>
      <c r="G163" s="12"/>
      <c r="H163" s="231"/>
      <c r="I163" s="232"/>
      <c r="J163" s="65"/>
    </row>
    <row r="164" spans="3:10" x14ac:dyDescent="0.25">
      <c r="C164" s="10"/>
      <c r="D164" s="48"/>
      <c r="E164" s="12"/>
      <c r="F164" s="10"/>
      <c r="G164" s="12"/>
      <c r="H164" s="231"/>
      <c r="I164" s="232"/>
      <c r="J164" s="65"/>
    </row>
    <row r="165" spans="3:10" x14ac:dyDescent="0.25">
      <c r="C165" s="10"/>
      <c r="D165" s="48"/>
      <c r="E165" s="12"/>
      <c r="F165" s="10"/>
      <c r="G165" s="12"/>
      <c r="H165" s="231"/>
      <c r="I165" s="232"/>
      <c r="J165" s="65"/>
    </row>
    <row r="166" spans="3:10" x14ac:dyDescent="0.25">
      <c r="C166" s="10"/>
      <c r="D166" s="48"/>
      <c r="E166" s="12"/>
      <c r="F166" s="10"/>
      <c r="G166" s="12"/>
      <c r="H166" s="231"/>
      <c r="I166" s="232"/>
      <c r="J166" s="65"/>
    </row>
    <row r="167" spans="3:10" x14ac:dyDescent="0.25">
      <c r="C167" s="10"/>
      <c r="D167" s="48"/>
      <c r="E167" s="12"/>
      <c r="F167" s="10"/>
      <c r="G167" s="12"/>
      <c r="H167" s="231"/>
      <c r="I167" s="232"/>
      <c r="J167" s="65"/>
    </row>
    <row r="168" spans="3:10" x14ac:dyDescent="0.25">
      <c r="C168" s="10"/>
      <c r="D168" s="48"/>
      <c r="E168" s="12"/>
      <c r="F168" s="10"/>
      <c r="G168" s="12"/>
      <c r="H168" s="231"/>
      <c r="I168" s="232"/>
      <c r="J168" s="65"/>
    </row>
    <row r="169" spans="3:10" x14ac:dyDescent="0.25">
      <c r="C169" s="10"/>
      <c r="D169" s="48"/>
      <c r="E169" s="12"/>
      <c r="F169" s="10"/>
      <c r="G169" s="12"/>
      <c r="H169" s="231"/>
      <c r="I169" s="232"/>
      <c r="J169" s="65"/>
    </row>
    <row r="170" spans="3:10" x14ac:dyDescent="0.25">
      <c r="C170" s="10"/>
      <c r="D170" s="48"/>
      <c r="E170" s="12"/>
      <c r="F170" s="10"/>
      <c r="G170" s="12"/>
      <c r="H170" s="231"/>
      <c r="I170" s="232"/>
      <c r="J170" s="65"/>
    </row>
    <row r="171" spans="3:10" x14ac:dyDescent="0.25">
      <c r="C171" s="10"/>
      <c r="D171" s="48"/>
      <c r="E171" s="12"/>
      <c r="F171" s="10"/>
      <c r="G171" s="12"/>
      <c r="H171" s="231"/>
      <c r="I171" s="232"/>
      <c r="J171" s="65"/>
    </row>
    <row r="172" spans="3:10" x14ac:dyDescent="0.25">
      <c r="C172" s="10"/>
      <c r="D172" s="48"/>
      <c r="E172" s="12"/>
      <c r="F172" s="10"/>
      <c r="G172" s="12"/>
      <c r="H172" s="231"/>
      <c r="I172" s="232"/>
      <c r="J172" s="65"/>
    </row>
    <row r="173" spans="3:10" x14ac:dyDescent="0.25">
      <c r="C173" s="10"/>
      <c r="D173" s="48"/>
      <c r="E173" s="12"/>
      <c r="F173" s="10"/>
      <c r="G173" s="12"/>
      <c r="H173" s="231"/>
      <c r="I173" s="232"/>
      <c r="J173" s="65"/>
    </row>
    <row r="174" spans="3:10" x14ac:dyDescent="0.25">
      <c r="C174" s="10"/>
      <c r="D174" s="48"/>
      <c r="E174" s="12"/>
      <c r="F174" s="10"/>
      <c r="G174" s="12"/>
      <c r="H174" s="231"/>
      <c r="I174" s="232"/>
      <c r="J174" s="65"/>
    </row>
    <row r="175" spans="3:10" x14ac:dyDescent="0.25">
      <c r="C175" s="10"/>
      <c r="D175" s="48"/>
      <c r="E175" s="12"/>
      <c r="F175" s="10"/>
      <c r="G175" s="12"/>
      <c r="H175" s="231"/>
      <c r="I175" s="232"/>
      <c r="J175" s="65"/>
    </row>
    <row r="176" spans="3:10" x14ac:dyDescent="0.25">
      <c r="C176" s="10"/>
      <c r="D176" s="48"/>
      <c r="E176" s="12"/>
      <c r="F176" s="10"/>
      <c r="G176" s="12"/>
      <c r="H176" s="231"/>
      <c r="I176" s="232"/>
      <c r="J176" s="65"/>
    </row>
    <row r="177" spans="3:10" x14ac:dyDescent="0.25">
      <c r="C177" s="10"/>
      <c r="D177" s="48"/>
      <c r="E177" s="12"/>
      <c r="F177" s="10"/>
      <c r="G177" s="12"/>
      <c r="H177" s="231"/>
      <c r="I177" s="232"/>
      <c r="J177" s="65"/>
    </row>
    <row r="178" spans="3:10" x14ac:dyDescent="0.25">
      <c r="C178" s="10"/>
      <c r="D178" s="48"/>
      <c r="E178" s="12"/>
      <c r="F178" s="10"/>
      <c r="G178" s="12"/>
      <c r="H178" s="231"/>
      <c r="I178" s="232"/>
      <c r="J178" s="65"/>
    </row>
    <row r="179" spans="3:10" x14ac:dyDescent="0.25">
      <c r="C179" s="10"/>
      <c r="D179" s="48"/>
      <c r="E179" s="12"/>
      <c r="F179" s="10"/>
      <c r="G179" s="12"/>
      <c r="H179" s="231"/>
      <c r="I179" s="232"/>
      <c r="J179" s="65"/>
    </row>
    <row r="180" spans="3:10" x14ac:dyDescent="0.25">
      <c r="C180" s="10"/>
      <c r="D180" s="48"/>
      <c r="E180" s="12"/>
      <c r="F180" s="10"/>
      <c r="G180" s="12"/>
      <c r="H180" s="231"/>
      <c r="I180" s="232"/>
      <c r="J180" s="65"/>
    </row>
    <row r="181" spans="3:10" x14ac:dyDescent="0.25">
      <c r="C181" s="10"/>
      <c r="D181" s="48"/>
      <c r="E181" s="12"/>
      <c r="F181" s="10"/>
      <c r="G181" s="12"/>
      <c r="H181" s="231"/>
      <c r="I181" s="232"/>
      <c r="J181" s="65"/>
    </row>
    <row r="182" spans="3:10" x14ac:dyDescent="0.25">
      <c r="C182" s="10"/>
      <c r="D182" s="48"/>
      <c r="E182" s="12"/>
      <c r="F182" s="10"/>
      <c r="G182" s="12"/>
      <c r="H182" s="231"/>
      <c r="I182" s="232"/>
      <c r="J182" s="65"/>
    </row>
    <row r="183" spans="3:10" x14ac:dyDescent="0.25">
      <c r="C183" s="10"/>
      <c r="D183" s="48"/>
      <c r="E183" s="12"/>
      <c r="F183" s="10"/>
      <c r="G183" s="12"/>
      <c r="H183" s="231"/>
      <c r="I183" s="232"/>
      <c r="J183" s="65"/>
    </row>
    <row r="184" spans="3:10" x14ac:dyDescent="0.25">
      <c r="C184" s="10"/>
      <c r="D184" s="48"/>
      <c r="E184" s="12"/>
      <c r="F184" s="10"/>
      <c r="G184" s="12"/>
      <c r="H184" s="231"/>
      <c r="I184" s="232"/>
      <c r="J184" s="65"/>
    </row>
    <row r="185" spans="3:10" x14ac:dyDescent="0.25">
      <c r="C185" s="10"/>
      <c r="D185" s="48"/>
      <c r="E185" s="12"/>
      <c r="F185" s="10"/>
      <c r="G185" s="12"/>
      <c r="H185" s="231"/>
      <c r="I185" s="232"/>
      <c r="J185" s="65"/>
    </row>
    <row r="186" spans="3:10" x14ac:dyDescent="0.25">
      <c r="C186" s="10"/>
      <c r="D186" s="48"/>
      <c r="E186" s="12"/>
      <c r="F186" s="10"/>
      <c r="G186" s="12"/>
      <c r="H186" s="231"/>
      <c r="I186" s="232"/>
      <c r="J186" s="65"/>
    </row>
    <row r="187" spans="3:10" x14ac:dyDescent="0.25">
      <c r="C187" s="10"/>
      <c r="D187" s="48"/>
      <c r="E187" s="12"/>
      <c r="F187" s="10"/>
      <c r="G187" s="12"/>
      <c r="H187" s="231"/>
      <c r="I187" s="232"/>
      <c r="J187" s="65"/>
    </row>
    <row r="188" spans="3:10" x14ac:dyDescent="0.25">
      <c r="C188" s="10"/>
      <c r="D188" s="48"/>
      <c r="E188" s="12"/>
      <c r="F188" s="10"/>
      <c r="G188" s="12"/>
      <c r="H188" s="231"/>
      <c r="I188" s="232"/>
      <c r="J188" s="65"/>
    </row>
    <row r="189" spans="3:10" x14ac:dyDescent="0.25">
      <c r="C189" s="10"/>
      <c r="D189" s="48"/>
      <c r="E189" s="12"/>
      <c r="F189" s="10"/>
      <c r="G189" s="12"/>
      <c r="H189" s="231"/>
      <c r="I189" s="232"/>
      <c r="J189" s="65"/>
    </row>
    <row r="190" spans="3:10" x14ac:dyDescent="0.25">
      <c r="C190" s="10"/>
      <c r="D190" s="48"/>
      <c r="E190" s="12"/>
      <c r="F190" s="10"/>
      <c r="G190" s="12"/>
      <c r="H190" s="231"/>
      <c r="I190" s="232"/>
      <c r="J190" s="65"/>
    </row>
    <row r="191" spans="3:10" x14ac:dyDescent="0.25">
      <c r="C191" s="10"/>
      <c r="D191" s="48"/>
      <c r="E191" s="12"/>
      <c r="F191" s="10"/>
      <c r="G191" s="12"/>
      <c r="H191" s="231"/>
      <c r="I191" s="232"/>
      <c r="J191" s="65"/>
    </row>
    <row r="192" spans="3:10" x14ac:dyDescent="0.25">
      <c r="C192" s="10"/>
      <c r="D192" s="48"/>
      <c r="E192" s="12"/>
      <c r="F192" s="10"/>
      <c r="G192" s="12"/>
      <c r="H192" s="231"/>
      <c r="I192" s="232"/>
      <c r="J192" s="65"/>
    </row>
    <row r="193" spans="3:10" x14ac:dyDescent="0.25">
      <c r="C193" s="10"/>
      <c r="D193" s="48"/>
      <c r="E193" s="12"/>
      <c r="F193" s="10"/>
      <c r="G193" s="12"/>
      <c r="H193" s="231"/>
      <c r="I193" s="232"/>
      <c r="J193" s="65"/>
    </row>
    <row r="194" spans="3:10" x14ac:dyDescent="0.25">
      <c r="C194" s="10"/>
      <c r="D194" s="48"/>
      <c r="E194" s="12"/>
      <c r="F194" s="10"/>
      <c r="G194" s="12"/>
      <c r="H194" s="231"/>
      <c r="I194" s="232"/>
      <c r="J194" s="65"/>
    </row>
    <row r="195" spans="3:10" x14ac:dyDescent="0.25">
      <c r="C195" s="10"/>
      <c r="D195" s="48"/>
      <c r="E195" s="12"/>
      <c r="F195" s="10"/>
      <c r="G195" s="12"/>
      <c r="H195" s="231"/>
      <c r="I195" s="232"/>
      <c r="J195" s="65"/>
    </row>
    <row r="196" spans="3:10" x14ac:dyDescent="0.25">
      <c r="C196" s="10"/>
      <c r="D196" s="48"/>
      <c r="E196" s="12"/>
      <c r="F196" s="10"/>
      <c r="G196" s="12"/>
      <c r="H196" s="231"/>
      <c r="I196" s="232"/>
      <c r="J196" s="65"/>
    </row>
    <row r="197" spans="3:10" x14ac:dyDescent="0.25">
      <c r="C197" s="10"/>
      <c r="D197" s="48"/>
      <c r="E197" s="12"/>
      <c r="F197" s="10"/>
      <c r="G197" s="12"/>
      <c r="H197" s="231"/>
      <c r="I197" s="232"/>
      <c r="J197" s="65"/>
    </row>
    <row r="198" spans="3:10" x14ac:dyDescent="0.25">
      <c r="C198" s="10"/>
      <c r="D198" s="48"/>
      <c r="E198" s="12"/>
      <c r="F198" s="10"/>
      <c r="G198" s="12"/>
      <c r="H198" s="231"/>
      <c r="I198" s="232"/>
      <c r="J198" s="65"/>
    </row>
    <row r="199" spans="3:10" x14ac:dyDescent="0.25">
      <c r="C199" s="10"/>
      <c r="D199" s="48"/>
      <c r="E199" s="12"/>
      <c r="F199" s="10"/>
      <c r="G199" s="12"/>
      <c r="H199" s="231"/>
      <c r="I199" s="232"/>
      <c r="J199" s="65"/>
    </row>
    <row r="200" spans="3:10" x14ac:dyDescent="0.25">
      <c r="C200" s="10"/>
      <c r="D200" s="48"/>
      <c r="E200" s="12"/>
      <c r="F200" s="10"/>
      <c r="G200" s="12"/>
      <c r="H200" s="231"/>
      <c r="I200" s="232"/>
      <c r="J200" s="65"/>
    </row>
    <row r="201" spans="3:10" x14ac:dyDescent="0.25">
      <c r="C201" s="10"/>
      <c r="D201" s="48"/>
      <c r="E201" s="12"/>
      <c r="F201" s="10"/>
      <c r="G201" s="12"/>
      <c r="H201" s="231"/>
      <c r="I201" s="232"/>
      <c r="J201" s="65"/>
    </row>
    <row r="202" spans="3:10" x14ac:dyDescent="0.25">
      <c r="C202" s="10"/>
      <c r="D202" s="48"/>
      <c r="E202" s="12"/>
      <c r="F202" s="10"/>
      <c r="G202" s="12"/>
      <c r="H202" s="231"/>
      <c r="I202" s="232"/>
      <c r="J202" s="65"/>
    </row>
    <row r="203" spans="3:10" x14ac:dyDescent="0.25">
      <c r="C203" s="10"/>
      <c r="D203" s="48"/>
      <c r="E203" s="12"/>
      <c r="F203" s="10"/>
      <c r="G203" s="12"/>
      <c r="H203" s="231"/>
      <c r="I203" s="232"/>
      <c r="J203" s="65"/>
    </row>
    <row r="204" spans="3:10" x14ac:dyDescent="0.25">
      <c r="C204" s="10"/>
      <c r="D204" s="48"/>
      <c r="E204" s="12"/>
      <c r="F204" s="10"/>
      <c r="G204" s="12"/>
      <c r="H204" s="231"/>
      <c r="I204" s="232"/>
      <c r="J204" s="65"/>
    </row>
    <row r="205" spans="3:10" x14ac:dyDescent="0.25">
      <c r="C205" s="10"/>
      <c r="D205" s="48"/>
      <c r="E205" s="12"/>
      <c r="F205" s="10"/>
      <c r="G205" s="12"/>
      <c r="H205" s="231"/>
      <c r="I205" s="232"/>
      <c r="J205" s="65"/>
    </row>
    <row r="206" spans="3:10" x14ac:dyDescent="0.25">
      <c r="C206" s="10"/>
      <c r="D206" s="48"/>
      <c r="E206" s="12"/>
      <c r="F206" s="10"/>
      <c r="G206" s="12"/>
      <c r="H206" s="231"/>
      <c r="I206" s="232"/>
      <c r="J206" s="65"/>
    </row>
    <row r="207" spans="3:10" x14ac:dyDescent="0.25">
      <c r="C207" s="10"/>
      <c r="D207" s="48"/>
      <c r="E207" s="12"/>
      <c r="F207" s="10"/>
      <c r="G207" s="12"/>
      <c r="H207" s="231"/>
      <c r="I207" s="232"/>
      <c r="J207" s="65"/>
    </row>
    <row r="208" spans="3:10" x14ac:dyDescent="0.25">
      <c r="C208" s="10"/>
      <c r="D208" s="48"/>
      <c r="E208" s="12"/>
      <c r="F208" s="10"/>
      <c r="G208" s="12"/>
      <c r="H208" s="231"/>
      <c r="I208" s="232"/>
      <c r="J208" s="65"/>
    </row>
    <row r="209" spans="3:10" x14ac:dyDescent="0.25">
      <c r="C209" s="10"/>
      <c r="D209" s="48"/>
      <c r="E209" s="12"/>
      <c r="F209" s="10"/>
      <c r="G209" s="12"/>
      <c r="H209" s="231"/>
      <c r="I209" s="232"/>
      <c r="J209" s="65"/>
    </row>
    <row r="210" spans="3:10" x14ac:dyDescent="0.25">
      <c r="C210" s="10"/>
      <c r="D210" s="48"/>
      <c r="E210" s="12"/>
      <c r="F210" s="10"/>
      <c r="G210" s="12"/>
      <c r="H210" s="231"/>
      <c r="I210" s="232"/>
      <c r="J210" s="65"/>
    </row>
    <row r="211" spans="3:10" x14ac:dyDescent="0.25">
      <c r="C211" s="10"/>
      <c r="D211" s="48"/>
      <c r="E211" s="12"/>
      <c r="F211" s="10"/>
      <c r="G211" s="12"/>
      <c r="H211" s="231"/>
      <c r="I211" s="232"/>
      <c r="J211" s="65"/>
    </row>
    <row r="212" spans="3:10" x14ac:dyDescent="0.25">
      <c r="C212" s="10"/>
      <c r="D212" s="48"/>
      <c r="E212" s="12"/>
      <c r="F212" s="10"/>
      <c r="G212" s="12"/>
      <c r="H212" s="231"/>
      <c r="I212" s="232"/>
      <c r="J212" s="65"/>
    </row>
    <row r="213" spans="3:10" x14ac:dyDescent="0.25">
      <c r="C213" s="10"/>
      <c r="D213" s="48"/>
      <c r="E213" s="12"/>
      <c r="F213" s="10"/>
      <c r="G213" s="12"/>
      <c r="H213" s="231"/>
      <c r="I213" s="232"/>
      <c r="J213" s="65"/>
    </row>
    <row r="214" spans="3:10" x14ac:dyDescent="0.25">
      <c r="C214" s="10"/>
      <c r="D214" s="48"/>
      <c r="E214" s="12"/>
      <c r="F214" s="10"/>
      <c r="G214" s="12"/>
      <c r="H214" s="231"/>
      <c r="I214" s="232"/>
      <c r="J214" s="65"/>
    </row>
    <row r="215" spans="3:10" x14ac:dyDescent="0.25">
      <c r="C215" s="10"/>
      <c r="D215" s="48"/>
      <c r="E215" s="12"/>
      <c r="F215" s="10"/>
      <c r="G215" s="12"/>
      <c r="H215" s="231"/>
      <c r="I215" s="232"/>
      <c r="J215" s="65"/>
    </row>
    <row r="216" spans="3:10" x14ac:dyDescent="0.25">
      <c r="C216" s="10"/>
      <c r="D216" s="48"/>
      <c r="E216" s="12"/>
      <c r="F216" s="10"/>
      <c r="G216" s="12"/>
      <c r="H216" s="231"/>
      <c r="I216" s="232"/>
      <c r="J216" s="65"/>
    </row>
    <row r="217" spans="3:10" x14ac:dyDescent="0.25">
      <c r="C217" s="10"/>
      <c r="D217" s="48"/>
      <c r="E217" s="12"/>
      <c r="F217" s="10"/>
      <c r="G217" s="12"/>
      <c r="H217" s="231"/>
      <c r="I217" s="232"/>
      <c r="J217" s="65"/>
    </row>
    <row r="218" spans="3:10" x14ac:dyDescent="0.25">
      <c r="C218" s="10"/>
      <c r="D218" s="48"/>
      <c r="E218" s="12"/>
      <c r="F218" s="10"/>
      <c r="G218" s="12"/>
      <c r="H218" s="231"/>
      <c r="I218" s="232"/>
      <c r="J218" s="65"/>
    </row>
    <row r="219" spans="3:10" x14ac:dyDescent="0.25">
      <c r="C219" s="10"/>
      <c r="D219" s="48"/>
      <c r="E219" s="12"/>
      <c r="F219" s="10"/>
      <c r="G219" s="12"/>
      <c r="H219" s="231"/>
      <c r="I219" s="232"/>
      <c r="J219" s="65"/>
    </row>
    <row r="220" spans="3:10" x14ac:dyDescent="0.25">
      <c r="C220" s="10"/>
      <c r="D220" s="48"/>
      <c r="E220" s="12"/>
      <c r="F220" s="10"/>
      <c r="G220" s="12"/>
      <c r="H220" s="231"/>
      <c r="I220" s="232"/>
      <c r="J220" s="65"/>
    </row>
    <row r="221" spans="3:10" x14ac:dyDescent="0.25">
      <c r="C221" s="10"/>
      <c r="D221" s="48"/>
      <c r="E221" s="12"/>
      <c r="F221" s="10"/>
      <c r="G221" s="12"/>
      <c r="H221" s="231"/>
      <c r="I221" s="232"/>
      <c r="J221" s="65"/>
    </row>
    <row r="222" spans="3:10" x14ac:dyDescent="0.25">
      <c r="C222" s="10"/>
      <c r="D222" s="48"/>
      <c r="E222" s="12"/>
      <c r="F222" s="10"/>
      <c r="G222" s="12"/>
      <c r="H222" s="231"/>
      <c r="I222" s="232"/>
      <c r="J222" s="65"/>
    </row>
    <row r="223" spans="3:10" x14ac:dyDescent="0.25">
      <c r="C223" s="10"/>
      <c r="D223" s="48"/>
      <c r="E223" s="12"/>
      <c r="F223" s="10"/>
      <c r="G223" s="12"/>
      <c r="H223" s="231"/>
      <c r="I223" s="232"/>
      <c r="J223" s="65"/>
    </row>
    <row r="224" spans="3:10" x14ac:dyDescent="0.25">
      <c r="C224" s="10"/>
      <c r="D224" s="48"/>
      <c r="E224" s="12"/>
      <c r="F224" s="10"/>
      <c r="G224" s="12"/>
      <c r="H224" s="231"/>
      <c r="I224" s="232"/>
      <c r="J224" s="65"/>
    </row>
    <row r="225" spans="3:10" x14ac:dyDescent="0.25">
      <c r="C225" s="10"/>
      <c r="D225" s="48"/>
      <c r="E225" s="12"/>
      <c r="F225" s="10"/>
      <c r="G225" s="12"/>
      <c r="H225" s="231"/>
      <c r="I225" s="232"/>
      <c r="J225" s="65"/>
    </row>
    <row r="226" spans="3:10" x14ac:dyDescent="0.25">
      <c r="C226" s="10"/>
      <c r="D226" s="48"/>
      <c r="E226" s="12"/>
      <c r="F226" s="10"/>
      <c r="G226" s="12"/>
      <c r="H226" s="231"/>
      <c r="I226" s="232"/>
      <c r="J226" s="65"/>
    </row>
    <row r="227" spans="3:10" x14ac:dyDescent="0.25">
      <c r="C227" s="10"/>
      <c r="D227" s="48"/>
      <c r="E227" s="12"/>
      <c r="F227" s="10"/>
      <c r="G227" s="12"/>
      <c r="H227" s="231"/>
      <c r="I227" s="232"/>
      <c r="J227" s="65"/>
    </row>
    <row r="228" spans="3:10" x14ac:dyDescent="0.25">
      <c r="C228" s="10"/>
      <c r="D228" s="48"/>
      <c r="E228" s="12"/>
      <c r="F228" s="10"/>
      <c r="G228" s="12"/>
      <c r="H228" s="231"/>
      <c r="I228" s="232"/>
      <c r="J228" s="65"/>
    </row>
    <row r="229" spans="3:10" x14ac:dyDescent="0.25">
      <c r="C229" s="10"/>
      <c r="D229" s="48"/>
      <c r="E229" s="12"/>
      <c r="F229" s="10"/>
      <c r="G229" s="12"/>
      <c r="H229" s="231"/>
      <c r="I229" s="232"/>
      <c r="J229" s="65"/>
    </row>
    <row r="230" spans="3:10" x14ac:dyDescent="0.25">
      <c r="C230" s="10"/>
      <c r="D230" s="48"/>
      <c r="E230" s="12"/>
      <c r="F230" s="10"/>
      <c r="G230" s="12"/>
      <c r="H230" s="231"/>
      <c r="I230" s="232"/>
      <c r="J230" s="65"/>
    </row>
    <row r="231" spans="3:10" x14ac:dyDescent="0.25">
      <c r="C231" s="10"/>
      <c r="D231" s="48"/>
      <c r="E231" s="12"/>
      <c r="F231" s="10"/>
      <c r="G231" s="12"/>
      <c r="H231" s="231"/>
      <c r="I231" s="232"/>
      <c r="J231" s="65"/>
    </row>
    <row r="232" spans="3:10" x14ac:dyDescent="0.25">
      <c r="C232" s="10"/>
      <c r="D232" s="48"/>
      <c r="E232" s="12"/>
      <c r="F232" s="10"/>
      <c r="G232" s="12"/>
      <c r="H232" s="231"/>
      <c r="I232" s="232"/>
      <c r="J232" s="65"/>
    </row>
    <row r="233" spans="3:10" x14ac:dyDescent="0.25">
      <c r="C233" s="10"/>
      <c r="D233" s="48"/>
      <c r="E233" s="12"/>
      <c r="F233" s="10"/>
      <c r="G233" s="12"/>
      <c r="H233" s="231"/>
      <c r="I233" s="232"/>
      <c r="J233" s="65"/>
    </row>
    <row r="234" spans="3:10" x14ac:dyDescent="0.25">
      <c r="C234" s="10"/>
      <c r="D234" s="48"/>
      <c r="E234" s="12"/>
      <c r="F234" s="10"/>
      <c r="G234" s="12"/>
      <c r="H234" s="231"/>
      <c r="I234" s="232"/>
      <c r="J234" s="65"/>
    </row>
    <row r="235" spans="3:10" x14ac:dyDescent="0.25">
      <c r="C235" s="10"/>
      <c r="D235" s="48"/>
      <c r="E235" s="12"/>
      <c r="F235" s="10"/>
      <c r="G235" s="12"/>
      <c r="H235" s="231"/>
      <c r="I235" s="232"/>
      <c r="J235" s="65"/>
    </row>
    <row r="236" spans="3:10" x14ac:dyDescent="0.25">
      <c r="C236" s="10"/>
      <c r="D236" s="48"/>
      <c r="E236" s="12"/>
      <c r="F236" s="10"/>
      <c r="G236" s="12"/>
      <c r="H236" s="231"/>
      <c r="I236" s="232"/>
      <c r="J236" s="65"/>
    </row>
    <row r="237" spans="3:10" x14ac:dyDescent="0.25">
      <c r="C237" s="10"/>
      <c r="D237" s="48"/>
      <c r="E237" s="12"/>
      <c r="F237" s="10"/>
      <c r="G237" s="12"/>
      <c r="H237" s="231"/>
      <c r="I237" s="232"/>
      <c r="J237" s="65"/>
    </row>
    <row r="238" spans="3:10" x14ac:dyDescent="0.25">
      <c r="C238" s="10"/>
      <c r="D238" s="48"/>
      <c r="E238" s="12"/>
      <c r="F238" s="10"/>
      <c r="G238" s="12"/>
      <c r="H238" s="231"/>
      <c r="I238" s="232"/>
      <c r="J238" s="65"/>
    </row>
    <row r="239" spans="3:10" x14ac:dyDescent="0.25">
      <c r="C239" s="10"/>
      <c r="D239" s="48"/>
      <c r="E239" s="12"/>
      <c r="F239" s="10"/>
      <c r="G239" s="12"/>
      <c r="H239" s="231"/>
      <c r="I239" s="232"/>
      <c r="J239" s="65"/>
    </row>
    <row r="240" spans="3:10" x14ac:dyDescent="0.25">
      <c r="C240" s="10"/>
      <c r="D240" s="48"/>
      <c r="E240" s="12"/>
      <c r="F240" s="10"/>
      <c r="G240" s="12"/>
      <c r="H240" s="231"/>
      <c r="I240" s="232"/>
      <c r="J240" s="65"/>
    </row>
    <row r="241" spans="3:10" x14ac:dyDescent="0.25">
      <c r="C241" s="10"/>
      <c r="D241" s="48"/>
      <c r="E241" s="12"/>
      <c r="F241" s="10"/>
      <c r="G241" s="12"/>
      <c r="H241" s="231"/>
      <c r="I241" s="232"/>
      <c r="J241" s="65"/>
    </row>
    <row r="242" spans="3:10" x14ac:dyDescent="0.25">
      <c r="C242" s="10"/>
      <c r="D242" s="48"/>
      <c r="E242" s="12"/>
      <c r="F242" s="10"/>
      <c r="G242" s="12"/>
      <c r="H242" s="231"/>
      <c r="I242" s="232"/>
      <c r="J242" s="65"/>
    </row>
    <row r="243" spans="3:10" x14ac:dyDescent="0.25">
      <c r="C243" s="10"/>
      <c r="D243" s="48"/>
      <c r="E243" s="12"/>
      <c r="F243" s="10"/>
      <c r="G243" s="12"/>
      <c r="H243" s="231"/>
      <c r="I243" s="232"/>
      <c r="J243" s="65"/>
    </row>
    <row r="244" spans="3:10" x14ac:dyDescent="0.25">
      <c r="C244" s="10"/>
      <c r="D244" s="48"/>
      <c r="E244" s="12"/>
      <c r="F244" s="10"/>
      <c r="G244" s="12"/>
      <c r="H244" s="231"/>
      <c r="I244" s="232"/>
      <c r="J244" s="65"/>
    </row>
    <row r="245" spans="3:10" x14ac:dyDescent="0.25">
      <c r="C245" s="10"/>
      <c r="D245" s="48"/>
      <c r="E245" s="12"/>
      <c r="F245" s="10"/>
      <c r="G245" s="12"/>
      <c r="H245" s="231"/>
      <c r="I245" s="232"/>
      <c r="J245" s="65"/>
    </row>
    <row r="246" spans="3:10" x14ac:dyDescent="0.25">
      <c r="C246" s="10"/>
      <c r="D246" s="48"/>
      <c r="E246" s="12"/>
      <c r="F246" s="10"/>
      <c r="G246" s="12"/>
      <c r="H246" s="231"/>
      <c r="I246" s="232"/>
      <c r="J246" s="65"/>
    </row>
    <row r="247" spans="3:10" x14ac:dyDescent="0.25">
      <c r="C247" s="10"/>
      <c r="D247" s="48"/>
      <c r="E247" s="12"/>
      <c r="F247" s="10"/>
      <c r="G247" s="12"/>
      <c r="H247" s="231"/>
      <c r="I247" s="232"/>
      <c r="J247" s="65"/>
    </row>
    <row r="248" spans="3:10" x14ac:dyDescent="0.25">
      <c r="C248" s="10"/>
      <c r="D248" s="48"/>
      <c r="E248" s="12"/>
      <c r="F248" s="10"/>
      <c r="G248" s="12"/>
      <c r="H248" s="231"/>
      <c r="I248" s="232"/>
      <c r="J248" s="65"/>
    </row>
    <row r="249" spans="3:10" x14ac:dyDescent="0.25">
      <c r="C249" s="10"/>
      <c r="D249" s="48"/>
      <c r="E249" s="12"/>
      <c r="F249" s="10"/>
      <c r="G249" s="12"/>
      <c r="H249" s="231"/>
      <c r="I249" s="232"/>
      <c r="J249" s="65"/>
    </row>
    <row r="250" spans="3:10" x14ac:dyDescent="0.25">
      <c r="C250" s="10"/>
      <c r="D250" s="48"/>
      <c r="E250" s="12"/>
      <c r="F250" s="10"/>
      <c r="G250" s="12"/>
      <c r="H250" s="231"/>
      <c r="I250" s="232"/>
      <c r="J250" s="65"/>
    </row>
    <row r="251" spans="3:10" x14ac:dyDescent="0.25">
      <c r="C251" s="10"/>
      <c r="D251" s="48"/>
      <c r="E251" s="12"/>
      <c r="F251" s="10"/>
      <c r="G251" s="12"/>
      <c r="H251" s="231"/>
      <c r="I251" s="232"/>
      <c r="J251" s="65"/>
    </row>
    <row r="252" spans="3:10" x14ac:dyDescent="0.25">
      <c r="C252" s="10"/>
      <c r="D252" s="48"/>
      <c r="E252" s="12"/>
      <c r="F252" s="10"/>
      <c r="G252" s="12"/>
      <c r="H252" s="231"/>
      <c r="I252" s="232"/>
      <c r="J252" s="65"/>
    </row>
    <row r="253" spans="3:10" x14ac:dyDescent="0.25">
      <c r="C253" s="10"/>
      <c r="D253" s="48"/>
      <c r="E253" s="12"/>
      <c r="F253" s="10"/>
      <c r="G253" s="12"/>
      <c r="H253" s="231"/>
      <c r="I253" s="232"/>
      <c r="J253" s="65"/>
    </row>
    <row r="254" spans="3:10" x14ac:dyDescent="0.25">
      <c r="C254" s="10"/>
      <c r="D254" s="48"/>
      <c r="E254" s="12"/>
      <c r="F254" s="10"/>
      <c r="G254" s="12"/>
      <c r="H254" s="231"/>
      <c r="I254" s="232"/>
      <c r="J254" s="65"/>
    </row>
    <row r="255" spans="3:10" x14ac:dyDescent="0.25">
      <c r="C255" s="10"/>
      <c r="D255" s="48"/>
      <c r="E255" s="12"/>
      <c r="F255" s="10"/>
      <c r="G255" s="12"/>
      <c r="H255" s="231"/>
      <c r="I255" s="232"/>
      <c r="J255" s="65"/>
    </row>
    <row r="256" spans="3:10" x14ac:dyDescent="0.25">
      <c r="C256" s="10"/>
      <c r="D256" s="48"/>
      <c r="E256" s="12"/>
      <c r="F256" s="10"/>
      <c r="G256" s="12"/>
      <c r="H256" s="231"/>
      <c r="I256" s="232"/>
      <c r="J256" s="65"/>
    </row>
    <row r="257" spans="3:10" x14ac:dyDescent="0.25">
      <c r="C257" s="10"/>
      <c r="D257" s="48"/>
      <c r="E257" s="12"/>
      <c r="F257" s="10"/>
      <c r="G257" s="12"/>
      <c r="H257" s="231"/>
      <c r="I257" s="232"/>
      <c r="J257" s="65"/>
    </row>
    <row r="258" spans="3:10" x14ac:dyDescent="0.25">
      <c r="C258" s="10"/>
      <c r="D258" s="48"/>
      <c r="E258" s="12"/>
      <c r="F258" s="10"/>
      <c r="G258" s="12"/>
      <c r="H258" s="231"/>
      <c r="I258" s="232"/>
      <c r="J258" s="65"/>
    </row>
    <row r="259" spans="3:10" x14ac:dyDescent="0.25">
      <c r="C259" s="10"/>
      <c r="D259" s="48"/>
      <c r="E259" s="12"/>
      <c r="F259" s="10"/>
      <c r="G259" s="12"/>
      <c r="H259" s="231"/>
      <c r="I259" s="232"/>
      <c r="J259" s="65"/>
    </row>
    <row r="260" spans="3:10" x14ac:dyDescent="0.25">
      <c r="C260" s="10"/>
      <c r="D260" s="48"/>
      <c r="E260" s="12"/>
      <c r="F260" s="10"/>
      <c r="G260" s="12"/>
      <c r="H260" s="231"/>
      <c r="I260" s="232"/>
      <c r="J260" s="65"/>
    </row>
    <row r="261" spans="3:10" x14ac:dyDescent="0.25">
      <c r="C261" s="10"/>
      <c r="D261" s="48"/>
      <c r="E261" s="12"/>
      <c r="F261" s="10"/>
      <c r="G261" s="12"/>
      <c r="H261" s="231"/>
      <c r="I261" s="232"/>
      <c r="J261" s="65"/>
    </row>
    <row r="262" spans="3:10" x14ac:dyDescent="0.25">
      <c r="C262" s="10"/>
      <c r="D262" s="48"/>
      <c r="E262" s="12"/>
      <c r="F262" s="10"/>
      <c r="G262" s="12"/>
      <c r="H262" s="231"/>
      <c r="I262" s="232"/>
      <c r="J262" s="65"/>
    </row>
    <row r="263" spans="3:10" x14ac:dyDescent="0.25">
      <c r="C263" s="10"/>
      <c r="D263" s="48"/>
      <c r="E263" s="12"/>
      <c r="F263" s="10"/>
      <c r="G263" s="12"/>
      <c r="H263" s="231"/>
      <c r="I263" s="232"/>
      <c r="J263" s="65"/>
    </row>
    <row r="264" spans="3:10" x14ac:dyDescent="0.25">
      <c r="C264" s="10"/>
      <c r="D264" s="48"/>
      <c r="E264" s="12"/>
      <c r="F264" s="10"/>
      <c r="G264" s="12"/>
      <c r="H264" s="231"/>
      <c r="I264" s="232"/>
      <c r="J264" s="65"/>
    </row>
    <row r="265" spans="3:10" x14ac:dyDescent="0.25">
      <c r="C265" s="10"/>
      <c r="D265" s="48"/>
      <c r="E265" s="12"/>
      <c r="F265" s="10"/>
      <c r="G265" s="12"/>
      <c r="H265" s="231"/>
      <c r="I265" s="232"/>
      <c r="J265" s="65"/>
    </row>
    <row r="266" spans="3:10" x14ac:dyDescent="0.25">
      <c r="C266" s="10"/>
      <c r="D266" s="48"/>
      <c r="E266" s="12"/>
      <c r="F266" s="10"/>
      <c r="G266" s="12"/>
      <c r="H266" s="231"/>
      <c r="I266" s="232"/>
      <c r="J266" s="65"/>
    </row>
    <row r="267" spans="3:10" x14ac:dyDescent="0.25">
      <c r="C267" s="10"/>
      <c r="D267" s="48"/>
      <c r="E267" s="12"/>
      <c r="F267" s="10"/>
      <c r="G267" s="12"/>
      <c r="H267" s="231"/>
      <c r="I267" s="232"/>
      <c r="J267" s="65"/>
    </row>
    <row r="268" spans="3:10" x14ac:dyDescent="0.25">
      <c r="C268" s="10"/>
      <c r="D268" s="48"/>
      <c r="E268" s="12"/>
      <c r="F268" s="10"/>
      <c r="G268" s="12"/>
      <c r="H268" s="231"/>
      <c r="I268" s="232"/>
      <c r="J268" s="65"/>
    </row>
    <row r="269" spans="3:10" x14ac:dyDescent="0.25">
      <c r="C269" s="10"/>
      <c r="D269" s="48"/>
      <c r="E269" s="12"/>
      <c r="F269" s="10"/>
      <c r="G269" s="12"/>
      <c r="H269" s="231"/>
      <c r="I269" s="232"/>
      <c r="J269" s="65"/>
    </row>
    <row r="270" spans="3:10" x14ac:dyDescent="0.25">
      <c r="C270" s="10"/>
      <c r="D270" s="48"/>
      <c r="E270" s="12"/>
      <c r="F270" s="10"/>
      <c r="G270" s="12"/>
      <c r="H270" s="231"/>
      <c r="I270" s="232"/>
      <c r="J270" s="65"/>
    </row>
    <row r="271" spans="3:10" x14ac:dyDescent="0.25">
      <c r="C271" s="10"/>
      <c r="D271" s="48"/>
      <c r="E271" s="12"/>
      <c r="F271" s="10"/>
      <c r="G271" s="12"/>
      <c r="H271" s="231"/>
      <c r="I271" s="232"/>
      <c r="J271" s="65"/>
    </row>
    <row r="272" spans="3:10" x14ac:dyDescent="0.25">
      <c r="C272" s="10"/>
      <c r="D272" s="48"/>
      <c r="E272" s="12"/>
      <c r="F272" s="10"/>
      <c r="G272" s="12"/>
      <c r="H272" s="231"/>
      <c r="I272" s="232"/>
      <c r="J272" s="65"/>
    </row>
    <row r="273" spans="3:10" x14ac:dyDescent="0.25">
      <c r="C273" s="10"/>
      <c r="D273" s="48"/>
      <c r="E273" s="12"/>
      <c r="F273" s="10"/>
      <c r="G273" s="12"/>
      <c r="H273" s="231"/>
      <c r="I273" s="232"/>
      <c r="J273" s="65"/>
    </row>
    <row r="274" spans="3:10" x14ac:dyDescent="0.25">
      <c r="C274" s="10"/>
      <c r="D274" s="48"/>
      <c r="E274" s="12"/>
      <c r="F274" s="10"/>
      <c r="G274" s="12"/>
      <c r="H274" s="231"/>
      <c r="I274" s="232"/>
      <c r="J274" s="65"/>
    </row>
    <row r="275" spans="3:10" x14ac:dyDescent="0.25">
      <c r="C275" s="10"/>
      <c r="D275" s="48"/>
      <c r="E275" s="12"/>
      <c r="F275" s="10"/>
      <c r="G275" s="12"/>
      <c r="H275" s="231"/>
      <c r="I275" s="232"/>
      <c r="J275" s="65"/>
    </row>
    <row r="276" spans="3:10" x14ac:dyDescent="0.25">
      <c r="C276" s="10"/>
      <c r="D276" s="48"/>
      <c r="E276" s="12"/>
      <c r="F276" s="10"/>
      <c r="G276" s="12"/>
      <c r="H276" s="231"/>
      <c r="I276" s="232"/>
      <c r="J276" s="65"/>
    </row>
    <row r="277" spans="3:10" x14ac:dyDescent="0.25">
      <c r="C277" s="10"/>
      <c r="D277" s="48"/>
      <c r="E277" s="12"/>
      <c r="F277" s="10"/>
      <c r="G277" s="12"/>
      <c r="H277" s="231"/>
      <c r="I277" s="232"/>
      <c r="J277" s="65"/>
    </row>
    <row r="278" spans="3:10" x14ac:dyDescent="0.25">
      <c r="C278" s="10"/>
      <c r="D278" s="48"/>
      <c r="E278" s="12"/>
      <c r="F278" s="10"/>
      <c r="G278" s="12"/>
      <c r="H278" s="231"/>
      <c r="I278" s="232"/>
      <c r="J278" s="65"/>
    </row>
    <row r="279" spans="3:10" x14ac:dyDescent="0.25">
      <c r="C279" s="10"/>
      <c r="D279" s="48"/>
      <c r="E279" s="12"/>
      <c r="F279" s="10"/>
      <c r="G279" s="12"/>
      <c r="H279" s="231"/>
      <c r="I279" s="232"/>
      <c r="J279" s="65"/>
    </row>
    <row r="280" spans="3:10" x14ac:dyDescent="0.25">
      <c r="C280" s="10"/>
      <c r="D280" s="48"/>
      <c r="E280" s="12"/>
      <c r="F280" s="10"/>
      <c r="G280" s="12"/>
      <c r="H280" s="231"/>
      <c r="I280" s="232"/>
      <c r="J280" s="65"/>
    </row>
    <row r="281" spans="3:10" x14ac:dyDescent="0.25">
      <c r="C281" s="10"/>
      <c r="D281" s="48"/>
      <c r="E281" s="12"/>
      <c r="F281" s="10"/>
      <c r="G281" s="12"/>
      <c r="H281" s="231"/>
      <c r="I281" s="232"/>
      <c r="J281" s="65"/>
    </row>
    <row r="282" spans="3:10" x14ac:dyDescent="0.25">
      <c r="C282" s="10"/>
      <c r="D282" s="48"/>
      <c r="E282" s="12"/>
      <c r="F282" s="10"/>
      <c r="G282" s="12"/>
      <c r="H282" s="231"/>
      <c r="I282" s="232"/>
      <c r="J282" s="65"/>
    </row>
    <row r="283" spans="3:10" x14ac:dyDescent="0.25">
      <c r="C283" s="10"/>
      <c r="D283" s="48"/>
      <c r="E283" s="12"/>
      <c r="F283" s="10"/>
      <c r="G283" s="12"/>
      <c r="H283" s="231"/>
      <c r="I283" s="232"/>
      <c r="J283" s="65"/>
    </row>
    <row r="284" spans="3:10" x14ac:dyDescent="0.25">
      <c r="C284" s="10"/>
      <c r="D284" s="48"/>
      <c r="E284" s="12"/>
      <c r="F284" s="10"/>
      <c r="G284" s="12"/>
      <c r="H284" s="231"/>
      <c r="I284" s="232"/>
      <c r="J284" s="65"/>
    </row>
    <row r="285" spans="3:10" x14ac:dyDescent="0.25">
      <c r="C285" s="10"/>
      <c r="D285" s="48"/>
      <c r="E285" s="12"/>
      <c r="F285" s="10"/>
      <c r="G285" s="12"/>
      <c r="H285" s="231"/>
      <c r="I285" s="232"/>
      <c r="J285" s="65"/>
    </row>
    <row r="286" spans="3:10" x14ac:dyDescent="0.25">
      <c r="C286" s="10"/>
      <c r="D286" s="48"/>
      <c r="E286" s="12"/>
      <c r="F286" s="10"/>
      <c r="G286" s="12"/>
      <c r="H286" s="231"/>
      <c r="I286" s="232"/>
      <c r="J286" s="65"/>
    </row>
    <row r="287" spans="3:10" x14ac:dyDescent="0.25">
      <c r="C287" s="10"/>
      <c r="D287" s="48"/>
      <c r="E287" s="12"/>
      <c r="F287" s="10"/>
      <c r="G287" s="12"/>
      <c r="H287" s="231"/>
      <c r="I287" s="232"/>
      <c r="J287" s="65"/>
    </row>
    <row r="288" spans="3:10" x14ac:dyDescent="0.25">
      <c r="C288" s="10"/>
      <c r="D288" s="48"/>
      <c r="E288" s="12"/>
      <c r="F288" s="10"/>
      <c r="G288" s="12"/>
      <c r="H288" s="231"/>
      <c r="I288" s="232"/>
      <c r="J288" s="65"/>
    </row>
    <row r="289" spans="3:10" x14ac:dyDescent="0.25">
      <c r="C289" s="10"/>
      <c r="D289" s="48"/>
      <c r="E289" s="12"/>
      <c r="F289" s="10"/>
      <c r="G289" s="12"/>
      <c r="H289" s="231"/>
      <c r="I289" s="232"/>
      <c r="J289" s="65"/>
    </row>
    <row r="290" spans="3:10" x14ac:dyDescent="0.25">
      <c r="C290" s="10"/>
      <c r="D290" s="48"/>
      <c r="E290" s="12"/>
      <c r="F290" s="10"/>
      <c r="G290" s="12"/>
      <c r="H290" s="231"/>
      <c r="I290" s="232"/>
      <c r="J290" s="65"/>
    </row>
    <row r="291" spans="3:10" x14ac:dyDescent="0.25">
      <c r="C291" s="10"/>
      <c r="D291" s="48"/>
      <c r="E291" s="12"/>
      <c r="F291" s="10"/>
      <c r="G291" s="12"/>
      <c r="H291" s="231"/>
      <c r="I291" s="232"/>
      <c r="J291" s="65"/>
    </row>
    <row r="292" spans="3:10" x14ac:dyDescent="0.25">
      <c r="C292" s="10"/>
      <c r="D292" s="48"/>
      <c r="E292" s="12"/>
      <c r="F292" s="10"/>
      <c r="G292" s="12"/>
      <c r="H292" s="231"/>
      <c r="I292" s="232"/>
      <c r="J292" s="65"/>
    </row>
    <row r="293" spans="3:10" x14ac:dyDescent="0.25">
      <c r="C293" s="10"/>
      <c r="D293" s="48"/>
      <c r="E293" s="12"/>
      <c r="F293" s="10"/>
      <c r="G293" s="12"/>
      <c r="H293" s="231"/>
      <c r="I293" s="232"/>
      <c r="J293" s="65"/>
    </row>
    <row r="294" spans="3:10" x14ac:dyDescent="0.25">
      <c r="C294" s="10"/>
      <c r="D294" s="48"/>
      <c r="E294" s="12"/>
      <c r="F294" s="10"/>
      <c r="G294" s="12"/>
      <c r="H294" s="231"/>
      <c r="I294" s="232"/>
      <c r="J294" s="65"/>
    </row>
    <row r="295" spans="3:10" x14ac:dyDescent="0.25">
      <c r="C295" s="10"/>
      <c r="D295" s="48"/>
      <c r="E295" s="12"/>
      <c r="F295" s="10"/>
      <c r="G295" s="12"/>
      <c r="H295" s="231"/>
      <c r="I295" s="232"/>
      <c r="J295" s="65"/>
    </row>
    <row r="296" spans="3:10" x14ac:dyDescent="0.25">
      <c r="C296" s="10"/>
      <c r="D296" s="48"/>
      <c r="E296" s="12"/>
      <c r="F296" s="10"/>
      <c r="G296" s="12"/>
      <c r="H296" s="231"/>
      <c r="I296" s="232"/>
      <c r="J296" s="65"/>
    </row>
    <row r="297" spans="3:10" x14ac:dyDescent="0.25">
      <c r="C297" s="10"/>
      <c r="D297" s="48"/>
      <c r="E297" s="12"/>
      <c r="F297" s="10"/>
      <c r="G297" s="12"/>
      <c r="H297" s="231"/>
      <c r="I297" s="232"/>
      <c r="J297" s="65"/>
    </row>
    <row r="298" spans="3:10" x14ac:dyDescent="0.25">
      <c r="C298" s="10"/>
      <c r="D298" s="48"/>
      <c r="E298" s="12"/>
      <c r="F298" s="10"/>
      <c r="G298" s="12"/>
      <c r="H298" s="231"/>
      <c r="I298" s="232"/>
      <c r="J298" s="65"/>
    </row>
    <row r="299" spans="3:10" x14ac:dyDescent="0.25">
      <c r="C299" s="10"/>
      <c r="D299" s="48"/>
      <c r="E299" s="12"/>
      <c r="F299" s="10"/>
      <c r="G299" s="12"/>
      <c r="H299" s="231"/>
      <c r="I299" s="232"/>
      <c r="J299" s="65"/>
    </row>
    <row r="300" spans="3:10" x14ac:dyDescent="0.25">
      <c r="C300" s="10"/>
      <c r="D300" s="48"/>
      <c r="E300" s="12"/>
      <c r="F300" s="10"/>
      <c r="G300" s="12"/>
      <c r="H300" s="231"/>
      <c r="I300" s="232"/>
      <c r="J300" s="65"/>
    </row>
    <row r="301" spans="3:10" x14ac:dyDescent="0.25">
      <c r="C301" s="10"/>
      <c r="D301" s="48"/>
      <c r="E301" s="12"/>
      <c r="F301" s="10"/>
      <c r="G301" s="12"/>
      <c r="H301" s="231"/>
      <c r="I301" s="232"/>
      <c r="J301" s="65"/>
    </row>
    <row r="302" spans="3:10" x14ac:dyDescent="0.25">
      <c r="C302" s="10"/>
      <c r="D302" s="48"/>
      <c r="E302" s="12"/>
      <c r="F302" s="10"/>
      <c r="G302" s="12"/>
      <c r="H302" s="231"/>
      <c r="I302" s="232"/>
      <c r="J302" s="65"/>
    </row>
    <row r="303" spans="3:10" x14ac:dyDescent="0.25">
      <c r="C303" s="10"/>
      <c r="D303" s="48"/>
      <c r="E303" s="12"/>
      <c r="F303" s="10"/>
      <c r="G303" s="12"/>
      <c r="H303" s="231"/>
      <c r="I303" s="232"/>
      <c r="J303" s="65"/>
    </row>
    <row r="304" spans="3:10" x14ac:dyDescent="0.25">
      <c r="C304" s="10"/>
      <c r="D304" s="48"/>
      <c r="E304" s="12"/>
      <c r="F304" s="10"/>
      <c r="G304" s="12"/>
      <c r="H304" s="231"/>
      <c r="I304" s="232"/>
      <c r="J304" s="65"/>
    </row>
    <row r="305" spans="3:10" x14ac:dyDescent="0.25">
      <c r="C305" s="10"/>
      <c r="D305" s="48"/>
      <c r="E305" s="12"/>
      <c r="F305" s="10"/>
      <c r="G305" s="12"/>
      <c r="H305" s="231"/>
      <c r="I305" s="232"/>
      <c r="J305" s="65"/>
    </row>
    <row r="306" spans="3:10" x14ac:dyDescent="0.25">
      <c r="C306" s="10"/>
      <c r="D306" s="48"/>
      <c r="E306" s="12"/>
      <c r="F306" s="10"/>
      <c r="G306" s="12"/>
      <c r="H306" s="231"/>
      <c r="I306" s="232"/>
      <c r="J306" s="65"/>
    </row>
    <row r="307" spans="3:10" x14ac:dyDescent="0.25">
      <c r="C307" s="10"/>
      <c r="D307" s="48"/>
      <c r="E307" s="12"/>
      <c r="F307" s="10"/>
      <c r="G307" s="12"/>
      <c r="H307" s="231"/>
      <c r="I307" s="232"/>
      <c r="J307" s="65"/>
    </row>
    <row r="308" spans="3:10" x14ac:dyDescent="0.25">
      <c r="C308" s="10"/>
      <c r="D308" s="48"/>
      <c r="E308" s="12"/>
      <c r="F308" s="10"/>
      <c r="G308" s="12"/>
      <c r="H308" s="231"/>
      <c r="I308" s="232"/>
      <c r="J308" s="65"/>
    </row>
    <row r="309" spans="3:10" x14ac:dyDescent="0.25">
      <c r="C309" s="10"/>
      <c r="D309" s="48"/>
      <c r="E309" s="12"/>
      <c r="F309" s="10"/>
      <c r="G309" s="12"/>
      <c r="H309" s="231"/>
      <c r="I309" s="232"/>
      <c r="J309" s="65"/>
    </row>
    <row r="310" spans="3:10" x14ac:dyDescent="0.25">
      <c r="C310" s="10"/>
      <c r="D310" s="48"/>
      <c r="E310" s="12"/>
      <c r="F310" s="10"/>
      <c r="G310" s="12"/>
      <c r="H310" s="231"/>
      <c r="I310" s="232"/>
      <c r="J310" s="65"/>
    </row>
    <row r="311" spans="3:10" x14ac:dyDescent="0.25">
      <c r="C311" s="10"/>
      <c r="D311" s="48"/>
      <c r="E311" s="12"/>
      <c r="F311" s="10"/>
      <c r="G311" s="12"/>
      <c r="H311" s="231"/>
      <c r="I311" s="232"/>
      <c r="J311" s="65"/>
    </row>
    <row r="312" spans="3:10" x14ac:dyDescent="0.25">
      <c r="C312" s="10"/>
      <c r="D312" s="48"/>
      <c r="E312" s="12"/>
      <c r="F312" s="10"/>
      <c r="G312" s="12"/>
      <c r="H312" s="231"/>
      <c r="I312" s="232"/>
      <c r="J312" s="65"/>
    </row>
    <row r="313" spans="3:10" x14ac:dyDescent="0.25">
      <c r="C313" s="10"/>
      <c r="D313" s="48"/>
      <c r="E313" s="12"/>
      <c r="F313" s="10"/>
      <c r="G313" s="12"/>
      <c r="H313" s="231"/>
      <c r="I313" s="232"/>
      <c r="J313" s="65"/>
    </row>
    <row r="314" spans="3:10" x14ac:dyDescent="0.25">
      <c r="C314" s="10"/>
      <c r="D314" s="48"/>
      <c r="E314" s="12"/>
      <c r="F314" s="10"/>
      <c r="G314" s="12"/>
      <c r="H314" s="231"/>
      <c r="I314" s="232"/>
      <c r="J314" s="65"/>
    </row>
    <row r="315" spans="3:10" x14ac:dyDescent="0.25">
      <c r="C315" s="10"/>
      <c r="D315" s="48"/>
      <c r="E315" s="12"/>
      <c r="F315" s="10"/>
      <c r="G315" s="12"/>
      <c r="H315" s="231"/>
      <c r="I315" s="232"/>
      <c r="J315" s="65"/>
    </row>
    <row r="316" spans="3:10" x14ac:dyDescent="0.25">
      <c r="C316" s="10"/>
      <c r="D316" s="48"/>
      <c r="E316" s="12"/>
      <c r="F316" s="10"/>
      <c r="G316" s="12"/>
      <c r="H316" s="231"/>
      <c r="I316" s="232"/>
      <c r="J316" s="65"/>
    </row>
    <row r="317" spans="3:10" x14ac:dyDescent="0.25">
      <c r="C317" s="10"/>
      <c r="D317" s="48"/>
      <c r="E317" s="12"/>
      <c r="F317" s="10"/>
      <c r="G317" s="12"/>
      <c r="H317" s="231"/>
      <c r="I317" s="232"/>
      <c r="J317" s="65"/>
    </row>
    <row r="318" spans="3:10" x14ac:dyDescent="0.25">
      <c r="C318" s="10"/>
      <c r="D318" s="48"/>
      <c r="E318" s="12"/>
      <c r="F318" s="10"/>
      <c r="G318" s="12"/>
      <c r="H318" s="231"/>
      <c r="I318" s="232"/>
      <c r="J318" s="65"/>
    </row>
    <row r="319" spans="3:10" x14ac:dyDescent="0.25">
      <c r="C319" s="10"/>
      <c r="D319" s="48"/>
      <c r="E319" s="12"/>
      <c r="F319" s="10"/>
      <c r="G319" s="12"/>
      <c r="H319" s="231"/>
      <c r="I319" s="232"/>
      <c r="J319" s="65"/>
    </row>
    <row r="320" spans="3:10" x14ac:dyDescent="0.25">
      <c r="C320" s="10"/>
      <c r="D320" s="48"/>
      <c r="E320" s="12"/>
      <c r="F320" s="10"/>
      <c r="G320" s="12"/>
      <c r="H320" s="231"/>
      <c r="I320" s="232"/>
      <c r="J320" s="65"/>
    </row>
    <row r="321" spans="3:10" x14ac:dyDescent="0.25">
      <c r="C321" s="10"/>
      <c r="D321" s="48"/>
      <c r="E321" s="12"/>
      <c r="F321" s="10"/>
      <c r="G321" s="12"/>
      <c r="H321" s="231"/>
      <c r="I321" s="232"/>
      <c r="J321" s="65"/>
    </row>
    <row r="322" spans="3:10" x14ac:dyDescent="0.25">
      <c r="C322" s="10"/>
      <c r="D322" s="48"/>
      <c r="E322" s="12"/>
      <c r="F322" s="10"/>
      <c r="G322" s="12"/>
      <c r="H322" s="231"/>
      <c r="I322" s="232"/>
      <c r="J322" s="65"/>
    </row>
    <row r="323" spans="3:10" x14ac:dyDescent="0.25">
      <c r="C323" s="10"/>
      <c r="D323" s="48"/>
      <c r="E323" s="12"/>
      <c r="F323" s="10"/>
      <c r="G323" s="12"/>
      <c r="H323" s="231"/>
      <c r="I323" s="232"/>
      <c r="J323" s="65"/>
    </row>
    <row r="324" spans="3:10" x14ac:dyDescent="0.25">
      <c r="C324" s="10"/>
      <c r="D324" s="48"/>
      <c r="E324" s="12"/>
      <c r="F324" s="10"/>
      <c r="G324" s="12"/>
      <c r="H324" s="231"/>
      <c r="I324" s="232"/>
      <c r="J324" s="65"/>
    </row>
    <row r="325" spans="3:10" x14ac:dyDescent="0.25">
      <c r="C325" s="10"/>
      <c r="D325" s="48"/>
      <c r="E325" s="12"/>
      <c r="F325" s="10"/>
      <c r="G325" s="12"/>
      <c r="H325" s="231"/>
      <c r="I325" s="232"/>
      <c r="J325" s="65"/>
    </row>
    <row r="326" spans="3:10" x14ac:dyDescent="0.25">
      <c r="C326" s="10"/>
      <c r="D326" s="48"/>
      <c r="E326" s="12"/>
      <c r="F326" s="10"/>
      <c r="G326" s="12"/>
      <c r="H326" s="231"/>
      <c r="I326" s="232"/>
      <c r="J326" s="65"/>
    </row>
    <row r="327" spans="3:10" x14ac:dyDescent="0.25">
      <c r="C327" s="10"/>
      <c r="D327" s="48"/>
      <c r="E327" s="12"/>
      <c r="F327" s="10"/>
      <c r="G327" s="12"/>
      <c r="H327" s="231"/>
      <c r="I327" s="232"/>
      <c r="J327" s="65"/>
    </row>
    <row r="328" spans="3:10" x14ac:dyDescent="0.25">
      <c r="C328" s="10"/>
      <c r="D328" s="48"/>
      <c r="E328" s="12"/>
      <c r="F328" s="10"/>
      <c r="G328" s="12"/>
      <c r="H328" s="231"/>
      <c r="I328" s="232"/>
      <c r="J328" s="65"/>
    </row>
    <row r="329" spans="3:10" x14ac:dyDescent="0.25">
      <c r="C329" s="10"/>
      <c r="D329" s="48"/>
      <c r="E329" s="12"/>
      <c r="F329" s="10"/>
      <c r="G329" s="12"/>
      <c r="H329" s="231"/>
      <c r="I329" s="232"/>
      <c r="J329" s="65"/>
    </row>
    <row r="330" spans="3:10" x14ac:dyDescent="0.25">
      <c r="C330" s="10"/>
      <c r="D330" s="48"/>
      <c r="E330" s="12"/>
      <c r="F330" s="10"/>
      <c r="G330" s="12"/>
      <c r="H330" s="231"/>
      <c r="I330" s="232"/>
      <c r="J330" s="65"/>
    </row>
    <row r="331" spans="3:10" x14ac:dyDescent="0.25">
      <c r="C331" s="10"/>
      <c r="D331" s="48"/>
      <c r="E331" s="12"/>
      <c r="F331" s="10"/>
      <c r="G331" s="12"/>
      <c r="H331" s="231"/>
      <c r="I331" s="232"/>
      <c r="J331" s="65"/>
    </row>
    <row r="332" spans="3:10" x14ac:dyDescent="0.25">
      <c r="C332" s="10"/>
      <c r="D332" s="48"/>
      <c r="E332" s="12"/>
      <c r="F332" s="10"/>
      <c r="G332" s="12"/>
      <c r="H332" s="231"/>
      <c r="I332" s="232"/>
      <c r="J332" s="65"/>
    </row>
    <row r="333" spans="3:10" x14ac:dyDescent="0.25">
      <c r="C333" s="10"/>
      <c r="D333" s="48"/>
      <c r="E333" s="12"/>
      <c r="F333" s="10"/>
      <c r="G333" s="12"/>
      <c r="H333" s="231"/>
      <c r="I333" s="232"/>
      <c r="J333" s="65"/>
    </row>
    <row r="334" spans="3:10" x14ac:dyDescent="0.25">
      <c r="C334" s="10"/>
      <c r="D334" s="48"/>
      <c r="E334" s="12"/>
      <c r="F334" s="10"/>
      <c r="G334" s="12"/>
      <c r="H334" s="231"/>
      <c r="I334" s="232"/>
      <c r="J334" s="65"/>
    </row>
    <row r="335" spans="3:10" x14ac:dyDescent="0.25">
      <c r="C335" s="10"/>
      <c r="D335" s="48"/>
      <c r="E335" s="12"/>
      <c r="F335" s="10"/>
      <c r="G335" s="12"/>
      <c r="H335" s="231"/>
      <c r="I335" s="232"/>
      <c r="J335" s="65"/>
    </row>
    <row r="336" spans="3:10" x14ac:dyDescent="0.25">
      <c r="C336" s="10"/>
      <c r="D336" s="48"/>
      <c r="E336" s="12"/>
      <c r="F336" s="10"/>
      <c r="G336" s="12"/>
      <c r="H336" s="231"/>
      <c r="I336" s="232"/>
      <c r="J336" s="65"/>
    </row>
    <row r="337" spans="3:10" x14ac:dyDescent="0.25">
      <c r="C337" s="10"/>
      <c r="D337" s="48"/>
      <c r="E337" s="12"/>
      <c r="F337" s="10"/>
      <c r="G337" s="12"/>
      <c r="H337" s="231"/>
      <c r="I337" s="232"/>
      <c r="J337" s="65"/>
    </row>
    <row r="338" spans="3:10" x14ac:dyDescent="0.25">
      <c r="C338" s="10"/>
      <c r="D338" s="48"/>
      <c r="E338" s="12"/>
      <c r="F338" s="10"/>
      <c r="G338" s="12"/>
      <c r="H338" s="231"/>
      <c r="I338" s="232"/>
      <c r="J338" s="65"/>
    </row>
    <row r="339" spans="3:10" x14ac:dyDescent="0.25">
      <c r="C339" s="10"/>
      <c r="D339" s="48"/>
      <c r="E339" s="12"/>
      <c r="F339" s="10"/>
      <c r="G339" s="12"/>
      <c r="H339" s="231"/>
      <c r="I339" s="232"/>
      <c r="J339" s="65"/>
    </row>
    <row r="340" spans="3:10" x14ac:dyDescent="0.25">
      <c r="C340" s="10"/>
      <c r="D340" s="48"/>
      <c r="E340" s="12"/>
      <c r="F340" s="10"/>
      <c r="G340" s="12"/>
      <c r="H340" s="231"/>
      <c r="I340" s="232"/>
      <c r="J340" s="65"/>
    </row>
    <row r="341" spans="3:10" x14ac:dyDescent="0.25">
      <c r="C341" s="10"/>
      <c r="D341" s="48"/>
      <c r="E341" s="12"/>
      <c r="F341" s="10"/>
      <c r="G341" s="12"/>
      <c r="H341" s="231"/>
      <c r="I341" s="232"/>
      <c r="J341" s="65"/>
    </row>
    <row r="342" spans="3:10" x14ac:dyDescent="0.25">
      <c r="C342" s="10"/>
      <c r="D342" s="48"/>
      <c r="E342" s="12"/>
      <c r="F342" s="10"/>
      <c r="G342" s="12"/>
      <c r="H342" s="231"/>
      <c r="I342" s="232"/>
      <c r="J342" s="65"/>
    </row>
    <row r="343" spans="3:10" x14ac:dyDescent="0.25">
      <c r="C343" s="10"/>
      <c r="D343" s="48"/>
      <c r="E343" s="12"/>
      <c r="F343" s="10"/>
      <c r="G343" s="12"/>
      <c r="H343" s="231"/>
      <c r="I343" s="232"/>
      <c r="J343" s="65"/>
    </row>
    <row r="344" spans="3:10" x14ac:dyDescent="0.25">
      <c r="C344" s="10"/>
      <c r="D344" s="48"/>
      <c r="E344" s="12"/>
      <c r="F344" s="10"/>
      <c r="G344" s="12"/>
      <c r="H344" s="231"/>
      <c r="I344" s="232"/>
      <c r="J344" s="65"/>
    </row>
    <row r="345" spans="3:10" x14ac:dyDescent="0.25">
      <c r="C345" s="10"/>
      <c r="D345" s="48"/>
      <c r="E345" s="12"/>
      <c r="F345" s="10"/>
      <c r="G345" s="12"/>
      <c r="H345" s="231"/>
      <c r="I345" s="232"/>
      <c r="J345" s="65"/>
    </row>
    <row r="346" spans="3:10" x14ac:dyDescent="0.25">
      <c r="C346" s="10"/>
      <c r="D346" s="48"/>
      <c r="E346" s="12"/>
      <c r="F346" s="10"/>
      <c r="G346" s="12"/>
      <c r="H346" s="231"/>
      <c r="I346" s="232"/>
      <c r="J346" s="65"/>
    </row>
    <row r="347" spans="3:10" x14ac:dyDescent="0.25">
      <c r="C347" s="10"/>
      <c r="D347" s="48"/>
      <c r="E347" s="12"/>
      <c r="F347" s="10"/>
      <c r="G347" s="12"/>
      <c r="H347" s="231"/>
      <c r="I347" s="232"/>
      <c r="J347" s="65"/>
    </row>
    <row r="348" spans="3:10" x14ac:dyDescent="0.25">
      <c r="C348" s="10"/>
      <c r="D348" s="48"/>
      <c r="E348" s="12"/>
      <c r="F348" s="10"/>
      <c r="G348" s="12"/>
      <c r="H348" s="231"/>
      <c r="I348" s="232"/>
      <c r="J348" s="65"/>
    </row>
    <row r="349" spans="3:10" x14ac:dyDescent="0.25">
      <c r="C349" s="10"/>
      <c r="D349" s="48"/>
      <c r="E349" s="12"/>
      <c r="F349" s="10"/>
      <c r="G349" s="12"/>
      <c r="H349" s="231"/>
      <c r="I349" s="232"/>
      <c r="J349" s="65"/>
    </row>
    <row r="350" spans="3:10" x14ac:dyDescent="0.25">
      <c r="C350" s="10"/>
      <c r="D350" s="48"/>
      <c r="E350" s="12"/>
      <c r="F350" s="10"/>
      <c r="G350" s="12"/>
      <c r="H350" s="231"/>
      <c r="I350" s="232"/>
      <c r="J350" s="65"/>
    </row>
    <row r="351" spans="3:10" x14ac:dyDescent="0.25">
      <c r="C351" s="10"/>
      <c r="D351" s="48"/>
      <c r="E351" s="12"/>
      <c r="F351" s="10"/>
      <c r="G351" s="12"/>
      <c r="H351" s="231"/>
      <c r="I351" s="232"/>
      <c r="J351" s="65"/>
    </row>
    <row r="352" spans="3:10" x14ac:dyDescent="0.25">
      <c r="C352" s="10"/>
      <c r="D352" s="48"/>
      <c r="E352" s="12"/>
      <c r="F352" s="10"/>
      <c r="G352" s="12"/>
      <c r="H352" s="231"/>
      <c r="I352" s="232"/>
      <c r="J352" s="65"/>
    </row>
    <row r="353" spans="3:10" x14ac:dyDescent="0.25">
      <c r="C353" s="10"/>
      <c r="D353" s="48"/>
      <c r="E353" s="12"/>
      <c r="F353" s="10"/>
      <c r="G353" s="12"/>
      <c r="H353" s="231"/>
      <c r="I353" s="232"/>
      <c r="J353" s="65"/>
    </row>
    <row r="354" spans="3:10" x14ac:dyDescent="0.25">
      <c r="C354" s="10"/>
      <c r="D354" s="48"/>
      <c r="E354" s="12"/>
      <c r="F354" s="10"/>
      <c r="G354" s="12"/>
      <c r="H354" s="231"/>
      <c r="I354" s="232"/>
      <c r="J354" s="65"/>
    </row>
    <row r="355" spans="3:10" x14ac:dyDescent="0.25">
      <c r="C355" s="10"/>
      <c r="D355" s="48"/>
      <c r="E355" s="12"/>
      <c r="F355" s="10"/>
      <c r="G355" s="12"/>
      <c r="H355" s="231"/>
      <c r="I355" s="232"/>
      <c r="J355" s="65"/>
    </row>
    <row r="356" spans="3:10" x14ac:dyDescent="0.25">
      <c r="C356" s="10"/>
      <c r="D356" s="48"/>
      <c r="E356" s="12"/>
      <c r="F356" s="10"/>
      <c r="G356" s="12"/>
      <c r="H356" s="231"/>
      <c r="I356" s="232"/>
      <c r="J356" s="65"/>
    </row>
    <row r="357" spans="3:10" x14ac:dyDescent="0.25">
      <c r="C357" s="10"/>
      <c r="D357" s="48"/>
      <c r="E357" s="12"/>
      <c r="F357" s="10"/>
      <c r="G357" s="12"/>
      <c r="H357" s="231"/>
      <c r="I357" s="232"/>
      <c r="J357" s="65"/>
    </row>
    <row r="358" spans="3:10" x14ac:dyDescent="0.25">
      <c r="C358" s="10"/>
      <c r="D358" s="48"/>
      <c r="E358" s="12"/>
      <c r="F358" s="10"/>
      <c r="G358" s="12"/>
      <c r="H358" s="231"/>
      <c r="I358" s="232"/>
      <c r="J358" s="65"/>
    </row>
    <row r="359" spans="3:10" x14ac:dyDescent="0.25">
      <c r="C359" s="10"/>
      <c r="D359" s="48"/>
      <c r="E359" s="12"/>
      <c r="F359" s="10"/>
      <c r="G359" s="12"/>
      <c r="H359" s="231"/>
      <c r="I359" s="232"/>
      <c r="J359" s="65"/>
    </row>
    <row r="360" spans="3:10" x14ac:dyDescent="0.25">
      <c r="C360" s="10"/>
      <c r="D360" s="48"/>
      <c r="E360" s="12"/>
      <c r="F360" s="10"/>
      <c r="G360" s="12"/>
      <c r="H360" s="231"/>
      <c r="I360" s="232"/>
      <c r="J360" s="65"/>
    </row>
    <row r="361" spans="3:10" x14ac:dyDescent="0.25">
      <c r="C361" s="10"/>
      <c r="D361" s="48"/>
      <c r="E361" s="12"/>
      <c r="F361" s="10"/>
      <c r="G361" s="12"/>
      <c r="H361" s="231"/>
      <c r="I361" s="232"/>
      <c r="J361" s="65"/>
    </row>
    <row r="362" spans="3:10" x14ac:dyDescent="0.25">
      <c r="C362" s="10"/>
      <c r="D362" s="48"/>
      <c r="E362" s="12"/>
      <c r="F362" s="10"/>
      <c r="G362" s="12"/>
      <c r="H362" s="231"/>
      <c r="I362" s="232"/>
      <c r="J362" s="65"/>
    </row>
    <row r="363" spans="3:10" x14ac:dyDescent="0.25">
      <c r="C363" s="10"/>
      <c r="D363" s="48"/>
      <c r="E363" s="12"/>
      <c r="F363" s="10"/>
      <c r="G363" s="12"/>
      <c r="H363" s="231"/>
      <c r="I363" s="232"/>
      <c r="J363" s="65"/>
    </row>
    <row r="364" spans="3:10" x14ac:dyDescent="0.25">
      <c r="C364" s="10"/>
      <c r="D364" s="48"/>
      <c r="E364" s="12"/>
      <c r="F364" s="10"/>
      <c r="G364" s="12"/>
      <c r="H364" s="231"/>
      <c r="I364" s="232"/>
      <c r="J364" s="65"/>
    </row>
    <row r="365" spans="3:10" x14ac:dyDescent="0.25">
      <c r="C365" s="10"/>
      <c r="D365" s="48"/>
      <c r="E365" s="12"/>
      <c r="F365" s="10"/>
      <c r="G365" s="12"/>
      <c r="H365" s="231"/>
      <c r="I365" s="232"/>
      <c r="J365" s="65"/>
    </row>
    <row r="366" spans="3:10" x14ac:dyDescent="0.25">
      <c r="C366" s="10"/>
      <c r="D366" s="48"/>
      <c r="E366" s="12"/>
      <c r="F366" s="10"/>
      <c r="G366" s="12"/>
      <c r="H366" s="231"/>
      <c r="I366" s="232"/>
      <c r="J366" s="65"/>
    </row>
    <row r="367" spans="3:10" x14ac:dyDescent="0.25">
      <c r="C367" s="10"/>
      <c r="D367" s="48"/>
      <c r="E367" s="12"/>
      <c r="F367" s="10"/>
      <c r="G367" s="12"/>
      <c r="H367" s="231"/>
      <c r="I367" s="232"/>
      <c r="J367" s="65"/>
    </row>
    <row r="368" spans="3:10" x14ac:dyDescent="0.25">
      <c r="C368" s="10"/>
      <c r="D368" s="48"/>
      <c r="E368" s="12"/>
      <c r="F368" s="10"/>
      <c r="G368" s="12"/>
      <c r="H368" s="231"/>
      <c r="I368" s="232"/>
      <c r="J368" s="65"/>
    </row>
    <row r="369" spans="3:10" x14ac:dyDescent="0.25">
      <c r="C369" s="10"/>
      <c r="D369" s="48"/>
      <c r="E369" s="12"/>
      <c r="F369" s="10"/>
      <c r="G369" s="12"/>
      <c r="H369" s="231"/>
      <c r="I369" s="232"/>
      <c r="J369" s="65"/>
    </row>
    <row r="370" spans="3:10" x14ac:dyDescent="0.25">
      <c r="C370" s="10"/>
      <c r="D370" s="48"/>
      <c r="E370" s="12"/>
      <c r="F370" s="10"/>
      <c r="G370" s="12"/>
      <c r="H370" s="231"/>
      <c r="I370" s="232"/>
      <c r="J370" s="65"/>
    </row>
    <row r="371" spans="3:10" x14ac:dyDescent="0.25">
      <c r="C371" s="10"/>
      <c r="D371" s="48"/>
      <c r="E371" s="12"/>
      <c r="F371" s="10"/>
      <c r="G371" s="12"/>
      <c r="H371" s="231"/>
      <c r="I371" s="232"/>
      <c r="J371" s="65"/>
    </row>
    <row r="372" spans="3:10" x14ac:dyDescent="0.25">
      <c r="C372" s="10"/>
      <c r="D372" s="48"/>
      <c r="E372" s="12"/>
      <c r="F372" s="10"/>
      <c r="G372" s="12"/>
      <c r="H372" s="231"/>
      <c r="I372" s="232"/>
      <c r="J372" s="65"/>
    </row>
    <row r="373" spans="3:10" x14ac:dyDescent="0.25">
      <c r="C373" s="10"/>
      <c r="D373" s="48"/>
      <c r="E373" s="12"/>
      <c r="F373" s="10"/>
      <c r="G373" s="12"/>
      <c r="H373" s="231"/>
      <c r="I373" s="232"/>
      <c r="J373" s="65"/>
    </row>
    <row r="374" spans="3:10" x14ac:dyDescent="0.25">
      <c r="C374" s="10"/>
      <c r="D374" s="48"/>
      <c r="E374" s="12"/>
      <c r="F374" s="10"/>
      <c r="G374" s="12"/>
      <c r="H374" s="231"/>
      <c r="I374" s="232"/>
      <c r="J374" s="65"/>
    </row>
    <row r="375" spans="3:10" x14ac:dyDescent="0.25">
      <c r="C375" s="10"/>
      <c r="D375" s="48"/>
      <c r="E375" s="12"/>
      <c r="F375" s="10"/>
      <c r="G375" s="12"/>
      <c r="H375" s="231"/>
      <c r="I375" s="232"/>
      <c r="J375" s="65"/>
    </row>
    <row r="376" spans="3:10" x14ac:dyDescent="0.25">
      <c r="C376" s="10"/>
      <c r="D376" s="48"/>
      <c r="E376" s="12"/>
      <c r="F376" s="10"/>
      <c r="G376" s="12"/>
      <c r="H376" s="231"/>
      <c r="I376" s="232"/>
      <c r="J376" s="65"/>
    </row>
    <row r="377" spans="3:10" x14ac:dyDescent="0.25">
      <c r="C377" s="10"/>
      <c r="D377" s="48"/>
      <c r="E377" s="12"/>
      <c r="F377" s="10"/>
      <c r="G377" s="12"/>
      <c r="H377" s="231"/>
      <c r="I377" s="232"/>
      <c r="J377" s="65"/>
    </row>
    <row r="378" spans="3:10" x14ac:dyDescent="0.25">
      <c r="C378" s="10"/>
      <c r="D378" s="48"/>
      <c r="E378" s="12"/>
      <c r="F378" s="10"/>
      <c r="G378" s="12"/>
      <c r="H378" s="231"/>
      <c r="I378" s="232"/>
      <c r="J378" s="65"/>
    </row>
    <row r="379" spans="3:10" x14ac:dyDescent="0.25">
      <c r="C379" s="10"/>
      <c r="D379" s="48"/>
      <c r="E379" s="12"/>
      <c r="F379" s="10"/>
      <c r="G379" s="12"/>
      <c r="H379" s="231"/>
      <c r="I379" s="232"/>
      <c r="J379" s="65"/>
    </row>
    <row r="380" spans="3:10" x14ac:dyDescent="0.25">
      <c r="C380" s="10"/>
      <c r="D380" s="48"/>
      <c r="E380" s="12"/>
      <c r="F380" s="10"/>
      <c r="G380" s="12"/>
      <c r="H380" s="231"/>
      <c r="I380" s="232"/>
      <c r="J380" s="65"/>
    </row>
    <row r="381" spans="3:10" x14ac:dyDescent="0.25">
      <c r="C381" s="10"/>
      <c r="D381" s="48"/>
      <c r="E381" s="12"/>
      <c r="F381" s="10"/>
      <c r="G381" s="12"/>
      <c r="H381" s="231"/>
      <c r="I381" s="232"/>
      <c r="J381" s="65"/>
    </row>
    <row r="382" spans="3:10" x14ac:dyDescent="0.25">
      <c r="C382" s="10"/>
      <c r="D382" s="48"/>
      <c r="E382" s="12"/>
      <c r="F382" s="10"/>
      <c r="G382" s="12"/>
      <c r="H382" s="231"/>
      <c r="I382" s="232"/>
      <c r="J382" s="65"/>
    </row>
    <row r="383" spans="3:10" x14ac:dyDescent="0.25">
      <c r="C383" s="10"/>
      <c r="D383" s="48"/>
      <c r="E383" s="12"/>
      <c r="F383" s="10"/>
      <c r="G383" s="12"/>
      <c r="H383" s="231"/>
      <c r="I383" s="232"/>
      <c r="J383" s="65"/>
    </row>
    <row r="384" spans="3:10" x14ac:dyDescent="0.25">
      <c r="C384" s="10"/>
      <c r="D384" s="48"/>
      <c r="E384" s="12"/>
      <c r="F384" s="10"/>
      <c r="G384" s="12"/>
      <c r="H384" s="231"/>
      <c r="I384" s="232"/>
      <c r="J384" s="65"/>
    </row>
    <row r="385" spans="3:10" x14ac:dyDescent="0.25">
      <c r="C385" s="10"/>
      <c r="D385" s="48"/>
      <c r="E385" s="12"/>
      <c r="F385" s="10"/>
      <c r="G385" s="12"/>
      <c r="H385" s="231"/>
      <c r="I385" s="232"/>
      <c r="J385" s="65"/>
    </row>
    <row r="386" spans="3:10" x14ac:dyDescent="0.25">
      <c r="C386" s="10"/>
      <c r="D386" s="48"/>
      <c r="E386" s="12"/>
      <c r="F386" s="10"/>
      <c r="G386" s="12"/>
      <c r="H386" s="231"/>
      <c r="I386" s="232"/>
      <c r="J386" s="65"/>
    </row>
    <row r="387" spans="3:10" x14ac:dyDescent="0.25">
      <c r="C387" s="10"/>
      <c r="D387" s="48"/>
      <c r="E387" s="12"/>
      <c r="F387" s="10"/>
      <c r="G387" s="12"/>
      <c r="H387" s="231"/>
      <c r="I387" s="232"/>
      <c r="J387" s="65"/>
    </row>
    <row r="388" spans="3:10" x14ac:dyDescent="0.25">
      <c r="C388" s="10"/>
      <c r="D388" s="48"/>
      <c r="E388" s="12"/>
      <c r="F388" s="10"/>
      <c r="G388" s="12"/>
      <c r="H388" s="231"/>
      <c r="I388" s="232"/>
      <c r="J388" s="65"/>
    </row>
    <row r="389" spans="3:10" x14ac:dyDescent="0.25">
      <c r="C389" s="10"/>
      <c r="D389" s="48"/>
      <c r="E389" s="12"/>
      <c r="F389" s="10"/>
      <c r="G389" s="12"/>
      <c r="H389" s="231"/>
      <c r="I389" s="232"/>
      <c r="J389" s="65"/>
    </row>
    <row r="390" spans="3:10" x14ac:dyDescent="0.25">
      <c r="C390" s="10"/>
      <c r="D390" s="48"/>
      <c r="E390" s="12"/>
      <c r="F390" s="10"/>
      <c r="G390" s="12"/>
      <c r="H390" s="231"/>
      <c r="I390" s="232"/>
      <c r="J390" s="65"/>
    </row>
    <row r="391" spans="3:10" x14ac:dyDescent="0.25">
      <c r="C391" s="10"/>
      <c r="D391" s="48"/>
      <c r="E391" s="12"/>
      <c r="F391" s="10"/>
      <c r="G391" s="12"/>
      <c r="H391" s="231"/>
      <c r="I391" s="232"/>
      <c r="J391" s="65"/>
    </row>
    <row r="392" spans="3:10" x14ac:dyDescent="0.25">
      <c r="C392" s="10"/>
      <c r="D392" s="48"/>
      <c r="E392" s="12"/>
      <c r="F392" s="10"/>
      <c r="G392" s="12"/>
      <c r="H392" s="231"/>
      <c r="I392" s="232"/>
      <c r="J392" s="65"/>
    </row>
    <row r="393" spans="3:10" x14ac:dyDescent="0.25">
      <c r="C393" s="10"/>
      <c r="D393" s="48"/>
      <c r="E393" s="12"/>
      <c r="F393" s="10"/>
      <c r="G393" s="12"/>
      <c r="H393" s="231"/>
      <c r="I393" s="232"/>
      <c r="J393" s="65"/>
    </row>
    <row r="394" spans="3:10" x14ac:dyDescent="0.25">
      <c r="C394" s="10"/>
      <c r="D394" s="48"/>
      <c r="E394" s="12"/>
      <c r="F394" s="10"/>
      <c r="G394" s="12"/>
      <c r="H394" s="231"/>
      <c r="I394" s="232"/>
      <c r="J394" s="65"/>
    </row>
    <row r="395" spans="3:10" x14ac:dyDescent="0.25">
      <c r="C395" s="10"/>
      <c r="D395" s="48"/>
      <c r="E395" s="12"/>
      <c r="F395" s="10"/>
      <c r="G395" s="12"/>
      <c r="H395" s="231"/>
      <c r="I395" s="232"/>
      <c r="J395" s="65"/>
    </row>
    <row r="396" spans="3:10" x14ac:dyDescent="0.25">
      <c r="C396" s="10"/>
      <c r="D396" s="48"/>
      <c r="E396" s="12"/>
      <c r="F396" s="10"/>
      <c r="G396" s="12"/>
      <c r="H396" s="231"/>
      <c r="I396" s="232"/>
      <c r="J396" s="65"/>
    </row>
    <row r="397" spans="3:10" x14ac:dyDescent="0.25">
      <c r="C397" s="10"/>
      <c r="D397" s="48"/>
      <c r="E397" s="12"/>
      <c r="F397" s="10"/>
      <c r="G397" s="12"/>
      <c r="H397" s="231"/>
      <c r="I397" s="232"/>
      <c r="J397" s="65"/>
    </row>
    <row r="398" spans="3:10" x14ac:dyDescent="0.25">
      <c r="C398" s="10"/>
      <c r="D398" s="48"/>
      <c r="E398" s="12"/>
      <c r="F398" s="10"/>
      <c r="G398" s="12"/>
      <c r="H398" s="231"/>
      <c r="I398" s="232"/>
      <c r="J398" s="65"/>
    </row>
    <row r="399" spans="3:10" x14ac:dyDescent="0.25">
      <c r="C399" s="10"/>
      <c r="D399" s="48"/>
      <c r="E399" s="12"/>
      <c r="F399" s="10"/>
      <c r="G399" s="12"/>
      <c r="H399" s="231"/>
      <c r="I399" s="232"/>
      <c r="J399" s="65"/>
    </row>
    <row r="400" spans="3:10" x14ac:dyDescent="0.25">
      <c r="C400" s="10"/>
      <c r="D400" s="48"/>
      <c r="E400" s="12"/>
      <c r="F400" s="10"/>
      <c r="G400" s="12"/>
      <c r="H400" s="231"/>
      <c r="I400" s="232"/>
      <c r="J400" s="65"/>
    </row>
    <row r="401" spans="3:10" x14ac:dyDescent="0.25">
      <c r="C401" s="10"/>
      <c r="D401" s="48"/>
      <c r="E401" s="12"/>
      <c r="F401" s="10"/>
      <c r="G401" s="12"/>
      <c r="H401" s="231"/>
      <c r="I401" s="232"/>
      <c r="J401" s="65"/>
    </row>
    <row r="402" spans="3:10" x14ac:dyDescent="0.25">
      <c r="C402" s="10"/>
      <c r="D402" s="48"/>
      <c r="E402" s="12"/>
      <c r="F402" s="10"/>
      <c r="G402" s="12"/>
      <c r="H402" s="231"/>
      <c r="I402" s="232"/>
      <c r="J402" s="65"/>
    </row>
    <row r="403" spans="3:10" x14ac:dyDescent="0.25">
      <c r="C403" s="10"/>
      <c r="D403" s="48"/>
      <c r="E403" s="12"/>
      <c r="F403" s="10"/>
      <c r="G403" s="12"/>
      <c r="H403" s="231"/>
      <c r="I403" s="232"/>
      <c r="J403" s="65"/>
    </row>
    <row r="404" spans="3:10" x14ac:dyDescent="0.25">
      <c r="C404" s="10"/>
      <c r="D404" s="48"/>
      <c r="E404" s="12"/>
      <c r="F404" s="10"/>
      <c r="G404" s="12"/>
      <c r="H404" s="231"/>
      <c r="I404" s="232"/>
      <c r="J404" s="65"/>
    </row>
    <row r="405" spans="3:10" x14ac:dyDescent="0.25">
      <c r="C405" s="10"/>
      <c r="D405" s="48"/>
      <c r="E405" s="12"/>
      <c r="F405" s="10"/>
      <c r="G405" s="12"/>
      <c r="H405" s="231"/>
      <c r="I405" s="232"/>
      <c r="J405" s="65"/>
    </row>
    <row r="406" spans="3:10" x14ac:dyDescent="0.25">
      <c r="C406" s="10"/>
      <c r="D406" s="48"/>
      <c r="E406" s="12"/>
      <c r="F406" s="10"/>
      <c r="G406" s="12"/>
      <c r="H406" s="231"/>
      <c r="I406" s="232"/>
      <c r="J406" s="65"/>
    </row>
    <row r="407" spans="3:10" x14ac:dyDescent="0.25">
      <c r="C407" s="10"/>
      <c r="D407" s="48"/>
      <c r="E407" s="12"/>
      <c r="F407" s="10"/>
      <c r="G407" s="12"/>
      <c r="H407" s="231"/>
      <c r="I407" s="232"/>
      <c r="J407" s="65"/>
    </row>
    <row r="408" spans="3:10" x14ac:dyDescent="0.25">
      <c r="C408" s="10"/>
      <c r="D408" s="48"/>
      <c r="E408" s="12"/>
      <c r="F408" s="10"/>
      <c r="G408" s="12"/>
      <c r="H408" s="231"/>
      <c r="I408" s="232"/>
      <c r="J408" s="65"/>
    </row>
    <row r="409" spans="3:10" x14ac:dyDescent="0.25">
      <c r="C409" s="10"/>
      <c r="D409" s="48"/>
      <c r="E409" s="12"/>
      <c r="F409" s="10"/>
      <c r="G409" s="12"/>
      <c r="H409" s="231"/>
      <c r="I409" s="232"/>
      <c r="J409" s="65"/>
    </row>
    <row r="410" spans="3:10" x14ac:dyDescent="0.25">
      <c r="C410" s="10"/>
      <c r="D410" s="48"/>
      <c r="E410" s="12"/>
      <c r="F410" s="10"/>
      <c r="G410" s="12"/>
      <c r="H410" s="231"/>
      <c r="I410" s="232"/>
      <c r="J410" s="65"/>
    </row>
    <row r="411" spans="3:10" x14ac:dyDescent="0.25">
      <c r="C411" s="10"/>
      <c r="D411" s="48"/>
      <c r="E411" s="12"/>
      <c r="F411" s="10"/>
      <c r="G411" s="12"/>
      <c r="H411" s="231"/>
      <c r="I411" s="232"/>
      <c r="J411" s="65"/>
    </row>
    <row r="412" spans="3:10" x14ac:dyDescent="0.25">
      <c r="C412" s="10"/>
      <c r="D412" s="48"/>
      <c r="E412" s="12"/>
      <c r="F412" s="10"/>
      <c r="G412" s="12"/>
      <c r="H412" s="231"/>
      <c r="I412" s="232"/>
      <c r="J412" s="65"/>
    </row>
    <row r="413" spans="3:10" x14ac:dyDescent="0.25">
      <c r="C413" s="10"/>
      <c r="D413" s="48"/>
      <c r="E413" s="12"/>
      <c r="F413" s="10"/>
      <c r="G413" s="12"/>
      <c r="H413" s="231"/>
      <c r="I413" s="232"/>
      <c r="J413" s="65"/>
    </row>
    <row r="414" spans="3:10" x14ac:dyDescent="0.25">
      <c r="C414" s="10"/>
      <c r="D414" s="48"/>
      <c r="E414" s="12"/>
      <c r="F414" s="10"/>
      <c r="G414" s="12"/>
      <c r="H414" s="231"/>
      <c r="I414" s="232"/>
      <c r="J414" s="65"/>
    </row>
    <row r="415" spans="3:10" x14ac:dyDescent="0.25">
      <c r="C415" s="10"/>
      <c r="D415" s="48"/>
      <c r="E415" s="12"/>
      <c r="F415" s="10"/>
      <c r="G415" s="12"/>
      <c r="H415" s="231"/>
      <c r="I415" s="232"/>
      <c r="J415" s="65"/>
    </row>
    <row r="416" spans="3:10" x14ac:dyDescent="0.25">
      <c r="C416" s="10"/>
      <c r="D416" s="48"/>
      <c r="E416" s="12"/>
      <c r="F416" s="10"/>
      <c r="G416" s="12"/>
      <c r="H416" s="231"/>
      <c r="I416" s="232"/>
      <c r="J416" s="65"/>
    </row>
    <row r="417" spans="3:10" x14ac:dyDescent="0.25">
      <c r="C417" s="10"/>
      <c r="D417" s="48"/>
      <c r="E417" s="12"/>
      <c r="F417" s="10"/>
      <c r="G417" s="12"/>
      <c r="H417" s="231"/>
      <c r="I417" s="232"/>
      <c r="J417" s="65"/>
    </row>
    <row r="418" spans="3:10" x14ac:dyDescent="0.25">
      <c r="C418" s="10"/>
      <c r="D418" s="48"/>
      <c r="E418" s="12"/>
      <c r="F418" s="10"/>
      <c r="G418" s="12"/>
      <c r="H418" s="231"/>
      <c r="I418" s="232"/>
      <c r="J418" s="65"/>
    </row>
    <row r="419" spans="3:10" x14ac:dyDescent="0.25">
      <c r="C419" s="10"/>
      <c r="D419" s="48"/>
      <c r="E419" s="12"/>
      <c r="F419" s="10"/>
      <c r="G419" s="12"/>
      <c r="H419" s="231"/>
      <c r="I419" s="232"/>
      <c r="J419" s="65"/>
    </row>
    <row r="420" spans="3:10" x14ac:dyDescent="0.25">
      <c r="C420" s="10"/>
      <c r="D420" s="48"/>
      <c r="E420" s="12"/>
      <c r="F420" s="10"/>
      <c r="G420" s="12"/>
      <c r="H420" s="231"/>
      <c r="I420" s="232"/>
      <c r="J420" s="65"/>
    </row>
    <row r="421" spans="3:10" x14ac:dyDescent="0.25">
      <c r="C421" s="10"/>
      <c r="D421" s="48"/>
      <c r="E421" s="12"/>
      <c r="F421" s="10"/>
      <c r="G421" s="12"/>
      <c r="H421" s="231"/>
      <c r="I421" s="232"/>
      <c r="J421" s="65"/>
    </row>
    <row r="422" spans="3:10" x14ac:dyDescent="0.25">
      <c r="C422" s="10"/>
      <c r="D422" s="48"/>
      <c r="E422" s="12"/>
      <c r="F422" s="10"/>
      <c r="G422" s="12"/>
      <c r="H422" s="231"/>
      <c r="I422" s="232"/>
      <c r="J422" s="65"/>
    </row>
    <row r="423" spans="3:10" x14ac:dyDescent="0.25">
      <c r="C423" s="10"/>
      <c r="D423" s="48"/>
      <c r="E423" s="12"/>
      <c r="F423" s="10"/>
      <c r="G423" s="12"/>
      <c r="H423" s="231"/>
      <c r="I423" s="232"/>
      <c r="J423" s="65"/>
    </row>
    <row r="424" spans="3:10" x14ac:dyDescent="0.25">
      <c r="C424" s="10"/>
      <c r="D424" s="48"/>
      <c r="E424" s="12"/>
      <c r="F424" s="10"/>
      <c r="G424" s="12"/>
      <c r="H424" s="231"/>
      <c r="I424" s="232"/>
      <c r="J424" s="65"/>
    </row>
    <row r="425" spans="3:10" x14ac:dyDescent="0.25">
      <c r="C425" s="10"/>
      <c r="D425" s="48"/>
      <c r="E425" s="12"/>
      <c r="F425" s="10"/>
      <c r="G425" s="12"/>
      <c r="H425" s="231"/>
      <c r="I425" s="232"/>
      <c r="J425" s="65"/>
    </row>
    <row r="426" spans="3:10" x14ac:dyDescent="0.25">
      <c r="C426" s="10"/>
      <c r="D426" s="48"/>
      <c r="E426" s="12"/>
      <c r="F426" s="10"/>
      <c r="G426" s="12"/>
      <c r="H426" s="231"/>
      <c r="I426" s="232"/>
      <c r="J426" s="65"/>
    </row>
    <row r="427" spans="3:10" x14ac:dyDescent="0.25">
      <c r="C427" s="10"/>
      <c r="D427" s="48"/>
      <c r="E427" s="12"/>
      <c r="F427" s="10"/>
      <c r="G427" s="12"/>
      <c r="H427" s="231"/>
      <c r="I427" s="232"/>
      <c r="J427" s="65"/>
    </row>
    <row r="428" spans="3:10" x14ac:dyDescent="0.25">
      <c r="C428" s="10"/>
      <c r="D428" s="48"/>
      <c r="E428" s="12"/>
      <c r="F428" s="10"/>
      <c r="G428" s="12"/>
      <c r="H428" s="231"/>
      <c r="I428" s="232"/>
      <c r="J428" s="65"/>
    </row>
    <row r="429" spans="3:10" x14ac:dyDescent="0.25">
      <c r="C429" s="10"/>
      <c r="D429" s="48"/>
      <c r="E429" s="12"/>
      <c r="F429" s="10"/>
      <c r="G429" s="12"/>
      <c r="H429" s="231"/>
      <c r="I429" s="232"/>
      <c r="J429" s="65"/>
    </row>
    <row r="430" spans="3:10" x14ac:dyDescent="0.25">
      <c r="C430" s="10"/>
      <c r="D430" s="48"/>
      <c r="E430" s="12"/>
      <c r="F430" s="10"/>
      <c r="G430" s="12"/>
      <c r="H430" s="231"/>
      <c r="I430" s="232"/>
      <c r="J430" s="65"/>
    </row>
    <row r="431" spans="3:10" x14ac:dyDescent="0.25">
      <c r="C431" s="10"/>
      <c r="D431" s="48"/>
      <c r="E431" s="12"/>
      <c r="F431" s="10"/>
      <c r="G431" s="12"/>
      <c r="H431" s="231"/>
      <c r="I431" s="232"/>
      <c r="J431" s="65"/>
    </row>
    <row r="432" spans="3:10" x14ac:dyDescent="0.25">
      <c r="C432" s="10"/>
      <c r="D432" s="48"/>
      <c r="E432" s="12"/>
      <c r="F432" s="10"/>
      <c r="G432" s="12"/>
      <c r="H432" s="231"/>
      <c r="I432" s="232"/>
      <c r="J432" s="65"/>
    </row>
    <row r="433" spans="3:10" x14ac:dyDescent="0.25">
      <c r="C433" s="10"/>
      <c r="D433" s="48"/>
      <c r="E433" s="12"/>
      <c r="F433" s="10"/>
      <c r="G433" s="12"/>
      <c r="H433" s="231"/>
      <c r="I433" s="232"/>
      <c r="J433" s="65"/>
    </row>
    <row r="434" spans="3:10" x14ac:dyDescent="0.25">
      <c r="C434" s="10"/>
      <c r="D434" s="48"/>
      <c r="E434" s="12"/>
      <c r="F434" s="10"/>
      <c r="G434" s="12"/>
      <c r="H434" s="231"/>
      <c r="I434" s="232"/>
      <c r="J434" s="65"/>
    </row>
    <row r="435" spans="3:10" x14ac:dyDescent="0.25">
      <c r="C435" s="10"/>
      <c r="D435" s="48"/>
      <c r="E435" s="12"/>
      <c r="F435" s="10"/>
      <c r="G435" s="12"/>
      <c r="H435" s="231"/>
      <c r="I435" s="232"/>
      <c r="J435" s="65"/>
    </row>
    <row r="436" spans="3:10" x14ac:dyDescent="0.25">
      <c r="C436" s="10"/>
      <c r="D436" s="48"/>
      <c r="E436" s="12"/>
      <c r="F436" s="10"/>
      <c r="G436" s="12"/>
      <c r="H436" s="231"/>
      <c r="I436" s="232"/>
      <c r="J436" s="65"/>
    </row>
    <row r="437" spans="3:10" x14ac:dyDescent="0.25">
      <c r="C437" s="10"/>
      <c r="D437" s="48"/>
      <c r="E437" s="12"/>
      <c r="F437" s="10"/>
      <c r="G437" s="12"/>
      <c r="H437" s="231"/>
      <c r="I437" s="232"/>
      <c r="J437" s="65"/>
    </row>
    <row r="438" spans="3:10" x14ac:dyDescent="0.25">
      <c r="C438" s="10"/>
      <c r="D438" s="48"/>
      <c r="E438" s="12"/>
      <c r="F438" s="10"/>
      <c r="G438" s="12"/>
      <c r="H438" s="231"/>
      <c r="I438" s="232"/>
      <c r="J438" s="65"/>
    </row>
    <row r="439" spans="3:10" x14ac:dyDescent="0.25">
      <c r="C439" s="10"/>
      <c r="D439" s="48"/>
      <c r="E439" s="12"/>
      <c r="F439" s="10"/>
      <c r="G439" s="12"/>
      <c r="H439" s="231"/>
      <c r="I439" s="232"/>
      <c r="J439" s="65"/>
    </row>
    <row r="440" spans="3:10" x14ac:dyDescent="0.25">
      <c r="C440" s="10"/>
      <c r="D440" s="48"/>
      <c r="E440" s="12"/>
      <c r="F440" s="10"/>
      <c r="G440" s="12"/>
      <c r="H440" s="231"/>
      <c r="I440" s="232"/>
      <c r="J440" s="65"/>
    </row>
    <row r="441" spans="3:10" x14ac:dyDescent="0.25">
      <c r="C441" s="10"/>
      <c r="D441" s="48"/>
      <c r="E441" s="12"/>
      <c r="F441" s="10"/>
      <c r="G441" s="12"/>
      <c r="H441" s="231"/>
      <c r="I441" s="232"/>
      <c r="J441" s="65"/>
    </row>
    <row r="442" spans="3:10" x14ac:dyDescent="0.25">
      <c r="C442" s="10"/>
      <c r="D442" s="48"/>
      <c r="E442" s="12"/>
      <c r="F442" s="10"/>
      <c r="G442" s="12"/>
      <c r="H442" s="231"/>
      <c r="I442" s="232"/>
      <c r="J442" s="65"/>
    </row>
    <row r="443" spans="3:10" x14ac:dyDescent="0.25">
      <c r="C443" s="10"/>
      <c r="D443" s="48"/>
      <c r="E443" s="12"/>
      <c r="F443" s="10"/>
      <c r="G443" s="12"/>
      <c r="H443" s="231"/>
      <c r="I443" s="232"/>
      <c r="J443" s="65"/>
    </row>
    <row r="444" spans="3:10" x14ac:dyDescent="0.25">
      <c r="C444" s="10"/>
      <c r="D444" s="48"/>
      <c r="E444" s="12"/>
      <c r="F444" s="10"/>
      <c r="G444" s="12"/>
      <c r="H444" s="231"/>
      <c r="I444" s="232"/>
      <c r="J444" s="65"/>
    </row>
    <row r="445" spans="3:10" x14ac:dyDescent="0.25">
      <c r="C445" s="10"/>
      <c r="D445" s="48"/>
      <c r="E445" s="12"/>
      <c r="F445" s="10"/>
      <c r="G445" s="12"/>
      <c r="H445" s="231"/>
      <c r="I445" s="232"/>
      <c r="J445" s="65"/>
    </row>
    <row r="446" spans="3:10" x14ac:dyDescent="0.25">
      <c r="C446" s="10"/>
      <c r="D446" s="48"/>
      <c r="E446" s="12"/>
      <c r="F446" s="10"/>
      <c r="G446" s="12"/>
      <c r="H446" s="231"/>
      <c r="I446" s="232"/>
      <c r="J446" s="65"/>
    </row>
    <row r="447" spans="3:10" x14ac:dyDescent="0.25">
      <c r="C447" s="10"/>
      <c r="D447" s="48"/>
      <c r="E447" s="12"/>
      <c r="F447" s="10"/>
      <c r="G447" s="12"/>
      <c r="H447" s="231"/>
      <c r="I447" s="232"/>
      <c r="J447" s="65"/>
    </row>
    <row r="448" spans="3:10" x14ac:dyDescent="0.25">
      <c r="C448" s="10"/>
      <c r="D448" s="48"/>
      <c r="E448" s="12"/>
      <c r="F448" s="10"/>
      <c r="G448" s="12"/>
      <c r="H448" s="231"/>
      <c r="I448" s="232"/>
      <c r="J448" s="65"/>
    </row>
    <row r="449" spans="3:10" x14ac:dyDescent="0.25">
      <c r="C449" s="10"/>
      <c r="D449" s="48"/>
      <c r="E449" s="12"/>
      <c r="F449" s="10"/>
      <c r="G449" s="12"/>
      <c r="H449" s="231"/>
      <c r="I449" s="232"/>
      <c r="J449" s="65"/>
    </row>
    <row r="450" spans="3:10" x14ac:dyDescent="0.25">
      <c r="C450" s="10"/>
      <c r="D450" s="48"/>
      <c r="E450" s="12"/>
      <c r="F450" s="10"/>
      <c r="G450" s="12"/>
      <c r="H450" s="231"/>
      <c r="I450" s="232"/>
      <c r="J450" s="65"/>
    </row>
    <row r="451" spans="3:10" x14ac:dyDescent="0.25">
      <c r="C451" s="10"/>
      <c r="D451" s="48"/>
      <c r="E451" s="12"/>
      <c r="F451" s="10"/>
      <c r="G451" s="12"/>
      <c r="H451" s="231"/>
      <c r="I451" s="232"/>
      <c r="J451" s="65"/>
    </row>
    <row r="452" spans="3:10" x14ac:dyDescent="0.25">
      <c r="C452" s="10"/>
      <c r="D452" s="48"/>
      <c r="E452" s="12"/>
      <c r="F452" s="10"/>
      <c r="G452" s="12"/>
      <c r="H452" s="231"/>
      <c r="I452" s="232"/>
      <c r="J452" s="65"/>
    </row>
    <row r="453" spans="3:10" x14ac:dyDescent="0.25">
      <c r="C453" s="10"/>
      <c r="D453" s="48"/>
      <c r="E453" s="12"/>
      <c r="F453" s="10"/>
      <c r="G453" s="12"/>
      <c r="H453" s="231"/>
      <c r="I453" s="232"/>
      <c r="J453" s="65"/>
    </row>
    <row r="454" spans="3:10" x14ac:dyDescent="0.25">
      <c r="C454" s="10"/>
      <c r="D454" s="48"/>
      <c r="E454" s="12"/>
      <c r="F454" s="10"/>
      <c r="G454" s="12"/>
      <c r="H454" s="231"/>
      <c r="I454" s="232"/>
      <c r="J454" s="65"/>
    </row>
    <row r="455" spans="3:10" x14ac:dyDescent="0.25">
      <c r="C455" s="10"/>
      <c r="D455" s="48"/>
      <c r="E455" s="12"/>
      <c r="F455" s="10"/>
      <c r="G455" s="12"/>
      <c r="H455" s="231"/>
      <c r="I455" s="232"/>
      <c r="J455" s="65"/>
    </row>
    <row r="456" spans="3:10" x14ac:dyDescent="0.25">
      <c r="C456" s="10"/>
      <c r="D456" s="48"/>
      <c r="E456" s="12"/>
      <c r="F456" s="10"/>
      <c r="G456" s="12"/>
      <c r="H456" s="231"/>
      <c r="I456" s="232"/>
      <c r="J456" s="65"/>
    </row>
    <row r="457" spans="3:10" x14ac:dyDescent="0.25">
      <c r="C457" s="10"/>
      <c r="D457" s="48"/>
      <c r="E457" s="12"/>
      <c r="F457" s="10"/>
      <c r="G457" s="12"/>
      <c r="H457" s="231"/>
      <c r="I457" s="232"/>
      <c r="J457" s="65"/>
    </row>
    <row r="458" spans="3:10" x14ac:dyDescent="0.25">
      <c r="C458" s="10"/>
      <c r="D458" s="48"/>
      <c r="E458" s="12"/>
      <c r="F458" s="10"/>
      <c r="G458" s="12"/>
      <c r="H458" s="231"/>
      <c r="I458" s="232"/>
      <c r="J458" s="65"/>
    </row>
    <row r="459" spans="3:10" x14ac:dyDescent="0.25">
      <c r="C459" s="10"/>
      <c r="D459" s="48"/>
      <c r="E459" s="12"/>
      <c r="F459" s="10"/>
      <c r="G459" s="12"/>
      <c r="H459" s="231"/>
      <c r="I459" s="232"/>
      <c r="J459" s="65"/>
    </row>
    <row r="460" spans="3:10" x14ac:dyDescent="0.25">
      <c r="C460" s="10"/>
      <c r="D460" s="48"/>
      <c r="E460" s="12"/>
      <c r="F460" s="10"/>
      <c r="G460" s="12"/>
      <c r="H460" s="231"/>
      <c r="I460" s="232"/>
      <c r="J460" s="65"/>
    </row>
    <row r="461" spans="3:10" x14ac:dyDescent="0.25">
      <c r="C461" s="10"/>
      <c r="D461" s="48"/>
      <c r="E461" s="12"/>
      <c r="F461" s="10"/>
      <c r="G461" s="12"/>
      <c r="H461" s="231"/>
      <c r="I461" s="232"/>
      <c r="J461" s="65"/>
    </row>
    <row r="462" spans="3:10" x14ac:dyDescent="0.25">
      <c r="C462" s="10"/>
      <c r="D462" s="48"/>
      <c r="E462" s="12"/>
      <c r="F462" s="10"/>
      <c r="G462" s="12"/>
      <c r="H462" s="231"/>
      <c r="I462" s="232"/>
      <c r="J462" s="65"/>
    </row>
    <row r="463" spans="3:10" x14ac:dyDescent="0.25">
      <c r="C463" s="10"/>
      <c r="D463" s="48"/>
      <c r="E463" s="12"/>
      <c r="F463" s="10"/>
      <c r="G463" s="12"/>
      <c r="H463" s="231"/>
      <c r="I463" s="232"/>
      <c r="J463" s="65"/>
    </row>
    <row r="464" spans="3:10" x14ac:dyDescent="0.25">
      <c r="C464" s="10"/>
      <c r="D464" s="48"/>
      <c r="E464" s="12"/>
      <c r="F464" s="10"/>
      <c r="G464" s="12"/>
      <c r="H464" s="231"/>
      <c r="I464" s="232"/>
      <c r="J464" s="65"/>
    </row>
    <row r="465" spans="3:10" x14ac:dyDescent="0.25">
      <c r="C465" s="10"/>
      <c r="D465" s="48"/>
      <c r="E465" s="12"/>
      <c r="F465" s="10"/>
      <c r="G465" s="12"/>
      <c r="H465" s="231"/>
      <c r="I465" s="232"/>
      <c r="J465" s="65"/>
    </row>
    <row r="466" spans="3:10" x14ac:dyDescent="0.25">
      <c r="C466" s="10"/>
      <c r="D466" s="48"/>
      <c r="E466" s="12"/>
      <c r="F466" s="10"/>
      <c r="G466" s="12"/>
      <c r="H466" s="231"/>
      <c r="I466" s="232"/>
      <c r="J466" s="65"/>
    </row>
    <row r="467" spans="3:10" x14ac:dyDescent="0.25">
      <c r="C467" s="10"/>
      <c r="D467" s="48"/>
      <c r="E467" s="12"/>
      <c r="F467" s="10"/>
      <c r="G467" s="12"/>
      <c r="H467" s="231"/>
      <c r="I467" s="232"/>
      <c r="J467" s="65"/>
    </row>
    <row r="468" spans="3:10" x14ac:dyDescent="0.25">
      <c r="C468" s="10"/>
      <c r="D468" s="48"/>
      <c r="E468" s="12"/>
      <c r="F468" s="10"/>
      <c r="G468" s="12"/>
      <c r="H468" s="231"/>
      <c r="I468" s="232"/>
      <c r="J468" s="65"/>
    </row>
    <row r="469" spans="3:10" x14ac:dyDescent="0.25">
      <c r="C469" s="10"/>
      <c r="D469" s="48"/>
      <c r="E469" s="12"/>
      <c r="F469" s="10"/>
      <c r="G469" s="12"/>
      <c r="H469" s="231"/>
      <c r="I469" s="232"/>
      <c r="J469" s="65"/>
    </row>
    <row r="470" spans="3:10" x14ac:dyDescent="0.25">
      <c r="C470" s="10"/>
      <c r="D470" s="48"/>
      <c r="E470" s="12"/>
      <c r="F470" s="10"/>
      <c r="G470" s="12"/>
      <c r="H470" s="231"/>
      <c r="I470" s="232"/>
      <c r="J470" s="65"/>
    </row>
    <row r="471" spans="3:10" x14ac:dyDescent="0.25">
      <c r="C471" s="10"/>
      <c r="D471" s="48"/>
      <c r="E471" s="12"/>
      <c r="F471" s="10"/>
      <c r="G471" s="12"/>
      <c r="H471" s="231"/>
      <c r="I471" s="232"/>
      <c r="J471" s="65"/>
    </row>
    <row r="472" spans="3:10" x14ac:dyDescent="0.25">
      <c r="C472" s="10"/>
      <c r="D472" s="48"/>
      <c r="E472" s="12"/>
      <c r="F472" s="10"/>
      <c r="G472" s="12"/>
      <c r="H472" s="231"/>
      <c r="I472" s="232"/>
      <c r="J472" s="65"/>
    </row>
    <row r="473" spans="3:10" x14ac:dyDescent="0.25">
      <c r="C473" s="10"/>
      <c r="D473" s="48"/>
      <c r="E473" s="12"/>
      <c r="F473" s="10"/>
      <c r="G473" s="12"/>
      <c r="H473" s="231"/>
      <c r="I473" s="232"/>
      <c r="J473" s="65"/>
    </row>
    <row r="474" spans="3:10" x14ac:dyDescent="0.25">
      <c r="C474" s="10"/>
      <c r="D474" s="48"/>
      <c r="E474" s="12"/>
      <c r="F474" s="10"/>
      <c r="G474" s="12"/>
      <c r="H474" s="231"/>
      <c r="I474" s="232"/>
      <c r="J474" s="65"/>
    </row>
    <row r="475" spans="3:10" x14ac:dyDescent="0.25">
      <c r="C475" s="10"/>
      <c r="D475" s="48"/>
      <c r="E475" s="12"/>
      <c r="F475" s="10"/>
      <c r="G475" s="12"/>
      <c r="H475" s="231"/>
      <c r="I475" s="232"/>
      <c r="J475" s="65"/>
    </row>
    <row r="476" spans="3:10" x14ac:dyDescent="0.25">
      <c r="C476" s="10"/>
      <c r="D476" s="48"/>
      <c r="E476" s="12"/>
      <c r="F476" s="10"/>
      <c r="G476" s="12"/>
      <c r="H476" s="231"/>
      <c r="I476" s="232"/>
      <c r="J476" s="65"/>
    </row>
    <row r="477" spans="3:10" x14ac:dyDescent="0.25">
      <c r="C477" s="10"/>
      <c r="D477" s="48"/>
      <c r="E477" s="12"/>
      <c r="F477" s="10"/>
      <c r="G477" s="12"/>
      <c r="H477" s="231"/>
      <c r="I477" s="232"/>
      <c r="J477" s="65"/>
    </row>
    <row r="478" spans="3:10" x14ac:dyDescent="0.25">
      <c r="C478" s="10"/>
      <c r="D478" s="48"/>
      <c r="E478" s="12"/>
      <c r="F478" s="10"/>
      <c r="G478" s="12"/>
      <c r="H478" s="231"/>
      <c r="I478" s="232"/>
      <c r="J478" s="65"/>
    </row>
    <row r="479" spans="3:10" x14ac:dyDescent="0.25">
      <c r="C479" s="10"/>
      <c r="D479" s="48"/>
      <c r="E479" s="12"/>
      <c r="F479" s="10"/>
      <c r="G479" s="12"/>
      <c r="H479" s="231"/>
      <c r="I479" s="232"/>
      <c r="J479" s="65"/>
    </row>
    <row r="480" spans="3:10" x14ac:dyDescent="0.25">
      <c r="C480" s="10"/>
      <c r="D480" s="48"/>
      <c r="E480" s="12"/>
      <c r="F480" s="10"/>
      <c r="G480" s="12"/>
      <c r="H480" s="231"/>
      <c r="I480" s="232"/>
      <c r="J480" s="65"/>
    </row>
    <row r="481" spans="3:10" x14ac:dyDescent="0.25">
      <c r="C481" s="10"/>
      <c r="D481" s="48"/>
      <c r="E481" s="12"/>
      <c r="F481" s="10"/>
      <c r="G481" s="12"/>
      <c r="H481" s="231"/>
      <c r="I481" s="232"/>
      <c r="J481" s="65"/>
    </row>
    <row r="482" spans="3:10" x14ac:dyDescent="0.25">
      <c r="C482" s="10"/>
      <c r="D482" s="48"/>
      <c r="E482" s="12"/>
      <c r="F482" s="10"/>
      <c r="G482" s="12"/>
      <c r="H482" s="231"/>
      <c r="I482" s="232"/>
      <c r="J482" s="65"/>
    </row>
    <row r="483" spans="3:10" x14ac:dyDescent="0.25">
      <c r="C483" s="10"/>
      <c r="D483" s="48"/>
      <c r="E483" s="12"/>
      <c r="F483" s="10"/>
      <c r="G483" s="12"/>
      <c r="H483" s="231"/>
      <c r="I483" s="232"/>
      <c r="J483" s="65"/>
    </row>
    <row r="484" spans="3:10" x14ac:dyDescent="0.25">
      <c r="C484" s="10"/>
      <c r="D484" s="48"/>
      <c r="E484" s="12"/>
      <c r="F484" s="10"/>
      <c r="G484" s="12"/>
      <c r="H484" s="231"/>
      <c r="I484" s="232"/>
      <c r="J484" s="65"/>
    </row>
    <row r="485" spans="3:10" x14ac:dyDescent="0.25">
      <c r="C485" s="10"/>
      <c r="D485" s="48"/>
      <c r="E485" s="12"/>
      <c r="F485" s="10"/>
      <c r="G485" s="12"/>
      <c r="H485" s="231"/>
      <c r="I485" s="232"/>
      <c r="J485" s="65"/>
    </row>
    <row r="486" spans="3:10" x14ac:dyDescent="0.25">
      <c r="C486" s="10"/>
      <c r="D486" s="48"/>
      <c r="E486" s="12"/>
      <c r="F486" s="10"/>
      <c r="G486" s="12"/>
      <c r="H486" s="231"/>
      <c r="I486" s="232"/>
      <c r="J486" s="65"/>
    </row>
    <row r="487" spans="3:10" x14ac:dyDescent="0.25">
      <c r="C487" s="10"/>
      <c r="D487" s="48"/>
      <c r="E487" s="12"/>
      <c r="F487" s="10"/>
      <c r="G487" s="12"/>
      <c r="H487" s="231"/>
      <c r="I487" s="232"/>
      <c r="J487" s="65"/>
    </row>
    <row r="488" spans="3:10" x14ac:dyDescent="0.25">
      <c r="C488" s="10"/>
      <c r="D488" s="48"/>
      <c r="E488" s="12"/>
      <c r="F488" s="10"/>
      <c r="G488" s="12"/>
      <c r="H488" s="231"/>
      <c r="I488" s="232"/>
      <c r="J488" s="65"/>
    </row>
    <row r="489" spans="3:10" x14ac:dyDescent="0.25">
      <c r="C489" s="10"/>
      <c r="D489" s="48"/>
      <c r="E489" s="12"/>
      <c r="F489" s="10"/>
      <c r="G489" s="12"/>
      <c r="H489" s="231"/>
      <c r="I489" s="232"/>
      <c r="J489" s="65"/>
    </row>
    <row r="490" spans="3:10" x14ac:dyDescent="0.25">
      <c r="C490" s="10"/>
      <c r="D490" s="48"/>
      <c r="E490" s="12"/>
      <c r="F490" s="10"/>
      <c r="G490" s="12"/>
      <c r="H490" s="231"/>
      <c r="I490" s="232"/>
      <c r="J490" s="65"/>
    </row>
    <row r="491" spans="3:10" x14ac:dyDescent="0.25">
      <c r="C491" s="10"/>
      <c r="D491" s="48"/>
      <c r="E491" s="12"/>
      <c r="F491" s="10"/>
      <c r="G491" s="12"/>
      <c r="H491" s="231"/>
      <c r="I491" s="232"/>
      <c r="J491" s="65"/>
    </row>
    <row r="492" spans="3:10" x14ac:dyDescent="0.25">
      <c r="C492" s="10"/>
      <c r="D492" s="48"/>
      <c r="E492" s="12"/>
      <c r="F492" s="10"/>
      <c r="G492" s="12"/>
      <c r="H492" s="231"/>
      <c r="I492" s="232"/>
      <c r="J492" s="65"/>
    </row>
    <row r="493" spans="3:10" x14ac:dyDescent="0.25">
      <c r="C493" s="10"/>
      <c r="D493" s="48"/>
      <c r="E493" s="12"/>
      <c r="F493" s="10"/>
      <c r="G493" s="12"/>
      <c r="H493" s="231"/>
      <c r="I493" s="232"/>
      <c r="J493" s="65"/>
    </row>
    <row r="494" spans="3:10" x14ac:dyDescent="0.25">
      <c r="C494" s="10"/>
      <c r="D494" s="48"/>
      <c r="E494" s="12"/>
      <c r="F494" s="10"/>
      <c r="G494" s="12"/>
      <c r="H494" s="231"/>
      <c r="I494" s="232"/>
      <c r="J494" s="65"/>
    </row>
    <row r="495" spans="3:10" x14ac:dyDescent="0.25">
      <c r="C495" s="10"/>
      <c r="D495" s="48"/>
      <c r="E495" s="12"/>
      <c r="F495" s="10"/>
      <c r="G495" s="12"/>
      <c r="H495" s="231"/>
      <c r="I495" s="232"/>
      <c r="J495" s="65"/>
    </row>
    <row r="496" spans="3:10" x14ac:dyDescent="0.25">
      <c r="C496" s="10"/>
      <c r="D496" s="48"/>
      <c r="E496" s="12"/>
      <c r="F496" s="10"/>
      <c r="G496" s="12"/>
      <c r="H496" s="12"/>
      <c r="I496" s="13"/>
      <c r="J496" s="14"/>
    </row>
    <row r="497" spans="3:10" x14ac:dyDescent="0.25">
      <c r="C497" s="10"/>
      <c r="D497" s="48"/>
      <c r="E497" s="12"/>
      <c r="F497" s="10"/>
      <c r="G497" s="12"/>
      <c r="H497" s="12"/>
      <c r="I497" s="13"/>
      <c r="J497" s="14"/>
    </row>
    <row r="498" spans="3:10" x14ac:dyDescent="0.25">
      <c r="C498" s="10"/>
      <c r="D498" s="48"/>
      <c r="E498" s="12"/>
      <c r="F498" s="10"/>
      <c r="G498" s="12"/>
      <c r="H498" s="12"/>
      <c r="I498" s="13"/>
      <c r="J498" s="14"/>
    </row>
    <row r="499" spans="3:10" x14ac:dyDescent="0.25">
      <c r="C499" s="10"/>
      <c r="D499" s="48"/>
      <c r="E499" s="12"/>
      <c r="F499" s="10"/>
      <c r="G499" s="12"/>
      <c r="H499" s="12"/>
      <c r="I499" s="13"/>
      <c r="J499" s="14"/>
    </row>
    <row r="500" spans="3:10" x14ac:dyDescent="0.25">
      <c r="C500" s="10"/>
      <c r="D500" s="48"/>
      <c r="E500" s="12"/>
      <c r="F500" s="10"/>
      <c r="G500" s="12"/>
      <c r="H500" s="12"/>
      <c r="I500" s="13"/>
      <c r="J500" s="14"/>
    </row>
    <row r="501" spans="3:10" x14ac:dyDescent="0.25">
      <c r="C501" s="10"/>
      <c r="D501" s="48"/>
      <c r="E501" s="12"/>
      <c r="F501" s="10"/>
      <c r="G501" s="12"/>
      <c r="H501" s="12"/>
      <c r="I501" s="13"/>
      <c r="J501" s="14"/>
    </row>
    <row r="502" spans="3:10" x14ac:dyDescent="0.25">
      <c r="C502" s="10"/>
      <c r="D502" s="48"/>
      <c r="E502" s="12"/>
      <c r="F502" s="10"/>
      <c r="G502" s="12"/>
      <c r="H502" s="12"/>
      <c r="I502" s="13"/>
      <c r="J502" s="14"/>
    </row>
    <row r="503" spans="3:10" x14ac:dyDescent="0.25">
      <c r="C503" s="10"/>
      <c r="D503" s="48"/>
      <c r="E503" s="12"/>
      <c r="F503" s="10"/>
      <c r="G503" s="12"/>
      <c r="H503" s="12"/>
      <c r="I503" s="13"/>
      <c r="J503" s="14"/>
    </row>
    <row r="504" spans="3:10" x14ac:dyDescent="0.25">
      <c r="C504" s="10"/>
      <c r="D504" s="48"/>
      <c r="E504" s="12"/>
      <c r="F504" s="10"/>
      <c r="G504" s="12"/>
      <c r="H504" s="12"/>
      <c r="I504" s="13"/>
      <c r="J504" s="14"/>
    </row>
  </sheetData>
  <sheetProtection algorithmName="SHA-512" hashValue="BhkrBH3tavqNYpd9g1B459z3dxWYkm5gPZbPp7HSz+EMK7Bbe9ivvbqVWQ9FTULAgZBPhSu8f3QRk5DCz4HbDg==" saltValue="3OL2vXnB1ZtCQp17ClU3Hw==" spinCount="100000" sheet="1" objects="1" scenarios="1"/>
  <mergeCells count="1">
    <mergeCell ref="D7:E7"/>
  </mergeCells>
  <dataValidations count="2">
    <dataValidation type="list" allowBlank="1" showInputMessage="1" showErrorMessage="1" sqref="C7" xr:uid="{6E2E0CB2-D714-491F-82DB-CA25057B8385}">
      <formula1>CustomerCode</formula1>
    </dataValidation>
    <dataValidation type="list" allowBlank="1" showInputMessage="1" showErrorMessage="1" sqref="S8" xr:uid="{B52FA1BE-F73A-46D3-8F62-C787FEAE2E9E}">
      <formula1>"Debet-Kredit,Kredit-Debet"</formula1>
    </dataValidation>
  </dataValidations>
  <hyperlinks>
    <hyperlink ref="A2" location="akoontan" display="🅜" xr:uid="{47BD320B-BAB7-4EB1-95ED-E231DBB39DDC}"/>
  </hyperlinks>
  <pageMargins left="0.7" right="0.7" top="0.75" bottom="0.75" header="0.3" footer="0.3"/>
  <pageSetup scale="27"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E56F7-1C4F-4834-B06A-E14442D42113}">
  <sheetPr codeName="Sheet18">
    <pageSetUpPr fitToPage="1"/>
  </sheetPr>
  <dimension ref="A1:AH66"/>
  <sheetViews>
    <sheetView showGridLines="0" workbookViewId="0">
      <pane ySplit="9" topLeftCell="A10" activePane="bottomLeft" state="frozen"/>
      <selection activeCell="A2" sqref="A2"/>
      <selection pane="bottomLeft" activeCell="L12" sqref="L12"/>
    </sheetView>
  </sheetViews>
  <sheetFormatPr defaultColWidth="8.7109375" defaultRowHeight="15" x14ac:dyDescent="0.25"/>
  <cols>
    <col min="1" max="1" width="5.7109375" style="10" customWidth="1"/>
    <col min="2" max="2" width="5.5703125" style="10" customWidth="1"/>
    <col min="3" max="3" width="13.7109375" style="1" customWidth="1"/>
    <col min="4" max="4" width="10.28515625" style="49" customWidth="1"/>
    <col min="5" max="5" width="40.5703125" style="3" customWidth="1"/>
    <col min="6" max="6" width="7.5703125" style="1" customWidth="1"/>
    <col min="7" max="7" width="20.42578125" style="3" customWidth="1"/>
    <col min="8" max="8" width="15.5703125" style="3" customWidth="1"/>
    <col min="9" max="9" width="15.5703125" style="4" customWidth="1"/>
    <col min="10" max="10" width="15.5703125" style="5" customWidth="1"/>
    <col min="11" max="12" width="15.5703125" style="14" customWidth="1"/>
    <col min="13" max="16" width="8.7109375" style="8" customWidth="1"/>
    <col min="17" max="17" width="12.5703125" style="18" hidden="1" customWidth="1"/>
    <col min="18" max="18" width="25" style="18" hidden="1" customWidth="1"/>
    <col min="19" max="19" width="20" style="18" hidden="1" customWidth="1"/>
    <col min="20" max="20" width="8.7109375" style="18" hidden="1" customWidth="1"/>
    <col min="21" max="21" width="11.5703125" style="18" hidden="1" customWidth="1"/>
    <col min="22" max="22" width="11.85546875" style="18" hidden="1" customWidth="1"/>
    <col min="23" max="23" width="10.5703125" style="18" hidden="1" customWidth="1"/>
    <col min="24" max="24" width="11.140625" style="18" hidden="1" customWidth="1"/>
    <col min="25" max="25" width="13.42578125" style="18" hidden="1" customWidth="1"/>
    <col min="26" max="26" width="12.5703125" style="18" hidden="1" customWidth="1"/>
    <col min="27" max="27" width="13.28515625" style="434" hidden="1" customWidth="1"/>
    <col min="28" max="28" width="8.7109375" style="18" hidden="1" customWidth="1"/>
    <col min="29" max="56" width="8.7109375" style="8" customWidth="1"/>
    <col min="57" max="16384" width="8.7109375" style="8"/>
  </cols>
  <sheetData>
    <row r="1" spans="1:34" s="96" customFormat="1" ht="5.0999999999999996" customHeight="1" x14ac:dyDescent="0.25">
      <c r="B1" s="107"/>
      <c r="D1" s="101"/>
      <c r="E1" s="97"/>
      <c r="G1" s="97"/>
      <c r="H1" s="102"/>
      <c r="I1" s="102"/>
      <c r="J1" s="102"/>
      <c r="L1" s="77"/>
      <c r="M1" s="77"/>
      <c r="N1" s="77"/>
      <c r="O1" s="77"/>
      <c r="P1" s="77"/>
      <c r="Q1" s="94"/>
      <c r="R1" s="94"/>
      <c r="S1" s="94"/>
      <c r="T1" s="94"/>
      <c r="U1" s="94"/>
      <c r="V1" s="94"/>
      <c r="W1" s="94"/>
      <c r="X1" s="94"/>
      <c r="Y1" s="94"/>
      <c r="Z1" s="94"/>
      <c r="AA1" s="432"/>
      <c r="AB1" s="94"/>
      <c r="AC1" s="77"/>
      <c r="AD1" s="77"/>
      <c r="AE1" s="77"/>
      <c r="AF1" s="77"/>
      <c r="AG1" s="77"/>
      <c r="AH1" s="77"/>
    </row>
    <row r="2" spans="1:34" s="257" customFormat="1" ht="24.95" customHeight="1" x14ac:dyDescent="0.25">
      <c r="A2" s="253" t="s">
        <v>258</v>
      </c>
      <c r="B2" s="254" t="s">
        <v>265</v>
      </c>
      <c r="C2" s="272"/>
      <c r="D2" s="273"/>
      <c r="E2" s="272"/>
      <c r="F2" s="272"/>
      <c r="G2" s="272"/>
      <c r="H2" s="272"/>
      <c r="I2" s="272"/>
      <c r="J2" s="272"/>
      <c r="K2" s="272"/>
      <c r="Q2" s="277"/>
      <c r="R2" s="277"/>
      <c r="S2" s="277"/>
      <c r="T2" s="277"/>
      <c r="U2" s="277"/>
      <c r="V2" s="277"/>
      <c r="W2" s="277"/>
      <c r="X2" s="277"/>
      <c r="Y2" s="277"/>
      <c r="Z2" s="277"/>
      <c r="AA2" s="433"/>
      <c r="AB2" s="277"/>
    </row>
    <row r="3" spans="1:34" s="257" customFormat="1" ht="5.0999999999999996" customHeight="1" x14ac:dyDescent="0.25">
      <c r="B3" s="275"/>
      <c r="D3" s="262"/>
      <c r="E3" s="256"/>
      <c r="G3" s="256"/>
      <c r="H3" s="263"/>
      <c r="I3" s="263"/>
      <c r="J3" s="263"/>
      <c r="Q3" s="277"/>
      <c r="R3" s="277"/>
      <c r="S3" s="277"/>
      <c r="T3" s="277"/>
      <c r="U3" s="277"/>
      <c r="V3" s="277"/>
      <c r="W3" s="277"/>
      <c r="X3" s="277"/>
      <c r="Y3" s="277"/>
      <c r="Z3" s="277"/>
      <c r="AA3" s="433"/>
      <c r="AB3" s="277"/>
    </row>
    <row r="4" spans="1:34" s="77" customFormat="1" ht="5.0999999999999996" customHeight="1" x14ac:dyDescent="0.25">
      <c r="B4" s="92"/>
      <c r="D4" s="82"/>
      <c r="E4" s="78"/>
      <c r="G4" s="78"/>
      <c r="H4" s="83"/>
      <c r="I4" s="83"/>
      <c r="J4" s="83"/>
      <c r="Q4" s="94"/>
      <c r="R4" s="94"/>
      <c r="S4" s="94"/>
      <c r="T4" s="94"/>
      <c r="U4" s="94"/>
      <c r="V4" s="94"/>
      <c r="W4" s="94"/>
      <c r="X4" s="94"/>
      <c r="Y4" s="94"/>
      <c r="Z4" s="94"/>
      <c r="AA4" s="432"/>
      <c r="AB4" s="94"/>
    </row>
    <row r="5" spans="1:34" ht="5.0999999999999996" customHeight="1" x14ac:dyDescent="0.25">
      <c r="C5" s="10"/>
      <c r="D5" s="48"/>
      <c r="E5" s="12"/>
      <c r="F5" s="10"/>
      <c r="G5" s="12"/>
      <c r="H5" s="12"/>
      <c r="I5" s="13"/>
      <c r="J5" s="14"/>
    </row>
    <row r="6" spans="1:34" ht="14.45" customHeight="1" x14ac:dyDescent="0.25">
      <c r="B6" s="25"/>
      <c r="C6" s="396" t="s">
        <v>349</v>
      </c>
      <c r="D6" s="397"/>
      <c r="E6" s="397"/>
      <c r="F6" s="10"/>
      <c r="G6" s="15"/>
      <c r="H6" s="398"/>
      <c r="I6" s="398"/>
      <c r="J6" s="252" t="s">
        <v>97</v>
      </c>
      <c r="Q6" s="435" t="s">
        <v>100</v>
      </c>
      <c r="R6" s="436">
        <f>IFERROR(INDEX(Supplier!F:F,MATCH(C7,Supplier!C:C,0),0),"")</f>
        <v>2110</v>
      </c>
      <c r="S6" s="436" t="str">
        <f>IFERROR(INDEX(Supplier!G:G,MATCH(C7,Supplier!C:C,0),0),"")</f>
        <v>Utang Usaha Supplier</v>
      </c>
    </row>
    <row r="7" spans="1:34" ht="14.45" customHeight="1" x14ac:dyDescent="0.25">
      <c r="B7" s="12"/>
      <c r="C7" s="58" t="s">
        <v>292</v>
      </c>
      <c r="D7" s="708" t="str">
        <f>IFERROR(IF(C6="Supplier",VLOOKUP(C7,SupplierTable,2,FALSE),VLOOKUP(C7,CustomerTable,2,FALSE)),"")</f>
        <v>Supplier 1</v>
      </c>
      <c r="E7" s="708"/>
      <c r="F7" s="10"/>
      <c r="G7" s="12"/>
      <c r="H7" s="307" t="s">
        <v>249</v>
      </c>
      <c r="I7" s="72">
        <v>43466</v>
      </c>
      <c r="J7" s="66">
        <v>30000000</v>
      </c>
      <c r="Q7" s="435"/>
      <c r="R7" s="435" t="s">
        <v>35</v>
      </c>
      <c r="S7" s="437">
        <f>IFERROR(IF(C6="Supplier",VLOOKUP(C7,SupplierTable,3,FALSE),VLOOKUP(C7,CustomerTable,3,FALSE)),"")</f>
        <v>30000000</v>
      </c>
    </row>
    <row r="8" spans="1:34" ht="14.45" customHeight="1" x14ac:dyDescent="0.25">
      <c r="B8" s="12"/>
      <c r="C8" s="12"/>
      <c r="D8" s="12"/>
      <c r="E8" s="12"/>
      <c r="F8" s="10"/>
      <c r="G8" s="12"/>
      <c r="H8" s="400" t="s">
        <v>250</v>
      </c>
      <c r="I8" s="73">
        <v>43495</v>
      </c>
      <c r="J8" s="66">
        <v>51200000</v>
      </c>
      <c r="Q8" s="435"/>
      <c r="R8" s="435" t="s">
        <v>98</v>
      </c>
      <c r="S8" s="437" t="s">
        <v>662</v>
      </c>
    </row>
    <row r="9" spans="1:34" ht="5.0999999999999996" customHeight="1" x14ac:dyDescent="0.25">
      <c r="C9" s="10"/>
      <c r="D9" s="48"/>
      <c r="E9" s="12"/>
      <c r="F9" s="10"/>
      <c r="G9" s="12"/>
      <c r="H9" s="12"/>
      <c r="I9" s="13"/>
      <c r="J9" s="14"/>
    </row>
    <row r="10" spans="1:34" x14ac:dyDescent="0.25">
      <c r="C10" s="10"/>
      <c r="D10" s="48"/>
      <c r="E10" s="12"/>
      <c r="F10" s="10"/>
      <c r="G10" s="12"/>
      <c r="H10" s="231"/>
      <c r="I10" s="232"/>
      <c r="J10" s="65"/>
    </row>
    <row r="11" spans="1:34" x14ac:dyDescent="0.25">
      <c r="C11" s="10"/>
      <c r="D11" s="48"/>
      <c r="E11" s="12"/>
      <c r="F11" s="10"/>
      <c r="G11" s="12"/>
      <c r="H11" s="231"/>
      <c r="I11" s="232"/>
      <c r="J11" s="65"/>
    </row>
    <row r="12" spans="1:34" x14ac:dyDescent="0.25">
      <c r="C12" s="10"/>
      <c r="D12" s="48"/>
      <c r="E12" s="12"/>
      <c r="F12" s="10"/>
      <c r="G12" s="12"/>
      <c r="H12" s="231"/>
      <c r="I12" s="232"/>
      <c r="J12" s="65"/>
    </row>
    <row r="13" spans="1:34" x14ac:dyDescent="0.25">
      <c r="C13" s="10"/>
      <c r="D13" s="48"/>
      <c r="E13" s="12"/>
      <c r="F13" s="10"/>
      <c r="G13" s="12"/>
      <c r="H13" s="231"/>
      <c r="I13" s="232"/>
      <c r="J13" s="65"/>
    </row>
    <row r="14" spans="1:34" x14ac:dyDescent="0.25">
      <c r="C14" s="10"/>
      <c r="D14" s="48"/>
      <c r="E14" s="12"/>
      <c r="F14" s="10"/>
      <c r="G14" s="12"/>
      <c r="H14" s="231"/>
      <c r="I14" s="232"/>
      <c r="J14" s="65"/>
    </row>
    <row r="15" spans="1:34" x14ac:dyDescent="0.25">
      <c r="C15" s="10"/>
      <c r="D15" s="48"/>
      <c r="E15" s="12"/>
      <c r="F15" s="10"/>
      <c r="G15" s="12"/>
      <c r="H15" s="231"/>
      <c r="I15" s="232"/>
      <c r="J15" s="65"/>
    </row>
    <row r="16" spans="1:34" x14ac:dyDescent="0.25">
      <c r="C16" s="10"/>
      <c r="D16" s="48"/>
      <c r="E16" s="12"/>
      <c r="F16" s="10"/>
      <c r="G16" s="12"/>
      <c r="H16" s="231"/>
      <c r="I16" s="232"/>
      <c r="J16" s="65"/>
    </row>
    <row r="17" spans="3:10" x14ac:dyDescent="0.25">
      <c r="C17" s="10"/>
      <c r="D17" s="48"/>
      <c r="E17" s="12"/>
      <c r="F17" s="10"/>
      <c r="G17" s="12"/>
      <c r="H17" s="231"/>
      <c r="I17" s="232"/>
      <c r="J17" s="65"/>
    </row>
    <row r="18" spans="3:10" x14ac:dyDescent="0.25">
      <c r="C18" s="10"/>
      <c r="D18" s="48"/>
      <c r="E18" s="12"/>
      <c r="F18" s="10"/>
      <c r="G18" s="12"/>
      <c r="H18" s="231"/>
      <c r="I18" s="232"/>
      <c r="J18" s="65"/>
    </row>
    <row r="19" spans="3:10" x14ac:dyDescent="0.25">
      <c r="C19" s="10"/>
      <c r="D19" s="48"/>
      <c r="E19" s="12"/>
      <c r="F19" s="10"/>
      <c r="G19" s="12"/>
      <c r="H19" s="231"/>
      <c r="I19" s="232"/>
      <c r="J19" s="65"/>
    </row>
    <row r="20" spans="3:10" x14ac:dyDescent="0.25">
      <c r="C20" s="10"/>
      <c r="D20" s="48"/>
      <c r="E20" s="12"/>
      <c r="F20" s="10"/>
      <c r="G20" s="12"/>
      <c r="H20" s="231"/>
      <c r="I20" s="232"/>
      <c r="J20" s="65"/>
    </row>
    <row r="21" spans="3:10" x14ac:dyDescent="0.25">
      <c r="C21" s="10"/>
      <c r="D21" s="48"/>
      <c r="E21" s="12"/>
      <c r="F21" s="10"/>
      <c r="G21" s="12"/>
      <c r="H21" s="231"/>
      <c r="I21" s="232"/>
      <c r="J21" s="65"/>
    </row>
    <row r="22" spans="3:10" x14ac:dyDescent="0.25">
      <c r="C22" s="10"/>
      <c r="D22" s="48"/>
      <c r="E22" s="12"/>
      <c r="F22" s="10"/>
      <c r="G22" s="12"/>
      <c r="H22" s="231"/>
      <c r="I22" s="232"/>
      <c r="J22" s="65"/>
    </row>
    <row r="23" spans="3:10" x14ac:dyDescent="0.25">
      <c r="C23" s="10"/>
      <c r="D23" s="48"/>
      <c r="E23" s="12"/>
      <c r="F23" s="10"/>
      <c r="G23" s="12"/>
      <c r="H23" s="231"/>
      <c r="I23" s="232"/>
      <c r="J23" s="65"/>
    </row>
    <row r="24" spans="3:10" x14ac:dyDescent="0.25">
      <c r="C24" s="10"/>
      <c r="D24" s="48"/>
      <c r="E24" s="12"/>
      <c r="F24" s="10"/>
      <c r="G24" s="12"/>
      <c r="H24" s="231"/>
      <c r="I24" s="232"/>
      <c r="J24" s="65"/>
    </row>
    <row r="25" spans="3:10" x14ac:dyDescent="0.25">
      <c r="C25" s="10"/>
      <c r="D25" s="48"/>
      <c r="E25" s="12"/>
      <c r="F25" s="10"/>
      <c r="G25" s="12"/>
      <c r="H25" s="231"/>
      <c r="I25" s="232"/>
      <c r="J25" s="65"/>
    </row>
    <row r="26" spans="3:10" x14ac:dyDescent="0.25">
      <c r="C26" s="10"/>
      <c r="D26" s="48"/>
      <c r="E26" s="12"/>
      <c r="F26" s="10"/>
      <c r="G26" s="12"/>
      <c r="H26" s="231"/>
      <c r="I26" s="232"/>
      <c r="J26" s="65"/>
    </row>
    <row r="27" spans="3:10" x14ac:dyDescent="0.25">
      <c r="C27" s="10"/>
      <c r="D27" s="48"/>
      <c r="E27" s="12"/>
      <c r="F27" s="10"/>
      <c r="G27" s="12"/>
      <c r="H27" s="231"/>
      <c r="I27" s="232"/>
      <c r="J27" s="65"/>
    </row>
    <row r="28" spans="3:10" x14ac:dyDescent="0.25">
      <c r="C28" s="10"/>
      <c r="D28" s="48"/>
      <c r="E28" s="12"/>
      <c r="F28" s="10"/>
      <c r="G28" s="12"/>
      <c r="H28" s="231"/>
      <c r="I28" s="232"/>
      <c r="J28" s="65"/>
    </row>
    <row r="29" spans="3:10" x14ac:dyDescent="0.25">
      <c r="C29" s="10"/>
      <c r="D29" s="48"/>
      <c r="E29" s="12"/>
      <c r="F29" s="10"/>
      <c r="G29" s="12"/>
      <c r="H29" s="231"/>
      <c r="I29" s="232"/>
      <c r="J29" s="65"/>
    </row>
    <row r="30" spans="3:10" x14ac:dyDescent="0.25">
      <c r="C30" s="10"/>
      <c r="D30" s="48"/>
      <c r="E30" s="12"/>
      <c r="F30" s="10"/>
      <c r="G30" s="12"/>
      <c r="H30" s="231"/>
      <c r="I30" s="232"/>
      <c r="J30" s="65"/>
    </row>
    <row r="31" spans="3:10" x14ac:dyDescent="0.25">
      <c r="C31" s="10"/>
      <c r="D31" s="48"/>
      <c r="E31" s="12"/>
      <c r="F31" s="10"/>
      <c r="G31" s="12"/>
      <c r="H31" s="231"/>
      <c r="I31" s="232"/>
      <c r="J31" s="65"/>
    </row>
    <row r="32" spans="3:10" x14ac:dyDescent="0.25">
      <c r="C32" s="10"/>
      <c r="D32" s="48"/>
      <c r="E32" s="12"/>
      <c r="F32" s="10"/>
      <c r="G32" s="12"/>
      <c r="H32" s="231"/>
      <c r="I32" s="232"/>
      <c r="J32" s="65"/>
    </row>
    <row r="33" spans="3:10" x14ac:dyDescent="0.25">
      <c r="C33" s="10"/>
      <c r="D33" s="48"/>
      <c r="E33" s="12"/>
      <c r="F33" s="10"/>
      <c r="G33" s="12"/>
      <c r="H33" s="231"/>
      <c r="I33" s="232"/>
      <c r="J33" s="65"/>
    </row>
    <row r="34" spans="3:10" x14ac:dyDescent="0.25">
      <c r="C34" s="10"/>
      <c r="D34" s="48"/>
      <c r="E34" s="12"/>
      <c r="F34" s="10"/>
      <c r="G34" s="12"/>
      <c r="H34" s="231"/>
      <c r="I34" s="232"/>
      <c r="J34" s="65"/>
    </row>
    <row r="35" spans="3:10" x14ac:dyDescent="0.25">
      <c r="C35" s="10"/>
      <c r="D35" s="48"/>
      <c r="E35" s="12"/>
      <c r="F35" s="10"/>
      <c r="G35" s="12"/>
      <c r="H35" s="231"/>
      <c r="I35" s="232"/>
      <c r="J35" s="65"/>
    </row>
    <row r="36" spans="3:10" x14ac:dyDescent="0.25">
      <c r="C36" s="10"/>
      <c r="D36" s="48"/>
      <c r="E36" s="12"/>
      <c r="F36" s="10"/>
      <c r="G36" s="12"/>
      <c r="H36" s="231"/>
      <c r="I36" s="232"/>
      <c r="J36" s="65"/>
    </row>
    <row r="37" spans="3:10" x14ac:dyDescent="0.25">
      <c r="C37" s="10"/>
      <c r="D37" s="48"/>
      <c r="E37" s="12"/>
      <c r="F37" s="10"/>
      <c r="G37" s="12"/>
      <c r="H37" s="231"/>
      <c r="I37" s="232"/>
      <c r="J37" s="65"/>
    </row>
    <row r="38" spans="3:10" x14ac:dyDescent="0.25">
      <c r="C38" s="10"/>
      <c r="D38" s="48"/>
      <c r="E38" s="12"/>
      <c r="F38" s="10"/>
      <c r="G38" s="12"/>
      <c r="H38" s="231"/>
      <c r="I38" s="232"/>
      <c r="J38" s="65"/>
    </row>
    <row r="39" spans="3:10" x14ac:dyDescent="0.25">
      <c r="C39" s="10"/>
      <c r="D39" s="48"/>
      <c r="E39" s="12"/>
      <c r="F39" s="10"/>
      <c r="G39" s="12"/>
      <c r="H39" s="231"/>
      <c r="I39" s="232"/>
      <c r="J39" s="65"/>
    </row>
    <row r="40" spans="3:10" x14ac:dyDescent="0.25">
      <c r="C40" s="10"/>
      <c r="D40" s="48"/>
      <c r="E40" s="12"/>
      <c r="F40" s="10"/>
      <c r="G40" s="12"/>
      <c r="H40" s="231"/>
      <c r="I40" s="232"/>
      <c r="J40" s="65"/>
    </row>
    <row r="41" spans="3:10" x14ac:dyDescent="0.25">
      <c r="C41" s="10"/>
      <c r="D41" s="48"/>
      <c r="E41" s="12"/>
      <c r="F41" s="10"/>
      <c r="G41" s="12"/>
      <c r="H41" s="231"/>
      <c r="I41" s="232"/>
      <c r="J41" s="65"/>
    </row>
    <row r="42" spans="3:10" x14ac:dyDescent="0.25">
      <c r="C42" s="10"/>
      <c r="D42" s="48"/>
      <c r="E42" s="12"/>
      <c r="F42" s="10"/>
      <c r="G42" s="12"/>
      <c r="H42" s="231"/>
      <c r="I42" s="232"/>
      <c r="J42" s="65"/>
    </row>
    <row r="43" spans="3:10" x14ac:dyDescent="0.25">
      <c r="C43" s="10"/>
      <c r="D43" s="48"/>
      <c r="E43" s="12"/>
      <c r="F43" s="10"/>
      <c r="G43" s="12"/>
      <c r="H43" s="231"/>
      <c r="I43" s="232"/>
      <c r="J43" s="65"/>
    </row>
    <row r="44" spans="3:10" x14ac:dyDescent="0.25">
      <c r="C44" s="10"/>
      <c r="D44" s="48"/>
      <c r="E44" s="12"/>
      <c r="F44" s="10"/>
      <c r="G44" s="12"/>
      <c r="H44" s="231"/>
      <c r="I44" s="232"/>
      <c r="J44" s="65"/>
    </row>
    <row r="45" spans="3:10" x14ac:dyDescent="0.25">
      <c r="C45" s="10"/>
      <c r="D45" s="48"/>
      <c r="E45" s="12"/>
      <c r="F45" s="10"/>
      <c r="G45" s="12"/>
      <c r="H45" s="231"/>
      <c r="I45" s="232"/>
      <c r="J45" s="65"/>
    </row>
    <row r="46" spans="3:10" x14ac:dyDescent="0.25">
      <c r="C46" s="10"/>
      <c r="D46" s="48"/>
      <c r="E46" s="12"/>
      <c r="F46" s="10"/>
      <c r="G46" s="12"/>
      <c r="H46" s="231"/>
      <c r="I46" s="232"/>
      <c r="J46" s="65"/>
    </row>
    <row r="47" spans="3:10" x14ac:dyDescent="0.25">
      <c r="C47" s="10"/>
      <c r="D47" s="48"/>
      <c r="E47" s="12"/>
      <c r="F47" s="10"/>
      <c r="G47" s="12"/>
      <c r="H47" s="231"/>
      <c r="I47" s="232"/>
      <c r="J47" s="65"/>
    </row>
    <row r="48" spans="3:10" x14ac:dyDescent="0.25">
      <c r="C48" s="10"/>
      <c r="D48" s="48"/>
      <c r="E48" s="12"/>
      <c r="F48" s="10"/>
      <c r="G48" s="12"/>
      <c r="H48" s="231"/>
      <c r="I48" s="232"/>
      <c r="J48" s="65"/>
    </row>
    <row r="49" spans="3:10" x14ac:dyDescent="0.25">
      <c r="C49" s="10"/>
      <c r="D49" s="48"/>
      <c r="E49" s="12"/>
      <c r="F49" s="10"/>
      <c r="G49" s="12"/>
      <c r="H49" s="231"/>
      <c r="I49" s="232"/>
      <c r="J49" s="65"/>
    </row>
    <row r="50" spans="3:10" x14ac:dyDescent="0.25">
      <c r="C50" s="10"/>
      <c r="D50" s="48"/>
      <c r="E50" s="12"/>
      <c r="F50" s="10"/>
      <c r="G50" s="12"/>
      <c r="H50" s="231"/>
      <c r="I50" s="232"/>
      <c r="J50" s="65"/>
    </row>
    <row r="51" spans="3:10" x14ac:dyDescent="0.25">
      <c r="C51" s="10"/>
      <c r="D51" s="48"/>
      <c r="E51" s="12"/>
      <c r="F51" s="10"/>
      <c r="G51" s="12"/>
      <c r="H51" s="231"/>
      <c r="I51" s="232"/>
      <c r="J51" s="65"/>
    </row>
    <row r="52" spans="3:10" x14ac:dyDescent="0.25">
      <c r="C52" s="10"/>
      <c r="D52" s="48"/>
      <c r="E52" s="12"/>
      <c r="F52" s="10"/>
      <c r="G52" s="12"/>
      <c r="H52" s="231"/>
      <c r="I52" s="232"/>
      <c r="J52" s="65"/>
    </row>
    <row r="53" spans="3:10" x14ac:dyDescent="0.25">
      <c r="C53" s="10"/>
      <c r="D53" s="48"/>
      <c r="E53" s="12"/>
      <c r="F53" s="10"/>
      <c r="G53" s="12"/>
      <c r="H53" s="231"/>
      <c r="I53" s="232"/>
      <c r="J53" s="65"/>
    </row>
    <row r="54" spans="3:10" x14ac:dyDescent="0.25">
      <c r="C54" s="10"/>
      <c r="D54" s="48"/>
      <c r="E54" s="12"/>
      <c r="F54" s="10"/>
      <c r="G54" s="12"/>
      <c r="H54" s="231"/>
      <c r="I54" s="232"/>
      <c r="J54" s="65"/>
    </row>
    <row r="55" spans="3:10" x14ac:dyDescent="0.25">
      <c r="C55" s="10"/>
      <c r="D55" s="48"/>
      <c r="E55" s="12"/>
      <c r="F55" s="10"/>
      <c r="G55" s="12"/>
      <c r="H55" s="231"/>
      <c r="I55" s="232"/>
      <c r="J55" s="65"/>
    </row>
    <row r="56" spans="3:10" x14ac:dyDescent="0.25">
      <c r="C56" s="10"/>
      <c r="D56" s="48"/>
      <c r="E56" s="12"/>
      <c r="F56" s="10"/>
      <c r="G56" s="12"/>
      <c r="H56" s="231"/>
      <c r="I56" s="232"/>
      <c r="J56" s="65"/>
    </row>
    <row r="57" spans="3:10" x14ac:dyDescent="0.25">
      <c r="C57" s="10"/>
      <c r="D57" s="48"/>
      <c r="E57" s="12"/>
      <c r="F57" s="10"/>
      <c r="G57" s="12"/>
      <c r="H57" s="231"/>
      <c r="I57" s="232"/>
      <c r="J57" s="65"/>
    </row>
    <row r="58" spans="3:10" x14ac:dyDescent="0.25">
      <c r="C58" s="10"/>
      <c r="D58" s="48"/>
      <c r="E58" s="12"/>
      <c r="F58" s="10"/>
      <c r="G58" s="12"/>
      <c r="H58" s="12"/>
      <c r="I58" s="13"/>
      <c r="J58" s="14"/>
    </row>
    <row r="59" spans="3:10" x14ac:dyDescent="0.25">
      <c r="C59" s="10"/>
      <c r="D59" s="48"/>
      <c r="E59" s="12"/>
      <c r="F59" s="10"/>
      <c r="G59" s="12"/>
      <c r="H59" s="12"/>
      <c r="I59" s="13"/>
      <c r="J59" s="14"/>
    </row>
    <row r="60" spans="3:10" x14ac:dyDescent="0.25">
      <c r="C60" s="10"/>
      <c r="D60" s="48"/>
      <c r="E60" s="12"/>
      <c r="F60" s="10"/>
      <c r="G60" s="12"/>
      <c r="H60" s="12"/>
      <c r="I60" s="13"/>
      <c r="J60" s="14"/>
    </row>
    <row r="61" spans="3:10" x14ac:dyDescent="0.25">
      <c r="C61" s="10"/>
      <c r="D61" s="48"/>
      <c r="E61" s="12"/>
      <c r="F61" s="10"/>
      <c r="G61" s="12"/>
      <c r="H61" s="12"/>
      <c r="I61" s="13"/>
      <c r="J61" s="14"/>
    </row>
    <row r="62" spans="3:10" x14ac:dyDescent="0.25">
      <c r="C62" s="10"/>
      <c r="D62" s="48"/>
      <c r="E62" s="12"/>
      <c r="F62" s="10"/>
      <c r="G62" s="12"/>
      <c r="H62" s="12"/>
      <c r="I62" s="13"/>
      <c r="J62" s="14"/>
    </row>
    <row r="63" spans="3:10" x14ac:dyDescent="0.25">
      <c r="C63" s="10"/>
      <c r="D63" s="48"/>
      <c r="E63" s="12"/>
      <c r="F63" s="10"/>
      <c r="G63" s="12"/>
      <c r="H63" s="12"/>
      <c r="I63" s="13"/>
      <c r="J63" s="14"/>
    </row>
    <row r="64" spans="3:10" x14ac:dyDescent="0.25">
      <c r="C64" s="10"/>
      <c r="D64" s="48"/>
      <c r="E64" s="12"/>
      <c r="F64" s="10"/>
      <c r="G64" s="12"/>
      <c r="H64" s="12"/>
      <c r="I64" s="13"/>
      <c r="J64" s="14"/>
    </row>
    <row r="65" spans="3:10" x14ac:dyDescent="0.25">
      <c r="C65" s="10"/>
      <c r="D65" s="48"/>
      <c r="E65" s="12"/>
      <c r="F65" s="10"/>
      <c r="G65" s="12"/>
      <c r="H65" s="12"/>
      <c r="I65" s="13"/>
      <c r="J65" s="14"/>
    </row>
    <row r="66" spans="3:10" x14ac:dyDescent="0.25">
      <c r="C66" s="10"/>
      <c r="D66" s="48"/>
      <c r="E66" s="12"/>
      <c r="F66" s="10"/>
      <c r="G66" s="12"/>
      <c r="H66" s="12"/>
      <c r="I66" s="13"/>
      <c r="J66" s="14"/>
    </row>
  </sheetData>
  <sheetProtection algorithmName="SHA-512" hashValue="L+SwWShTk2ufRB34NGVXpeIKZoZsNkPV5w9D6j+6sRV3724MLLM/CAcovGHY/01pp64iLV3ZNmLH577G5BaFWQ==" saltValue="KoxbybYJro0YNuauspF+3Q==" spinCount="100000" sheet="1" objects="1" scenarios="1"/>
  <mergeCells count="1">
    <mergeCell ref="D7:E7"/>
  </mergeCells>
  <dataValidations count="2">
    <dataValidation type="list" allowBlank="1" showInputMessage="1" showErrorMessage="1" sqref="S8" xr:uid="{AA745C7B-3465-4FA2-B118-CEF912B5BF70}">
      <formula1>"Debet-Kredit,Kredit-Debet"</formula1>
    </dataValidation>
    <dataValidation type="list" allowBlank="1" showInputMessage="1" showErrorMessage="1" sqref="C7" xr:uid="{EDB25294-E501-4617-8512-1E60A3D6564D}">
      <formula1>SupplierCode</formula1>
    </dataValidation>
  </dataValidations>
  <hyperlinks>
    <hyperlink ref="A2" location="akoontan" display="🅜" xr:uid="{8057AFDB-B589-4ACB-8989-5951B30A854E}"/>
  </hyperlinks>
  <pageMargins left="0.7" right="0.7" top="0.75" bottom="0.75" header="0.3" footer="0.3"/>
  <pageSetup scale="46" fitToHeight="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D1754-B309-4F38-8EC4-F05149142FE2}">
  <sheetPr codeName="Sheet19"/>
  <dimension ref="A1:BM208"/>
  <sheetViews>
    <sheetView showGridLines="0" workbookViewId="0">
      <pane xSplit="12" ySplit="8" topLeftCell="P9" activePane="bottomRight" state="frozen"/>
      <selection activeCell="A2" sqref="A2"/>
      <selection pane="topRight" activeCell="A2" sqref="A2"/>
      <selection pane="bottomLeft" activeCell="A2" sqref="A2"/>
      <selection pane="bottomRight" activeCell="P13" sqref="P13"/>
    </sheetView>
  </sheetViews>
  <sheetFormatPr defaultRowHeight="15" x14ac:dyDescent="0.25"/>
  <cols>
    <col min="1" max="1" width="5.7109375" style="235" customWidth="1"/>
    <col min="2" max="2" width="5.7109375" style="235" hidden="1" customWidth="1"/>
    <col min="3" max="3" width="8.140625" style="235" hidden="1" customWidth="1"/>
    <col min="4" max="4" width="5.85546875" style="235" hidden="1" customWidth="1"/>
    <col min="5" max="10" width="4.7109375" style="235" hidden="1" customWidth="1"/>
    <col min="11" max="11" width="13.42578125" style="2" customWidth="1"/>
    <col min="12" max="12" width="31.28515625" bestFit="1" customWidth="1"/>
    <col min="13" max="13" width="13.5703125" style="71" bestFit="1" customWidth="1"/>
    <col min="14" max="15" width="13.5703125" style="71" customWidth="1"/>
    <col min="16" max="16" width="15.28515625" style="71" bestFit="1" customWidth="1"/>
    <col min="17" max="17" width="10.5703125" bestFit="1" customWidth="1"/>
    <col min="18" max="18" width="12.7109375" bestFit="1" customWidth="1"/>
    <col min="19" max="19" width="31.7109375" bestFit="1" customWidth="1"/>
    <col min="20" max="20" width="22" customWidth="1"/>
    <col min="21" max="21" width="31.85546875" bestFit="1" customWidth="1"/>
    <col min="22" max="22" width="13.42578125" customWidth="1"/>
    <col min="23" max="23" width="37" bestFit="1" customWidth="1"/>
    <col min="24" max="25" width="15.7109375" customWidth="1"/>
    <col min="26" max="26" width="15.28515625" style="71" bestFit="1" customWidth="1"/>
    <col min="27" max="28" width="15.7109375" customWidth="1"/>
    <col min="29" max="29" width="15.28515625" style="71" bestFit="1" customWidth="1"/>
    <col min="30" max="31" width="15.7109375" customWidth="1"/>
    <col min="32" max="32" width="15.28515625" style="71" bestFit="1" customWidth="1"/>
    <col min="33" max="34" width="15.7109375" customWidth="1"/>
    <col min="35" max="35" width="15.28515625" style="71" bestFit="1" customWidth="1"/>
    <col min="36" max="37" width="15.7109375" customWidth="1"/>
    <col min="38" max="38" width="15.28515625" style="71" bestFit="1" customWidth="1"/>
    <col min="39" max="40" width="15.7109375" customWidth="1"/>
    <col min="41" max="41" width="15.28515625" style="71" bestFit="1" customWidth="1"/>
    <col min="42" max="43" width="15.7109375" customWidth="1"/>
    <col min="44" max="44" width="15.28515625" style="71" bestFit="1" customWidth="1"/>
    <col min="45" max="46" width="15.7109375" customWidth="1"/>
    <col min="47" max="47" width="15.28515625" style="71" bestFit="1" customWidth="1"/>
    <col min="48" max="49" width="15.7109375" customWidth="1"/>
    <col min="50" max="50" width="15.28515625" style="71" bestFit="1" customWidth="1"/>
    <col min="51" max="52" width="15.7109375" customWidth="1"/>
    <col min="53" max="53" width="15.28515625" style="71" bestFit="1" customWidth="1"/>
    <col min="54" max="55" width="15.7109375" customWidth="1"/>
    <col min="56" max="56" width="15.28515625" style="71" bestFit="1" customWidth="1"/>
    <col min="57" max="58" width="15.7109375" customWidth="1"/>
    <col min="59" max="59" width="15.28515625" style="71" bestFit="1" customWidth="1"/>
    <col min="61" max="61" width="8.7109375" bestFit="1" customWidth="1"/>
    <col min="62" max="65" width="12.5703125" style="235" hidden="1" customWidth="1"/>
  </cols>
  <sheetData>
    <row r="1" spans="1:65" s="80" customFormat="1" ht="5.0999999999999996" customHeight="1" x14ac:dyDescent="0.25">
      <c r="A1" s="143"/>
      <c r="B1" s="143"/>
      <c r="C1" s="143"/>
      <c r="D1" s="143"/>
      <c r="E1" s="143"/>
      <c r="F1" s="143"/>
      <c r="G1" s="143"/>
      <c r="H1" s="143"/>
      <c r="I1" s="143"/>
      <c r="J1" s="143"/>
      <c r="K1" s="79"/>
      <c r="M1" s="91"/>
      <c r="N1" s="91"/>
      <c r="O1" s="91"/>
      <c r="P1" s="91"/>
      <c r="Z1" s="91">
        <f>Y7</f>
        <v>43466</v>
      </c>
      <c r="AC1" s="91">
        <f t="shared" ref="AC1" si="0">AB7</f>
        <v>43497</v>
      </c>
      <c r="AF1" s="91">
        <f t="shared" ref="AF1" si="1">AE7</f>
        <v>43525</v>
      </c>
      <c r="AI1" s="91">
        <f t="shared" ref="AI1" si="2">AH7</f>
        <v>43556</v>
      </c>
      <c r="AL1" s="91">
        <f t="shared" ref="AL1" si="3">AK7</f>
        <v>43586</v>
      </c>
      <c r="AO1" s="91">
        <f t="shared" ref="AO1" si="4">AN7</f>
        <v>43617</v>
      </c>
      <c r="AR1" s="91">
        <f t="shared" ref="AR1" si="5">AQ7</f>
        <v>43647</v>
      </c>
      <c r="AU1" s="91">
        <f t="shared" ref="AU1" si="6">AT7</f>
        <v>43678</v>
      </c>
      <c r="AX1" s="91">
        <f t="shared" ref="AX1" si="7">AW7</f>
        <v>43709</v>
      </c>
      <c r="BA1" s="91">
        <f t="shared" ref="BA1" si="8">AZ7</f>
        <v>43739</v>
      </c>
      <c r="BD1" s="91">
        <f t="shared" ref="BD1" si="9">BC7</f>
        <v>43770</v>
      </c>
      <c r="BG1" s="91">
        <f t="shared" ref="BG1" si="10">BF7</f>
        <v>43800</v>
      </c>
      <c r="BJ1" s="143"/>
      <c r="BK1" s="143"/>
      <c r="BL1" s="143"/>
      <c r="BM1" s="143"/>
    </row>
    <row r="2" spans="1:65" s="259" customFormat="1" ht="24.95" customHeight="1" x14ac:dyDescent="0.25">
      <c r="A2" s="253" t="s">
        <v>258</v>
      </c>
      <c r="B2" s="253"/>
      <c r="C2" s="254"/>
      <c r="D2" s="254"/>
      <c r="E2" s="254"/>
      <c r="F2" s="254"/>
      <c r="G2" s="254"/>
      <c r="H2" s="254"/>
      <c r="I2" s="254"/>
      <c r="J2" s="254"/>
      <c r="K2" s="254" t="s">
        <v>261</v>
      </c>
      <c r="M2" s="278"/>
      <c r="N2" s="278"/>
      <c r="O2" s="278"/>
      <c r="P2" s="278"/>
      <c r="Z2" s="278"/>
      <c r="AC2" s="278"/>
      <c r="AF2" s="278"/>
      <c r="AI2" s="278"/>
      <c r="AL2" s="278"/>
      <c r="AO2" s="278"/>
      <c r="AR2" s="278"/>
      <c r="AU2" s="278"/>
      <c r="AX2" s="278"/>
      <c r="BA2" s="278"/>
      <c r="BD2" s="278"/>
      <c r="BG2" s="278"/>
      <c r="BJ2" s="288"/>
      <c r="BK2" s="288"/>
      <c r="BL2" s="288"/>
      <c r="BM2" s="288"/>
    </row>
    <row r="3" spans="1:65" s="259" customFormat="1" ht="5.0999999999999996" customHeight="1" x14ac:dyDescent="0.25">
      <c r="A3" s="288"/>
      <c r="B3" s="288"/>
      <c r="C3" s="288"/>
      <c r="D3" s="288"/>
      <c r="E3" s="288"/>
      <c r="F3" s="288"/>
      <c r="G3" s="288"/>
      <c r="H3" s="288"/>
      <c r="I3" s="288"/>
      <c r="J3" s="288"/>
      <c r="K3" s="260"/>
      <c r="M3" s="278"/>
      <c r="N3" s="278"/>
      <c r="O3" s="278"/>
      <c r="P3" s="278"/>
      <c r="Z3" s="278"/>
      <c r="AC3" s="278"/>
      <c r="AF3" s="278"/>
      <c r="AI3" s="278"/>
      <c r="AL3" s="278"/>
      <c r="AO3" s="278"/>
      <c r="AR3" s="278"/>
      <c r="AU3" s="278"/>
      <c r="AX3" s="278"/>
      <c r="BA3" s="278"/>
      <c r="BD3" s="278"/>
      <c r="BG3" s="278"/>
      <c r="BJ3" s="288"/>
      <c r="BK3" s="288"/>
      <c r="BL3" s="288"/>
      <c r="BM3" s="288"/>
    </row>
    <row r="4" spans="1:65" s="80" customFormat="1" ht="5.0999999999999996" customHeight="1" x14ac:dyDescent="0.25">
      <c r="A4" s="143"/>
      <c r="B4" s="143"/>
      <c r="C4" s="143"/>
      <c r="D4" s="143"/>
      <c r="E4" s="143"/>
      <c r="F4" s="143"/>
      <c r="G4" s="143"/>
      <c r="H4" s="143"/>
      <c r="I4" s="143"/>
      <c r="J4" s="143"/>
      <c r="K4" s="79"/>
      <c r="M4" s="91"/>
      <c r="N4" s="91"/>
      <c r="O4" s="91"/>
      <c r="P4" s="91"/>
      <c r="Z4" s="91"/>
      <c r="AC4" s="91"/>
      <c r="AF4" s="91"/>
      <c r="AI4" s="91"/>
      <c r="AL4" s="91"/>
      <c r="AO4" s="91"/>
      <c r="AR4" s="91"/>
      <c r="AU4" s="91"/>
      <c r="AX4" s="91"/>
      <c r="BA4" s="91"/>
      <c r="BD4" s="91"/>
      <c r="BG4" s="91"/>
      <c r="BJ4" s="143"/>
      <c r="BK4" s="143"/>
      <c r="BL4" s="143"/>
      <c r="BM4" s="143"/>
    </row>
    <row r="5" spans="1:65" ht="5.0999999999999996" customHeight="1" x14ac:dyDescent="0.25"/>
    <row r="6" spans="1:65" ht="23.25" x14ac:dyDescent="0.35">
      <c r="E6" s="235" t="s">
        <v>13</v>
      </c>
      <c r="F6" s="235" t="s">
        <v>284</v>
      </c>
      <c r="G6" s="235" t="s">
        <v>285</v>
      </c>
      <c r="H6" s="235" t="s">
        <v>12</v>
      </c>
      <c r="I6" s="235" t="s">
        <v>286</v>
      </c>
      <c r="K6" s="120" t="s">
        <v>108</v>
      </c>
      <c r="L6" s="121"/>
      <c r="M6" s="122"/>
      <c r="N6" s="122"/>
      <c r="O6" s="122"/>
      <c r="P6" s="122"/>
      <c r="Q6" s="121"/>
      <c r="R6" s="121"/>
      <c r="S6" s="121"/>
      <c r="T6" s="121"/>
      <c r="U6" s="121"/>
      <c r="V6" s="196" t="s">
        <v>406</v>
      </c>
      <c r="W6" s="196"/>
      <c r="X6" s="121"/>
      <c r="Y6" s="121"/>
      <c r="Z6" s="122"/>
      <c r="AA6" s="121"/>
      <c r="AB6" s="121"/>
      <c r="AC6" s="122"/>
      <c r="AD6" s="121"/>
      <c r="AE6" s="121"/>
      <c r="AF6" s="122"/>
      <c r="AG6" s="121"/>
      <c r="AH6" s="121"/>
      <c r="AI6" s="122"/>
      <c r="AJ6" s="121"/>
      <c r="AK6" s="121"/>
      <c r="AL6" s="122"/>
      <c r="AM6" s="121"/>
      <c r="AN6" s="121"/>
      <c r="AO6" s="122"/>
      <c r="AP6" s="121"/>
      <c r="AQ6" s="121"/>
      <c r="AR6" s="122"/>
      <c r="AS6" s="121"/>
      <c r="AT6" s="121"/>
      <c r="AU6" s="122"/>
      <c r="AV6" s="121"/>
      <c r="AW6" s="121"/>
      <c r="AX6" s="122"/>
      <c r="AY6" s="121"/>
      <c r="AZ6" s="121"/>
      <c r="BA6" s="122"/>
      <c r="BB6" s="121"/>
      <c r="BC6" s="121"/>
      <c r="BD6" s="122"/>
      <c r="BE6" s="121"/>
      <c r="BF6" s="121"/>
      <c r="BG6" s="122"/>
    </row>
    <row r="7" spans="1:65" ht="15.75" thickBot="1" x14ac:dyDescent="0.3">
      <c r="E7" s="235" t="s">
        <v>280</v>
      </c>
      <c r="J7" s="235" t="s">
        <v>143</v>
      </c>
      <c r="K7" s="123" t="s">
        <v>37</v>
      </c>
      <c r="L7" s="124" t="s">
        <v>38</v>
      </c>
      <c r="M7" s="125" t="s">
        <v>35</v>
      </c>
      <c r="N7" s="125"/>
      <c r="O7" s="125"/>
      <c r="P7" s="125" t="s">
        <v>36</v>
      </c>
      <c r="Q7" s="124" t="s">
        <v>251</v>
      </c>
      <c r="R7" s="124" t="s">
        <v>252</v>
      </c>
      <c r="S7" s="125"/>
      <c r="T7" s="125"/>
      <c r="U7" s="124"/>
      <c r="V7" s="197"/>
      <c r="W7" s="197"/>
      <c r="X7" s="119">
        <v>43466</v>
      </c>
      <c r="Y7" s="127">
        <v>43466</v>
      </c>
      <c r="Z7" s="126"/>
      <c r="AA7" s="119">
        <v>43497</v>
      </c>
      <c r="AB7" s="127">
        <v>43497</v>
      </c>
      <c r="AC7" s="126"/>
      <c r="AD7" s="119">
        <v>43525</v>
      </c>
      <c r="AE7" s="127">
        <v>43525</v>
      </c>
      <c r="AF7" s="126"/>
      <c r="AG7" s="119">
        <v>43556</v>
      </c>
      <c r="AH7" s="127">
        <v>43556</v>
      </c>
      <c r="AI7" s="126"/>
      <c r="AJ7" s="119">
        <v>43586</v>
      </c>
      <c r="AK7" s="127">
        <v>43586</v>
      </c>
      <c r="AL7" s="126"/>
      <c r="AM7" s="119">
        <v>43617</v>
      </c>
      <c r="AN7" s="127">
        <v>43617</v>
      </c>
      <c r="AO7" s="126"/>
      <c r="AP7" s="119">
        <v>43647</v>
      </c>
      <c r="AQ7" s="127">
        <v>43647</v>
      </c>
      <c r="AR7" s="126"/>
      <c r="AS7" s="119">
        <v>43678</v>
      </c>
      <c r="AT7" s="127">
        <v>43678</v>
      </c>
      <c r="AU7" s="126"/>
      <c r="AV7" s="119">
        <v>43709</v>
      </c>
      <c r="AW7" s="127">
        <v>43709</v>
      </c>
      <c r="AX7" s="126"/>
      <c r="AY7" s="119">
        <v>43739</v>
      </c>
      <c r="AZ7" s="127">
        <v>43739</v>
      </c>
      <c r="BA7" s="126"/>
      <c r="BB7" s="119">
        <v>43770</v>
      </c>
      <c r="BC7" s="127">
        <v>43770</v>
      </c>
      <c r="BD7" s="126"/>
      <c r="BE7" s="119">
        <v>43800</v>
      </c>
      <c r="BF7" s="127">
        <v>43800</v>
      </c>
      <c r="BG7" s="126"/>
      <c r="BI7" s="76"/>
      <c r="BJ7" s="242" t="s">
        <v>304</v>
      </c>
      <c r="BK7" s="243"/>
    </row>
    <row r="8" spans="1:65" ht="15.75" thickBot="1" x14ac:dyDescent="0.3">
      <c r="K8" s="115"/>
      <c r="L8" s="115"/>
      <c r="M8" s="116"/>
      <c r="N8" s="116" t="s">
        <v>95</v>
      </c>
      <c r="O8" s="116" t="s">
        <v>96</v>
      </c>
      <c r="P8" s="116"/>
      <c r="Q8" s="115"/>
      <c r="R8" s="115" t="s">
        <v>281</v>
      </c>
      <c r="S8" s="115" t="s">
        <v>280</v>
      </c>
      <c r="T8" s="115" t="s">
        <v>403</v>
      </c>
      <c r="U8" s="115" t="s">
        <v>112</v>
      </c>
      <c r="V8" s="115"/>
      <c r="W8" s="115"/>
      <c r="X8" s="117" t="s">
        <v>95</v>
      </c>
      <c r="Y8" s="117" t="s">
        <v>96</v>
      </c>
      <c r="Z8" s="116" t="s">
        <v>97</v>
      </c>
      <c r="AA8" s="118" t="s">
        <v>95</v>
      </c>
      <c r="AB8" s="115" t="s">
        <v>96</v>
      </c>
      <c r="AC8" s="116" t="s">
        <v>97</v>
      </c>
      <c r="AD8" s="118" t="s">
        <v>95</v>
      </c>
      <c r="AE8" s="115" t="s">
        <v>96</v>
      </c>
      <c r="AF8" s="116" t="s">
        <v>97</v>
      </c>
      <c r="AG8" s="118" t="s">
        <v>95</v>
      </c>
      <c r="AH8" s="115" t="s">
        <v>96</v>
      </c>
      <c r="AI8" s="116" t="s">
        <v>97</v>
      </c>
      <c r="AJ8" s="118" t="s">
        <v>95</v>
      </c>
      <c r="AK8" s="115" t="s">
        <v>96</v>
      </c>
      <c r="AL8" s="116" t="s">
        <v>97</v>
      </c>
      <c r="AM8" s="118" t="s">
        <v>95</v>
      </c>
      <c r="AN8" s="115" t="s">
        <v>96</v>
      </c>
      <c r="AO8" s="116" t="s">
        <v>97</v>
      </c>
      <c r="AP8" s="118" t="s">
        <v>95</v>
      </c>
      <c r="AQ8" s="115" t="s">
        <v>96</v>
      </c>
      <c r="AR8" s="116" t="s">
        <v>97</v>
      </c>
      <c r="AS8" s="118" t="s">
        <v>95</v>
      </c>
      <c r="AT8" s="115" t="s">
        <v>96</v>
      </c>
      <c r="AU8" s="116" t="s">
        <v>97</v>
      </c>
      <c r="AV8" s="118" t="s">
        <v>95</v>
      </c>
      <c r="AW8" s="115" t="s">
        <v>96</v>
      </c>
      <c r="AX8" s="116" t="s">
        <v>97</v>
      </c>
      <c r="AY8" s="118" t="s">
        <v>95</v>
      </c>
      <c r="AZ8" s="115" t="s">
        <v>96</v>
      </c>
      <c r="BA8" s="116" t="s">
        <v>97</v>
      </c>
      <c r="BB8" s="118" t="s">
        <v>95</v>
      </c>
      <c r="BC8" s="115" t="s">
        <v>96</v>
      </c>
      <c r="BD8" s="116" t="s">
        <v>97</v>
      </c>
      <c r="BE8" s="118" t="s">
        <v>95</v>
      </c>
      <c r="BF8" s="115" t="s">
        <v>96</v>
      </c>
      <c r="BG8" s="116" t="s">
        <v>97</v>
      </c>
      <c r="BI8" s="76"/>
      <c r="BJ8" s="235">
        <v>1</v>
      </c>
      <c r="BK8" s="243">
        <v>2</v>
      </c>
      <c r="BL8" s="235">
        <v>3</v>
      </c>
      <c r="BM8" s="235">
        <v>4</v>
      </c>
    </row>
    <row r="9" spans="1:65" x14ac:dyDescent="0.25">
      <c r="A9" s="235" t="s">
        <v>1622</v>
      </c>
      <c r="B9" s="235" t="s">
        <v>1623</v>
      </c>
      <c r="E9" s="235">
        <v>1</v>
      </c>
      <c r="F9" s="235">
        <v>0</v>
      </c>
      <c r="G9" s="235">
        <v>0</v>
      </c>
      <c r="H9" s="235">
        <v>0</v>
      </c>
      <c r="I9" s="235">
        <v>0</v>
      </c>
      <c r="J9" s="235">
        <v>1</v>
      </c>
      <c r="K9" s="128">
        <v>4100</v>
      </c>
      <c r="L9" s="129" t="s">
        <v>421</v>
      </c>
      <c r="M9" s="130">
        <v>0</v>
      </c>
      <c r="N9" s="130">
        <v>0</v>
      </c>
      <c r="O9" s="130">
        <v>0</v>
      </c>
      <c r="P9" s="130">
        <v>0</v>
      </c>
      <c r="Q9" s="129" t="s">
        <v>96</v>
      </c>
      <c r="R9" s="129" t="s">
        <v>39</v>
      </c>
      <c r="S9" s="138" t="s">
        <v>39</v>
      </c>
      <c r="T9" s="138" t="s">
        <v>39</v>
      </c>
      <c r="U9" s="138" t="s">
        <v>156</v>
      </c>
      <c r="V9" s="128">
        <v>4010</v>
      </c>
      <c r="W9" s="138" t="s">
        <v>606</v>
      </c>
      <c r="X9" s="130">
        <v>0</v>
      </c>
      <c r="Y9" s="130">
        <v>0</v>
      </c>
      <c r="Z9" s="130">
        <v>0</v>
      </c>
      <c r="AA9" s="130">
        <v>0</v>
      </c>
      <c r="AB9" s="130">
        <v>0</v>
      </c>
      <c r="AC9" s="130">
        <v>0</v>
      </c>
      <c r="AD9" s="130">
        <v>0</v>
      </c>
      <c r="AE9" s="130">
        <v>0</v>
      </c>
      <c r="AF9" s="130">
        <v>0</v>
      </c>
      <c r="AG9" s="130">
        <v>0</v>
      </c>
      <c r="AH9" s="130">
        <v>0</v>
      </c>
      <c r="AI9" s="130">
        <v>0</v>
      </c>
      <c r="AJ9" s="130">
        <v>0</v>
      </c>
      <c r="AK9" s="130">
        <v>0</v>
      </c>
      <c r="AL9" s="130">
        <v>0</v>
      </c>
      <c r="AM9" s="130">
        <v>0</v>
      </c>
      <c r="AN9" s="130">
        <v>0</v>
      </c>
      <c r="AO9" s="130">
        <v>0</v>
      </c>
      <c r="AP9" s="130">
        <v>0</v>
      </c>
      <c r="AQ9" s="130">
        <v>0</v>
      </c>
      <c r="AR9" s="130">
        <v>0</v>
      </c>
      <c r="AS9" s="130">
        <v>0</v>
      </c>
      <c r="AT9" s="130">
        <v>0</v>
      </c>
      <c r="AU9" s="130">
        <v>0</v>
      </c>
      <c r="AV9" s="130">
        <v>0</v>
      </c>
      <c r="AW9" s="130">
        <v>0</v>
      </c>
      <c r="AX9" s="130">
        <v>0</v>
      </c>
      <c r="AY9" s="130">
        <v>0</v>
      </c>
      <c r="AZ9" s="130">
        <v>0</v>
      </c>
      <c r="BA9" s="130">
        <v>0</v>
      </c>
      <c r="BB9" s="130">
        <v>0</v>
      </c>
      <c r="BC9" s="130">
        <v>0</v>
      </c>
      <c r="BD9" s="130">
        <v>0</v>
      </c>
      <c r="BE9" s="130">
        <v>0</v>
      </c>
      <c r="BF9" s="130">
        <v>0</v>
      </c>
      <c r="BG9" s="130">
        <v>0</v>
      </c>
      <c r="BJ9" s="244">
        <v>0</v>
      </c>
      <c r="BK9" s="244">
        <v>0</v>
      </c>
      <c r="BL9" s="244">
        <v>0</v>
      </c>
      <c r="BM9" s="244">
        <v>0</v>
      </c>
    </row>
    <row r="10" spans="1:65" x14ac:dyDescent="0.25">
      <c r="A10" s="235" t="s">
        <v>1624</v>
      </c>
      <c r="B10" s="235" t="s">
        <v>1623</v>
      </c>
      <c r="E10" s="235">
        <v>2</v>
      </c>
      <c r="F10" s="235">
        <v>0</v>
      </c>
      <c r="G10" s="235">
        <v>0</v>
      </c>
      <c r="H10" s="235">
        <v>0</v>
      </c>
      <c r="I10" s="235">
        <v>0</v>
      </c>
      <c r="J10" s="235">
        <v>2</v>
      </c>
      <c r="K10" s="131">
        <v>4101</v>
      </c>
      <c r="L10" s="59" t="s">
        <v>422</v>
      </c>
      <c r="M10" s="132">
        <v>0</v>
      </c>
      <c r="N10" s="132">
        <v>0</v>
      </c>
      <c r="O10" s="132">
        <v>608400000</v>
      </c>
      <c r="P10" s="130">
        <v>608400000</v>
      </c>
      <c r="Q10" s="59" t="s">
        <v>96</v>
      </c>
      <c r="R10" s="59" t="s">
        <v>39</v>
      </c>
      <c r="S10" s="138" t="s">
        <v>39</v>
      </c>
      <c r="T10" s="138" t="s">
        <v>39</v>
      </c>
      <c r="U10" s="138" t="s">
        <v>156</v>
      </c>
      <c r="V10" s="128">
        <v>4010</v>
      </c>
      <c r="W10" s="138" t="s">
        <v>606</v>
      </c>
      <c r="X10" s="130">
        <v>0</v>
      </c>
      <c r="Y10" s="130">
        <v>40700000</v>
      </c>
      <c r="Z10" s="130">
        <v>40700000</v>
      </c>
      <c r="AA10" s="130">
        <v>0</v>
      </c>
      <c r="AB10" s="130">
        <v>40700000</v>
      </c>
      <c r="AC10" s="130">
        <v>40700000</v>
      </c>
      <c r="AD10" s="130">
        <v>0</v>
      </c>
      <c r="AE10" s="130">
        <v>40700000</v>
      </c>
      <c r="AF10" s="130">
        <v>40700000</v>
      </c>
      <c r="AG10" s="130">
        <v>0</v>
      </c>
      <c r="AH10" s="130">
        <v>40700000</v>
      </c>
      <c r="AI10" s="130">
        <v>40700000</v>
      </c>
      <c r="AJ10" s="130">
        <v>0</v>
      </c>
      <c r="AK10" s="130">
        <v>80700000</v>
      </c>
      <c r="AL10" s="130">
        <v>80700000</v>
      </c>
      <c r="AM10" s="130">
        <v>0</v>
      </c>
      <c r="AN10" s="130">
        <v>90700000</v>
      </c>
      <c r="AO10" s="130">
        <v>90700000</v>
      </c>
      <c r="AP10" s="130">
        <v>0</v>
      </c>
      <c r="AQ10" s="130">
        <v>40700000</v>
      </c>
      <c r="AR10" s="130">
        <v>40700000</v>
      </c>
      <c r="AS10" s="130">
        <v>0</v>
      </c>
      <c r="AT10" s="130">
        <v>70700000</v>
      </c>
      <c r="AU10" s="130">
        <v>70700000</v>
      </c>
      <c r="AV10" s="130">
        <v>0</v>
      </c>
      <c r="AW10" s="130">
        <v>40700000</v>
      </c>
      <c r="AX10" s="130">
        <v>40700000</v>
      </c>
      <c r="AY10" s="130">
        <v>0</v>
      </c>
      <c r="AZ10" s="130">
        <v>40700000</v>
      </c>
      <c r="BA10" s="130">
        <v>40700000</v>
      </c>
      <c r="BB10" s="130">
        <v>0</v>
      </c>
      <c r="BC10" s="130">
        <v>40700000</v>
      </c>
      <c r="BD10" s="130">
        <v>40700000</v>
      </c>
      <c r="BE10" s="130">
        <v>0</v>
      </c>
      <c r="BF10" s="130">
        <v>40700000</v>
      </c>
      <c r="BG10" s="130">
        <v>40700000</v>
      </c>
      <c r="BJ10" s="244">
        <v>122100000</v>
      </c>
      <c r="BK10" s="244">
        <v>212100000</v>
      </c>
      <c r="BL10" s="244">
        <v>152100000</v>
      </c>
      <c r="BM10" s="244">
        <v>122100000</v>
      </c>
    </row>
    <row r="11" spans="1:65" x14ac:dyDescent="0.25">
      <c r="A11" s="235" t="s">
        <v>1625</v>
      </c>
      <c r="B11" s="235" t="s">
        <v>1623</v>
      </c>
      <c r="E11" s="235">
        <v>3</v>
      </c>
      <c r="F11" s="235">
        <v>0</v>
      </c>
      <c r="G11" s="235">
        <v>0</v>
      </c>
      <c r="H11" s="235">
        <v>0</v>
      </c>
      <c r="I11" s="235">
        <v>0</v>
      </c>
      <c r="J11" s="235">
        <v>3</v>
      </c>
      <c r="K11" s="131">
        <v>4102</v>
      </c>
      <c r="L11" s="59" t="s">
        <v>423</v>
      </c>
      <c r="M11" s="132">
        <v>0</v>
      </c>
      <c r="N11" s="132">
        <v>0</v>
      </c>
      <c r="O11" s="132">
        <v>0</v>
      </c>
      <c r="P11" s="130">
        <v>0</v>
      </c>
      <c r="Q11" s="59" t="s">
        <v>96</v>
      </c>
      <c r="R11" s="59" t="s">
        <v>39</v>
      </c>
      <c r="S11" s="138" t="s">
        <v>39</v>
      </c>
      <c r="T11" s="138" t="s">
        <v>39</v>
      </c>
      <c r="U11" s="138" t="s">
        <v>156</v>
      </c>
      <c r="V11" s="128">
        <v>4010</v>
      </c>
      <c r="W11" s="138" t="s">
        <v>606</v>
      </c>
      <c r="X11" s="130">
        <v>0</v>
      </c>
      <c r="Y11" s="130">
        <v>0</v>
      </c>
      <c r="Z11" s="130">
        <v>0</v>
      </c>
      <c r="AA11" s="130">
        <v>0</v>
      </c>
      <c r="AB11" s="130">
        <v>0</v>
      </c>
      <c r="AC11" s="130">
        <v>0</v>
      </c>
      <c r="AD11" s="130">
        <v>0</v>
      </c>
      <c r="AE11" s="130">
        <v>0</v>
      </c>
      <c r="AF11" s="130">
        <v>0</v>
      </c>
      <c r="AG11" s="130">
        <v>0</v>
      </c>
      <c r="AH11" s="130">
        <v>0</v>
      </c>
      <c r="AI11" s="130">
        <v>0</v>
      </c>
      <c r="AJ11" s="130">
        <v>0</v>
      </c>
      <c r="AK11" s="130">
        <v>0</v>
      </c>
      <c r="AL11" s="130">
        <v>0</v>
      </c>
      <c r="AM11" s="130">
        <v>0</v>
      </c>
      <c r="AN11" s="130">
        <v>0</v>
      </c>
      <c r="AO11" s="130">
        <v>0</v>
      </c>
      <c r="AP11" s="130">
        <v>0</v>
      </c>
      <c r="AQ11" s="130">
        <v>0</v>
      </c>
      <c r="AR11" s="130">
        <v>0</v>
      </c>
      <c r="AS11" s="130">
        <v>0</v>
      </c>
      <c r="AT11" s="130">
        <v>0</v>
      </c>
      <c r="AU11" s="130">
        <v>0</v>
      </c>
      <c r="AV11" s="130">
        <v>0</v>
      </c>
      <c r="AW11" s="130">
        <v>0</v>
      </c>
      <c r="AX11" s="130">
        <v>0</v>
      </c>
      <c r="AY11" s="130">
        <v>0</v>
      </c>
      <c r="AZ11" s="130">
        <v>0</v>
      </c>
      <c r="BA11" s="130">
        <v>0</v>
      </c>
      <c r="BB11" s="130">
        <v>0</v>
      </c>
      <c r="BC11" s="130">
        <v>0</v>
      </c>
      <c r="BD11" s="130">
        <v>0</v>
      </c>
      <c r="BE11" s="130">
        <v>0</v>
      </c>
      <c r="BF11" s="130">
        <v>0</v>
      </c>
      <c r="BG11" s="130">
        <v>0</v>
      </c>
      <c r="BJ11" s="244">
        <v>0</v>
      </c>
      <c r="BK11" s="244">
        <v>0</v>
      </c>
      <c r="BL11" s="244">
        <v>0</v>
      </c>
      <c r="BM11" s="244">
        <v>0</v>
      </c>
    </row>
    <row r="12" spans="1:65" x14ac:dyDescent="0.25">
      <c r="A12" s="235" t="s">
        <v>1626</v>
      </c>
      <c r="B12" s="235" t="s">
        <v>1623</v>
      </c>
      <c r="E12" s="235">
        <v>4</v>
      </c>
      <c r="F12" s="235">
        <v>0</v>
      </c>
      <c r="G12" s="235">
        <v>0</v>
      </c>
      <c r="H12" s="235">
        <v>0</v>
      </c>
      <c r="I12" s="235">
        <v>0</v>
      </c>
      <c r="J12" s="235">
        <v>4</v>
      </c>
      <c r="K12" s="131">
        <v>4103</v>
      </c>
      <c r="L12" s="59" t="s">
        <v>424</v>
      </c>
      <c r="M12" s="132">
        <v>0</v>
      </c>
      <c r="N12" s="132">
        <v>0</v>
      </c>
      <c r="O12" s="132">
        <v>0</v>
      </c>
      <c r="P12" s="130">
        <v>0</v>
      </c>
      <c r="Q12" s="59" t="s">
        <v>96</v>
      </c>
      <c r="R12" s="59" t="s">
        <v>39</v>
      </c>
      <c r="S12" s="138" t="s">
        <v>39</v>
      </c>
      <c r="T12" s="138" t="s">
        <v>39</v>
      </c>
      <c r="U12" s="138" t="s">
        <v>156</v>
      </c>
      <c r="V12" s="128">
        <v>4010</v>
      </c>
      <c r="W12" s="138" t="s">
        <v>606</v>
      </c>
      <c r="X12" s="130">
        <v>0</v>
      </c>
      <c r="Y12" s="130">
        <v>0</v>
      </c>
      <c r="Z12" s="130">
        <v>0</v>
      </c>
      <c r="AA12" s="130">
        <v>0</v>
      </c>
      <c r="AB12" s="130">
        <v>0</v>
      </c>
      <c r="AC12" s="130">
        <v>0</v>
      </c>
      <c r="AD12" s="130">
        <v>0</v>
      </c>
      <c r="AE12" s="130">
        <v>0</v>
      </c>
      <c r="AF12" s="130">
        <v>0</v>
      </c>
      <c r="AG12" s="130">
        <v>0</v>
      </c>
      <c r="AH12" s="130">
        <v>0</v>
      </c>
      <c r="AI12" s="130">
        <v>0</v>
      </c>
      <c r="AJ12" s="130">
        <v>0</v>
      </c>
      <c r="AK12" s="130">
        <v>0</v>
      </c>
      <c r="AL12" s="130">
        <v>0</v>
      </c>
      <c r="AM12" s="130">
        <v>0</v>
      </c>
      <c r="AN12" s="130">
        <v>0</v>
      </c>
      <c r="AO12" s="130">
        <v>0</v>
      </c>
      <c r="AP12" s="130">
        <v>0</v>
      </c>
      <c r="AQ12" s="130">
        <v>0</v>
      </c>
      <c r="AR12" s="130">
        <v>0</v>
      </c>
      <c r="AS12" s="130">
        <v>0</v>
      </c>
      <c r="AT12" s="130">
        <v>0</v>
      </c>
      <c r="AU12" s="130">
        <v>0</v>
      </c>
      <c r="AV12" s="130">
        <v>0</v>
      </c>
      <c r="AW12" s="130">
        <v>0</v>
      </c>
      <c r="AX12" s="130">
        <v>0</v>
      </c>
      <c r="AY12" s="130">
        <v>0</v>
      </c>
      <c r="AZ12" s="130">
        <v>0</v>
      </c>
      <c r="BA12" s="130">
        <v>0</v>
      </c>
      <c r="BB12" s="130">
        <v>0</v>
      </c>
      <c r="BC12" s="130">
        <v>0</v>
      </c>
      <c r="BD12" s="130">
        <v>0</v>
      </c>
      <c r="BE12" s="130">
        <v>0</v>
      </c>
      <c r="BF12" s="130">
        <v>0</v>
      </c>
      <c r="BG12" s="130">
        <v>0</v>
      </c>
      <c r="BJ12" s="244">
        <v>0</v>
      </c>
      <c r="BK12" s="244">
        <v>0</v>
      </c>
      <c r="BL12" s="244">
        <v>0</v>
      </c>
      <c r="BM12" s="244">
        <v>0</v>
      </c>
    </row>
    <row r="13" spans="1:65" x14ac:dyDescent="0.25">
      <c r="A13" s="235" t="s">
        <v>1627</v>
      </c>
      <c r="B13" s="235" t="s">
        <v>1628</v>
      </c>
      <c r="E13" s="235">
        <v>5</v>
      </c>
      <c r="F13" s="235">
        <v>0</v>
      </c>
      <c r="G13" s="235">
        <v>0</v>
      </c>
      <c r="H13" s="235">
        <v>0</v>
      </c>
      <c r="I13" s="235">
        <v>0</v>
      </c>
      <c r="J13" s="235">
        <v>5</v>
      </c>
      <c r="K13" s="131">
        <v>4200</v>
      </c>
      <c r="L13" s="59" t="s">
        <v>425</v>
      </c>
      <c r="M13" s="132">
        <v>0</v>
      </c>
      <c r="N13" s="132">
        <v>0</v>
      </c>
      <c r="O13" s="132">
        <v>0</v>
      </c>
      <c r="P13" s="130">
        <v>0</v>
      </c>
      <c r="Q13" s="59" t="s">
        <v>96</v>
      </c>
      <c r="R13" s="59" t="s">
        <v>39</v>
      </c>
      <c r="S13" s="138" t="s">
        <v>39</v>
      </c>
      <c r="T13" s="138" t="s">
        <v>39</v>
      </c>
      <c r="U13" s="138" t="s">
        <v>156</v>
      </c>
      <c r="V13" s="128">
        <v>4050</v>
      </c>
      <c r="W13" s="138" t="s">
        <v>610</v>
      </c>
      <c r="X13" s="130">
        <v>0</v>
      </c>
      <c r="Y13" s="130">
        <v>0</v>
      </c>
      <c r="Z13" s="130">
        <v>0</v>
      </c>
      <c r="AA13" s="130">
        <v>0</v>
      </c>
      <c r="AB13" s="130">
        <v>0</v>
      </c>
      <c r="AC13" s="130">
        <v>0</v>
      </c>
      <c r="AD13" s="130">
        <v>0</v>
      </c>
      <c r="AE13" s="130">
        <v>0</v>
      </c>
      <c r="AF13" s="130">
        <v>0</v>
      </c>
      <c r="AG13" s="130">
        <v>0</v>
      </c>
      <c r="AH13" s="130">
        <v>0</v>
      </c>
      <c r="AI13" s="130">
        <v>0</v>
      </c>
      <c r="AJ13" s="130">
        <v>0</v>
      </c>
      <c r="AK13" s="130">
        <v>0</v>
      </c>
      <c r="AL13" s="130">
        <v>0</v>
      </c>
      <c r="AM13" s="130">
        <v>0</v>
      </c>
      <c r="AN13" s="130">
        <v>0</v>
      </c>
      <c r="AO13" s="130">
        <v>0</v>
      </c>
      <c r="AP13" s="130">
        <v>0</v>
      </c>
      <c r="AQ13" s="130">
        <v>0</v>
      </c>
      <c r="AR13" s="130">
        <v>0</v>
      </c>
      <c r="AS13" s="130">
        <v>0</v>
      </c>
      <c r="AT13" s="130">
        <v>0</v>
      </c>
      <c r="AU13" s="130">
        <v>0</v>
      </c>
      <c r="AV13" s="130">
        <v>0</v>
      </c>
      <c r="AW13" s="130">
        <v>0</v>
      </c>
      <c r="AX13" s="130">
        <v>0</v>
      </c>
      <c r="AY13" s="130">
        <v>0</v>
      </c>
      <c r="AZ13" s="130">
        <v>0</v>
      </c>
      <c r="BA13" s="130">
        <v>0</v>
      </c>
      <c r="BB13" s="130">
        <v>0</v>
      </c>
      <c r="BC13" s="130">
        <v>0</v>
      </c>
      <c r="BD13" s="130">
        <v>0</v>
      </c>
      <c r="BE13" s="130">
        <v>0</v>
      </c>
      <c r="BF13" s="130">
        <v>0</v>
      </c>
      <c r="BG13" s="130">
        <v>0</v>
      </c>
      <c r="BJ13" s="244">
        <v>0</v>
      </c>
      <c r="BK13" s="244">
        <v>0</v>
      </c>
      <c r="BL13" s="244">
        <v>0</v>
      </c>
      <c r="BM13" s="244">
        <v>0</v>
      </c>
    </row>
    <row r="14" spans="1:65" x14ac:dyDescent="0.25">
      <c r="A14" s="235" t="s">
        <v>1629</v>
      </c>
      <c r="B14" s="235" t="s">
        <v>1628</v>
      </c>
      <c r="E14" s="235">
        <v>6</v>
      </c>
      <c r="F14" s="235">
        <v>0</v>
      </c>
      <c r="G14" s="235">
        <v>0</v>
      </c>
      <c r="H14" s="235">
        <v>0</v>
      </c>
      <c r="I14" s="235">
        <v>0</v>
      </c>
      <c r="J14" s="235">
        <v>6</v>
      </c>
      <c r="K14" s="131">
        <v>4201</v>
      </c>
      <c r="L14" s="59" t="s">
        <v>426</v>
      </c>
      <c r="M14" s="132">
        <v>0</v>
      </c>
      <c r="N14" s="132">
        <v>2400000</v>
      </c>
      <c r="O14" s="132">
        <v>0</v>
      </c>
      <c r="P14" s="130">
        <v>-2400000</v>
      </c>
      <c r="Q14" s="59" t="s">
        <v>95</v>
      </c>
      <c r="R14" s="59" t="s">
        <v>39</v>
      </c>
      <c r="S14" s="138" t="s">
        <v>39</v>
      </c>
      <c r="T14" s="138" t="s">
        <v>39</v>
      </c>
      <c r="U14" s="138" t="s">
        <v>156</v>
      </c>
      <c r="V14" s="128">
        <v>4050</v>
      </c>
      <c r="W14" s="138" t="s">
        <v>610</v>
      </c>
      <c r="X14" s="130">
        <v>200000</v>
      </c>
      <c r="Y14" s="130">
        <v>0</v>
      </c>
      <c r="Z14" s="130">
        <v>-200000</v>
      </c>
      <c r="AA14" s="130">
        <v>200000</v>
      </c>
      <c r="AB14" s="130">
        <v>0</v>
      </c>
      <c r="AC14" s="130">
        <v>-200000</v>
      </c>
      <c r="AD14" s="130">
        <v>200000</v>
      </c>
      <c r="AE14" s="130">
        <v>0</v>
      </c>
      <c r="AF14" s="130">
        <v>-200000</v>
      </c>
      <c r="AG14" s="130">
        <v>200000</v>
      </c>
      <c r="AH14" s="130">
        <v>0</v>
      </c>
      <c r="AI14" s="130">
        <v>-200000</v>
      </c>
      <c r="AJ14" s="130">
        <v>200000</v>
      </c>
      <c r="AK14" s="130">
        <v>0</v>
      </c>
      <c r="AL14" s="130">
        <v>-200000</v>
      </c>
      <c r="AM14" s="130">
        <v>200000</v>
      </c>
      <c r="AN14" s="130">
        <v>0</v>
      </c>
      <c r="AO14" s="130">
        <v>-200000</v>
      </c>
      <c r="AP14" s="130">
        <v>200000</v>
      </c>
      <c r="AQ14" s="130">
        <v>0</v>
      </c>
      <c r="AR14" s="130">
        <v>-200000</v>
      </c>
      <c r="AS14" s="130">
        <v>200000</v>
      </c>
      <c r="AT14" s="130">
        <v>0</v>
      </c>
      <c r="AU14" s="130">
        <v>-200000</v>
      </c>
      <c r="AV14" s="130">
        <v>200000</v>
      </c>
      <c r="AW14" s="130">
        <v>0</v>
      </c>
      <c r="AX14" s="130">
        <v>-200000</v>
      </c>
      <c r="AY14" s="130">
        <v>200000</v>
      </c>
      <c r="AZ14" s="130">
        <v>0</v>
      </c>
      <c r="BA14" s="130">
        <v>-200000</v>
      </c>
      <c r="BB14" s="130">
        <v>200000</v>
      </c>
      <c r="BC14" s="130">
        <v>0</v>
      </c>
      <c r="BD14" s="130">
        <v>-200000</v>
      </c>
      <c r="BE14" s="130">
        <v>200000</v>
      </c>
      <c r="BF14" s="130">
        <v>0</v>
      </c>
      <c r="BG14" s="130">
        <v>-200000</v>
      </c>
      <c r="BJ14" s="244">
        <v>-600000</v>
      </c>
      <c r="BK14" s="244">
        <v>-600000</v>
      </c>
      <c r="BL14" s="244">
        <v>-600000</v>
      </c>
      <c r="BM14" s="244">
        <v>-600000</v>
      </c>
    </row>
    <row r="15" spans="1:65" x14ac:dyDescent="0.25">
      <c r="A15" s="235" t="s">
        <v>1630</v>
      </c>
      <c r="B15" s="235" t="s">
        <v>1628</v>
      </c>
      <c r="E15" s="235">
        <v>7</v>
      </c>
      <c r="F15" s="235">
        <v>0</v>
      </c>
      <c r="G15" s="235">
        <v>0</v>
      </c>
      <c r="H15" s="235">
        <v>0</v>
      </c>
      <c r="I15" s="235">
        <v>0</v>
      </c>
      <c r="J15" s="235">
        <v>7</v>
      </c>
      <c r="K15" s="131">
        <v>4202</v>
      </c>
      <c r="L15" s="59" t="s">
        <v>427</v>
      </c>
      <c r="M15" s="132">
        <v>0</v>
      </c>
      <c r="N15" s="132">
        <v>0</v>
      </c>
      <c r="O15" s="132">
        <v>0</v>
      </c>
      <c r="P15" s="130">
        <v>0</v>
      </c>
      <c r="Q15" s="59" t="s">
        <v>95</v>
      </c>
      <c r="R15" s="59" t="s">
        <v>39</v>
      </c>
      <c r="S15" s="138" t="s">
        <v>39</v>
      </c>
      <c r="T15" s="138" t="s">
        <v>39</v>
      </c>
      <c r="U15" s="138" t="s">
        <v>156</v>
      </c>
      <c r="V15" s="128">
        <v>4050</v>
      </c>
      <c r="W15" s="138" t="s">
        <v>610</v>
      </c>
      <c r="X15" s="130">
        <v>0</v>
      </c>
      <c r="Y15" s="130">
        <v>0</v>
      </c>
      <c r="Z15" s="130">
        <v>0</v>
      </c>
      <c r="AA15" s="130">
        <v>0</v>
      </c>
      <c r="AB15" s="130">
        <v>0</v>
      </c>
      <c r="AC15" s="130">
        <v>0</v>
      </c>
      <c r="AD15" s="130">
        <v>0</v>
      </c>
      <c r="AE15" s="130">
        <v>0</v>
      </c>
      <c r="AF15" s="130">
        <v>0</v>
      </c>
      <c r="AG15" s="130">
        <v>0</v>
      </c>
      <c r="AH15" s="130">
        <v>0</v>
      </c>
      <c r="AI15" s="130">
        <v>0</v>
      </c>
      <c r="AJ15" s="130">
        <v>0</v>
      </c>
      <c r="AK15" s="130">
        <v>0</v>
      </c>
      <c r="AL15" s="130">
        <v>0</v>
      </c>
      <c r="AM15" s="130">
        <v>0</v>
      </c>
      <c r="AN15" s="130">
        <v>0</v>
      </c>
      <c r="AO15" s="130">
        <v>0</v>
      </c>
      <c r="AP15" s="130">
        <v>0</v>
      </c>
      <c r="AQ15" s="130">
        <v>0</v>
      </c>
      <c r="AR15" s="130">
        <v>0</v>
      </c>
      <c r="AS15" s="130">
        <v>0</v>
      </c>
      <c r="AT15" s="130">
        <v>0</v>
      </c>
      <c r="AU15" s="130">
        <v>0</v>
      </c>
      <c r="AV15" s="130">
        <v>0</v>
      </c>
      <c r="AW15" s="130">
        <v>0</v>
      </c>
      <c r="AX15" s="130">
        <v>0</v>
      </c>
      <c r="AY15" s="130">
        <v>0</v>
      </c>
      <c r="AZ15" s="130">
        <v>0</v>
      </c>
      <c r="BA15" s="130">
        <v>0</v>
      </c>
      <c r="BB15" s="130">
        <v>0</v>
      </c>
      <c r="BC15" s="130">
        <v>0</v>
      </c>
      <c r="BD15" s="130">
        <v>0</v>
      </c>
      <c r="BE15" s="130">
        <v>0</v>
      </c>
      <c r="BF15" s="130">
        <v>0</v>
      </c>
      <c r="BG15" s="130">
        <v>0</v>
      </c>
      <c r="BJ15" s="244">
        <v>0</v>
      </c>
      <c r="BK15" s="244">
        <v>0</v>
      </c>
      <c r="BL15" s="244">
        <v>0</v>
      </c>
      <c r="BM15" s="244">
        <v>0</v>
      </c>
    </row>
    <row r="16" spans="1:65" x14ac:dyDescent="0.25">
      <c r="A16" s="235" t="s">
        <v>1631</v>
      </c>
      <c r="B16" s="235" t="s">
        <v>1628</v>
      </c>
      <c r="E16" s="235">
        <v>8</v>
      </c>
      <c r="F16" s="235">
        <v>0</v>
      </c>
      <c r="G16" s="235">
        <v>0</v>
      </c>
      <c r="H16" s="235">
        <v>0</v>
      </c>
      <c r="I16" s="235">
        <v>0</v>
      </c>
      <c r="J16" s="235">
        <v>8</v>
      </c>
      <c r="K16" s="131">
        <v>4203</v>
      </c>
      <c r="L16" s="59" t="s">
        <v>428</v>
      </c>
      <c r="M16" s="132">
        <v>0</v>
      </c>
      <c r="N16" s="132">
        <v>0</v>
      </c>
      <c r="O16" s="132">
        <v>0</v>
      </c>
      <c r="P16" s="130">
        <v>0</v>
      </c>
      <c r="Q16" s="59" t="s">
        <v>95</v>
      </c>
      <c r="R16" s="59" t="s">
        <v>39</v>
      </c>
      <c r="S16" s="138" t="s">
        <v>39</v>
      </c>
      <c r="T16" s="138" t="s">
        <v>39</v>
      </c>
      <c r="U16" s="138" t="s">
        <v>156</v>
      </c>
      <c r="V16" s="128">
        <v>4050</v>
      </c>
      <c r="W16" s="138" t="s">
        <v>610</v>
      </c>
      <c r="X16" s="130">
        <v>0</v>
      </c>
      <c r="Y16" s="130">
        <v>0</v>
      </c>
      <c r="Z16" s="130">
        <v>0</v>
      </c>
      <c r="AA16" s="130">
        <v>0</v>
      </c>
      <c r="AB16" s="130">
        <v>0</v>
      </c>
      <c r="AC16" s="130">
        <v>0</v>
      </c>
      <c r="AD16" s="130">
        <v>0</v>
      </c>
      <c r="AE16" s="130">
        <v>0</v>
      </c>
      <c r="AF16" s="130">
        <v>0</v>
      </c>
      <c r="AG16" s="130">
        <v>0</v>
      </c>
      <c r="AH16" s="130">
        <v>0</v>
      </c>
      <c r="AI16" s="130">
        <v>0</v>
      </c>
      <c r="AJ16" s="130">
        <v>0</v>
      </c>
      <c r="AK16" s="130">
        <v>0</v>
      </c>
      <c r="AL16" s="130">
        <v>0</v>
      </c>
      <c r="AM16" s="130">
        <v>0</v>
      </c>
      <c r="AN16" s="130">
        <v>0</v>
      </c>
      <c r="AO16" s="130">
        <v>0</v>
      </c>
      <c r="AP16" s="130">
        <v>0</v>
      </c>
      <c r="AQ16" s="130">
        <v>0</v>
      </c>
      <c r="AR16" s="130">
        <v>0</v>
      </c>
      <c r="AS16" s="130">
        <v>0</v>
      </c>
      <c r="AT16" s="130">
        <v>0</v>
      </c>
      <c r="AU16" s="130">
        <v>0</v>
      </c>
      <c r="AV16" s="130">
        <v>0</v>
      </c>
      <c r="AW16" s="130">
        <v>0</v>
      </c>
      <c r="AX16" s="130">
        <v>0</v>
      </c>
      <c r="AY16" s="130">
        <v>0</v>
      </c>
      <c r="AZ16" s="130">
        <v>0</v>
      </c>
      <c r="BA16" s="130">
        <v>0</v>
      </c>
      <c r="BB16" s="130">
        <v>0</v>
      </c>
      <c r="BC16" s="130">
        <v>0</v>
      </c>
      <c r="BD16" s="130">
        <v>0</v>
      </c>
      <c r="BE16" s="130">
        <v>0</v>
      </c>
      <c r="BF16" s="130">
        <v>0</v>
      </c>
      <c r="BG16" s="130">
        <v>0</v>
      </c>
      <c r="BJ16" s="244">
        <v>0</v>
      </c>
      <c r="BK16" s="244">
        <v>0</v>
      </c>
      <c r="BL16" s="244">
        <v>0</v>
      </c>
      <c r="BM16" s="244">
        <v>0</v>
      </c>
    </row>
    <row r="17" spans="1:65" x14ac:dyDescent="0.25">
      <c r="A17" s="235" t="s">
        <v>1632</v>
      </c>
      <c r="B17" s="235" t="s">
        <v>1623</v>
      </c>
      <c r="E17" s="235">
        <v>9</v>
      </c>
      <c r="F17" s="235">
        <v>0</v>
      </c>
      <c r="G17" s="235">
        <v>0</v>
      </c>
      <c r="H17" s="235">
        <v>0</v>
      </c>
      <c r="I17" s="235">
        <v>0</v>
      </c>
      <c r="J17" s="235">
        <v>9</v>
      </c>
      <c r="K17" s="131">
        <v>4300</v>
      </c>
      <c r="L17" s="59" t="s">
        <v>429</v>
      </c>
      <c r="M17" s="132">
        <v>0</v>
      </c>
      <c r="N17" s="132">
        <v>0</v>
      </c>
      <c r="O17" s="132">
        <v>0</v>
      </c>
      <c r="P17" s="130">
        <v>0</v>
      </c>
      <c r="Q17" s="59" t="s">
        <v>96</v>
      </c>
      <c r="R17" s="59" t="s">
        <v>39</v>
      </c>
      <c r="S17" s="138" t="s">
        <v>39</v>
      </c>
      <c r="T17" s="138" t="s">
        <v>39</v>
      </c>
      <c r="U17" s="138" t="s">
        <v>156</v>
      </c>
      <c r="V17" s="128">
        <v>4010</v>
      </c>
      <c r="W17" s="138" t="s">
        <v>606</v>
      </c>
      <c r="X17" s="130">
        <v>0</v>
      </c>
      <c r="Y17" s="130">
        <v>0</v>
      </c>
      <c r="Z17" s="130">
        <v>0</v>
      </c>
      <c r="AA17" s="130">
        <v>0</v>
      </c>
      <c r="AB17" s="130">
        <v>0</v>
      </c>
      <c r="AC17" s="130">
        <v>0</v>
      </c>
      <c r="AD17" s="130">
        <v>0</v>
      </c>
      <c r="AE17" s="130">
        <v>0</v>
      </c>
      <c r="AF17" s="130">
        <v>0</v>
      </c>
      <c r="AG17" s="130">
        <v>0</v>
      </c>
      <c r="AH17" s="130">
        <v>0</v>
      </c>
      <c r="AI17" s="130">
        <v>0</v>
      </c>
      <c r="AJ17" s="130">
        <v>0</v>
      </c>
      <c r="AK17" s="130">
        <v>0</v>
      </c>
      <c r="AL17" s="130">
        <v>0</v>
      </c>
      <c r="AM17" s="130">
        <v>0</v>
      </c>
      <c r="AN17" s="130">
        <v>0</v>
      </c>
      <c r="AO17" s="130">
        <v>0</v>
      </c>
      <c r="AP17" s="130">
        <v>0</v>
      </c>
      <c r="AQ17" s="130">
        <v>0</v>
      </c>
      <c r="AR17" s="130">
        <v>0</v>
      </c>
      <c r="AS17" s="130">
        <v>0</v>
      </c>
      <c r="AT17" s="130">
        <v>0</v>
      </c>
      <c r="AU17" s="130">
        <v>0</v>
      </c>
      <c r="AV17" s="130">
        <v>0</v>
      </c>
      <c r="AW17" s="130">
        <v>0</v>
      </c>
      <c r="AX17" s="130">
        <v>0</v>
      </c>
      <c r="AY17" s="130">
        <v>0</v>
      </c>
      <c r="AZ17" s="130">
        <v>0</v>
      </c>
      <c r="BA17" s="130">
        <v>0</v>
      </c>
      <c r="BB17" s="130">
        <v>0</v>
      </c>
      <c r="BC17" s="130">
        <v>0</v>
      </c>
      <c r="BD17" s="130">
        <v>0</v>
      </c>
      <c r="BE17" s="130">
        <v>0</v>
      </c>
      <c r="BF17" s="130">
        <v>0</v>
      </c>
      <c r="BG17" s="130">
        <v>0</v>
      </c>
      <c r="BJ17" s="244">
        <v>0</v>
      </c>
      <c r="BK17" s="244">
        <v>0</v>
      </c>
      <c r="BL17" s="244">
        <v>0</v>
      </c>
      <c r="BM17" s="244">
        <v>0</v>
      </c>
    </row>
    <row r="18" spans="1:65" x14ac:dyDescent="0.25">
      <c r="A18" s="235" t="s">
        <v>1633</v>
      </c>
      <c r="B18" s="235" t="s">
        <v>1623</v>
      </c>
      <c r="E18" s="235">
        <v>10</v>
      </c>
      <c r="F18" s="235">
        <v>0</v>
      </c>
      <c r="G18" s="235">
        <v>0</v>
      </c>
      <c r="H18" s="235">
        <v>0</v>
      </c>
      <c r="I18" s="235">
        <v>0</v>
      </c>
      <c r="J18" s="235">
        <v>10</v>
      </c>
      <c r="K18" s="131">
        <v>4310</v>
      </c>
      <c r="L18" s="59" t="s">
        <v>138</v>
      </c>
      <c r="M18" s="132">
        <v>0</v>
      </c>
      <c r="N18" s="132">
        <v>0</v>
      </c>
      <c r="O18" s="132">
        <v>0</v>
      </c>
      <c r="P18" s="130">
        <v>0</v>
      </c>
      <c r="Q18" s="59" t="s">
        <v>96</v>
      </c>
      <c r="R18" s="59" t="s">
        <v>39</v>
      </c>
      <c r="S18" s="138" t="s">
        <v>39</v>
      </c>
      <c r="T18" s="138" t="s">
        <v>39</v>
      </c>
      <c r="U18" s="138" t="s">
        <v>156</v>
      </c>
      <c r="V18" s="128">
        <v>4010</v>
      </c>
      <c r="W18" s="138" t="s">
        <v>606</v>
      </c>
      <c r="X18" s="130">
        <v>0</v>
      </c>
      <c r="Y18" s="130">
        <v>0</v>
      </c>
      <c r="Z18" s="130">
        <v>0</v>
      </c>
      <c r="AA18" s="130">
        <v>0</v>
      </c>
      <c r="AB18" s="130">
        <v>0</v>
      </c>
      <c r="AC18" s="130">
        <v>0</v>
      </c>
      <c r="AD18" s="130">
        <v>0</v>
      </c>
      <c r="AE18" s="130">
        <v>0</v>
      </c>
      <c r="AF18" s="130">
        <v>0</v>
      </c>
      <c r="AG18" s="130">
        <v>0</v>
      </c>
      <c r="AH18" s="130">
        <v>0</v>
      </c>
      <c r="AI18" s="130">
        <v>0</v>
      </c>
      <c r="AJ18" s="130">
        <v>0</v>
      </c>
      <c r="AK18" s="130">
        <v>0</v>
      </c>
      <c r="AL18" s="130">
        <v>0</v>
      </c>
      <c r="AM18" s="130">
        <v>0</v>
      </c>
      <c r="AN18" s="130">
        <v>0</v>
      </c>
      <c r="AO18" s="130">
        <v>0</v>
      </c>
      <c r="AP18" s="130">
        <v>0</v>
      </c>
      <c r="AQ18" s="130">
        <v>0</v>
      </c>
      <c r="AR18" s="130">
        <v>0</v>
      </c>
      <c r="AS18" s="130">
        <v>0</v>
      </c>
      <c r="AT18" s="130">
        <v>0</v>
      </c>
      <c r="AU18" s="130">
        <v>0</v>
      </c>
      <c r="AV18" s="130">
        <v>0</v>
      </c>
      <c r="AW18" s="130">
        <v>0</v>
      </c>
      <c r="AX18" s="130">
        <v>0</v>
      </c>
      <c r="AY18" s="130">
        <v>0</v>
      </c>
      <c r="AZ18" s="130">
        <v>0</v>
      </c>
      <c r="BA18" s="130">
        <v>0</v>
      </c>
      <c r="BB18" s="130">
        <v>0</v>
      </c>
      <c r="BC18" s="130">
        <v>0</v>
      </c>
      <c r="BD18" s="130">
        <v>0</v>
      </c>
      <c r="BE18" s="130">
        <v>0</v>
      </c>
      <c r="BF18" s="130">
        <v>0</v>
      </c>
      <c r="BG18" s="130">
        <v>0</v>
      </c>
      <c r="BJ18" s="244">
        <v>0</v>
      </c>
      <c r="BK18" s="244">
        <v>0</v>
      </c>
      <c r="BL18" s="244">
        <v>0</v>
      </c>
      <c r="BM18" s="244">
        <v>0</v>
      </c>
    </row>
    <row r="19" spans="1:65" x14ac:dyDescent="0.25">
      <c r="A19" s="235" t="s">
        <v>1634</v>
      </c>
      <c r="B19" s="235" t="s">
        <v>1623</v>
      </c>
      <c r="E19" s="235">
        <v>11</v>
      </c>
      <c r="F19" s="235">
        <v>0</v>
      </c>
      <c r="G19" s="235">
        <v>0</v>
      </c>
      <c r="H19" s="235">
        <v>0</v>
      </c>
      <c r="I19" s="235">
        <v>0</v>
      </c>
      <c r="J19" s="235">
        <v>11</v>
      </c>
      <c r="K19" s="131">
        <v>4320</v>
      </c>
      <c r="L19" s="59" t="s">
        <v>430</v>
      </c>
      <c r="M19" s="132">
        <v>0</v>
      </c>
      <c r="N19" s="132">
        <v>0</v>
      </c>
      <c r="O19" s="132">
        <v>0</v>
      </c>
      <c r="P19" s="130">
        <v>0</v>
      </c>
      <c r="Q19" s="59" t="s">
        <v>96</v>
      </c>
      <c r="R19" s="59" t="s">
        <v>39</v>
      </c>
      <c r="S19" s="138" t="s">
        <v>39</v>
      </c>
      <c r="T19" s="138" t="s">
        <v>39</v>
      </c>
      <c r="U19" s="138" t="s">
        <v>156</v>
      </c>
      <c r="V19" s="128">
        <v>4010</v>
      </c>
      <c r="W19" s="138" t="s">
        <v>606</v>
      </c>
      <c r="X19" s="130">
        <v>0</v>
      </c>
      <c r="Y19" s="130">
        <v>0</v>
      </c>
      <c r="Z19" s="130">
        <v>0</v>
      </c>
      <c r="AA19" s="130">
        <v>0</v>
      </c>
      <c r="AB19" s="130">
        <v>0</v>
      </c>
      <c r="AC19" s="130">
        <v>0</v>
      </c>
      <c r="AD19" s="130">
        <v>0</v>
      </c>
      <c r="AE19" s="130">
        <v>0</v>
      </c>
      <c r="AF19" s="130">
        <v>0</v>
      </c>
      <c r="AG19" s="130">
        <v>0</v>
      </c>
      <c r="AH19" s="130">
        <v>0</v>
      </c>
      <c r="AI19" s="130">
        <v>0</v>
      </c>
      <c r="AJ19" s="130">
        <v>0</v>
      </c>
      <c r="AK19" s="130">
        <v>0</v>
      </c>
      <c r="AL19" s="130">
        <v>0</v>
      </c>
      <c r="AM19" s="130">
        <v>0</v>
      </c>
      <c r="AN19" s="130">
        <v>0</v>
      </c>
      <c r="AO19" s="130">
        <v>0</v>
      </c>
      <c r="AP19" s="130">
        <v>0</v>
      </c>
      <c r="AQ19" s="130">
        <v>0</v>
      </c>
      <c r="AR19" s="130">
        <v>0</v>
      </c>
      <c r="AS19" s="130">
        <v>0</v>
      </c>
      <c r="AT19" s="130">
        <v>0</v>
      </c>
      <c r="AU19" s="130">
        <v>0</v>
      </c>
      <c r="AV19" s="130">
        <v>0</v>
      </c>
      <c r="AW19" s="130">
        <v>0</v>
      </c>
      <c r="AX19" s="130">
        <v>0</v>
      </c>
      <c r="AY19" s="130">
        <v>0</v>
      </c>
      <c r="AZ19" s="130">
        <v>0</v>
      </c>
      <c r="BA19" s="130">
        <v>0</v>
      </c>
      <c r="BB19" s="130">
        <v>0</v>
      </c>
      <c r="BC19" s="130">
        <v>0</v>
      </c>
      <c r="BD19" s="130">
        <v>0</v>
      </c>
      <c r="BE19" s="130">
        <v>0</v>
      </c>
      <c r="BF19" s="130">
        <v>0</v>
      </c>
      <c r="BG19" s="130">
        <v>0</v>
      </c>
      <c r="BJ19" s="244">
        <v>0</v>
      </c>
      <c r="BK19" s="244">
        <v>0</v>
      </c>
      <c r="BL19" s="244">
        <v>0</v>
      </c>
      <c r="BM19" s="244">
        <v>0</v>
      </c>
    </row>
    <row r="20" spans="1:65" x14ac:dyDescent="0.25">
      <c r="A20" s="235" t="s">
        <v>1635</v>
      </c>
      <c r="B20" s="235" t="s">
        <v>1623</v>
      </c>
      <c r="E20" s="235">
        <v>12</v>
      </c>
      <c r="F20" s="235">
        <v>0</v>
      </c>
      <c r="G20" s="235">
        <v>0</v>
      </c>
      <c r="H20" s="235">
        <v>0</v>
      </c>
      <c r="I20" s="235">
        <v>0</v>
      </c>
      <c r="J20" s="235">
        <v>12</v>
      </c>
      <c r="K20" s="131">
        <v>4330</v>
      </c>
      <c r="L20" s="59" t="s">
        <v>431</v>
      </c>
      <c r="M20" s="132">
        <v>0</v>
      </c>
      <c r="N20" s="132">
        <v>0</v>
      </c>
      <c r="O20" s="132">
        <v>0</v>
      </c>
      <c r="P20" s="130">
        <v>0</v>
      </c>
      <c r="Q20" s="59" t="s">
        <v>96</v>
      </c>
      <c r="R20" s="59" t="s">
        <v>39</v>
      </c>
      <c r="S20" s="138" t="s">
        <v>39</v>
      </c>
      <c r="T20" s="138" t="s">
        <v>39</v>
      </c>
      <c r="U20" s="138" t="s">
        <v>156</v>
      </c>
      <c r="V20" s="128">
        <v>4010</v>
      </c>
      <c r="W20" s="138" t="s">
        <v>606</v>
      </c>
      <c r="X20" s="130">
        <v>0</v>
      </c>
      <c r="Y20" s="130">
        <v>0</v>
      </c>
      <c r="Z20" s="130">
        <v>0</v>
      </c>
      <c r="AA20" s="130">
        <v>0</v>
      </c>
      <c r="AB20" s="130">
        <v>0</v>
      </c>
      <c r="AC20" s="130">
        <v>0</v>
      </c>
      <c r="AD20" s="130">
        <v>0</v>
      </c>
      <c r="AE20" s="130">
        <v>0</v>
      </c>
      <c r="AF20" s="130">
        <v>0</v>
      </c>
      <c r="AG20" s="130">
        <v>0</v>
      </c>
      <c r="AH20" s="130">
        <v>0</v>
      </c>
      <c r="AI20" s="130">
        <v>0</v>
      </c>
      <c r="AJ20" s="130">
        <v>0</v>
      </c>
      <c r="AK20" s="130">
        <v>0</v>
      </c>
      <c r="AL20" s="130">
        <v>0</v>
      </c>
      <c r="AM20" s="130">
        <v>0</v>
      </c>
      <c r="AN20" s="130">
        <v>0</v>
      </c>
      <c r="AO20" s="130">
        <v>0</v>
      </c>
      <c r="AP20" s="130">
        <v>0</v>
      </c>
      <c r="AQ20" s="130">
        <v>0</v>
      </c>
      <c r="AR20" s="130">
        <v>0</v>
      </c>
      <c r="AS20" s="130">
        <v>0</v>
      </c>
      <c r="AT20" s="130">
        <v>0</v>
      </c>
      <c r="AU20" s="130">
        <v>0</v>
      </c>
      <c r="AV20" s="130">
        <v>0</v>
      </c>
      <c r="AW20" s="130">
        <v>0</v>
      </c>
      <c r="AX20" s="130">
        <v>0</v>
      </c>
      <c r="AY20" s="130">
        <v>0</v>
      </c>
      <c r="AZ20" s="130">
        <v>0</v>
      </c>
      <c r="BA20" s="130">
        <v>0</v>
      </c>
      <c r="BB20" s="130">
        <v>0</v>
      </c>
      <c r="BC20" s="130">
        <v>0</v>
      </c>
      <c r="BD20" s="130">
        <v>0</v>
      </c>
      <c r="BE20" s="130">
        <v>0</v>
      </c>
      <c r="BF20" s="130">
        <v>0</v>
      </c>
      <c r="BG20" s="130">
        <v>0</v>
      </c>
      <c r="BJ20" s="244">
        <v>0</v>
      </c>
      <c r="BK20" s="244">
        <v>0</v>
      </c>
      <c r="BL20" s="244">
        <v>0</v>
      </c>
      <c r="BM20" s="244">
        <v>0</v>
      </c>
    </row>
    <row r="21" spans="1:65" x14ac:dyDescent="0.25">
      <c r="A21" s="235" t="s">
        <v>1636</v>
      </c>
      <c r="B21" s="235" t="s">
        <v>1623</v>
      </c>
      <c r="E21" s="235">
        <v>13</v>
      </c>
      <c r="F21" s="235">
        <v>0</v>
      </c>
      <c r="G21" s="235">
        <v>0</v>
      </c>
      <c r="H21" s="235">
        <v>0</v>
      </c>
      <c r="I21" s="235">
        <v>0</v>
      </c>
      <c r="J21" s="235">
        <v>13</v>
      </c>
      <c r="K21" s="131">
        <v>4340</v>
      </c>
      <c r="L21" s="59" t="s">
        <v>432</v>
      </c>
      <c r="M21" s="132">
        <v>0</v>
      </c>
      <c r="N21" s="132">
        <v>0</v>
      </c>
      <c r="O21" s="132">
        <v>360000</v>
      </c>
      <c r="P21" s="130">
        <v>360000</v>
      </c>
      <c r="Q21" s="59" t="s">
        <v>96</v>
      </c>
      <c r="R21" s="59" t="s">
        <v>39</v>
      </c>
      <c r="S21" s="138" t="s">
        <v>39</v>
      </c>
      <c r="T21" s="138" t="s">
        <v>39</v>
      </c>
      <c r="U21" s="138" t="s">
        <v>156</v>
      </c>
      <c r="V21" s="128">
        <v>4010</v>
      </c>
      <c r="W21" s="138" t="s">
        <v>606</v>
      </c>
      <c r="X21" s="130">
        <v>0</v>
      </c>
      <c r="Y21" s="130">
        <v>30000</v>
      </c>
      <c r="Z21" s="130">
        <v>30000</v>
      </c>
      <c r="AA21" s="130">
        <v>0</v>
      </c>
      <c r="AB21" s="130">
        <v>30000</v>
      </c>
      <c r="AC21" s="130">
        <v>30000</v>
      </c>
      <c r="AD21" s="130">
        <v>0</v>
      </c>
      <c r="AE21" s="130">
        <v>30000</v>
      </c>
      <c r="AF21" s="130">
        <v>30000</v>
      </c>
      <c r="AG21" s="130">
        <v>0</v>
      </c>
      <c r="AH21" s="130">
        <v>30000</v>
      </c>
      <c r="AI21" s="130">
        <v>30000</v>
      </c>
      <c r="AJ21" s="130">
        <v>0</v>
      </c>
      <c r="AK21" s="130">
        <v>30000</v>
      </c>
      <c r="AL21" s="130">
        <v>30000</v>
      </c>
      <c r="AM21" s="130">
        <v>0</v>
      </c>
      <c r="AN21" s="130">
        <v>30000</v>
      </c>
      <c r="AO21" s="130">
        <v>30000</v>
      </c>
      <c r="AP21" s="130">
        <v>0</v>
      </c>
      <c r="AQ21" s="130">
        <v>30000</v>
      </c>
      <c r="AR21" s="130">
        <v>30000</v>
      </c>
      <c r="AS21" s="130">
        <v>0</v>
      </c>
      <c r="AT21" s="130">
        <v>30000</v>
      </c>
      <c r="AU21" s="130">
        <v>30000</v>
      </c>
      <c r="AV21" s="130">
        <v>0</v>
      </c>
      <c r="AW21" s="130">
        <v>30000</v>
      </c>
      <c r="AX21" s="130">
        <v>30000</v>
      </c>
      <c r="AY21" s="130">
        <v>0</v>
      </c>
      <c r="AZ21" s="130">
        <v>30000</v>
      </c>
      <c r="BA21" s="130">
        <v>30000</v>
      </c>
      <c r="BB21" s="130">
        <v>0</v>
      </c>
      <c r="BC21" s="130">
        <v>30000</v>
      </c>
      <c r="BD21" s="130">
        <v>30000</v>
      </c>
      <c r="BE21" s="130">
        <v>0</v>
      </c>
      <c r="BF21" s="130">
        <v>30000</v>
      </c>
      <c r="BG21" s="130">
        <v>30000</v>
      </c>
      <c r="BJ21" s="244">
        <v>90000</v>
      </c>
      <c r="BK21" s="244">
        <v>90000</v>
      </c>
      <c r="BL21" s="244">
        <v>90000</v>
      </c>
      <c r="BM21" s="244">
        <v>90000</v>
      </c>
    </row>
    <row r="22" spans="1:65" x14ac:dyDescent="0.25">
      <c r="A22" s="235" t="s">
        <v>1637</v>
      </c>
      <c r="B22" s="235" t="s">
        <v>1623</v>
      </c>
      <c r="E22" s="235">
        <v>14</v>
      </c>
      <c r="F22" s="235">
        <v>0</v>
      </c>
      <c r="G22" s="235">
        <v>0</v>
      </c>
      <c r="H22" s="235">
        <v>0</v>
      </c>
      <c r="I22" s="235">
        <v>0</v>
      </c>
      <c r="J22" s="235">
        <v>14</v>
      </c>
      <c r="K22" s="131">
        <v>4350</v>
      </c>
      <c r="L22" s="59" t="s">
        <v>137</v>
      </c>
      <c r="M22" s="132">
        <v>0</v>
      </c>
      <c r="N22" s="132">
        <v>0</v>
      </c>
      <c r="O22" s="132">
        <v>0</v>
      </c>
      <c r="P22" s="130">
        <v>0</v>
      </c>
      <c r="Q22" s="59" t="s">
        <v>96</v>
      </c>
      <c r="R22" s="59" t="s">
        <v>39</v>
      </c>
      <c r="S22" s="138" t="s">
        <v>39</v>
      </c>
      <c r="T22" s="138" t="s">
        <v>39</v>
      </c>
      <c r="U22" s="138" t="s">
        <v>156</v>
      </c>
      <c r="V22" s="128">
        <v>4010</v>
      </c>
      <c r="W22" s="138" t="s">
        <v>606</v>
      </c>
      <c r="X22" s="130">
        <v>0</v>
      </c>
      <c r="Y22" s="130">
        <v>0</v>
      </c>
      <c r="Z22" s="130">
        <v>0</v>
      </c>
      <c r="AA22" s="130">
        <v>0</v>
      </c>
      <c r="AB22" s="130">
        <v>0</v>
      </c>
      <c r="AC22" s="130">
        <v>0</v>
      </c>
      <c r="AD22" s="130">
        <v>0</v>
      </c>
      <c r="AE22" s="130">
        <v>0</v>
      </c>
      <c r="AF22" s="130">
        <v>0</v>
      </c>
      <c r="AG22" s="130">
        <v>0</v>
      </c>
      <c r="AH22" s="130">
        <v>0</v>
      </c>
      <c r="AI22" s="130">
        <v>0</v>
      </c>
      <c r="AJ22" s="130">
        <v>0</v>
      </c>
      <c r="AK22" s="130">
        <v>0</v>
      </c>
      <c r="AL22" s="130">
        <v>0</v>
      </c>
      <c r="AM22" s="130">
        <v>0</v>
      </c>
      <c r="AN22" s="130">
        <v>0</v>
      </c>
      <c r="AO22" s="130">
        <v>0</v>
      </c>
      <c r="AP22" s="130">
        <v>0</v>
      </c>
      <c r="AQ22" s="130">
        <v>0</v>
      </c>
      <c r="AR22" s="130">
        <v>0</v>
      </c>
      <c r="AS22" s="130">
        <v>0</v>
      </c>
      <c r="AT22" s="130">
        <v>0</v>
      </c>
      <c r="AU22" s="130">
        <v>0</v>
      </c>
      <c r="AV22" s="130">
        <v>0</v>
      </c>
      <c r="AW22" s="130">
        <v>0</v>
      </c>
      <c r="AX22" s="130">
        <v>0</v>
      </c>
      <c r="AY22" s="130">
        <v>0</v>
      </c>
      <c r="AZ22" s="130">
        <v>0</v>
      </c>
      <c r="BA22" s="130">
        <v>0</v>
      </c>
      <c r="BB22" s="130">
        <v>0</v>
      </c>
      <c r="BC22" s="130">
        <v>0</v>
      </c>
      <c r="BD22" s="130">
        <v>0</v>
      </c>
      <c r="BE22" s="130">
        <v>0</v>
      </c>
      <c r="BF22" s="130">
        <v>0</v>
      </c>
      <c r="BG22" s="130">
        <v>0</v>
      </c>
      <c r="BJ22" s="244">
        <v>0</v>
      </c>
      <c r="BK22" s="244">
        <v>0</v>
      </c>
      <c r="BL22" s="244">
        <v>0</v>
      </c>
      <c r="BM22" s="244">
        <v>0</v>
      </c>
    </row>
    <row r="23" spans="1:65" x14ac:dyDescent="0.25">
      <c r="A23" s="235" t="s">
        <v>1638</v>
      </c>
      <c r="B23" s="235" t="s">
        <v>1639</v>
      </c>
      <c r="E23" s="235">
        <v>14</v>
      </c>
      <c r="F23" s="235">
        <v>1</v>
      </c>
      <c r="G23" s="235">
        <v>0</v>
      </c>
      <c r="H23" s="235">
        <v>0</v>
      </c>
      <c r="I23" s="235">
        <v>0</v>
      </c>
      <c r="J23" s="235">
        <v>15</v>
      </c>
      <c r="K23" s="131">
        <v>5100</v>
      </c>
      <c r="L23" s="59" t="s">
        <v>433</v>
      </c>
      <c r="M23" s="132">
        <v>0</v>
      </c>
      <c r="N23" s="132">
        <v>185000000</v>
      </c>
      <c r="O23" s="132">
        <v>0</v>
      </c>
      <c r="P23" s="130">
        <v>-185000000</v>
      </c>
      <c r="Q23" s="59" t="s">
        <v>95</v>
      </c>
      <c r="R23" s="59" t="s">
        <v>40</v>
      </c>
      <c r="S23" s="138" t="s">
        <v>134</v>
      </c>
      <c r="T23" s="138" t="s">
        <v>134</v>
      </c>
      <c r="U23" s="138">
        <v>0</v>
      </c>
      <c r="V23" s="128">
        <v>5010</v>
      </c>
      <c r="W23" s="138" t="s">
        <v>619</v>
      </c>
      <c r="X23" s="130">
        <v>10000000</v>
      </c>
      <c r="Y23" s="130">
        <v>0</v>
      </c>
      <c r="Z23" s="130">
        <v>-10000000</v>
      </c>
      <c r="AA23" s="130">
        <v>25000000</v>
      </c>
      <c r="AB23" s="130">
        <v>0</v>
      </c>
      <c r="AC23" s="130">
        <v>-25000000</v>
      </c>
      <c r="AD23" s="130">
        <v>15000000</v>
      </c>
      <c r="AE23" s="130">
        <v>0</v>
      </c>
      <c r="AF23" s="130">
        <v>-15000000</v>
      </c>
      <c r="AG23" s="130">
        <v>15000000</v>
      </c>
      <c r="AH23" s="130">
        <v>0</v>
      </c>
      <c r="AI23" s="130">
        <v>-15000000</v>
      </c>
      <c r="AJ23" s="130">
        <v>15000000</v>
      </c>
      <c r="AK23" s="130">
        <v>0</v>
      </c>
      <c r="AL23" s="130">
        <v>-15000000</v>
      </c>
      <c r="AM23" s="130">
        <v>15000000</v>
      </c>
      <c r="AN23" s="130">
        <v>0</v>
      </c>
      <c r="AO23" s="130">
        <v>-15000000</v>
      </c>
      <c r="AP23" s="130">
        <v>15000000</v>
      </c>
      <c r="AQ23" s="130">
        <v>0</v>
      </c>
      <c r="AR23" s="130">
        <v>-15000000</v>
      </c>
      <c r="AS23" s="130">
        <v>15000000</v>
      </c>
      <c r="AT23" s="130">
        <v>0</v>
      </c>
      <c r="AU23" s="130">
        <v>-15000000</v>
      </c>
      <c r="AV23" s="130">
        <v>15000000</v>
      </c>
      <c r="AW23" s="130">
        <v>0</v>
      </c>
      <c r="AX23" s="130">
        <v>-15000000</v>
      </c>
      <c r="AY23" s="130">
        <v>15000000</v>
      </c>
      <c r="AZ23" s="130">
        <v>0</v>
      </c>
      <c r="BA23" s="130">
        <v>-15000000</v>
      </c>
      <c r="BB23" s="130">
        <v>15000000</v>
      </c>
      <c r="BC23" s="130">
        <v>0</v>
      </c>
      <c r="BD23" s="130">
        <v>-15000000</v>
      </c>
      <c r="BE23" s="130">
        <v>15000000</v>
      </c>
      <c r="BF23" s="130">
        <v>0</v>
      </c>
      <c r="BG23" s="130">
        <v>-15000000</v>
      </c>
      <c r="BJ23" s="244">
        <v>-50000000</v>
      </c>
      <c r="BK23" s="244">
        <v>-45000000</v>
      </c>
      <c r="BL23" s="244">
        <v>-45000000</v>
      </c>
      <c r="BM23" s="244">
        <v>-45000000</v>
      </c>
    </row>
    <row r="24" spans="1:65" x14ac:dyDescent="0.25">
      <c r="A24" s="235" t="s">
        <v>1640</v>
      </c>
      <c r="B24" s="235" t="s">
        <v>1639</v>
      </c>
      <c r="E24" s="235">
        <v>14</v>
      </c>
      <c r="F24" s="235">
        <v>2</v>
      </c>
      <c r="G24" s="235">
        <v>0</v>
      </c>
      <c r="H24" s="235">
        <v>0</v>
      </c>
      <c r="I24" s="235">
        <v>0</v>
      </c>
      <c r="J24" s="235">
        <v>16</v>
      </c>
      <c r="K24" s="131">
        <v>5110</v>
      </c>
      <c r="L24" s="59" t="s">
        <v>434</v>
      </c>
      <c r="M24" s="132">
        <v>0</v>
      </c>
      <c r="N24" s="132">
        <v>0</v>
      </c>
      <c r="O24" s="132">
        <v>0</v>
      </c>
      <c r="P24" s="130">
        <v>0</v>
      </c>
      <c r="Q24" s="59" t="s">
        <v>95</v>
      </c>
      <c r="R24" s="59" t="s">
        <v>40</v>
      </c>
      <c r="S24" s="138" t="s">
        <v>134</v>
      </c>
      <c r="T24" s="138" t="s">
        <v>134</v>
      </c>
      <c r="U24" s="138">
        <v>0</v>
      </c>
      <c r="V24" s="128">
        <v>5010</v>
      </c>
      <c r="W24" s="138" t="s">
        <v>619</v>
      </c>
      <c r="X24" s="130">
        <v>0</v>
      </c>
      <c r="Y24" s="130">
        <v>0</v>
      </c>
      <c r="Z24" s="130">
        <v>0</v>
      </c>
      <c r="AA24" s="130">
        <v>0</v>
      </c>
      <c r="AB24" s="130">
        <v>0</v>
      </c>
      <c r="AC24" s="130">
        <v>0</v>
      </c>
      <c r="AD24" s="130">
        <v>0</v>
      </c>
      <c r="AE24" s="130">
        <v>0</v>
      </c>
      <c r="AF24" s="130">
        <v>0</v>
      </c>
      <c r="AG24" s="130">
        <v>0</v>
      </c>
      <c r="AH24" s="130">
        <v>0</v>
      </c>
      <c r="AI24" s="130">
        <v>0</v>
      </c>
      <c r="AJ24" s="130">
        <v>0</v>
      </c>
      <c r="AK24" s="130">
        <v>0</v>
      </c>
      <c r="AL24" s="130">
        <v>0</v>
      </c>
      <c r="AM24" s="130">
        <v>0</v>
      </c>
      <c r="AN24" s="130">
        <v>0</v>
      </c>
      <c r="AO24" s="130">
        <v>0</v>
      </c>
      <c r="AP24" s="130">
        <v>0</v>
      </c>
      <c r="AQ24" s="130">
        <v>0</v>
      </c>
      <c r="AR24" s="130">
        <v>0</v>
      </c>
      <c r="AS24" s="130">
        <v>0</v>
      </c>
      <c r="AT24" s="130">
        <v>0</v>
      </c>
      <c r="AU24" s="130">
        <v>0</v>
      </c>
      <c r="AV24" s="130">
        <v>0</v>
      </c>
      <c r="AW24" s="130">
        <v>0</v>
      </c>
      <c r="AX24" s="130">
        <v>0</v>
      </c>
      <c r="AY24" s="130">
        <v>0</v>
      </c>
      <c r="AZ24" s="130">
        <v>0</v>
      </c>
      <c r="BA24" s="130">
        <v>0</v>
      </c>
      <c r="BB24" s="130">
        <v>0</v>
      </c>
      <c r="BC24" s="130">
        <v>0</v>
      </c>
      <c r="BD24" s="130">
        <v>0</v>
      </c>
      <c r="BE24" s="130">
        <v>0</v>
      </c>
      <c r="BF24" s="130">
        <v>0</v>
      </c>
      <c r="BG24" s="130">
        <v>0</v>
      </c>
      <c r="BJ24" s="244">
        <v>0</v>
      </c>
      <c r="BK24" s="244">
        <v>0</v>
      </c>
      <c r="BL24" s="244">
        <v>0</v>
      </c>
      <c r="BM24" s="244">
        <v>0</v>
      </c>
    </row>
    <row r="25" spans="1:65" x14ac:dyDescent="0.25">
      <c r="A25" s="235" t="s">
        <v>1641</v>
      </c>
      <c r="B25" s="235" t="s">
        <v>1639</v>
      </c>
      <c r="E25" s="235">
        <v>14</v>
      </c>
      <c r="F25" s="235">
        <v>3</v>
      </c>
      <c r="G25" s="235">
        <v>0</v>
      </c>
      <c r="H25" s="235">
        <v>0</v>
      </c>
      <c r="I25" s="235">
        <v>0</v>
      </c>
      <c r="J25" s="235">
        <v>17</v>
      </c>
      <c r="K25" s="131">
        <v>5120</v>
      </c>
      <c r="L25" s="59" t="s">
        <v>435</v>
      </c>
      <c r="M25" s="132">
        <v>0</v>
      </c>
      <c r="N25" s="132">
        <v>0</v>
      </c>
      <c r="O25" s="132">
        <v>0</v>
      </c>
      <c r="P25" s="130">
        <v>0</v>
      </c>
      <c r="Q25" s="59" t="s">
        <v>95</v>
      </c>
      <c r="R25" s="59" t="s">
        <v>40</v>
      </c>
      <c r="S25" s="138" t="s">
        <v>134</v>
      </c>
      <c r="T25" s="138" t="s">
        <v>134</v>
      </c>
      <c r="U25" s="138">
        <v>0</v>
      </c>
      <c r="V25" s="128">
        <v>5010</v>
      </c>
      <c r="W25" s="138" t="s">
        <v>619</v>
      </c>
      <c r="X25" s="130">
        <v>0</v>
      </c>
      <c r="Y25" s="130">
        <v>0</v>
      </c>
      <c r="Z25" s="130">
        <v>0</v>
      </c>
      <c r="AA25" s="130">
        <v>0</v>
      </c>
      <c r="AB25" s="130">
        <v>0</v>
      </c>
      <c r="AC25" s="130">
        <v>0</v>
      </c>
      <c r="AD25" s="130">
        <v>0</v>
      </c>
      <c r="AE25" s="130">
        <v>0</v>
      </c>
      <c r="AF25" s="130">
        <v>0</v>
      </c>
      <c r="AG25" s="130">
        <v>0</v>
      </c>
      <c r="AH25" s="130">
        <v>0</v>
      </c>
      <c r="AI25" s="130">
        <v>0</v>
      </c>
      <c r="AJ25" s="130">
        <v>0</v>
      </c>
      <c r="AK25" s="130">
        <v>0</v>
      </c>
      <c r="AL25" s="130">
        <v>0</v>
      </c>
      <c r="AM25" s="130">
        <v>0</v>
      </c>
      <c r="AN25" s="130">
        <v>0</v>
      </c>
      <c r="AO25" s="130">
        <v>0</v>
      </c>
      <c r="AP25" s="130">
        <v>0</v>
      </c>
      <c r="AQ25" s="130">
        <v>0</v>
      </c>
      <c r="AR25" s="130">
        <v>0</v>
      </c>
      <c r="AS25" s="130">
        <v>0</v>
      </c>
      <c r="AT25" s="130">
        <v>0</v>
      </c>
      <c r="AU25" s="130">
        <v>0</v>
      </c>
      <c r="AV25" s="130">
        <v>0</v>
      </c>
      <c r="AW25" s="130">
        <v>0</v>
      </c>
      <c r="AX25" s="130">
        <v>0</v>
      </c>
      <c r="AY25" s="130">
        <v>0</v>
      </c>
      <c r="AZ25" s="130">
        <v>0</v>
      </c>
      <c r="BA25" s="130">
        <v>0</v>
      </c>
      <c r="BB25" s="130">
        <v>0</v>
      </c>
      <c r="BC25" s="130">
        <v>0</v>
      </c>
      <c r="BD25" s="130">
        <v>0</v>
      </c>
      <c r="BE25" s="130">
        <v>0</v>
      </c>
      <c r="BF25" s="130">
        <v>0</v>
      </c>
      <c r="BG25" s="130">
        <v>0</v>
      </c>
      <c r="BJ25" s="244">
        <v>0</v>
      </c>
      <c r="BK25" s="244">
        <v>0</v>
      </c>
      <c r="BL25" s="244">
        <v>0</v>
      </c>
      <c r="BM25" s="244">
        <v>0</v>
      </c>
    </row>
    <row r="26" spans="1:65" x14ac:dyDescent="0.25">
      <c r="A26" s="235" t="s">
        <v>1642</v>
      </c>
      <c r="B26" s="235" t="s">
        <v>1639</v>
      </c>
      <c r="E26" s="235">
        <v>14</v>
      </c>
      <c r="F26" s="235">
        <v>4</v>
      </c>
      <c r="G26" s="235">
        <v>0</v>
      </c>
      <c r="H26" s="235">
        <v>0</v>
      </c>
      <c r="I26" s="235">
        <v>0</v>
      </c>
      <c r="J26" s="235">
        <v>18</v>
      </c>
      <c r="K26" s="131">
        <v>5200</v>
      </c>
      <c r="L26" s="59" t="s">
        <v>436</v>
      </c>
      <c r="M26" s="132">
        <v>0</v>
      </c>
      <c r="N26" s="132">
        <v>0</v>
      </c>
      <c r="O26" s="132">
        <v>0</v>
      </c>
      <c r="P26" s="130">
        <v>0</v>
      </c>
      <c r="Q26" s="59" t="s">
        <v>95</v>
      </c>
      <c r="R26" s="59" t="s">
        <v>40</v>
      </c>
      <c r="S26" s="138" t="s">
        <v>134</v>
      </c>
      <c r="T26" s="138" t="s">
        <v>134</v>
      </c>
      <c r="U26" s="138">
        <v>0</v>
      </c>
      <c r="V26" s="128">
        <v>5010</v>
      </c>
      <c r="W26" s="138" t="s">
        <v>619</v>
      </c>
      <c r="X26" s="130">
        <v>0</v>
      </c>
      <c r="Y26" s="130">
        <v>0</v>
      </c>
      <c r="Z26" s="130">
        <v>0</v>
      </c>
      <c r="AA26" s="130">
        <v>0</v>
      </c>
      <c r="AB26" s="130">
        <v>0</v>
      </c>
      <c r="AC26" s="130">
        <v>0</v>
      </c>
      <c r="AD26" s="130">
        <v>0</v>
      </c>
      <c r="AE26" s="130">
        <v>0</v>
      </c>
      <c r="AF26" s="130">
        <v>0</v>
      </c>
      <c r="AG26" s="130">
        <v>0</v>
      </c>
      <c r="AH26" s="130">
        <v>0</v>
      </c>
      <c r="AI26" s="130">
        <v>0</v>
      </c>
      <c r="AJ26" s="130">
        <v>0</v>
      </c>
      <c r="AK26" s="130">
        <v>0</v>
      </c>
      <c r="AL26" s="130">
        <v>0</v>
      </c>
      <c r="AM26" s="130">
        <v>0</v>
      </c>
      <c r="AN26" s="130">
        <v>0</v>
      </c>
      <c r="AO26" s="130">
        <v>0</v>
      </c>
      <c r="AP26" s="130">
        <v>0</v>
      </c>
      <c r="AQ26" s="130">
        <v>0</v>
      </c>
      <c r="AR26" s="130">
        <v>0</v>
      </c>
      <c r="AS26" s="130">
        <v>0</v>
      </c>
      <c r="AT26" s="130">
        <v>0</v>
      </c>
      <c r="AU26" s="130">
        <v>0</v>
      </c>
      <c r="AV26" s="130">
        <v>0</v>
      </c>
      <c r="AW26" s="130">
        <v>0</v>
      </c>
      <c r="AX26" s="130">
        <v>0</v>
      </c>
      <c r="AY26" s="130">
        <v>0</v>
      </c>
      <c r="AZ26" s="130">
        <v>0</v>
      </c>
      <c r="BA26" s="130">
        <v>0</v>
      </c>
      <c r="BB26" s="130">
        <v>0</v>
      </c>
      <c r="BC26" s="130">
        <v>0</v>
      </c>
      <c r="BD26" s="130">
        <v>0</v>
      </c>
      <c r="BE26" s="130">
        <v>0</v>
      </c>
      <c r="BF26" s="130">
        <v>0</v>
      </c>
      <c r="BG26" s="130">
        <v>0</v>
      </c>
      <c r="BJ26" s="244">
        <v>0</v>
      </c>
      <c r="BK26" s="244">
        <v>0</v>
      </c>
      <c r="BL26" s="244">
        <v>0</v>
      </c>
      <c r="BM26" s="244">
        <v>0</v>
      </c>
    </row>
    <row r="27" spans="1:65" x14ac:dyDescent="0.25">
      <c r="A27" s="235" t="s">
        <v>1643</v>
      </c>
      <c r="B27" s="235" t="s">
        <v>1639</v>
      </c>
      <c r="E27" s="235">
        <v>14</v>
      </c>
      <c r="F27" s="235">
        <v>5</v>
      </c>
      <c r="G27" s="235">
        <v>0</v>
      </c>
      <c r="H27" s="235">
        <v>0</v>
      </c>
      <c r="I27" s="235">
        <v>0</v>
      </c>
      <c r="J27" s="235">
        <v>19</v>
      </c>
      <c r="K27" s="131">
        <v>5210</v>
      </c>
      <c r="L27" s="59" t="s">
        <v>437</v>
      </c>
      <c r="M27" s="132">
        <v>0</v>
      </c>
      <c r="N27" s="132">
        <v>0</v>
      </c>
      <c r="O27" s="132">
        <v>0</v>
      </c>
      <c r="P27" s="130">
        <v>0</v>
      </c>
      <c r="Q27" s="59" t="s">
        <v>95</v>
      </c>
      <c r="R27" s="59" t="s">
        <v>40</v>
      </c>
      <c r="S27" s="138" t="s">
        <v>134</v>
      </c>
      <c r="T27" s="138" t="s">
        <v>134</v>
      </c>
      <c r="U27" s="138">
        <v>0</v>
      </c>
      <c r="V27" s="128">
        <v>5010</v>
      </c>
      <c r="W27" s="138" t="s">
        <v>619</v>
      </c>
      <c r="X27" s="130">
        <v>0</v>
      </c>
      <c r="Y27" s="130">
        <v>0</v>
      </c>
      <c r="Z27" s="130">
        <v>0</v>
      </c>
      <c r="AA27" s="130">
        <v>0</v>
      </c>
      <c r="AB27" s="130">
        <v>0</v>
      </c>
      <c r="AC27" s="130">
        <v>0</v>
      </c>
      <c r="AD27" s="130">
        <v>0</v>
      </c>
      <c r="AE27" s="130">
        <v>0</v>
      </c>
      <c r="AF27" s="130">
        <v>0</v>
      </c>
      <c r="AG27" s="130">
        <v>0</v>
      </c>
      <c r="AH27" s="130">
        <v>0</v>
      </c>
      <c r="AI27" s="130">
        <v>0</v>
      </c>
      <c r="AJ27" s="130">
        <v>0</v>
      </c>
      <c r="AK27" s="130">
        <v>0</v>
      </c>
      <c r="AL27" s="130">
        <v>0</v>
      </c>
      <c r="AM27" s="130">
        <v>0</v>
      </c>
      <c r="AN27" s="130">
        <v>0</v>
      </c>
      <c r="AO27" s="130">
        <v>0</v>
      </c>
      <c r="AP27" s="130">
        <v>0</v>
      </c>
      <c r="AQ27" s="130">
        <v>0</v>
      </c>
      <c r="AR27" s="130">
        <v>0</v>
      </c>
      <c r="AS27" s="130">
        <v>0</v>
      </c>
      <c r="AT27" s="130">
        <v>0</v>
      </c>
      <c r="AU27" s="130">
        <v>0</v>
      </c>
      <c r="AV27" s="130">
        <v>0</v>
      </c>
      <c r="AW27" s="130">
        <v>0</v>
      </c>
      <c r="AX27" s="130">
        <v>0</v>
      </c>
      <c r="AY27" s="130">
        <v>0</v>
      </c>
      <c r="AZ27" s="130">
        <v>0</v>
      </c>
      <c r="BA27" s="130">
        <v>0</v>
      </c>
      <c r="BB27" s="130">
        <v>0</v>
      </c>
      <c r="BC27" s="130">
        <v>0</v>
      </c>
      <c r="BD27" s="130">
        <v>0</v>
      </c>
      <c r="BE27" s="130">
        <v>0</v>
      </c>
      <c r="BF27" s="130">
        <v>0</v>
      </c>
      <c r="BG27" s="130">
        <v>0</v>
      </c>
      <c r="BJ27" s="244">
        <v>0</v>
      </c>
      <c r="BK27" s="244">
        <v>0</v>
      </c>
      <c r="BL27" s="244">
        <v>0</v>
      </c>
      <c r="BM27" s="244">
        <v>0</v>
      </c>
    </row>
    <row r="28" spans="1:65" x14ac:dyDescent="0.25">
      <c r="A28" s="235" t="s">
        <v>1644</v>
      </c>
      <c r="B28" s="235" t="s">
        <v>1639</v>
      </c>
      <c r="E28" s="235">
        <v>14</v>
      </c>
      <c r="F28" s="235">
        <v>6</v>
      </c>
      <c r="G28" s="235">
        <v>0</v>
      </c>
      <c r="H28" s="235">
        <v>0</v>
      </c>
      <c r="I28" s="235">
        <v>0</v>
      </c>
      <c r="J28" s="235">
        <v>20</v>
      </c>
      <c r="K28" s="131">
        <v>5211</v>
      </c>
      <c r="L28" s="59" t="s">
        <v>438</v>
      </c>
      <c r="M28" s="132">
        <v>0</v>
      </c>
      <c r="N28" s="132">
        <v>0</v>
      </c>
      <c r="O28" s="132">
        <v>0</v>
      </c>
      <c r="P28" s="130">
        <v>0</v>
      </c>
      <c r="Q28" s="59" t="s">
        <v>95</v>
      </c>
      <c r="R28" s="59" t="s">
        <v>40</v>
      </c>
      <c r="S28" s="138" t="s">
        <v>134</v>
      </c>
      <c r="T28" s="138" t="s">
        <v>134</v>
      </c>
      <c r="U28" s="138">
        <v>0</v>
      </c>
      <c r="V28" s="128">
        <v>5010</v>
      </c>
      <c r="W28" s="138" t="s">
        <v>619</v>
      </c>
      <c r="X28" s="130">
        <v>0</v>
      </c>
      <c r="Y28" s="130">
        <v>0</v>
      </c>
      <c r="Z28" s="130">
        <v>0</v>
      </c>
      <c r="AA28" s="130">
        <v>0</v>
      </c>
      <c r="AB28" s="130">
        <v>0</v>
      </c>
      <c r="AC28" s="130">
        <v>0</v>
      </c>
      <c r="AD28" s="130">
        <v>0</v>
      </c>
      <c r="AE28" s="130">
        <v>0</v>
      </c>
      <c r="AF28" s="130">
        <v>0</v>
      </c>
      <c r="AG28" s="130">
        <v>0</v>
      </c>
      <c r="AH28" s="130">
        <v>0</v>
      </c>
      <c r="AI28" s="130">
        <v>0</v>
      </c>
      <c r="AJ28" s="130">
        <v>0</v>
      </c>
      <c r="AK28" s="130">
        <v>0</v>
      </c>
      <c r="AL28" s="130">
        <v>0</v>
      </c>
      <c r="AM28" s="130">
        <v>0</v>
      </c>
      <c r="AN28" s="130">
        <v>0</v>
      </c>
      <c r="AO28" s="130">
        <v>0</v>
      </c>
      <c r="AP28" s="130">
        <v>0</v>
      </c>
      <c r="AQ28" s="130">
        <v>0</v>
      </c>
      <c r="AR28" s="130">
        <v>0</v>
      </c>
      <c r="AS28" s="130">
        <v>0</v>
      </c>
      <c r="AT28" s="130">
        <v>0</v>
      </c>
      <c r="AU28" s="130">
        <v>0</v>
      </c>
      <c r="AV28" s="130">
        <v>0</v>
      </c>
      <c r="AW28" s="130">
        <v>0</v>
      </c>
      <c r="AX28" s="130">
        <v>0</v>
      </c>
      <c r="AY28" s="130">
        <v>0</v>
      </c>
      <c r="AZ28" s="130">
        <v>0</v>
      </c>
      <c r="BA28" s="130">
        <v>0</v>
      </c>
      <c r="BB28" s="130">
        <v>0</v>
      </c>
      <c r="BC28" s="130">
        <v>0</v>
      </c>
      <c r="BD28" s="130">
        <v>0</v>
      </c>
      <c r="BE28" s="130">
        <v>0</v>
      </c>
      <c r="BF28" s="130">
        <v>0</v>
      </c>
      <c r="BG28" s="130">
        <v>0</v>
      </c>
      <c r="BJ28" s="244">
        <v>0</v>
      </c>
      <c r="BK28" s="244">
        <v>0</v>
      </c>
      <c r="BL28" s="244">
        <v>0</v>
      </c>
      <c r="BM28" s="244">
        <v>0</v>
      </c>
    </row>
    <row r="29" spans="1:65" x14ac:dyDescent="0.25">
      <c r="A29" s="235" t="s">
        <v>1645</v>
      </c>
      <c r="B29" s="235" t="s">
        <v>1639</v>
      </c>
      <c r="E29" s="235">
        <v>14</v>
      </c>
      <c r="F29" s="235">
        <v>7</v>
      </c>
      <c r="G29" s="235">
        <v>0</v>
      </c>
      <c r="H29" s="235">
        <v>0</v>
      </c>
      <c r="I29" s="235">
        <v>0</v>
      </c>
      <c r="J29" s="235">
        <v>21</v>
      </c>
      <c r="K29" s="131">
        <v>5212</v>
      </c>
      <c r="L29" s="59" t="s">
        <v>439</v>
      </c>
      <c r="M29" s="132">
        <v>0</v>
      </c>
      <c r="N29" s="132">
        <v>0</v>
      </c>
      <c r="O29" s="132">
        <v>0</v>
      </c>
      <c r="P29" s="130">
        <v>0</v>
      </c>
      <c r="Q29" s="59" t="s">
        <v>95</v>
      </c>
      <c r="R29" s="59" t="s">
        <v>40</v>
      </c>
      <c r="S29" s="138" t="s">
        <v>134</v>
      </c>
      <c r="T29" s="138" t="s">
        <v>134</v>
      </c>
      <c r="U29" s="138">
        <v>0</v>
      </c>
      <c r="V29" s="128">
        <v>5010</v>
      </c>
      <c r="W29" s="138" t="s">
        <v>619</v>
      </c>
      <c r="X29" s="130">
        <v>0</v>
      </c>
      <c r="Y29" s="130">
        <v>0</v>
      </c>
      <c r="Z29" s="130">
        <v>0</v>
      </c>
      <c r="AA29" s="130">
        <v>0</v>
      </c>
      <c r="AB29" s="130">
        <v>0</v>
      </c>
      <c r="AC29" s="130">
        <v>0</v>
      </c>
      <c r="AD29" s="130">
        <v>0</v>
      </c>
      <c r="AE29" s="130">
        <v>0</v>
      </c>
      <c r="AF29" s="130">
        <v>0</v>
      </c>
      <c r="AG29" s="130">
        <v>0</v>
      </c>
      <c r="AH29" s="130">
        <v>0</v>
      </c>
      <c r="AI29" s="130">
        <v>0</v>
      </c>
      <c r="AJ29" s="130">
        <v>0</v>
      </c>
      <c r="AK29" s="130">
        <v>0</v>
      </c>
      <c r="AL29" s="130">
        <v>0</v>
      </c>
      <c r="AM29" s="130">
        <v>0</v>
      </c>
      <c r="AN29" s="130">
        <v>0</v>
      </c>
      <c r="AO29" s="130">
        <v>0</v>
      </c>
      <c r="AP29" s="130">
        <v>0</v>
      </c>
      <c r="AQ29" s="130">
        <v>0</v>
      </c>
      <c r="AR29" s="130">
        <v>0</v>
      </c>
      <c r="AS29" s="130">
        <v>0</v>
      </c>
      <c r="AT29" s="130">
        <v>0</v>
      </c>
      <c r="AU29" s="130">
        <v>0</v>
      </c>
      <c r="AV29" s="130">
        <v>0</v>
      </c>
      <c r="AW29" s="130">
        <v>0</v>
      </c>
      <c r="AX29" s="130">
        <v>0</v>
      </c>
      <c r="AY29" s="130">
        <v>0</v>
      </c>
      <c r="AZ29" s="130">
        <v>0</v>
      </c>
      <c r="BA29" s="130">
        <v>0</v>
      </c>
      <c r="BB29" s="130">
        <v>0</v>
      </c>
      <c r="BC29" s="130">
        <v>0</v>
      </c>
      <c r="BD29" s="130">
        <v>0</v>
      </c>
      <c r="BE29" s="130">
        <v>0</v>
      </c>
      <c r="BF29" s="130">
        <v>0</v>
      </c>
      <c r="BG29" s="130">
        <v>0</v>
      </c>
      <c r="BJ29" s="244">
        <v>0</v>
      </c>
      <c r="BK29" s="244">
        <v>0</v>
      </c>
      <c r="BL29" s="244">
        <v>0</v>
      </c>
      <c r="BM29" s="244">
        <v>0</v>
      </c>
    </row>
    <row r="30" spans="1:65" x14ac:dyDescent="0.25">
      <c r="A30" s="235" t="s">
        <v>1646</v>
      </c>
      <c r="B30" s="235" t="s">
        <v>1639</v>
      </c>
      <c r="E30" s="235">
        <v>14</v>
      </c>
      <c r="F30" s="235">
        <v>8</v>
      </c>
      <c r="G30" s="235">
        <v>0</v>
      </c>
      <c r="H30" s="235">
        <v>0</v>
      </c>
      <c r="I30" s="235">
        <v>0</v>
      </c>
      <c r="J30" s="235">
        <v>22</v>
      </c>
      <c r="K30" s="131">
        <v>5213</v>
      </c>
      <c r="L30" s="59" t="s">
        <v>440</v>
      </c>
      <c r="M30" s="132">
        <v>0</v>
      </c>
      <c r="N30" s="132">
        <v>0</v>
      </c>
      <c r="O30" s="132">
        <v>0</v>
      </c>
      <c r="P30" s="130">
        <v>0</v>
      </c>
      <c r="Q30" s="59" t="s">
        <v>95</v>
      </c>
      <c r="R30" s="59" t="s">
        <v>40</v>
      </c>
      <c r="S30" s="138" t="s">
        <v>134</v>
      </c>
      <c r="T30" s="138" t="s">
        <v>134</v>
      </c>
      <c r="U30" s="138">
        <v>0</v>
      </c>
      <c r="V30" s="128">
        <v>5010</v>
      </c>
      <c r="W30" s="138" t="s">
        <v>619</v>
      </c>
      <c r="X30" s="130">
        <v>0</v>
      </c>
      <c r="Y30" s="130">
        <v>0</v>
      </c>
      <c r="Z30" s="130">
        <v>0</v>
      </c>
      <c r="AA30" s="130">
        <v>0</v>
      </c>
      <c r="AB30" s="130">
        <v>0</v>
      </c>
      <c r="AC30" s="130">
        <v>0</v>
      </c>
      <c r="AD30" s="130">
        <v>0</v>
      </c>
      <c r="AE30" s="130">
        <v>0</v>
      </c>
      <c r="AF30" s="130">
        <v>0</v>
      </c>
      <c r="AG30" s="130">
        <v>0</v>
      </c>
      <c r="AH30" s="130">
        <v>0</v>
      </c>
      <c r="AI30" s="130">
        <v>0</v>
      </c>
      <c r="AJ30" s="130">
        <v>0</v>
      </c>
      <c r="AK30" s="130">
        <v>0</v>
      </c>
      <c r="AL30" s="130">
        <v>0</v>
      </c>
      <c r="AM30" s="130">
        <v>0</v>
      </c>
      <c r="AN30" s="130">
        <v>0</v>
      </c>
      <c r="AO30" s="130">
        <v>0</v>
      </c>
      <c r="AP30" s="130">
        <v>0</v>
      </c>
      <c r="AQ30" s="130">
        <v>0</v>
      </c>
      <c r="AR30" s="130">
        <v>0</v>
      </c>
      <c r="AS30" s="130">
        <v>0</v>
      </c>
      <c r="AT30" s="130">
        <v>0</v>
      </c>
      <c r="AU30" s="130">
        <v>0</v>
      </c>
      <c r="AV30" s="130">
        <v>0</v>
      </c>
      <c r="AW30" s="130">
        <v>0</v>
      </c>
      <c r="AX30" s="130">
        <v>0</v>
      </c>
      <c r="AY30" s="130">
        <v>0</v>
      </c>
      <c r="AZ30" s="130">
        <v>0</v>
      </c>
      <c r="BA30" s="130">
        <v>0</v>
      </c>
      <c r="BB30" s="130">
        <v>0</v>
      </c>
      <c r="BC30" s="130">
        <v>0</v>
      </c>
      <c r="BD30" s="130">
        <v>0</v>
      </c>
      <c r="BE30" s="130">
        <v>0</v>
      </c>
      <c r="BF30" s="130">
        <v>0</v>
      </c>
      <c r="BG30" s="130">
        <v>0</v>
      </c>
      <c r="BJ30" s="244">
        <v>0</v>
      </c>
      <c r="BK30" s="244">
        <v>0</v>
      </c>
      <c r="BL30" s="244">
        <v>0</v>
      </c>
      <c r="BM30" s="244">
        <v>0</v>
      </c>
    </row>
    <row r="31" spans="1:65" x14ac:dyDescent="0.25">
      <c r="A31" s="235" t="s">
        <v>1647</v>
      </c>
      <c r="B31" s="235" t="s">
        <v>1639</v>
      </c>
      <c r="E31" s="235">
        <v>14</v>
      </c>
      <c r="F31" s="235">
        <v>9</v>
      </c>
      <c r="G31" s="235">
        <v>0</v>
      </c>
      <c r="H31" s="235">
        <v>0</v>
      </c>
      <c r="I31" s="235">
        <v>0</v>
      </c>
      <c r="J31" s="235">
        <v>23</v>
      </c>
      <c r="K31" s="131">
        <v>5250</v>
      </c>
      <c r="L31" s="59" t="s">
        <v>441</v>
      </c>
      <c r="M31" s="132">
        <v>0</v>
      </c>
      <c r="N31" s="132">
        <v>0</v>
      </c>
      <c r="O31" s="132">
        <v>0</v>
      </c>
      <c r="P31" s="130">
        <v>0</v>
      </c>
      <c r="Q31" s="59" t="s">
        <v>95</v>
      </c>
      <c r="R31" s="59" t="s">
        <v>40</v>
      </c>
      <c r="S31" s="138" t="s">
        <v>134</v>
      </c>
      <c r="T31" s="138" t="s">
        <v>134</v>
      </c>
      <c r="U31" s="138">
        <v>0</v>
      </c>
      <c r="V31" s="128">
        <v>5010</v>
      </c>
      <c r="W31" s="138" t="s">
        <v>619</v>
      </c>
      <c r="X31" s="130">
        <v>0</v>
      </c>
      <c r="Y31" s="130">
        <v>0</v>
      </c>
      <c r="Z31" s="130">
        <v>0</v>
      </c>
      <c r="AA31" s="130">
        <v>0</v>
      </c>
      <c r="AB31" s="130">
        <v>0</v>
      </c>
      <c r="AC31" s="130">
        <v>0</v>
      </c>
      <c r="AD31" s="130">
        <v>0</v>
      </c>
      <c r="AE31" s="130">
        <v>0</v>
      </c>
      <c r="AF31" s="130">
        <v>0</v>
      </c>
      <c r="AG31" s="130">
        <v>0</v>
      </c>
      <c r="AH31" s="130">
        <v>0</v>
      </c>
      <c r="AI31" s="130">
        <v>0</v>
      </c>
      <c r="AJ31" s="130">
        <v>0</v>
      </c>
      <c r="AK31" s="130">
        <v>0</v>
      </c>
      <c r="AL31" s="130">
        <v>0</v>
      </c>
      <c r="AM31" s="130">
        <v>0</v>
      </c>
      <c r="AN31" s="130">
        <v>0</v>
      </c>
      <c r="AO31" s="130">
        <v>0</v>
      </c>
      <c r="AP31" s="130">
        <v>0</v>
      </c>
      <c r="AQ31" s="130">
        <v>0</v>
      </c>
      <c r="AR31" s="130">
        <v>0</v>
      </c>
      <c r="AS31" s="130">
        <v>0</v>
      </c>
      <c r="AT31" s="130">
        <v>0</v>
      </c>
      <c r="AU31" s="130">
        <v>0</v>
      </c>
      <c r="AV31" s="130">
        <v>0</v>
      </c>
      <c r="AW31" s="130">
        <v>0</v>
      </c>
      <c r="AX31" s="130">
        <v>0</v>
      </c>
      <c r="AY31" s="130">
        <v>0</v>
      </c>
      <c r="AZ31" s="130">
        <v>0</v>
      </c>
      <c r="BA31" s="130">
        <v>0</v>
      </c>
      <c r="BB31" s="130">
        <v>0</v>
      </c>
      <c r="BC31" s="130">
        <v>0</v>
      </c>
      <c r="BD31" s="130">
        <v>0</v>
      </c>
      <c r="BE31" s="130">
        <v>0</v>
      </c>
      <c r="BF31" s="130">
        <v>0</v>
      </c>
      <c r="BG31" s="130">
        <v>0</v>
      </c>
      <c r="BJ31" s="244">
        <v>0</v>
      </c>
      <c r="BK31" s="244">
        <v>0</v>
      </c>
      <c r="BL31" s="244">
        <v>0</v>
      </c>
      <c r="BM31" s="244">
        <v>0</v>
      </c>
    </row>
    <row r="32" spans="1:65" x14ac:dyDescent="0.25">
      <c r="A32" s="235" t="s">
        <v>1648</v>
      </c>
      <c r="B32" s="235" t="s">
        <v>1639</v>
      </c>
      <c r="E32" s="235">
        <v>14</v>
      </c>
      <c r="F32" s="235">
        <v>10</v>
      </c>
      <c r="G32" s="235">
        <v>0</v>
      </c>
      <c r="H32" s="235">
        <v>0</v>
      </c>
      <c r="I32" s="235">
        <v>0</v>
      </c>
      <c r="J32" s="235">
        <v>24</v>
      </c>
      <c r="K32" s="131">
        <v>5260</v>
      </c>
      <c r="L32" s="59" t="s">
        <v>442</v>
      </c>
      <c r="M32" s="132">
        <v>0</v>
      </c>
      <c r="N32" s="132">
        <v>0</v>
      </c>
      <c r="O32" s="132">
        <v>0</v>
      </c>
      <c r="P32" s="130">
        <v>0</v>
      </c>
      <c r="Q32" s="59" t="s">
        <v>95</v>
      </c>
      <c r="R32" s="59" t="s">
        <v>40</v>
      </c>
      <c r="S32" s="138" t="s">
        <v>134</v>
      </c>
      <c r="T32" s="138" t="s">
        <v>134</v>
      </c>
      <c r="U32" s="138">
        <v>0</v>
      </c>
      <c r="V32" s="128">
        <v>5010</v>
      </c>
      <c r="W32" s="138" t="s">
        <v>619</v>
      </c>
      <c r="X32" s="130">
        <v>0</v>
      </c>
      <c r="Y32" s="130">
        <v>0</v>
      </c>
      <c r="Z32" s="130">
        <v>0</v>
      </c>
      <c r="AA32" s="130">
        <v>0</v>
      </c>
      <c r="AB32" s="130">
        <v>0</v>
      </c>
      <c r="AC32" s="130">
        <v>0</v>
      </c>
      <c r="AD32" s="130">
        <v>0</v>
      </c>
      <c r="AE32" s="130">
        <v>0</v>
      </c>
      <c r="AF32" s="130">
        <v>0</v>
      </c>
      <c r="AG32" s="130">
        <v>0</v>
      </c>
      <c r="AH32" s="130">
        <v>0</v>
      </c>
      <c r="AI32" s="130">
        <v>0</v>
      </c>
      <c r="AJ32" s="130">
        <v>0</v>
      </c>
      <c r="AK32" s="130">
        <v>0</v>
      </c>
      <c r="AL32" s="130">
        <v>0</v>
      </c>
      <c r="AM32" s="130">
        <v>0</v>
      </c>
      <c r="AN32" s="130">
        <v>0</v>
      </c>
      <c r="AO32" s="130">
        <v>0</v>
      </c>
      <c r="AP32" s="130">
        <v>0</v>
      </c>
      <c r="AQ32" s="130">
        <v>0</v>
      </c>
      <c r="AR32" s="130">
        <v>0</v>
      </c>
      <c r="AS32" s="130">
        <v>0</v>
      </c>
      <c r="AT32" s="130">
        <v>0</v>
      </c>
      <c r="AU32" s="130">
        <v>0</v>
      </c>
      <c r="AV32" s="130">
        <v>0</v>
      </c>
      <c r="AW32" s="130">
        <v>0</v>
      </c>
      <c r="AX32" s="130">
        <v>0</v>
      </c>
      <c r="AY32" s="130">
        <v>0</v>
      </c>
      <c r="AZ32" s="130">
        <v>0</v>
      </c>
      <c r="BA32" s="130">
        <v>0</v>
      </c>
      <c r="BB32" s="130">
        <v>0</v>
      </c>
      <c r="BC32" s="130">
        <v>0</v>
      </c>
      <c r="BD32" s="130">
        <v>0</v>
      </c>
      <c r="BE32" s="130">
        <v>0</v>
      </c>
      <c r="BF32" s="130">
        <v>0</v>
      </c>
      <c r="BG32" s="130">
        <v>0</v>
      </c>
      <c r="BJ32" s="244">
        <v>0</v>
      </c>
      <c r="BK32" s="244">
        <v>0</v>
      </c>
      <c r="BL32" s="244">
        <v>0</v>
      </c>
      <c r="BM32" s="244">
        <v>0</v>
      </c>
    </row>
    <row r="33" spans="1:65" x14ac:dyDescent="0.25">
      <c r="A33" s="235" t="s">
        <v>1649</v>
      </c>
      <c r="B33" s="235" t="s">
        <v>1639</v>
      </c>
      <c r="E33" s="235">
        <v>14</v>
      </c>
      <c r="F33" s="235">
        <v>11</v>
      </c>
      <c r="G33" s="235">
        <v>0</v>
      </c>
      <c r="H33" s="235">
        <v>0</v>
      </c>
      <c r="I33" s="235">
        <v>0</v>
      </c>
      <c r="J33" s="235">
        <v>25</v>
      </c>
      <c r="K33" s="131">
        <v>5300</v>
      </c>
      <c r="L33" s="59" t="s">
        <v>443</v>
      </c>
      <c r="M33" s="132">
        <v>0</v>
      </c>
      <c r="N33" s="132">
        <v>0</v>
      </c>
      <c r="O33" s="132">
        <v>0</v>
      </c>
      <c r="P33" s="130">
        <v>0</v>
      </c>
      <c r="Q33" s="59" t="s">
        <v>95</v>
      </c>
      <c r="R33" s="59" t="s">
        <v>40</v>
      </c>
      <c r="S33" s="138" t="s">
        <v>134</v>
      </c>
      <c r="T33" s="138" t="s">
        <v>134</v>
      </c>
      <c r="U33" s="138">
        <v>0</v>
      </c>
      <c r="V33" s="128">
        <v>5010</v>
      </c>
      <c r="W33" s="138" t="s">
        <v>619</v>
      </c>
      <c r="X33" s="130">
        <v>0</v>
      </c>
      <c r="Y33" s="130">
        <v>0</v>
      </c>
      <c r="Z33" s="130">
        <v>0</v>
      </c>
      <c r="AA33" s="130">
        <v>0</v>
      </c>
      <c r="AB33" s="130">
        <v>0</v>
      </c>
      <c r="AC33" s="130">
        <v>0</v>
      </c>
      <c r="AD33" s="130">
        <v>0</v>
      </c>
      <c r="AE33" s="130">
        <v>0</v>
      </c>
      <c r="AF33" s="130">
        <v>0</v>
      </c>
      <c r="AG33" s="130">
        <v>0</v>
      </c>
      <c r="AH33" s="130">
        <v>0</v>
      </c>
      <c r="AI33" s="130">
        <v>0</v>
      </c>
      <c r="AJ33" s="130">
        <v>0</v>
      </c>
      <c r="AK33" s="130">
        <v>0</v>
      </c>
      <c r="AL33" s="130">
        <v>0</v>
      </c>
      <c r="AM33" s="130">
        <v>0</v>
      </c>
      <c r="AN33" s="130">
        <v>0</v>
      </c>
      <c r="AO33" s="130">
        <v>0</v>
      </c>
      <c r="AP33" s="130">
        <v>0</v>
      </c>
      <c r="AQ33" s="130">
        <v>0</v>
      </c>
      <c r="AR33" s="130">
        <v>0</v>
      </c>
      <c r="AS33" s="130">
        <v>0</v>
      </c>
      <c r="AT33" s="130">
        <v>0</v>
      </c>
      <c r="AU33" s="130">
        <v>0</v>
      </c>
      <c r="AV33" s="130">
        <v>0</v>
      </c>
      <c r="AW33" s="130">
        <v>0</v>
      </c>
      <c r="AX33" s="130">
        <v>0</v>
      </c>
      <c r="AY33" s="130">
        <v>0</v>
      </c>
      <c r="AZ33" s="130">
        <v>0</v>
      </c>
      <c r="BA33" s="130">
        <v>0</v>
      </c>
      <c r="BB33" s="130">
        <v>0</v>
      </c>
      <c r="BC33" s="130">
        <v>0</v>
      </c>
      <c r="BD33" s="130">
        <v>0</v>
      </c>
      <c r="BE33" s="130">
        <v>0</v>
      </c>
      <c r="BF33" s="130">
        <v>0</v>
      </c>
      <c r="BG33" s="130">
        <v>0</v>
      </c>
      <c r="BJ33" s="244">
        <v>0</v>
      </c>
      <c r="BK33" s="244">
        <v>0</v>
      </c>
      <c r="BL33" s="244">
        <v>0</v>
      </c>
      <c r="BM33" s="244">
        <v>0</v>
      </c>
    </row>
    <row r="34" spans="1:65" x14ac:dyDescent="0.25">
      <c r="A34" s="235" t="s">
        <v>1650</v>
      </c>
      <c r="B34" s="235" t="s">
        <v>1639</v>
      </c>
      <c r="E34" s="235">
        <v>14</v>
      </c>
      <c r="F34" s="235">
        <v>12</v>
      </c>
      <c r="G34" s="235">
        <v>0</v>
      </c>
      <c r="H34" s="235">
        <v>0</v>
      </c>
      <c r="I34" s="235">
        <v>0</v>
      </c>
      <c r="J34" s="235">
        <v>26</v>
      </c>
      <c r="K34" s="131">
        <v>5400</v>
      </c>
      <c r="L34" s="59" t="s">
        <v>444</v>
      </c>
      <c r="M34" s="132">
        <v>0</v>
      </c>
      <c r="N34" s="132">
        <v>0</v>
      </c>
      <c r="O34" s="132">
        <v>0</v>
      </c>
      <c r="P34" s="130">
        <v>0</v>
      </c>
      <c r="Q34" s="59" t="s">
        <v>95</v>
      </c>
      <c r="R34" s="59" t="s">
        <v>40</v>
      </c>
      <c r="S34" s="138" t="s">
        <v>134</v>
      </c>
      <c r="T34" s="138" t="s">
        <v>134</v>
      </c>
      <c r="U34" s="138">
        <v>0</v>
      </c>
      <c r="V34" s="128">
        <v>5010</v>
      </c>
      <c r="W34" s="138" t="s">
        <v>619</v>
      </c>
      <c r="X34" s="130">
        <v>0</v>
      </c>
      <c r="Y34" s="130">
        <v>0</v>
      </c>
      <c r="Z34" s="130">
        <v>0</v>
      </c>
      <c r="AA34" s="130">
        <v>0</v>
      </c>
      <c r="AB34" s="130">
        <v>0</v>
      </c>
      <c r="AC34" s="130">
        <v>0</v>
      </c>
      <c r="AD34" s="130">
        <v>0</v>
      </c>
      <c r="AE34" s="130">
        <v>0</v>
      </c>
      <c r="AF34" s="130">
        <v>0</v>
      </c>
      <c r="AG34" s="130">
        <v>0</v>
      </c>
      <c r="AH34" s="130">
        <v>0</v>
      </c>
      <c r="AI34" s="130">
        <v>0</v>
      </c>
      <c r="AJ34" s="130">
        <v>0</v>
      </c>
      <c r="AK34" s="130">
        <v>0</v>
      </c>
      <c r="AL34" s="130">
        <v>0</v>
      </c>
      <c r="AM34" s="130">
        <v>0</v>
      </c>
      <c r="AN34" s="130">
        <v>0</v>
      </c>
      <c r="AO34" s="130">
        <v>0</v>
      </c>
      <c r="AP34" s="130">
        <v>0</v>
      </c>
      <c r="AQ34" s="130">
        <v>0</v>
      </c>
      <c r="AR34" s="130">
        <v>0</v>
      </c>
      <c r="AS34" s="130">
        <v>0</v>
      </c>
      <c r="AT34" s="130">
        <v>0</v>
      </c>
      <c r="AU34" s="130">
        <v>0</v>
      </c>
      <c r="AV34" s="130">
        <v>0</v>
      </c>
      <c r="AW34" s="130">
        <v>0</v>
      </c>
      <c r="AX34" s="130">
        <v>0</v>
      </c>
      <c r="AY34" s="130">
        <v>0</v>
      </c>
      <c r="AZ34" s="130">
        <v>0</v>
      </c>
      <c r="BA34" s="130">
        <v>0</v>
      </c>
      <c r="BB34" s="130">
        <v>0</v>
      </c>
      <c r="BC34" s="130">
        <v>0</v>
      </c>
      <c r="BD34" s="130">
        <v>0</v>
      </c>
      <c r="BE34" s="130">
        <v>0</v>
      </c>
      <c r="BF34" s="130">
        <v>0</v>
      </c>
      <c r="BG34" s="130">
        <v>0</v>
      </c>
      <c r="BJ34" s="244">
        <v>0</v>
      </c>
      <c r="BK34" s="244">
        <v>0</v>
      </c>
      <c r="BL34" s="244">
        <v>0</v>
      </c>
      <c r="BM34" s="244">
        <v>0</v>
      </c>
    </row>
    <row r="35" spans="1:65" x14ac:dyDescent="0.25">
      <c r="A35" s="235" t="s">
        <v>1651</v>
      </c>
      <c r="B35" s="235" t="s">
        <v>1639</v>
      </c>
      <c r="E35" s="235">
        <v>14</v>
      </c>
      <c r="F35" s="235">
        <v>13</v>
      </c>
      <c r="G35" s="235">
        <v>0</v>
      </c>
      <c r="H35" s="235">
        <v>0</v>
      </c>
      <c r="I35" s="235">
        <v>0</v>
      </c>
      <c r="J35" s="235">
        <v>27</v>
      </c>
      <c r="K35" s="131">
        <v>5410</v>
      </c>
      <c r="L35" s="59" t="s">
        <v>445</v>
      </c>
      <c r="M35" s="132">
        <v>0</v>
      </c>
      <c r="N35" s="132">
        <v>0</v>
      </c>
      <c r="O35" s="132">
        <v>0</v>
      </c>
      <c r="P35" s="130">
        <v>0</v>
      </c>
      <c r="Q35" s="59" t="s">
        <v>95</v>
      </c>
      <c r="R35" s="59" t="s">
        <v>40</v>
      </c>
      <c r="S35" s="138" t="s">
        <v>134</v>
      </c>
      <c r="T35" s="138" t="s">
        <v>134</v>
      </c>
      <c r="U35" s="138">
        <v>0</v>
      </c>
      <c r="V35" s="128">
        <v>5010</v>
      </c>
      <c r="W35" s="138" t="s">
        <v>619</v>
      </c>
      <c r="X35" s="130">
        <v>0</v>
      </c>
      <c r="Y35" s="130">
        <v>0</v>
      </c>
      <c r="Z35" s="130">
        <v>0</v>
      </c>
      <c r="AA35" s="130">
        <v>0</v>
      </c>
      <c r="AB35" s="130">
        <v>0</v>
      </c>
      <c r="AC35" s="130">
        <v>0</v>
      </c>
      <c r="AD35" s="130">
        <v>0</v>
      </c>
      <c r="AE35" s="130">
        <v>0</v>
      </c>
      <c r="AF35" s="130">
        <v>0</v>
      </c>
      <c r="AG35" s="130">
        <v>0</v>
      </c>
      <c r="AH35" s="130">
        <v>0</v>
      </c>
      <c r="AI35" s="130">
        <v>0</v>
      </c>
      <c r="AJ35" s="130">
        <v>0</v>
      </c>
      <c r="AK35" s="130">
        <v>0</v>
      </c>
      <c r="AL35" s="130">
        <v>0</v>
      </c>
      <c r="AM35" s="130">
        <v>0</v>
      </c>
      <c r="AN35" s="130">
        <v>0</v>
      </c>
      <c r="AO35" s="130">
        <v>0</v>
      </c>
      <c r="AP35" s="130">
        <v>0</v>
      </c>
      <c r="AQ35" s="130">
        <v>0</v>
      </c>
      <c r="AR35" s="130">
        <v>0</v>
      </c>
      <c r="AS35" s="130">
        <v>0</v>
      </c>
      <c r="AT35" s="130">
        <v>0</v>
      </c>
      <c r="AU35" s="130">
        <v>0</v>
      </c>
      <c r="AV35" s="130">
        <v>0</v>
      </c>
      <c r="AW35" s="130">
        <v>0</v>
      </c>
      <c r="AX35" s="130">
        <v>0</v>
      </c>
      <c r="AY35" s="130">
        <v>0</v>
      </c>
      <c r="AZ35" s="130">
        <v>0</v>
      </c>
      <c r="BA35" s="130">
        <v>0</v>
      </c>
      <c r="BB35" s="130">
        <v>0</v>
      </c>
      <c r="BC35" s="130">
        <v>0</v>
      </c>
      <c r="BD35" s="130">
        <v>0</v>
      </c>
      <c r="BE35" s="130">
        <v>0</v>
      </c>
      <c r="BF35" s="130">
        <v>0</v>
      </c>
      <c r="BG35" s="130">
        <v>0</v>
      </c>
      <c r="BJ35" s="244">
        <v>0</v>
      </c>
      <c r="BK35" s="244">
        <v>0</v>
      </c>
      <c r="BL35" s="244">
        <v>0</v>
      </c>
      <c r="BM35" s="244">
        <v>0</v>
      </c>
    </row>
    <row r="36" spans="1:65" x14ac:dyDescent="0.25">
      <c r="A36" s="235" t="s">
        <v>1652</v>
      </c>
      <c r="B36" s="235" t="s">
        <v>1639</v>
      </c>
      <c r="E36" s="235">
        <v>14</v>
      </c>
      <c r="F36" s="235">
        <v>14</v>
      </c>
      <c r="G36" s="235">
        <v>0</v>
      </c>
      <c r="H36" s="235">
        <v>0</v>
      </c>
      <c r="I36" s="235">
        <v>0</v>
      </c>
      <c r="J36" s="235">
        <v>28</v>
      </c>
      <c r="K36" s="131">
        <v>5420</v>
      </c>
      <c r="L36" s="59" t="s">
        <v>446</v>
      </c>
      <c r="M36" s="132">
        <v>0</v>
      </c>
      <c r="N36" s="132">
        <v>0</v>
      </c>
      <c r="O36" s="132">
        <v>0</v>
      </c>
      <c r="P36" s="130">
        <v>0</v>
      </c>
      <c r="Q36" s="59" t="s">
        <v>95</v>
      </c>
      <c r="R36" s="59" t="s">
        <v>40</v>
      </c>
      <c r="S36" s="138" t="s">
        <v>134</v>
      </c>
      <c r="T36" s="138" t="s">
        <v>134</v>
      </c>
      <c r="U36" s="138">
        <v>0</v>
      </c>
      <c r="V36" s="128">
        <v>5010</v>
      </c>
      <c r="W36" s="138" t="s">
        <v>619</v>
      </c>
      <c r="X36" s="130">
        <v>0</v>
      </c>
      <c r="Y36" s="130">
        <v>0</v>
      </c>
      <c r="Z36" s="130">
        <v>0</v>
      </c>
      <c r="AA36" s="130">
        <v>0</v>
      </c>
      <c r="AB36" s="130">
        <v>0</v>
      </c>
      <c r="AC36" s="130">
        <v>0</v>
      </c>
      <c r="AD36" s="130">
        <v>0</v>
      </c>
      <c r="AE36" s="130">
        <v>0</v>
      </c>
      <c r="AF36" s="130">
        <v>0</v>
      </c>
      <c r="AG36" s="130">
        <v>0</v>
      </c>
      <c r="AH36" s="130">
        <v>0</v>
      </c>
      <c r="AI36" s="130">
        <v>0</v>
      </c>
      <c r="AJ36" s="130">
        <v>0</v>
      </c>
      <c r="AK36" s="130">
        <v>0</v>
      </c>
      <c r="AL36" s="130">
        <v>0</v>
      </c>
      <c r="AM36" s="130">
        <v>0</v>
      </c>
      <c r="AN36" s="130">
        <v>0</v>
      </c>
      <c r="AO36" s="130">
        <v>0</v>
      </c>
      <c r="AP36" s="130">
        <v>0</v>
      </c>
      <c r="AQ36" s="130">
        <v>0</v>
      </c>
      <c r="AR36" s="130">
        <v>0</v>
      </c>
      <c r="AS36" s="130">
        <v>0</v>
      </c>
      <c r="AT36" s="130">
        <v>0</v>
      </c>
      <c r="AU36" s="130">
        <v>0</v>
      </c>
      <c r="AV36" s="130">
        <v>0</v>
      </c>
      <c r="AW36" s="130">
        <v>0</v>
      </c>
      <c r="AX36" s="130">
        <v>0</v>
      </c>
      <c r="AY36" s="130">
        <v>0</v>
      </c>
      <c r="AZ36" s="130">
        <v>0</v>
      </c>
      <c r="BA36" s="130">
        <v>0</v>
      </c>
      <c r="BB36" s="130">
        <v>0</v>
      </c>
      <c r="BC36" s="130">
        <v>0</v>
      </c>
      <c r="BD36" s="130">
        <v>0</v>
      </c>
      <c r="BE36" s="130">
        <v>0</v>
      </c>
      <c r="BF36" s="130">
        <v>0</v>
      </c>
      <c r="BG36" s="130">
        <v>0</v>
      </c>
      <c r="BJ36" s="244">
        <v>0</v>
      </c>
      <c r="BK36" s="244">
        <v>0</v>
      </c>
      <c r="BL36" s="244">
        <v>0</v>
      </c>
      <c r="BM36" s="244">
        <v>0</v>
      </c>
    </row>
    <row r="37" spans="1:65" x14ac:dyDescent="0.25">
      <c r="A37" s="235" t="s">
        <v>1653</v>
      </c>
      <c r="B37" s="235" t="s">
        <v>1639</v>
      </c>
      <c r="E37" s="235">
        <v>14</v>
      </c>
      <c r="F37" s="235">
        <v>15</v>
      </c>
      <c r="G37" s="235">
        <v>0</v>
      </c>
      <c r="H37" s="235">
        <v>0</v>
      </c>
      <c r="I37" s="235">
        <v>0</v>
      </c>
      <c r="J37" s="235">
        <v>29</v>
      </c>
      <c r="K37" s="131">
        <v>5430</v>
      </c>
      <c r="L37" s="59" t="s">
        <v>447</v>
      </c>
      <c r="M37" s="132">
        <v>0</v>
      </c>
      <c r="N37" s="132">
        <v>0</v>
      </c>
      <c r="O37" s="132">
        <v>0</v>
      </c>
      <c r="P37" s="130">
        <v>0</v>
      </c>
      <c r="Q37" s="59" t="s">
        <v>95</v>
      </c>
      <c r="R37" s="59" t="s">
        <v>40</v>
      </c>
      <c r="S37" s="138" t="s">
        <v>134</v>
      </c>
      <c r="T37" s="138" t="s">
        <v>134</v>
      </c>
      <c r="U37" s="138">
        <v>0</v>
      </c>
      <c r="V37" s="128">
        <v>5010</v>
      </c>
      <c r="W37" s="138" t="s">
        <v>619</v>
      </c>
      <c r="X37" s="130">
        <v>0</v>
      </c>
      <c r="Y37" s="130">
        <v>0</v>
      </c>
      <c r="Z37" s="130">
        <v>0</v>
      </c>
      <c r="AA37" s="130">
        <v>0</v>
      </c>
      <c r="AB37" s="130">
        <v>0</v>
      </c>
      <c r="AC37" s="130">
        <v>0</v>
      </c>
      <c r="AD37" s="130">
        <v>0</v>
      </c>
      <c r="AE37" s="130">
        <v>0</v>
      </c>
      <c r="AF37" s="130">
        <v>0</v>
      </c>
      <c r="AG37" s="130">
        <v>0</v>
      </c>
      <c r="AH37" s="130">
        <v>0</v>
      </c>
      <c r="AI37" s="130">
        <v>0</v>
      </c>
      <c r="AJ37" s="130">
        <v>0</v>
      </c>
      <c r="AK37" s="130">
        <v>0</v>
      </c>
      <c r="AL37" s="130">
        <v>0</v>
      </c>
      <c r="AM37" s="130">
        <v>0</v>
      </c>
      <c r="AN37" s="130">
        <v>0</v>
      </c>
      <c r="AO37" s="130">
        <v>0</v>
      </c>
      <c r="AP37" s="130">
        <v>0</v>
      </c>
      <c r="AQ37" s="130">
        <v>0</v>
      </c>
      <c r="AR37" s="130">
        <v>0</v>
      </c>
      <c r="AS37" s="130">
        <v>0</v>
      </c>
      <c r="AT37" s="130">
        <v>0</v>
      </c>
      <c r="AU37" s="130">
        <v>0</v>
      </c>
      <c r="AV37" s="130">
        <v>0</v>
      </c>
      <c r="AW37" s="130">
        <v>0</v>
      </c>
      <c r="AX37" s="130">
        <v>0</v>
      </c>
      <c r="AY37" s="130">
        <v>0</v>
      </c>
      <c r="AZ37" s="130">
        <v>0</v>
      </c>
      <c r="BA37" s="130">
        <v>0</v>
      </c>
      <c r="BB37" s="130">
        <v>0</v>
      </c>
      <c r="BC37" s="130">
        <v>0</v>
      </c>
      <c r="BD37" s="130">
        <v>0</v>
      </c>
      <c r="BE37" s="130">
        <v>0</v>
      </c>
      <c r="BF37" s="130">
        <v>0</v>
      </c>
      <c r="BG37" s="130">
        <v>0</v>
      </c>
      <c r="BJ37" s="244">
        <v>0</v>
      </c>
      <c r="BK37" s="244">
        <v>0</v>
      </c>
      <c r="BL37" s="244">
        <v>0</v>
      </c>
      <c r="BM37" s="244">
        <v>0</v>
      </c>
    </row>
    <row r="38" spans="1:65" x14ac:dyDescent="0.25">
      <c r="A38" s="235" t="s">
        <v>1654</v>
      </c>
      <c r="B38" s="235" t="s">
        <v>1639</v>
      </c>
      <c r="E38" s="235">
        <v>14</v>
      </c>
      <c r="F38" s="235">
        <v>16</v>
      </c>
      <c r="G38" s="235">
        <v>0</v>
      </c>
      <c r="H38" s="235">
        <v>0</v>
      </c>
      <c r="I38" s="235">
        <v>0</v>
      </c>
      <c r="J38" s="235">
        <v>30</v>
      </c>
      <c r="K38" s="131">
        <v>5440</v>
      </c>
      <c r="L38" s="59" t="s">
        <v>448</v>
      </c>
      <c r="M38" s="132">
        <v>0</v>
      </c>
      <c r="N38" s="132">
        <v>0</v>
      </c>
      <c r="O38" s="132">
        <v>0</v>
      </c>
      <c r="P38" s="130">
        <v>0</v>
      </c>
      <c r="Q38" s="59" t="s">
        <v>95</v>
      </c>
      <c r="R38" s="59" t="s">
        <v>40</v>
      </c>
      <c r="S38" s="138" t="s">
        <v>134</v>
      </c>
      <c r="T38" s="138" t="s">
        <v>134</v>
      </c>
      <c r="U38" s="138">
        <v>0</v>
      </c>
      <c r="V38" s="128">
        <v>5010</v>
      </c>
      <c r="W38" s="138" t="s">
        <v>619</v>
      </c>
      <c r="X38" s="130">
        <v>0</v>
      </c>
      <c r="Y38" s="130">
        <v>0</v>
      </c>
      <c r="Z38" s="130">
        <v>0</v>
      </c>
      <c r="AA38" s="130">
        <v>0</v>
      </c>
      <c r="AB38" s="130">
        <v>0</v>
      </c>
      <c r="AC38" s="130">
        <v>0</v>
      </c>
      <c r="AD38" s="130">
        <v>0</v>
      </c>
      <c r="AE38" s="130">
        <v>0</v>
      </c>
      <c r="AF38" s="130">
        <v>0</v>
      </c>
      <c r="AG38" s="130">
        <v>0</v>
      </c>
      <c r="AH38" s="130">
        <v>0</v>
      </c>
      <c r="AI38" s="130">
        <v>0</v>
      </c>
      <c r="AJ38" s="130">
        <v>0</v>
      </c>
      <c r="AK38" s="130">
        <v>0</v>
      </c>
      <c r="AL38" s="130">
        <v>0</v>
      </c>
      <c r="AM38" s="130">
        <v>0</v>
      </c>
      <c r="AN38" s="130">
        <v>0</v>
      </c>
      <c r="AO38" s="130">
        <v>0</v>
      </c>
      <c r="AP38" s="130">
        <v>0</v>
      </c>
      <c r="AQ38" s="130">
        <v>0</v>
      </c>
      <c r="AR38" s="130">
        <v>0</v>
      </c>
      <c r="AS38" s="130">
        <v>0</v>
      </c>
      <c r="AT38" s="130">
        <v>0</v>
      </c>
      <c r="AU38" s="130">
        <v>0</v>
      </c>
      <c r="AV38" s="130">
        <v>0</v>
      </c>
      <c r="AW38" s="130">
        <v>0</v>
      </c>
      <c r="AX38" s="130">
        <v>0</v>
      </c>
      <c r="AY38" s="130">
        <v>0</v>
      </c>
      <c r="AZ38" s="130">
        <v>0</v>
      </c>
      <c r="BA38" s="130">
        <v>0</v>
      </c>
      <c r="BB38" s="130">
        <v>0</v>
      </c>
      <c r="BC38" s="130">
        <v>0</v>
      </c>
      <c r="BD38" s="130">
        <v>0</v>
      </c>
      <c r="BE38" s="130">
        <v>0</v>
      </c>
      <c r="BF38" s="130">
        <v>0</v>
      </c>
      <c r="BG38" s="130">
        <v>0</v>
      </c>
      <c r="BJ38" s="244">
        <v>0</v>
      </c>
      <c r="BK38" s="244">
        <v>0</v>
      </c>
      <c r="BL38" s="244">
        <v>0</v>
      </c>
      <c r="BM38" s="244">
        <v>0</v>
      </c>
    </row>
    <row r="39" spans="1:65" x14ac:dyDescent="0.25">
      <c r="A39" s="235" t="s">
        <v>1655</v>
      </c>
      <c r="B39" s="235" t="s">
        <v>1639</v>
      </c>
      <c r="E39" s="235">
        <v>14</v>
      </c>
      <c r="F39" s="235">
        <v>17</v>
      </c>
      <c r="G39" s="235">
        <v>0</v>
      </c>
      <c r="H39" s="235">
        <v>0</v>
      </c>
      <c r="I39" s="235">
        <v>0</v>
      </c>
      <c r="J39" s="235">
        <v>31</v>
      </c>
      <c r="K39" s="131">
        <v>5450</v>
      </c>
      <c r="L39" s="59" t="s">
        <v>449</v>
      </c>
      <c r="M39" s="132">
        <v>0</v>
      </c>
      <c r="N39" s="132">
        <v>0</v>
      </c>
      <c r="O39" s="132">
        <v>0</v>
      </c>
      <c r="P39" s="130">
        <v>0</v>
      </c>
      <c r="Q39" s="59" t="s">
        <v>95</v>
      </c>
      <c r="R39" s="59" t="s">
        <v>40</v>
      </c>
      <c r="S39" s="138" t="s">
        <v>134</v>
      </c>
      <c r="T39" s="138" t="s">
        <v>134</v>
      </c>
      <c r="U39" s="138">
        <v>0</v>
      </c>
      <c r="V39" s="128">
        <v>5010</v>
      </c>
      <c r="W39" s="138" t="s">
        <v>619</v>
      </c>
      <c r="X39" s="130">
        <v>0</v>
      </c>
      <c r="Y39" s="130">
        <v>0</v>
      </c>
      <c r="Z39" s="130">
        <v>0</v>
      </c>
      <c r="AA39" s="130">
        <v>0</v>
      </c>
      <c r="AB39" s="130">
        <v>0</v>
      </c>
      <c r="AC39" s="130">
        <v>0</v>
      </c>
      <c r="AD39" s="130">
        <v>0</v>
      </c>
      <c r="AE39" s="130">
        <v>0</v>
      </c>
      <c r="AF39" s="130">
        <v>0</v>
      </c>
      <c r="AG39" s="130">
        <v>0</v>
      </c>
      <c r="AH39" s="130">
        <v>0</v>
      </c>
      <c r="AI39" s="130">
        <v>0</v>
      </c>
      <c r="AJ39" s="130">
        <v>0</v>
      </c>
      <c r="AK39" s="130">
        <v>0</v>
      </c>
      <c r="AL39" s="130">
        <v>0</v>
      </c>
      <c r="AM39" s="130">
        <v>0</v>
      </c>
      <c r="AN39" s="130">
        <v>0</v>
      </c>
      <c r="AO39" s="130">
        <v>0</v>
      </c>
      <c r="AP39" s="130">
        <v>0</v>
      </c>
      <c r="AQ39" s="130">
        <v>0</v>
      </c>
      <c r="AR39" s="130">
        <v>0</v>
      </c>
      <c r="AS39" s="130">
        <v>0</v>
      </c>
      <c r="AT39" s="130">
        <v>0</v>
      </c>
      <c r="AU39" s="130">
        <v>0</v>
      </c>
      <c r="AV39" s="130">
        <v>0</v>
      </c>
      <c r="AW39" s="130">
        <v>0</v>
      </c>
      <c r="AX39" s="130">
        <v>0</v>
      </c>
      <c r="AY39" s="130">
        <v>0</v>
      </c>
      <c r="AZ39" s="130">
        <v>0</v>
      </c>
      <c r="BA39" s="130">
        <v>0</v>
      </c>
      <c r="BB39" s="130">
        <v>0</v>
      </c>
      <c r="BC39" s="130">
        <v>0</v>
      </c>
      <c r="BD39" s="130">
        <v>0</v>
      </c>
      <c r="BE39" s="130">
        <v>0</v>
      </c>
      <c r="BF39" s="130">
        <v>0</v>
      </c>
      <c r="BG39" s="130">
        <v>0</v>
      </c>
      <c r="BJ39" s="244">
        <v>0</v>
      </c>
      <c r="BK39" s="244">
        <v>0</v>
      </c>
      <c r="BL39" s="244">
        <v>0</v>
      </c>
      <c r="BM39" s="244">
        <v>0</v>
      </c>
    </row>
    <row r="40" spans="1:65" x14ac:dyDescent="0.25">
      <c r="A40" s="235" t="s">
        <v>1656</v>
      </c>
      <c r="B40" s="235" t="s">
        <v>1639</v>
      </c>
      <c r="E40" s="235">
        <v>14</v>
      </c>
      <c r="F40" s="235">
        <v>18</v>
      </c>
      <c r="G40" s="235">
        <v>0</v>
      </c>
      <c r="H40" s="235">
        <v>0</v>
      </c>
      <c r="I40" s="235">
        <v>0</v>
      </c>
      <c r="J40" s="235">
        <v>32</v>
      </c>
      <c r="K40" s="131">
        <v>5460</v>
      </c>
      <c r="L40" s="59" t="s">
        <v>450</v>
      </c>
      <c r="M40" s="132">
        <v>0</v>
      </c>
      <c r="N40" s="132">
        <v>0</v>
      </c>
      <c r="O40" s="132">
        <v>0</v>
      </c>
      <c r="P40" s="130">
        <v>0</v>
      </c>
      <c r="Q40" s="59" t="s">
        <v>95</v>
      </c>
      <c r="R40" s="59" t="s">
        <v>40</v>
      </c>
      <c r="S40" s="138" t="s">
        <v>134</v>
      </c>
      <c r="T40" s="138" t="s">
        <v>134</v>
      </c>
      <c r="U40" s="138">
        <v>0</v>
      </c>
      <c r="V40" s="128">
        <v>5010</v>
      </c>
      <c r="W40" s="138" t="s">
        <v>619</v>
      </c>
      <c r="X40" s="130">
        <v>0</v>
      </c>
      <c r="Y40" s="130">
        <v>0</v>
      </c>
      <c r="Z40" s="130">
        <v>0</v>
      </c>
      <c r="AA40" s="130">
        <v>0</v>
      </c>
      <c r="AB40" s="130">
        <v>0</v>
      </c>
      <c r="AC40" s="130">
        <v>0</v>
      </c>
      <c r="AD40" s="130">
        <v>0</v>
      </c>
      <c r="AE40" s="130">
        <v>0</v>
      </c>
      <c r="AF40" s="130">
        <v>0</v>
      </c>
      <c r="AG40" s="130">
        <v>0</v>
      </c>
      <c r="AH40" s="130">
        <v>0</v>
      </c>
      <c r="AI40" s="130">
        <v>0</v>
      </c>
      <c r="AJ40" s="130">
        <v>0</v>
      </c>
      <c r="AK40" s="130">
        <v>0</v>
      </c>
      <c r="AL40" s="130">
        <v>0</v>
      </c>
      <c r="AM40" s="130">
        <v>0</v>
      </c>
      <c r="AN40" s="130">
        <v>0</v>
      </c>
      <c r="AO40" s="130">
        <v>0</v>
      </c>
      <c r="AP40" s="130">
        <v>0</v>
      </c>
      <c r="AQ40" s="130">
        <v>0</v>
      </c>
      <c r="AR40" s="130">
        <v>0</v>
      </c>
      <c r="AS40" s="130">
        <v>0</v>
      </c>
      <c r="AT40" s="130">
        <v>0</v>
      </c>
      <c r="AU40" s="130">
        <v>0</v>
      </c>
      <c r="AV40" s="130">
        <v>0</v>
      </c>
      <c r="AW40" s="130">
        <v>0</v>
      </c>
      <c r="AX40" s="130">
        <v>0</v>
      </c>
      <c r="AY40" s="130">
        <v>0</v>
      </c>
      <c r="AZ40" s="130">
        <v>0</v>
      </c>
      <c r="BA40" s="130">
        <v>0</v>
      </c>
      <c r="BB40" s="130">
        <v>0</v>
      </c>
      <c r="BC40" s="130">
        <v>0</v>
      </c>
      <c r="BD40" s="130">
        <v>0</v>
      </c>
      <c r="BE40" s="130">
        <v>0</v>
      </c>
      <c r="BF40" s="130">
        <v>0</v>
      </c>
      <c r="BG40" s="130">
        <v>0</v>
      </c>
      <c r="BJ40" s="244">
        <v>0</v>
      </c>
      <c r="BK40" s="244">
        <v>0</v>
      </c>
      <c r="BL40" s="244">
        <v>0</v>
      </c>
      <c r="BM40" s="244">
        <v>0</v>
      </c>
    </row>
    <row r="41" spans="1:65" x14ac:dyDescent="0.25">
      <c r="A41" s="235" t="s">
        <v>1657</v>
      </c>
      <c r="B41" s="235" t="s">
        <v>1639</v>
      </c>
      <c r="E41" s="235">
        <v>14</v>
      </c>
      <c r="F41" s="235">
        <v>19</v>
      </c>
      <c r="G41" s="235">
        <v>0</v>
      </c>
      <c r="H41" s="235">
        <v>0</v>
      </c>
      <c r="I41" s="235">
        <v>0</v>
      </c>
      <c r="J41" s="235">
        <v>33</v>
      </c>
      <c r="K41" s="131">
        <v>5470</v>
      </c>
      <c r="L41" s="59" t="s">
        <v>451</v>
      </c>
      <c r="M41" s="132">
        <v>0</v>
      </c>
      <c r="N41" s="132">
        <v>0</v>
      </c>
      <c r="O41" s="132">
        <v>0</v>
      </c>
      <c r="P41" s="130">
        <v>0</v>
      </c>
      <c r="Q41" s="59" t="s">
        <v>95</v>
      </c>
      <c r="R41" s="59" t="s">
        <v>40</v>
      </c>
      <c r="S41" s="138" t="s">
        <v>134</v>
      </c>
      <c r="T41" s="138" t="s">
        <v>134</v>
      </c>
      <c r="U41" s="138">
        <v>0</v>
      </c>
      <c r="V41" s="128">
        <v>5010</v>
      </c>
      <c r="W41" s="138" t="s">
        <v>619</v>
      </c>
      <c r="X41" s="130">
        <v>0</v>
      </c>
      <c r="Y41" s="130">
        <v>0</v>
      </c>
      <c r="Z41" s="130">
        <v>0</v>
      </c>
      <c r="AA41" s="130">
        <v>0</v>
      </c>
      <c r="AB41" s="130">
        <v>0</v>
      </c>
      <c r="AC41" s="130">
        <v>0</v>
      </c>
      <c r="AD41" s="130">
        <v>0</v>
      </c>
      <c r="AE41" s="130">
        <v>0</v>
      </c>
      <c r="AF41" s="130">
        <v>0</v>
      </c>
      <c r="AG41" s="130">
        <v>0</v>
      </c>
      <c r="AH41" s="130">
        <v>0</v>
      </c>
      <c r="AI41" s="130">
        <v>0</v>
      </c>
      <c r="AJ41" s="130">
        <v>0</v>
      </c>
      <c r="AK41" s="130">
        <v>0</v>
      </c>
      <c r="AL41" s="130">
        <v>0</v>
      </c>
      <c r="AM41" s="130">
        <v>0</v>
      </c>
      <c r="AN41" s="130">
        <v>0</v>
      </c>
      <c r="AO41" s="130">
        <v>0</v>
      </c>
      <c r="AP41" s="130">
        <v>0</v>
      </c>
      <c r="AQ41" s="130">
        <v>0</v>
      </c>
      <c r="AR41" s="130">
        <v>0</v>
      </c>
      <c r="AS41" s="130">
        <v>0</v>
      </c>
      <c r="AT41" s="130">
        <v>0</v>
      </c>
      <c r="AU41" s="130">
        <v>0</v>
      </c>
      <c r="AV41" s="130">
        <v>0</v>
      </c>
      <c r="AW41" s="130">
        <v>0</v>
      </c>
      <c r="AX41" s="130">
        <v>0</v>
      </c>
      <c r="AY41" s="130">
        <v>0</v>
      </c>
      <c r="AZ41" s="130">
        <v>0</v>
      </c>
      <c r="BA41" s="130">
        <v>0</v>
      </c>
      <c r="BB41" s="130">
        <v>0</v>
      </c>
      <c r="BC41" s="130">
        <v>0</v>
      </c>
      <c r="BD41" s="130">
        <v>0</v>
      </c>
      <c r="BE41" s="130">
        <v>0</v>
      </c>
      <c r="BF41" s="130">
        <v>0</v>
      </c>
      <c r="BG41" s="130">
        <v>0</v>
      </c>
      <c r="BJ41" s="244">
        <v>0</v>
      </c>
      <c r="BK41" s="244">
        <v>0</v>
      </c>
      <c r="BL41" s="244">
        <v>0</v>
      </c>
      <c r="BM41" s="244">
        <v>0</v>
      </c>
    </row>
    <row r="42" spans="1:65" x14ac:dyDescent="0.25">
      <c r="A42" s="235" t="s">
        <v>1658</v>
      </c>
      <c r="B42" s="235" t="s">
        <v>1639</v>
      </c>
      <c r="E42" s="235">
        <v>14</v>
      </c>
      <c r="F42" s="235">
        <v>20</v>
      </c>
      <c r="G42" s="235">
        <v>0</v>
      </c>
      <c r="H42" s="235">
        <v>0</v>
      </c>
      <c r="I42" s="235">
        <v>0</v>
      </c>
      <c r="J42" s="235">
        <v>34</v>
      </c>
      <c r="K42" s="131">
        <v>5480</v>
      </c>
      <c r="L42" s="59" t="s">
        <v>452</v>
      </c>
      <c r="M42" s="132">
        <v>0</v>
      </c>
      <c r="N42" s="132">
        <v>0</v>
      </c>
      <c r="O42" s="132">
        <v>0</v>
      </c>
      <c r="P42" s="130">
        <v>0</v>
      </c>
      <c r="Q42" s="59" t="s">
        <v>95</v>
      </c>
      <c r="R42" s="59" t="s">
        <v>40</v>
      </c>
      <c r="S42" s="138" t="s">
        <v>134</v>
      </c>
      <c r="T42" s="138" t="s">
        <v>134</v>
      </c>
      <c r="U42" s="138">
        <v>0</v>
      </c>
      <c r="V42" s="128">
        <v>5010</v>
      </c>
      <c r="W42" s="138" t="s">
        <v>619</v>
      </c>
      <c r="X42" s="130">
        <v>0</v>
      </c>
      <c r="Y42" s="130">
        <v>0</v>
      </c>
      <c r="Z42" s="130">
        <v>0</v>
      </c>
      <c r="AA42" s="130">
        <v>0</v>
      </c>
      <c r="AB42" s="130">
        <v>0</v>
      </c>
      <c r="AC42" s="130">
        <v>0</v>
      </c>
      <c r="AD42" s="130">
        <v>0</v>
      </c>
      <c r="AE42" s="130">
        <v>0</v>
      </c>
      <c r="AF42" s="130">
        <v>0</v>
      </c>
      <c r="AG42" s="130">
        <v>0</v>
      </c>
      <c r="AH42" s="130">
        <v>0</v>
      </c>
      <c r="AI42" s="130">
        <v>0</v>
      </c>
      <c r="AJ42" s="130">
        <v>0</v>
      </c>
      <c r="AK42" s="130">
        <v>0</v>
      </c>
      <c r="AL42" s="130">
        <v>0</v>
      </c>
      <c r="AM42" s="130">
        <v>0</v>
      </c>
      <c r="AN42" s="130">
        <v>0</v>
      </c>
      <c r="AO42" s="130">
        <v>0</v>
      </c>
      <c r="AP42" s="130">
        <v>0</v>
      </c>
      <c r="AQ42" s="130">
        <v>0</v>
      </c>
      <c r="AR42" s="130">
        <v>0</v>
      </c>
      <c r="AS42" s="130">
        <v>0</v>
      </c>
      <c r="AT42" s="130">
        <v>0</v>
      </c>
      <c r="AU42" s="130">
        <v>0</v>
      </c>
      <c r="AV42" s="130">
        <v>0</v>
      </c>
      <c r="AW42" s="130">
        <v>0</v>
      </c>
      <c r="AX42" s="130">
        <v>0</v>
      </c>
      <c r="AY42" s="130">
        <v>0</v>
      </c>
      <c r="AZ42" s="130">
        <v>0</v>
      </c>
      <c r="BA42" s="130">
        <v>0</v>
      </c>
      <c r="BB42" s="130">
        <v>0</v>
      </c>
      <c r="BC42" s="130">
        <v>0</v>
      </c>
      <c r="BD42" s="130">
        <v>0</v>
      </c>
      <c r="BE42" s="130">
        <v>0</v>
      </c>
      <c r="BF42" s="130">
        <v>0</v>
      </c>
      <c r="BG42" s="130">
        <v>0</v>
      </c>
      <c r="BJ42" s="244">
        <v>0</v>
      </c>
      <c r="BK42" s="244">
        <v>0</v>
      </c>
      <c r="BL42" s="244">
        <v>0</v>
      </c>
      <c r="BM42" s="244">
        <v>0</v>
      </c>
    </row>
    <row r="43" spans="1:65" x14ac:dyDescent="0.25">
      <c r="A43" s="235" t="s">
        <v>1659</v>
      </c>
      <c r="B43" s="235" t="s">
        <v>1639</v>
      </c>
      <c r="E43" s="235">
        <v>14</v>
      </c>
      <c r="F43" s="235">
        <v>21</v>
      </c>
      <c r="G43" s="235">
        <v>0</v>
      </c>
      <c r="H43" s="235">
        <v>0</v>
      </c>
      <c r="I43" s="235">
        <v>0</v>
      </c>
      <c r="J43" s="235">
        <v>35</v>
      </c>
      <c r="K43" s="131">
        <v>5600</v>
      </c>
      <c r="L43" s="59" t="s">
        <v>453</v>
      </c>
      <c r="M43" s="132">
        <v>0</v>
      </c>
      <c r="N43" s="132">
        <v>0</v>
      </c>
      <c r="O43" s="132">
        <v>0</v>
      </c>
      <c r="P43" s="130">
        <v>0</v>
      </c>
      <c r="Q43" s="59" t="s">
        <v>95</v>
      </c>
      <c r="R43" s="59" t="s">
        <v>40</v>
      </c>
      <c r="S43" s="138" t="s">
        <v>134</v>
      </c>
      <c r="T43" s="138" t="s">
        <v>134</v>
      </c>
      <c r="U43" s="138">
        <v>0</v>
      </c>
      <c r="V43" s="128">
        <v>5010</v>
      </c>
      <c r="W43" s="138" t="s">
        <v>619</v>
      </c>
      <c r="X43" s="130">
        <v>0</v>
      </c>
      <c r="Y43" s="130">
        <v>0</v>
      </c>
      <c r="Z43" s="130">
        <v>0</v>
      </c>
      <c r="AA43" s="130">
        <v>0</v>
      </c>
      <c r="AB43" s="130">
        <v>0</v>
      </c>
      <c r="AC43" s="130">
        <v>0</v>
      </c>
      <c r="AD43" s="130">
        <v>0</v>
      </c>
      <c r="AE43" s="130">
        <v>0</v>
      </c>
      <c r="AF43" s="130">
        <v>0</v>
      </c>
      <c r="AG43" s="130">
        <v>0</v>
      </c>
      <c r="AH43" s="130">
        <v>0</v>
      </c>
      <c r="AI43" s="130">
        <v>0</v>
      </c>
      <c r="AJ43" s="130">
        <v>0</v>
      </c>
      <c r="AK43" s="130">
        <v>0</v>
      </c>
      <c r="AL43" s="130">
        <v>0</v>
      </c>
      <c r="AM43" s="130">
        <v>0</v>
      </c>
      <c r="AN43" s="130">
        <v>0</v>
      </c>
      <c r="AO43" s="130">
        <v>0</v>
      </c>
      <c r="AP43" s="130">
        <v>0</v>
      </c>
      <c r="AQ43" s="130">
        <v>0</v>
      </c>
      <c r="AR43" s="130">
        <v>0</v>
      </c>
      <c r="AS43" s="130">
        <v>0</v>
      </c>
      <c r="AT43" s="130">
        <v>0</v>
      </c>
      <c r="AU43" s="130">
        <v>0</v>
      </c>
      <c r="AV43" s="130">
        <v>0</v>
      </c>
      <c r="AW43" s="130">
        <v>0</v>
      </c>
      <c r="AX43" s="130">
        <v>0</v>
      </c>
      <c r="AY43" s="130">
        <v>0</v>
      </c>
      <c r="AZ43" s="130">
        <v>0</v>
      </c>
      <c r="BA43" s="130">
        <v>0</v>
      </c>
      <c r="BB43" s="130">
        <v>0</v>
      </c>
      <c r="BC43" s="130">
        <v>0</v>
      </c>
      <c r="BD43" s="130">
        <v>0</v>
      </c>
      <c r="BE43" s="130">
        <v>0</v>
      </c>
      <c r="BF43" s="130">
        <v>0</v>
      </c>
      <c r="BG43" s="130">
        <v>0</v>
      </c>
      <c r="BJ43" s="244">
        <v>0</v>
      </c>
      <c r="BK43" s="244">
        <v>0</v>
      </c>
      <c r="BL43" s="244">
        <v>0</v>
      </c>
      <c r="BM43" s="244">
        <v>0</v>
      </c>
    </row>
    <row r="44" spans="1:65" x14ac:dyDescent="0.25">
      <c r="A44" s="235" t="s">
        <v>1660</v>
      </c>
      <c r="B44" s="235" t="s">
        <v>1661</v>
      </c>
      <c r="E44" s="235">
        <v>14</v>
      </c>
      <c r="F44" s="235">
        <v>21</v>
      </c>
      <c r="G44" s="235">
        <v>1</v>
      </c>
      <c r="H44" s="235">
        <v>0</v>
      </c>
      <c r="I44" s="235">
        <v>0</v>
      </c>
      <c r="J44" s="235">
        <v>36</v>
      </c>
      <c r="K44" s="131">
        <v>6100</v>
      </c>
      <c r="L44" s="59" t="s">
        <v>455</v>
      </c>
      <c r="M44" s="132">
        <v>0</v>
      </c>
      <c r="N44" s="132">
        <v>0</v>
      </c>
      <c r="O44" s="132">
        <v>0</v>
      </c>
      <c r="P44" s="130">
        <v>0</v>
      </c>
      <c r="Q44" s="59" t="s">
        <v>95</v>
      </c>
      <c r="R44" s="59" t="s">
        <v>40</v>
      </c>
      <c r="S44" s="138" t="s">
        <v>136</v>
      </c>
      <c r="T44" s="138" t="s">
        <v>136</v>
      </c>
      <c r="U44" s="138" t="s">
        <v>157</v>
      </c>
      <c r="V44" s="128">
        <v>6010</v>
      </c>
      <c r="W44" s="138" t="s">
        <v>636</v>
      </c>
      <c r="X44" s="130">
        <v>0</v>
      </c>
      <c r="Y44" s="130">
        <v>0</v>
      </c>
      <c r="Z44" s="130">
        <v>0</v>
      </c>
      <c r="AA44" s="130">
        <v>0</v>
      </c>
      <c r="AB44" s="130">
        <v>0</v>
      </c>
      <c r="AC44" s="130">
        <v>0</v>
      </c>
      <c r="AD44" s="130">
        <v>0</v>
      </c>
      <c r="AE44" s="130">
        <v>0</v>
      </c>
      <c r="AF44" s="130">
        <v>0</v>
      </c>
      <c r="AG44" s="130">
        <v>0</v>
      </c>
      <c r="AH44" s="130">
        <v>0</v>
      </c>
      <c r="AI44" s="130">
        <v>0</v>
      </c>
      <c r="AJ44" s="130">
        <v>0</v>
      </c>
      <c r="AK44" s="130">
        <v>0</v>
      </c>
      <c r="AL44" s="130">
        <v>0</v>
      </c>
      <c r="AM44" s="130">
        <v>0</v>
      </c>
      <c r="AN44" s="130">
        <v>0</v>
      </c>
      <c r="AO44" s="130">
        <v>0</v>
      </c>
      <c r="AP44" s="130">
        <v>0</v>
      </c>
      <c r="AQ44" s="130">
        <v>0</v>
      </c>
      <c r="AR44" s="130">
        <v>0</v>
      </c>
      <c r="AS44" s="130">
        <v>0</v>
      </c>
      <c r="AT44" s="130">
        <v>0</v>
      </c>
      <c r="AU44" s="130">
        <v>0</v>
      </c>
      <c r="AV44" s="130">
        <v>0</v>
      </c>
      <c r="AW44" s="130">
        <v>0</v>
      </c>
      <c r="AX44" s="130">
        <v>0</v>
      </c>
      <c r="AY44" s="130">
        <v>0</v>
      </c>
      <c r="AZ44" s="130">
        <v>0</v>
      </c>
      <c r="BA44" s="130">
        <v>0</v>
      </c>
      <c r="BB44" s="130">
        <v>0</v>
      </c>
      <c r="BC44" s="130">
        <v>0</v>
      </c>
      <c r="BD44" s="130">
        <v>0</v>
      </c>
      <c r="BE44" s="130">
        <v>0</v>
      </c>
      <c r="BF44" s="130">
        <v>0</v>
      </c>
      <c r="BG44" s="130">
        <v>0</v>
      </c>
      <c r="BJ44" s="244">
        <v>0</v>
      </c>
      <c r="BK44" s="244">
        <v>0</v>
      </c>
      <c r="BL44" s="244">
        <v>0</v>
      </c>
      <c r="BM44" s="244">
        <v>0</v>
      </c>
    </row>
    <row r="45" spans="1:65" x14ac:dyDescent="0.25">
      <c r="A45" s="235" t="s">
        <v>1662</v>
      </c>
      <c r="B45" s="235" t="s">
        <v>1661</v>
      </c>
      <c r="E45" s="235">
        <v>14</v>
      </c>
      <c r="F45" s="235">
        <v>21</v>
      </c>
      <c r="G45" s="235">
        <v>2</v>
      </c>
      <c r="H45" s="235">
        <v>0</v>
      </c>
      <c r="I45" s="235">
        <v>0</v>
      </c>
      <c r="J45" s="235">
        <v>37</v>
      </c>
      <c r="K45" s="131">
        <v>6110</v>
      </c>
      <c r="L45" s="59" t="s">
        <v>456</v>
      </c>
      <c r="M45" s="132">
        <v>-60000000</v>
      </c>
      <c r="N45" s="132">
        <v>78000000</v>
      </c>
      <c r="O45" s="132">
        <v>0</v>
      </c>
      <c r="P45" s="130">
        <v>-78000000</v>
      </c>
      <c r="Q45" s="59" t="s">
        <v>95</v>
      </c>
      <c r="R45" s="59" t="s">
        <v>40</v>
      </c>
      <c r="S45" s="138" t="s">
        <v>136</v>
      </c>
      <c r="T45" s="138" t="s">
        <v>136</v>
      </c>
      <c r="U45" s="138" t="s">
        <v>157</v>
      </c>
      <c r="V45" s="128">
        <v>6010</v>
      </c>
      <c r="W45" s="138" t="s">
        <v>636</v>
      </c>
      <c r="X45" s="130">
        <v>6000000</v>
      </c>
      <c r="Y45" s="130">
        <v>0</v>
      </c>
      <c r="Z45" s="130">
        <v>-6000000</v>
      </c>
      <c r="AA45" s="130">
        <v>6000000</v>
      </c>
      <c r="AB45" s="130">
        <v>0</v>
      </c>
      <c r="AC45" s="130">
        <v>-6000000</v>
      </c>
      <c r="AD45" s="130">
        <v>6000000</v>
      </c>
      <c r="AE45" s="130">
        <v>0</v>
      </c>
      <c r="AF45" s="130">
        <v>-6000000</v>
      </c>
      <c r="AG45" s="130">
        <v>6000000</v>
      </c>
      <c r="AH45" s="130">
        <v>0</v>
      </c>
      <c r="AI45" s="130">
        <v>-6000000</v>
      </c>
      <c r="AJ45" s="130">
        <v>12000000</v>
      </c>
      <c r="AK45" s="130">
        <v>0</v>
      </c>
      <c r="AL45" s="130">
        <v>-12000000</v>
      </c>
      <c r="AM45" s="130">
        <v>6000000</v>
      </c>
      <c r="AN45" s="130">
        <v>0</v>
      </c>
      <c r="AO45" s="130">
        <v>-6000000</v>
      </c>
      <c r="AP45" s="130">
        <v>6000000</v>
      </c>
      <c r="AQ45" s="130">
        <v>0</v>
      </c>
      <c r="AR45" s="130">
        <v>-6000000</v>
      </c>
      <c r="AS45" s="130">
        <v>6000000</v>
      </c>
      <c r="AT45" s="130">
        <v>0</v>
      </c>
      <c r="AU45" s="130">
        <v>-6000000</v>
      </c>
      <c r="AV45" s="130">
        <v>6000000</v>
      </c>
      <c r="AW45" s="130">
        <v>0</v>
      </c>
      <c r="AX45" s="130">
        <v>-6000000</v>
      </c>
      <c r="AY45" s="130">
        <v>6000000</v>
      </c>
      <c r="AZ45" s="130">
        <v>0</v>
      </c>
      <c r="BA45" s="130">
        <v>-6000000</v>
      </c>
      <c r="BB45" s="130">
        <v>6000000</v>
      </c>
      <c r="BC45" s="130">
        <v>0</v>
      </c>
      <c r="BD45" s="130">
        <v>-6000000</v>
      </c>
      <c r="BE45" s="130">
        <v>6000000</v>
      </c>
      <c r="BF45" s="130">
        <v>0</v>
      </c>
      <c r="BG45" s="130">
        <v>-6000000</v>
      </c>
      <c r="BJ45" s="244">
        <v>-18000000</v>
      </c>
      <c r="BK45" s="244">
        <v>-24000000</v>
      </c>
      <c r="BL45" s="244">
        <v>-18000000</v>
      </c>
      <c r="BM45" s="244">
        <v>-18000000</v>
      </c>
    </row>
    <row r="46" spans="1:65" x14ac:dyDescent="0.25">
      <c r="A46" s="235" t="s">
        <v>1663</v>
      </c>
      <c r="B46" s="235" t="s">
        <v>1661</v>
      </c>
      <c r="E46" s="235">
        <v>14</v>
      </c>
      <c r="F46" s="235">
        <v>21</v>
      </c>
      <c r="G46" s="235">
        <v>3</v>
      </c>
      <c r="H46" s="235">
        <v>0</v>
      </c>
      <c r="I46" s="235">
        <v>0</v>
      </c>
      <c r="J46" s="235">
        <v>38</v>
      </c>
      <c r="K46" s="131">
        <v>6120</v>
      </c>
      <c r="L46" s="59" t="s">
        <v>457</v>
      </c>
      <c r="M46" s="132">
        <v>0</v>
      </c>
      <c r="N46" s="132">
        <v>75240000</v>
      </c>
      <c r="O46" s="132">
        <v>0</v>
      </c>
      <c r="P46" s="130">
        <v>-75240000</v>
      </c>
      <c r="Q46" s="59" t="s">
        <v>95</v>
      </c>
      <c r="R46" s="59" t="s">
        <v>40</v>
      </c>
      <c r="S46" s="138" t="s">
        <v>136</v>
      </c>
      <c r="T46" s="138" t="s">
        <v>136</v>
      </c>
      <c r="U46" s="138" t="s">
        <v>157</v>
      </c>
      <c r="V46" s="128">
        <v>6010</v>
      </c>
      <c r="W46" s="138" t="s">
        <v>636</v>
      </c>
      <c r="X46" s="130">
        <v>7980000</v>
      </c>
      <c r="Y46" s="130">
        <v>0</v>
      </c>
      <c r="Z46" s="130">
        <v>-7980000</v>
      </c>
      <c r="AA46" s="130">
        <v>5980000</v>
      </c>
      <c r="AB46" s="130">
        <v>0</v>
      </c>
      <c r="AC46" s="130">
        <v>-5980000</v>
      </c>
      <c r="AD46" s="130">
        <v>5980000</v>
      </c>
      <c r="AE46" s="130">
        <v>0</v>
      </c>
      <c r="AF46" s="130">
        <v>-5980000</v>
      </c>
      <c r="AG46" s="130">
        <v>5980000</v>
      </c>
      <c r="AH46" s="130">
        <v>0</v>
      </c>
      <c r="AI46" s="130">
        <v>-5980000</v>
      </c>
      <c r="AJ46" s="130">
        <v>12960000</v>
      </c>
      <c r="AK46" s="130">
        <v>0</v>
      </c>
      <c r="AL46" s="130">
        <v>-12960000</v>
      </c>
      <c r="AM46" s="130">
        <v>6480000</v>
      </c>
      <c r="AN46" s="130">
        <v>0</v>
      </c>
      <c r="AO46" s="130">
        <v>-6480000</v>
      </c>
      <c r="AP46" s="130">
        <v>4980000</v>
      </c>
      <c r="AQ46" s="130">
        <v>0</v>
      </c>
      <c r="AR46" s="130">
        <v>-4980000</v>
      </c>
      <c r="AS46" s="130">
        <v>4980000</v>
      </c>
      <c r="AT46" s="130">
        <v>0</v>
      </c>
      <c r="AU46" s="130">
        <v>-4980000</v>
      </c>
      <c r="AV46" s="130">
        <v>4980000</v>
      </c>
      <c r="AW46" s="130">
        <v>0</v>
      </c>
      <c r="AX46" s="130">
        <v>-4980000</v>
      </c>
      <c r="AY46" s="130">
        <v>4980000</v>
      </c>
      <c r="AZ46" s="130">
        <v>0</v>
      </c>
      <c r="BA46" s="130">
        <v>-4980000</v>
      </c>
      <c r="BB46" s="130">
        <v>4980000</v>
      </c>
      <c r="BC46" s="130">
        <v>0</v>
      </c>
      <c r="BD46" s="130">
        <v>-4980000</v>
      </c>
      <c r="BE46" s="130">
        <v>4980000</v>
      </c>
      <c r="BF46" s="130">
        <v>0</v>
      </c>
      <c r="BG46" s="130">
        <v>-4980000</v>
      </c>
      <c r="BJ46" s="244">
        <v>-19940000</v>
      </c>
      <c r="BK46" s="244">
        <v>-25420000</v>
      </c>
      <c r="BL46" s="244">
        <v>-14940000</v>
      </c>
      <c r="BM46" s="244">
        <v>-14940000</v>
      </c>
    </row>
    <row r="47" spans="1:65" x14ac:dyDescent="0.25">
      <c r="A47" s="235" t="s">
        <v>1664</v>
      </c>
      <c r="B47" s="235" t="s">
        <v>1661</v>
      </c>
      <c r="E47" s="235">
        <v>14</v>
      </c>
      <c r="F47" s="235">
        <v>21</v>
      </c>
      <c r="G47" s="235">
        <v>4</v>
      </c>
      <c r="H47" s="235">
        <v>0</v>
      </c>
      <c r="I47" s="235">
        <v>0</v>
      </c>
      <c r="J47" s="235">
        <v>39</v>
      </c>
      <c r="K47" s="131">
        <v>6130</v>
      </c>
      <c r="L47" s="59" t="s">
        <v>458</v>
      </c>
      <c r="M47" s="132">
        <v>0</v>
      </c>
      <c r="N47" s="132">
        <v>0</v>
      </c>
      <c r="O47" s="132">
        <v>0</v>
      </c>
      <c r="P47" s="130">
        <v>0</v>
      </c>
      <c r="Q47" s="59" t="s">
        <v>95</v>
      </c>
      <c r="R47" s="59" t="s">
        <v>40</v>
      </c>
      <c r="S47" s="138" t="s">
        <v>136</v>
      </c>
      <c r="T47" s="138" t="s">
        <v>136</v>
      </c>
      <c r="U47" s="138" t="s">
        <v>157</v>
      </c>
      <c r="V47" s="128">
        <v>6010</v>
      </c>
      <c r="W47" s="138" t="s">
        <v>636</v>
      </c>
      <c r="X47" s="130">
        <v>0</v>
      </c>
      <c r="Y47" s="130">
        <v>0</v>
      </c>
      <c r="Z47" s="130">
        <v>0</v>
      </c>
      <c r="AA47" s="130">
        <v>0</v>
      </c>
      <c r="AB47" s="130">
        <v>0</v>
      </c>
      <c r="AC47" s="130">
        <v>0</v>
      </c>
      <c r="AD47" s="130">
        <v>0</v>
      </c>
      <c r="AE47" s="130">
        <v>0</v>
      </c>
      <c r="AF47" s="130">
        <v>0</v>
      </c>
      <c r="AG47" s="130">
        <v>0</v>
      </c>
      <c r="AH47" s="130">
        <v>0</v>
      </c>
      <c r="AI47" s="130">
        <v>0</v>
      </c>
      <c r="AJ47" s="130">
        <v>0</v>
      </c>
      <c r="AK47" s="130">
        <v>0</v>
      </c>
      <c r="AL47" s="130">
        <v>0</v>
      </c>
      <c r="AM47" s="130">
        <v>0</v>
      </c>
      <c r="AN47" s="130">
        <v>0</v>
      </c>
      <c r="AO47" s="130">
        <v>0</v>
      </c>
      <c r="AP47" s="130">
        <v>0</v>
      </c>
      <c r="AQ47" s="130">
        <v>0</v>
      </c>
      <c r="AR47" s="130">
        <v>0</v>
      </c>
      <c r="AS47" s="130">
        <v>0</v>
      </c>
      <c r="AT47" s="130">
        <v>0</v>
      </c>
      <c r="AU47" s="130">
        <v>0</v>
      </c>
      <c r="AV47" s="130">
        <v>0</v>
      </c>
      <c r="AW47" s="130">
        <v>0</v>
      </c>
      <c r="AX47" s="130">
        <v>0</v>
      </c>
      <c r="AY47" s="130">
        <v>0</v>
      </c>
      <c r="AZ47" s="130">
        <v>0</v>
      </c>
      <c r="BA47" s="130">
        <v>0</v>
      </c>
      <c r="BB47" s="130">
        <v>0</v>
      </c>
      <c r="BC47" s="130">
        <v>0</v>
      </c>
      <c r="BD47" s="130">
        <v>0</v>
      </c>
      <c r="BE47" s="130">
        <v>0</v>
      </c>
      <c r="BF47" s="130">
        <v>0</v>
      </c>
      <c r="BG47" s="130">
        <v>0</v>
      </c>
      <c r="BJ47" s="244">
        <v>0</v>
      </c>
      <c r="BK47" s="244">
        <v>0</v>
      </c>
      <c r="BL47" s="244">
        <v>0</v>
      </c>
      <c r="BM47" s="244">
        <v>0</v>
      </c>
    </row>
    <row r="48" spans="1:65" x14ac:dyDescent="0.25">
      <c r="A48" s="235" t="s">
        <v>1665</v>
      </c>
      <c r="B48" s="235" t="s">
        <v>1661</v>
      </c>
      <c r="E48" s="235">
        <v>14</v>
      </c>
      <c r="F48" s="235">
        <v>21</v>
      </c>
      <c r="G48" s="235">
        <v>5</v>
      </c>
      <c r="H48" s="235">
        <v>0</v>
      </c>
      <c r="I48" s="235">
        <v>0</v>
      </c>
      <c r="J48" s="235">
        <v>40</v>
      </c>
      <c r="K48" s="131">
        <v>6140</v>
      </c>
      <c r="L48" s="59" t="s">
        <v>459</v>
      </c>
      <c r="M48" s="132">
        <v>0</v>
      </c>
      <c r="N48" s="132">
        <v>0</v>
      </c>
      <c r="O48" s="132">
        <v>0</v>
      </c>
      <c r="P48" s="130">
        <v>0</v>
      </c>
      <c r="Q48" s="59" t="s">
        <v>95</v>
      </c>
      <c r="R48" s="59" t="s">
        <v>40</v>
      </c>
      <c r="S48" s="138" t="s">
        <v>136</v>
      </c>
      <c r="T48" s="138" t="s">
        <v>136</v>
      </c>
      <c r="U48" s="138" t="s">
        <v>157</v>
      </c>
      <c r="V48" s="128">
        <v>6010</v>
      </c>
      <c r="W48" s="138" t="s">
        <v>636</v>
      </c>
      <c r="X48" s="130">
        <v>0</v>
      </c>
      <c r="Y48" s="130">
        <v>0</v>
      </c>
      <c r="Z48" s="130">
        <v>0</v>
      </c>
      <c r="AA48" s="130">
        <v>0</v>
      </c>
      <c r="AB48" s="130">
        <v>0</v>
      </c>
      <c r="AC48" s="130">
        <v>0</v>
      </c>
      <c r="AD48" s="130">
        <v>0</v>
      </c>
      <c r="AE48" s="130">
        <v>0</v>
      </c>
      <c r="AF48" s="130">
        <v>0</v>
      </c>
      <c r="AG48" s="130">
        <v>0</v>
      </c>
      <c r="AH48" s="130">
        <v>0</v>
      </c>
      <c r="AI48" s="130">
        <v>0</v>
      </c>
      <c r="AJ48" s="130">
        <v>0</v>
      </c>
      <c r="AK48" s="130">
        <v>0</v>
      </c>
      <c r="AL48" s="130">
        <v>0</v>
      </c>
      <c r="AM48" s="130">
        <v>0</v>
      </c>
      <c r="AN48" s="130">
        <v>0</v>
      </c>
      <c r="AO48" s="130">
        <v>0</v>
      </c>
      <c r="AP48" s="130">
        <v>0</v>
      </c>
      <c r="AQ48" s="130">
        <v>0</v>
      </c>
      <c r="AR48" s="130">
        <v>0</v>
      </c>
      <c r="AS48" s="130">
        <v>0</v>
      </c>
      <c r="AT48" s="130">
        <v>0</v>
      </c>
      <c r="AU48" s="130">
        <v>0</v>
      </c>
      <c r="AV48" s="130">
        <v>0</v>
      </c>
      <c r="AW48" s="130">
        <v>0</v>
      </c>
      <c r="AX48" s="130">
        <v>0</v>
      </c>
      <c r="AY48" s="130">
        <v>0</v>
      </c>
      <c r="AZ48" s="130">
        <v>0</v>
      </c>
      <c r="BA48" s="130">
        <v>0</v>
      </c>
      <c r="BB48" s="130">
        <v>0</v>
      </c>
      <c r="BC48" s="130">
        <v>0</v>
      </c>
      <c r="BD48" s="130">
        <v>0</v>
      </c>
      <c r="BE48" s="130">
        <v>0</v>
      </c>
      <c r="BF48" s="130">
        <v>0</v>
      </c>
      <c r="BG48" s="130">
        <v>0</v>
      </c>
      <c r="BJ48" s="244">
        <v>0</v>
      </c>
      <c r="BK48" s="244">
        <v>0</v>
      </c>
      <c r="BL48" s="244">
        <v>0</v>
      </c>
      <c r="BM48" s="244">
        <v>0</v>
      </c>
    </row>
    <row r="49" spans="1:65" x14ac:dyDescent="0.25">
      <c r="A49" s="235" t="s">
        <v>1666</v>
      </c>
      <c r="B49" s="235" t="s">
        <v>1661</v>
      </c>
      <c r="E49" s="235">
        <v>14</v>
      </c>
      <c r="F49" s="235">
        <v>21</v>
      </c>
      <c r="G49" s="235">
        <v>6</v>
      </c>
      <c r="H49" s="235">
        <v>0</v>
      </c>
      <c r="I49" s="235">
        <v>0</v>
      </c>
      <c r="J49" s="235">
        <v>41</v>
      </c>
      <c r="K49" s="131">
        <v>6150</v>
      </c>
      <c r="L49" s="59" t="s">
        <v>460</v>
      </c>
      <c r="M49" s="132">
        <v>0</v>
      </c>
      <c r="N49" s="132">
        <v>0</v>
      </c>
      <c r="O49" s="132">
        <v>0</v>
      </c>
      <c r="P49" s="130">
        <v>0</v>
      </c>
      <c r="Q49" s="59" t="s">
        <v>95</v>
      </c>
      <c r="R49" s="59" t="s">
        <v>40</v>
      </c>
      <c r="S49" s="138" t="s">
        <v>136</v>
      </c>
      <c r="T49" s="138" t="s">
        <v>136</v>
      </c>
      <c r="U49" s="138" t="s">
        <v>157</v>
      </c>
      <c r="V49" s="128">
        <v>6010</v>
      </c>
      <c r="W49" s="138" t="s">
        <v>636</v>
      </c>
      <c r="X49" s="130">
        <v>0</v>
      </c>
      <c r="Y49" s="130">
        <v>0</v>
      </c>
      <c r="Z49" s="130">
        <v>0</v>
      </c>
      <c r="AA49" s="130">
        <v>0</v>
      </c>
      <c r="AB49" s="130">
        <v>0</v>
      </c>
      <c r="AC49" s="130">
        <v>0</v>
      </c>
      <c r="AD49" s="130">
        <v>0</v>
      </c>
      <c r="AE49" s="130">
        <v>0</v>
      </c>
      <c r="AF49" s="130">
        <v>0</v>
      </c>
      <c r="AG49" s="130">
        <v>0</v>
      </c>
      <c r="AH49" s="130">
        <v>0</v>
      </c>
      <c r="AI49" s="130">
        <v>0</v>
      </c>
      <c r="AJ49" s="130">
        <v>0</v>
      </c>
      <c r="AK49" s="130">
        <v>0</v>
      </c>
      <c r="AL49" s="130">
        <v>0</v>
      </c>
      <c r="AM49" s="130">
        <v>0</v>
      </c>
      <c r="AN49" s="130">
        <v>0</v>
      </c>
      <c r="AO49" s="130">
        <v>0</v>
      </c>
      <c r="AP49" s="130">
        <v>0</v>
      </c>
      <c r="AQ49" s="130">
        <v>0</v>
      </c>
      <c r="AR49" s="130">
        <v>0</v>
      </c>
      <c r="AS49" s="130">
        <v>0</v>
      </c>
      <c r="AT49" s="130">
        <v>0</v>
      </c>
      <c r="AU49" s="130">
        <v>0</v>
      </c>
      <c r="AV49" s="130">
        <v>0</v>
      </c>
      <c r="AW49" s="130">
        <v>0</v>
      </c>
      <c r="AX49" s="130">
        <v>0</v>
      </c>
      <c r="AY49" s="130">
        <v>0</v>
      </c>
      <c r="AZ49" s="130">
        <v>0</v>
      </c>
      <c r="BA49" s="130">
        <v>0</v>
      </c>
      <c r="BB49" s="130">
        <v>0</v>
      </c>
      <c r="BC49" s="130">
        <v>0</v>
      </c>
      <c r="BD49" s="130">
        <v>0</v>
      </c>
      <c r="BE49" s="130">
        <v>0</v>
      </c>
      <c r="BF49" s="130">
        <v>0</v>
      </c>
      <c r="BG49" s="130">
        <v>0</v>
      </c>
      <c r="BJ49" s="244">
        <v>0</v>
      </c>
      <c r="BK49" s="244">
        <v>0</v>
      </c>
      <c r="BL49" s="244">
        <v>0</v>
      </c>
      <c r="BM49" s="244">
        <v>0</v>
      </c>
    </row>
    <row r="50" spans="1:65" x14ac:dyDescent="0.25">
      <c r="A50" s="235" t="s">
        <v>1667</v>
      </c>
      <c r="B50" s="235" t="s">
        <v>1661</v>
      </c>
      <c r="E50" s="235">
        <v>14</v>
      </c>
      <c r="F50" s="235">
        <v>21</v>
      </c>
      <c r="G50" s="235">
        <v>7</v>
      </c>
      <c r="H50" s="235">
        <v>0</v>
      </c>
      <c r="I50" s="235">
        <v>0</v>
      </c>
      <c r="J50" s="235">
        <v>42</v>
      </c>
      <c r="K50" s="131">
        <v>6160</v>
      </c>
      <c r="L50" s="59" t="s">
        <v>461</v>
      </c>
      <c r="M50" s="132">
        <v>0</v>
      </c>
      <c r="N50" s="132">
        <v>0</v>
      </c>
      <c r="O50" s="132">
        <v>0</v>
      </c>
      <c r="P50" s="130">
        <v>0</v>
      </c>
      <c r="Q50" s="59" t="s">
        <v>95</v>
      </c>
      <c r="R50" s="59" t="s">
        <v>40</v>
      </c>
      <c r="S50" s="138" t="s">
        <v>136</v>
      </c>
      <c r="T50" s="138" t="s">
        <v>136</v>
      </c>
      <c r="U50" s="138" t="s">
        <v>158</v>
      </c>
      <c r="V50" s="128">
        <v>6010</v>
      </c>
      <c r="W50" s="138" t="s">
        <v>636</v>
      </c>
      <c r="X50" s="130">
        <v>0</v>
      </c>
      <c r="Y50" s="130">
        <v>0</v>
      </c>
      <c r="Z50" s="130">
        <v>0</v>
      </c>
      <c r="AA50" s="130">
        <v>0</v>
      </c>
      <c r="AB50" s="130">
        <v>0</v>
      </c>
      <c r="AC50" s="130">
        <v>0</v>
      </c>
      <c r="AD50" s="130">
        <v>0</v>
      </c>
      <c r="AE50" s="130">
        <v>0</v>
      </c>
      <c r="AF50" s="130">
        <v>0</v>
      </c>
      <c r="AG50" s="130">
        <v>0</v>
      </c>
      <c r="AH50" s="130">
        <v>0</v>
      </c>
      <c r="AI50" s="130">
        <v>0</v>
      </c>
      <c r="AJ50" s="130">
        <v>0</v>
      </c>
      <c r="AK50" s="130">
        <v>0</v>
      </c>
      <c r="AL50" s="130">
        <v>0</v>
      </c>
      <c r="AM50" s="130">
        <v>0</v>
      </c>
      <c r="AN50" s="130">
        <v>0</v>
      </c>
      <c r="AO50" s="130">
        <v>0</v>
      </c>
      <c r="AP50" s="130">
        <v>0</v>
      </c>
      <c r="AQ50" s="130">
        <v>0</v>
      </c>
      <c r="AR50" s="130">
        <v>0</v>
      </c>
      <c r="AS50" s="130">
        <v>0</v>
      </c>
      <c r="AT50" s="130">
        <v>0</v>
      </c>
      <c r="AU50" s="130">
        <v>0</v>
      </c>
      <c r="AV50" s="130">
        <v>0</v>
      </c>
      <c r="AW50" s="130">
        <v>0</v>
      </c>
      <c r="AX50" s="130">
        <v>0</v>
      </c>
      <c r="AY50" s="130">
        <v>0</v>
      </c>
      <c r="AZ50" s="130">
        <v>0</v>
      </c>
      <c r="BA50" s="130">
        <v>0</v>
      </c>
      <c r="BB50" s="130">
        <v>0</v>
      </c>
      <c r="BC50" s="130">
        <v>0</v>
      </c>
      <c r="BD50" s="130">
        <v>0</v>
      </c>
      <c r="BE50" s="130">
        <v>0</v>
      </c>
      <c r="BF50" s="130">
        <v>0</v>
      </c>
      <c r="BG50" s="130">
        <v>0</v>
      </c>
      <c r="BJ50" s="244">
        <v>0</v>
      </c>
      <c r="BK50" s="244">
        <v>0</v>
      </c>
      <c r="BL50" s="244">
        <v>0</v>
      </c>
      <c r="BM50" s="244">
        <v>0</v>
      </c>
    </row>
    <row r="51" spans="1:65" x14ac:dyDescent="0.25">
      <c r="A51" s="235" t="s">
        <v>1668</v>
      </c>
      <c r="B51" s="235" t="s">
        <v>1661</v>
      </c>
      <c r="E51" s="235">
        <v>14</v>
      </c>
      <c r="F51" s="235">
        <v>21</v>
      </c>
      <c r="G51" s="235">
        <v>8</v>
      </c>
      <c r="H51" s="235">
        <v>0</v>
      </c>
      <c r="I51" s="235">
        <v>0</v>
      </c>
      <c r="J51" s="235">
        <v>43</v>
      </c>
      <c r="K51" s="131">
        <v>6170</v>
      </c>
      <c r="L51" s="59" t="s">
        <v>462</v>
      </c>
      <c r="M51" s="132">
        <v>0</v>
      </c>
      <c r="N51" s="132">
        <v>0</v>
      </c>
      <c r="O51" s="132">
        <v>0</v>
      </c>
      <c r="P51" s="130">
        <v>0</v>
      </c>
      <c r="Q51" s="59" t="s">
        <v>95</v>
      </c>
      <c r="R51" s="59" t="s">
        <v>40</v>
      </c>
      <c r="S51" s="138" t="s">
        <v>136</v>
      </c>
      <c r="T51" s="138" t="s">
        <v>136</v>
      </c>
      <c r="U51" s="138" t="s">
        <v>157</v>
      </c>
      <c r="V51" s="128">
        <v>6010</v>
      </c>
      <c r="W51" s="138" t="s">
        <v>636</v>
      </c>
      <c r="X51" s="130">
        <v>0</v>
      </c>
      <c r="Y51" s="130">
        <v>0</v>
      </c>
      <c r="Z51" s="130">
        <v>0</v>
      </c>
      <c r="AA51" s="130">
        <v>0</v>
      </c>
      <c r="AB51" s="130">
        <v>0</v>
      </c>
      <c r="AC51" s="130">
        <v>0</v>
      </c>
      <c r="AD51" s="130">
        <v>0</v>
      </c>
      <c r="AE51" s="130">
        <v>0</v>
      </c>
      <c r="AF51" s="130">
        <v>0</v>
      </c>
      <c r="AG51" s="130">
        <v>0</v>
      </c>
      <c r="AH51" s="130">
        <v>0</v>
      </c>
      <c r="AI51" s="130">
        <v>0</v>
      </c>
      <c r="AJ51" s="130">
        <v>0</v>
      </c>
      <c r="AK51" s="130">
        <v>0</v>
      </c>
      <c r="AL51" s="130">
        <v>0</v>
      </c>
      <c r="AM51" s="130">
        <v>0</v>
      </c>
      <c r="AN51" s="130">
        <v>0</v>
      </c>
      <c r="AO51" s="130">
        <v>0</v>
      </c>
      <c r="AP51" s="130">
        <v>0</v>
      </c>
      <c r="AQ51" s="130">
        <v>0</v>
      </c>
      <c r="AR51" s="130">
        <v>0</v>
      </c>
      <c r="AS51" s="130">
        <v>0</v>
      </c>
      <c r="AT51" s="130">
        <v>0</v>
      </c>
      <c r="AU51" s="130">
        <v>0</v>
      </c>
      <c r="AV51" s="130">
        <v>0</v>
      </c>
      <c r="AW51" s="130">
        <v>0</v>
      </c>
      <c r="AX51" s="130">
        <v>0</v>
      </c>
      <c r="AY51" s="130">
        <v>0</v>
      </c>
      <c r="AZ51" s="130">
        <v>0</v>
      </c>
      <c r="BA51" s="130">
        <v>0</v>
      </c>
      <c r="BB51" s="130">
        <v>0</v>
      </c>
      <c r="BC51" s="130">
        <v>0</v>
      </c>
      <c r="BD51" s="130">
        <v>0</v>
      </c>
      <c r="BE51" s="130">
        <v>0</v>
      </c>
      <c r="BF51" s="130">
        <v>0</v>
      </c>
      <c r="BG51" s="130">
        <v>0</v>
      </c>
      <c r="BJ51" s="244">
        <v>0</v>
      </c>
      <c r="BK51" s="244">
        <v>0</v>
      </c>
      <c r="BL51" s="244">
        <v>0</v>
      </c>
      <c r="BM51" s="244">
        <v>0</v>
      </c>
    </row>
    <row r="52" spans="1:65" x14ac:dyDescent="0.25">
      <c r="A52" s="235" t="s">
        <v>1669</v>
      </c>
      <c r="B52" s="235" t="s">
        <v>1670</v>
      </c>
      <c r="E52" s="235">
        <v>14</v>
      </c>
      <c r="F52" s="235">
        <v>21</v>
      </c>
      <c r="G52" s="235">
        <v>9</v>
      </c>
      <c r="H52" s="235">
        <v>0</v>
      </c>
      <c r="I52" s="235">
        <v>0</v>
      </c>
      <c r="J52" s="235">
        <v>44</v>
      </c>
      <c r="K52" s="131">
        <v>6180</v>
      </c>
      <c r="L52" s="59" t="s">
        <v>77</v>
      </c>
      <c r="M52" s="132">
        <v>0</v>
      </c>
      <c r="N52" s="132">
        <v>0</v>
      </c>
      <c r="O52" s="132">
        <v>0</v>
      </c>
      <c r="P52" s="130">
        <v>0</v>
      </c>
      <c r="Q52" s="59" t="s">
        <v>95</v>
      </c>
      <c r="R52" s="59" t="s">
        <v>40</v>
      </c>
      <c r="S52" s="138" t="s">
        <v>136</v>
      </c>
      <c r="T52" s="138" t="s">
        <v>136</v>
      </c>
      <c r="U52" s="138" t="s">
        <v>157</v>
      </c>
      <c r="V52" s="128">
        <v>6000</v>
      </c>
      <c r="W52" s="138" t="s">
        <v>635</v>
      </c>
      <c r="X52" s="130">
        <v>0</v>
      </c>
      <c r="Y52" s="130">
        <v>0</v>
      </c>
      <c r="Z52" s="130">
        <v>0</v>
      </c>
      <c r="AA52" s="130">
        <v>0</v>
      </c>
      <c r="AB52" s="130">
        <v>0</v>
      </c>
      <c r="AC52" s="130">
        <v>0</v>
      </c>
      <c r="AD52" s="130">
        <v>0</v>
      </c>
      <c r="AE52" s="130">
        <v>0</v>
      </c>
      <c r="AF52" s="130">
        <v>0</v>
      </c>
      <c r="AG52" s="130">
        <v>0</v>
      </c>
      <c r="AH52" s="130">
        <v>0</v>
      </c>
      <c r="AI52" s="130">
        <v>0</v>
      </c>
      <c r="AJ52" s="130">
        <v>0</v>
      </c>
      <c r="AK52" s="130">
        <v>0</v>
      </c>
      <c r="AL52" s="130">
        <v>0</v>
      </c>
      <c r="AM52" s="130">
        <v>0</v>
      </c>
      <c r="AN52" s="130">
        <v>0</v>
      </c>
      <c r="AO52" s="130">
        <v>0</v>
      </c>
      <c r="AP52" s="130">
        <v>0</v>
      </c>
      <c r="AQ52" s="130">
        <v>0</v>
      </c>
      <c r="AR52" s="130">
        <v>0</v>
      </c>
      <c r="AS52" s="130">
        <v>0</v>
      </c>
      <c r="AT52" s="130">
        <v>0</v>
      </c>
      <c r="AU52" s="130">
        <v>0</v>
      </c>
      <c r="AV52" s="130">
        <v>0</v>
      </c>
      <c r="AW52" s="130">
        <v>0</v>
      </c>
      <c r="AX52" s="130">
        <v>0</v>
      </c>
      <c r="AY52" s="130">
        <v>0</v>
      </c>
      <c r="AZ52" s="130">
        <v>0</v>
      </c>
      <c r="BA52" s="130">
        <v>0</v>
      </c>
      <c r="BB52" s="130">
        <v>0</v>
      </c>
      <c r="BC52" s="130">
        <v>0</v>
      </c>
      <c r="BD52" s="130">
        <v>0</v>
      </c>
      <c r="BE52" s="130">
        <v>0</v>
      </c>
      <c r="BF52" s="130">
        <v>0</v>
      </c>
      <c r="BG52" s="130">
        <v>0</v>
      </c>
      <c r="BJ52" s="244">
        <v>0</v>
      </c>
      <c r="BK52" s="244">
        <v>0</v>
      </c>
      <c r="BL52" s="244">
        <v>0</v>
      </c>
      <c r="BM52" s="244">
        <v>0</v>
      </c>
    </row>
    <row r="53" spans="1:65" x14ac:dyDescent="0.25">
      <c r="A53" s="235" t="s">
        <v>1671</v>
      </c>
      <c r="B53" s="235" t="s">
        <v>1670</v>
      </c>
      <c r="E53" s="235">
        <v>14</v>
      </c>
      <c r="F53" s="235">
        <v>21</v>
      </c>
      <c r="G53" s="235">
        <v>10</v>
      </c>
      <c r="H53" s="235">
        <v>0</v>
      </c>
      <c r="I53" s="235">
        <v>0</v>
      </c>
      <c r="J53" s="235">
        <v>45</v>
      </c>
      <c r="K53" s="131">
        <v>6190</v>
      </c>
      <c r="L53" s="59" t="s">
        <v>463</v>
      </c>
      <c r="M53" s="132">
        <v>0</v>
      </c>
      <c r="N53" s="132">
        <v>2500000</v>
      </c>
      <c r="O53" s="132">
        <v>0</v>
      </c>
      <c r="P53" s="130">
        <v>-2500000</v>
      </c>
      <c r="Q53" s="59" t="s">
        <v>95</v>
      </c>
      <c r="R53" s="59" t="s">
        <v>40</v>
      </c>
      <c r="S53" s="138" t="s">
        <v>136</v>
      </c>
      <c r="T53" s="138" t="s">
        <v>136</v>
      </c>
      <c r="U53" s="138" t="s">
        <v>157</v>
      </c>
      <c r="V53" s="128">
        <v>6000</v>
      </c>
      <c r="W53" s="138" t="s">
        <v>635</v>
      </c>
      <c r="X53" s="130">
        <v>2500000</v>
      </c>
      <c r="Y53" s="130">
        <v>0</v>
      </c>
      <c r="Z53" s="130">
        <v>-2500000</v>
      </c>
      <c r="AA53" s="130">
        <v>0</v>
      </c>
      <c r="AB53" s="130">
        <v>0</v>
      </c>
      <c r="AC53" s="130">
        <v>0</v>
      </c>
      <c r="AD53" s="130">
        <v>0</v>
      </c>
      <c r="AE53" s="130">
        <v>0</v>
      </c>
      <c r="AF53" s="130">
        <v>0</v>
      </c>
      <c r="AG53" s="130">
        <v>0</v>
      </c>
      <c r="AH53" s="130">
        <v>0</v>
      </c>
      <c r="AI53" s="130">
        <v>0</v>
      </c>
      <c r="AJ53" s="130">
        <v>0</v>
      </c>
      <c r="AK53" s="130">
        <v>0</v>
      </c>
      <c r="AL53" s="130">
        <v>0</v>
      </c>
      <c r="AM53" s="130">
        <v>0</v>
      </c>
      <c r="AN53" s="130">
        <v>0</v>
      </c>
      <c r="AO53" s="130">
        <v>0</v>
      </c>
      <c r="AP53" s="130">
        <v>0</v>
      </c>
      <c r="AQ53" s="130">
        <v>0</v>
      </c>
      <c r="AR53" s="130">
        <v>0</v>
      </c>
      <c r="AS53" s="130">
        <v>0</v>
      </c>
      <c r="AT53" s="130">
        <v>0</v>
      </c>
      <c r="AU53" s="130">
        <v>0</v>
      </c>
      <c r="AV53" s="130">
        <v>0</v>
      </c>
      <c r="AW53" s="130">
        <v>0</v>
      </c>
      <c r="AX53" s="130">
        <v>0</v>
      </c>
      <c r="AY53" s="130">
        <v>0</v>
      </c>
      <c r="AZ53" s="130">
        <v>0</v>
      </c>
      <c r="BA53" s="130">
        <v>0</v>
      </c>
      <c r="BB53" s="130">
        <v>0</v>
      </c>
      <c r="BC53" s="130">
        <v>0</v>
      </c>
      <c r="BD53" s="130">
        <v>0</v>
      </c>
      <c r="BE53" s="130">
        <v>0</v>
      </c>
      <c r="BF53" s="130">
        <v>0</v>
      </c>
      <c r="BG53" s="130">
        <v>0</v>
      </c>
      <c r="BJ53" s="244">
        <v>-2500000</v>
      </c>
      <c r="BK53" s="244">
        <v>0</v>
      </c>
      <c r="BL53" s="244">
        <v>0</v>
      </c>
      <c r="BM53" s="244">
        <v>0</v>
      </c>
    </row>
    <row r="54" spans="1:65" x14ac:dyDescent="0.25">
      <c r="A54" s="235" t="s">
        <v>1672</v>
      </c>
      <c r="B54" s="235" t="s">
        <v>1670</v>
      </c>
      <c r="E54" s="235">
        <v>14</v>
      </c>
      <c r="F54" s="235">
        <v>21</v>
      </c>
      <c r="G54" s="235">
        <v>11</v>
      </c>
      <c r="H54" s="235">
        <v>0</v>
      </c>
      <c r="I54" s="235">
        <v>0</v>
      </c>
      <c r="J54" s="235">
        <v>46</v>
      </c>
      <c r="K54" s="131">
        <v>6200</v>
      </c>
      <c r="L54" s="59" t="s">
        <v>464</v>
      </c>
      <c r="M54" s="132">
        <v>0</v>
      </c>
      <c r="N54" s="132">
        <v>475000</v>
      </c>
      <c r="O54" s="132">
        <v>0</v>
      </c>
      <c r="P54" s="130">
        <v>-475000</v>
      </c>
      <c r="Q54" s="59" t="s">
        <v>95</v>
      </c>
      <c r="R54" s="59" t="s">
        <v>40</v>
      </c>
      <c r="S54" s="138" t="s">
        <v>136</v>
      </c>
      <c r="T54" s="138" t="s">
        <v>136</v>
      </c>
      <c r="U54" s="138" t="s">
        <v>157</v>
      </c>
      <c r="V54" s="128">
        <v>6000</v>
      </c>
      <c r="W54" s="138" t="s">
        <v>635</v>
      </c>
      <c r="X54" s="130">
        <v>475000</v>
      </c>
      <c r="Y54" s="130">
        <v>0</v>
      </c>
      <c r="Z54" s="130">
        <v>-475000</v>
      </c>
      <c r="AA54" s="130">
        <v>0</v>
      </c>
      <c r="AB54" s="130">
        <v>0</v>
      </c>
      <c r="AC54" s="130">
        <v>0</v>
      </c>
      <c r="AD54" s="130">
        <v>0</v>
      </c>
      <c r="AE54" s="130">
        <v>0</v>
      </c>
      <c r="AF54" s="130">
        <v>0</v>
      </c>
      <c r="AG54" s="130">
        <v>0</v>
      </c>
      <c r="AH54" s="130">
        <v>0</v>
      </c>
      <c r="AI54" s="130">
        <v>0</v>
      </c>
      <c r="AJ54" s="130">
        <v>0</v>
      </c>
      <c r="AK54" s="130">
        <v>0</v>
      </c>
      <c r="AL54" s="130">
        <v>0</v>
      </c>
      <c r="AM54" s="130">
        <v>0</v>
      </c>
      <c r="AN54" s="130">
        <v>0</v>
      </c>
      <c r="AO54" s="130">
        <v>0</v>
      </c>
      <c r="AP54" s="130">
        <v>0</v>
      </c>
      <c r="AQ54" s="130">
        <v>0</v>
      </c>
      <c r="AR54" s="130">
        <v>0</v>
      </c>
      <c r="AS54" s="130">
        <v>0</v>
      </c>
      <c r="AT54" s="130">
        <v>0</v>
      </c>
      <c r="AU54" s="130">
        <v>0</v>
      </c>
      <c r="AV54" s="130">
        <v>0</v>
      </c>
      <c r="AW54" s="130">
        <v>0</v>
      </c>
      <c r="AX54" s="130">
        <v>0</v>
      </c>
      <c r="AY54" s="130">
        <v>0</v>
      </c>
      <c r="AZ54" s="130">
        <v>0</v>
      </c>
      <c r="BA54" s="130">
        <v>0</v>
      </c>
      <c r="BB54" s="130">
        <v>0</v>
      </c>
      <c r="BC54" s="130">
        <v>0</v>
      </c>
      <c r="BD54" s="130">
        <v>0</v>
      </c>
      <c r="BE54" s="130">
        <v>0</v>
      </c>
      <c r="BF54" s="130">
        <v>0</v>
      </c>
      <c r="BG54" s="130">
        <v>0</v>
      </c>
      <c r="BJ54" s="244">
        <v>-475000</v>
      </c>
      <c r="BK54" s="244">
        <v>0</v>
      </c>
      <c r="BL54" s="244">
        <v>0</v>
      </c>
      <c r="BM54" s="244">
        <v>0</v>
      </c>
    </row>
    <row r="55" spans="1:65" x14ac:dyDescent="0.25">
      <c r="A55" s="235" t="s">
        <v>1673</v>
      </c>
      <c r="B55" s="235" t="s">
        <v>1670</v>
      </c>
      <c r="E55" s="235">
        <v>14</v>
      </c>
      <c r="F55" s="235">
        <v>21</v>
      </c>
      <c r="G55" s="235">
        <v>12</v>
      </c>
      <c r="H55" s="235">
        <v>0</v>
      </c>
      <c r="I55" s="235">
        <v>0</v>
      </c>
      <c r="J55" s="235">
        <v>47</v>
      </c>
      <c r="K55" s="131">
        <v>6210</v>
      </c>
      <c r="L55" s="59" t="s">
        <v>78</v>
      </c>
      <c r="M55" s="132">
        <v>0</v>
      </c>
      <c r="N55" s="132">
        <v>76500000</v>
      </c>
      <c r="O55" s="132">
        <v>0</v>
      </c>
      <c r="P55" s="130">
        <v>-76500000</v>
      </c>
      <c r="Q55" s="59" t="s">
        <v>95</v>
      </c>
      <c r="R55" s="59" t="s">
        <v>40</v>
      </c>
      <c r="S55" s="138" t="s">
        <v>136</v>
      </c>
      <c r="T55" s="138" t="s">
        <v>136</v>
      </c>
      <c r="U55" s="138" t="s">
        <v>157</v>
      </c>
      <c r="V55" s="128">
        <v>6000</v>
      </c>
      <c r="W55" s="138" t="s">
        <v>635</v>
      </c>
      <c r="X55" s="130">
        <v>6000000</v>
      </c>
      <c r="Y55" s="130">
        <v>0</v>
      </c>
      <c r="Z55" s="130">
        <v>-6000000</v>
      </c>
      <c r="AA55" s="130">
        <v>6000000</v>
      </c>
      <c r="AB55" s="130">
        <v>0</v>
      </c>
      <c r="AC55" s="130">
        <v>-6000000</v>
      </c>
      <c r="AD55" s="130">
        <v>6000000</v>
      </c>
      <c r="AE55" s="130">
        <v>0</v>
      </c>
      <c r="AF55" s="130">
        <v>-6000000</v>
      </c>
      <c r="AG55" s="130">
        <v>6000000</v>
      </c>
      <c r="AH55" s="130">
        <v>0</v>
      </c>
      <c r="AI55" s="130">
        <v>-6000000</v>
      </c>
      <c r="AJ55" s="130">
        <v>6000000</v>
      </c>
      <c r="AK55" s="130">
        <v>0</v>
      </c>
      <c r="AL55" s="130">
        <v>-6000000</v>
      </c>
      <c r="AM55" s="130">
        <v>6000000</v>
      </c>
      <c r="AN55" s="130">
        <v>0</v>
      </c>
      <c r="AO55" s="130">
        <v>-6000000</v>
      </c>
      <c r="AP55" s="130">
        <v>6000000</v>
      </c>
      <c r="AQ55" s="130">
        <v>0</v>
      </c>
      <c r="AR55" s="130">
        <v>-6000000</v>
      </c>
      <c r="AS55" s="130">
        <v>6000000</v>
      </c>
      <c r="AT55" s="130">
        <v>0</v>
      </c>
      <c r="AU55" s="130">
        <v>-6000000</v>
      </c>
      <c r="AV55" s="130">
        <v>6000000</v>
      </c>
      <c r="AW55" s="130">
        <v>0</v>
      </c>
      <c r="AX55" s="130">
        <v>-6000000</v>
      </c>
      <c r="AY55" s="130">
        <v>7500000</v>
      </c>
      <c r="AZ55" s="130">
        <v>0</v>
      </c>
      <c r="BA55" s="130">
        <v>-7500000</v>
      </c>
      <c r="BB55" s="130">
        <v>7500000</v>
      </c>
      <c r="BC55" s="130">
        <v>0</v>
      </c>
      <c r="BD55" s="130">
        <v>-7500000</v>
      </c>
      <c r="BE55" s="130">
        <v>7500000</v>
      </c>
      <c r="BF55" s="130">
        <v>0</v>
      </c>
      <c r="BG55" s="130">
        <v>-7500000</v>
      </c>
      <c r="BJ55" s="244">
        <v>-18000000</v>
      </c>
      <c r="BK55" s="244">
        <v>-18000000</v>
      </c>
      <c r="BL55" s="244">
        <v>-18000000</v>
      </c>
      <c r="BM55" s="244">
        <v>-22500000</v>
      </c>
    </row>
    <row r="56" spans="1:65" x14ac:dyDescent="0.25">
      <c r="A56" s="235" t="s">
        <v>1674</v>
      </c>
      <c r="B56" s="235" t="s">
        <v>1670</v>
      </c>
      <c r="E56" s="235">
        <v>14</v>
      </c>
      <c r="F56" s="235">
        <v>21</v>
      </c>
      <c r="G56" s="235">
        <v>13</v>
      </c>
      <c r="H56" s="235">
        <v>0</v>
      </c>
      <c r="I56" s="235">
        <v>0</v>
      </c>
      <c r="J56" s="235">
        <v>48</v>
      </c>
      <c r="K56" s="131">
        <v>6220</v>
      </c>
      <c r="L56" s="59" t="s">
        <v>79</v>
      </c>
      <c r="M56" s="132">
        <v>0</v>
      </c>
      <c r="N56" s="132">
        <v>0</v>
      </c>
      <c r="O56" s="132">
        <v>0</v>
      </c>
      <c r="P56" s="130">
        <v>0</v>
      </c>
      <c r="Q56" s="59" t="s">
        <v>95</v>
      </c>
      <c r="R56" s="59" t="s">
        <v>40</v>
      </c>
      <c r="S56" s="138" t="s">
        <v>136</v>
      </c>
      <c r="T56" s="138" t="s">
        <v>136</v>
      </c>
      <c r="U56" s="138" t="s">
        <v>157</v>
      </c>
      <c r="V56" s="128">
        <v>6000</v>
      </c>
      <c r="W56" s="138" t="s">
        <v>635</v>
      </c>
      <c r="X56" s="130">
        <v>0</v>
      </c>
      <c r="Y56" s="130">
        <v>0</v>
      </c>
      <c r="Z56" s="130">
        <v>0</v>
      </c>
      <c r="AA56" s="130">
        <v>0</v>
      </c>
      <c r="AB56" s="130">
        <v>0</v>
      </c>
      <c r="AC56" s="130">
        <v>0</v>
      </c>
      <c r="AD56" s="130">
        <v>0</v>
      </c>
      <c r="AE56" s="130">
        <v>0</v>
      </c>
      <c r="AF56" s="130">
        <v>0</v>
      </c>
      <c r="AG56" s="130">
        <v>0</v>
      </c>
      <c r="AH56" s="130">
        <v>0</v>
      </c>
      <c r="AI56" s="130">
        <v>0</v>
      </c>
      <c r="AJ56" s="130">
        <v>0</v>
      </c>
      <c r="AK56" s="130">
        <v>0</v>
      </c>
      <c r="AL56" s="130">
        <v>0</v>
      </c>
      <c r="AM56" s="130">
        <v>0</v>
      </c>
      <c r="AN56" s="130">
        <v>0</v>
      </c>
      <c r="AO56" s="130">
        <v>0</v>
      </c>
      <c r="AP56" s="130">
        <v>0</v>
      </c>
      <c r="AQ56" s="130">
        <v>0</v>
      </c>
      <c r="AR56" s="130">
        <v>0</v>
      </c>
      <c r="AS56" s="130">
        <v>0</v>
      </c>
      <c r="AT56" s="130">
        <v>0</v>
      </c>
      <c r="AU56" s="130">
        <v>0</v>
      </c>
      <c r="AV56" s="130">
        <v>0</v>
      </c>
      <c r="AW56" s="130">
        <v>0</v>
      </c>
      <c r="AX56" s="130">
        <v>0</v>
      </c>
      <c r="AY56" s="130">
        <v>0</v>
      </c>
      <c r="AZ56" s="130">
        <v>0</v>
      </c>
      <c r="BA56" s="130">
        <v>0</v>
      </c>
      <c r="BB56" s="130">
        <v>0</v>
      </c>
      <c r="BC56" s="130">
        <v>0</v>
      </c>
      <c r="BD56" s="130">
        <v>0</v>
      </c>
      <c r="BE56" s="130">
        <v>0</v>
      </c>
      <c r="BF56" s="130">
        <v>0</v>
      </c>
      <c r="BG56" s="130">
        <v>0</v>
      </c>
      <c r="BJ56" s="244">
        <v>0</v>
      </c>
      <c r="BK56" s="244">
        <v>0</v>
      </c>
      <c r="BL56" s="244">
        <v>0</v>
      </c>
      <c r="BM56" s="244">
        <v>0</v>
      </c>
    </row>
    <row r="57" spans="1:65" x14ac:dyDescent="0.25">
      <c r="A57" s="235" t="s">
        <v>1675</v>
      </c>
      <c r="B57" s="235" t="s">
        <v>1670</v>
      </c>
      <c r="E57" s="235">
        <v>14</v>
      </c>
      <c r="F57" s="235">
        <v>21</v>
      </c>
      <c r="G57" s="235">
        <v>14</v>
      </c>
      <c r="H57" s="235">
        <v>0</v>
      </c>
      <c r="I57" s="235">
        <v>0</v>
      </c>
      <c r="J57" s="235">
        <v>49</v>
      </c>
      <c r="K57" s="131">
        <v>6230</v>
      </c>
      <c r="L57" s="59" t="s">
        <v>80</v>
      </c>
      <c r="M57" s="132">
        <v>0</v>
      </c>
      <c r="N57" s="132">
        <v>0</v>
      </c>
      <c r="O57" s="132">
        <v>0</v>
      </c>
      <c r="P57" s="130">
        <v>0</v>
      </c>
      <c r="Q57" s="59" t="s">
        <v>95</v>
      </c>
      <c r="R57" s="59" t="s">
        <v>40</v>
      </c>
      <c r="S57" s="138" t="s">
        <v>136</v>
      </c>
      <c r="T57" s="138" t="s">
        <v>136</v>
      </c>
      <c r="U57" s="138" t="s">
        <v>157</v>
      </c>
      <c r="V57" s="128">
        <v>6000</v>
      </c>
      <c r="W57" s="138" t="s">
        <v>635</v>
      </c>
      <c r="X57" s="130">
        <v>0</v>
      </c>
      <c r="Y57" s="130">
        <v>0</v>
      </c>
      <c r="Z57" s="130">
        <v>0</v>
      </c>
      <c r="AA57" s="130">
        <v>0</v>
      </c>
      <c r="AB57" s="130">
        <v>0</v>
      </c>
      <c r="AC57" s="130">
        <v>0</v>
      </c>
      <c r="AD57" s="130">
        <v>0</v>
      </c>
      <c r="AE57" s="130">
        <v>0</v>
      </c>
      <c r="AF57" s="130">
        <v>0</v>
      </c>
      <c r="AG57" s="130">
        <v>0</v>
      </c>
      <c r="AH57" s="130">
        <v>0</v>
      </c>
      <c r="AI57" s="130">
        <v>0</v>
      </c>
      <c r="AJ57" s="130">
        <v>0</v>
      </c>
      <c r="AK57" s="130">
        <v>0</v>
      </c>
      <c r="AL57" s="130">
        <v>0</v>
      </c>
      <c r="AM57" s="130">
        <v>0</v>
      </c>
      <c r="AN57" s="130">
        <v>0</v>
      </c>
      <c r="AO57" s="130">
        <v>0</v>
      </c>
      <c r="AP57" s="130">
        <v>0</v>
      </c>
      <c r="AQ57" s="130">
        <v>0</v>
      </c>
      <c r="AR57" s="130">
        <v>0</v>
      </c>
      <c r="AS57" s="130">
        <v>0</v>
      </c>
      <c r="AT57" s="130">
        <v>0</v>
      </c>
      <c r="AU57" s="130">
        <v>0</v>
      </c>
      <c r="AV57" s="130">
        <v>0</v>
      </c>
      <c r="AW57" s="130">
        <v>0</v>
      </c>
      <c r="AX57" s="130">
        <v>0</v>
      </c>
      <c r="AY57" s="130">
        <v>0</v>
      </c>
      <c r="AZ57" s="130">
        <v>0</v>
      </c>
      <c r="BA57" s="130">
        <v>0</v>
      </c>
      <c r="BB57" s="130">
        <v>0</v>
      </c>
      <c r="BC57" s="130">
        <v>0</v>
      </c>
      <c r="BD57" s="130">
        <v>0</v>
      </c>
      <c r="BE57" s="130">
        <v>0</v>
      </c>
      <c r="BF57" s="130">
        <v>0</v>
      </c>
      <c r="BG57" s="130">
        <v>0</v>
      </c>
      <c r="BJ57" s="244">
        <v>0</v>
      </c>
      <c r="BK57" s="244">
        <v>0</v>
      </c>
      <c r="BL57" s="244">
        <v>0</v>
      </c>
      <c r="BM57" s="244">
        <v>0</v>
      </c>
    </row>
    <row r="58" spans="1:65" x14ac:dyDescent="0.25">
      <c r="A58" s="235" t="s">
        <v>1676</v>
      </c>
      <c r="B58" s="235" t="s">
        <v>1670</v>
      </c>
      <c r="E58" s="235">
        <v>14</v>
      </c>
      <c r="F58" s="235">
        <v>21</v>
      </c>
      <c r="G58" s="235">
        <v>15</v>
      </c>
      <c r="H58" s="235">
        <v>0</v>
      </c>
      <c r="I58" s="235">
        <v>0</v>
      </c>
      <c r="J58" s="235">
        <v>50</v>
      </c>
      <c r="K58" s="131">
        <v>6240</v>
      </c>
      <c r="L58" s="59" t="s">
        <v>465</v>
      </c>
      <c r="M58" s="132">
        <v>0</v>
      </c>
      <c r="N58" s="132">
        <v>500000</v>
      </c>
      <c r="O58" s="132">
        <v>0</v>
      </c>
      <c r="P58" s="130">
        <v>-500000</v>
      </c>
      <c r="Q58" s="59" t="s">
        <v>95</v>
      </c>
      <c r="R58" s="59" t="s">
        <v>40</v>
      </c>
      <c r="S58" s="138" t="s">
        <v>136</v>
      </c>
      <c r="T58" s="138" t="s">
        <v>136</v>
      </c>
      <c r="U58" s="138" t="s">
        <v>157</v>
      </c>
      <c r="V58" s="128">
        <v>6000</v>
      </c>
      <c r="W58" s="138" t="s">
        <v>635</v>
      </c>
      <c r="X58" s="130">
        <v>500000</v>
      </c>
      <c r="Y58" s="130">
        <v>0</v>
      </c>
      <c r="Z58" s="130">
        <v>-500000</v>
      </c>
      <c r="AA58" s="130">
        <v>0</v>
      </c>
      <c r="AB58" s="130">
        <v>0</v>
      </c>
      <c r="AC58" s="130">
        <v>0</v>
      </c>
      <c r="AD58" s="130">
        <v>0</v>
      </c>
      <c r="AE58" s="130">
        <v>0</v>
      </c>
      <c r="AF58" s="130">
        <v>0</v>
      </c>
      <c r="AG58" s="130">
        <v>0</v>
      </c>
      <c r="AH58" s="130">
        <v>0</v>
      </c>
      <c r="AI58" s="130">
        <v>0</v>
      </c>
      <c r="AJ58" s="130">
        <v>0</v>
      </c>
      <c r="AK58" s="130">
        <v>0</v>
      </c>
      <c r="AL58" s="130">
        <v>0</v>
      </c>
      <c r="AM58" s="130">
        <v>0</v>
      </c>
      <c r="AN58" s="130">
        <v>0</v>
      </c>
      <c r="AO58" s="130">
        <v>0</v>
      </c>
      <c r="AP58" s="130">
        <v>0</v>
      </c>
      <c r="AQ58" s="130">
        <v>0</v>
      </c>
      <c r="AR58" s="130">
        <v>0</v>
      </c>
      <c r="AS58" s="130">
        <v>0</v>
      </c>
      <c r="AT58" s="130">
        <v>0</v>
      </c>
      <c r="AU58" s="130">
        <v>0</v>
      </c>
      <c r="AV58" s="130">
        <v>0</v>
      </c>
      <c r="AW58" s="130">
        <v>0</v>
      </c>
      <c r="AX58" s="130">
        <v>0</v>
      </c>
      <c r="AY58" s="130">
        <v>0</v>
      </c>
      <c r="AZ58" s="130">
        <v>0</v>
      </c>
      <c r="BA58" s="130">
        <v>0</v>
      </c>
      <c r="BB58" s="130">
        <v>0</v>
      </c>
      <c r="BC58" s="130">
        <v>0</v>
      </c>
      <c r="BD58" s="130">
        <v>0</v>
      </c>
      <c r="BE58" s="130">
        <v>0</v>
      </c>
      <c r="BF58" s="130">
        <v>0</v>
      </c>
      <c r="BG58" s="130">
        <v>0</v>
      </c>
      <c r="BJ58" s="244">
        <v>-500000</v>
      </c>
      <c r="BK58" s="244">
        <v>0</v>
      </c>
      <c r="BL58" s="244">
        <v>0</v>
      </c>
      <c r="BM58" s="244">
        <v>0</v>
      </c>
    </row>
    <row r="59" spans="1:65" x14ac:dyDescent="0.25">
      <c r="A59" s="235" t="s">
        <v>1677</v>
      </c>
      <c r="B59" s="235" t="s">
        <v>1670</v>
      </c>
      <c r="E59" s="235">
        <v>14</v>
      </c>
      <c r="F59" s="235">
        <v>21</v>
      </c>
      <c r="G59" s="235">
        <v>16</v>
      </c>
      <c r="H59" s="235">
        <v>0</v>
      </c>
      <c r="I59" s="235">
        <v>0</v>
      </c>
      <c r="J59" s="235">
        <v>51</v>
      </c>
      <c r="K59" s="131">
        <v>6250</v>
      </c>
      <c r="L59" s="59" t="s">
        <v>466</v>
      </c>
      <c r="M59" s="132">
        <v>0</v>
      </c>
      <c r="N59" s="132">
        <v>9900000</v>
      </c>
      <c r="O59" s="132">
        <v>0</v>
      </c>
      <c r="P59" s="130">
        <v>-9900000</v>
      </c>
      <c r="Q59" s="59" t="s">
        <v>95</v>
      </c>
      <c r="R59" s="59" t="s">
        <v>40</v>
      </c>
      <c r="S59" s="138" t="s">
        <v>136</v>
      </c>
      <c r="T59" s="138" t="s">
        <v>136</v>
      </c>
      <c r="U59" s="138" t="s">
        <v>157</v>
      </c>
      <c r="V59" s="128">
        <v>6000</v>
      </c>
      <c r="W59" s="138" t="s">
        <v>635</v>
      </c>
      <c r="X59" s="130">
        <v>4450000</v>
      </c>
      <c r="Y59" s="130">
        <v>0</v>
      </c>
      <c r="Z59" s="130">
        <v>-4450000</v>
      </c>
      <c r="AA59" s="130">
        <v>5450000</v>
      </c>
      <c r="AB59" s="130">
        <v>0</v>
      </c>
      <c r="AC59" s="130">
        <v>-5450000</v>
      </c>
      <c r="AD59" s="130">
        <v>0</v>
      </c>
      <c r="AE59" s="130">
        <v>0</v>
      </c>
      <c r="AF59" s="130">
        <v>0</v>
      </c>
      <c r="AG59" s="130">
        <v>0</v>
      </c>
      <c r="AH59" s="130">
        <v>0</v>
      </c>
      <c r="AI59" s="130">
        <v>0</v>
      </c>
      <c r="AJ59" s="130">
        <v>0</v>
      </c>
      <c r="AK59" s="130">
        <v>0</v>
      </c>
      <c r="AL59" s="130">
        <v>0</v>
      </c>
      <c r="AM59" s="130">
        <v>0</v>
      </c>
      <c r="AN59" s="130">
        <v>0</v>
      </c>
      <c r="AO59" s="130">
        <v>0</v>
      </c>
      <c r="AP59" s="130">
        <v>0</v>
      </c>
      <c r="AQ59" s="130">
        <v>0</v>
      </c>
      <c r="AR59" s="130">
        <v>0</v>
      </c>
      <c r="AS59" s="130">
        <v>0</v>
      </c>
      <c r="AT59" s="130">
        <v>0</v>
      </c>
      <c r="AU59" s="130">
        <v>0</v>
      </c>
      <c r="AV59" s="130">
        <v>0</v>
      </c>
      <c r="AW59" s="130">
        <v>0</v>
      </c>
      <c r="AX59" s="130">
        <v>0</v>
      </c>
      <c r="AY59" s="130">
        <v>0</v>
      </c>
      <c r="AZ59" s="130">
        <v>0</v>
      </c>
      <c r="BA59" s="130">
        <v>0</v>
      </c>
      <c r="BB59" s="130">
        <v>0</v>
      </c>
      <c r="BC59" s="130">
        <v>0</v>
      </c>
      <c r="BD59" s="130">
        <v>0</v>
      </c>
      <c r="BE59" s="130">
        <v>0</v>
      </c>
      <c r="BF59" s="130">
        <v>0</v>
      </c>
      <c r="BG59" s="130">
        <v>0</v>
      </c>
      <c r="BJ59" s="244">
        <v>-9900000</v>
      </c>
      <c r="BK59" s="244">
        <v>0</v>
      </c>
      <c r="BL59" s="244">
        <v>0</v>
      </c>
      <c r="BM59" s="244">
        <v>0</v>
      </c>
    </row>
    <row r="60" spans="1:65" x14ac:dyDescent="0.25">
      <c r="A60" s="235" t="s">
        <v>1678</v>
      </c>
      <c r="B60" s="235" t="s">
        <v>1670</v>
      </c>
      <c r="E60" s="235">
        <v>14</v>
      </c>
      <c r="F60" s="235">
        <v>21</v>
      </c>
      <c r="G60" s="235">
        <v>17</v>
      </c>
      <c r="H60" s="235">
        <v>0</v>
      </c>
      <c r="I60" s="235">
        <v>0</v>
      </c>
      <c r="J60" s="235">
        <v>52</v>
      </c>
      <c r="K60" s="131">
        <v>6260</v>
      </c>
      <c r="L60" s="59" t="s">
        <v>467</v>
      </c>
      <c r="M60" s="132">
        <v>0</v>
      </c>
      <c r="N60" s="132">
        <v>0</v>
      </c>
      <c r="O60" s="132">
        <v>0</v>
      </c>
      <c r="P60" s="130">
        <v>0</v>
      </c>
      <c r="Q60" s="59" t="s">
        <v>95</v>
      </c>
      <c r="R60" s="59" t="s">
        <v>40</v>
      </c>
      <c r="S60" s="138" t="s">
        <v>136</v>
      </c>
      <c r="T60" s="138" t="s">
        <v>136</v>
      </c>
      <c r="U60" s="138" t="s">
        <v>157</v>
      </c>
      <c r="V60" s="128">
        <v>6000</v>
      </c>
      <c r="W60" s="138" t="s">
        <v>635</v>
      </c>
      <c r="X60" s="130">
        <v>0</v>
      </c>
      <c r="Y60" s="130">
        <v>0</v>
      </c>
      <c r="Z60" s="130">
        <v>0</v>
      </c>
      <c r="AA60" s="130">
        <v>0</v>
      </c>
      <c r="AB60" s="130">
        <v>0</v>
      </c>
      <c r="AC60" s="130">
        <v>0</v>
      </c>
      <c r="AD60" s="130">
        <v>0</v>
      </c>
      <c r="AE60" s="130">
        <v>0</v>
      </c>
      <c r="AF60" s="130">
        <v>0</v>
      </c>
      <c r="AG60" s="130">
        <v>0</v>
      </c>
      <c r="AH60" s="130">
        <v>0</v>
      </c>
      <c r="AI60" s="130">
        <v>0</v>
      </c>
      <c r="AJ60" s="130">
        <v>0</v>
      </c>
      <c r="AK60" s="130">
        <v>0</v>
      </c>
      <c r="AL60" s="130">
        <v>0</v>
      </c>
      <c r="AM60" s="130">
        <v>0</v>
      </c>
      <c r="AN60" s="130">
        <v>0</v>
      </c>
      <c r="AO60" s="130">
        <v>0</v>
      </c>
      <c r="AP60" s="130">
        <v>0</v>
      </c>
      <c r="AQ60" s="130">
        <v>0</v>
      </c>
      <c r="AR60" s="130">
        <v>0</v>
      </c>
      <c r="AS60" s="130">
        <v>0</v>
      </c>
      <c r="AT60" s="130">
        <v>0</v>
      </c>
      <c r="AU60" s="130">
        <v>0</v>
      </c>
      <c r="AV60" s="130">
        <v>0</v>
      </c>
      <c r="AW60" s="130">
        <v>0</v>
      </c>
      <c r="AX60" s="130">
        <v>0</v>
      </c>
      <c r="AY60" s="130">
        <v>0</v>
      </c>
      <c r="AZ60" s="130">
        <v>0</v>
      </c>
      <c r="BA60" s="130">
        <v>0</v>
      </c>
      <c r="BB60" s="130">
        <v>0</v>
      </c>
      <c r="BC60" s="130">
        <v>0</v>
      </c>
      <c r="BD60" s="130">
        <v>0</v>
      </c>
      <c r="BE60" s="130">
        <v>0</v>
      </c>
      <c r="BF60" s="130">
        <v>0</v>
      </c>
      <c r="BG60" s="130">
        <v>0</v>
      </c>
      <c r="BJ60" s="244">
        <v>0</v>
      </c>
      <c r="BK60" s="244">
        <v>0</v>
      </c>
      <c r="BL60" s="244">
        <v>0</v>
      </c>
      <c r="BM60" s="244">
        <v>0</v>
      </c>
    </row>
    <row r="61" spans="1:65" x14ac:dyDescent="0.25">
      <c r="A61" s="235" t="s">
        <v>1679</v>
      </c>
      <c r="B61" s="235" t="s">
        <v>1670</v>
      </c>
      <c r="E61" s="235">
        <v>14</v>
      </c>
      <c r="F61" s="235">
        <v>21</v>
      </c>
      <c r="G61" s="235">
        <v>18</v>
      </c>
      <c r="H61" s="235">
        <v>0</v>
      </c>
      <c r="I61" s="235">
        <v>0</v>
      </c>
      <c r="J61" s="235">
        <v>53</v>
      </c>
      <c r="K61" s="131">
        <v>6270</v>
      </c>
      <c r="L61" s="59" t="s">
        <v>468</v>
      </c>
      <c r="M61" s="132">
        <v>0</v>
      </c>
      <c r="N61" s="132">
        <v>0</v>
      </c>
      <c r="O61" s="132">
        <v>0</v>
      </c>
      <c r="P61" s="130">
        <v>0</v>
      </c>
      <c r="Q61" s="59" t="s">
        <v>95</v>
      </c>
      <c r="R61" s="59" t="s">
        <v>40</v>
      </c>
      <c r="S61" s="138" t="s">
        <v>136</v>
      </c>
      <c r="T61" s="138" t="s">
        <v>136</v>
      </c>
      <c r="U61" s="138" t="s">
        <v>157</v>
      </c>
      <c r="V61" s="128">
        <v>6000</v>
      </c>
      <c r="W61" s="138" t="s">
        <v>635</v>
      </c>
      <c r="X61" s="130">
        <v>0</v>
      </c>
      <c r="Y61" s="130">
        <v>0</v>
      </c>
      <c r="Z61" s="130">
        <v>0</v>
      </c>
      <c r="AA61" s="130">
        <v>0</v>
      </c>
      <c r="AB61" s="130">
        <v>0</v>
      </c>
      <c r="AC61" s="130">
        <v>0</v>
      </c>
      <c r="AD61" s="130">
        <v>0</v>
      </c>
      <c r="AE61" s="130">
        <v>0</v>
      </c>
      <c r="AF61" s="130">
        <v>0</v>
      </c>
      <c r="AG61" s="130">
        <v>0</v>
      </c>
      <c r="AH61" s="130">
        <v>0</v>
      </c>
      <c r="AI61" s="130">
        <v>0</v>
      </c>
      <c r="AJ61" s="130">
        <v>0</v>
      </c>
      <c r="AK61" s="130">
        <v>0</v>
      </c>
      <c r="AL61" s="130">
        <v>0</v>
      </c>
      <c r="AM61" s="130">
        <v>0</v>
      </c>
      <c r="AN61" s="130">
        <v>0</v>
      </c>
      <c r="AO61" s="130">
        <v>0</v>
      </c>
      <c r="AP61" s="130">
        <v>0</v>
      </c>
      <c r="AQ61" s="130">
        <v>0</v>
      </c>
      <c r="AR61" s="130">
        <v>0</v>
      </c>
      <c r="AS61" s="130">
        <v>0</v>
      </c>
      <c r="AT61" s="130">
        <v>0</v>
      </c>
      <c r="AU61" s="130">
        <v>0</v>
      </c>
      <c r="AV61" s="130">
        <v>0</v>
      </c>
      <c r="AW61" s="130">
        <v>0</v>
      </c>
      <c r="AX61" s="130">
        <v>0</v>
      </c>
      <c r="AY61" s="130">
        <v>0</v>
      </c>
      <c r="AZ61" s="130">
        <v>0</v>
      </c>
      <c r="BA61" s="130">
        <v>0</v>
      </c>
      <c r="BB61" s="130">
        <v>0</v>
      </c>
      <c r="BC61" s="130">
        <v>0</v>
      </c>
      <c r="BD61" s="130">
        <v>0</v>
      </c>
      <c r="BE61" s="130">
        <v>0</v>
      </c>
      <c r="BF61" s="130">
        <v>0</v>
      </c>
      <c r="BG61" s="130">
        <v>0</v>
      </c>
      <c r="BJ61" s="244">
        <v>0</v>
      </c>
      <c r="BK61" s="244">
        <v>0</v>
      </c>
      <c r="BL61" s="244">
        <v>0</v>
      </c>
      <c r="BM61" s="244">
        <v>0</v>
      </c>
    </row>
    <row r="62" spans="1:65" x14ac:dyDescent="0.25">
      <c r="A62" s="235" t="s">
        <v>1680</v>
      </c>
      <c r="B62" s="235" t="s">
        <v>1670</v>
      </c>
      <c r="E62" s="235">
        <v>14</v>
      </c>
      <c r="F62" s="235">
        <v>21</v>
      </c>
      <c r="G62" s="235">
        <v>19</v>
      </c>
      <c r="H62" s="235">
        <v>0</v>
      </c>
      <c r="I62" s="235">
        <v>0</v>
      </c>
      <c r="J62" s="235">
        <v>54</v>
      </c>
      <c r="K62" s="131">
        <v>6280</v>
      </c>
      <c r="L62" s="59" t="s">
        <v>469</v>
      </c>
      <c r="M62" s="132">
        <v>0</v>
      </c>
      <c r="N62" s="132">
        <v>100000</v>
      </c>
      <c r="O62" s="132">
        <v>0</v>
      </c>
      <c r="P62" s="130">
        <v>-100000</v>
      </c>
      <c r="Q62" s="59" t="s">
        <v>95</v>
      </c>
      <c r="R62" s="59" t="s">
        <v>40</v>
      </c>
      <c r="S62" s="138" t="s">
        <v>136</v>
      </c>
      <c r="T62" s="138" t="s">
        <v>136</v>
      </c>
      <c r="U62" s="138" t="s">
        <v>157</v>
      </c>
      <c r="V62" s="128">
        <v>6000</v>
      </c>
      <c r="W62" s="138" t="s">
        <v>635</v>
      </c>
      <c r="X62" s="130">
        <v>100000</v>
      </c>
      <c r="Y62" s="130">
        <v>0</v>
      </c>
      <c r="Z62" s="130">
        <v>-100000</v>
      </c>
      <c r="AA62" s="130">
        <v>0</v>
      </c>
      <c r="AB62" s="130">
        <v>0</v>
      </c>
      <c r="AC62" s="130">
        <v>0</v>
      </c>
      <c r="AD62" s="130">
        <v>0</v>
      </c>
      <c r="AE62" s="130">
        <v>0</v>
      </c>
      <c r="AF62" s="130">
        <v>0</v>
      </c>
      <c r="AG62" s="130">
        <v>0</v>
      </c>
      <c r="AH62" s="130">
        <v>0</v>
      </c>
      <c r="AI62" s="130">
        <v>0</v>
      </c>
      <c r="AJ62" s="130">
        <v>0</v>
      </c>
      <c r="AK62" s="130">
        <v>0</v>
      </c>
      <c r="AL62" s="130">
        <v>0</v>
      </c>
      <c r="AM62" s="130">
        <v>0</v>
      </c>
      <c r="AN62" s="130">
        <v>0</v>
      </c>
      <c r="AO62" s="130">
        <v>0</v>
      </c>
      <c r="AP62" s="130">
        <v>0</v>
      </c>
      <c r="AQ62" s="130">
        <v>0</v>
      </c>
      <c r="AR62" s="130">
        <v>0</v>
      </c>
      <c r="AS62" s="130">
        <v>0</v>
      </c>
      <c r="AT62" s="130">
        <v>0</v>
      </c>
      <c r="AU62" s="130">
        <v>0</v>
      </c>
      <c r="AV62" s="130">
        <v>0</v>
      </c>
      <c r="AW62" s="130">
        <v>0</v>
      </c>
      <c r="AX62" s="130">
        <v>0</v>
      </c>
      <c r="AY62" s="130">
        <v>0</v>
      </c>
      <c r="AZ62" s="130">
        <v>0</v>
      </c>
      <c r="BA62" s="130">
        <v>0</v>
      </c>
      <c r="BB62" s="130">
        <v>0</v>
      </c>
      <c r="BC62" s="130">
        <v>0</v>
      </c>
      <c r="BD62" s="130">
        <v>0</v>
      </c>
      <c r="BE62" s="130">
        <v>0</v>
      </c>
      <c r="BF62" s="130">
        <v>0</v>
      </c>
      <c r="BG62" s="130">
        <v>0</v>
      </c>
      <c r="BJ62" s="244">
        <v>-100000</v>
      </c>
      <c r="BK62" s="244">
        <v>0</v>
      </c>
      <c r="BL62" s="244">
        <v>0</v>
      </c>
      <c r="BM62" s="244">
        <v>0</v>
      </c>
    </row>
    <row r="63" spans="1:65" x14ac:dyDescent="0.25">
      <c r="A63" s="235" t="s">
        <v>1681</v>
      </c>
      <c r="B63" s="235" t="s">
        <v>1670</v>
      </c>
      <c r="E63" s="235">
        <v>14</v>
      </c>
      <c r="F63" s="235">
        <v>21</v>
      </c>
      <c r="G63" s="235">
        <v>20</v>
      </c>
      <c r="H63" s="235">
        <v>0</v>
      </c>
      <c r="I63" s="235">
        <v>0</v>
      </c>
      <c r="J63" s="235">
        <v>55</v>
      </c>
      <c r="K63" s="131">
        <v>6290</v>
      </c>
      <c r="L63" s="59" t="s">
        <v>470</v>
      </c>
      <c r="M63" s="132">
        <v>0</v>
      </c>
      <c r="N63" s="132">
        <v>0</v>
      </c>
      <c r="O63" s="132">
        <v>0</v>
      </c>
      <c r="P63" s="130">
        <v>0</v>
      </c>
      <c r="Q63" s="59" t="s">
        <v>95</v>
      </c>
      <c r="R63" s="59" t="s">
        <v>40</v>
      </c>
      <c r="S63" s="138" t="s">
        <v>136</v>
      </c>
      <c r="T63" s="138" t="s">
        <v>136</v>
      </c>
      <c r="U63" s="138" t="s">
        <v>157</v>
      </c>
      <c r="V63" s="128">
        <v>6000</v>
      </c>
      <c r="W63" s="138" t="s">
        <v>635</v>
      </c>
      <c r="X63" s="130">
        <v>0</v>
      </c>
      <c r="Y63" s="130">
        <v>0</v>
      </c>
      <c r="Z63" s="130">
        <v>0</v>
      </c>
      <c r="AA63" s="130">
        <v>0</v>
      </c>
      <c r="AB63" s="130">
        <v>0</v>
      </c>
      <c r="AC63" s="130">
        <v>0</v>
      </c>
      <c r="AD63" s="130">
        <v>0</v>
      </c>
      <c r="AE63" s="130">
        <v>0</v>
      </c>
      <c r="AF63" s="130">
        <v>0</v>
      </c>
      <c r="AG63" s="130">
        <v>0</v>
      </c>
      <c r="AH63" s="130">
        <v>0</v>
      </c>
      <c r="AI63" s="130">
        <v>0</v>
      </c>
      <c r="AJ63" s="130">
        <v>0</v>
      </c>
      <c r="AK63" s="130">
        <v>0</v>
      </c>
      <c r="AL63" s="130">
        <v>0</v>
      </c>
      <c r="AM63" s="130">
        <v>0</v>
      </c>
      <c r="AN63" s="130">
        <v>0</v>
      </c>
      <c r="AO63" s="130">
        <v>0</v>
      </c>
      <c r="AP63" s="130">
        <v>0</v>
      </c>
      <c r="AQ63" s="130">
        <v>0</v>
      </c>
      <c r="AR63" s="130">
        <v>0</v>
      </c>
      <c r="AS63" s="130">
        <v>0</v>
      </c>
      <c r="AT63" s="130">
        <v>0</v>
      </c>
      <c r="AU63" s="130">
        <v>0</v>
      </c>
      <c r="AV63" s="130">
        <v>0</v>
      </c>
      <c r="AW63" s="130">
        <v>0</v>
      </c>
      <c r="AX63" s="130">
        <v>0</v>
      </c>
      <c r="AY63" s="130">
        <v>0</v>
      </c>
      <c r="AZ63" s="130">
        <v>0</v>
      </c>
      <c r="BA63" s="130">
        <v>0</v>
      </c>
      <c r="BB63" s="130">
        <v>0</v>
      </c>
      <c r="BC63" s="130">
        <v>0</v>
      </c>
      <c r="BD63" s="130">
        <v>0</v>
      </c>
      <c r="BE63" s="130">
        <v>0</v>
      </c>
      <c r="BF63" s="130">
        <v>0</v>
      </c>
      <c r="BG63" s="130">
        <v>0</v>
      </c>
      <c r="BJ63" s="244">
        <v>0</v>
      </c>
      <c r="BK63" s="244">
        <v>0</v>
      </c>
      <c r="BL63" s="244">
        <v>0</v>
      </c>
      <c r="BM63" s="244">
        <v>0</v>
      </c>
    </row>
    <row r="64" spans="1:65" x14ac:dyDescent="0.25">
      <c r="A64" s="235" t="s">
        <v>1682</v>
      </c>
      <c r="B64" s="235" t="s">
        <v>1670</v>
      </c>
      <c r="E64" s="235">
        <v>14</v>
      </c>
      <c r="F64" s="235">
        <v>21</v>
      </c>
      <c r="G64" s="235">
        <v>21</v>
      </c>
      <c r="H64" s="235">
        <v>0</v>
      </c>
      <c r="I64" s="235">
        <v>0</v>
      </c>
      <c r="J64" s="235">
        <v>56</v>
      </c>
      <c r="K64" s="131">
        <v>6300</v>
      </c>
      <c r="L64" s="59" t="s">
        <v>471</v>
      </c>
      <c r="M64" s="132">
        <v>0</v>
      </c>
      <c r="N64" s="132">
        <v>0</v>
      </c>
      <c r="O64" s="132">
        <v>0</v>
      </c>
      <c r="P64" s="130">
        <v>0</v>
      </c>
      <c r="Q64" s="59" t="s">
        <v>95</v>
      </c>
      <c r="R64" s="59" t="s">
        <v>40</v>
      </c>
      <c r="S64" s="138" t="s">
        <v>136</v>
      </c>
      <c r="T64" s="138" t="s">
        <v>136</v>
      </c>
      <c r="U64" s="138" t="s">
        <v>157</v>
      </c>
      <c r="V64" s="128">
        <v>6000</v>
      </c>
      <c r="W64" s="138" t="s">
        <v>635</v>
      </c>
      <c r="X64" s="130">
        <v>0</v>
      </c>
      <c r="Y64" s="130">
        <v>0</v>
      </c>
      <c r="Z64" s="130">
        <v>0</v>
      </c>
      <c r="AA64" s="130">
        <v>0</v>
      </c>
      <c r="AB64" s="130">
        <v>0</v>
      </c>
      <c r="AC64" s="130">
        <v>0</v>
      </c>
      <c r="AD64" s="130">
        <v>0</v>
      </c>
      <c r="AE64" s="130">
        <v>0</v>
      </c>
      <c r="AF64" s="130">
        <v>0</v>
      </c>
      <c r="AG64" s="130">
        <v>0</v>
      </c>
      <c r="AH64" s="130">
        <v>0</v>
      </c>
      <c r="AI64" s="130">
        <v>0</v>
      </c>
      <c r="AJ64" s="130">
        <v>0</v>
      </c>
      <c r="AK64" s="130">
        <v>0</v>
      </c>
      <c r="AL64" s="130">
        <v>0</v>
      </c>
      <c r="AM64" s="130">
        <v>0</v>
      </c>
      <c r="AN64" s="130">
        <v>0</v>
      </c>
      <c r="AO64" s="130">
        <v>0</v>
      </c>
      <c r="AP64" s="130">
        <v>0</v>
      </c>
      <c r="AQ64" s="130">
        <v>0</v>
      </c>
      <c r="AR64" s="130">
        <v>0</v>
      </c>
      <c r="AS64" s="130">
        <v>0</v>
      </c>
      <c r="AT64" s="130">
        <v>0</v>
      </c>
      <c r="AU64" s="130">
        <v>0</v>
      </c>
      <c r="AV64" s="130">
        <v>0</v>
      </c>
      <c r="AW64" s="130">
        <v>0</v>
      </c>
      <c r="AX64" s="130">
        <v>0</v>
      </c>
      <c r="AY64" s="130">
        <v>0</v>
      </c>
      <c r="AZ64" s="130">
        <v>0</v>
      </c>
      <c r="BA64" s="130">
        <v>0</v>
      </c>
      <c r="BB64" s="130">
        <v>0</v>
      </c>
      <c r="BC64" s="130">
        <v>0</v>
      </c>
      <c r="BD64" s="130">
        <v>0</v>
      </c>
      <c r="BE64" s="130">
        <v>0</v>
      </c>
      <c r="BF64" s="130">
        <v>0</v>
      </c>
      <c r="BG64" s="130">
        <v>0</v>
      </c>
      <c r="BJ64" s="244">
        <v>0</v>
      </c>
      <c r="BK64" s="244">
        <v>0</v>
      </c>
      <c r="BL64" s="244">
        <v>0</v>
      </c>
      <c r="BM64" s="244">
        <v>0</v>
      </c>
    </row>
    <row r="65" spans="1:65" x14ac:dyDescent="0.25">
      <c r="A65" s="235" t="s">
        <v>1683</v>
      </c>
      <c r="B65" s="235" t="s">
        <v>1670</v>
      </c>
      <c r="E65" s="235">
        <v>14</v>
      </c>
      <c r="F65" s="235">
        <v>21</v>
      </c>
      <c r="G65" s="235">
        <v>22</v>
      </c>
      <c r="H65" s="235">
        <v>0</v>
      </c>
      <c r="I65" s="235">
        <v>0</v>
      </c>
      <c r="J65" s="235">
        <v>57</v>
      </c>
      <c r="K65" s="131">
        <v>6310</v>
      </c>
      <c r="L65" s="59" t="s">
        <v>472</v>
      </c>
      <c r="M65" s="132">
        <v>0</v>
      </c>
      <c r="N65" s="132">
        <v>0</v>
      </c>
      <c r="O65" s="132">
        <v>0</v>
      </c>
      <c r="P65" s="130">
        <v>0</v>
      </c>
      <c r="Q65" s="59" t="s">
        <v>95</v>
      </c>
      <c r="R65" s="59" t="s">
        <v>40</v>
      </c>
      <c r="S65" s="138" t="s">
        <v>136</v>
      </c>
      <c r="T65" s="138" t="s">
        <v>136</v>
      </c>
      <c r="U65" s="138" t="s">
        <v>157</v>
      </c>
      <c r="V65" s="128">
        <v>6000</v>
      </c>
      <c r="W65" s="138" t="s">
        <v>635</v>
      </c>
      <c r="X65" s="130">
        <v>0</v>
      </c>
      <c r="Y65" s="130">
        <v>0</v>
      </c>
      <c r="Z65" s="130">
        <v>0</v>
      </c>
      <c r="AA65" s="130">
        <v>0</v>
      </c>
      <c r="AB65" s="130">
        <v>0</v>
      </c>
      <c r="AC65" s="130">
        <v>0</v>
      </c>
      <c r="AD65" s="130">
        <v>0</v>
      </c>
      <c r="AE65" s="130">
        <v>0</v>
      </c>
      <c r="AF65" s="130">
        <v>0</v>
      </c>
      <c r="AG65" s="130">
        <v>0</v>
      </c>
      <c r="AH65" s="130">
        <v>0</v>
      </c>
      <c r="AI65" s="130">
        <v>0</v>
      </c>
      <c r="AJ65" s="130">
        <v>0</v>
      </c>
      <c r="AK65" s="130">
        <v>0</v>
      </c>
      <c r="AL65" s="130">
        <v>0</v>
      </c>
      <c r="AM65" s="130">
        <v>0</v>
      </c>
      <c r="AN65" s="130">
        <v>0</v>
      </c>
      <c r="AO65" s="130">
        <v>0</v>
      </c>
      <c r="AP65" s="130">
        <v>0</v>
      </c>
      <c r="AQ65" s="130">
        <v>0</v>
      </c>
      <c r="AR65" s="130">
        <v>0</v>
      </c>
      <c r="AS65" s="130">
        <v>0</v>
      </c>
      <c r="AT65" s="130">
        <v>0</v>
      </c>
      <c r="AU65" s="130">
        <v>0</v>
      </c>
      <c r="AV65" s="130">
        <v>0</v>
      </c>
      <c r="AW65" s="130">
        <v>0</v>
      </c>
      <c r="AX65" s="130">
        <v>0</v>
      </c>
      <c r="AY65" s="130">
        <v>0</v>
      </c>
      <c r="AZ65" s="130">
        <v>0</v>
      </c>
      <c r="BA65" s="130">
        <v>0</v>
      </c>
      <c r="BB65" s="130">
        <v>0</v>
      </c>
      <c r="BC65" s="130">
        <v>0</v>
      </c>
      <c r="BD65" s="130">
        <v>0</v>
      </c>
      <c r="BE65" s="130">
        <v>0</v>
      </c>
      <c r="BF65" s="130">
        <v>0</v>
      </c>
      <c r="BG65" s="130">
        <v>0</v>
      </c>
      <c r="BJ65" s="244">
        <v>0</v>
      </c>
      <c r="BK65" s="244">
        <v>0</v>
      </c>
      <c r="BL65" s="244">
        <v>0</v>
      </c>
      <c r="BM65" s="244">
        <v>0</v>
      </c>
    </row>
    <row r="66" spans="1:65" x14ac:dyDescent="0.25">
      <c r="A66" s="235" t="s">
        <v>1684</v>
      </c>
      <c r="B66" s="235" t="s">
        <v>1670</v>
      </c>
      <c r="E66" s="235">
        <v>14</v>
      </c>
      <c r="F66" s="235">
        <v>21</v>
      </c>
      <c r="G66" s="235">
        <v>23</v>
      </c>
      <c r="H66" s="235">
        <v>0</v>
      </c>
      <c r="I66" s="235">
        <v>0</v>
      </c>
      <c r="J66" s="235">
        <v>58</v>
      </c>
      <c r="K66" s="131">
        <v>6320</v>
      </c>
      <c r="L66" s="59" t="s">
        <v>473</v>
      </c>
      <c r="M66" s="132">
        <v>0</v>
      </c>
      <c r="N66" s="132">
        <v>300000</v>
      </c>
      <c r="O66" s="132">
        <v>0</v>
      </c>
      <c r="P66" s="130">
        <v>-300000</v>
      </c>
      <c r="Q66" s="59" t="s">
        <v>95</v>
      </c>
      <c r="R66" s="59" t="s">
        <v>40</v>
      </c>
      <c r="S66" s="138" t="s">
        <v>136</v>
      </c>
      <c r="T66" s="138" t="s">
        <v>136</v>
      </c>
      <c r="U66" s="138" t="s">
        <v>157</v>
      </c>
      <c r="V66" s="128">
        <v>6000</v>
      </c>
      <c r="W66" s="138" t="s">
        <v>635</v>
      </c>
      <c r="X66" s="130">
        <v>300000</v>
      </c>
      <c r="Y66" s="130">
        <v>0</v>
      </c>
      <c r="Z66" s="130">
        <v>-300000</v>
      </c>
      <c r="AA66" s="130">
        <v>0</v>
      </c>
      <c r="AB66" s="130">
        <v>0</v>
      </c>
      <c r="AC66" s="130">
        <v>0</v>
      </c>
      <c r="AD66" s="130">
        <v>0</v>
      </c>
      <c r="AE66" s="130">
        <v>0</v>
      </c>
      <c r="AF66" s="130">
        <v>0</v>
      </c>
      <c r="AG66" s="130">
        <v>0</v>
      </c>
      <c r="AH66" s="130">
        <v>0</v>
      </c>
      <c r="AI66" s="130">
        <v>0</v>
      </c>
      <c r="AJ66" s="130">
        <v>0</v>
      </c>
      <c r="AK66" s="130">
        <v>0</v>
      </c>
      <c r="AL66" s="130">
        <v>0</v>
      </c>
      <c r="AM66" s="130">
        <v>0</v>
      </c>
      <c r="AN66" s="130">
        <v>0</v>
      </c>
      <c r="AO66" s="130">
        <v>0</v>
      </c>
      <c r="AP66" s="130">
        <v>0</v>
      </c>
      <c r="AQ66" s="130">
        <v>0</v>
      </c>
      <c r="AR66" s="130">
        <v>0</v>
      </c>
      <c r="AS66" s="130">
        <v>0</v>
      </c>
      <c r="AT66" s="130">
        <v>0</v>
      </c>
      <c r="AU66" s="130">
        <v>0</v>
      </c>
      <c r="AV66" s="130">
        <v>0</v>
      </c>
      <c r="AW66" s="130">
        <v>0</v>
      </c>
      <c r="AX66" s="130">
        <v>0</v>
      </c>
      <c r="AY66" s="130">
        <v>0</v>
      </c>
      <c r="AZ66" s="130">
        <v>0</v>
      </c>
      <c r="BA66" s="130">
        <v>0</v>
      </c>
      <c r="BB66" s="130">
        <v>0</v>
      </c>
      <c r="BC66" s="130">
        <v>0</v>
      </c>
      <c r="BD66" s="130">
        <v>0</v>
      </c>
      <c r="BE66" s="130">
        <v>0</v>
      </c>
      <c r="BF66" s="130">
        <v>0</v>
      </c>
      <c r="BG66" s="130">
        <v>0</v>
      </c>
      <c r="BJ66" s="244">
        <v>-300000</v>
      </c>
      <c r="BK66" s="244">
        <v>0</v>
      </c>
      <c r="BL66" s="244">
        <v>0</v>
      </c>
      <c r="BM66" s="244">
        <v>0</v>
      </c>
    </row>
    <row r="67" spans="1:65" x14ac:dyDescent="0.25">
      <c r="A67" s="235" t="s">
        <v>1685</v>
      </c>
      <c r="B67" s="235" t="s">
        <v>1670</v>
      </c>
      <c r="E67" s="235">
        <v>14</v>
      </c>
      <c r="F67" s="235">
        <v>21</v>
      </c>
      <c r="G67" s="235">
        <v>24</v>
      </c>
      <c r="H67" s="235">
        <v>0</v>
      </c>
      <c r="I67" s="235">
        <v>0</v>
      </c>
      <c r="J67" s="235">
        <v>59</v>
      </c>
      <c r="K67" s="131">
        <v>6330</v>
      </c>
      <c r="L67" s="59" t="s">
        <v>474</v>
      </c>
      <c r="M67" s="132">
        <v>0</v>
      </c>
      <c r="N67" s="132">
        <v>0</v>
      </c>
      <c r="O67" s="132">
        <v>0</v>
      </c>
      <c r="P67" s="130">
        <v>0</v>
      </c>
      <c r="Q67" s="59" t="s">
        <v>95</v>
      </c>
      <c r="R67" s="59" t="s">
        <v>40</v>
      </c>
      <c r="S67" s="138" t="s">
        <v>136</v>
      </c>
      <c r="T67" s="138" t="s">
        <v>136</v>
      </c>
      <c r="U67" s="138" t="s">
        <v>157</v>
      </c>
      <c r="V67" s="128">
        <v>6000</v>
      </c>
      <c r="W67" s="138" t="s">
        <v>635</v>
      </c>
      <c r="X67" s="130">
        <v>0</v>
      </c>
      <c r="Y67" s="130">
        <v>0</v>
      </c>
      <c r="Z67" s="130">
        <v>0</v>
      </c>
      <c r="AA67" s="130">
        <v>0</v>
      </c>
      <c r="AB67" s="130">
        <v>0</v>
      </c>
      <c r="AC67" s="130">
        <v>0</v>
      </c>
      <c r="AD67" s="130">
        <v>0</v>
      </c>
      <c r="AE67" s="130">
        <v>0</v>
      </c>
      <c r="AF67" s="130">
        <v>0</v>
      </c>
      <c r="AG67" s="130">
        <v>0</v>
      </c>
      <c r="AH67" s="130">
        <v>0</v>
      </c>
      <c r="AI67" s="130">
        <v>0</v>
      </c>
      <c r="AJ67" s="130">
        <v>0</v>
      </c>
      <c r="AK67" s="130">
        <v>0</v>
      </c>
      <c r="AL67" s="130">
        <v>0</v>
      </c>
      <c r="AM67" s="130">
        <v>0</v>
      </c>
      <c r="AN67" s="130">
        <v>0</v>
      </c>
      <c r="AO67" s="130">
        <v>0</v>
      </c>
      <c r="AP67" s="130">
        <v>0</v>
      </c>
      <c r="AQ67" s="130">
        <v>0</v>
      </c>
      <c r="AR67" s="130">
        <v>0</v>
      </c>
      <c r="AS67" s="130">
        <v>0</v>
      </c>
      <c r="AT67" s="130">
        <v>0</v>
      </c>
      <c r="AU67" s="130">
        <v>0</v>
      </c>
      <c r="AV67" s="130">
        <v>0</v>
      </c>
      <c r="AW67" s="130">
        <v>0</v>
      </c>
      <c r="AX67" s="130">
        <v>0</v>
      </c>
      <c r="AY67" s="130">
        <v>0</v>
      </c>
      <c r="AZ67" s="130">
        <v>0</v>
      </c>
      <c r="BA67" s="130">
        <v>0</v>
      </c>
      <c r="BB67" s="130">
        <v>0</v>
      </c>
      <c r="BC67" s="130">
        <v>0</v>
      </c>
      <c r="BD67" s="130">
        <v>0</v>
      </c>
      <c r="BE67" s="130">
        <v>0</v>
      </c>
      <c r="BF67" s="130">
        <v>0</v>
      </c>
      <c r="BG67" s="130">
        <v>0</v>
      </c>
      <c r="BJ67" s="244">
        <v>0</v>
      </c>
      <c r="BK67" s="244">
        <v>0</v>
      </c>
      <c r="BL67" s="244">
        <v>0</v>
      </c>
      <c r="BM67" s="244">
        <v>0</v>
      </c>
    </row>
    <row r="68" spans="1:65" x14ac:dyDescent="0.25">
      <c r="A68" s="235" t="s">
        <v>1686</v>
      </c>
      <c r="B68" s="235" t="s">
        <v>1670</v>
      </c>
      <c r="E68" s="235">
        <v>14</v>
      </c>
      <c r="F68" s="235">
        <v>21</v>
      </c>
      <c r="G68" s="235">
        <v>25</v>
      </c>
      <c r="H68" s="235">
        <v>0</v>
      </c>
      <c r="I68" s="235">
        <v>0</v>
      </c>
      <c r="J68" s="235">
        <v>60</v>
      </c>
      <c r="K68" s="131">
        <v>6340</v>
      </c>
      <c r="L68" s="59" t="s">
        <v>475</v>
      </c>
      <c r="M68" s="132">
        <v>0</v>
      </c>
      <c r="N68" s="132">
        <v>250000</v>
      </c>
      <c r="O68" s="132">
        <v>0</v>
      </c>
      <c r="P68" s="130">
        <v>-250000</v>
      </c>
      <c r="Q68" s="59" t="s">
        <v>95</v>
      </c>
      <c r="R68" s="59" t="s">
        <v>40</v>
      </c>
      <c r="S68" s="138" t="s">
        <v>136</v>
      </c>
      <c r="T68" s="138" t="s">
        <v>136</v>
      </c>
      <c r="U68" s="138" t="s">
        <v>157</v>
      </c>
      <c r="V68" s="128">
        <v>6000</v>
      </c>
      <c r="W68" s="138" t="s">
        <v>635</v>
      </c>
      <c r="X68" s="130">
        <v>250000</v>
      </c>
      <c r="Y68" s="130">
        <v>0</v>
      </c>
      <c r="Z68" s="130">
        <v>-250000</v>
      </c>
      <c r="AA68" s="130">
        <v>0</v>
      </c>
      <c r="AB68" s="130">
        <v>0</v>
      </c>
      <c r="AC68" s="130">
        <v>0</v>
      </c>
      <c r="AD68" s="130">
        <v>0</v>
      </c>
      <c r="AE68" s="130">
        <v>0</v>
      </c>
      <c r="AF68" s="130">
        <v>0</v>
      </c>
      <c r="AG68" s="130">
        <v>0</v>
      </c>
      <c r="AH68" s="130">
        <v>0</v>
      </c>
      <c r="AI68" s="130">
        <v>0</v>
      </c>
      <c r="AJ68" s="130">
        <v>0</v>
      </c>
      <c r="AK68" s="130">
        <v>0</v>
      </c>
      <c r="AL68" s="130">
        <v>0</v>
      </c>
      <c r="AM68" s="130">
        <v>0</v>
      </c>
      <c r="AN68" s="130">
        <v>0</v>
      </c>
      <c r="AO68" s="130">
        <v>0</v>
      </c>
      <c r="AP68" s="130">
        <v>0</v>
      </c>
      <c r="AQ68" s="130">
        <v>0</v>
      </c>
      <c r="AR68" s="130">
        <v>0</v>
      </c>
      <c r="AS68" s="130">
        <v>0</v>
      </c>
      <c r="AT68" s="130">
        <v>0</v>
      </c>
      <c r="AU68" s="130">
        <v>0</v>
      </c>
      <c r="AV68" s="130">
        <v>0</v>
      </c>
      <c r="AW68" s="130">
        <v>0</v>
      </c>
      <c r="AX68" s="130">
        <v>0</v>
      </c>
      <c r="AY68" s="130">
        <v>0</v>
      </c>
      <c r="AZ68" s="130">
        <v>0</v>
      </c>
      <c r="BA68" s="130">
        <v>0</v>
      </c>
      <c r="BB68" s="130">
        <v>0</v>
      </c>
      <c r="BC68" s="130">
        <v>0</v>
      </c>
      <c r="BD68" s="130">
        <v>0</v>
      </c>
      <c r="BE68" s="130">
        <v>0</v>
      </c>
      <c r="BF68" s="130">
        <v>0</v>
      </c>
      <c r="BG68" s="130">
        <v>0</v>
      </c>
      <c r="BJ68" s="244">
        <v>-250000</v>
      </c>
      <c r="BK68" s="244">
        <v>0</v>
      </c>
      <c r="BL68" s="244">
        <v>0</v>
      </c>
      <c r="BM68" s="244">
        <v>0</v>
      </c>
    </row>
    <row r="69" spans="1:65" x14ac:dyDescent="0.25">
      <c r="A69" s="235" t="s">
        <v>1687</v>
      </c>
      <c r="B69" s="235" t="s">
        <v>1670</v>
      </c>
      <c r="E69" s="235">
        <v>14</v>
      </c>
      <c r="F69" s="235">
        <v>21</v>
      </c>
      <c r="G69" s="235">
        <v>26</v>
      </c>
      <c r="H69" s="235">
        <v>0</v>
      </c>
      <c r="I69" s="235">
        <v>0</v>
      </c>
      <c r="J69" s="235">
        <v>61</v>
      </c>
      <c r="K69" s="131">
        <v>6350</v>
      </c>
      <c r="L69" s="59" t="s">
        <v>476</v>
      </c>
      <c r="M69" s="132">
        <v>0</v>
      </c>
      <c r="N69" s="132">
        <v>0</v>
      </c>
      <c r="O69" s="132">
        <v>0</v>
      </c>
      <c r="P69" s="130">
        <v>0</v>
      </c>
      <c r="Q69" s="59" t="s">
        <v>95</v>
      </c>
      <c r="R69" s="59" t="s">
        <v>40</v>
      </c>
      <c r="S69" s="138" t="s">
        <v>136</v>
      </c>
      <c r="T69" s="138" t="s">
        <v>136</v>
      </c>
      <c r="U69" s="138" t="s">
        <v>157</v>
      </c>
      <c r="V69" s="128">
        <v>6000</v>
      </c>
      <c r="W69" s="138" t="s">
        <v>635</v>
      </c>
      <c r="X69" s="130">
        <v>0</v>
      </c>
      <c r="Y69" s="130">
        <v>0</v>
      </c>
      <c r="Z69" s="130">
        <v>0</v>
      </c>
      <c r="AA69" s="130">
        <v>0</v>
      </c>
      <c r="AB69" s="130">
        <v>0</v>
      </c>
      <c r="AC69" s="130">
        <v>0</v>
      </c>
      <c r="AD69" s="130">
        <v>0</v>
      </c>
      <c r="AE69" s="130">
        <v>0</v>
      </c>
      <c r="AF69" s="130">
        <v>0</v>
      </c>
      <c r="AG69" s="130">
        <v>0</v>
      </c>
      <c r="AH69" s="130">
        <v>0</v>
      </c>
      <c r="AI69" s="130">
        <v>0</v>
      </c>
      <c r="AJ69" s="130">
        <v>0</v>
      </c>
      <c r="AK69" s="130">
        <v>0</v>
      </c>
      <c r="AL69" s="130">
        <v>0</v>
      </c>
      <c r="AM69" s="130">
        <v>0</v>
      </c>
      <c r="AN69" s="130">
        <v>0</v>
      </c>
      <c r="AO69" s="130">
        <v>0</v>
      </c>
      <c r="AP69" s="130">
        <v>0</v>
      </c>
      <c r="AQ69" s="130">
        <v>0</v>
      </c>
      <c r="AR69" s="130">
        <v>0</v>
      </c>
      <c r="AS69" s="130">
        <v>0</v>
      </c>
      <c r="AT69" s="130">
        <v>0</v>
      </c>
      <c r="AU69" s="130">
        <v>0</v>
      </c>
      <c r="AV69" s="130">
        <v>0</v>
      </c>
      <c r="AW69" s="130">
        <v>0</v>
      </c>
      <c r="AX69" s="130">
        <v>0</v>
      </c>
      <c r="AY69" s="130">
        <v>0</v>
      </c>
      <c r="AZ69" s="130">
        <v>0</v>
      </c>
      <c r="BA69" s="130">
        <v>0</v>
      </c>
      <c r="BB69" s="130">
        <v>0</v>
      </c>
      <c r="BC69" s="130">
        <v>0</v>
      </c>
      <c r="BD69" s="130">
        <v>0</v>
      </c>
      <c r="BE69" s="130">
        <v>0</v>
      </c>
      <c r="BF69" s="130">
        <v>0</v>
      </c>
      <c r="BG69" s="130">
        <v>0</v>
      </c>
      <c r="BJ69" s="244">
        <v>0</v>
      </c>
      <c r="BK69" s="244">
        <v>0</v>
      </c>
      <c r="BL69" s="244">
        <v>0</v>
      </c>
      <c r="BM69" s="244">
        <v>0</v>
      </c>
    </row>
    <row r="70" spans="1:65" x14ac:dyDescent="0.25">
      <c r="A70" s="235" t="s">
        <v>1688</v>
      </c>
      <c r="B70" s="235" t="s">
        <v>1670</v>
      </c>
      <c r="E70" s="235">
        <v>14</v>
      </c>
      <c r="F70" s="235">
        <v>21</v>
      </c>
      <c r="G70" s="235">
        <v>27</v>
      </c>
      <c r="H70" s="235">
        <v>0</v>
      </c>
      <c r="I70" s="235">
        <v>0</v>
      </c>
      <c r="J70" s="235">
        <v>62</v>
      </c>
      <c r="K70" s="131">
        <v>6360</v>
      </c>
      <c r="L70" s="59" t="s">
        <v>477</v>
      </c>
      <c r="M70" s="132">
        <v>0</v>
      </c>
      <c r="N70" s="132">
        <v>0</v>
      </c>
      <c r="O70" s="132">
        <v>0</v>
      </c>
      <c r="P70" s="130">
        <v>0</v>
      </c>
      <c r="Q70" s="59" t="s">
        <v>95</v>
      </c>
      <c r="R70" s="59" t="s">
        <v>40</v>
      </c>
      <c r="S70" s="138" t="s">
        <v>136</v>
      </c>
      <c r="T70" s="138" t="s">
        <v>136</v>
      </c>
      <c r="U70" s="138" t="s">
        <v>157</v>
      </c>
      <c r="V70" s="128">
        <v>6000</v>
      </c>
      <c r="W70" s="138" t="s">
        <v>635</v>
      </c>
      <c r="X70" s="130">
        <v>0</v>
      </c>
      <c r="Y70" s="130">
        <v>0</v>
      </c>
      <c r="Z70" s="130">
        <v>0</v>
      </c>
      <c r="AA70" s="130">
        <v>0</v>
      </c>
      <c r="AB70" s="130">
        <v>0</v>
      </c>
      <c r="AC70" s="130">
        <v>0</v>
      </c>
      <c r="AD70" s="130">
        <v>0</v>
      </c>
      <c r="AE70" s="130">
        <v>0</v>
      </c>
      <c r="AF70" s="130">
        <v>0</v>
      </c>
      <c r="AG70" s="130">
        <v>0</v>
      </c>
      <c r="AH70" s="130">
        <v>0</v>
      </c>
      <c r="AI70" s="130">
        <v>0</v>
      </c>
      <c r="AJ70" s="130">
        <v>0</v>
      </c>
      <c r="AK70" s="130">
        <v>0</v>
      </c>
      <c r="AL70" s="130">
        <v>0</v>
      </c>
      <c r="AM70" s="130">
        <v>0</v>
      </c>
      <c r="AN70" s="130">
        <v>0</v>
      </c>
      <c r="AO70" s="130">
        <v>0</v>
      </c>
      <c r="AP70" s="130">
        <v>0</v>
      </c>
      <c r="AQ70" s="130">
        <v>0</v>
      </c>
      <c r="AR70" s="130">
        <v>0</v>
      </c>
      <c r="AS70" s="130">
        <v>0</v>
      </c>
      <c r="AT70" s="130">
        <v>0</v>
      </c>
      <c r="AU70" s="130">
        <v>0</v>
      </c>
      <c r="AV70" s="130">
        <v>0</v>
      </c>
      <c r="AW70" s="130">
        <v>0</v>
      </c>
      <c r="AX70" s="130">
        <v>0</v>
      </c>
      <c r="AY70" s="130">
        <v>0</v>
      </c>
      <c r="AZ70" s="130">
        <v>0</v>
      </c>
      <c r="BA70" s="130">
        <v>0</v>
      </c>
      <c r="BB70" s="130">
        <v>0</v>
      </c>
      <c r="BC70" s="130">
        <v>0</v>
      </c>
      <c r="BD70" s="130">
        <v>0</v>
      </c>
      <c r="BE70" s="130">
        <v>0</v>
      </c>
      <c r="BF70" s="130">
        <v>0</v>
      </c>
      <c r="BG70" s="130">
        <v>0</v>
      </c>
      <c r="BJ70" s="244">
        <v>0</v>
      </c>
      <c r="BK70" s="244">
        <v>0</v>
      </c>
      <c r="BL70" s="244">
        <v>0</v>
      </c>
      <c r="BM70" s="244">
        <v>0</v>
      </c>
    </row>
    <row r="71" spans="1:65" x14ac:dyDescent="0.25">
      <c r="A71" s="235" t="s">
        <v>1689</v>
      </c>
      <c r="B71" s="235" t="s">
        <v>1670</v>
      </c>
      <c r="E71" s="235">
        <v>14</v>
      </c>
      <c r="F71" s="235">
        <v>21</v>
      </c>
      <c r="G71" s="235">
        <v>28</v>
      </c>
      <c r="H71" s="235">
        <v>0</v>
      </c>
      <c r="I71" s="235">
        <v>0</v>
      </c>
      <c r="J71" s="235">
        <v>63</v>
      </c>
      <c r="K71" s="131">
        <v>6370</v>
      </c>
      <c r="L71" s="59" t="s">
        <v>478</v>
      </c>
      <c r="M71" s="132">
        <v>0</v>
      </c>
      <c r="N71" s="132">
        <v>0</v>
      </c>
      <c r="O71" s="132">
        <v>0</v>
      </c>
      <c r="P71" s="130">
        <v>0</v>
      </c>
      <c r="Q71" s="59" t="s">
        <v>95</v>
      </c>
      <c r="R71" s="59" t="s">
        <v>40</v>
      </c>
      <c r="S71" s="138" t="s">
        <v>136</v>
      </c>
      <c r="T71" s="138" t="s">
        <v>136</v>
      </c>
      <c r="U71" s="138" t="s">
        <v>157</v>
      </c>
      <c r="V71" s="128">
        <v>6000</v>
      </c>
      <c r="W71" s="138" t="s">
        <v>635</v>
      </c>
      <c r="X71" s="130">
        <v>0</v>
      </c>
      <c r="Y71" s="130">
        <v>0</v>
      </c>
      <c r="Z71" s="130">
        <v>0</v>
      </c>
      <c r="AA71" s="130">
        <v>0</v>
      </c>
      <c r="AB71" s="130">
        <v>0</v>
      </c>
      <c r="AC71" s="130">
        <v>0</v>
      </c>
      <c r="AD71" s="130">
        <v>0</v>
      </c>
      <c r="AE71" s="130">
        <v>0</v>
      </c>
      <c r="AF71" s="130">
        <v>0</v>
      </c>
      <c r="AG71" s="130">
        <v>0</v>
      </c>
      <c r="AH71" s="130">
        <v>0</v>
      </c>
      <c r="AI71" s="130">
        <v>0</v>
      </c>
      <c r="AJ71" s="130">
        <v>0</v>
      </c>
      <c r="AK71" s="130">
        <v>0</v>
      </c>
      <c r="AL71" s="130">
        <v>0</v>
      </c>
      <c r="AM71" s="130">
        <v>0</v>
      </c>
      <c r="AN71" s="130">
        <v>0</v>
      </c>
      <c r="AO71" s="130">
        <v>0</v>
      </c>
      <c r="AP71" s="130">
        <v>0</v>
      </c>
      <c r="AQ71" s="130">
        <v>0</v>
      </c>
      <c r="AR71" s="130">
        <v>0</v>
      </c>
      <c r="AS71" s="130">
        <v>0</v>
      </c>
      <c r="AT71" s="130">
        <v>0</v>
      </c>
      <c r="AU71" s="130">
        <v>0</v>
      </c>
      <c r="AV71" s="130">
        <v>0</v>
      </c>
      <c r="AW71" s="130">
        <v>0</v>
      </c>
      <c r="AX71" s="130">
        <v>0</v>
      </c>
      <c r="AY71" s="130">
        <v>0</v>
      </c>
      <c r="AZ71" s="130">
        <v>0</v>
      </c>
      <c r="BA71" s="130">
        <v>0</v>
      </c>
      <c r="BB71" s="130">
        <v>0</v>
      </c>
      <c r="BC71" s="130">
        <v>0</v>
      </c>
      <c r="BD71" s="130">
        <v>0</v>
      </c>
      <c r="BE71" s="130">
        <v>0</v>
      </c>
      <c r="BF71" s="130">
        <v>0</v>
      </c>
      <c r="BG71" s="130">
        <v>0</v>
      </c>
      <c r="BJ71" s="244">
        <v>0</v>
      </c>
      <c r="BK71" s="244">
        <v>0</v>
      </c>
      <c r="BL71" s="244">
        <v>0</v>
      </c>
      <c r="BM71" s="244">
        <v>0</v>
      </c>
    </row>
    <row r="72" spans="1:65" x14ac:dyDescent="0.25">
      <c r="A72" s="235" t="s">
        <v>1690</v>
      </c>
      <c r="B72" s="235" t="s">
        <v>1670</v>
      </c>
      <c r="E72" s="235">
        <v>14</v>
      </c>
      <c r="F72" s="235">
        <v>21</v>
      </c>
      <c r="G72" s="235">
        <v>29</v>
      </c>
      <c r="H72" s="235">
        <v>0</v>
      </c>
      <c r="I72" s="235">
        <v>0</v>
      </c>
      <c r="J72" s="235">
        <v>64</v>
      </c>
      <c r="K72" s="131">
        <v>6380</v>
      </c>
      <c r="L72" s="59" t="s">
        <v>479</v>
      </c>
      <c r="M72" s="132">
        <v>0</v>
      </c>
      <c r="N72" s="132">
        <v>0</v>
      </c>
      <c r="O72" s="132">
        <v>0</v>
      </c>
      <c r="P72" s="130">
        <v>0</v>
      </c>
      <c r="Q72" s="59" t="s">
        <v>95</v>
      </c>
      <c r="R72" s="59" t="s">
        <v>40</v>
      </c>
      <c r="S72" s="138" t="s">
        <v>136</v>
      </c>
      <c r="T72" s="138" t="s">
        <v>136</v>
      </c>
      <c r="U72" s="138" t="s">
        <v>157</v>
      </c>
      <c r="V72" s="128">
        <v>6000</v>
      </c>
      <c r="W72" s="138" t="s">
        <v>635</v>
      </c>
      <c r="X72" s="130">
        <v>0</v>
      </c>
      <c r="Y72" s="130">
        <v>0</v>
      </c>
      <c r="Z72" s="130">
        <v>0</v>
      </c>
      <c r="AA72" s="130">
        <v>0</v>
      </c>
      <c r="AB72" s="130">
        <v>0</v>
      </c>
      <c r="AC72" s="130">
        <v>0</v>
      </c>
      <c r="AD72" s="130">
        <v>0</v>
      </c>
      <c r="AE72" s="130">
        <v>0</v>
      </c>
      <c r="AF72" s="130">
        <v>0</v>
      </c>
      <c r="AG72" s="130">
        <v>0</v>
      </c>
      <c r="AH72" s="130">
        <v>0</v>
      </c>
      <c r="AI72" s="130">
        <v>0</v>
      </c>
      <c r="AJ72" s="130">
        <v>0</v>
      </c>
      <c r="AK72" s="130">
        <v>0</v>
      </c>
      <c r="AL72" s="130">
        <v>0</v>
      </c>
      <c r="AM72" s="130">
        <v>0</v>
      </c>
      <c r="AN72" s="130">
        <v>0</v>
      </c>
      <c r="AO72" s="130">
        <v>0</v>
      </c>
      <c r="AP72" s="130">
        <v>0</v>
      </c>
      <c r="AQ72" s="130">
        <v>0</v>
      </c>
      <c r="AR72" s="130">
        <v>0</v>
      </c>
      <c r="AS72" s="130">
        <v>0</v>
      </c>
      <c r="AT72" s="130">
        <v>0</v>
      </c>
      <c r="AU72" s="130">
        <v>0</v>
      </c>
      <c r="AV72" s="130">
        <v>0</v>
      </c>
      <c r="AW72" s="130">
        <v>0</v>
      </c>
      <c r="AX72" s="130">
        <v>0</v>
      </c>
      <c r="AY72" s="130">
        <v>0</v>
      </c>
      <c r="AZ72" s="130">
        <v>0</v>
      </c>
      <c r="BA72" s="130">
        <v>0</v>
      </c>
      <c r="BB72" s="130">
        <v>0</v>
      </c>
      <c r="BC72" s="130">
        <v>0</v>
      </c>
      <c r="BD72" s="130">
        <v>0</v>
      </c>
      <c r="BE72" s="130">
        <v>0</v>
      </c>
      <c r="BF72" s="130">
        <v>0</v>
      </c>
      <c r="BG72" s="130">
        <v>0</v>
      </c>
      <c r="BJ72" s="244">
        <v>0</v>
      </c>
      <c r="BK72" s="244">
        <v>0</v>
      </c>
      <c r="BL72" s="244">
        <v>0</v>
      </c>
      <c r="BM72" s="244">
        <v>0</v>
      </c>
    </row>
    <row r="73" spans="1:65" x14ac:dyDescent="0.25">
      <c r="A73" s="235" t="s">
        <v>1691</v>
      </c>
      <c r="B73" s="235" t="s">
        <v>1670</v>
      </c>
      <c r="E73" s="235">
        <v>14</v>
      </c>
      <c r="F73" s="235">
        <v>21</v>
      </c>
      <c r="G73" s="235">
        <v>30</v>
      </c>
      <c r="H73" s="235">
        <v>0</v>
      </c>
      <c r="I73" s="235">
        <v>0</v>
      </c>
      <c r="J73" s="235">
        <v>65</v>
      </c>
      <c r="K73" s="131">
        <v>6390</v>
      </c>
      <c r="L73" s="59" t="s">
        <v>480</v>
      </c>
      <c r="M73" s="132">
        <v>0</v>
      </c>
      <c r="N73" s="132">
        <v>0</v>
      </c>
      <c r="O73" s="132">
        <v>0</v>
      </c>
      <c r="P73" s="130">
        <v>0</v>
      </c>
      <c r="Q73" s="59" t="s">
        <v>95</v>
      </c>
      <c r="R73" s="59" t="s">
        <v>40</v>
      </c>
      <c r="S73" s="138" t="s">
        <v>136</v>
      </c>
      <c r="T73" s="138" t="s">
        <v>136</v>
      </c>
      <c r="U73" s="138" t="s">
        <v>157</v>
      </c>
      <c r="V73" s="128">
        <v>6000</v>
      </c>
      <c r="W73" s="138" t="s">
        <v>635</v>
      </c>
      <c r="X73" s="130">
        <v>0</v>
      </c>
      <c r="Y73" s="130">
        <v>0</v>
      </c>
      <c r="Z73" s="130">
        <v>0</v>
      </c>
      <c r="AA73" s="130">
        <v>0</v>
      </c>
      <c r="AB73" s="130">
        <v>0</v>
      </c>
      <c r="AC73" s="130">
        <v>0</v>
      </c>
      <c r="AD73" s="130">
        <v>0</v>
      </c>
      <c r="AE73" s="130">
        <v>0</v>
      </c>
      <c r="AF73" s="130">
        <v>0</v>
      </c>
      <c r="AG73" s="130">
        <v>0</v>
      </c>
      <c r="AH73" s="130">
        <v>0</v>
      </c>
      <c r="AI73" s="130">
        <v>0</v>
      </c>
      <c r="AJ73" s="130">
        <v>0</v>
      </c>
      <c r="AK73" s="130">
        <v>0</v>
      </c>
      <c r="AL73" s="130">
        <v>0</v>
      </c>
      <c r="AM73" s="130">
        <v>0</v>
      </c>
      <c r="AN73" s="130">
        <v>0</v>
      </c>
      <c r="AO73" s="130">
        <v>0</v>
      </c>
      <c r="AP73" s="130">
        <v>0</v>
      </c>
      <c r="AQ73" s="130">
        <v>0</v>
      </c>
      <c r="AR73" s="130">
        <v>0</v>
      </c>
      <c r="AS73" s="130">
        <v>0</v>
      </c>
      <c r="AT73" s="130">
        <v>0</v>
      </c>
      <c r="AU73" s="130">
        <v>0</v>
      </c>
      <c r="AV73" s="130">
        <v>0</v>
      </c>
      <c r="AW73" s="130">
        <v>0</v>
      </c>
      <c r="AX73" s="130">
        <v>0</v>
      </c>
      <c r="AY73" s="130">
        <v>0</v>
      </c>
      <c r="AZ73" s="130">
        <v>0</v>
      </c>
      <c r="BA73" s="130">
        <v>0</v>
      </c>
      <c r="BB73" s="130">
        <v>0</v>
      </c>
      <c r="BC73" s="130">
        <v>0</v>
      </c>
      <c r="BD73" s="130">
        <v>0</v>
      </c>
      <c r="BE73" s="130">
        <v>0</v>
      </c>
      <c r="BF73" s="130">
        <v>0</v>
      </c>
      <c r="BG73" s="130">
        <v>0</v>
      </c>
      <c r="BJ73" s="244">
        <v>0</v>
      </c>
      <c r="BK73" s="244">
        <v>0</v>
      </c>
      <c r="BL73" s="244">
        <v>0</v>
      </c>
      <c r="BM73" s="244">
        <v>0</v>
      </c>
    </row>
    <row r="74" spans="1:65" x14ac:dyDescent="0.25">
      <c r="A74" s="235" t="s">
        <v>1692</v>
      </c>
      <c r="B74" s="235" t="s">
        <v>1670</v>
      </c>
      <c r="E74" s="235">
        <v>14</v>
      </c>
      <c r="F74" s="235">
        <v>21</v>
      </c>
      <c r="G74" s="235">
        <v>31</v>
      </c>
      <c r="H74" s="235">
        <v>0</v>
      </c>
      <c r="I74" s="235">
        <v>0</v>
      </c>
      <c r="J74" s="235">
        <v>66</v>
      </c>
      <c r="K74" s="131">
        <v>6400</v>
      </c>
      <c r="L74" s="59" t="s">
        <v>481</v>
      </c>
      <c r="M74" s="132">
        <v>0</v>
      </c>
      <c r="N74" s="132">
        <v>250000</v>
      </c>
      <c r="O74" s="132">
        <v>0</v>
      </c>
      <c r="P74" s="130">
        <v>-250000</v>
      </c>
      <c r="Q74" s="59" t="s">
        <v>95</v>
      </c>
      <c r="R74" s="59" t="s">
        <v>40</v>
      </c>
      <c r="S74" s="138" t="s">
        <v>136</v>
      </c>
      <c r="T74" s="138" t="s">
        <v>136</v>
      </c>
      <c r="U74" s="138" t="s">
        <v>157</v>
      </c>
      <c r="V74" s="128">
        <v>6000</v>
      </c>
      <c r="W74" s="138" t="s">
        <v>635</v>
      </c>
      <c r="X74" s="130">
        <v>250000</v>
      </c>
      <c r="Y74" s="130">
        <v>0</v>
      </c>
      <c r="Z74" s="130">
        <v>-250000</v>
      </c>
      <c r="AA74" s="130">
        <v>0</v>
      </c>
      <c r="AB74" s="130">
        <v>0</v>
      </c>
      <c r="AC74" s="130">
        <v>0</v>
      </c>
      <c r="AD74" s="130">
        <v>0</v>
      </c>
      <c r="AE74" s="130">
        <v>0</v>
      </c>
      <c r="AF74" s="130">
        <v>0</v>
      </c>
      <c r="AG74" s="130">
        <v>0</v>
      </c>
      <c r="AH74" s="130">
        <v>0</v>
      </c>
      <c r="AI74" s="130">
        <v>0</v>
      </c>
      <c r="AJ74" s="130">
        <v>0</v>
      </c>
      <c r="AK74" s="130">
        <v>0</v>
      </c>
      <c r="AL74" s="130">
        <v>0</v>
      </c>
      <c r="AM74" s="130">
        <v>0</v>
      </c>
      <c r="AN74" s="130">
        <v>0</v>
      </c>
      <c r="AO74" s="130">
        <v>0</v>
      </c>
      <c r="AP74" s="130">
        <v>0</v>
      </c>
      <c r="AQ74" s="130">
        <v>0</v>
      </c>
      <c r="AR74" s="130">
        <v>0</v>
      </c>
      <c r="AS74" s="130">
        <v>0</v>
      </c>
      <c r="AT74" s="130">
        <v>0</v>
      </c>
      <c r="AU74" s="130">
        <v>0</v>
      </c>
      <c r="AV74" s="130">
        <v>0</v>
      </c>
      <c r="AW74" s="130">
        <v>0</v>
      </c>
      <c r="AX74" s="130">
        <v>0</v>
      </c>
      <c r="AY74" s="130">
        <v>0</v>
      </c>
      <c r="AZ74" s="130">
        <v>0</v>
      </c>
      <c r="BA74" s="130">
        <v>0</v>
      </c>
      <c r="BB74" s="130">
        <v>0</v>
      </c>
      <c r="BC74" s="130">
        <v>0</v>
      </c>
      <c r="BD74" s="130">
        <v>0</v>
      </c>
      <c r="BE74" s="130">
        <v>0</v>
      </c>
      <c r="BF74" s="130">
        <v>0</v>
      </c>
      <c r="BG74" s="130">
        <v>0</v>
      </c>
      <c r="BJ74" s="244">
        <v>-250000</v>
      </c>
      <c r="BK74" s="244">
        <v>0</v>
      </c>
      <c r="BL74" s="244">
        <v>0</v>
      </c>
      <c r="BM74" s="244">
        <v>0</v>
      </c>
    </row>
    <row r="75" spans="1:65" x14ac:dyDescent="0.25">
      <c r="A75" s="235" t="s">
        <v>1693</v>
      </c>
      <c r="B75" s="235" t="s">
        <v>1670</v>
      </c>
      <c r="E75" s="235">
        <v>14</v>
      </c>
      <c r="F75" s="235">
        <v>21</v>
      </c>
      <c r="G75" s="235">
        <v>32</v>
      </c>
      <c r="H75" s="235">
        <v>0</v>
      </c>
      <c r="I75" s="235">
        <v>0</v>
      </c>
      <c r="J75" s="235">
        <v>67</v>
      </c>
      <c r="K75" s="131">
        <v>6410</v>
      </c>
      <c r="L75" s="59" t="s">
        <v>482</v>
      </c>
      <c r="M75" s="132">
        <v>0</v>
      </c>
      <c r="N75" s="132">
        <v>0</v>
      </c>
      <c r="O75" s="132">
        <v>0</v>
      </c>
      <c r="P75" s="130">
        <v>0</v>
      </c>
      <c r="Q75" s="59" t="s">
        <v>95</v>
      </c>
      <c r="R75" s="59" t="s">
        <v>40</v>
      </c>
      <c r="S75" s="138" t="s">
        <v>136</v>
      </c>
      <c r="T75" s="138" t="s">
        <v>136</v>
      </c>
      <c r="U75" s="138" t="s">
        <v>157</v>
      </c>
      <c r="V75" s="128">
        <v>6000</v>
      </c>
      <c r="W75" s="138" t="s">
        <v>635</v>
      </c>
      <c r="X75" s="130">
        <v>0</v>
      </c>
      <c r="Y75" s="130">
        <v>0</v>
      </c>
      <c r="Z75" s="130">
        <v>0</v>
      </c>
      <c r="AA75" s="130">
        <v>0</v>
      </c>
      <c r="AB75" s="130">
        <v>0</v>
      </c>
      <c r="AC75" s="130">
        <v>0</v>
      </c>
      <c r="AD75" s="130">
        <v>0</v>
      </c>
      <c r="AE75" s="130">
        <v>0</v>
      </c>
      <c r="AF75" s="130">
        <v>0</v>
      </c>
      <c r="AG75" s="130">
        <v>0</v>
      </c>
      <c r="AH75" s="130">
        <v>0</v>
      </c>
      <c r="AI75" s="130">
        <v>0</v>
      </c>
      <c r="AJ75" s="130">
        <v>0</v>
      </c>
      <c r="AK75" s="130">
        <v>0</v>
      </c>
      <c r="AL75" s="130">
        <v>0</v>
      </c>
      <c r="AM75" s="130">
        <v>0</v>
      </c>
      <c r="AN75" s="130">
        <v>0</v>
      </c>
      <c r="AO75" s="130">
        <v>0</v>
      </c>
      <c r="AP75" s="130">
        <v>0</v>
      </c>
      <c r="AQ75" s="130">
        <v>0</v>
      </c>
      <c r="AR75" s="130">
        <v>0</v>
      </c>
      <c r="AS75" s="130">
        <v>0</v>
      </c>
      <c r="AT75" s="130">
        <v>0</v>
      </c>
      <c r="AU75" s="130">
        <v>0</v>
      </c>
      <c r="AV75" s="130">
        <v>0</v>
      </c>
      <c r="AW75" s="130">
        <v>0</v>
      </c>
      <c r="AX75" s="130">
        <v>0</v>
      </c>
      <c r="AY75" s="130">
        <v>0</v>
      </c>
      <c r="AZ75" s="130">
        <v>0</v>
      </c>
      <c r="BA75" s="130">
        <v>0</v>
      </c>
      <c r="BB75" s="130">
        <v>0</v>
      </c>
      <c r="BC75" s="130">
        <v>0</v>
      </c>
      <c r="BD75" s="130">
        <v>0</v>
      </c>
      <c r="BE75" s="130">
        <v>0</v>
      </c>
      <c r="BF75" s="130">
        <v>0</v>
      </c>
      <c r="BG75" s="130">
        <v>0</v>
      </c>
      <c r="BJ75" s="244">
        <v>0</v>
      </c>
      <c r="BK75" s="244">
        <v>0</v>
      </c>
      <c r="BL75" s="244">
        <v>0</v>
      </c>
      <c r="BM75" s="244">
        <v>0</v>
      </c>
    </row>
    <row r="76" spans="1:65" x14ac:dyDescent="0.25">
      <c r="A76" s="235" t="s">
        <v>1694</v>
      </c>
      <c r="B76" s="235" t="s">
        <v>1670</v>
      </c>
      <c r="E76" s="235">
        <v>14</v>
      </c>
      <c r="F76" s="235">
        <v>21</v>
      </c>
      <c r="G76" s="235">
        <v>33</v>
      </c>
      <c r="H76" s="235">
        <v>0</v>
      </c>
      <c r="I76" s="235">
        <v>0</v>
      </c>
      <c r="J76" s="235">
        <v>68</v>
      </c>
      <c r="K76" s="131">
        <v>6420</v>
      </c>
      <c r="L76" s="59" t="s">
        <v>483</v>
      </c>
      <c r="M76" s="132">
        <v>0</v>
      </c>
      <c r="N76" s="132">
        <v>0</v>
      </c>
      <c r="O76" s="132">
        <v>0</v>
      </c>
      <c r="P76" s="130">
        <v>0</v>
      </c>
      <c r="Q76" s="59" t="s">
        <v>95</v>
      </c>
      <c r="R76" s="59" t="s">
        <v>40</v>
      </c>
      <c r="S76" s="138" t="s">
        <v>136</v>
      </c>
      <c r="T76" s="138" t="s">
        <v>136</v>
      </c>
      <c r="U76" s="138" t="s">
        <v>157</v>
      </c>
      <c r="V76" s="128">
        <v>6000</v>
      </c>
      <c r="W76" s="138" t="s">
        <v>635</v>
      </c>
      <c r="X76" s="130">
        <v>0</v>
      </c>
      <c r="Y76" s="130">
        <v>0</v>
      </c>
      <c r="Z76" s="130">
        <v>0</v>
      </c>
      <c r="AA76" s="130">
        <v>0</v>
      </c>
      <c r="AB76" s="130">
        <v>0</v>
      </c>
      <c r="AC76" s="130">
        <v>0</v>
      </c>
      <c r="AD76" s="130">
        <v>0</v>
      </c>
      <c r="AE76" s="130">
        <v>0</v>
      </c>
      <c r="AF76" s="130">
        <v>0</v>
      </c>
      <c r="AG76" s="130">
        <v>0</v>
      </c>
      <c r="AH76" s="130">
        <v>0</v>
      </c>
      <c r="AI76" s="130">
        <v>0</v>
      </c>
      <c r="AJ76" s="130">
        <v>0</v>
      </c>
      <c r="AK76" s="130">
        <v>0</v>
      </c>
      <c r="AL76" s="130">
        <v>0</v>
      </c>
      <c r="AM76" s="130">
        <v>0</v>
      </c>
      <c r="AN76" s="130">
        <v>0</v>
      </c>
      <c r="AO76" s="130">
        <v>0</v>
      </c>
      <c r="AP76" s="130">
        <v>0</v>
      </c>
      <c r="AQ76" s="130">
        <v>0</v>
      </c>
      <c r="AR76" s="130">
        <v>0</v>
      </c>
      <c r="AS76" s="130">
        <v>0</v>
      </c>
      <c r="AT76" s="130">
        <v>0</v>
      </c>
      <c r="AU76" s="130">
        <v>0</v>
      </c>
      <c r="AV76" s="130">
        <v>0</v>
      </c>
      <c r="AW76" s="130">
        <v>0</v>
      </c>
      <c r="AX76" s="130">
        <v>0</v>
      </c>
      <c r="AY76" s="130">
        <v>0</v>
      </c>
      <c r="AZ76" s="130">
        <v>0</v>
      </c>
      <c r="BA76" s="130">
        <v>0</v>
      </c>
      <c r="BB76" s="130">
        <v>0</v>
      </c>
      <c r="BC76" s="130">
        <v>0</v>
      </c>
      <c r="BD76" s="130">
        <v>0</v>
      </c>
      <c r="BE76" s="130">
        <v>0</v>
      </c>
      <c r="BF76" s="130">
        <v>0</v>
      </c>
      <c r="BG76" s="130">
        <v>0</v>
      </c>
      <c r="BJ76" s="244">
        <v>0</v>
      </c>
      <c r="BK76" s="244">
        <v>0</v>
      </c>
      <c r="BL76" s="244">
        <v>0</v>
      </c>
      <c r="BM76" s="244">
        <v>0</v>
      </c>
    </row>
    <row r="77" spans="1:65" x14ac:dyDescent="0.25">
      <c r="A77" s="235" t="s">
        <v>1695</v>
      </c>
      <c r="B77" s="235" t="s">
        <v>1670</v>
      </c>
      <c r="E77" s="235">
        <v>14</v>
      </c>
      <c r="F77" s="235">
        <v>21</v>
      </c>
      <c r="G77" s="235">
        <v>34</v>
      </c>
      <c r="H77" s="235">
        <v>0</v>
      </c>
      <c r="I77" s="235">
        <v>0</v>
      </c>
      <c r="J77" s="235">
        <v>69</v>
      </c>
      <c r="K77" s="131">
        <v>6430</v>
      </c>
      <c r="L77" s="59" t="s">
        <v>484</v>
      </c>
      <c r="M77" s="132">
        <v>0</v>
      </c>
      <c r="N77" s="132">
        <v>0</v>
      </c>
      <c r="O77" s="132">
        <v>0</v>
      </c>
      <c r="P77" s="130">
        <v>0</v>
      </c>
      <c r="Q77" s="59" t="s">
        <v>95</v>
      </c>
      <c r="R77" s="59" t="s">
        <v>40</v>
      </c>
      <c r="S77" s="138" t="s">
        <v>136</v>
      </c>
      <c r="T77" s="138" t="s">
        <v>136</v>
      </c>
      <c r="U77" s="138" t="s">
        <v>157</v>
      </c>
      <c r="V77" s="128">
        <v>6000</v>
      </c>
      <c r="W77" s="138" t="s">
        <v>635</v>
      </c>
      <c r="X77" s="130">
        <v>0</v>
      </c>
      <c r="Y77" s="130">
        <v>0</v>
      </c>
      <c r="Z77" s="130">
        <v>0</v>
      </c>
      <c r="AA77" s="130">
        <v>0</v>
      </c>
      <c r="AB77" s="130">
        <v>0</v>
      </c>
      <c r="AC77" s="130">
        <v>0</v>
      </c>
      <c r="AD77" s="130">
        <v>0</v>
      </c>
      <c r="AE77" s="130">
        <v>0</v>
      </c>
      <c r="AF77" s="130">
        <v>0</v>
      </c>
      <c r="AG77" s="130">
        <v>0</v>
      </c>
      <c r="AH77" s="130">
        <v>0</v>
      </c>
      <c r="AI77" s="130">
        <v>0</v>
      </c>
      <c r="AJ77" s="130">
        <v>0</v>
      </c>
      <c r="AK77" s="130">
        <v>0</v>
      </c>
      <c r="AL77" s="130">
        <v>0</v>
      </c>
      <c r="AM77" s="130">
        <v>0</v>
      </c>
      <c r="AN77" s="130">
        <v>0</v>
      </c>
      <c r="AO77" s="130">
        <v>0</v>
      </c>
      <c r="AP77" s="130">
        <v>0</v>
      </c>
      <c r="AQ77" s="130">
        <v>0</v>
      </c>
      <c r="AR77" s="130">
        <v>0</v>
      </c>
      <c r="AS77" s="130">
        <v>0</v>
      </c>
      <c r="AT77" s="130">
        <v>0</v>
      </c>
      <c r="AU77" s="130">
        <v>0</v>
      </c>
      <c r="AV77" s="130">
        <v>0</v>
      </c>
      <c r="AW77" s="130">
        <v>0</v>
      </c>
      <c r="AX77" s="130">
        <v>0</v>
      </c>
      <c r="AY77" s="130">
        <v>0</v>
      </c>
      <c r="AZ77" s="130">
        <v>0</v>
      </c>
      <c r="BA77" s="130">
        <v>0</v>
      </c>
      <c r="BB77" s="130">
        <v>0</v>
      </c>
      <c r="BC77" s="130">
        <v>0</v>
      </c>
      <c r="BD77" s="130">
        <v>0</v>
      </c>
      <c r="BE77" s="130">
        <v>0</v>
      </c>
      <c r="BF77" s="130">
        <v>0</v>
      </c>
      <c r="BG77" s="130">
        <v>0</v>
      </c>
      <c r="BJ77" s="244">
        <v>0</v>
      </c>
      <c r="BK77" s="244">
        <v>0</v>
      </c>
      <c r="BL77" s="244">
        <v>0</v>
      </c>
      <c r="BM77" s="244">
        <v>0</v>
      </c>
    </row>
    <row r="78" spans="1:65" x14ac:dyDescent="0.25">
      <c r="A78" s="235" t="s">
        <v>1696</v>
      </c>
      <c r="B78" s="235" t="s">
        <v>1670</v>
      </c>
      <c r="E78" s="235">
        <v>14</v>
      </c>
      <c r="F78" s="235">
        <v>21</v>
      </c>
      <c r="G78" s="235">
        <v>35</v>
      </c>
      <c r="H78" s="235">
        <v>0</v>
      </c>
      <c r="I78" s="235">
        <v>0</v>
      </c>
      <c r="J78" s="235">
        <v>70</v>
      </c>
      <c r="K78" s="131">
        <v>6440</v>
      </c>
      <c r="L78" s="59" t="s">
        <v>485</v>
      </c>
      <c r="M78" s="132">
        <v>0</v>
      </c>
      <c r="N78" s="132">
        <v>0</v>
      </c>
      <c r="O78" s="132">
        <v>0</v>
      </c>
      <c r="P78" s="130">
        <v>0</v>
      </c>
      <c r="Q78" s="59" t="s">
        <v>95</v>
      </c>
      <c r="R78" s="59" t="s">
        <v>40</v>
      </c>
      <c r="S78" s="138" t="s">
        <v>136</v>
      </c>
      <c r="T78" s="138" t="s">
        <v>136</v>
      </c>
      <c r="U78" s="138" t="s">
        <v>157</v>
      </c>
      <c r="V78" s="128">
        <v>6000</v>
      </c>
      <c r="W78" s="138" t="s">
        <v>635</v>
      </c>
      <c r="X78" s="130">
        <v>0</v>
      </c>
      <c r="Y78" s="130">
        <v>0</v>
      </c>
      <c r="Z78" s="130">
        <v>0</v>
      </c>
      <c r="AA78" s="130">
        <v>0</v>
      </c>
      <c r="AB78" s="130">
        <v>0</v>
      </c>
      <c r="AC78" s="130">
        <v>0</v>
      </c>
      <c r="AD78" s="130">
        <v>0</v>
      </c>
      <c r="AE78" s="130">
        <v>0</v>
      </c>
      <c r="AF78" s="130">
        <v>0</v>
      </c>
      <c r="AG78" s="130">
        <v>0</v>
      </c>
      <c r="AH78" s="130">
        <v>0</v>
      </c>
      <c r="AI78" s="130">
        <v>0</v>
      </c>
      <c r="AJ78" s="130">
        <v>0</v>
      </c>
      <c r="AK78" s="130">
        <v>0</v>
      </c>
      <c r="AL78" s="130">
        <v>0</v>
      </c>
      <c r="AM78" s="130">
        <v>0</v>
      </c>
      <c r="AN78" s="130">
        <v>0</v>
      </c>
      <c r="AO78" s="130">
        <v>0</v>
      </c>
      <c r="AP78" s="130">
        <v>0</v>
      </c>
      <c r="AQ78" s="130">
        <v>0</v>
      </c>
      <c r="AR78" s="130">
        <v>0</v>
      </c>
      <c r="AS78" s="130">
        <v>0</v>
      </c>
      <c r="AT78" s="130">
        <v>0</v>
      </c>
      <c r="AU78" s="130">
        <v>0</v>
      </c>
      <c r="AV78" s="130">
        <v>0</v>
      </c>
      <c r="AW78" s="130">
        <v>0</v>
      </c>
      <c r="AX78" s="130">
        <v>0</v>
      </c>
      <c r="AY78" s="130">
        <v>0</v>
      </c>
      <c r="AZ78" s="130">
        <v>0</v>
      </c>
      <c r="BA78" s="130">
        <v>0</v>
      </c>
      <c r="BB78" s="130">
        <v>0</v>
      </c>
      <c r="BC78" s="130">
        <v>0</v>
      </c>
      <c r="BD78" s="130">
        <v>0</v>
      </c>
      <c r="BE78" s="130">
        <v>0</v>
      </c>
      <c r="BF78" s="130">
        <v>0</v>
      </c>
      <c r="BG78" s="130">
        <v>0</v>
      </c>
      <c r="BJ78" s="244">
        <v>0</v>
      </c>
      <c r="BK78" s="244">
        <v>0</v>
      </c>
      <c r="BL78" s="244">
        <v>0</v>
      </c>
      <c r="BM78" s="244">
        <v>0</v>
      </c>
    </row>
    <row r="79" spans="1:65" x14ac:dyDescent="0.25">
      <c r="A79" s="235" t="s">
        <v>1697</v>
      </c>
      <c r="B79" s="235" t="s">
        <v>1670</v>
      </c>
      <c r="E79" s="235">
        <v>14</v>
      </c>
      <c r="F79" s="235">
        <v>21</v>
      </c>
      <c r="G79" s="235">
        <v>36</v>
      </c>
      <c r="H79" s="235">
        <v>0</v>
      </c>
      <c r="I79" s="235">
        <v>0</v>
      </c>
      <c r="J79" s="235">
        <v>71</v>
      </c>
      <c r="K79" s="131">
        <v>6450</v>
      </c>
      <c r="L79" s="59" t="s">
        <v>486</v>
      </c>
      <c r="M79" s="132">
        <v>0</v>
      </c>
      <c r="N79" s="132">
        <v>0</v>
      </c>
      <c r="O79" s="132">
        <v>0</v>
      </c>
      <c r="P79" s="130">
        <v>0</v>
      </c>
      <c r="Q79" s="59" t="s">
        <v>95</v>
      </c>
      <c r="R79" s="59" t="s">
        <v>40</v>
      </c>
      <c r="S79" s="138" t="s">
        <v>136</v>
      </c>
      <c r="T79" s="138" t="s">
        <v>136</v>
      </c>
      <c r="U79" s="138" t="s">
        <v>157</v>
      </c>
      <c r="V79" s="128">
        <v>6000</v>
      </c>
      <c r="W79" s="138" t="s">
        <v>635</v>
      </c>
      <c r="X79" s="130">
        <v>0</v>
      </c>
      <c r="Y79" s="130">
        <v>0</v>
      </c>
      <c r="Z79" s="130">
        <v>0</v>
      </c>
      <c r="AA79" s="130">
        <v>0</v>
      </c>
      <c r="AB79" s="130">
        <v>0</v>
      </c>
      <c r="AC79" s="130">
        <v>0</v>
      </c>
      <c r="AD79" s="130">
        <v>0</v>
      </c>
      <c r="AE79" s="130">
        <v>0</v>
      </c>
      <c r="AF79" s="130">
        <v>0</v>
      </c>
      <c r="AG79" s="130">
        <v>0</v>
      </c>
      <c r="AH79" s="130">
        <v>0</v>
      </c>
      <c r="AI79" s="130">
        <v>0</v>
      </c>
      <c r="AJ79" s="130">
        <v>0</v>
      </c>
      <c r="AK79" s="130">
        <v>0</v>
      </c>
      <c r="AL79" s="130">
        <v>0</v>
      </c>
      <c r="AM79" s="130">
        <v>0</v>
      </c>
      <c r="AN79" s="130">
        <v>0</v>
      </c>
      <c r="AO79" s="130">
        <v>0</v>
      </c>
      <c r="AP79" s="130">
        <v>0</v>
      </c>
      <c r="AQ79" s="130">
        <v>0</v>
      </c>
      <c r="AR79" s="130">
        <v>0</v>
      </c>
      <c r="AS79" s="130">
        <v>0</v>
      </c>
      <c r="AT79" s="130">
        <v>0</v>
      </c>
      <c r="AU79" s="130">
        <v>0</v>
      </c>
      <c r="AV79" s="130">
        <v>0</v>
      </c>
      <c r="AW79" s="130">
        <v>0</v>
      </c>
      <c r="AX79" s="130">
        <v>0</v>
      </c>
      <c r="AY79" s="130">
        <v>0</v>
      </c>
      <c r="AZ79" s="130">
        <v>0</v>
      </c>
      <c r="BA79" s="130">
        <v>0</v>
      </c>
      <c r="BB79" s="130">
        <v>0</v>
      </c>
      <c r="BC79" s="130">
        <v>0</v>
      </c>
      <c r="BD79" s="130">
        <v>0</v>
      </c>
      <c r="BE79" s="130">
        <v>0</v>
      </c>
      <c r="BF79" s="130">
        <v>0</v>
      </c>
      <c r="BG79" s="130">
        <v>0</v>
      </c>
      <c r="BJ79" s="244">
        <v>0</v>
      </c>
      <c r="BK79" s="244">
        <v>0</v>
      </c>
      <c r="BL79" s="244">
        <v>0</v>
      </c>
      <c r="BM79" s="244">
        <v>0</v>
      </c>
    </row>
    <row r="80" spans="1:65" x14ac:dyDescent="0.25">
      <c r="A80" s="235" t="s">
        <v>1698</v>
      </c>
      <c r="B80" s="235" t="s">
        <v>1670</v>
      </c>
      <c r="E80" s="235">
        <v>14</v>
      </c>
      <c r="F80" s="235">
        <v>21</v>
      </c>
      <c r="G80" s="235">
        <v>37</v>
      </c>
      <c r="H80" s="235">
        <v>0</v>
      </c>
      <c r="I80" s="235">
        <v>0</v>
      </c>
      <c r="J80" s="235">
        <v>72</v>
      </c>
      <c r="K80" s="131">
        <v>6460</v>
      </c>
      <c r="L80" s="59" t="s">
        <v>487</v>
      </c>
      <c r="M80" s="132">
        <v>0</v>
      </c>
      <c r="N80" s="132">
        <v>0</v>
      </c>
      <c r="O80" s="132">
        <v>0</v>
      </c>
      <c r="P80" s="130">
        <v>0</v>
      </c>
      <c r="Q80" s="59" t="s">
        <v>95</v>
      </c>
      <c r="R80" s="59" t="s">
        <v>40</v>
      </c>
      <c r="S80" s="138" t="s">
        <v>136</v>
      </c>
      <c r="T80" s="138" t="s">
        <v>136</v>
      </c>
      <c r="U80" s="138" t="s">
        <v>157</v>
      </c>
      <c r="V80" s="128">
        <v>6000</v>
      </c>
      <c r="W80" s="138" t="s">
        <v>635</v>
      </c>
      <c r="X80" s="130">
        <v>0</v>
      </c>
      <c r="Y80" s="130">
        <v>0</v>
      </c>
      <c r="Z80" s="130">
        <v>0</v>
      </c>
      <c r="AA80" s="130">
        <v>0</v>
      </c>
      <c r="AB80" s="130">
        <v>0</v>
      </c>
      <c r="AC80" s="130">
        <v>0</v>
      </c>
      <c r="AD80" s="130">
        <v>0</v>
      </c>
      <c r="AE80" s="130">
        <v>0</v>
      </c>
      <c r="AF80" s="130">
        <v>0</v>
      </c>
      <c r="AG80" s="130">
        <v>0</v>
      </c>
      <c r="AH80" s="130">
        <v>0</v>
      </c>
      <c r="AI80" s="130">
        <v>0</v>
      </c>
      <c r="AJ80" s="130">
        <v>0</v>
      </c>
      <c r="AK80" s="130">
        <v>0</v>
      </c>
      <c r="AL80" s="130">
        <v>0</v>
      </c>
      <c r="AM80" s="130">
        <v>0</v>
      </c>
      <c r="AN80" s="130">
        <v>0</v>
      </c>
      <c r="AO80" s="130">
        <v>0</v>
      </c>
      <c r="AP80" s="130">
        <v>0</v>
      </c>
      <c r="AQ80" s="130">
        <v>0</v>
      </c>
      <c r="AR80" s="130">
        <v>0</v>
      </c>
      <c r="AS80" s="130">
        <v>0</v>
      </c>
      <c r="AT80" s="130">
        <v>0</v>
      </c>
      <c r="AU80" s="130">
        <v>0</v>
      </c>
      <c r="AV80" s="130">
        <v>0</v>
      </c>
      <c r="AW80" s="130">
        <v>0</v>
      </c>
      <c r="AX80" s="130">
        <v>0</v>
      </c>
      <c r="AY80" s="130">
        <v>0</v>
      </c>
      <c r="AZ80" s="130">
        <v>0</v>
      </c>
      <c r="BA80" s="130">
        <v>0</v>
      </c>
      <c r="BB80" s="130">
        <v>0</v>
      </c>
      <c r="BC80" s="130">
        <v>0</v>
      </c>
      <c r="BD80" s="130">
        <v>0</v>
      </c>
      <c r="BE80" s="130">
        <v>0</v>
      </c>
      <c r="BF80" s="130">
        <v>0</v>
      </c>
      <c r="BG80" s="130">
        <v>0</v>
      </c>
      <c r="BJ80" s="244">
        <v>0</v>
      </c>
      <c r="BK80" s="244">
        <v>0</v>
      </c>
      <c r="BL80" s="244">
        <v>0</v>
      </c>
      <c r="BM80" s="244">
        <v>0</v>
      </c>
    </row>
    <row r="81" spans="1:65" x14ac:dyDescent="0.25">
      <c r="A81" s="235" t="s">
        <v>1699</v>
      </c>
      <c r="B81" s="235" t="s">
        <v>1670</v>
      </c>
      <c r="E81" s="235">
        <v>14</v>
      </c>
      <c r="F81" s="235">
        <v>21</v>
      </c>
      <c r="G81" s="235">
        <v>38</v>
      </c>
      <c r="H81" s="235">
        <v>0</v>
      </c>
      <c r="I81" s="235">
        <v>0</v>
      </c>
      <c r="J81" s="235">
        <v>73</v>
      </c>
      <c r="K81" s="131">
        <v>6470</v>
      </c>
      <c r="L81" s="59" t="s">
        <v>488</v>
      </c>
      <c r="M81" s="132">
        <v>0</v>
      </c>
      <c r="N81" s="132">
        <v>0</v>
      </c>
      <c r="O81" s="132">
        <v>0</v>
      </c>
      <c r="P81" s="130">
        <v>0</v>
      </c>
      <c r="Q81" s="59" t="s">
        <v>95</v>
      </c>
      <c r="R81" s="59" t="s">
        <v>40</v>
      </c>
      <c r="S81" s="138" t="s">
        <v>136</v>
      </c>
      <c r="T81" s="138" t="s">
        <v>136</v>
      </c>
      <c r="U81" s="138" t="s">
        <v>157</v>
      </c>
      <c r="V81" s="128">
        <v>6000</v>
      </c>
      <c r="W81" s="138" t="s">
        <v>635</v>
      </c>
      <c r="X81" s="130">
        <v>0</v>
      </c>
      <c r="Y81" s="130">
        <v>0</v>
      </c>
      <c r="Z81" s="130">
        <v>0</v>
      </c>
      <c r="AA81" s="130">
        <v>0</v>
      </c>
      <c r="AB81" s="130">
        <v>0</v>
      </c>
      <c r="AC81" s="130">
        <v>0</v>
      </c>
      <c r="AD81" s="130">
        <v>0</v>
      </c>
      <c r="AE81" s="130">
        <v>0</v>
      </c>
      <c r="AF81" s="130">
        <v>0</v>
      </c>
      <c r="AG81" s="130">
        <v>0</v>
      </c>
      <c r="AH81" s="130">
        <v>0</v>
      </c>
      <c r="AI81" s="130">
        <v>0</v>
      </c>
      <c r="AJ81" s="130">
        <v>0</v>
      </c>
      <c r="AK81" s="130">
        <v>0</v>
      </c>
      <c r="AL81" s="130">
        <v>0</v>
      </c>
      <c r="AM81" s="130">
        <v>0</v>
      </c>
      <c r="AN81" s="130">
        <v>0</v>
      </c>
      <c r="AO81" s="130">
        <v>0</v>
      </c>
      <c r="AP81" s="130">
        <v>0</v>
      </c>
      <c r="AQ81" s="130">
        <v>0</v>
      </c>
      <c r="AR81" s="130">
        <v>0</v>
      </c>
      <c r="AS81" s="130">
        <v>0</v>
      </c>
      <c r="AT81" s="130">
        <v>0</v>
      </c>
      <c r="AU81" s="130">
        <v>0</v>
      </c>
      <c r="AV81" s="130">
        <v>0</v>
      </c>
      <c r="AW81" s="130">
        <v>0</v>
      </c>
      <c r="AX81" s="130">
        <v>0</v>
      </c>
      <c r="AY81" s="130">
        <v>0</v>
      </c>
      <c r="AZ81" s="130">
        <v>0</v>
      </c>
      <c r="BA81" s="130">
        <v>0</v>
      </c>
      <c r="BB81" s="130">
        <v>0</v>
      </c>
      <c r="BC81" s="130">
        <v>0</v>
      </c>
      <c r="BD81" s="130">
        <v>0</v>
      </c>
      <c r="BE81" s="130">
        <v>0</v>
      </c>
      <c r="BF81" s="130">
        <v>0</v>
      </c>
      <c r="BG81" s="130">
        <v>0</v>
      </c>
      <c r="BJ81" s="244">
        <v>0</v>
      </c>
      <c r="BK81" s="244">
        <v>0</v>
      </c>
      <c r="BL81" s="244">
        <v>0</v>
      </c>
      <c r="BM81" s="244">
        <v>0</v>
      </c>
    </row>
    <row r="82" spans="1:65" x14ac:dyDescent="0.25">
      <c r="A82" s="235" t="s">
        <v>1700</v>
      </c>
      <c r="B82" s="235" t="s">
        <v>1670</v>
      </c>
      <c r="E82" s="235">
        <v>14</v>
      </c>
      <c r="F82" s="235">
        <v>21</v>
      </c>
      <c r="G82" s="235">
        <v>39</v>
      </c>
      <c r="H82" s="235">
        <v>0</v>
      </c>
      <c r="I82" s="235">
        <v>0</v>
      </c>
      <c r="J82" s="235">
        <v>74</v>
      </c>
      <c r="K82" s="131">
        <v>6480</v>
      </c>
      <c r="L82" s="59" t="s">
        <v>489</v>
      </c>
      <c r="M82" s="132">
        <v>0</v>
      </c>
      <c r="N82" s="132">
        <v>0</v>
      </c>
      <c r="O82" s="132">
        <v>0</v>
      </c>
      <c r="P82" s="130">
        <v>0</v>
      </c>
      <c r="Q82" s="59" t="s">
        <v>95</v>
      </c>
      <c r="R82" s="59" t="s">
        <v>40</v>
      </c>
      <c r="S82" s="138" t="s">
        <v>136</v>
      </c>
      <c r="T82" s="138" t="s">
        <v>136</v>
      </c>
      <c r="U82" s="138" t="s">
        <v>157</v>
      </c>
      <c r="V82" s="128">
        <v>6000</v>
      </c>
      <c r="W82" s="138" t="s">
        <v>635</v>
      </c>
      <c r="X82" s="130">
        <v>0</v>
      </c>
      <c r="Y82" s="130">
        <v>0</v>
      </c>
      <c r="Z82" s="130">
        <v>0</v>
      </c>
      <c r="AA82" s="130">
        <v>0</v>
      </c>
      <c r="AB82" s="130">
        <v>0</v>
      </c>
      <c r="AC82" s="130">
        <v>0</v>
      </c>
      <c r="AD82" s="130">
        <v>0</v>
      </c>
      <c r="AE82" s="130">
        <v>0</v>
      </c>
      <c r="AF82" s="130">
        <v>0</v>
      </c>
      <c r="AG82" s="130">
        <v>0</v>
      </c>
      <c r="AH82" s="130">
        <v>0</v>
      </c>
      <c r="AI82" s="130">
        <v>0</v>
      </c>
      <c r="AJ82" s="130">
        <v>0</v>
      </c>
      <c r="AK82" s="130">
        <v>0</v>
      </c>
      <c r="AL82" s="130">
        <v>0</v>
      </c>
      <c r="AM82" s="130">
        <v>0</v>
      </c>
      <c r="AN82" s="130">
        <v>0</v>
      </c>
      <c r="AO82" s="130">
        <v>0</v>
      </c>
      <c r="AP82" s="130">
        <v>0</v>
      </c>
      <c r="AQ82" s="130">
        <v>0</v>
      </c>
      <c r="AR82" s="130">
        <v>0</v>
      </c>
      <c r="AS82" s="130">
        <v>0</v>
      </c>
      <c r="AT82" s="130">
        <v>0</v>
      </c>
      <c r="AU82" s="130">
        <v>0</v>
      </c>
      <c r="AV82" s="130">
        <v>0</v>
      </c>
      <c r="AW82" s="130">
        <v>0</v>
      </c>
      <c r="AX82" s="130">
        <v>0</v>
      </c>
      <c r="AY82" s="130">
        <v>0</v>
      </c>
      <c r="AZ82" s="130">
        <v>0</v>
      </c>
      <c r="BA82" s="130">
        <v>0</v>
      </c>
      <c r="BB82" s="130">
        <v>0</v>
      </c>
      <c r="BC82" s="130">
        <v>0</v>
      </c>
      <c r="BD82" s="130">
        <v>0</v>
      </c>
      <c r="BE82" s="130">
        <v>0</v>
      </c>
      <c r="BF82" s="130">
        <v>0</v>
      </c>
      <c r="BG82" s="130">
        <v>0</v>
      </c>
      <c r="BJ82" s="244">
        <v>0</v>
      </c>
      <c r="BK82" s="244">
        <v>0</v>
      </c>
      <c r="BL82" s="244">
        <v>0</v>
      </c>
      <c r="BM82" s="244">
        <v>0</v>
      </c>
    </row>
    <row r="83" spans="1:65" x14ac:dyDescent="0.25">
      <c r="A83" s="235" t="s">
        <v>1701</v>
      </c>
      <c r="B83" s="235" t="s">
        <v>1702</v>
      </c>
      <c r="E83" s="235">
        <v>14</v>
      </c>
      <c r="F83" s="235">
        <v>21</v>
      </c>
      <c r="G83" s="235">
        <v>39</v>
      </c>
      <c r="H83" s="235">
        <v>0</v>
      </c>
      <c r="I83" s="235">
        <v>1</v>
      </c>
      <c r="J83" s="235">
        <v>75</v>
      </c>
      <c r="K83" s="131">
        <v>6490</v>
      </c>
      <c r="L83" s="59" t="s">
        <v>490</v>
      </c>
      <c r="M83" s="132">
        <v>0</v>
      </c>
      <c r="N83" s="132">
        <v>0</v>
      </c>
      <c r="O83" s="132">
        <v>0</v>
      </c>
      <c r="P83" s="130">
        <v>0</v>
      </c>
      <c r="Q83" s="59" t="s">
        <v>95</v>
      </c>
      <c r="R83" s="59" t="s">
        <v>40</v>
      </c>
      <c r="S83" s="138" t="s">
        <v>964</v>
      </c>
      <c r="T83" s="138" t="s">
        <v>964</v>
      </c>
      <c r="U83" s="138" t="s">
        <v>157</v>
      </c>
      <c r="V83" s="128">
        <v>7010</v>
      </c>
      <c r="W83" s="138" t="s">
        <v>654</v>
      </c>
      <c r="X83" s="130">
        <v>0</v>
      </c>
      <c r="Y83" s="130">
        <v>0</v>
      </c>
      <c r="Z83" s="130">
        <v>0</v>
      </c>
      <c r="AA83" s="130">
        <v>0</v>
      </c>
      <c r="AB83" s="130">
        <v>0</v>
      </c>
      <c r="AC83" s="130">
        <v>0</v>
      </c>
      <c r="AD83" s="130">
        <v>0</v>
      </c>
      <c r="AE83" s="130">
        <v>0</v>
      </c>
      <c r="AF83" s="130">
        <v>0</v>
      </c>
      <c r="AG83" s="130">
        <v>0</v>
      </c>
      <c r="AH83" s="130">
        <v>0</v>
      </c>
      <c r="AI83" s="130">
        <v>0</v>
      </c>
      <c r="AJ83" s="130">
        <v>0</v>
      </c>
      <c r="AK83" s="130">
        <v>0</v>
      </c>
      <c r="AL83" s="130">
        <v>0</v>
      </c>
      <c r="AM83" s="130">
        <v>0</v>
      </c>
      <c r="AN83" s="130">
        <v>0</v>
      </c>
      <c r="AO83" s="130">
        <v>0</v>
      </c>
      <c r="AP83" s="130">
        <v>0</v>
      </c>
      <c r="AQ83" s="130">
        <v>0</v>
      </c>
      <c r="AR83" s="130">
        <v>0</v>
      </c>
      <c r="AS83" s="130">
        <v>0</v>
      </c>
      <c r="AT83" s="130">
        <v>0</v>
      </c>
      <c r="AU83" s="130">
        <v>0</v>
      </c>
      <c r="AV83" s="130">
        <v>0</v>
      </c>
      <c r="AW83" s="130">
        <v>0</v>
      </c>
      <c r="AX83" s="130">
        <v>0</v>
      </c>
      <c r="AY83" s="130">
        <v>0</v>
      </c>
      <c r="AZ83" s="130">
        <v>0</v>
      </c>
      <c r="BA83" s="130">
        <v>0</v>
      </c>
      <c r="BB83" s="130">
        <v>0</v>
      </c>
      <c r="BC83" s="130">
        <v>0</v>
      </c>
      <c r="BD83" s="130">
        <v>0</v>
      </c>
      <c r="BE83" s="130">
        <v>0</v>
      </c>
      <c r="BF83" s="130">
        <v>0</v>
      </c>
      <c r="BG83" s="130">
        <v>0</v>
      </c>
      <c r="BJ83" s="244">
        <v>0</v>
      </c>
      <c r="BK83" s="244">
        <v>0</v>
      </c>
      <c r="BL83" s="244">
        <v>0</v>
      </c>
      <c r="BM83" s="244">
        <v>0</v>
      </c>
    </row>
    <row r="84" spans="1:65" x14ac:dyDescent="0.25">
      <c r="A84" s="235" t="s">
        <v>1703</v>
      </c>
      <c r="B84" s="235" t="s">
        <v>1702</v>
      </c>
      <c r="E84" s="235">
        <v>14</v>
      </c>
      <c r="F84" s="235">
        <v>21</v>
      </c>
      <c r="G84" s="235">
        <v>39</v>
      </c>
      <c r="H84" s="235">
        <v>0</v>
      </c>
      <c r="I84" s="235">
        <v>2</v>
      </c>
      <c r="J84" s="235">
        <v>76</v>
      </c>
      <c r="K84" s="131">
        <v>6500</v>
      </c>
      <c r="L84" s="59" t="s">
        <v>491</v>
      </c>
      <c r="M84" s="132">
        <v>0</v>
      </c>
      <c r="N84" s="132">
        <v>0</v>
      </c>
      <c r="O84" s="132">
        <v>0</v>
      </c>
      <c r="P84" s="130">
        <v>0</v>
      </c>
      <c r="Q84" s="59" t="s">
        <v>95</v>
      </c>
      <c r="R84" s="59" t="s">
        <v>40</v>
      </c>
      <c r="S84" s="138" t="s">
        <v>964</v>
      </c>
      <c r="T84" s="138" t="s">
        <v>964</v>
      </c>
      <c r="U84" s="138" t="s">
        <v>157</v>
      </c>
      <c r="V84" s="128">
        <v>7010</v>
      </c>
      <c r="W84" s="138" t="s">
        <v>654</v>
      </c>
      <c r="X84" s="130">
        <v>0</v>
      </c>
      <c r="Y84" s="130">
        <v>0</v>
      </c>
      <c r="Z84" s="130">
        <v>0</v>
      </c>
      <c r="AA84" s="130">
        <v>0</v>
      </c>
      <c r="AB84" s="130">
        <v>0</v>
      </c>
      <c r="AC84" s="130">
        <v>0</v>
      </c>
      <c r="AD84" s="130">
        <v>0</v>
      </c>
      <c r="AE84" s="130">
        <v>0</v>
      </c>
      <c r="AF84" s="130">
        <v>0</v>
      </c>
      <c r="AG84" s="130">
        <v>0</v>
      </c>
      <c r="AH84" s="130">
        <v>0</v>
      </c>
      <c r="AI84" s="130">
        <v>0</v>
      </c>
      <c r="AJ84" s="130">
        <v>0</v>
      </c>
      <c r="AK84" s="130">
        <v>0</v>
      </c>
      <c r="AL84" s="130">
        <v>0</v>
      </c>
      <c r="AM84" s="130">
        <v>0</v>
      </c>
      <c r="AN84" s="130">
        <v>0</v>
      </c>
      <c r="AO84" s="130">
        <v>0</v>
      </c>
      <c r="AP84" s="130">
        <v>0</v>
      </c>
      <c r="AQ84" s="130">
        <v>0</v>
      </c>
      <c r="AR84" s="130">
        <v>0</v>
      </c>
      <c r="AS84" s="130">
        <v>0</v>
      </c>
      <c r="AT84" s="130">
        <v>0</v>
      </c>
      <c r="AU84" s="130">
        <v>0</v>
      </c>
      <c r="AV84" s="130">
        <v>0</v>
      </c>
      <c r="AW84" s="130">
        <v>0</v>
      </c>
      <c r="AX84" s="130">
        <v>0</v>
      </c>
      <c r="AY84" s="130">
        <v>0</v>
      </c>
      <c r="AZ84" s="130">
        <v>0</v>
      </c>
      <c r="BA84" s="130">
        <v>0</v>
      </c>
      <c r="BB84" s="130">
        <v>0</v>
      </c>
      <c r="BC84" s="130">
        <v>0</v>
      </c>
      <c r="BD84" s="130">
        <v>0</v>
      </c>
      <c r="BE84" s="130">
        <v>0</v>
      </c>
      <c r="BF84" s="130">
        <v>0</v>
      </c>
      <c r="BG84" s="130">
        <v>0</v>
      </c>
      <c r="BJ84" s="244">
        <v>0</v>
      </c>
      <c r="BK84" s="244">
        <v>0</v>
      </c>
      <c r="BL84" s="244">
        <v>0</v>
      </c>
      <c r="BM84" s="244">
        <v>0</v>
      </c>
    </row>
    <row r="85" spans="1:65" x14ac:dyDescent="0.25">
      <c r="A85" s="235" t="s">
        <v>1704</v>
      </c>
      <c r="B85" s="235" t="s">
        <v>1705</v>
      </c>
      <c r="E85" s="235">
        <v>14</v>
      </c>
      <c r="F85" s="235">
        <v>21</v>
      </c>
      <c r="G85" s="235">
        <v>39</v>
      </c>
      <c r="H85" s="235">
        <v>1</v>
      </c>
      <c r="I85" s="235">
        <v>2</v>
      </c>
      <c r="J85" s="235">
        <v>77</v>
      </c>
      <c r="K85" s="131">
        <v>6510</v>
      </c>
      <c r="L85" s="59" t="s">
        <v>492</v>
      </c>
      <c r="M85" s="132">
        <v>0</v>
      </c>
      <c r="N85" s="132">
        <v>10468750</v>
      </c>
      <c r="O85" s="132">
        <v>0</v>
      </c>
      <c r="P85" s="130">
        <v>-10468750</v>
      </c>
      <c r="Q85" s="59" t="s">
        <v>95</v>
      </c>
      <c r="R85" s="59" t="s">
        <v>40</v>
      </c>
      <c r="S85" s="138" t="s">
        <v>289</v>
      </c>
      <c r="T85" s="138" t="s">
        <v>289</v>
      </c>
      <c r="U85" s="138" t="s">
        <v>157</v>
      </c>
      <c r="V85" s="128">
        <v>6160</v>
      </c>
      <c r="W85" s="138" t="s">
        <v>660</v>
      </c>
      <c r="X85" s="130">
        <v>729166.66666666663</v>
      </c>
      <c r="Y85" s="130">
        <v>0</v>
      </c>
      <c r="Z85" s="130">
        <v>-729166.66666666663</v>
      </c>
      <c r="AA85" s="130">
        <v>885416.66666666663</v>
      </c>
      <c r="AB85" s="130">
        <v>0</v>
      </c>
      <c r="AC85" s="130">
        <v>-885416.66666666663</v>
      </c>
      <c r="AD85" s="130">
        <v>885416.66666666663</v>
      </c>
      <c r="AE85" s="130">
        <v>0</v>
      </c>
      <c r="AF85" s="130">
        <v>-885416.66666666663</v>
      </c>
      <c r="AG85" s="130">
        <v>885416.66666666663</v>
      </c>
      <c r="AH85" s="130">
        <v>0</v>
      </c>
      <c r="AI85" s="130">
        <v>-885416.66666666663</v>
      </c>
      <c r="AJ85" s="130">
        <v>885416.66666666663</v>
      </c>
      <c r="AK85" s="130">
        <v>0</v>
      </c>
      <c r="AL85" s="130">
        <v>-885416.66666666663</v>
      </c>
      <c r="AM85" s="130">
        <v>885416.66666666663</v>
      </c>
      <c r="AN85" s="130">
        <v>0</v>
      </c>
      <c r="AO85" s="130">
        <v>-885416.66666666663</v>
      </c>
      <c r="AP85" s="130">
        <v>885416.66666666663</v>
      </c>
      <c r="AQ85" s="130">
        <v>0</v>
      </c>
      <c r="AR85" s="130">
        <v>-885416.66666666663</v>
      </c>
      <c r="AS85" s="130">
        <v>885416.66666666663</v>
      </c>
      <c r="AT85" s="130">
        <v>0</v>
      </c>
      <c r="AU85" s="130">
        <v>-885416.66666666663</v>
      </c>
      <c r="AV85" s="130">
        <v>885416.66666666663</v>
      </c>
      <c r="AW85" s="130">
        <v>0</v>
      </c>
      <c r="AX85" s="130">
        <v>-885416.66666666663</v>
      </c>
      <c r="AY85" s="130">
        <v>885416.66666666663</v>
      </c>
      <c r="AZ85" s="130">
        <v>0</v>
      </c>
      <c r="BA85" s="130">
        <v>-885416.66666666663</v>
      </c>
      <c r="BB85" s="130">
        <v>885416.66666666663</v>
      </c>
      <c r="BC85" s="130">
        <v>0</v>
      </c>
      <c r="BD85" s="130">
        <v>-885416.66666666663</v>
      </c>
      <c r="BE85" s="130">
        <v>885416.66666666663</v>
      </c>
      <c r="BF85" s="130">
        <v>0</v>
      </c>
      <c r="BG85" s="130">
        <v>-885416.66666666663</v>
      </c>
      <c r="BJ85" s="244">
        <v>-2500000</v>
      </c>
      <c r="BK85" s="244">
        <v>-2656250</v>
      </c>
      <c r="BL85" s="244">
        <v>-2656250</v>
      </c>
      <c r="BM85" s="244">
        <v>-2656250</v>
      </c>
    </row>
    <row r="86" spans="1:65" x14ac:dyDescent="0.25">
      <c r="A86" s="235" t="s">
        <v>1706</v>
      </c>
      <c r="B86" s="235" t="s">
        <v>1705</v>
      </c>
      <c r="E86" s="235">
        <v>14</v>
      </c>
      <c r="F86" s="235">
        <v>21</v>
      </c>
      <c r="G86" s="235">
        <v>39</v>
      </c>
      <c r="H86" s="235">
        <v>2</v>
      </c>
      <c r="I86" s="235">
        <v>2</v>
      </c>
      <c r="J86" s="235">
        <v>78</v>
      </c>
      <c r="K86" s="131">
        <v>6520</v>
      </c>
      <c r="L86" s="59" t="s">
        <v>81</v>
      </c>
      <c r="M86" s="132">
        <v>0</v>
      </c>
      <c r="N86" s="132">
        <v>3000000</v>
      </c>
      <c r="O86" s="132">
        <v>0</v>
      </c>
      <c r="P86" s="130">
        <v>-3000000</v>
      </c>
      <c r="Q86" s="59" t="s">
        <v>95</v>
      </c>
      <c r="R86" s="59" t="s">
        <v>40</v>
      </c>
      <c r="S86" s="138" t="s">
        <v>289</v>
      </c>
      <c r="T86" s="138" t="s">
        <v>289</v>
      </c>
      <c r="U86" s="138" t="s">
        <v>157</v>
      </c>
      <c r="V86" s="128">
        <v>6160</v>
      </c>
      <c r="W86" s="138" t="s">
        <v>660</v>
      </c>
      <c r="X86" s="130">
        <v>250000</v>
      </c>
      <c r="Y86" s="130">
        <v>0</v>
      </c>
      <c r="Z86" s="130">
        <v>-250000</v>
      </c>
      <c r="AA86" s="130">
        <v>250000</v>
      </c>
      <c r="AB86" s="130">
        <v>0</v>
      </c>
      <c r="AC86" s="130">
        <v>-250000</v>
      </c>
      <c r="AD86" s="130">
        <v>250000</v>
      </c>
      <c r="AE86" s="130">
        <v>0</v>
      </c>
      <c r="AF86" s="130">
        <v>-250000</v>
      </c>
      <c r="AG86" s="130">
        <v>250000</v>
      </c>
      <c r="AH86" s="130">
        <v>0</v>
      </c>
      <c r="AI86" s="130">
        <v>-250000</v>
      </c>
      <c r="AJ86" s="130">
        <v>250000</v>
      </c>
      <c r="AK86" s="130">
        <v>0</v>
      </c>
      <c r="AL86" s="130">
        <v>-250000</v>
      </c>
      <c r="AM86" s="130">
        <v>250000</v>
      </c>
      <c r="AN86" s="130">
        <v>0</v>
      </c>
      <c r="AO86" s="130">
        <v>-250000</v>
      </c>
      <c r="AP86" s="130">
        <v>250000</v>
      </c>
      <c r="AQ86" s="130">
        <v>0</v>
      </c>
      <c r="AR86" s="130">
        <v>-250000</v>
      </c>
      <c r="AS86" s="130">
        <v>250000</v>
      </c>
      <c r="AT86" s="130">
        <v>0</v>
      </c>
      <c r="AU86" s="130">
        <v>-250000</v>
      </c>
      <c r="AV86" s="130">
        <v>250000</v>
      </c>
      <c r="AW86" s="130">
        <v>0</v>
      </c>
      <c r="AX86" s="130">
        <v>-250000</v>
      </c>
      <c r="AY86" s="130">
        <v>250000</v>
      </c>
      <c r="AZ86" s="130">
        <v>0</v>
      </c>
      <c r="BA86" s="130">
        <v>-250000</v>
      </c>
      <c r="BB86" s="130">
        <v>250000</v>
      </c>
      <c r="BC86" s="130">
        <v>0</v>
      </c>
      <c r="BD86" s="130">
        <v>-250000</v>
      </c>
      <c r="BE86" s="130">
        <v>250000</v>
      </c>
      <c r="BF86" s="130">
        <v>0</v>
      </c>
      <c r="BG86" s="130">
        <v>-250000</v>
      </c>
      <c r="BJ86" s="244">
        <v>-750000</v>
      </c>
      <c r="BK86" s="244">
        <v>-750000</v>
      </c>
      <c r="BL86" s="244">
        <v>-750000</v>
      </c>
      <c r="BM86" s="244">
        <v>-750000</v>
      </c>
    </row>
    <row r="87" spans="1:65" x14ac:dyDescent="0.25">
      <c r="A87" s="235" t="s">
        <v>1707</v>
      </c>
      <c r="B87" s="235" t="s">
        <v>1705</v>
      </c>
      <c r="E87" s="235">
        <v>14</v>
      </c>
      <c r="F87" s="235">
        <v>21</v>
      </c>
      <c r="G87" s="235">
        <v>39</v>
      </c>
      <c r="H87" s="235">
        <v>3</v>
      </c>
      <c r="I87" s="235">
        <v>2</v>
      </c>
      <c r="J87" s="235">
        <v>79</v>
      </c>
      <c r="K87" s="131">
        <v>6530</v>
      </c>
      <c r="L87" s="59" t="s">
        <v>493</v>
      </c>
      <c r="M87" s="132">
        <v>0</v>
      </c>
      <c r="N87" s="132">
        <v>0</v>
      </c>
      <c r="O87" s="132">
        <v>0</v>
      </c>
      <c r="P87" s="130">
        <v>0</v>
      </c>
      <c r="Q87" s="59" t="s">
        <v>95</v>
      </c>
      <c r="R87" s="59" t="s">
        <v>40</v>
      </c>
      <c r="S87" s="138" t="s">
        <v>289</v>
      </c>
      <c r="T87" s="138" t="s">
        <v>289</v>
      </c>
      <c r="U87" s="138" t="s">
        <v>157</v>
      </c>
      <c r="V87" s="128">
        <v>6160</v>
      </c>
      <c r="W87" s="138" t="s">
        <v>660</v>
      </c>
      <c r="X87" s="130">
        <v>0</v>
      </c>
      <c r="Y87" s="130">
        <v>0</v>
      </c>
      <c r="Z87" s="130">
        <v>0</v>
      </c>
      <c r="AA87" s="130">
        <v>0</v>
      </c>
      <c r="AB87" s="130">
        <v>0</v>
      </c>
      <c r="AC87" s="130">
        <v>0</v>
      </c>
      <c r="AD87" s="130">
        <v>0</v>
      </c>
      <c r="AE87" s="130">
        <v>0</v>
      </c>
      <c r="AF87" s="130">
        <v>0</v>
      </c>
      <c r="AG87" s="130">
        <v>0</v>
      </c>
      <c r="AH87" s="130">
        <v>0</v>
      </c>
      <c r="AI87" s="130">
        <v>0</v>
      </c>
      <c r="AJ87" s="130">
        <v>0</v>
      </c>
      <c r="AK87" s="130">
        <v>0</v>
      </c>
      <c r="AL87" s="130">
        <v>0</v>
      </c>
      <c r="AM87" s="130">
        <v>0</v>
      </c>
      <c r="AN87" s="130">
        <v>0</v>
      </c>
      <c r="AO87" s="130">
        <v>0</v>
      </c>
      <c r="AP87" s="130">
        <v>0</v>
      </c>
      <c r="AQ87" s="130">
        <v>0</v>
      </c>
      <c r="AR87" s="130">
        <v>0</v>
      </c>
      <c r="AS87" s="130">
        <v>0</v>
      </c>
      <c r="AT87" s="130">
        <v>0</v>
      </c>
      <c r="AU87" s="130">
        <v>0</v>
      </c>
      <c r="AV87" s="130">
        <v>0</v>
      </c>
      <c r="AW87" s="130">
        <v>0</v>
      </c>
      <c r="AX87" s="130">
        <v>0</v>
      </c>
      <c r="AY87" s="130">
        <v>0</v>
      </c>
      <c r="AZ87" s="130">
        <v>0</v>
      </c>
      <c r="BA87" s="130">
        <v>0</v>
      </c>
      <c r="BB87" s="130">
        <v>0</v>
      </c>
      <c r="BC87" s="130">
        <v>0</v>
      </c>
      <c r="BD87" s="130">
        <v>0</v>
      </c>
      <c r="BE87" s="130">
        <v>0</v>
      </c>
      <c r="BF87" s="130">
        <v>0</v>
      </c>
      <c r="BG87" s="130">
        <v>0</v>
      </c>
      <c r="BJ87" s="244">
        <v>0</v>
      </c>
      <c r="BK87" s="244">
        <v>0</v>
      </c>
      <c r="BL87" s="244">
        <v>0</v>
      </c>
      <c r="BM87" s="244">
        <v>0</v>
      </c>
    </row>
    <row r="88" spans="1:65" x14ac:dyDescent="0.25">
      <c r="A88" s="235" t="s">
        <v>1708</v>
      </c>
      <c r="B88" s="235" t="s">
        <v>1705</v>
      </c>
      <c r="E88" s="235">
        <v>14</v>
      </c>
      <c r="F88" s="235">
        <v>21</v>
      </c>
      <c r="G88" s="235">
        <v>39</v>
      </c>
      <c r="H88" s="235">
        <v>4</v>
      </c>
      <c r="I88" s="235">
        <v>2</v>
      </c>
      <c r="J88" s="235">
        <v>80</v>
      </c>
      <c r="K88" s="131">
        <v>6540</v>
      </c>
      <c r="L88" s="59" t="s">
        <v>494</v>
      </c>
      <c r="M88" s="132">
        <v>0</v>
      </c>
      <c r="N88" s="132">
        <v>23750000</v>
      </c>
      <c r="O88" s="132">
        <v>0</v>
      </c>
      <c r="P88" s="130">
        <v>-23750000</v>
      </c>
      <c r="Q88" s="59" t="s">
        <v>95</v>
      </c>
      <c r="R88" s="59" t="s">
        <v>40</v>
      </c>
      <c r="S88" s="138" t="s">
        <v>289</v>
      </c>
      <c r="T88" s="138" t="s">
        <v>289</v>
      </c>
      <c r="U88" s="138" t="s">
        <v>157</v>
      </c>
      <c r="V88" s="128">
        <v>6160</v>
      </c>
      <c r="W88" s="138" t="s">
        <v>660</v>
      </c>
      <c r="X88" s="130">
        <v>1875000</v>
      </c>
      <c r="Y88" s="130">
        <v>0</v>
      </c>
      <c r="Z88" s="130">
        <v>-1875000</v>
      </c>
      <c r="AA88" s="130">
        <v>1875000</v>
      </c>
      <c r="AB88" s="130">
        <v>0</v>
      </c>
      <c r="AC88" s="130">
        <v>-1875000</v>
      </c>
      <c r="AD88" s="130">
        <v>1875000</v>
      </c>
      <c r="AE88" s="130">
        <v>0</v>
      </c>
      <c r="AF88" s="130">
        <v>-1875000</v>
      </c>
      <c r="AG88" s="130">
        <v>1875000</v>
      </c>
      <c r="AH88" s="130">
        <v>0</v>
      </c>
      <c r="AI88" s="130">
        <v>-1875000</v>
      </c>
      <c r="AJ88" s="130">
        <v>1875000</v>
      </c>
      <c r="AK88" s="130">
        <v>0</v>
      </c>
      <c r="AL88" s="130">
        <v>-1875000</v>
      </c>
      <c r="AM88" s="130">
        <v>1875000</v>
      </c>
      <c r="AN88" s="130">
        <v>0</v>
      </c>
      <c r="AO88" s="130">
        <v>-1875000</v>
      </c>
      <c r="AP88" s="130">
        <v>1875000</v>
      </c>
      <c r="AQ88" s="130">
        <v>0</v>
      </c>
      <c r="AR88" s="130">
        <v>-1875000</v>
      </c>
      <c r="AS88" s="130">
        <v>1875000</v>
      </c>
      <c r="AT88" s="130">
        <v>0</v>
      </c>
      <c r="AU88" s="130">
        <v>-1875000</v>
      </c>
      <c r="AV88" s="130">
        <v>1875000</v>
      </c>
      <c r="AW88" s="130">
        <v>0</v>
      </c>
      <c r="AX88" s="130">
        <v>-1875000</v>
      </c>
      <c r="AY88" s="130">
        <v>1875000</v>
      </c>
      <c r="AZ88" s="130">
        <v>0</v>
      </c>
      <c r="BA88" s="130">
        <v>-1875000</v>
      </c>
      <c r="BB88" s="130">
        <v>1875000</v>
      </c>
      <c r="BC88" s="130">
        <v>0</v>
      </c>
      <c r="BD88" s="130">
        <v>-1875000</v>
      </c>
      <c r="BE88" s="130">
        <v>3125000</v>
      </c>
      <c r="BF88" s="130">
        <v>0</v>
      </c>
      <c r="BG88" s="130">
        <v>-3125000</v>
      </c>
      <c r="BJ88" s="244">
        <v>-5625000</v>
      </c>
      <c r="BK88" s="244">
        <v>-5625000</v>
      </c>
      <c r="BL88" s="244">
        <v>-5625000</v>
      </c>
      <c r="BM88" s="244">
        <v>-6875000</v>
      </c>
    </row>
    <row r="89" spans="1:65" x14ac:dyDescent="0.25">
      <c r="A89" s="235" t="s">
        <v>1709</v>
      </c>
      <c r="B89" s="235" t="s">
        <v>1670</v>
      </c>
      <c r="E89" s="235">
        <v>14</v>
      </c>
      <c r="F89" s="235">
        <v>21</v>
      </c>
      <c r="G89" s="235">
        <v>40</v>
      </c>
      <c r="H89" s="235">
        <v>4</v>
      </c>
      <c r="I89" s="235">
        <v>2</v>
      </c>
      <c r="J89" s="235">
        <v>81</v>
      </c>
      <c r="K89" s="131">
        <v>6600</v>
      </c>
      <c r="L89" s="59" t="s">
        <v>82</v>
      </c>
      <c r="M89" s="132">
        <v>0</v>
      </c>
      <c r="N89" s="132">
        <v>0</v>
      </c>
      <c r="O89" s="132">
        <v>0</v>
      </c>
      <c r="P89" s="130">
        <v>0</v>
      </c>
      <c r="Q89" s="59" t="s">
        <v>95</v>
      </c>
      <c r="R89" s="59" t="s">
        <v>40</v>
      </c>
      <c r="S89" s="138" t="s">
        <v>136</v>
      </c>
      <c r="T89" s="138" t="s">
        <v>136</v>
      </c>
      <c r="U89" s="138" t="s">
        <v>158</v>
      </c>
      <c r="V89" s="128">
        <v>6000</v>
      </c>
      <c r="W89" s="138" t="s">
        <v>635</v>
      </c>
      <c r="X89" s="130">
        <v>0</v>
      </c>
      <c r="Y89" s="130">
        <v>0</v>
      </c>
      <c r="Z89" s="130">
        <v>0</v>
      </c>
      <c r="AA89" s="130">
        <v>0</v>
      </c>
      <c r="AB89" s="130">
        <v>0</v>
      </c>
      <c r="AC89" s="130">
        <v>0</v>
      </c>
      <c r="AD89" s="130">
        <v>0</v>
      </c>
      <c r="AE89" s="130">
        <v>0</v>
      </c>
      <c r="AF89" s="130">
        <v>0</v>
      </c>
      <c r="AG89" s="130">
        <v>0</v>
      </c>
      <c r="AH89" s="130">
        <v>0</v>
      </c>
      <c r="AI89" s="130">
        <v>0</v>
      </c>
      <c r="AJ89" s="130">
        <v>0</v>
      </c>
      <c r="AK89" s="130">
        <v>0</v>
      </c>
      <c r="AL89" s="130">
        <v>0</v>
      </c>
      <c r="AM89" s="130">
        <v>0</v>
      </c>
      <c r="AN89" s="130">
        <v>0</v>
      </c>
      <c r="AO89" s="130">
        <v>0</v>
      </c>
      <c r="AP89" s="130">
        <v>0</v>
      </c>
      <c r="AQ89" s="130">
        <v>0</v>
      </c>
      <c r="AR89" s="130">
        <v>0</v>
      </c>
      <c r="AS89" s="130">
        <v>0</v>
      </c>
      <c r="AT89" s="130">
        <v>0</v>
      </c>
      <c r="AU89" s="130">
        <v>0</v>
      </c>
      <c r="AV89" s="130">
        <v>0</v>
      </c>
      <c r="AW89" s="130">
        <v>0</v>
      </c>
      <c r="AX89" s="130">
        <v>0</v>
      </c>
      <c r="AY89" s="130">
        <v>0</v>
      </c>
      <c r="AZ89" s="130">
        <v>0</v>
      </c>
      <c r="BA89" s="130">
        <v>0</v>
      </c>
      <c r="BB89" s="130">
        <v>0</v>
      </c>
      <c r="BC89" s="130">
        <v>0</v>
      </c>
      <c r="BD89" s="130">
        <v>0</v>
      </c>
      <c r="BE89" s="130">
        <v>0</v>
      </c>
      <c r="BF89" s="130">
        <v>0</v>
      </c>
      <c r="BG89" s="130">
        <v>0</v>
      </c>
      <c r="BJ89" s="244">
        <v>0</v>
      </c>
      <c r="BK89" s="244">
        <v>0</v>
      </c>
      <c r="BL89" s="244">
        <v>0</v>
      </c>
      <c r="BM89" s="244">
        <v>0</v>
      </c>
    </row>
    <row r="90" spans="1:65" x14ac:dyDescent="0.25">
      <c r="A90" s="235" t="s">
        <v>1710</v>
      </c>
      <c r="B90" s="235" t="s">
        <v>1623</v>
      </c>
      <c r="E90" s="235">
        <v>15</v>
      </c>
      <c r="F90" s="235">
        <v>21</v>
      </c>
      <c r="G90" s="235">
        <v>40</v>
      </c>
      <c r="H90" s="235">
        <v>4</v>
      </c>
      <c r="I90" s="235">
        <v>2</v>
      </c>
      <c r="J90" s="235">
        <v>82</v>
      </c>
      <c r="K90" s="131">
        <v>7100</v>
      </c>
      <c r="L90" s="59" t="s">
        <v>495</v>
      </c>
      <c r="M90" s="132">
        <v>0</v>
      </c>
      <c r="N90" s="132">
        <v>0</v>
      </c>
      <c r="O90" s="132">
        <v>0</v>
      </c>
      <c r="P90" s="130">
        <v>0</v>
      </c>
      <c r="Q90" s="59" t="s">
        <v>96</v>
      </c>
      <c r="R90" s="59" t="s">
        <v>39</v>
      </c>
      <c r="S90" s="138" t="s">
        <v>39</v>
      </c>
      <c r="T90" s="138" t="s">
        <v>39</v>
      </c>
      <c r="U90" s="138" t="s">
        <v>159</v>
      </c>
      <c r="V90" s="128">
        <v>4010</v>
      </c>
      <c r="W90" s="138" t="s">
        <v>606</v>
      </c>
      <c r="X90" s="130">
        <v>0</v>
      </c>
      <c r="Y90" s="130">
        <v>0</v>
      </c>
      <c r="Z90" s="130">
        <v>0</v>
      </c>
      <c r="AA90" s="130">
        <v>0</v>
      </c>
      <c r="AB90" s="130">
        <v>0</v>
      </c>
      <c r="AC90" s="130">
        <v>0</v>
      </c>
      <c r="AD90" s="130">
        <v>0</v>
      </c>
      <c r="AE90" s="130">
        <v>0</v>
      </c>
      <c r="AF90" s="130">
        <v>0</v>
      </c>
      <c r="AG90" s="130">
        <v>0</v>
      </c>
      <c r="AH90" s="130">
        <v>0</v>
      </c>
      <c r="AI90" s="130">
        <v>0</v>
      </c>
      <c r="AJ90" s="130">
        <v>0</v>
      </c>
      <c r="AK90" s="130">
        <v>0</v>
      </c>
      <c r="AL90" s="130">
        <v>0</v>
      </c>
      <c r="AM90" s="130">
        <v>0</v>
      </c>
      <c r="AN90" s="130">
        <v>0</v>
      </c>
      <c r="AO90" s="130">
        <v>0</v>
      </c>
      <c r="AP90" s="130">
        <v>0</v>
      </c>
      <c r="AQ90" s="130">
        <v>0</v>
      </c>
      <c r="AR90" s="130">
        <v>0</v>
      </c>
      <c r="AS90" s="130">
        <v>0</v>
      </c>
      <c r="AT90" s="130">
        <v>0</v>
      </c>
      <c r="AU90" s="130">
        <v>0</v>
      </c>
      <c r="AV90" s="130">
        <v>0</v>
      </c>
      <c r="AW90" s="130">
        <v>0</v>
      </c>
      <c r="AX90" s="130">
        <v>0</v>
      </c>
      <c r="AY90" s="130">
        <v>0</v>
      </c>
      <c r="AZ90" s="130">
        <v>0</v>
      </c>
      <c r="BA90" s="130">
        <v>0</v>
      </c>
      <c r="BB90" s="130">
        <v>0</v>
      </c>
      <c r="BC90" s="130">
        <v>0</v>
      </c>
      <c r="BD90" s="130">
        <v>0</v>
      </c>
      <c r="BE90" s="130">
        <v>0</v>
      </c>
      <c r="BF90" s="130">
        <v>0</v>
      </c>
      <c r="BG90" s="130">
        <v>0</v>
      </c>
      <c r="BJ90" s="244">
        <v>0</v>
      </c>
      <c r="BK90" s="244">
        <v>0</v>
      </c>
      <c r="BL90" s="244">
        <v>0</v>
      </c>
      <c r="BM90" s="244">
        <v>0</v>
      </c>
    </row>
    <row r="91" spans="1:65" x14ac:dyDescent="0.25">
      <c r="A91" s="235" t="s">
        <v>1711</v>
      </c>
      <c r="B91" s="235" t="s">
        <v>1623</v>
      </c>
      <c r="E91" s="235">
        <v>16</v>
      </c>
      <c r="F91" s="235">
        <v>21</v>
      </c>
      <c r="G91" s="235">
        <v>40</v>
      </c>
      <c r="H91" s="235">
        <v>4</v>
      </c>
      <c r="I91" s="235">
        <v>2</v>
      </c>
      <c r="J91" s="235">
        <v>83</v>
      </c>
      <c r="K91" s="131">
        <v>7110</v>
      </c>
      <c r="L91" s="59" t="s">
        <v>496</v>
      </c>
      <c r="M91" s="132">
        <v>0</v>
      </c>
      <c r="N91" s="132">
        <v>0</v>
      </c>
      <c r="O91" s="132">
        <v>0</v>
      </c>
      <c r="P91" s="130">
        <v>0</v>
      </c>
      <c r="Q91" s="59" t="s">
        <v>96</v>
      </c>
      <c r="R91" s="59" t="s">
        <v>39</v>
      </c>
      <c r="S91" s="138" t="s">
        <v>39</v>
      </c>
      <c r="T91" s="138" t="s">
        <v>39</v>
      </c>
      <c r="U91" s="138" t="s">
        <v>159</v>
      </c>
      <c r="V91" s="128">
        <v>4010</v>
      </c>
      <c r="W91" s="138" t="s">
        <v>606</v>
      </c>
      <c r="X91" s="130">
        <v>0</v>
      </c>
      <c r="Y91" s="130">
        <v>0</v>
      </c>
      <c r="Z91" s="130">
        <v>0</v>
      </c>
      <c r="AA91" s="130">
        <v>0</v>
      </c>
      <c r="AB91" s="130">
        <v>0</v>
      </c>
      <c r="AC91" s="130">
        <v>0</v>
      </c>
      <c r="AD91" s="130">
        <v>0</v>
      </c>
      <c r="AE91" s="130">
        <v>0</v>
      </c>
      <c r="AF91" s="130">
        <v>0</v>
      </c>
      <c r="AG91" s="130">
        <v>0</v>
      </c>
      <c r="AH91" s="130">
        <v>0</v>
      </c>
      <c r="AI91" s="130">
        <v>0</v>
      </c>
      <c r="AJ91" s="130">
        <v>0</v>
      </c>
      <c r="AK91" s="130">
        <v>0</v>
      </c>
      <c r="AL91" s="130">
        <v>0</v>
      </c>
      <c r="AM91" s="130">
        <v>0</v>
      </c>
      <c r="AN91" s="130">
        <v>0</v>
      </c>
      <c r="AO91" s="130">
        <v>0</v>
      </c>
      <c r="AP91" s="130">
        <v>0</v>
      </c>
      <c r="AQ91" s="130">
        <v>0</v>
      </c>
      <c r="AR91" s="130">
        <v>0</v>
      </c>
      <c r="AS91" s="130">
        <v>0</v>
      </c>
      <c r="AT91" s="130">
        <v>0</v>
      </c>
      <c r="AU91" s="130">
        <v>0</v>
      </c>
      <c r="AV91" s="130">
        <v>0</v>
      </c>
      <c r="AW91" s="130">
        <v>0</v>
      </c>
      <c r="AX91" s="130">
        <v>0</v>
      </c>
      <c r="AY91" s="130">
        <v>0</v>
      </c>
      <c r="AZ91" s="130">
        <v>0</v>
      </c>
      <c r="BA91" s="130">
        <v>0</v>
      </c>
      <c r="BB91" s="130">
        <v>0</v>
      </c>
      <c r="BC91" s="130">
        <v>0</v>
      </c>
      <c r="BD91" s="130">
        <v>0</v>
      </c>
      <c r="BE91" s="130">
        <v>0</v>
      </c>
      <c r="BF91" s="130">
        <v>0</v>
      </c>
      <c r="BG91" s="130">
        <v>0</v>
      </c>
      <c r="BJ91" s="244">
        <v>0</v>
      </c>
      <c r="BK91" s="244">
        <v>0</v>
      </c>
      <c r="BL91" s="244">
        <v>0</v>
      </c>
      <c r="BM91" s="244">
        <v>0</v>
      </c>
    </row>
    <row r="92" spans="1:65" x14ac:dyDescent="0.25">
      <c r="A92" s="235" t="s">
        <v>1712</v>
      </c>
      <c r="B92" s="235" t="s">
        <v>1702</v>
      </c>
      <c r="E92" s="235">
        <v>16</v>
      </c>
      <c r="F92" s="235">
        <v>21</v>
      </c>
      <c r="G92" s="235">
        <v>40</v>
      </c>
      <c r="H92" s="235">
        <v>4</v>
      </c>
      <c r="I92" s="235">
        <v>3</v>
      </c>
      <c r="J92" s="235">
        <v>84</v>
      </c>
      <c r="K92" s="131">
        <v>8100</v>
      </c>
      <c r="L92" s="59" t="s">
        <v>76</v>
      </c>
      <c r="M92" s="132">
        <v>0</v>
      </c>
      <c r="N92" s="132">
        <v>20429106.396554977</v>
      </c>
      <c r="O92" s="132">
        <v>0</v>
      </c>
      <c r="P92" s="130">
        <v>-20429106.396554977</v>
      </c>
      <c r="Q92" s="59" t="s">
        <v>95</v>
      </c>
      <c r="R92" s="59" t="s">
        <v>40</v>
      </c>
      <c r="S92" s="138" t="s">
        <v>135</v>
      </c>
      <c r="T92" s="138" t="s">
        <v>135</v>
      </c>
      <c r="U92" s="138" t="s">
        <v>159</v>
      </c>
      <c r="V92" s="128">
        <v>7010</v>
      </c>
      <c r="W92" s="138" t="s">
        <v>654</v>
      </c>
      <c r="X92" s="130">
        <v>953339.23727616901</v>
      </c>
      <c r="Y92" s="130">
        <v>0</v>
      </c>
      <c r="Z92" s="130">
        <v>-953339.23727616901</v>
      </c>
      <c r="AA92" s="130">
        <v>1971324.9865027461</v>
      </c>
      <c r="AB92" s="130">
        <v>0</v>
      </c>
      <c r="AC92" s="130">
        <v>-1971324.9865027461</v>
      </c>
      <c r="AD92" s="130">
        <v>1932090.002620189</v>
      </c>
      <c r="AE92" s="130">
        <v>0</v>
      </c>
      <c r="AF92" s="130">
        <v>-1932090.002620189</v>
      </c>
      <c r="AG92" s="130">
        <v>1892552.019566203</v>
      </c>
      <c r="AH92" s="130">
        <v>0</v>
      </c>
      <c r="AI92" s="130">
        <v>-1892552.019566203</v>
      </c>
      <c r="AJ92" s="130">
        <v>1852708.3796435217</v>
      </c>
      <c r="AK92" s="130">
        <v>0</v>
      </c>
      <c r="AL92" s="130">
        <v>-1852708.3796435217</v>
      </c>
      <c r="AM92" s="130">
        <v>1812556.4001291329</v>
      </c>
      <c r="AN92" s="130">
        <v>0</v>
      </c>
      <c r="AO92" s="130">
        <v>-1812556.4001291329</v>
      </c>
      <c r="AP92" s="130">
        <v>1772093.3730304835</v>
      </c>
      <c r="AQ92" s="130">
        <v>0</v>
      </c>
      <c r="AR92" s="130">
        <v>-1772093.3730304835</v>
      </c>
      <c r="AS92" s="130">
        <v>1731316.5648392765</v>
      </c>
      <c r="AT92" s="130">
        <v>0</v>
      </c>
      <c r="AU92" s="130">
        <v>-1731316.5648392765</v>
      </c>
      <c r="AV92" s="130">
        <v>1690223.2162828296</v>
      </c>
      <c r="AW92" s="130">
        <v>0</v>
      </c>
      <c r="AX92" s="130">
        <v>-1690223.2162828296</v>
      </c>
      <c r="AY92" s="130">
        <v>1648810.5420729769</v>
      </c>
      <c r="AZ92" s="130">
        <v>0</v>
      </c>
      <c r="BA92" s="130">
        <v>-1648810.5420729769</v>
      </c>
      <c r="BB92" s="130">
        <v>1607075.7306524846</v>
      </c>
      <c r="BC92" s="130">
        <v>0</v>
      </c>
      <c r="BD92" s="130">
        <v>-1607075.7306524846</v>
      </c>
      <c r="BE92" s="130">
        <v>1565015.9439389613</v>
      </c>
      <c r="BF92" s="130">
        <v>0</v>
      </c>
      <c r="BG92" s="130">
        <v>-1565015.9439389613</v>
      </c>
      <c r="BJ92" s="244">
        <v>-4856754.2263991041</v>
      </c>
      <c r="BK92" s="244">
        <v>-5557816.7993388576</v>
      </c>
      <c r="BL92" s="244">
        <v>-5193633.1541525899</v>
      </c>
      <c r="BM92" s="244">
        <v>-4820902.2166644223</v>
      </c>
    </row>
    <row r="93" spans="1:65" x14ac:dyDescent="0.25">
      <c r="A93" s="235" t="s">
        <v>1713</v>
      </c>
      <c r="B93" s="235" t="s">
        <v>1670</v>
      </c>
      <c r="E93" s="235">
        <v>16</v>
      </c>
      <c r="F93" s="235">
        <v>21</v>
      </c>
      <c r="G93" s="235">
        <v>41</v>
      </c>
      <c r="H93" s="235">
        <v>4</v>
      </c>
      <c r="I93" s="235">
        <v>3</v>
      </c>
      <c r="J93" s="235">
        <v>85</v>
      </c>
      <c r="K93" s="131">
        <v>8110</v>
      </c>
      <c r="L93" s="59" t="s">
        <v>133</v>
      </c>
      <c r="M93" s="132">
        <v>0</v>
      </c>
      <c r="N93" s="132">
        <v>10000000</v>
      </c>
      <c r="O93" s="132">
        <v>0</v>
      </c>
      <c r="P93" s="130">
        <v>-10000000</v>
      </c>
      <c r="Q93" s="59" t="s">
        <v>95</v>
      </c>
      <c r="R93" s="59" t="s">
        <v>40</v>
      </c>
      <c r="S93" s="138" t="s">
        <v>136</v>
      </c>
      <c r="T93" s="138" t="s">
        <v>136</v>
      </c>
      <c r="U93" s="138" t="s">
        <v>159</v>
      </c>
      <c r="V93" s="128">
        <v>6000</v>
      </c>
      <c r="W93" s="138" t="s">
        <v>635</v>
      </c>
      <c r="X93" s="130">
        <v>10000000</v>
      </c>
      <c r="Y93" s="130">
        <v>0</v>
      </c>
      <c r="Z93" s="130">
        <v>-10000000</v>
      </c>
      <c r="AA93" s="130">
        <v>0</v>
      </c>
      <c r="AB93" s="130">
        <v>0</v>
      </c>
      <c r="AC93" s="130">
        <v>0</v>
      </c>
      <c r="AD93" s="130">
        <v>0</v>
      </c>
      <c r="AE93" s="130">
        <v>0</v>
      </c>
      <c r="AF93" s="130">
        <v>0</v>
      </c>
      <c r="AG93" s="130">
        <v>0</v>
      </c>
      <c r="AH93" s="130">
        <v>0</v>
      </c>
      <c r="AI93" s="130">
        <v>0</v>
      </c>
      <c r="AJ93" s="130">
        <v>0</v>
      </c>
      <c r="AK93" s="130">
        <v>0</v>
      </c>
      <c r="AL93" s="130">
        <v>0</v>
      </c>
      <c r="AM93" s="130">
        <v>0</v>
      </c>
      <c r="AN93" s="130">
        <v>0</v>
      </c>
      <c r="AO93" s="130">
        <v>0</v>
      </c>
      <c r="AP93" s="130">
        <v>0</v>
      </c>
      <c r="AQ93" s="130">
        <v>0</v>
      </c>
      <c r="AR93" s="130">
        <v>0</v>
      </c>
      <c r="AS93" s="130">
        <v>0</v>
      </c>
      <c r="AT93" s="130">
        <v>0</v>
      </c>
      <c r="AU93" s="130">
        <v>0</v>
      </c>
      <c r="AV93" s="130">
        <v>0</v>
      </c>
      <c r="AW93" s="130">
        <v>0</v>
      </c>
      <c r="AX93" s="130">
        <v>0</v>
      </c>
      <c r="AY93" s="130">
        <v>0</v>
      </c>
      <c r="AZ93" s="130">
        <v>0</v>
      </c>
      <c r="BA93" s="130">
        <v>0</v>
      </c>
      <c r="BB93" s="130">
        <v>0</v>
      </c>
      <c r="BC93" s="130">
        <v>0</v>
      </c>
      <c r="BD93" s="130">
        <v>0</v>
      </c>
      <c r="BE93" s="130">
        <v>0</v>
      </c>
      <c r="BF93" s="130">
        <v>0</v>
      </c>
      <c r="BG93" s="130">
        <v>0</v>
      </c>
      <c r="BJ93" s="244">
        <v>-10000000</v>
      </c>
      <c r="BK93" s="244">
        <v>0</v>
      </c>
      <c r="BL93" s="244">
        <v>0</v>
      </c>
      <c r="BM93" s="244">
        <v>0</v>
      </c>
    </row>
    <row r="94" spans="1:65" x14ac:dyDescent="0.25">
      <c r="A94" s="235" t="s">
        <v>1714</v>
      </c>
      <c r="B94" s="235" t="s">
        <v>1670</v>
      </c>
      <c r="E94" s="235">
        <v>16</v>
      </c>
      <c r="F94" s="235">
        <v>21</v>
      </c>
      <c r="G94" s="235">
        <v>42</v>
      </c>
      <c r="H94" s="235">
        <v>4</v>
      </c>
      <c r="I94" s="235">
        <v>3</v>
      </c>
      <c r="J94" s="235">
        <v>86</v>
      </c>
      <c r="K94" s="131">
        <v>8120</v>
      </c>
      <c r="L94" s="59" t="s">
        <v>497</v>
      </c>
      <c r="M94" s="132">
        <v>0</v>
      </c>
      <c r="N94" s="132">
        <v>0</v>
      </c>
      <c r="O94" s="132">
        <v>0</v>
      </c>
      <c r="P94" s="130">
        <v>0</v>
      </c>
      <c r="Q94" s="59" t="s">
        <v>95</v>
      </c>
      <c r="R94" s="59" t="s">
        <v>40</v>
      </c>
      <c r="S94" s="138" t="s">
        <v>136</v>
      </c>
      <c r="T94" s="138" t="s">
        <v>136</v>
      </c>
      <c r="U94" s="138" t="s">
        <v>159</v>
      </c>
      <c r="V94" s="128">
        <v>6000</v>
      </c>
      <c r="W94" s="138" t="s">
        <v>635</v>
      </c>
      <c r="X94" s="130">
        <v>0</v>
      </c>
      <c r="Y94" s="130">
        <v>0</v>
      </c>
      <c r="Z94" s="130">
        <v>0</v>
      </c>
      <c r="AA94" s="130">
        <v>0</v>
      </c>
      <c r="AB94" s="130">
        <v>0</v>
      </c>
      <c r="AC94" s="130">
        <v>0</v>
      </c>
      <c r="AD94" s="130">
        <v>0</v>
      </c>
      <c r="AE94" s="130">
        <v>0</v>
      </c>
      <c r="AF94" s="130">
        <v>0</v>
      </c>
      <c r="AG94" s="130">
        <v>0</v>
      </c>
      <c r="AH94" s="130">
        <v>0</v>
      </c>
      <c r="AI94" s="130">
        <v>0</v>
      </c>
      <c r="AJ94" s="130">
        <v>0</v>
      </c>
      <c r="AK94" s="130">
        <v>0</v>
      </c>
      <c r="AL94" s="130">
        <v>0</v>
      </c>
      <c r="AM94" s="130">
        <v>0</v>
      </c>
      <c r="AN94" s="130">
        <v>0</v>
      </c>
      <c r="AO94" s="130">
        <v>0</v>
      </c>
      <c r="AP94" s="130">
        <v>0</v>
      </c>
      <c r="AQ94" s="130">
        <v>0</v>
      </c>
      <c r="AR94" s="130">
        <v>0</v>
      </c>
      <c r="AS94" s="130">
        <v>0</v>
      </c>
      <c r="AT94" s="130">
        <v>0</v>
      </c>
      <c r="AU94" s="130">
        <v>0</v>
      </c>
      <c r="AV94" s="130">
        <v>0</v>
      </c>
      <c r="AW94" s="130">
        <v>0</v>
      </c>
      <c r="AX94" s="130">
        <v>0</v>
      </c>
      <c r="AY94" s="130">
        <v>0</v>
      </c>
      <c r="AZ94" s="130">
        <v>0</v>
      </c>
      <c r="BA94" s="130">
        <v>0</v>
      </c>
      <c r="BB94" s="130">
        <v>0</v>
      </c>
      <c r="BC94" s="130">
        <v>0</v>
      </c>
      <c r="BD94" s="130">
        <v>0</v>
      </c>
      <c r="BE94" s="130">
        <v>0</v>
      </c>
      <c r="BF94" s="130">
        <v>0</v>
      </c>
      <c r="BG94" s="130">
        <v>0</v>
      </c>
      <c r="BJ94" s="244">
        <v>0</v>
      </c>
      <c r="BK94" s="244">
        <v>0</v>
      </c>
      <c r="BL94" s="244">
        <v>0</v>
      </c>
      <c r="BM94" s="244">
        <v>0</v>
      </c>
    </row>
    <row r="95" spans="1:65" x14ac:dyDescent="0.25">
      <c r="A95" s="235" t="s">
        <v>1619</v>
      </c>
      <c r="B95" s="235" t="s">
        <v>1619</v>
      </c>
      <c r="E95" s="235">
        <v>16</v>
      </c>
      <c r="F95" s="235">
        <v>21</v>
      </c>
      <c r="G95" s="235">
        <v>42</v>
      </c>
      <c r="H95" s="235">
        <v>4</v>
      </c>
      <c r="I95" s="235">
        <v>3</v>
      </c>
      <c r="J95" s="235">
        <v>87</v>
      </c>
      <c r="K95" s="131" t="s">
        <v>5</v>
      </c>
      <c r="L95" s="59" t="s">
        <v>5</v>
      </c>
      <c r="M95" s="132" t="s">
        <v>5</v>
      </c>
      <c r="N95" s="132">
        <v>0</v>
      </c>
      <c r="O95" s="132">
        <v>0</v>
      </c>
      <c r="P95" s="130">
        <v>0</v>
      </c>
      <c r="Q95" s="59" t="s">
        <v>5</v>
      </c>
      <c r="R95" s="59" t="s">
        <v>5</v>
      </c>
      <c r="S95" s="138" t="s">
        <v>5</v>
      </c>
      <c r="T95" s="138" t="s">
        <v>5</v>
      </c>
      <c r="U95" s="138" t="s">
        <v>5</v>
      </c>
      <c r="V95" s="128" t="s">
        <v>5</v>
      </c>
      <c r="W95" s="138" t="s">
        <v>5</v>
      </c>
      <c r="X95" s="130">
        <v>0</v>
      </c>
      <c r="Y95" s="130">
        <v>0</v>
      </c>
      <c r="Z95" s="130">
        <v>0</v>
      </c>
      <c r="AA95" s="130">
        <v>0</v>
      </c>
      <c r="AB95" s="130">
        <v>0</v>
      </c>
      <c r="AC95" s="130">
        <v>0</v>
      </c>
      <c r="AD95" s="130">
        <v>0</v>
      </c>
      <c r="AE95" s="130">
        <v>0</v>
      </c>
      <c r="AF95" s="130">
        <v>0</v>
      </c>
      <c r="AG95" s="130">
        <v>0</v>
      </c>
      <c r="AH95" s="130">
        <v>0</v>
      </c>
      <c r="AI95" s="130">
        <v>0</v>
      </c>
      <c r="AJ95" s="130">
        <v>0</v>
      </c>
      <c r="AK95" s="130">
        <v>0</v>
      </c>
      <c r="AL95" s="130">
        <v>0</v>
      </c>
      <c r="AM95" s="130">
        <v>0</v>
      </c>
      <c r="AN95" s="130">
        <v>0</v>
      </c>
      <c r="AO95" s="130">
        <v>0</v>
      </c>
      <c r="AP95" s="130">
        <v>0</v>
      </c>
      <c r="AQ95" s="130">
        <v>0</v>
      </c>
      <c r="AR95" s="130">
        <v>0</v>
      </c>
      <c r="AS95" s="130">
        <v>0</v>
      </c>
      <c r="AT95" s="130">
        <v>0</v>
      </c>
      <c r="AU95" s="130">
        <v>0</v>
      </c>
      <c r="AV95" s="130">
        <v>0</v>
      </c>
      <c r="AW95" s="130">
        <v>0</v>
      </c>
      <c r="AX95" s="130">
        <v>0</v>
      </c>
      <c r="AY95" s="130">
        <v>0</v>
      </c>
      <c r="AZ95" s="130">
        <v>0</v>
      </c>
      <c r="BA95" s="130">
        <v>0</v>
      </c>
      <c r="BB95" s="130">
        <v>0</v>
      </c>
      <c r="BC95" s="130">
        <v>0</v>
      </c>
      <c r="BD95" s="130">
        <v>0</v>
      </c>
      <c r="BE95" s="130">
        <v>0</v>
      </c>
      <c r="BF95" s="130">
        <v>0</v>
      </c>
      <c r="BG95" s="130">
        <v>0</v>
      </c>
      <c r="BJ95" s="244">
        <v>0</v>
      </c>
      <c r="BK95" s="244">
        <v>0</v>
      </c>
      <c r="BL95" s="244">
        <v>0</v>
      </c>
      <c r="BM95" s="244">
        <v>0</v>
      </c>
    </row>
    <row r="96" spans="1:65" x14ac:dyDescent="0.25">
      <c r="A96" s="235" t="s">
        <v>1619</v>
      </c>
      <c r="B96" s="235" t="s">
        <v>1619</v>
      </c>
      <c r="E96" s="235">
        <v>16</v>
      </c>
      <c r="F96" s="235">
        <v>21</v>
      </c>
      <c r="G96" s="235">
        <v>42</v>
      </c>
      <c r="H96" s="235">
        <v>4</v>
      </c>
      <c r="I96" s="235">
        <v>3</v>
      </c>
      <c r="J96" s="235">
        <v>88</v>
      </c>
      <c r="K96" s="131" t="s">
        <v>5</v>
      </c>
      <c r="L96" s="59" t="s">
        <v>5</v>
      </c>
      <c r="M96" s="132" t="s">
        <v>5</v>
      </c>
      <c r="N96" s="132">
        <v>0</v>
      </c>
      <c r="O96" s="132">
        <v>0</v>
      </c>
      <c r="P96" s="130">
        <v>0</v>
      </c>
      <c r="Q96" s="59" t="s">
        <v>5</v>
      </c>
      <c r="R96" s="59" t="s">
        <v>5</v>
      </c>
      <c r="S96" s="138" t="s">
        <v>5</v>
      </c>
      <c r="T96" s="138" t="s">
        <v>5</v>
      </c>
      <c r="U96" s="138" t="s">
        <v>5</v>
      </c>
      <c r="V96" s="128" t="s">
        <v>5</v>
      </c>
      <c r="W96" s="138" t="s">
        <v>5</v>
      </c>
      <c r="X96" s="130">
        <v>0</v>
      </c>
      <c r="Y96" s="130">
        <v>0</v>
      </c>
      <c r="Z96" s="130">
        <v>0</v>
      </c>
      <c r="AA96" s="130">
        <v>0</v>
      </c>
      <c r="AB96" s="130">
        <v>0</v>
      </c>
      <c r="AC96" s="130">
        <v>0</v>
      </c>
      <c r="AD96" s="130">
        <v>0</v>
      </c>
      <c r="AE96" s="130">
        <v>0</v>
      </c>
      <c r="AF96" s="130">
        <v>0</v>
      </c>
      <c r="AG96" s="130">
        <v>0</v>
      </c>
      <c r="AH96" s="130">
        <v>0</v>
      </c>
      <c r="AI96" s="130">
        <v>0</v>
      </c>
      <c r="AJ96" s="130">
        <v>0</v>
      </c>
      <c r="AK96" s="130">
        <v>0</v>
      </c>
      <c r="AL96" s="130">
        <v>0</v>
      </c>
      <c r="AM96" s="130">
        <v>0</v>
      </c>
      <c r="AN96" s="130">
        <v>0</v>
      </c>
      <c r="AO96" s="130">
        <v>0</v>
      </c>
      <c r="AP96" s="130">
        <v>0</v>
      </c>
      <c r="AQ96" s="130">
        <v>0</v>
      </c>
      <c r="AR96" s="130">
        <v>0</v>
      </c>
      <c r="AS96" s="130">
        <v>0</v>
      </c>
      <c r="AT96" s="130">
        <v>0</v>
      </c>
      <c r="AU96" s="130">
        <v>0</v>
      </c>
      <c r="AV96" s="130">
        <v>0</v>
      </c>
      <c r="AW96" s="130">
        <v>0</v>
      </c>
      <c r="AX96" s="130">
        <v>0</v>
      </c>
      <c r="AY96" s="130">
        <v>0</v>
      </c>
      <c r="AZ96" s="130">
        <v>0</v>
      </c>
      <c r="BA96" s="130">
        <v>0</v>
      </c>
      <c r="BB96" s="130">
        <v>0</v>
      </c>
      <c r="BC96" s="130">
        <v>0</v>
      </c>
      <c r="BD96" s="130">
        <v>0</v>
      </c>
      <c r="BE96" s="130">
        <v>0</v>
      </c>
      <c r="BF96" s="130">
        <v>0</v>
      </c>
      <c r="BG96" s="130">
        <v>0</v>
      </c>
      <c r="BJ96" s="244">
        <v>0</v>
      </c>
      <c r="BK96" s="244">
        <v>0</v>
      </c>
      <c r="BL96" s="244">
        <v>0</v>
      </c>
      <c r="BM96" s="244">
        <v>0</v>
      </c>
    </row>
    <row r="97" spans="1:65" x14ac:dyDescent="0.25">
      <c r="A97" s="235" t="s">
        <v>1619</v>
      </c>
      <c r="B97" s="235" t="s">
        <v>1619</v>
      </c>
      <c r="E97" s="235">
        <v>16</v>
      </c>
      <c r="F97" s="235">
        <v>21</v>
      </c>
      <c r="G97" s="235">
        <v>42</v>
      </c>
      <c r="H97" s="235">
        <v>4</v>
      </c>
      <c r="I97" s="235">
        <v>3</v>
      </c>
      <c r="J97" s="235">
        <v>89</v>
      </c>
      <c r="K97" s="131" t="s">
        <v>5</v>
      </c>
      <c r="L97" s="59" t="s">
        <v>5</v>
      </c>
      <c r="M97" s="132" t="s">
        <v>5</v>
      </c>
      <c r="N97" s="132">
        <v>0</v>
      </c>
      <c r="O97" s="132">
        <v>0</v>
      </c>
      <c r="P97" s="130">
        <v>0</v>
      </c>
      <c r="Q97" s="59" t="s">
        <v>5</v>
      </c>
      <c r="R97" s="59" t="s">
        <v>5</v>
      </c>
      <c r="S97" s="138" t="s">
        <v>5</v>
      </c>
      <c r="T97" s="138" t="s">
        <v>5</v>
      </c>
      <c r="U97" s="138" t="s">
        <v>5</v>
      </c>
      <c r="V97" s="128" t="s">
        <v>5</v>
      </c>
      <c r="W97" s="138" t="s">
        <v>5</v>
      </c>
      <c r="X97" s="130">
        <v>0</v>
      </c>
      <c r="Y97" s="130">
        <v>0</v>
      </c>
      <c r="Z97" s="130">
        <v>0</v>
      </c>
      <c r="AA97" s="130">
        <v>0</v>
      </c>
      <c r="AB97" s="130">
        <v>0</v>
      </c>
      <c r="AC97" s="130">
        <v>0</v>
      </c>
      <c r="AD97" s="130">
        <v>0</v>
      </c>
      <c r="AE97" s="130">
        <v>0</v>
      </c>
      <c r="AF97" s="130">
        <v>0</v>
      </c>
      <c r="AG97" s="130">
        <v>0</v>
      </c>
      <c r="AH97" s="130">
        <v>0</v>
      </c>
      <c r="AI97" s="130">
        <v>0</v>
      </c>
      <c r="AJ97" s="130">
        <v>0</v>
      </c>
      <c r="AK97" s="130">
        <v>0</v>
      </c>
      <c r="AL97" s="130">
        <v>0</v>
      </c>
      <c r="AM97" s="130">
        <v>0</v>
      </c>
      <c r="AN97" s="130">
        <v>0</v>
      </c>
      <c r="AO97" s="130">
        <v>0</v>
      </c>
      <c r="AP97" s="130">
        <v>0</v>
      </c>
      <c r="AQ97" s="130">
        <v>0</v>
      </c>
      <c r="AR97" s="130">
        <v>0</v>
      </c>
      <c r="AS97" s="130">
        <v>0</v>
      </c>
      <c r="AT97" s="130">
        <v>0</v>
      </c>
      <c r="AU97" s="130">
        <v>0</v>
      </c>
      <c r="AV97" s="130">
        <v>0</v>
      </c>
      <c r="AW97" s="130">
        <v>0</v>
      </c>
      <c r="AX97" s="130">
        <v>0</v>
      </c>
      <c r="AY97" s="130">
        <v>0</v>
      </c>
      <c r="AZ97" s="130">
        <v>0</v>
      </c>
      <c r="BA97" s="130">
        <v>0</v>
      </c>
      <c r="BB97" s="130">
        <v>0</v>
      </c>
      <c r="BC97" s="130">
        <v>0</v>
      </c>
      <c r="BD97" s="130">
        <v>0</v>
      </c>
      <c r="BE97" s="130">
        <v>0</v>
      </c>
      <c r="BF97" s="130">
        <v>0</v>
      </c>
      <c r="BG97" s="130">
        <v>0</v>
      </c>
      <c r="BJ97" s="244">
        <v>0</v>
      </c>
      <c r="BK97" s="244">
        <v>0</v>
      </c>
      <c r="BL97" s="244">
        <v>0</v>
      </c>
      <c r="BM97" s="244">
        <v>0</v>
      </c>
    </row>
    <row r="98" spans="1:65" x14ac:dyDescent="0.25">
      <c r="A98" s="235" t="s">
        <v>1619</v>
      </c>
      <c r="B98" s="235" t="s">
        <v>1619</v>
      </c>
      <c r="E98" s="235">
        <v>16</v>
      </c>
      <c r="F98" s="235">
        <v>21</v>
      </c>
      <c r="G98" s="235">
        <v>42</v>
      </c>
      <c r="H98" s="235">
        <v>4</v>
      </c>
      <c r="I98" s="235">
        <v>3</v>
      </c>
      <c r="J98" s="235">
        <v>90</v>
      </c>
      <c r="K98" s="131" t="s">
        <v>5</v>
      </c>
      <c r="L98" s="59" t="s">
        <v>5</v>
      </c>
      <c r="M98" s="132" t="s">
        <v>5</v>
      </c>
      <c r="N98" s="132">
        <v>0</v>
      </c>
      <c r="O98" s="132">
        <v>0</v>
      </c>
      <c r="P98" s="130">
        <v>0</v>
      </c>
      <c r="Q98" s="59" t="s">
        <v>5</v>
      </c>
      <c r="R98" s="59" t="s">
        <v>5</v>
      </c>
      <c r="S98" s="138" t="s">
        <v>5</v>
      </c>
      <c r="T98" s="138" t="s">
        <v>5</v>
      </c>
      <c r="U98" s="138" t="s">
        <v>5</v>
      </c>
      <c r="V98" s="128" t="s">
        <v>5</v>
      </c>
      <c r="W98" s="138" t="s">
        <v>5</v>
      </c>
      <c r="X98" s="130">
        <v>0</v>
      </c>
      <c r="Y98" s="130">
        <v>0</v>
      </c>
      <c r="Z98" s="130">
        <v>0</v>
      </c>
      <c r="AA98" s="130">
        <v>0</v>
      </c>
      <c r="AB98" s="130">
        <v>0</v>
      </c>
      <c r="AC98" s="130">
        <v>0</v>
      </c>
      <c r="AD98" s="130">
        <v>0</v>
      </c>
      <c r="AE98" s="130">
        <v>0</v>
      </c>
      <c r="AF98" s="130">
        <v>0</v>
      </c>
      <c r="AG98" s="130">
        <v>0</v>
      </c>
      <c r="AH98" s="130">
        <v>0</v>
      </c>
      <c r="AI98" s="130">
        <v>0</v>
      </c>
      <c r="AJ98" s="130">
        <v>0</v>
      </c>
      <c r="AK98" s="130">
        <v>0</v>
      </c>
      <c r="AL98" s="130">
        <v>0</v>
      </c>
      <c r="AM98" s="130">
        <v>0</v>
      </c>
      <c r="AN98" s="130">
        <v>0</v>
      </c>
      <c r="AO98" s="130">
        <v>0</v>
      </c>
      <c r="AP98" s="130">
        <v>0</v>
      </c>
      <c r="AQ98" s="130">
        <v>0</v>
      </c>
      <c r="AR98" s="130">
        <v>0</v>
      </c>
      <c r="AS98" s="130">
        <v>0</v>
      </c>
      <c r="AT98" s="130">
        <v>0</v>
      </c>
      <c r="AU98" s="130">
        <v>0</v>
      </c>
      <c r="AV98" s="130">
        <v>0</v>
      </c>
      <c r="AW98" s="130">
        <v>0</v>
      </c>
      <c r="AX98" s="130">
        <v>0</v>
      </c>
      <c r="AY98" s="130">
        <v>0</v>
      </c>
      <c r="AZ98" s="130">
        <v>0</v>
      </c>
      <c r="BA98" s="130">
        <v>0</v>
      </c>
      <c r="BB98" s="130">
        <v>0</v>
      </c>
      <c r="BC98" s="130">
        <v>0</v>
      </c>
      <c r="BD98" s="130">
        <v>0</v>
      </c>
      <c r="BE98" s="130">
        <v>0</v>
      </c>
      <c r="BF98" s="130">
        <v>0</v>
      </c>
      <c r="BG98" s="130">
        <v>0</v>
      </c>
      <c r="BJ98" s="244">
        <v>0</v>
      </c>
      <c r="BK98" s="244">
        <v>0</v>
      </c>
      <c r="BL98" s="244">
        <v>0</v>
      </c>
      <c r="BM98" s="244">
        <v>0</v>
      </c>
    </row>
    <row r="99" spans="1:65" x14ac:dyDescent="0.25">
      <c r="A99" s="235" t="s">
        <v>1619</v>
      </c>
      <c r="B99" s="235" t="s">
        <v>1619</v>
      </c>
      <c r="E99" s="235">
        <v>16</v>
      </c>
      <c r="F99" s="235">
        <v>21</v>
      </c>
      <c r="G99" s="235">
        <v>42</v>
      </c>
      <c r="H99" s="235">
        <v>4</v>
      </c>
      <c r="I99" s="235">
        <v>3</v>
      </c>
      <c r="J99" s="235">
        <v>91</v>
      </c>
      <c r="K99" s="131" t="s">
        <v>5</v>
      </c>
      <c r="L99" s="59" t="s">
        <v>5</v>
      </c>
      <c r="M99" s="132" t="s">
        <v>5</v>
      </c>
      <c r="N99" s="132">
        <v>0</v>
      </c>
      <c r="O99" s="132">
        <v>0</v>
      </c>
      <c r="P99" s="130">
        <v>0</v>
      </c>
      <c r="Q99" s="59" t="s">
        <v>5</v>
      </c>
      <c r="R99" s="59" t="s">
        <v>5</v>
      </c>
      <c r="S99" s="138" t="s">
        <v>5</v>
      </c>
      <c r="T99" s="138" t="s">
        <v>5</v>
      </c>
      <c r="U99" s="138" t="s">
        <v>5</v>
      </c>
      <c r="V99" s="128" t="s">
        <v>5</v>
      </c>
      <c r="W99" s="138" t="s">
        <v>5</v>
      </c>
      <c r="X99" s="130">
        <v>0</v>
      </c>
      <c r="Y99" s="130">
        <v>0</v>
      </c>
      <c r="Z99" s="130">
        <v>0</v>
      </c>
      <c r="AA99" s="130">
        <v>0</v>
      </c>
      <c r="AB99" s="130">
        <v>0</v>
      </c>
      <c r="AC99" s="130">
        <v>0</v>
      </c>
      <c r="AD99" s="130">
        <v>0</v>
      </c>
      <c r="AE99" s="130">
        <v>0</v>
      </c>
      <c r="AF99" s="130">
        <v>0</v>
      </c>
      <c r="AG99" s="130">
        <v>0</v>
      </c>
      <c r="AH99" s="130">
        <v>0</v>
      </c>
      <c r="AI99" s="130">
        <v>0</v>
      </c>
      <c r="AJ99" s="130">
        <v>0</v>
      </c>
      <c r="AK99" s="130">
        <v>0</v>
      </c>
      <c r="AL99" s="130">
        <v>0</v>
      </c>
      <c r="AM99" s="130">
        <v>0</v>
      </c>
      <c r="AN99" s="130">
        <v>0</v>
      </c>
      <c r="AO99" s="130">
        <v>0</v>
      </c>
      <c r="AP99" s="130">
        <v>0</v>
      </c>
      <c r="AQ99" s="130">
        <v>0</v>
      </c>
      <c r="AR99" s="130">
        <v>0</v>
      </c>
      <c r="AS99" s="130">
        <v>0</v>
      </c>
      <c r="AT99" s="130">
        <v>0</v>
      </c>
      <c r="AU99" s="130">
        <v>0</v>
      </c>
      <c r="AV99" s="130">
        <v>0</v>
      </c>
      <c r="AW99" s="130">
        <v>0</v>
      </c>
      <c r="AX99" s="130">
        <v>0</v>
      </c>
      <c r="AY99" s="130">
        <v>0</v>
      </c>
      <c r="AZ99" s="130">
        <v>0</v>
      </c>
      <c r="BA99" s="130">
        <v>0</v>
      </c>
      <c r="BB99" s="130">
        <v>0</v>
      </c>
      <c r="BC99" s="130">
        <v>0</v>
      </c>
      <c r="BD99" s="130">
        <v>0</v>
      </c>
      <c r="BE99" s="130">
        <v>0</v>
      </c>
      <c r="BF99" s="130">
        <v>0</v>
      </c>
      <c r="BG99" s="130">
        <v>0</v>
      </c>
      <c r="BJ99" s="244">
        <v>0</v>
      </c>
      <c r="BK99" s="244">
        <v>0</v>
      </c>
      <c r="BL99" s="244">
        <v>0</v>
      </c>
      <c r="BM99" s="244">
        <v>0</v>
      </c>
    </row>
    <row r="100" spans="1:65" x14ac:dyDescent="0.25">
      <c r="A100" s="235" t="s">
        <v>1619</v>
      </c>
      <c r="B100" s="235" t="s">
        <v>1619</v>
      </c>
      <c r="E100" s="235">
        <v>16</v>
      </c>
      <c r="F100" s="235">
        <v>21</v>
      </c>
      <c r="G100" s="235">
        <v>42</v>
      </c>
      <c r="H100" s="235">
        <v>4</v>
      </c>
      <c r="I100" s="235">
        <v>3</v>
      </c>
      <c r="J100" s="235">
        <v>92</v>
      </c>
      <c r="K100" s="131" t="s">
        <v>5</v>
      </c>
      <c r="L100" s="59" t="s">
        <v>5</v>
      </c>
      <c r="M100" s="132" t="s">
        <v>5</v>
      </c>
      <c r="N100" s="132">
        <v>0</v>
      </c>
      <c r="O100" s="132">
        <v>0</v>
      </c>
      <c r="P100" s="130">
        <v>0</v>
      </c>
      <c r="Q100" s="59" t="s">
        <v>5</v>
      </c>
      <c r="R100" s="59" t="s">
        <v>5</v>
      </c>
      <c r="S100" s="138" t="s">
        <v>5</v>
      </c>
      <c r="T100" s="138" t="s">
        <v>5</v>
      </c>
      <c r="U100" s="138" t="s">
        <v>5</v>
      </c>
      <c r="V100" s="128" t="s">
        <v>5</v>
      </c>
      <c r="W100" s="138" t="s">
        <v>5</v>
      </c>
      <c r="X100" s="130">
        <v>0</v>
      </c>
      <c r="Y100" s="130">
        <v>0</v>
      </c>
      <c r="Z100" s="130">
        <v>0</v>
      </c>
      <c r="AA100" s="130">
        <v>0</v>
      </c>
      <c r="AB100" s="130">
        <v>0</v>
      </c>
      <c r="AC100" s="130">
        <v>0</v>
      </c>
      <c r="AD100" s="130">
        <v>0</v>
      </c>
      <c r="AE100" s="130">
        <v>0</v>
      </c>
      <c r="AF100" s="130">
        <v>0</v>
      </c>
      <c r="AG100" s="130">
        <v>0</v>
      </c>
      <c r="AH100" s="130">
        <v>0</v>
      </c>
      <c r="AI100" s="130">
        <v>0</v>
      </c>
      <c r="AJ100" s="130">
        <v>0</v>
      </c>
      <c r="AK100" s="130">
        <v>0</v>
      </c>
      <c r="AL100" s="130">
        <v>0</v>
      </c>
      <c r="AM100" s="130">
        <v>0</v>
      </c>
      <c r="AN100" s="130">
        <v>0</v>
      </c>
      <c r="AO100" s="130">
        <v>0</v>
      </c>
      <c r="AP100" s="130">
        <v>0</v>
      </c>
      <c r="AQ100" s="130">
        <v>0</v>
      </c>
      <c r="AR100" s="130">
        <v>0</v>
      </c>
      <c r="AS100" s="130">
        <v>0</v>
      </c>
      <c r="AT100" s="130">
        <v>0</v>
      </c>
      <c r="AU100" s="130">
        <v>0</v>
      </c>
      <c r="AV100" s="130">
        <v>0</v>
      </c>
      <c r="AW100" s="130">
        <v>0</v>
      </c>
      <c r="AX100" s="130">
        <v>0</v>
      </c>
      <c r="AY100" s="130">
        <v>0</v>
      </c>
      <c r="AZ100" s="130">
        <v>0</v>
      </c>
      <c r="BA100" s="130">
        <v>0</v>
      </c>
      <c r="BB100" s="130">
        <v>0</v>
      </c>
      <c r="BC100" s="130">
        <v>0</v>
      </c>
      <c r="BD100" s="130">
        <v>0</v>
      </c>
      <c r="BE100" s="130">
        <v>0</v>
      </c>
      <c r="BF100" s="130">
        <v>0</v>
      </c>
      <c r="BG100" s="130">
        <v>0</v>
      </c>
      <c r="BJ100" s="244">
        <v>0</v>
      </c>
      <c r="BK100" s="244">
        <v>0</v>
      </c>
      <c r="BL100" s="244">
        <v>0</v>
      </c>
      <c r="BM100" s="244">
        <v>0</v>
      </c>
    </row>
    <row r="101" spans="1:65" x14ac:dyDescent="0.25">
      <c r="A101" s="235" t="s">
        <v>1619</v>
      </c>
      <c r="B101" s="235" t="s">
        <v>1619</v>
      </c>
      <c r="E101" s="235">
        <v>16</v>
      </c>
      <c r="F101" s="235">
        <v>21</v>
      </c>
      <c r="G101" s="235">
        <v>42</v>
      </c>
      <c r="H101" s="235">
        <v>4</v>
      </c>
      <c r="I101" s="235">
        <v>3</v>
      </c>
      <c r="J101" s="235">
        <v>93</v>
      </c>
      <c r="K101" s="131" t="s">
        <v>5</v>
      </c>
      <c r="L101" s="59" t="s">
        <v>5</v>
      </c>
      <c r="M101" s="132" t="s">
        <v>5</v>
      </c>
      <c r="N101" s="132">
        <v>0</v>
      </c>
      <c r="O101" s="132">
        <v>0</v>
      </c>
      <c r="P101" s="130">
        <v>0</v>
      </c>
      <c r="Q101" s="59" t="s">
        <v>5</v>
      </c>
      <c r="R101" s="59" t="s">
        <v>5</v>
      </c>
      <c r="S101" s="138" t="s">
        <v>5</v>
      </c>
      <c r="T101" s="138" t="s">
        <v>5</v>
      </c>
      <c r="U101" s="138" t="s">
        <v>5</v>
      </c>
      <c r="V101" s="128" t="s">
        <v>5</v>
      </c>
      <c r="W101" s="138" t="s">
        <v>5</v>
      </c>
      <c r="X101" s="130">
        <v>0</v>
      </c>
      <c r="Y101" s="130">
        <v>0</v>
      </c>
      <c r="Z101" s="130">
        <v>0</v>
      </c>
      <c r="AA101" s="130">
        <v>0</v>
      </c>
      <c r="AB101" s="130">
        <v>0</v>
      </c>
      <c r="AC101" s="130">
        <v>0</v>
      </c>
      <c r="AD101" s="130">
        <v>0</v>
      </c>
      <c r="AE101" s="130">
        <v>0</v>
      </c>
      <c r="AF101" s="130">
        <v>0</v>
      </c>
      <c r="AG101" s="130">
        <v>0</v>
      </c>
      <c r="AH101" s="130">
        <v>0</v>
      </c>
      <c r="AI101" s="130">
        <v>0</v>
      </c>
      <c r="AJ101" s="130">
        <v>0</v>
      </c>
      <c r="AK101" s="130">
        <v>0</v>
      </c>
      <c r="AL101" s="130">
        <v>0</v>
      </c>
      <c r="AM101" s="130">
        <v>0</v>
      </c>
      <c r="AN101" s="130">
        <v>0</v>
      </c>
      <c r="AO101" s="130">
        <v>0</v>
      </c>
      <c r="AP101" s="130">
        <v>0</v>
      </c>
      <c r="AQ101" s="130">
        <v>0</v>
      </c>
      <c r="AR101" s="130">
        <v>0</v>
      </c>
      <c r="AS101" s="130">
        <v>0</v>
      </c>
      <c r="AT101" s="130">
        <v>0</v>
      </c>
      <c r="AU101" s="130">
        <v>0</v>
      </c>
      <c r="AV101" s="130">
        <v>0</v>
      </c>
      <c r="AW101" s="130">
        <v>0</v>
      </c>
      <c r="AX101" s="130">
        <v>0</v>
      </c>
      <c r="AY101" s="130">
        <v>0</v>
      </c>
      <c r="AZ101" s="130">
        <v>0</v>
      </c>
      <c r="BA101" s="130">
        <v>0</v>
      </c>
      <c r="BB101" s="130">
        <v>0</v>
      </c>
      <c r="BC101" s="130">
        <v>0</v>
      </c>
      <c r="BD101" s="130">
        <v>0</v>
      </c>
      <c r="BE101" s="130">
        <v>0</v>
      </c>
      <c r="BF101" s="130">
        <v>0</v>
      </c>
      <c r="BG101" s="130">
        <v>0</v>
      </c>
      <c r="BJ101" s="244">
        <v>0</v>
      </c>
      <c r="BK101" s="244">
        <v>0</v>
      </c>
      <c r="BL101" s="244">
        <v>0</v>
      </c>
      <c r="BM101" s="244">
        <v>0</v>
      </c>
    </row>
    <row r="102" spans="1:65" x14ac:dyDescent="0.25">
      <c r="A102" s="235" t="s">
        <v>1619</v>
      </c>
      <c r="B102" s="235" t="s">
        <v>1619</v>
      </c>
      <c r="E102" s="235">
        <v>16</v>
      </c>
      <c r="F102" s="235">
        <v>21</v>
      </c>
      <c r="G102" s="235">
        <v>42</v>
      </c>
      <c r="H102" s="235">
        <v>4</v>
      </c>
      <c r="I102" s="235">
        <v>3</v>
      </c>
      <c r="J102" s="235">
        <v>94</v>
      </c>
      <c r="K102" s="131" t="s">
        <v>5</v>
      </c>
      <c r="L102" s="59" t="s">
        <v>5</v>
      </c>
      <c r="M102" s="132" t="s">
        <v>5</v>
      </c>
      <c r="N102" s="132">
        <v>0</v>
      </c>
      <c r="O102" s="132">
        <v>0</v>
      </c>
      <c r="P102" s="130">
        <v>0</v>
      </c>
      <c r="Q102" s="59" t="s">
        <v>5</v>
      </c>
      <c r="R102" s="59" t="s">
        <v>5</v>
      </c>
      <c r="S102" s="138" t="s">
        <v>5</v>
      </c>
      <c r="T102" s="138" t="s">
        <v>5</v>
      </c>
      <c r="U102" s="138" t="s">
        <v>5</v>
      </c>
      <c r="V102" s="128" t="s">
        <v>5</v>
      </c>
      <c r="W102" s="138" t="s">
        <v>5</v>
      </c>
      <c r="X102" s="130">
        <v>0</v>
      </c>
      <c r="Y102" s="130">
        <v>0</v>
      </c>
      <c r="Z102" s="130">
        <v>0</v>
      </c>
      <c r="AA102" s="130">
        <v>0</v>
      </c>
      <c r="AB102" s="130">
        <v>0</v>
      </c>
      <c r="AC102" s="130">
        <v>0</v>
      </c>
      <c r="AD102" s="130">
        <v>0</v>
      </c>
      <c r="AE102" s="130">
        <v>0</v>
      </c>
      <c r="AF102" s="130">
        <v>0</v>
      </c>
      <c r="AG102" s="130">
        <v>0</v>
      </c>
      <c r="AH102" s="130">
        <v>0</v>
      </c>
      <c r="AI102" s="130">
        <v>0</v>
      </c>
      <c r="AJ102" s="130">
        <v>0</v>
      </c>
      <c r="AK102" s="130">
        <v>0</v>
      </c>
      <c r="AL102" s="130">
        <v>0</v>
      </c>
      <c r="AM102" s="130">
        <v>0</v>
      </c>
      <c r="AN102" s="130">
        <v>0</v>
      </c>
      <c r="AO102" s="130">
        <v>0</v>
      </c>
      <c r="AP102" s="130">
        <v>0</v>
      </c>
      <c r="AQ102" s="130">
        <v>0</v>
      </c>
      <c r="AR102" s="130">
        <v>0</v>
      </c>
      <c r="AS102" s="130">
        <v>0</v>
      </c>
      <c r="AT102" s="130">
        <v>0</v>
      </c>
      <c r="AU102" s="130">
        <v>0</v>
      </c>
      <c r="AV102" s="130">
        <v>0</v>
      </c>
      <c r="AW102" s="130">
        <v>0</v>
      </c>
      <c r="AX102" s="130">
        <v>0</v>
      </c>
      <c r="AY102" s="130">
        <v>0</v>
      </c>
      <c r="AZ102" s="130">
        <v>0</v>
      </c>
      <c r="BA102" s="130">
        <v>0</v>
      </c>
      <c r="BB102" s="130">
        <v>0</v>
      </c>
      <c r="BC102" s="130">
        <v>0</v>
      </c>
      <c r="BD102" s="130">
        <v>0</v>
      </c>
      <c r="BE102" s="130">
        <v>0</v>
      </c>
      <c r="BF102" s="130">
        <v>0</v>
      </c>
      <c r="BG102" s="130">
        <v>0</v>
      </c>
      <c r="BJ102" s="244">
        <v>0</v>
      </c>
      <c r="BK102" s="244">
        <v>0</v>
      </c>
      <c r="BL102" s="244">
        <v>0</v>
      </c>
      <c r="BM102" s="244">
        <v>0</v>
      </c>
    </row>
    <row r="103" spans="1:65" x14ac:dyDescent="0.25">
      <c r="A103" s="235" t="s">
        <v>1619</v>
      </c>
      <c r="B103" s="235" t="s">
        <v>1619</v>
      </c>
      <c r="E103" s="235">
        <v>16</v>
      </c>
      <c r="F103" s="235">
        <v>21</v>
      </c>
      <c r="G103" s="235">
        <v>42</v>
      </c>
      <c r="H103" s="235">
        <v>4</v>
      </c>
      <c r="I103" s="235">
        <v>3</v>
      </c>
      <c r="J103" s="235">
        <v>95</v>
      </c>
      <c r="K103" s="131" t="s">
        <v>5</v>
      </c>
      <c r="L103" s="59" t="s">
        <v>5</v>
      </c>
      <c r="M103" s="132" t="s">
        <v>5</v>
      </c>
      <c r="N103" s="132">
        <v>0</v>
      </c>
      <c r="O103" s="132">
        <v>0</v>
      </c>
      <c r="P103" s="130">
        <v>0</v>
      </c>
      <c r="Q103" s="59" t="s">
        <v>5</v>
      </c>
      <c r="R103" s="59" t="s">
        <v>5</v>
      </c>
      <c r="S103" s="138" t="s">
        <v>5</v>
      </c>
      <c r="T103" s="138" t="s">
        <v>5</v>
      </c>
      <c r="U103" s="138" t="s">
        <v>5</v>
      </c>
      <c r="V103" s="128" t="s">
        <v>5</v>
      </c>
      <c r="W103" s="138" t="s">
        <v>5</v>
      </c>
      <c r="X103" s="130">
        <v>0</v>
      </c>
      <c r="Y103" s="130">
        <v>0</v>
      </c>
      <c r="Z103" s="130">
        <v>0</v>
      </c>
      <c r="AA103" s="130">
        <v>0</v>
      </c>
      <c r="AB103" s="130">
        <v>0</v>
      </c>
      <c r="AC103" s="130">
        <v>0</v>
      </c>
      <c r="AD103" s="130">
        <v>0</v>
      </c>
      <c r="AE103" s="130">
        <v>0</v>
      </c>
      <c r="AF103" s="130">
        <v>0</v>
      </c>
      <c r="AG103" s="130">
        <v>0</v>
      </c>
      <c r="AH103" s="130">
        <v>0</v>
      </c>
      <c r="AI103" s="130">
        <v>0</v>
      </c>
      <c r="AJ103" s="130">
        <v>0</v>
      </c>
      <c r="AK103" s="130">
        <v>0</v>
      </c>
      <c r="AL103" s="130">
        <v>0</v>
      </c>
      <c r="AM103" s="130">
        <v>0</v>
      </c>
      <c r="AN103" s="130">
        <v>0</v>
      </c>
      <c r="AO103" s="130">
        <v>0</v>
      </c>
      <c r="AP103" s="130">
        <v>0</v>
      </c>
      <c r="AQ103" s="130">
        <v>0</v>
      </c>
      <c r="AR103" s="130">
        <v>0</v>
      </c>
      <c r="AS103" s="130">
        <v>0</v>
      </c>
      <c r="AT103" s="130">
        <v>0</v>
      </c>
      <c r="AU103" s="130">
        <v>0</v>
      </c>
      <c r="AV103" s="130">
        <v>0</v>
      </c>
      <c r="AW103" s="130">
        <v>0</v>
      </c>
      <c r="AX103" s="130">
        <v>0</v>
      </c>
      <c r="AY103" s="130">
        <v>0</v>
      </c>
      <c r="AZ103" s="130">
        <v>0</v>
      </c>
      <c r="BA103" s="130">
        <v>0</v>
      </c>
      <c r="BB103" s="130">
        <v>0</v>
      </c>
      <c r="BC103" s="130">
        <v>0</v>
      </c>
      <c r="BD103" s="130">
        <v>0</v>
      </c>
      <c r="BE103" s="130">
        <v>0</v>
      </c>
      <c r="BF103" s="130">
        <v>0</v>
      </c>
      <c r="BG103" s="130">
        <v>0</v>
      </c>
      <c r="BJ103" s="244">
        <v>0</v>
      </c>
      <c r="BK103" s="244">
        <v>0</v>
      </c>
      <c r="BL103" s="244">
        <v>0</v>
      </c>
      <c r="BM103" s="244">
        <v>0</v>
      </c>
    </row>
    <row r="104" spans="1:65" x14ac:dyDescent="0.25">
      <c r="A104" s="235" t="s">
        <v>1619</v>
      </c>
      <c r="B104" s="235" t="s">
        <v>1619</v>
      </c>
      <c r="E104" s="235">
        <v>16</v>
      </c>
      <c r="F104" s="235">
        <v>21</v>
      </c>
      <c r="G104" s="235">
        <v>42</v>
      </c>
      <c r="H104" s="235">
        <v>4</v>
      </c>
      <c r="I104" s="235">
        <v>3</v>
      </c>
      <c r="J104" s="235">
        <v>96</v>
      </c>
      <c r="K104" s="131" t="s">
        <v>5</v>
      </c>
      <c r="L104" s="59" t="s">
        <v>5</v>
      </c>
      <c r="M104" s="132" t="s">
        <v>5</v>
      </c>
      <c r="N104" s="132">
        <v>0</v>
      </c>
      <c r="O104" s="132">
        <v>0</v>
      </c>
      <c r="P104" s="130">
        <v>0</v>
      </c>
      <c r="Q104" s="59" t="s">
        <v>5</v>
      </c>
      <c r="R104" s="59" t="s">
        <v>5</v>
      </c>
      <c r="S104" s="138" t="s">
        <v>5</v>
      </c>
      <c r="T104" s="138" t="s">
        <v>5</v>
      </c>
      <c r="U104" s="138" t="s">
        <v>5</v>
      </c>
      <c r="V104" s="128" t="s">
        <v>5</v>
      </c>
      <c r="W104" s="138" t="s">
        <v>5</v>
      </c>
      <c r="X104" s="130">
        <v>0</v>
      </c>
      <c r="Y104" s="130">
        <v>0</v>
      </c>
      <c r="Z104" s="130">
        <v>0</v>
      </c>
      <c r="AA104" s="130">
        <v>0</v>
      </c>
      <c r="AB104" s="130">
        <v>0</v>
      </c>
      <c r="AC104" s="130">
        <v>0</v>
      </c>
      <c r="AD104" s="130">
        <v>0</v>
      </c>
      <c r="AE104" s="130">
        <v>0</v>
      </c>
      <c r="AF104" s="130">
        <v>0</v>
      </c>
      <c r="AG104" s="130">
        <v>0</v>
      </c>
      <c r="AH104" s="130">
        <v>0</v>
      </c>
      <c r="AI104" s="130">
        <v>0</v>
      </c>
      <c r="AJ104" s="130">
        <v>0</v>
      </c>
      <c r="AK104" s="130">
        <v>0</v>
      </c>
      <c r="AL104" s="130">
        <v>0</v>
      </c>
      <c r="AM104" s="130">
        <v>0</v>
      </c>
      <c r="AN104" s="130">
        <v>0</v>
      </c>
      <c r="AO104" s="130">
        <v>0</v>
      </c>
      <c r="AP104" s="130">
        <v>0</v>
      </c>
      <c r="AQ104" s="130">
        <v>0</v>
      </c>
      <c r="AR104" s="130">
        <v>0</v>
      </c>
      <c r="AS104" s="130">
        <v>0</v>
      </c>
      <c r="AT104" s="130">
        <v>0</v>
      </c>
      <c r="AU104" s="130">
        <v>0</v>
      </c>
      <c r="AV104" s="130">
        <v>0</v>
      </c>
      <c r="AW104" s="130">
        <v>0</v>
      </c>
      <c r="AX104" s="130">
        <v>0</v>
      </c>
      <c r="AY104" s="130">
        <v>0</v>
      </c>
      <c r="AZ104" s="130">
        <v>0</v>
      </c>
      <c r="BA104" s="130">
        <v>0</v>
      </c>
      <c r="BB104" s="130">
        <v>0</v>
      </c>
      <c r="BC104" s="130">
        <v>0</v>
      </c>
      <c r="BD104" s="130">
        <v>0</v>
      </c>
      <c r="BE104" s="130">
        <v>0</v>
      </c>
      <c r="BF104" s="130">
        <v>0</v>
      </c>
      <c r="BG104" s="130">
        <v>0</v>
      </c>
      <c r="BJ104" s="244">
        <v>0</v>
      </c>
      <c r="BK104" s="244">
        <v>0</v>
      </c>
      <c r="BL104" s="244">
        <v>0</v>
      </c>
      <c r="BM104" s="244">
        <v>0</v>
      </c>
    </row>
    <row r="105" spans="1:65" x14ac:dyDescent="0.25">
      <c r="A105" s="235" t="s">
        <v>1619</v>
      </c>
      <c r="B105" s="235" t="s">
        <v>1619</v>
      </c>
      <c r="E105" s="235">
        <v>16</v>
      </c>
      <c r="F105" s="235">
        <v>21</v>
      </c>
      <c r="G105" s="235">
        <v>42</v>
      </c>
      <c r="H105" s="235">
        <v>4</v>
      </c>
      <c r="I105" s="235">
        <v>3</v>
      </c>
      <c r="J105" s="235">
        <v>97</v>
      </c>
      <c r="K105" s="131" t="s">
        <v>5</v>
      </c>
      <c r="L105" s="59" t="s">
        <v>5</v>
      </c>
      <c r="M105" s="132" t="s">
        <v>5</v>
      </c>
      <c r="N105" s="132">
        <v>0</v>
      </c>
      <c r="O105" s="132">
        <v>0</v>
      </c>
      <c r="P105" s="130">
        <v>0</v>
      </c>
      <c r="Q105" s="59" t="s">
        <v>5</v>
      </c>
      <c r="R105" s="59" t="s">
        <v>5</v>
      </c>
      <c r="S105" s="138" t="s">
        <v>5</v>
      </c>
      <c r="T105" s="138" t="s">
        <v>5</v>
      </c>
      <c r="U105" s="138" t="s">
        <v>5</v>
      </c>
      <c r="V105" s="128" t="s">
        <v>5</v>
      </c>
      <c r="W105" s="138" t="s">
        <v>5</v>
      </c>
      <c r="X105" s="130">
        <v>0</v>
      </c>
      <c r="Y105" s="130">
        <v>0</v>
      </c>
      <c r="Z105" s="130">
        <v>0</v>
      </c>
      <c r="AA105" s="130">
        <v>0</v>
      </c>
      <c r="AB105" s="130">
        <v>0</v>
      </c>
      <c r="AC105" s="130">
        <v>0</v>
      </c>
      <c r="AD105" s="130">
        <v>0</v>
      </c>
      <c r="AE105" s="130">
        <v>0</v>
      </c>
      <c r="AF105" s="130">
        <v>0</v>
      </c>
      <c r="AG105" s="130">
        <v>0</v>
      </c>
      <c r="AH105" s="130">
        <v>0</v>
      </c>
      <c r="AI105" s="130">
        <v>0</v>
      </c>
      <c r="AJ105" s="130">
        <v>0</v>
      </c>
      <c r="AK105" s="130">
        <v>0</v>
      </c>
      <c r="AL105" s="130">
        <v>0</v>
      </c>
      <c r="AM105" s="130">
        <v>0</v>
      </c>
      <c r="AN105" s="130">
        <v>0</v>
      </c>
      <c r="AO105" s="130">
        <v>0</v>
      </c>
      <c r="AP105" s="130">
        <v>0</v>
      </c>
      <c r="AQ105" s="130">
        <v>0</v>
      </c>
      <c r="AR105" s="130">
        <v>0</v>
      </c>
      <c r="AS105" s="130">
        <v>0</v>
      </c>
      <c r="AT105" s="130">
        <v>0</v>
      </c>
      <c r="AU105" s="130">
        <v>0</v>
      </c>
      <c r="AV105" s="130">
        <v>0</v>
      </c>
      <c r="AW105" s="130">
        <v>0</v>
      </c>
      <c r="AX105" s="130">
        <v>0</v>
      </c>
      <c r="AY105" s="130">
        <v>0</v>
      </c>
      <c r="AZ105" s="130">
        <v>0</v>
      </c>
      <c r="BA105" s="130">
        <v>0</v>
      </c>
      <c r="BB105" s="130">
        <v>0</v>
      </c>
      <c r="BC105" s="130">
        <v>0</v>
      </c>
      <c r="BD105" s="130">
        <v>0</v>
      </c>
      <c r="BE105" s="130">
        <v>0</v>
      </c>
      <c r="BF105" s="130">
        <v>0</v>
      </c>
      <c r="BG105" s="130">
        <v>0</v>
      </c>
      <c r="BJ105" s="244">
        <v>0</v>
      </c>
      <c r="BK105" s="244">
        <v>0</v>
      </c>
      <c r="BL105" s="244">
        <v>0</v>
      </c>
      <c r="BM105" s="244">
        <v>0</v>
      </c>
    </row>
    <row r="106" spans="1:65" x14ac:dyDescent="0.25">
      <c r="A106" s="235" t="s">
        <v>1619</v>
      </c>
      <c r="B106" s="235" t="s">
        <v>1619</v>
      </c>
      <c r="E106" s="235">
        <v>16</v>
      </c>
      <c r="F106" s="235">
        <v>21</v>
      </c>
      <c r="G106" s="235">
        <v>42</v>
      </c>
      <c r="H106" s="235">
        <v>4</v>
      </c>
      <c r="I106" s="235">
        <v>3</v>
      </c>
      <c r="J106" s="235">
        <v>98</v>
      </c>
      <c r="K106" s="131" t="s">
        <v>5</v>
      </c>
      <c r="L106" s="59" t="s">
        <v>5</v>
      </c>
      <c r="M106" s="132" t="s">
        <v>5</v>
      </c>
      <c r="N106" s="132">
        <v>0</v>
      </c>
      <c r="O106" s="132">
        <v>0</v>
      </c>
      <c r="P106" s="130">
        <v>0</v>
      </c>
      <c r="Q106" s="59" t="s">
        <v>5</v>
      </c>
      <c r="R106" s="59" t="s">
        <v>5</v>
      </c>
      <c r="S106" s="138" t="s">
        <v>5</v>
      </c>
      <c r="T106" s="138" t="s">
        <v>5</v>
      </c>
      <c r="U106" s="138" t="s">
        <v>5</v>
      </c>
      <c r="V106" s="128" t="s">
        <v>5</v>
      </c>
      <c r="W106" s="138" t="s">
        <v>5</v>
      </c>
      <c r="X106" s="130">
        <v>0</v>
      </c>
      <c r="Y106" s="130">
        <v>0</v>
      </c>
      <c r="Z106" s="130">
        <v>0</v>
      </c>
      <c r="AA106" s="130">
        <v>0</v>
      </c>
      <c r="AB106" s="130">
        <v>0</v>
      </c>
      <c r="AC106" s="130">
        <v>0</v>
      </c>
      <c r="AD106" s="130">
        <v>0</v>
      </c>
      <c r="AE106" s="130">
        <v>0</v>
      </c>
      <c r="AF106" s="130">
        <v>0</v>
      </c>
      <c r="AG106" s="130">
        <v>0</v>
      </c>
      <c r="AH106" s="130">
        <v>0</v>
      </c>
      <c r="AI106" s="130">
        <v>0</v>
      </c>
      <c r="AJ106" s="130">
        <v>0</v>
      </c>
      <c r="AK106" s="130">
        <v>0</v>
      </c>
      <c r="AL106" s="130">
        <v>0</v>
      </c>
      <c r="AM106" s="130">
        <v>0</v>
      </c>
      <c r="AN106" s="130">
        <v>0</v>
      </c>
      <c r="AO106" s="130">
        <v>0</v>
      </c>
      <c r="AP106" s="130">
        <v>0</v>
      </c>
      <c r="AQ106" s="130">
        <v>0</v>
      </c>
      <c r="AR106" s="130">
        <v>0</v>
      </c>
      <c r="AS106" s="130">
        <v>0</v>
      </c>
      <c r="AT106" s="130">
        <v>0</v>
      </c>
      <c r="AU106" s="130">
        <v>0</v>
      </c>
      <c r="AV106" s="130">
        <v>0</v>
      </c>
      <c r="AW106" s="130">
        <v>0</v>
      </c>
      <c r="AX106" s="130">
        <v>0</v>
      </c>
      <c r="AY106" s="130">
        <v>0</v>
      </c>
      <c r="AZ106" s="130">
        <v>0</v>
      </c>
      <c r="BA106" s="130">
        <v>0</v>
      </c>
      <c r="BB106" s="130">
        <v>0</v>
      </c>
      <c r="BC106" s="130">
        <v>0</v>
      </c>
      <c r="BD106" s="130">
        <v>0</v>
      </c>
      <c r="BE106" s="130">
        <v>0</v>
      </c>
      <c r="BF106" s="130">
        <v>0</v>
      </c>
      <c r="BG106" s="130">
        <v>0</v>
      </c>
      <c r="BJ106" s="244">
        <v>0</v>
      </c>
      <c r="BK106" s="244">
        <v>0</v>
      </c>
      <c r="BL106" s="244">
        <v>0</v>
      </c>
      <c r="BM106" s="244">
        <v>0</v>
      </c>
    </row>
    <row r="107" spans="1:65" x14ac:dyDescent="0.25">
      <c r="A107" s="235" t="s">
        <v>1619</v>
      </c>
      <c r="B107" s="235" t="s">
        <v>1619</v>
      </c>
      <c r="E107" s="235">
        <v>16</v>
      </c>
      <c r="F107" s="235">
        <v>21</v>
      </c>
      <c r="G107" s="235">
        <v>42</v>
      </c>
      <c r="H107" s="235">
        <v>4</v>
      </c>
      <c r="I107" s="235">
        <v>3</v>
      </c>
      <c r="J107" s="235">
        <v>99</v>
      </c>
      <c r="K107" s="131" t="s">
        <v>5</v>
      </c>
      <c r="L107" s="59" t="s">
        <v>5</v>
      </c>
      <c r="M107" s="132" t="s">
        <v>5</v>
      </c>
      <c r="N107" s="132">
        <v>0</v>
      </c>
      <c r="O107" s="132">
        <v>0</v>
      </c>
      <c r="P107" s="130">
        <v>0</v>
      </c>
      <c r="Q107" s="59" t="s">
        <v>5</v>
      </c>
      <c r="R107" s="59" t="s">
        <v>5</v>
      </c>
      <c r="S107" s="138" t="s">
        <v>5</v>
      </c>
      <c r="T107" s="138" t="s">
        <v>5</v>
      </c>
      <c r="U107" s="138" t="s">
        <v>5</v>
      </c>
      <c r="V107" s="128" t="s">
        <v>5</v>
      </c>
      <c r="W107" s="138" t="s">
        <v>5</v>
      </c>
      <c r="X107" s="130">
        <v>0</v>
      </c>
      <c r="Y107" s="130">
        <v>0</v>
      </c>
      <c r="Z107" s="130">
        <v>0</v>
      </c>
      <c r="AA107" s="130">
        <v>0</v>
      </c>
      <c r="AB107" s="130">
        <v>0</v>
      </c>
      <c r="AC107" s="130">
        <v>0</v>
      </c>
      <c r="AD107" s="130">
        <v>0</v>
      </c>
      <c r="AE107" s="130">
        <v>0</v>
      </c>
      <c r="AF107" s="130">
        <v>0</v>
      </c>
      <c r="AG107" s="130">
        <v>0</v>
      </c>
      <c r="AH107" s="130">
        <v>0</v>
      </c>
      <c r="AI107" s="130">
        <v>0</v>
      </c>
      <c r="AJ107" s="130">
        <v>0</v>
      </c>
      <c r="AK107" s="130">
        <v>0</v>
      </c>
      <c r="AL107" s="130">
        <v>0</v>
      </c>
      <c r="AM107" s="130">
        <v>0</v>
      </c>
      <c r="AN107" s="130">
        <v>0</v>
      </c>
      <c r="AO107" s="130">
        <v>0</v>
      </c>
      <c r="AP107" s="130">
        <v>0</v>
      </c>
      <c r="AQ107" s="130">
        <v>0</v>
      </c>
      <c r="AR107" s="130">
        <v>0</v>
      </c>
      <c r="AS107" s="130">
        <v>0</v>
      </c>
      <c r="AT107" s="130">
        <v>0</v>
      </c>
      <c r="AU107" s="130">
        <v>0</v>
      </c>
      <c r="AV107" s="130">
        <v>0</v>
      </c>
      <c r="AW107" s="130">
        <v>0</v>
      </c>
      <c r="AX107" s="130">
        <v>0</v>
      </c>
      <c r="AY107" s="130">
        <v>0</v>
      </c>
      <c r="AZ107" s="130">
        <v>0</v>
      </c>
      <c r="BA107" s="130">
        <v>0</v>
      </c>
      <c r="BB107" s="130">
        <v>0</v>
      </c>
      <c r="BC107" s="130">
        <v>0</v>
      </c>
      <c r="BD107" s="130">
        <v>0</v>
      </c>
      <c r="BE107" s="130">
        <v>0</v>
      </c>
      <c r="BF107" s="130">
        <v>0</v>
      </c>
      <c r="BG107" s="130">
        <v>0</v>
      </c>
      <c r="BJ107" s="244">
        <v>0</v>
      </c>
      <c r="BK107" s="244">
        <v>0</v>
      </c>
      <c r="BL107" s="244">
        <v>0</v>
      </c>
      <c r="BM107" s="244">
        <v>0</v>
      </c>
    </row>
    <row r="108" spans="1:65" x14ac:dyDescent="0.25">
      <c r="A108" s="235" t="s">
        <v>1619</v>
      </c>
      <c r="B108" s="235" t="s">
        <v>1619</v>
      </c>
      <c r="E108" s="235">
        <v>16</v>
      </c>
      <c r="F108" s="235">
        <v>21</v>
      </c>
      <c r="G108" s="235">
        <v>42</v>
      </c>
      <c r="H108" s="235">
        <v>4</v>
      </c>
      <c r="I108" s="235">
        <v>3</v>
      </c>
      <c r="J108" s="235">
        <v>100</v>
      </c>
      <c r="K108" s="131" t="s">
        <v>5</v>
      </c>
      <c r="L108" s="59" t="s">
        <v>5</v>
      </c>
      <c r="M108" s="132" t="s">
        <v>5</v>
      </c>
      <c r="N108" s="132">
        <v>0</v>
      </c>
      <c r="O108" s="132">
        <v>0</v>
      </c>
      <c r="P108" s="130">
        <v>0</v>
      </c>
      <c r="Q108" s="59" t="s">
        <v>5</v>
      </c>
      <c r="R108" s="59" t="s">
        <v>5</v>
      </c>
      <c r="S108" s="138" t="s">
        <v>5</v>
      </c>
      <c r="T108" s="138" t="s">
        <v>5</v>
      </c>
      <c r="U108" s="138" t="s">
        <v>5</v>
      </c>
      <c r="V108" s="128" t="s">
        <v>5</v>
      </c>
      <c r="W108" s="138" t="s">
        <v>5</v>
      </c>
      <c r="X108" s="130">
        <v>0</v>
      </c>
      <c r="Y108" s="130">
        <v>0</v>
      </c>
      <c r="Z108" s="130">
        <v>0</v>
      </c>
      <c r="AA108" s="130">
        <v>0</v>
      </c>
      <c r="AB108" s="130">
        <v>0</v>
      </c>
      <c r="AC108" s="130">
        <v>0</v>
      </c>
      <c r="AD108" s="130">
        <v>0</v>
      </c>
      <c r="AE108" s="130">
        <v>0</v>
      </c>
      <c r="AF108" s="130">
        <v>0</v>
      </c>
      <c r="AG108" s="130">
        <v>0</v>
      </c>
      <c r="AH108" s="130">
        <v>0</v>
      </c>
      <c r="AI108" s="130">
        <v>0</v>
      </c>
      <c r="AJ108" s="130">
        <v>0</v>
      </c>
      <c r="AK108" s="130">
        <v>0</v>
      </c>
      <c r="AL108" s="130">
        <v>0</v>
      </c>
      <c r="AM108" s="130">
        <v>0</v>
      </c>
      <c r="AN108" s="130">
        <v>0</v>
      </c>
      <c r="AO108" s="130">
        <v>0</v>
      </c>
      <c r="AP108" s="130">
        <v>0</v>
      </c>
      <c r="AQ108" s="130">
        <v>0</v>
      </c>
      <c r="AR108" s="130">
        <v>0</v>
      </c>
      <c r="AS108" s="130">
        <v>0</v>
      </c>
      <c r="AT108" s="130">
        <v>0</v>
      </c>
      <c r="AU108" s="130">
        <v>0</v>
      </c>
      <c r="AV108" s="130">
        <v>0</v>
      </c>
      <c r="AW108" s="130">
        <v>0</v>
      </c>
      <c r="AX108" s="130">
        <v>0</v>
      </c>
      <c r="AY108" s="130">
        <v>0</v>
      </c>
      <c r="AZ108" s="130">
        <v>0</v>
      </c>
      <c r="BA108" s="130">
        <v>0</v>
      </c>
      <c r="BB108" s="130">
        <v>0</v>
      </c>
      <c r="BC108" s="130">
        <v>0</v>
      </c>
      <c r="BD108" s="130">
        <v>0</v>
      </c>
      <c r="BE108" s="130">
        <v>0</v>
      </c>
      <c r="BF108" s="130">
        <v>0</v>
      </c>
      <c r="BG108" s="130">
        <v>0</v>
      </c>
      <c r="BJ108" s="244">
        <v>0</v>
      </c>
      <c r="BK108" s="244">
        <v>0</v>
      </c>
      <c r="BL108" s="244">
        <v>0</v>
      </c>
      <c r="BM108" s="244">
        <v>0</v>
      </c>
    </row>
    <row r="109" spans="1:65" x14ac:dyDescent="0.25">
      <c r="A109" s="235" t="s">
        <v>1619</v>
      </c>
      <c r="B109" s="235" t="s">
        <v>1619</v>
      </c>
      <c r="E109" s="235">
        <v>16</v>
      </c>
      <c r="F109" s="235">
        <v>21</v>
      </c>
      <c r="G109" s="235">
        <v>42</v>
      </c>
      <c r="H109" s="235">
        <v>4</v>
      </c>
      <c r="I109" s="235">
        <v>3</v>
      </c>
      <c r="J109" s="235">
        <v>101</v>
      </c>
      <c r="K109" s="131" t="s">
        <v>5</v>
      </c>
      <c r="L109" s="59" t="s">
        <v>5</v>
      </c>
      <c r="M109" s="132" t="s">
        <v>5</v>
      </c>
      <c r="N109" s="132">
        <v>0</v>
      </c>
      <c r="O109" s="132">
        <v>0</v>
      </c>
      <c r="P109" s="130">
        <v>0</v>
      </c>
      <c r="Q109" s="59" t="s">
        <v>5</v>
      </c>
      <c r="R109" s="59" t="s">
        <v>5</v>
      </c>
      <c r="S109" s="138" t="s">
        <v>5</v>
      </c>
      <c r="T109" s="138" t="s">
        <v>5</v>
      </c>
      <c r="U109" s="138" t="s">
        <v>5</v>
      </c>
      <c r="V109" s="128" t="s">
        <v>5</v>
      </c>
      <c r="W109" s="138" t="s">
        <v>5</v>
      </c>
      <c r="X109" s="130">
        <v>0</v>
      </c>
      <c r="Y109" s="130">
        <v>0</v>
      </c>
      <c r="Z109" s="130">
        <v>0</v>
      </c>
      <c r="AA109" s="130">
        <v>0</v>
      </c>
      <c r="AB109" s="130">
        <v>0</v>
      </c>
      <c r="AC109" s="130">
        <v>0</v>
      </c>
      <c r="AD109" s="130">
        <v>0</v>
      </c>
      <c r="AE109" s="130">
        <v>0</v>
      </c>
      <c r="AF109" s="130">
        <v>0</v>
      </c>
      <c r="AG109" s="130">
        <v>0</v>
      </c>
      <c r="AH109" s="130">
        <v>0</v>
      </c>
      <c r="AI109" s="130">
        <v>0</v>
      </c>
      <c r="AJ109" s="130">
        <v>0</v>
      </c>
      <c r="AK109" s="130">
        <v>0</v>
      </c>
      <c r="AL109" s="130">
        <v>0</v>
      </c>
      <c r="AM109" s="130">
        <v>0</v>
      </c>
      <c r="AN109" s="130">
        <v>0</v>
      </c>
      <c r="AO109" s="130">
        <v>0</v>
      </c>
      <c r="AP109" s="130">
        <v>0</v>
      </c>
      <c r="AQ109" s="130">
        <v>0</v>
      </c>
      <c r="AR109" s="130">
        <v>0</v>
      </c>
      <c r="AS109" s="130">
        <v>0</v>
      </c>
      <c r="AT109" s="130">
        <v>0</v>
      </c>
      <c r="AU109" s="130">
        <v>0</v>
      </c>
      <c r="AV109" s="130">
        <v>0</v>
      </c>
      <c r="AW109" s="130">
        <v>0</v>
      </c>
      <c r="AX109" s="130">
        <v>0</v>
      </c>
      <c r="AY109" s="130">
        <v>0</v>
      </c>
      <c r="AZ109" s="130">
        <v>0</v>
      </c>
      <c r="BA109" s="130">
        <v>0</v>
      </c>
      <c r="BB109" s="130">
        <v>0</v>
      </c>
      <c r="BC109" s="130">
        <v>0</v>
      </c>
      <c r="BD109" s="130">
        <v>0</v>
      </c>
      <c r="BE109" s="130">
        <v>0</v>
      </c>
      <c r="BF109" s="130">
        <v>0</v>
      </c>
      <c r="BG109" s="130">
        <v>0</v>
      </c>
      <c r="BJ109" s="244">
        <v>0</v>
      </c>
      <c r="BK109" s="244">
        <v>0</v>
      </c>
      <c r="BL109" s="244">
        <v>0</v>
      </c>
      <c r="BM109" s="244">
        <v>0</v>
      </c>
    </row>
    <row r="110" spans="1:65" x14ac:dyDescent="0.25">
      <c r="A110" s="235" t="s">
        <v>1619</v>
      </c>
      <c r="B110" s="235" t="s">
        <v>1619</v>
      </c>
      <c r="E110" s="235">
        <v>16</v>
      </c>
      <c r="F110" s="235">
        <v>21</v>
      </c>
      <c r="G110" s="235">
        <v>42</v>
      </c>
      <c r="H110" s="235">
        <v>4</v>
      </c>
      <c r="I110" s="235">
        <v>3</v>
      </c>
      <c r="J110" s="235">
        <v>102</v>
      </c>
      <c r="K110" s="131" t="s">
        <v>5</v>
      </c>
      <c r="L110" s="59" t="s">
        <v>5</v>
      </c>
      <c r="M110" s="132" t="s">
        <v>5</v>
      </c>
      <c r="N110" s="132">
        <v>0</v>
      </c>
      <c r="O110" s="132">
        <v>0</v>
      </c>
      <c r="P110" s="130">
        <v>0</v>
      </c>
      <c r="Q110" s="59" t="s">
        <v>5</v>
      </c>
      <c r="R110" s="59" t="s">
        <v>5</v>
      </c>
      <c r="S110" s="138" t="s">
        <v>5</v>
      </c>
      <c r="T110" s="138" t="s">
        <v>5</v>
      </c>
      <c r="U110" s="138" t="s">
        <v>5</v>
      </c>
      <c r="V110" s="128" t="s">
        <v>5</v>
      </c>
      <c r="W110" s="138" t="s">
        <v>5</v>
      </c>
      <c r="X110" s="130">
        <v>0</v>
      </c>
      <c r="Y110" s="130">
        <v>0</v>
      </c>
      <c r="Z110" s="130">
        <v>0</v>
      </c>
      <c r="AA110" s="130">
        <v>0</v>
      </c>
      <c r="AB110" s="130">
        <v>0</v>
      </c>
      <c r="AC110" s="130">
        <v>0</v>
      </c>
      <c r="AD110" s="130">
        <v>0</v>
      </c>
      <c r="AE110" s="130">
        <v>0</v>
      </c>
      <c r="AF110" s="130">
        <v>0</v>
      </c>
      <c r="AG110" s="130">
        <v>0</v>
      </c>
      <c r="AH110" s="130">
        <v>0</v>
      </c>
      <c r="AI110" s="130">
        <v>0</v>
      </c>
      <c r="AJ110" s="130">
        <v>0</v>
      </c>
      <c r="AK110" s="130">
        <v>0</v>
      </c>
      <c r="AL110" s="130">
        <v>0</v>
      </c>
      <c r="AM110" s="130">
        <v>0</v>
      </c>
      <c r="AN110" s="130">
        <v>0</v>
      </c>
      <c r="AO110" s="130">
        <v>0</v>
      </c>
      <c r="AP110" s="130">
        <v>0</v>
      </c>
      <c r="AQ110" s="130">
        <v>0</v>
      </c>
      <c r="AR110" s="130">
        <v>0</v>
      </c>
      <c r="AS110" s="130">
        <v>0</v>
      </c>
      <c r="AT110" s="130">
        <v>0</v>
      </c>
      <c r="AU110" s="130">
        <v>0</v>
      </c>
      <c r="AV110" s="130">
        <v>0</v>
      </c>
      <c r="AW110" s="130">
        <v>0</v>
      </c>
      <c r="AX110" s="130">
        <v>0</v>
      </c>
      <c r="AY110" s="130">
        <v>0</v>
      </c>
      <c r="AZ110" s="130">
        <v>0</v>
      </c>
      <c r="BA110" s="130">
        <v>0</v>
      </c>
      <c r="BB110" s="130">
        <v>0</v>
      </c>
      <c r="BC110" s="130">
        <v>0</v>
      </c>
      <c r="BD110" s="130">
        <v>0</v>
      </c>
      <c r="BE110" s="130">
        <v>0</v>
      </c>
      <c r="BF110" s="130">
        <v>0</v>
      </c>
      <c r="BG110" s="130">
        <v>0</v>
      </c>
      <c r="BJ110" s="244">
        <v>0</v>
      </c>
      <c r="BK110" s="244">
        <v>0</v>
      </c>
      <c r="BL110" s="244">
        <v>0</v>
      </c>
      <c r="BM110" s="244">
        <v>0</v>
      </c>
    </row>
    <row r="111" spans="1:65" x14ac:dyDescent="0.25">
      <c r="A111" s="235" t="s">
        <v>1619</v>
      </c>
      <c r="B111" s="235" t="s">
        <v>1619</v>
      </c>
      <c r="E111" s="235">
        <v>16</v>
      </c>
      <c r="F111" s="235">
        <v>21</v>
      </c>
      <c r="G111" s="235">
        <v>42</v>
      </c>
      <c r="H111" s="235">
        <v>4</v>
      </c>
      <c r="I111" s="235">
        <v>3</v>
      </c>
      <c r="J111" s="235">
        <v>103</v>
      </c>
      <c r="K111" s="131" t="s">
        <v>5</v>
      </c>
      <c r="L111" s="59" t="s">
        <v>5</v>
      </c>
      <c r="M111" s="132" t="s">
        <v>5</v>
      </c>
      <c r="N111" s="132">
        <v>0</v>
      </c>
      <c r="O111" s="132">
        <v>0</v>
      </c>
      <c r="P111" s="130">
        <v>0</v>
      </c>
      <c r="Q111" s="59" t="s">
        <v>5</v>
      </c>
      <c r="R111" s="59" t="s">
        <v>5</v>
      </c>
      <c r="S111" s="138" t="s">
        <v>5</v>
      </c>
      <c r="T111" s="138" t="s">
        <v>5</v>
      </c>
      <c r="U111" s="138" t="s">
        <v>5</v>
      </c>
      <c r="V111" s="128" t="s">
        <v>5</v>
      </c>
      <c r="W111" s="138" t="s">
        <v>5</v>
      </c>
      <c r="X111" s="130">
        <v>0</v>
      </c>
      <c r="Y111" s="130">
        <v>0</v>
      </c>
      <c r="Z111" s="130">
        <v>0</v>
      </c>
      <c r="AA111" s="130">
        <v>0</v>
      </c>
      <c r="AB111" s="130">
        <v>0</v>
      </c>
      <c r="AC111" s="130">
        <v>0</v>
      </c>
      <c r="AD111" s="130">
        <v>0</v>
      </c>
      <c r="AE111" s="130">
        <v>0</v>
      </c>
      <c r="AF111" s="130">
        <v>0</v>
      </c>
      <c r="AG111" s="130">
        <v>0</v>
      </c>
      <c r="AH111" s="130">
        <v>0</v>
      </c>
      <c r="AI111" s="130">
        <v>0</v>
      </c>
      <c r="AJ111" s="130">
        <v>0</v>
      </c>
      <c r="AK111" s="130">
        <v>0</v>
      </c>
      <c r="AL111" s="130">
        <v>0</v>
      </c>
      <c r="AM111" s="130">
        <v>0</v>
      </c>
      <c r="AN111" s="130">
        <v>0</v>
      </c>
      <c r="AO111" s="130">
        <v>0</v>
      </c>
      <c r="AP111" s="130">
        <v>0</v>
      </c>
      <c r="AQ111" s="130">
        <v>0</v>
      </c>
      <c r="AR111" s="130">
        <v>0</v>
      </c>
      <c r="AS111" s="130">
        <v>0</v>
      </c>
      <c r="AT111" s="130">
        <v>0</v>
      </c>
      <c r="AU111" s="130">
        <v>0</v>
      </c>
      <c r="AV111" s="130">
        <v>0</v>
      </c>
      <c r="AW111" s="130">
        <v>0</v>
      </c>
      <c r="AX111" s="130">
        <v>0</v>
      </c>
      <c r="AY111" s="130">
        <v>0</v>
      </c>
      <c r="AZ111" s="130">
        <v>0</v>
      </c>
      <c r="BA111" s="130">
        <v>0</v>
      </c>
      <c r="BB111" s="130">
        <v>0</v>
      </c>
      <c r="BC111" s="130">
        <v>0</v>
      </c>
      <c r="BD111" s="130">
        <v>0</v>
      </c>
      <c r="BE111" s="130">
        <v>0</v>
      </c>
      <c r="BF111" s="130">
        <v>0</v>
      </c>
      <c r="BG111" s="130">
        <v>0</v>
      </c>
      <c r="BJ111" s="244">
        <v>0</v>
      </c>
      <c r="BK111" s="244">
        <v>0</v>
      </c>
      <c r="BL111" s="244">
        <v>0</v>
      </c>
      <c r="BM111" s="244">
        <v>0</v>
      </c>
    </row>
    <row r="112" spans="1:65" x14ac:dyDescent="0.25">
      <c r="A112" s="235" t="s">
        <v>1619</v>
      </c>
      <c r="B112" s="235" t="s">
        <v>1619</v>
      </c>
      <c r="E112" s="235">
        <v>16</v>
      </c>
      <c r="F112" s="235">
        <v>21</v>
      </c>
      <c r="G112" s="235">
        <v>42</v>
      </c>
      <c r="H112" s="235">
        <v>4</v>
      </c>
      <c r="I112" s="235">
        <v>3</v>
      </c>
      <c r="J112" s="235">
        <v>104</v>
      </c>
      <c r="K112" s="131" t="s">
        <v>5</v>
      </c>
      <c r="L112" s="59" t="s">
        <v>5</v>
      </c>
      <c r="M112" s="132" t="s">
        <v>5</v>
      </c>
      <c r="N112" s="132">
        <v>0</v>
      </c>
      <c r="O112" s="132">
        <v>0</v>
      </c>
      <c r="P112" s="130">
        <v>0</v>
      </c>
      <c r="Q112" s="59" t="s">
        <v>5</v>
      </c>
      <c r="R112" s="59" t="s">
        <v>5</v>
      </c>
      <c r="S112" s="138" t="s">
        <v>5</v>
      </c>
      <c r="T112" s="138" t="s">
        <v>5</v>
      </c>
      <c r="U112" s="138" t="s">
        <v>5</v>
      </c>
      <c r="V112" s="128" t="s">
        <v>5</v>
      </c>
      <c r="W112" s="138" t="s">
        <v>5</v>
      </c>
      <c r="X112" s="130">
        <v>0</v>
      </c>
      <c r="Y112" s="130">
        <v>0</v>
      </c>
      <c r="Z112" s="130">
        <v>0</v>
      </c>
      <c r="AA112" s="130">
        <v>0</v>
      </c>
      <c r="AB112" s="130">
        <v>0</v>
      </c>
      <c r="AC112" s="130">
        <v>0</v>
      </c>
      <c r="AD112" s="130">
        <v>0</v>
      </c>
      <c r="AE112" s="130">
        <v>0</v>
      </c>
      <c r="AF112" s="130">
        <v>0</v>
      </c>
      <c r="AG112" s="130">
        <v>0</v>
      </c>
      <c r="AH112" s="130">
        <v>0</v>
      </c>
      <c r="AI112" s="130">
        <v>0</v>
      </c>
      <c r="AJ112" s="130">
        <v>0</v>
      </c>
      <c r="AK112" s="130">
        <v>0</v>
      </c>
      <c r="AL112" s="130">
        <v>0</v>
      </c>
      <c r="AM112" s="130">
        <v>0</v>
      </c>
      <c r="AN112" s="130">
        <v>0</v>
      </c>
      <c r="AO112" s="130">
        <v>0</v>
      </c>
      <c r="AP112" s="130">
        <v>0</v>
      </c>
      <c r="AQ112" s="130">
        <v>0</v>
      </c>
      <c r="AR112" s="130">
        <v>0</v>
      </c>
      <c r="AS112" s="130">
        <v>0</v>
      </c>
      <c r="AT112" s="130">
        <v>0</v>
      </c>
      <c r="AU112" s="130">
        <v>0</v>
      </c>
      <c r="AV112" s="130">
        <v>0</v>
      </c>
      <c r="AW112" s="130">
        <v>0</v>
      </c>
      <c r="AX112" s="130">
        <v>0</v>
      </c>
      <c r="AY112" s="130">
        <v>0</v>
      </c>
      <c r="AZ112" s="130">
        <v>0</v>
      </c>
      <c r="BA112" s="130">
        <v>0</v>
      </c>
      <c r="BB112" s="130">
        <v>0</v>
      </c>
      <c r="BC112" s="130">
        <v>0</v>
      </c>
      <c r="BD112" s="130">
        <v>0</v>
      </c>
      <c r="BE112" s="130">
        <v>0</v>
      </c>
      <c r="BF112" s="130">
        <v>0</v>
      </c>
      <c r="BG112" s="130">
        <v>0</v>
      </c>
      <c r="BJ112" s="244">
        <v>0</v>
      </c>
      <c r="BK112" s="244">
        <v>0</v>
      </c>
      <c r="BL112" s="244">
        <v>0</v>
      </c>
      <c r="BM112" s="244">
        <v>0</v>
      </c>
    </row>
    <row r="113" spans="1:65" x14ac:dyDescent="0.25">
      <c r="A113" s="235" t="s">
        <v>1619</v>
      </c>
      <c r="B113" s="235" t="s">
        <v>1619</v>
      </c>
      <c r="E113" s="235">
        <v>16</v>
      </c>
      <c r="F113" s="235">
        <v>21</v>
      </c>
      <c r="G113" s="235">
        <v>42</v>
      </c>
      <c r="H113" s="235">
        <v>4</v>
      </c>
      <c r="I113" s="235">
        <v>3</v>
      </c>
      <c r="J113" s="235">
        <v>105</v>
      </c>
      <c r="K113" s="131" t="s">
        <v>5</v>
      </c>
      <c r="L113" s="59" t="s">
        <v>5</v>
      </c>
      <c r="M113" s="132" t="s">
        <v>5</v>
      </c>
      <c r="N113" s="132">
        <v>0</v>
      </c>
      <c r="O113" s="132">
        <v>0</v>
      </c>
      <c r="P113" s="130">
        <v>0</v>
      </c>
      <c r="Q113" s="59" t="s">
        <v>5</v>
      </c>
      <c r="R113" s="59" t="s">
        <v>5</v>
      </c>
      <c r="S113" s="138" t="s">
        <v>5</v>
      </c>
      <c r="T113" s="138" t="s">
        <v>5</v>
      </c>
      <c r="U113" s="138" t="s">
        <v>5</v>
      </c>
      <c r="V113" s="128" t="s">
        <v>5</v>
      </c>
      <c r="W113" s="138" t="s">
        <v>5</v>
      </c>
      <c r="X113" s="130">
        <v>0</v>
      </c>
      <c r="Y113" s="130">
        <v>0</v>
      </c>
      <c r="Z113" s="130">
        <v>0</v>
      </c>
      <c r="AA113" s="130">
        <v>0</v>
      </c>
      <c r="AB113" s="130">
        <v>0</v>
      </c>
      <c r="AC113" s="130">
        <v>0</v>
      </c>
      <c r="AD113" s="130">
        <v>0</v>
      </c>
      <c r="AE113" s="130">
        <v>0</v>
      </c>
      <c r="AF113" s="130">
        <v>0</v>
      </c>
      <c r="AG113" s="130">
        <v>0</v>
      </c>
      <c r="AH113" s="130">
        <v>0</v>
      </c>
      <c r="AI113" s="130">
        <v>0</v>
      </c>
      <c r="AJ113" s="130">
        <v>0</v>
      </c>
      <c r="AK113" s="130">
        <v>0</v>
      </c>
      <c r="AL113" s="130">
        <v>0</v>
      </c>
      <c r="AM113" s="130">
        <v>0</v>
      </c>
      <c r="AN113" s="130">
        <v>0</v>
      </c>
      <c r="AO113" s="130">
        <v>0</v>
      </c>
      <c r="AP113" s="130">
        <v>0</v>
      </c>
      <c r="AQ113" s="130">
        <v>0</v>
      </c>
      <c r="AR113" s="130">
        <v>0</v>
      </c>
      <c r="AS113" s="130">
        <v>0</v>
      </c>
      <c r="AT113" s="130">
        <v>0</v>
      </c>
      <c r="AU113" s="130">
        <v>0</v>
      </c>
      <c r="AV113" s="130">
        <v>0</v>
      </c>
      <c r="AW113" s="130">
        <v>0</v>
      </c>
      <c r="AX113" s="130">
        <v>0</v>
      </c>
      <c r="AY113" s="130">
        <v>0</v>
      </c>
      <c r="AZ113" s="130">
        <v>0</v>
      </c>
      <c r="BA113" s="130">
        <v>0</v>
      </c>
      <c r="BB113" s="130">
        <v>0</v>
      </c>
      <c r="BC113" s="130">
        <v>0</v>
      </c>
      <c r="BD113" s="130">
        <v>0</v>
      </c>
      <c r="BE113" s="130">
        <v>0</v>
      </c>
      <c r="BF113" s="130">
        <v>0</v>
      </c>
      <c r="BG113" s="130">
        <v>0</v>
      </c>
      <c r="BJ113" s="244">
        <v>0</v>
      </c>
      <c r="BK113" s="244">
        <v>0</v>
      </c>
      <c r="BL113" s="244">
        <v>0</v>
      </c>
      <c r="BM113" s="244">
        <v>0</v>
      </c>
    </row>
    <row r="114" spans="1:65" x14ac:dyDescent="0.25">
      <c r="A114" s="235" t="s">
        <v>1619</v>
      </c>
      <c r="B114" s="235" t="s">
        <v>1619</v>
      </c>
      <c r="E114" s="235">
        <v>16</v>
      </c>
      <c r="F114" s="235">
        <v>21</v>
      </c>
      <c r="G114" s="235">
        <v>42</v>
      </c>
      <c r="H114" s="235">
        <v>4</v>
      </c>
      <c r="I114" s="235">
        <v>3</v>
      </c>
      <c r="J114" s="235">
        <v>106</v>
      </c>
      <c r="K114" s="131" t="s">
        <v>5</v>
      </c>
      <c r="L114" s="59" t="s">
        <v>5</v>
      </c>
      <c r="M114" s="132" t="s">
        <v>5</v>
      </c>
      <c r="N114" s="132">
        <v>0</v>
      </c>
      <c r="O114" s="132">
        <v>0</v>
      </c>
      <c r="P114" s="130">
        <v>0</v>
      </c>
      <c r="Q114" s="59" t="s">
        <v>5</v>
      </c>
      <c r="R114" s="59" t="s">
        <v>5</v>
      </c>
      <c r="S114" s="138" t="s">
        <v>5</v>
      </c>
      <c r="T114" s="138" t="s">
        <v>5</v>
      </c>
      <c r="U114" s="138" t="s">
        <v>5</v>
      </c>
      <c r="V114" s="128" t="s">
        <v>5</v>
      </c>
      <c r="W114" s="138" t="s">
        <v>5</v>
      </c>
      <c r="X114" s="130">
        <v>0</v>
      </c>
      <c r="Y114" s="130">
        <v>0</v>
      </c>
      <c r="Z114" s="130">
        <v>0</v>
      </c>
      <c r="AA114" s="130">
        <v>0</v>
      </c>
      <c r="AB114" s="130">
        <v>0</v>
      </c>
      <c r="AC114" s="130">
        <v>0</v>
      </c>
      <c r="AD114" s="130">
        <v>0</v>
      </c>
      <c r="AE114" s="130">
        <v>0</v>
      </c>
      <c r="AF114" s="130">
        <v>0</v>
      </c>
      <c r="AG114" s="130">
        <v>0</v>
      </c>
      <c r="AH114" s="130">
        <v>0</v>
      </c>
      <c r="AI114" s="130">
        <v>0</v>
      </c>
      <c r="AJ114" s="130">
        <v>0</v>
      </c>
      <c r="AK114" s="130">
        <v>0</v>
      </c>
      <c r="AL114" s="130">
        <v>0</v>
      </c>
      <c r="AM114" s="130">
        <v>0</v>
      </c>
      <c r="AN114" s="130">
        <v>0</v>
      </c>
      <c r="AO114" s="130">
        <v>0</v>
      </c>
      <c r="AP114" s="130">
        <v>0</v>
      </c>
      <c r="AQ114" s="130">
        <v>0</v>
      </c>
      <c r="AR114" s="130">
        <v>0</v>
      </c>
      <c r="AS114" s="130">
        <v>0</v>
      </c>
      <c r="AT114" s="130">
        <v>0</v>
      </c>
      <c r="AU114" s="130">
        <v>0</v>
      </c>
      <c r="AV114" s="130">
        <v>0</v>
      </c>
      <c r="AW114" s="130">
        <v>0</v>
      </c>
      <c r="AX114" s="130">
        <v>0</v>
      </c>
      <c r="AY114" s="130">
        <v>0</v>
      </c>
      <c r="AZ114" s="130">
        <v>0</v>
      </c>
      <c r="BA114" s="130">
        <v>0</v>
      </c>
      <c r="BB114" s="130">
        <v>0</v>
      </c>
      <c r="BC114" s="130">
        <v>0</v>
      </c>
      <c r="BD114" s="130">
        <v>0</v>
      </c>
      <c r="BE114" s="130">
        <v>0</v>
      </c>
      <c r="BF114" s="130">
        <v>0</v>
      </c>
      <c r="BG114" s="130">
        <v>0</v>
      </c>
      <c r="BJ114" s="244">
        <v>0</v>
      </c>
      <c r="BK114" s="244">
        <v>0</v>
      </c>
      <c r="BL114" s="244">
        <v>0</v>
      </c>
      <c r="BM114" s="244">
        <v>0</v>
      </c>
    </row>
    <row r="115" spans="1:65" x14ac:dyDescent="0.25">
      <c r="A115" s="235" t="s">
        <v>1619</v>
      </c>
      <c r="B115" s="235" t="s">
        <v>1619</v>
      </c>
      <c r="E115" s="235">
        <v>16</v>
      </c>
      <c r="F115" s="235">
        <v>21</v>
      </c>
      <c r="G115" s="235">
        <v>42</v>
      </c>
      <c r="H115" s="235">
        <v>4</v>
      </c>
      <c r="I115" s="235">
        <v>3</v>
      </c>
      <c r="J115" s="235">
        <v>107</v>
      </c>
      <c r="K115" s="131" t="s">
        <v>5</v>
      </c>
      <c r="L115" s="59" t="s">
        <v>5</v>
      </c>
      <c r="M115" s="132" t="s">
        <v>5</v>
      </c>
      <c r="N115" s="132">
        <v>0</v>
      </c>
      <c r="O115" s="132">
        <v>0</v>
      </c>
      <c r="P115" s="130">
        <v>0</v>
      </c>
      <c r="Q115" s="59" t="s">
        <v>5</v>
      </c>
      <c r="R115" s="59" t="s">
        <v>5</v>
      </c>
      <c r="S115" s="138" t="s">
        <v>5</v>
      </c>
      <c r="T115" s="138" t="s">
        <v>5</v>
      </c>
      <c r="U115" s="138" t="s">
        <v>5</v>
      </c>
      <c r="V115" s="128" t="s">
        <v>5</v>
      </c>
      <c r="W115" s="138" t="s">
        <v>5</v>
      </c>
      <c r="X115" s="130">
        <v>0</v>
      </c>
      <c r="Y115" s="130">
        <v>0</v>
      </c>
      <c r="Z115" s="130">
        <v>0</v>
      </c>
      <c r="AA115" s="130">
        <v>0</v>
      </c>
      <c r="AB115" s="130">
        <v>0</v>
      </c>
      <c r="AC115" s="130">
        <v>0</v>
      </c>
      <c r="AD115" s="130">
        <v>0</v>
      </c>
      <c r="AE115" s="130">
        <v>0</v>
      </c>
      <c r="AF115" s="130">
        <v>0</v>
      </c>
      <c r="AG115" s="130">
        <v>0</v>
      </c>
      <c r="AH115" s="130">
        <v>0</v>
      </c>
      <c r="AI115" s="130">
        <v>0</v>
      </c>
      <c r="AJ115" s="130">
        <v>0</v>
      </c>
      <c r="AK115" s="130">
        <v>0</v>
      </c>
      <c r="AL115" s="130">
        <v>0</v>
      </c>
      <c r="AM115" s="130">
        <v>0</v>
      </c>
      <c r="AN115" s="130">
        <v>0</v>
      </c>
      <c r="AO115" s="130">
        <v>0</v>
      </c>
      <c r="AP115" s="130">
        <v>0</v>
      </c>
      <c r="AQ115" s="130">
        <v>0</v>
      </c>
      <c r="AR115" s="130">
        <v>0</v>
      </c>
      <c r="AS115" s="130">
        <v>0</v>
      </c>
      <c r="AT115" s="130">
        <v>0</v>
      </c>
      <c r="AU115" s="130">
        <v>0</v>
      </c>
      <c r="AV115" s="130">
        <v>0</v>
      </c>
      <c r="AW115" s="130">
        <v>0</v>
      </c>
      <c r="AX115" s="130">
        <v>0</v>
      </c>
      <c r="AY115" s="130">
        <v>0</v>
      </c>
      <c r="AZ115" s="130">
        <v>0</v>
      </c>
      <c r="BA115" s="130">
        <v>0</v>
      </c>
      <c r="BB115" s="130">
        <v>0</v>
      </c>
      <c r="BC115" s="130">
        <v>0</v>
      </c>
      <c r="BD115" s="130">
        <v>0</v>
      </c>
      <c r="BE115" s="130">
        <v>0</v>
      </c>
      <c r="BF115" s="130">
        <v>0</v>
      </c>
      <c r="BG115" s="130">
        <v>0</v>
      </c>
      <c r="BJ115" s="244">
        <v>0</v>
      </c>
      <c r="BK115" s="244">
        <v>0</v>
      </c>
      <c r="BL115" s="244">
        <v>0</v>
      </c>
      <c r="BM115" s="244">
        <v>0</v>
      </c>
    </row>
    <row r="116" spans="1:65" x14ac:dyDescent="0.25">
      <c r="A116" s="235" t="s">
        <v>1619</v>
      </c>
      <c r="B116" s="235" t="s">
        <v>1619</v>
      </c>
      <c r="E116" s="235">
        <v>16</v>
      </c>
      <c r="F116" s="235">
        <v>21</v>
      </c>
      <c r="G116" s="235">
        <v>42</v>
      </c>
      <c r="H116" s="235">
        <v>4</v>
      </c>
      <c r="I116" s="235">
        <v>3</v>
      </c>
      <c r="J116" s="235">
        <v>108</v>
      </c>
      <c r="K116" s="131" t="s">
        <v>5</v>
      </c>
      <c r="L116" s="59" t="s">
        <v>5</v>
      </c>
      <c r="M116" s="132" t="s">
        <v>5</v>
      </c>
      <c r="N116" s="132">
        <v>0</v>
      </c>
      <c r="O116" s="132">
        <v>0</v>
      </c>
      <c r="P116" s="130">
        <v>0</v>
      </c>
      <c r="Q116" s="59" t="s">
        <v>5</v>
      </c>
      <c r="R116" s="59" t="s">
        <v>5</v>
      </c>
      <c r="S116" s="138" t="s">
        <v>5</v>
      </c>
      <c r="T116" s="138" t="s">
        <v>5</v>
      </c>
      <c r="U116" s="138" t="s">
        <v>5</v>
      </c>
      <c r="V116" s="128" t="s">
        <v>5</v>
      </c>
      <c r="W116" s="138" t="s">
        <v>5</v>
      </c>
      <c r="X116" s="130">
        <v>0</v>
      </c>
      <c r="Y116" s="130">
        <v>0</v>
      </c>
      <c r="Z116" s="130">
        <v>0</v>
      </c>
      <c r="AA116" s="130">
        <v>0</v>
      </c>
      <c r="AB116" s="130">
        <v>0</v>
      </c>
      <c r="AC116" s="130">
        <v>0</v>
      </c>
      <c r="AD116" s="130">
        <v>0</v>
      </c>
      <c r="AE116" s="130">
        <v>0</v>
      </c>
      <c r="AF116" s="130">
        <v>0</v>
      </c>
      <c r="AG116" s="130">
        <v>0</v>
      </c>
      <c r="AH116" s="130">
        <v>0</v>
      </c>
      <c r="AI116" s="130">
        <v>0</v>
      </c>
      <c r="AJ116" s="130">
        <v>0</v>
      </c>
      <c r="AK116" s="130">
        <v>0</v>
      </c>
      <c r="AL116" s="130">
        <v>0</v>
      </c>
      <c r="AM116" s="130">
        <v>0</v>
      </c>
      <c r="AN116" s="130">
        <v>0</v>
      </c>
      <c r="AO116" s="130">
        <v>0</v>
      </c>
      <c r="AP116" s="130">
        <v>0</v>
      </c>
      <c r="AQ116" s="130">
        <v>0</v>
      </c>
      <c r="AR116" s="130">
        <v>0</v>
      </c>
      <c r="AS116" s="130">
        <v>0</v>
      </c>
      <c r="AT116" s="130">
        <v>0</v>
      </c>
      <c r="AU116" s="130">
        <v>0</v>
      </c>
      <c r="AV116" s="130">
        <v>0</v>
      </c>
      <c r="AW116" s="130">
        <v>0</v>
      </c>
      <c r="AX116" s="130">
        <v>0</v>
      </c>
      <c r="AY116" s="130">
        <v>0</v>
      </c>
      <c r="AZ116" s="130">
        <v>0</v>
      </c>
      <c r="BA116" s="130">
        <v>0</v>
      </c>
      <c r="BB116" s="130">
        <v>0</v>
      </c>
      <c r="BC116" s="130">
        <v>0</v>
      </c>
      <c r="BD116" s="130">
        <v>0</v>
      </c>
      <c r="BE116" s="130">
        <v>0</v>
      </c>
      <c r="BF116" s="130">
        <v>0</v>
      </c>
      <c r="BG116" s="130">
        <v>0</v>
      </c>
      <c r="BJ116" s="244">
        <v>0</v>
      </c>
      <c r="BK116" s="244">
        <v>0</v>
      </c>
      <c r="BL116" s="244">
        <v>0</v>
      </c>
      <c r="BM116" s="244">
        <v>0</v>
      </c>
    </row>
    <row r="117" spans="1:65" x14ac:dyDescent="0.25">
      <c r="A117" s="235" t="s">
        <v>1619</v>
      </c>
      <c r="B117" s="235" t="s">
        <v>1619</v>
      </c>
      <c r="E117" s="235">
        <v>16</v>
      </c>
      <c r="F117" s="235">
        <v>21</v>
      </c>
      <c r="G117" s="235">
        <v>42</v>
      </c>
      <c r="H117" s="235">
        <v>4</v>
      </c>
      <c r="I117" s="235">
        <v>3</v>
      </c>
      <c r="J117" s="235">
        <v>109</v>
      </c>
      <c r="K117" s="131" t="s">
        <v>5</v>
      </c>
      <c r="L117" s="59" t="s">
        <v>5</v>
      </c>
      <c r="M117" s="132" t="s">
        <v>5</v>
      </c>
      <c r="N117" s="132">
        <v>0</v>
      </c>
      <c r="O117" s="132">
        <v>0</v>
      </c>
      <c r="P117" s="130">
        <v>0</v>
      </c>
      <c r="Q117" s="59" t="s">
        <v>5</v>
      </c>
      <c r="R117" s="59" t="s">
        <v>5</v>
      </c>
      <c r="S117" s="138" t="s">
        <v>5</v>
      </c>
      <c r="T117" s="138" t="s">
        <v>5</v>
      </c>
      <c r="U117" s="138" t="s">
        <v>5</v>
      </c>
      <c r="V117" s="128" t="s">
        <v>5</v>
      </c>
      <c r="W117" s="138" t="s">
        <v>5</v>
      </c>
      <c r="X117" s="130">
        <v>0</v>
      </c>
      <c r="Y117" s="130">
        <v>0</v>
      </c>
      <c r="Z117" s="130">
        <v>0</v>
      </c>
      <c r="AA117" s="130">
        <v>0</v>
      </c>
      <c r="AB117" s="130">
        <v>0</v>
      </c>
      <c r="AC117" s="130">
        <v>0</v>
      </c>
      <c r="AD117" s="130">
        <v>0</v>
      </c>
      <c r="AE117" s="130">
        <v>0</v>
      </c>
      <c r="AF117" s="130">
        <v>0</v>
      </c>
      <c r="AG117" s="130">
        <v>0</v>
      </c>
      <c r="AH117" s="130">
        <v>0</v>
      </c>
      <c r="AI117" s="130">
        <v>0</v>
      </c>
      <c r="AJ117" s="130">
        <v>0</v>
      </c>
      <c r="AK117" s="130">
        <v>0</v>
      </c>
      <c r="AL117" s="130">
        <v>0</v>
      </c>
      <c r="AM117" s="130">
        <v>0</v>
      </c>
      <c r="AN117" s="130">
        <v>0</v>
      </c>
      <c r="AO117" s="130">
        <v>0</v>
      </c>
      <c r="AP117" s="130">
        <v>0</v>
      </c>
      <c r="AQ117" s="130">
        <v>0</v>
      </c>
      <c r="AR117" s="130">
        <v>0</v>
      </c>
      <c r="AS117" s="130">
        <v>0</v>
      </c>
      <c r="AT117" s="130">
        <v>0</v>
      </c>
      <c r="AU117" s="130">
        <v>0</v>
      </c>
      <c r="AV117" s="130">
        <v>0</v>
      </c>
      <c r="AW117" s="130">
        <v>0</v>
      </c>
      <c r="AX117" s="130">
        <v>0</v>
      </c>
      <c r="AY117" s="130">
        <v>0</v>
      </c>
      <c r="AZ117" s="130">
        <v>0</v>
      </c>
      <c r="BA117" s="130">
        <v>0</v>
      </c>
      <c r="BB117" s="130">
        <v>0</v>
      </c>
      <c r="BC117" s="130">
        <v>0</v>
      </c>
      <c r="BD117" s="130">
        <v>0</v>
      </c>
      <c r="BE117" s="130">
        <v>0</v>
      </c>
      <c r="BF117" s="130">
        <v>0</v>
      </c>
      <c r="BG117" s="130">
        <v>0</v>
      </c>
      <c r="BJ117" s="244">
        <v>0</v>
      </c>
      <c r="BK117" s="244">
        <v>0</v>
      </c>
      <c r="BL117" s="244">
        <v>0</v>
      </c>
      <c r="BM117" s="244">
        <v>0</v>
      </c>
    </row>
    <row r="118" spans="1:65" x14ac:dyDescent="0.25">
      <c r="A118" s="235" t="s">
        <v>1619</v>
      </c>
      <c r="B118" s="235" t="s">
        <v>1619</v>
      </c>
      <c r="E118" s="235">
        <v>16</v>
      </c>
      <c r="F118" s="235">
        <v>21</v>
      </c>
      <c r="G118" s="235">
        <v>42</v>
      </c>
      <c r="H118" s="235">
        <v>4</v>
      </c>
      <c r="I118" s="235">
        <v>3</v>
      </c>
      <c r="J118" s="235">
        <v>110</v>
      </c>
      <c r="K118" s="131" t="s">
        <v>5</v>
      </c>
      <c r="L118" s="59" t="s">
        <v>5</v>
      </c>
      <c r="M118" s="132" t="s">
        <v>5</v>
      </c>
      <c r="N118" s="132">
        <v>0</v>
      </c>
      <c r="O118" s="132">
        <v>0</v>
      </c>
      <c r="P118" s="130">
        <v>0</v>
      </c>
      <c r="Q118" s="59" t="s">
        <v>5</v>
      </c>
      <c r="R118" s="59" t="s">
        <v>5</v>
      </c>
      <c r="S118" s="138" t="s">
        <v>5</v>
      </c>
      <c r="T118" s="138" t="s">
        <v>5</v>
      </c>
      <c r="U118" s="138" t="s">
        <v>5</v>
      </c>
      <c r="V118" s="128" t="s">
        <v>5</v>
      </c>
      <c r="W118" s="138" t="s">
        <v>5</v>
      </c>
      <c r="X118" s="130">
        <v>0</v>
      </c>
      <c r="Y118" s="130">
        <v>0</v>
      </c>
      <c r="Z118" s="130">
        <v>0</v>
      </c>
      <c r="AA118" s="130">
        <v>0</v>
      </c>
      <c r="AB118" s="130">
        <v>0</v>
      </c>
      <c r="AC118" s="130">
        <v>0</v>
      </c>
      <c r="AD118" s="130">
        <v>0</v>
      </c>
      <c r="AE118" s="130">
        <v>0</v>
      </c>
      <c r="AF118" s="130">
        <v>0</v>
      </c>
      <c r="AG118" s="130">
        <v>0</v>
      </c>
      <c r="AH118" s="130">
        <v>0</v>
      </c>
      <c r="AI118" s="130">
        <v>0</v>
      </c>
      <c r="AJ118" s="130">
        <v>0</v>
      </c>
      <c r="AK118" s="130">
        <v>0</v>
      </c>
      <c r="AL118" s="130">
        <v>0</v>
      </c>
      <c r="AM118" s="130">
        <v>0</v>
      </c>
      <c r="AN118" s="130">
        <v>0</v>
      </c>
      <c r="AO118" s="130">
        <v>0</v>
      </c>
      <c r="AP118" s="130">
        <v>0</v>
      </c>
      <c r="AQ118" s="130">
        <v>0</v>
      </c>
      <c r="AR118" s="130">
        <v>0</v>
      </c>
      <c r="AS118" s="130">
        <v>0</v>
      </c>
      <c r="AT118" s="130">
        <v>0</v>
      </c>
      <c r="AU118" s="130">
        <v>0</v>
      </c>
      <c r="AV118" s="130">
        <v>0</v>
      </c>
      <c r="AW118" s="130">
        <v>0</v>
      </c>
      <c r="AX118" s="130">
        <v>0</v>
      </c>
      <c r="AY118" s="130">
        <v>0</v>
      </c>
      <c r="AZ118" s="130">
        <v>0</v>
      </c>
      <c r="BA118" s="130">
        <v>0</v>
      </c>
      <c r="BB118" s="130">
        <v>0</v>
      </c>
      <c r="BC118" s="130">
        <v>0</v>
      </c>
      <c r="BD118" s="130">
        <v>0</v>
      </c>
      <c r="BE118" s="130">
        <v>0</v>
      </c>
      <c r="BF118" s="130">
        <v>0</v>
      </c>
      <c r="BG118" s="130">
        <v>0</v>
      </c>
      <c r="BJ118" s="244">
        <v>0</v>
      </c>
      <c r="BK118" s="244">
        <v>0</v>
      </c>
      <c r="BL118" s="244">
        <v>0</v>
      </c>
      <c r="BM118" s="244">
        <v>0</v>
      </c>
    </row>
    <row r="119" spans="1:65" x14ac:dyDescent="0.25">
      <c r="A119" s="235" t="s">
        <v>1619</v>
      </c>
      <c r="B119" s="235" t="s">
        <v>1619</v>
      </c>
      <c r="E119" s="235">
        <v>16</v>
      </c>
      <c r="F119" s="235">
        <v>21</v>
      </c>
      <c r="G119" s="235">
        <v>42</v>
      </c>
      <c r="H119" s="235">
        <v>4</v>
      </c>
      <c r="I119" s="235">
        <v>3</v>
      </c>
      <c r="J119" s="235">
        <v>111</v>
      </c>
      <c r="K119" s="131" t="s">
        <v>5</v>
      </c>
      <c r="L119" s="59" t="s">
        <v>5</v>
      </c>
      <c r="M119" s="132" t="s">
        <v>5</v>
      </c>
      <c r="N119" s="132">
        <v>0</v>
      </c>
      <c r="O119" s="132">
        <v>0</v>
      </c>
      <c r="P119" s="130">
        <v>0</v>
      </c>
      <c r="Q119" s="59" t="s">
        <v>5</v>
      </c>
      <c r="R119" s="59" t="s">
        <v>5</v>
      </c>
      <c r="S119" s="138" t="s">
        <v>5</v>
      </c>
      <c r="T119" s="138" t="s">
        <v>5</v>
      </c>
      <c r="U119" s="138" t="s">
        <v>5</v>
      </c>
      <c r="V119" s="128" t="s">
        <v>5</v>
      </c>
      <c r="W119" s="138" t="s">
        <v>5</v>
      </c>
      <c r="X119" s="130">
        <v>0</v>
      </c>
      <c r="Y119" s="130">
        <v>0</v>
      </c>
      <c r="Z119" s="130">
        <v>0</v>
      </c>
      <c r="AA119" s="130">
        <v>0</v>
      </c>
      <c r="AB119" s="130">
        <v>0</v>
      </c>
      <c r="AC119" s="130">
        <v>0</v>
      </c>
      <c r="AD119" s="130">
        <v>0</v>
      </c>
      <c r="AE119" s="130">
        <v>0</v>
      </c>
      <c r="AF119" s="130">
        <v>0</v>
      </c>
      <c r="AG119" s="130">
        <v>0</v>
      </c>
      <c r="AH119" s="130">
        <v>0</v>
      </c>
      <c r="AI119" s="130">
        <v>0</v>
      </c>
      <c r="AJ119" s="130">
        <v>0</v>
      </c>
      <c r="AK119" s="130">
        <v>0</v>
      </c>
      <c r="AL119" s="130">
        <v>0</v>
      </c>
      <c r="AM119" s="130">
        <v>0</v>
      </c>
      <c r="AN119" s="130">
        <v>0</v>
      </c>
      <c r="AO119" s="130">
        <v>0</v>
      </c>
      <c r="AP119" s="130">
        <v>0</v>
      </c>
      <c r="AQ119" s="130">
        <v>0</v>
      </c>
      <c r="AR119" s="130">
        <v>0</v>
      </c>
      <c r="AS119" s="130">
        <v>0</v>
      </c>
      <c r="AT119" s="130">
        <v>0</v>
      </c>
      <c r="AU119" s="130">
        <v>0</v>
      </c>
      <c r="AV119" s="130">
        <v>0</v>
      </c>
      <c r="AW119" s="130">
        <v>0</v>
      </c>
      <c r="AX119" s="130">
        <v>0</v>
      </c>
      <c r="AY119" s="130">
        <v>0</v>
      </c>
      <c r="AZ119" s="130">
        <v>0</v>
      </c>
      <c r="BA119" s="130">
        <v>0</v>
      </c>
      <c r="BB119" s="130">
        <v>0</v>
      </c>
      <c r="BC119" s="130">
        <v>0</v>
      </c>
      <c r="BD119" s="130">
        <v>0</v>
      </c>
      <c r="BE119" s="130">
        <v>0</v>
      </c>
      <c r="BF119" s="130">
        <v>0</v>
      </c>
      <c r="BG119" s="130">
        <v>0</v>
      </c>
      <c r="BJ119" s="244">
        <v>0</v>
      </c>
      <c r="BK119" s="244">
        <v>0</v>
      </c>
      <c r="BL119" s="244">
        <v>0</v>
      </c>
      <c r="BM119" s="244">
        <v>0</v>
      </c>
    </row>
    <row r="120" spans="1:65" x14ac:dyDescent="0.25">
      <c r="A120" s="235" t="s">
        <v>1619</v>
      </c>
      <c r="B120" s="235" t="s">
        <v>1619</v>
      </c>
      <c r="E120" s="235">
        <v>16</v>
      </c>
      <c r="F120" s="235">
        <v>21</v>
      </c>
      <c r="G120" s="235">
        <v>42</v>
      </c>
      <c r="H120" s="235">
        <v>4</v>
      </c>
      <c r="I120" s="235">
        <v>3</v>
      </c>
      <c r="J120" s="235">
        <v>112</v>
      </c>
      <c r="K120" s="131" t="s">
        <v>5</v>
      </c>
      <c r="L120" s="59" t="s">
        <v>5</v>
      </c>
      <c r="M120" s="132" t="s">
        <v>5</v>
      </c>
      <c r="N120" s="132">
        <v>0</v>
      </c>
      <c r="O120" s="132">
        <v>0</v>
      </c>
      <c r="P120" s="130">
        <v>0</v>
      </c>
      <c r="Q120" s="59" t="s">
        <v>5</v>
      </c>
      <c r="R120" s="59" t="s">
        <v>5</v>
      </c>
      <c r="S120" s="138" t="s">
        <v>5</v>
      </c>
      <c r="T120" s="138" t="s">
        <v>5</v>
      </c>
      <c r="U120" s="138" t="s">
        <v>5</v>
      </c>
      <c r="V120" s="128" t="s">
        <v>5</v>
      </c>
      <c r="W120" s="138" t="s">
        <v>5</v>
      </c>
      <c r="X120" s="130">
        <v>0</v>
      </c>
      <c r="Y120" s="130">
        <v>0</v>
      </c>
      <c r="Z120" s="130">
        <v>0</v>
      </c>
      <c r="AA120" s="130">
        <v>0</v>
      </c>
      <c r="AB120" s="130">
        <v>0</v>
      </c>
      <c r="AC120" s="130">
        <v>0</v>
      </c>
      <c r="AD120" s="130">
        <v>0</v>
      </c>
      <c r="AE120" s="130">
        <v>0</v>
      </c>
      <c r="AF120" s="130">
        <v>0</v>
      </c>
      <c r="AG120" s="130">
        <v>0</v>
      </c>
      <c r="AH120" s="130">
        <v>0</v>
      </c>
      <c r="AI120" s="130">
        <v>0</v>
      </c>
      <c r="AJ120" s="130">
        <v>0</v>
      </c>
      <c r="AK120" s="130">
        <v>0</v>
      </c>
      <c r="AL120" s="130">
        <v>0</v>
      </c>
      <c r="AM120" s="130">
        <v>0</v>
      </c>
      <c r="AN120" s="130">
        <v>0</v>
      </c>
      <c r="AO120" s="130">
        <v>0</v>
      </c>
      <c r="AP120" s="130">
        <v>0</v>
      </c>
      <c r="AQ120" s="130">
        <v>0</v>
      </c>
      <c r="AR120" s="130">
        <v>0</v>
      </c>
      <c r="AS120" s="130">
        <v>0</v>
      </c>
      <c r="AT120" s="130">
        <v>0</v>
      </c>
      <c r="AU120" s="130">
        <v>0</v>
      </c>
      <c r="AV120" s="130">
        <v>0</v>
      </c>
      <c r="AW120" s="130">
        <v>0</v>
      </c>
      <c r="AX120" s="130">
        <v>0</v>
      </c>
      <c r="AY120" s="130">
        <v>0</v>
      </c>
      <c r="AZ120" s="130">
        <v>0</v>
      </c>
      <c r="BA120" s="130">
        <v>0</v>
      </c>
      <c r="BB120" s="130">
        <v>0</v>
      </c>
      <c r="BC120" s="130">
        <v>0</v>
      </c>
      <c r="BD120" s="130">
        <v>0</v>
      </c>
      <c r="BE120" s="130">
        <v>0</v>
      </c>
      <c r="BF120" s="130">
        <v>0</v>
      </c>
      <c r="BG120" s="130">
        <v>0</v>
      </c>
      <c r="BJ120" s="244">
        <v>0</v>
      </c>
      <c r="BK120" s="244">
        <v>0</v>
      </c>
      <c r="BL120" s="244">
        <v>0</v>
      </c>
      <c r="BM120" s="244">
        <v>0</v>
      </c>
    </row>
    <row r="121" spans="1:65" x14ac:dyDescent="0.25">
      <c r="A121" s="235" t="s">
        <v>1619</v>
      </c>
      <c r="B121" s="235" t="s">
        <v>1619</v>
      </c>
      <c r="E121" s="235">
        <v>16</v>
      </c>
      <c r="F121" s="235">
        <v>21</v>
      </c>
      <c r="G121" s="235">
        <v>42</v>
      </c>
      <c r="H121" s="235">
        <v>4</v>
      </c>
      <c r="I121" s="235">
        <v>3</v>
      </c>
      <c r="J121" s="235">
        <v>113</v>
      </c>
      <c r="K121" s="131" t="s">
        <v>5</v>
      </c>
      <c r="L121" s="59" t="s">
        <v>5</v>
      </c>
      <c r="M121" s="132" t="s">
        <v>5</v>
      </c>
      <c r="N121" s="132">
        <v>0</v>
      </c>
      <c r="O121" s="132">
        <v>0</v>
      </c>
      <c r="P121" s="130">
        <v>0</v>
      </c>
      <c r="Q121" s="59" t="s">
        <v>5</v>
      </c>
      <c r="R121" s="59" t="s">
        <v>5</v>
      </c>
      <c r="S121" s="138" t="s">
        <v>5</v>
      </c>
      <c r="T121" s="138" t="s">
        <v>5</v>
      </c>
      <c r="U121" s="138" t="s">
        <v>5</v>
      </c>
      <c r="V121" s="128" t="s">
        <v>5</v>
      </c>
      <c r="W121" s="138" t="s">
        <v>5</v>
      </c>
      <c r="X121" s="130">
        <v>0</v>
      </c>
      <c r="Y121" s="130">
        <v>0</v>
      </c>
      <c r="Z121" s="130">
        <v>0</v>
      </c>
      <c r="AA121" s="130">
        <v>0</v>
      </c>
      <c r="AB121" s="130">
        <v>0</v>
      </c>
      <c r="AC121" s="130">
        <v>0</v>
      </c>
      <c r="AD121" s="130">
        <v>0</v>
      </c>
      <c r="AE121" s="130">
        <v>0</v>
      </c>
      <c r="AF121" s="130">
        <v>0</v>
      </c>
      <c r="AG121" s="130">
        <v>0</v>
      </c>
      <c r="AH121" s="130">
        <v>0</v>
      </c>
      <c r="AI121" s="130">
        <v>0</v>
      </c>
      <c r="AJ121" s="130">
        <v>0</v>
      </c>
      <c r="AK121" s="130">
        <v>0</v>
      </c>
      <c r="AL121" s="130">
        <v>0</v>
      </c>
      <c r="AM121" s="130">
        <v>0</v>
      </c>
      <c r="AN121" s="130">
        <v>0</v>
      </c>
      <c r="AO121" s="130">
        <v>0</v>
      </c>
      <c r="AP121" s="130">
        <v>0</v>
      </c>
      <c r="AQ121" s="130">
        <v>0</v>
      </c>
      <c r="AR121" s="130">
        <v>0</v>
      </c>
      <c r="AS121" s="130">
        <v>0</v>
      </c>
      <c r="AT121" s="130">
        <v>0</v>
      </c>
      <c r="AU121" s="130">
        <v>0</v>
      </c>
      <c r="AV121" s="130">
        <v>0</v>
      </c>
      <c r="AW121" s="130">
        <v>0</v>
      </c>
      <c r="AX121" s="130">
        <v>0</v>
      </c>
      <c r="AY121" s="130">
        <v>0</v>
      </c>
      <c r="AZ121" s="130">
        <v>0</v>
      </c>
      <c r="BA121" s="130">
        <v>0</v>
      </c>
      <c r="BB121" s="130">
        <v>0</v>
      </c>
      <c r="BC121" s="130">
        <v>0</v>
      </c>
      <c r="BD121" s="130">
        <v>0</v>
      </c>
      <c r="BE121" s="130">
        <v>0</v>
      </c>
      <c r="BF121" s="130">
        <v>0</v>
      </c>
      <c r="BG121" s="130">
        <v>0</v>
      </c>
      <c r="BJ121" s="244">
        <v>0</v>
      </c>
      <c r="BK121" s="244">
        <v>0</v>
      </c>
      <c r="BL121" s="244">
        <v>0</v>
      </c>
      <c r="BM121" s="244">
        <v>0</v>
      </c>
    </row>
    <row r="122" spans="1:65" x14ac:dyDescent="0.25">
      <c r="A122" s="235" t="s">
        <v>1619</v>
      </c>
      <c r="B122" s="235" t="s">
        <v>1619</v>
      </c>
      <c r="E122" s="235">
        <v>16</v>
      </c>
      <c r="F122" s="235">
        <v>21</v>
      </c>
      <c r="G122" s="235">
        <v>42</v>
      </c>
      <c r="H122" s="235">
        <v>4</v>
      </c>
      <c r="I122" s="235">
        <v>3</v>
      </c>
      <c r="J122" s="235">
        <v>114</v>
      </c>
      <c r="K122" s="131" t="s">
        <v>5</v>
      </c>
      <c r="L122" s="59" t="s">
        <v>5</v>
      </c>
      <c r="M122" s="132" t="s">
        <v>5</v>
      </c>
      <c r="N122" s="132">
        <v>0</v>
      </c>
      <c r="O122" s="132">
        <v>0</v>
      </c>
      <c r="P122" s="130">
        <v>0</v>
      </c>
      <c r="Q122" s="59" t="s">
        <v>5</v>
      </c>
      <c r="R122" s="59" t="s">
        <v>5</v>
      </c>
      <c r="S122" s="138" t="s">
        <v>5</v>
      </c>
      <c r="T122" s="138" t="s">
        <v>5</v>
      </c>
      <c r="U122" s="138" t="s">
        <v>5</v>
      </c>
      <c r="V122" s="128" t="s">
        <v>5</v>
      </c>
      <c r="W122" s="138" t="s">
        <v>5</v>
      </c>
      <c r="X122" s="130">
        <v>0</v>
      </c>
      <c r="Y122" s="130">
        <v>0</v>
      </c>
      <c r="Z122" s="130">
        <v>0</v>
      </c>
      <c r="AA122" s="130">
        <v>0</v>
      </c>
      <c r="AB122" s="130">
        <v>0</v>
      </c>
      <c r="AC122" s="130">
        <v>0</v>
      </c>
      <c r="AD122" s="130">
        <v>0</v>
      </c>
      <c r="AE122" s="130">
        <v>0</v>
      </c>
      <c r="AF122" s="130">
        <v>0</v>
      </c>
      <c r="AG122" s="130">
        <v>0</v>
      </c>
      <c r="AH122" s="130">
        <v>0</v>
      </c>
      <c r="AI122" s="130">
        <v>0</v>
      </c>
      <c r="AJ122" s="130">
        <v>0</v>
      </c>
      <c r="AK122" s="130">
        <v>0</v>
      </c>
      <c r="AL122" s="130">
        <v>0</v>
      </c>
      <c r="AM122" s="130">
        <v>0</v>
      </c>
      <c r="AN122" s="130">
        <v>0</v>
      </c>
      <c r="AO122" s="130">
        <v>0</v>
      </c>
      <c r="AP122" s="130">
        <v>0</v>
      </c>
      <c r="AQ122" s="130">
        <v>0</v>
      </c>
      <c r="AR122" s="130">
        <v>0</v>
      </c>
      <c r="AS122" s="130">
        <v>0</v>
      </c>
      <c r="AT122" s="130">
        <v>0</v>
      </c>
      <c r="AU122" s="130">
        <v>0</v>
      </c>
      <c r="AV122" s="130">
        <v>0</v>
      </c>
      <c r="AW122" s="130">
        <v>0</v>
      </c>
      <c r="AX122" s="130">
        <v>0</v>
      </c>
      <c r="AY122" s="130">
        <v>0</v>
      </c>
      <c r="AZ122" s="130">
        <v>0</v>
      </c>
      <c r="BA122" s="130">
        <v>0</v>
      </c>
      <c r="BB122" s="130">
        <v>0</v>
      </c>
      <c r="BC122" s="130">
        <v>0</v>
      </c>
      <c r="BD122" s="130">
        <v>0</v>
      </c>
      <c r="BE122" s="130">
        <v>0</v>
      </c>
      <c r="BF122" s="130">
        <v>0</v>
      </c>
      <c r="BG122" s="130">
        <v>0</v>
      </c>
      <c r="BJ122" s="244">
        <v>0</v>
      </c>
      <c r="BK122" s="244">
        <v>0</v>
      </c>
      <c r="BL122" s="244">
        <v>0</v>
      </c>
      <c r="BM122" s="244">
        <v>0</v>
      </c>
    </row>
    <row r="123" spans="1:65" x14ac:dyDescent="0.25">
      <c r="A123" s="235" t="s">
        <v>1619</v>
      </c>
      <c r="B123" s="235" t="s">
        <v>1619</v>
      </c>
      <c r="E123" s="235">
        <v>16</v>
      </c>
      <c r="F123" s="235">
        <v>21</v>
      </c>
      <c r="G123" s="235">
        <v>42</v>
      </c>
      <c r="H123" s="235">
        <v>4</v>
      </c>
      <c r="I123" s="235">
        <v>3</v>
      </c>
      <c r="J123" s="235">
        <v>115</v>
      </c>
      <c r="K123" s="131" t="s">
        <v>5</v>
      </c>
      <c r="L123" s="59" t="s">
        <v>5</v>
      </c>
      <c r="M123" s="132" t="s">
        <v>5</v>
      </c>
      <c r="N123" s="132">
        <v>0</v>
      </c>
      <c r="O123" s="132">
        <v>0</v>
      </c>
      <c r="P123" s="130">
        <v>0</v>
      </c>
      <c r="Q123" s="59" t="s">
        <v>5</v>
      </c>
      <c r="R123" s="59" t="s">
        <v>5</v>
      </c>
      <c r="S123" s="138" t="s">
        <v>5</v>
      </c>
      <c r="T123" s="138" t="s">
        <v>5</v>
      </c>
      <c r="U123" s="138" t="s">
        <v>5</v>
      </c>
      <c r="V123" s="128" t="s">
        <v>5</v>
      </c>
      <c r="W123" s="138" t="s">
        <v>5</v>
      </c>
      <c r="X123" s="130">
        <v>0</v>
      </c>
      <c r="Y123" s="130">
        <v>0</v>
      </c>
      <c r="Z123" s="130">
        <v>0</v>
      </c>
      <c r="AA123" s="130">
        <v>0</v>
      </c>
      <c r="AB123" s="130">
        <v>0</v>
      </c>
      <c r="AC123" s="130">
        <v>0</v>
      </c>
      <c r="AD123" s="130">
        <v>0</v>
      </c>
      <c r="AE123" s="130">
        <v>0</v>
      </c>
      <c r="AF123" s="130">
        <v>0</v>
      </c>
      <c r="AG123" s="130">
        <v>0</v>
      </c>
      <c r="AH123" s="130">
        <v>0</v>
      </c>
      <c r="AI123" s="130">
        <v>0</v>
      </c>
      <c r="AJ123" s="130">
        <v>0</v>
      </c>
      <c r="AK123" s="130">
        <v>0</v>
      </c>
      <c r="AL123" s="130">
        <v>0</v>
      </c>
      <c r="AM123" s="130">
        <v>0</v>
      </c>
      <c r="AN123" s="130">
        <v>0</v>
      </c>
      <c r="AO123" s="130">
        <v>0</v>
      </c>
      <c r="AP123" s="130">
        <v>0</v>
      </c>
      <c r="AQ123" s="130">
        <v>0</v>
      </c>
      <c r="AR123" s="130">
        <v>0</v>
      </c>
      <c r="AS123" s="130">
        <v>0</v>
      </c>
      <c r="AT123" s="130">
        <v>0</v>
      </c>
      <c r="AU123" s="130">
        <v>0</v>
      </c>
      <c r="AV123" s="130">
        <v>0</v>
      </c>
      <c r="AW123" s="130">
        <v>0</v>
      </c>
      <c r="AX123" s="130">
        <v>0</v>
      </c>
      <c r="AY123" s="130">
        <v>0</v>
      </c>
      <c r="AZ123" s="130">
        <v>0</v>
      </c>
      <c r="BA123" s="130">
        <v>0</v>
      </c>
      <c r="BB123" s="130">
        <v>0</v>
      </c>
      <c r="BC123" s="130">
        <v>0</v>
      </c>
      <c r="BD123" s="130">
        <v>0</v>
      </c>
      <c r="BE123" s="130">
        <v>0</v>
      </c>
      <c r="BF123" s="130">
        <v>0</v>
      </c>
      <c r="BG123" s="130">
        <v>0</v>
      </c>
      <c r="BJ123" s="244">
        <v>0</v>
      </c>
      <c r="BK123" s="244">
        <v>0</v>
      </c>
      <c r="BL123" s="244">
        <v>0</v>
      </c>
      <c r="BM123" s="244">
        <v>0</v>
      </c>
    </row>
    <row r="124" spans="1:65" x14ac:dyDescent="0.25">
      <c r="A124" s="235" t="s">
        <v>1619</v>
      </c>
      <c r="B124" s="235" t="s">
        <v>1619</v>
      </c>
      <c r="E124" s="235">
        <v>16</v>
      </c>
      <c r="F124" s="235">
        <v>21</v>
      </c>
      <c r="G124" s="235">
        <v>42</v>
      </c>
      <c r="H124" s="235">
        <v>4</v>
      </c>
      <c r="I124" s="235">
        <v>3</v>
      </c>
      <c r="J124" s="235">
        <v>116</v>
      </c>
      <c r="K124" s="131" t="s">
        <v>5</v>
      </c>
      <c r="L124" s="59" t="s">
        <v>5</v>
      </c>
      <c r="M124" s="132" t="s">
        <v>5</v>
      </c>
      <c r="N124" s="132">
        <v>0</v>
      </c>
      <c r="O124" s="132">
        <v>0</v>
      </c>
      <c r="P124" s="130">
        <v>0</v>
      </c>
      <c r="Q124" s="59" t="s">
        <v>5</v>
      </c>
      <c r="R124" s="59" t="s">
        <v>5</v>
      </c>
      <c r="S124" s="138" t="s">
        <v>5</v>
      </c>
      <c r="T124" s="138" t="s">
        <v>5</v>
      </c>
      <c r="U124" s="138" t="s">
        <v>5</v>
      </c>
      <c r="V124" s="128" t="s">
        <v>5</v>
      </c>
      <c r="W124" s="138" t="s">
        <v>5</v>
      </c>
      <c r="X124" s="130">
        <v>0</v>
      </c>
      <c r="Y124" s="130">
        <v>0</v>
      </c>
      <c r="Z124" s="130">
        <v>0</v>
      </c>
      <c r="AA124" s="130">
        <v>0</v>
      </c>
      <c r="AB124" s="130">
        <v>0</v>
      </c>
      <c r="AC124" s="130">
        <v>0</v>
      </c>
      <c r="AD124" s="130">
        <v>0</v>
      </c>
      <c r="AE124" s="130">
        <v>0</v>
      </c>
      <c r="AF124" s="130">
        <v>0</v>
      </c>
      <c r="AG124" s="130">
        <v>0</v>
      </c>
      <c r="AH124" s="130">
        <v>0</v>
      </c>
      <c r="AI124" s="130">
        <v>0</v>
      </c>
      <c r="AJ124" s="130">
        <v>0</v>
      </c>
      <c r="AK124" s="130">
        <v>0</v>
      </c>
      <c r="AL124" s="130">
        <v>0</v>
      </c>
      <c r="AM124" s="130">
        <v>0</v>
      </c>
      <c r="AN124" s="130">
        <v>0</v>
      </c>
      <c r="AO124" s="130">
        <v>0</v>
      </c>
      <c r="AP124" s="130">
        <v>0</v>
      </c>
      <c r="AQ124" s="130">
        <v>0</v>
      </c>
      <c r="AR124" s="130">
        <v>0</v>
      </c>
      <c r="AS124" s="130">
        <v>0</v>
      </c>
      <c r="AT124" s="130">
        <v>0</v>
      </c>
      <c r="AU124" s="130">
        <v>0</v>
      </c>
      <c r="AV124" s="130">
        <v>0</v>
      </c>
      <c r="AW124" s="130">
        <v>0</v>
      </c>
      <c r="AX124" s="130">
        <v>0</v>
      </c>
      <c r="AY124" s="130">
        <v>0</v>
      </c>
      <c r="AZ124" s="130">
        <v>0</v>
      </c>
      <c r="BA124" s="130">
        <v>0</v>
      </c>
      <c r="BB124" s="130">
        <v>0</v>
      </c>
      <c r="BC124" s="130">
        <v>0</v>
      </c>
      <c r="BD124" s="130">
        <v>0</v>
      </c>
      <c r="BE124" s="130">
        <v>0</v>
      </c>
      <c r="BF124" s="130">
        <v>0</v>
      </c>
      <c r="BG124" s="130">
        <v>0</v>
      </c>
      <c r="BJ124" s="244">
        <v>0</v>
      </c>
      <c r="BK124" s="244">
        <v>0</v>
      </c>
      <c r="BL124" s="244">
        <v>0</v>
      </c>
      <c r="BM124" s="244">
        <v>0</v>
      </c>
    </row>
    <row r="125" spans="1:65" x14ac:dyDescent="0.25">
      <c r="A125" s="235" t="s">
        <v>1619</v>
      </c>
      <c r="B125" s="235" t="s">
        <v>1619</v>
      </c>
      <c r="E125" s="235">
        <v>16</v>
      </c>
      <c r="F125" s="235">
        <v>21</v>
      </c>
      <c r="G125" s="235">
        <v>42</v>
      </c>
      <c r="H125" s="235">
        <v>4</v>
      </c>
      <c r="I125" s="235">
        <v>3</v>
      </c>
      <c r="J125" s="235">
        <v>117</v>
      </c>
      <c r="K125" s="131" t="s">
        <v>5</v>
      </c>
      <c r="L125" s="59" t="s">
        <v>5</v>
      </c>
      <c r="M125" s="132" t="s">
        <v>5</v>
      </c>
      <c r="N125" s="132">
        <v>0</v>
      </c>
      <c r="O125" s="132">
        <v>0</v>
      </c>
      <c r="P125" s="130">
        <v>0</v>
      </c>
      <c r="Q125" s="59" t="s">
        <v>5</v>
      </c>
      <c r="R125" s="59" t="s">
        <v>5</v>
      </c>
      <c r="S125" s="138" t="s">
        <v>5</v>
      </c>
      <c r="T125" s="138" t="s">
        <v>5</v>
      </c>
      <c r="U125" s="138" t="s">
        <v>5</v>
      </c>
      <c r="V125" s="128" t="s">
        <v>5</v>
      </c>
      <c r="W125" s="138" t="s">
        <v>5</v>
      </c>
      <c r="X125" s="130">
        <v>0</v>
      </c>
      <c r="Y125" s="130">
        <v>0</v>
      </c>
      <c r="Z125" s="130">
        <v>0</v>
      </c>
      <c r="AA125" s="130">
        <v>0</v>
      </c>
      <c r="AB125" s="130">
        <v>0</v>
      </c>
      <c r="AC125" s="130">
        <v>0</v>
      </c>
      <c r="AD125" s="130">
        <v>0</v>
      </c>
      <c r="AE125" s="130">
        <v>0</v>
      </c>
      <c r="AF125" s="130">
        <v>0</v>
      </c>
      <c r="AG125" s="130">
        <v>0</v>
      </c>
      <c r="AH125" s="130">
        <v>0</v>
      </c>
      <c r="AI125" s="130">
        <v>0</v>
      </c>
      <c r="AJ125" s="130">
        <v>0</v>
      </c>
      <c r="AK125" s="130">
        <v>0</v>
      </c>
      <c r="AL125" s="130">
        <v>0</v>
      </c>
      <c r="AM125" s="130">
        <v>0</v>
      </c>
      <c r="AN125" s="130">
        <v>0</v>
      </c>
      <c r="AO125" s="130">
        <v>0</v>
      </c>
      <c r="AP125" s="130">
        <v>0</v>
      </c>
      <c r="AQ125" s="130">
        <v>0</v>
      </c>
      <c r="AR125" s="130">
        <v>0</v>
      </c>
      <c r="AS125" s="130">
        <v>0</v>
      </c>
      <c r="AT125" s="130">
        <v>0</v>
      </c>
      <c r="AU125" s="130">
        <v>0</v>
      </c>
      <c r="AV125" s="130">
        <v>0</v>
      </c>
      <c r="AW125" s="130">
        <v>0</v>
      </c>
      <c r="AX125" s="130">
        <v>0</v>
      </c>
      <c r="AY125" s="130">
        <v>0</v>
      </c>
      <c r="AZ125" s="130">
        <v>0</v>
      </c>
      <c r="BA125" s="130">
        <v>0</v>
      </c>
      <c r="BB125" s="130">
        <v>0</v>
      </c>
      <c r="BC125" s="130">
        <v>0</v>
      </c>
      <c r="BD125" s="130">
        <v>0</v>
      </c>
      <c r="BE125" s="130">
        <v>0</v>
      </c>
      <c r="BF125" s="130">
        <v>0</v>
      </c>
      <c r="BG125" s="130">
        <v>0</v>
      </c>
      <c r="BJ125" s="244">
        <v>0</v>
      </c>
      <c r="BK125" s="244">
        <v>0</v>
      </c>
      <c r="BL125" s="244">
        <v>0</v>
      </c>
      <c r="BM125" s="244">
        <v>0</v>
      </c>
    </row>
    <row r="126" spans="1:65" x14ac:dyDescent="0.25">
      <c r="A126" s="235" t="s">
        <v>1619</v>
      </c>
      <c r="B126" s="235" t="s">
        <v>1619</v>
      </c>
      <c r="E126" s="235">
        <v>16</v>
      </c>
      <c r="F126" s="235">
        <v>21</v>
      </c>
      <c r="G126" s="235">
        <v>42</v>
      </c>
      <c r="H126" s="235">
        <v>4</v>
      </c>
      <c r="I126" s="235">
        <v>3</v>
      </c>
      <c r="J126" s="235">
        <v>118</v>
      </c>
      <c r="K126" s="131" t="s">
        <v>5</v>
      </c>
      <c r="L126" s="59" t="s">
        <v>5</v>
      </c>
      <c r="M126" s="132" t="s">
        <v>5</v>
      </c>
      <c r="N126" s="132">
        <v>0</v>
      </c>
      <c r="O126" s="132">
        <v>0</v>
      </c>
      <c r="P126" s="130">
        <v>0</v>
      </c>
      <c r="Q126" s="59" t="s">
        <v>5</v>
      </c>
      <c r="R126" s="59" t="s">
        <v>5</v>
      </c>
      <c r="S126" s="138" t="s">
        <v>5</v>
      </c>
      <c r="T126" s="138" t="s">
        <v>5</v>
      </c>
      <c r="U126" s="138" t="s">
        <v>5</v>
      </c>
      <c r="V126" s="128" t="s">
        <v>5</v>
      </c>
      <c r="W126" s="138" t="s">
        <v>5</v>
      </c>
      <c r="X126" s="130">
        <v>0</v>
      </c>
      <c r="Y126" s="130">
        <v>0</v>
      </c>
      <c r="Z126" s="130">
        <v>0</v>
      </c>
      <c r="AA126" s="130">
        <v>0</v>
      </c>
      <c r="AB126" s="130">
        <v>0</v>
      </c>
      <c r="AC126" s="130">
        <v>0</v>
      </c>
      <c r="AD126" s="130">
        <v>0</v>
      </c>
      <c r="AE126" s="130">
        <v>0</v>
      </c>
      <c r="AF126" s="130">
        <v>0</v>
      </c>
      <c r="AG126" s="130">
        <v>0</v>
      </c>
      <c r="AH126" s="130">
        <v>0</v>
      </c>
      <c r="AI126" s="130">
        <v>0</v>
      </c>
      <c r="AJ126" s="130">
        <v>0</v>
      </c>
      <c r="AK126" s="130">
        <v>0</v>
      </c>
      <c r="AL126" s="130">
        <v>0</v>
      </c>
      <c r="AM126" s="130">
        <v>0</v>
      </c>
      <c r="AN126" s="130">
        <v>0</v>
      </c>
      <c r="AO126" s="130">
        <v>0</v>
      </c>
      <c r="AP126" s="130">
        <v>0</v>
      </c>
      <c r="AQ126" s="130">
        <v>0</v>
      </c>
      <c r="AR126" s="130">
        <v>0</v>
      </c>
      <c r="AS126" s="130">
        <v>0</v>
      </c>
      <c r="AT126" s="130">
        <v>0</v>
      </c>
      <c r="AU126" s="130">
        <v>0</v>
      </c>
      <c r="AV126" s="130">
        <v>0</v>
      </c>
      <c r="AW126" s="130">
        <v>0</v>
      </c>
      <c r="AX126" s="130">
        <v>0</v>
      </c>
      <c r="AY126" s="130">
        <v>0</v>
      </c>
      <c r="AZ126" s="130">
        <v>0</v>
      </c>
      <c r="BA126" s="130">
        <v>0</v>
      </c>
      <c r="BB126" s="130">
        <v>0</v>
      </c>
      <c r="BC126" s="130">
        <v>0</v>
      </c>
      <c r="BD126" s="130">
        <v>0</v>
      </c>
      <c r="BE126" s="130">
        <v>0</v>
      </c>
      <c r="BF126" s="130">
        <v>0</v>
      </c>
      <c r="BG126" s="130">
        <v>0</v>
      </c>
      <c r="BJ126" s="244">
        <v>0</v>
      </c>
      <c r="BK126" s="244">
        <v>0</v>
      </c>
      <c r="BL126" s="244">
        <v>0</v>
      </c>
      <c r="BM126" s="244">
        <v>0</v>
      </c>
    </row>
    <row r="127" spans="1:65" x14ac:dyDescent="0.25">
      <c r="A127" s="235" t="s">
        <v>1619</v>
      </c>
      <c r="B127" s="235" t="s">
        <v>1619</v>
      </c>
      <c r="E127" s="235">
        <v>16</v>
      </c>
      <c r="F127" s="235">
        <v>21</v>
      </c>
      <c r="G127" s="235">
        <v>42</v>
      </c>
      <c r="H127" s="235">
        <v>4</v>
      </c>
      <c r="I127" s="235">
        <v>3</v>
      </c>
      <c r="J127" s="235">
        <v>119</v>
      </c>
      <c r="K127" s="131" t="s">
        <v>5</v>
      </c>
      <c r="L127" s="59" t="s">
        <v>5</v>
      </c>
      <c r="M127" s="132" t="s">
        <v>5</v>
      </c>
      <c r="N127" s="132">
        <v>0</v>
      </c>
      <c r="O127" s="132">
        <v>0</v>
      </c>
      <c r="P127" s="130">
        <v>0</v>
      </c>
      <c r="Q127" s="59" t="s">
        <v>5</v>
      </c>
      <c r="R127" s="59" t="s">
        <v>5</v>
      </c>
      <c r="S127" s="138" t="s">
        <v>5</v>
      </c>
      <c r="T127" s="138" t="s">
        <v>5</v>
      </c>
      <c r="U127" s="138" t="s">
        <v>5</v>
      </c>
      <c r="V127" s="128" t="s">
        <v>5</v>
      </c>
      <c r="W127" s="138" t="s">
        <v>5</v>
      </c>
      <c r="X127" s="130">
        <v>0</v>
      </c>
      <c r="Y127" s="130">
        <v>0</v>
      </c>
      <c r="Z127" s="130">
        <v>0</v>
      </c>
      <c r="AA127" s="130">
        <v>0</v>
      </c>
      <c r="AB127" s="130">
        <v>0</v>
      </c>
      <c r="AC127" s="130">
        <v>0</v>
      </c>
      <c r="AD127" s="130">
        <v>0</v>
      </c>
      <c r="AE127" s="130">
        <v>0</v>
      </c>
      <c r="AF127" s="130">
        <v>0</v>
      </c>
      <c r="AG127" s="130">
        <v>0</v>
      </c>
      <c r="AH127" s="130">
        <v>0</v>
      </c>
      <c r="AI127" s="130">
        <v>0</v>
      </c>
      <c r="AJ127" s="130">
        <v>0</v>
      </c>
      <c r="AK127" s="130">
        <v>0</v>
      </c>
      <c r="AL127" s="130">
        <v>0</v>
      </c>
      <c r="AM127" s="130">
        <v>0</v>
      </c>
      <c r="AN127" s="130">
        <v>0</v>
      </c>
      <c r="AO127" s="130">
        <v>0</v>
      </c>
      <c r="AP127" s="130">
        <v>0</v>
      </c>
      <c r="AQ127" s="130">
        <v>0</v>
      </c>
      <c r="AR127" s="130">
        <v>0</v>
      </c>
      <c r="AS127" s="130">
        <v>0</v>
      </c>
      <c r="AT127" s="130">
        <v>0</v>
      </c>
      <c r="AU127" s="130">
        <v>0</v>
      </c>
      <c r="AV127" s="130">
        <v>0</v>
      </c>
      <c r="AW127" s="130">
        <v>0</v>
      </c>
      <c r="AX127" s="130">
        <v>0</v>
      </c>
      <c r="AY127" s="130">
        <v>0</v>
      </c>
      <c r="AZ127" s="130">
        <v>0</v>
      </c>
      <c r="BA127" s="130">
        <v>0</v>
      </c>
      <c r="BB127" s="130">
        <v>0</v>
      </c>
      <c r="BC127" s="130">
        <v>0</v>
      </c>
      <c r="BD127" s="130">
        <v>0</v>
      </c>
      <c r="BE127" s="130">
        <v>0</v>
      </c>
      <c r="BF127" s="130">
        <v>0</v>
      </c>
      <c r="BG127" s="130">
        <v>0</v>
      </c>
      <c r="BJ127" s="244">
        <v>0</v>
      </c>
      <c r="BK127" s="244">
        <v>0</v>
      </c>
      <c r="BL127" s="244">
        <v>0</v>
      </c>
      <c r="BM127" s="244">
        <v>0</v>
      </c>
    </row>
    <row r="128" spans="1:65" x14ac:dyDescent="0.25">
      <c r="A128" s="235" t="s">
        <v>1619</v>
      </c>
      <c r="B128" s="235" t="s">
        <v>1619</v>
      </c>
      <c r="E128" s="235">
        <v>16</v>
      </c>
      <c r="F128" s="235">
        <v>21</v>
      </c>
      <c r="G128" s="235">
        <v>42</v>
      </c>
      <c r="H128" s="235">
        <v>4</v>
      </c>
      <c r="I128" s="235">
        <v>3</v>
      </c>
      <c r="J128" s="235">
        <v>120</v>
      </c>
      <c r="K128" s="131" t="s">
        <v>5</v>
      </c>
      <c r="L128" s="59" t="s">
        <v>5</v>
      </c>
      <c r="M128" s="132" t="s">
        <v>5</v>
      </c>
      <c r="N128" s="132">
        <v>0</v>
      </c>
      <c r="O128" s="132">
        <v>0</v>
      </c>
      <c r="P128" s="130">
        <v>0</v>
      </c>
      <c r="Q128" s="59" t="s">
        <v>5</v>
      </c>
      <c r="R128" s="59" t="s">
        <v>5</v>
      </c>
      <c r="S128" s="138" t="s">
        <v>5</v>
      </c>
      <c r="T128" s="138" t="s">
        <v>5</v>
      </c>
      <c r="U128" s="138" t="s">
        <v>5</v>
      </c>
      <c r="V128" s="128" t="s">
        <v>5</v>
      </c>
      <c r="W128" s="138" t="s">
        <v>5</v>
      </c>
      <c r="X128" s="130">
        <v>0</v>
      </c>
      <c r="Y128" s="130">
        <v>0</v>
      </c>
      <c r="Z128" s="130">
        <v>0</v>
      </c>
      <c r="AA128" s="130">
        <v>0</v>
      </c>
      <c r="AB128" s="130">
        <v>0</v>
      </c>
      <c r="AC128" s="130">
        <v>0</v>
      </c>
      <c r="AD128" s="130">
        <v>0</v>
      </c>
      <c r="AE128" s="130">
        <v>0</v>
      </c>
      <c r="AF128" s="130">
        <v>0</v>
      </c>
      <c r="AG128" s="130">
        <v>0</v>
      </c>
      <c r="AH128" s="130">
        <v>0</v>
      </c>
      <c r="AI128" s="130">
        <v>0</v>
      </c>
      <c r="AJ128" s="130">
        <v>0</v>
      </c>
      <c r="AK128" s="130">
        <v>0</v>
      </c>
      <c r="AL128" s="130">
        <v>0</v>
      </c>
      <c r="AM128" s="130">
        <v>0</v>
      </c>
      <c r="AN128" s="130">
        <v>0</v>
      </c>
      <c r="AO128" s="130">
        <v>0</v>
      </c>
      <c r="AP128" s="130">
        <v>0</v>
      </c>
      <c r="AQ128" s="130">
        <v>0</v>
      </c>
      <c r="AR128" s="130">
        <v>0</v>
      </c>
      <c r="AS128" s="130">
        <v>0</v>
      </c>
      <c r="AT128" s="130">
        <v>0</v>
      </c>
      <c r="AU128" s="130">
        <v>0</v>
      </c>
      <c r="AV128" s="130">
        <v>0</v>
      </c>
      <c r="AW128" s="130">
        <v>0</v>
      </c>
      <c r="AX128" s="130">
        <v>0</v>
      </c>
      <c r="AY128" s="130">
        <v>0</v>
      </c>
      <c r="AZ128" s="130">
        <v>0</v>
      </c>
      <c r="BA128" s="130">
        <v>0</v>
      </c>
      <c r="BB128" s="130">
        <v>0</v>
      </c>
      <c r="BC128" s="130">
        <v>0</v>
      </c>
      <c r="BD128" s="130">
        <v>0</v>
      </c>
      <c r="BE128" s="130">
        <v>0</v>
      </c>
      <c r="BF128" s="130">
        <v>0</v>
      </c>
      <c r="BG128" s="130">
        <v>0</v>
      </c>
      <c r="BJ128" s="244">
        <v>0</v>
      </c>
      <c r="BK128" s="244">
        <v>0</v>
      </c>
      <c r="BL128" s="244">
        <v>0</v>
      </c>
      <c r="BM128" s="244">
        <v>0</v>
      </c>
    </row>
    <row r="129" spans="1:65" x14ac:dyDescent="0.25">
      <c r="A129" s="235" t="s">
        <v>1619</v>
      </c>
      <c r="B129" s="235" t="s">
        <v>1619</v>
      </c>
      <c r="E129" s="235">
        <v>16</v>
      </c>
      <c r="F129" s="235">
        <v>21</v>
      </c>
      <c r="G129" s="235">
        <v>42</v>
      </c>
      <c r="H129" s="235">
        <v>4</v>
      </c>
      <c r="I129" s="235">
        <v>3</v>
      </c>
      <c r="J129" s="235">
        <v>121</v>
      </c>
      <c r="K129" s="131" t="s">
        <v>5</v>
      </c>
      <c r="L129" s="59" t="s">
        <v>5</v>
      </c>
      <c r="M129" s="132" t="s">
        <v>5</v>
      </c>
      <c r="N129" s="132">
        <v>0</v>
      </c>
      <c r="O129" s="132">
        <v>0</v>
      </c>
      <c r="P129" s="130">
        <v>0</v>
      </c>
      <c r="Q129" s="59" t="s">
        <v>5</v>
      </c>
      <c r="R129" s="59" t="s">
        <v>5</v>
      </c>
      <c r="S129" s="138" t="s">
        <v>5</v>
      </c>
      <c r="T129" s="138" t="s">
        <v>5</v>
      </c>
      <c r="U129" s="138" t="s">
        <v>5</v>
      </c>
      <c r="V129" s="128" t="s">
        <v>5</v>
      </c>
      <c r="W129" s="138" t="s">
        <v>5</v>
      </c>
      <c r="X129" s="130">
        <v>0</v>
      </c>
      <c r="Y129" s="130">
        <v>0</v>
      </c>
      <c r="Z129" s="130">
        <v>0</v>
      </c>
      <c r="AA129" s="130">
        <v>0</v>
      </c>
      <c r="AB129" s="130">
        <v>0</v>
      </c>
      <c r="AC129" s="130">
        <v>0</v>
      </c>
      <c r="AD129" s="130">
        <v>0</v>
      </c>
      <c r="AE129" s="130">
        <v>0</v>
      </c>
      <c r="AF129" s="130">
        <v>0</v>
      </c>
      <c r="AG129" s="130">
        <v>0</v>
      </c>
      <c r="AH129" s="130">
        <v>0</v>
      </c>
      <c r="AI129" s="130">
        <v>0</v>
      </c>
      <c r="AJ129" s="130">
        <v>0</v>
      </c>
      <c r="AK129" s="130">
        <v>0</v>
      </c>
      <c r="AL129" s="130">
        <v>0</v>
      </c>
      <c r="AM129" s="130">
        <v>0</v>
      </c>
      <c r="AN129" s="130">
        <v>0</v>
      </c>
      <c r="AO129" s="130">
        <v>0</v>
      </c>
      <c r="AP129" s="130">
        <v>0</v>
      </c>
      <c r="AQ129" s="130">
        <v>0</v>
      </c>
      <c r="AR129" s="130">
        <v>0</v>
      </c>
      <c r="AS129" s="130">
        <v>0</v>
      </c>
      <c r="AT129" s="130">
        <v>0</v>
      </c>
      <c r="AU129" s="130">
        <v>0</v>
      </c>
      <c r="AV129" s="130">
        <v>0</v>
      </c>
      <c r="AW129" s="130">
        <v>0</v>
      </c>
      <c r="AX129" s="130">
        <v>0</v>
      </c>
      <c r="AY129" s="130">
        <v>0</v>
      </c>
      <c r="AZ129" s="130">
        <v>0</v>
      </c>
      <c r="BA129" s="130">
        <v>0</v>
      </c>
      <c r="BB129" s="130">
        <v>0</v>
      </c>
      <c r="BC129" s="130">
        <v>0</v>
      </c>
      <c r="BD129" s="130">
        <v>0</v>
      </c>
      <c r="BE129" s="130">
        <v>0</v>
      </c>
      <c r="BF129" s="130">
        <v>0</v>
      </c>
      <c r="BG129" s="130">
        <v>0</v>
      </c>
      <c r="BJ129" s="244">
        <v>0</v>
      </c>
      <c r="BK129" s="244">
        <v>0</v>
      </c>
      <c r="BL129" s="244">
        <v>0</v>
      </c>
      <c r="BM129" s="244">
        <v>0</v>
      </c>
    </row>
    <row r="130" spans="1:65" x14ac:dyDescent="0.25">
      <c r="A130" s="235" t="s">
        <v>1619</v>
      </c>
      <c r="B130" s="235" t="s">
        <v>1619</v>
      </c>
      <c r="E130" s="235">
        <v>16</v>
      </c>
      <c r="F130" s="235">
        <v>21</v>
      </c>
      <c r="G130" s="235">
        <v>42</v>
      </c>
      <c r="H130" s="235">
        <v>4</v>
      </c>
      <c r="I130" s="235">
        <v>3</v>
      </c>
      <c r="J130" s="235">
        <v>122</v>
      </c>
      <c r="K130" s="131" t="s">
        <v>5</v>
      </c>
      <c r="L130" s="59" t="s">
        <v>5</v>
      </c>
      <c r="M130" s="132" t="s">
        <v>5</v>
      </c>
      <c r="N130" s="132">
        <v>0</v>
      </c>
      <c r="O130" s="132">
        <v>0</v>
      </c>
      <c r="P130" s="130">
        <v>0</v>
      </c>
      <c r="Q130" s="59" t="s">
        <v>5</v>
      </c>
      <c r="R130" s="59" t="s">
        <v>5</v>
      </c>
      <c r="S130" s="138" t="s">
        <v>5</v>
      </c>
      <c r="T130" s="138" t="s">
        <v>5</v>
      </c>
      <c r="U130" s="138" t="s">
        <v>5</v>
      </c>
      <c r="V130" s="128" t="s">
        <v>5</v>
      </c>
      <c r="W130" s="138" t="s">
        <v>5</v>
      </c>
      <c r="X130" s="130">
        <v>0</v>
      </c>
      <c r="Y130" s="130">
        <v>0</v>
      </c>
      <c r="Z130" s="130">
        <v>0</v>
      </c>
      <c r="AA130" s="130">
        <v>0</v>
      </c>
      <c r="AB130" s="130">
        <v>0</v>
      </c>
      <c r="AC130" s="130">
        <v>0</v>
      </c>
      <c r="AD130" s="130">
        <v>0</v>
      </c>
      <c r="AE130" s="130">
        <v>0</v>
      </c>
      <c r="AF130" s="130">
        <v>0</v>
      </c>
      <c r="AG130" s="130">
        <v>0</v>
      </c>
      <c r="AH130" s="130">
        <v>0</v>
      </c>
      <c r="AI130" s="130">
        <v>0</v>
      </c>
      <c r="AJ130" s="130">
        <v>0</v>
      </c>
      <c r="AK130" s="130">
        <v>0</v>
      </c>
      <c r="AL130" s="130">
        <v>0</v>
      </c>
      <c r="AM130" s="130">
        <v>0</v>
      </c>
      <c r="AN130" s="130">
        <v>0</v>
      </c>
      <c r="AO130" s="130">
        <v>0</v>
      </c>
      <c r="AP130" s="130">
        <v>0</v>
      </c>
      <c r="AQ130" s="130">
        <v>0</v>
      </c>
      <c r="AR130" s="130">
        <v>0</v>
      </c>
      <c r="AS130" s="130">
        <v>0</v>
      </c>
      <c r="AT130" s="130">
        <v>0</v>
      </c>
      <c r="AU130" s="130">
        <v>0</v>
      </c>
      <c r="AV130" s="130">
        <v>0</v>
      </c>
      <c r="AW130" s="130">
        <v>0</v>
      </c>
      <c r="AX130" s="130">
        <v>0</v>
      </c>
      <c r="AY130" s="130">
        <v>0</v>
      </c>
      <c r="AZ130" s="130">
        <v>0</v>
      </c>
      <c r="BA130" s="130">
        <v>0</v>
      </c>
      <c r="BB130" s="130">
        <v>0</v>
      </c>
      <c r="BC130" s="130">
        <v>0</v>
      </c>
      <c r="BD130" s="130">
        <v>0</v>
      </c>
      <c r="BE130" s="130">
        <v>0</v>
      </c>
      <c r="BF130" s="130">
        <v>0</v>
      </c>
      <c r="BG130" s="130">
        <v>0</v>
      </c>
      <c r="BJ130" s="244">
        <v>0</v>
      </c>
      <c r="BK130" s="244">
        <v>0</v>
      </c>
      <c r="BL130" s="244">
        <v>0</v>
      </c>
      <c r="BM130" s="244">
        <v>0</v>
      </c>
    </row>
    <row r="131" spans="1:65" x14ac:dyDescent="0.25">
      <c r="A131" s="235" t="s">
        <v>1619</v>
      </c>
      <c r="B131" s="235" t="s">
        <v>1619</v>
      </c>
      <c r="E131" s="235">
        <v>16</v>
      </c>
      <c r="F131" s="235">
        <v>21</v>
      </c>
      <c r="G131" s="235">
        <v>42</v>
      </c>
      <c r="H131" s="235">
        <v>4</v>
      </c>
      <c r="I131" s="235">
        <v>3</v>
      </c>
      <c r="J131" s="235">
        <v>123</v>
      </c>
      <c r="K131" s="131" t="s">
        <v>5</v>
      </c>
      <c r="L131" s="59" t="s">
        <v>5</v>
      </c>
      <c r="M131" s="132" t="s">
        <v>5</v>
      </c>
      <c r="N131" s="132">
        <v>0</v>
      </c>
      <c r="O131" s="132">
        <v>0</v>
      </c>
      <c r="P131" s="130">
        <v>0</v>
      </c>
      <c r="Q131" s="59" t="s">
        <v>5</v>
      </c>
      <c r="R131" s="59" t="s">
        <v>5</v>
      </c>
      <c r="S131" s="138" t="s">
        <v>5</v>
      </c>
      <c r="T131" s="138" t="s">
        <v>5</v>
      </c>
      <c r="U131" s="138" t="s">
        <v>5</v>
      </c>
      <c r="V131" s="128" t="s">
        <v>5</v>
      </c>
      <c r="W131" s="138" t="s">
        <v>5</v>
      </c>
      <c r="X131" s="130">
        <v>0</v>
      </c>
      <c r="Y131" s="130">
        <v>0</v>
      </c>
      <c r="Z131" s="130">
        <v>0</v>
      </c>
      <c r="AA131" s="130">
        <v>0</v>
      </c>
      <c r="AB131" s="130">
        <v>0</v>
      </c>
      <c r="AC131" s="130">
        <v>0</v>
      </c>
      <c r="AD131" s="130">
        <v>0</v>
      </c>
      <c r="AE131" s="130">
        <v>0</v>
      </c>
      <c r="AF131" s="130">
        <v>0</v>
      </c>
      <c r="AG131" s="130">
        <v>0</v>
      </c>
      <c r="AH131" s="130">
        <v>0</v>
      </c>
      <c r="AI131" s="130">
        <v>0</v>
      </c>
      <c r="AJ131" s="130">
        <v>0</v>
      </c>
      <c r="AK131" s="130">
        <v>0</v>
      </c>
      <c r="AL131" s="130">
        <v>0</v>
      </c>
      <c r="AM131" s="130">
        <v>0</v>
      </c>
      <c r="AN131" s="130">
        <v>0</v>
      </c>
      <c r="AO131" s="130">
        <v>0</v>
      </c>
      <c r="AP131" s="130">
        <v>0</v>
      </c>
      <c r="AQ131" s="130">
        <v>0</v>
      </c>
      <c r="AR131" s="130">
        <v>0</v>
      </c>
      <c r="AS131" s="130">
        <v>0</v>
      </c>
      <c r="AT131" s="130">
        <v>0</v>
      </c>
      <c r="AU131" s="130">
        <v>0</v>
      </c>
      <c r="AV131" s="130">
        <v>0</v>
      </c>
      <c r="AW131" s="130">
        <v>0</v>
      </c>
      <c r="AX131" s="130">
        <v>0</v>
      </c>
      <c r="AY131" s="130">
        <v>0</v>
      </c>
      <c r="AZ131" s="130">
        <v>0</v>
      </c>
      <c r="BA131" s="130">
        <v>0</v>
      </c>
      <c r="BB131" s="130">
        <v>0</v>
      </c>
      <c r="BC131" s="130">
        <v>0</v>
      </c>
      <c r="BD131" s="130">
        <v>0</v>
      </c>
      <c r="BE131" s="130">
        <v>0</v>
      </c>
      <c r="BF131" s="130">
        <v>0</v>
      </c>
      <c r="BG131" s="130">
        <v>0</v>
      </c>
      <c r="BJ131" s="244">
        <v>0</v>
      </c>
      <c r="BK131" s="244">
        <v>0</v>
      </c>
      <c r="BL131" s="244">
        <v>0</v>
      </c>
      <c r="BM131" s="244">
        <v>0</v>
      </c>
    </row>
    <row r="132" spans="1:65" x14ac:dyDescent="0.25">
      <c r="A132" s="235" t="s">
        <v>1619</v>
      </c>
      <c r="B132" s="235" t="s">
        <v>1619</v>
      </c>
      <c r="E132" s="235">
        <v>16</v>
      </c>
      <c r="F132" s="235">
        <v>21</v>
      </c>
      <c r="G132" s="235">
        <v>42</v>
      </c>
      <c r="H132" s="235">
        <v>4</v>
      </c>
      <c r="I132" s="235">
        <v>3</v>
      </c>
      <c r="J132" s="235">
        <v>124</v>
      </c>
      <c r="K132" s="131" t="s">
        <v>5</v>
      </c>
      <c r="L132" s="59" t="s">
        <v>5</v>
      </c>
      <c r="M132" s="132" t="s">
        <v>5</v>
      </c>
      <c r="N132" s="132">
        <v>0</v>
      </c>
      <c r="O132" s="132">
        <v>0</v>
      </c>
      <c r="P132" s="130">
        <v>0</v>
      </c>
      <c r="Q132" s="59" t="s">
        <v>5</v>
      </c>
      <c r="R132" s="59" t="s">
        <v>5</v>
      </c>
      <c r="S132" s="138" t="s">
        <v>5</v>
      </c>
      <c r="T132" s="138" t="s">
        <v>5</v>
      </c>
      <c r="U132" s="138" t="s">
        <v>5</v>
      </c>
      <c r="V132" s="128" t="s">
        <v>5</v>
      </c>
      <c r="W132" s="138" t="s">
        <v>5</v>
      </c>
      <c r="X132" s="130">
        <v>0</v>
      </c>
      <c r="Y132" s="130">
        <v>0</v>
      </c>
      <c r="Z132" s="130">
        <v>0</v>
      </c>
      <c r="AA132" s="130">
        <v>0</v>
      </c>
      <c r="AB132" s="130">
        <v>0</v>
      </c>
      <c r="AC132" s="130">
        <v>0</v>
      </c>
      <c r="AD132" s="130">
        <v>0</v>
      </c>
      <c r="AE132" s="130">
        <v>0</v>
      </c>
      <c r="AF132" s="130">
        <v>0</v>
      </c>
      <c r="AG132" s="130">
        <v>0</v>
      </c>
      <c r="AH132" s="130">
        <v>0</v>
      </c>
      <c r="AI132" s="130">
        <v>0</v>
      </c>
      <c r="AJ132" s="130">
        <v>0</v>
      </c>
      <c r="AK132" s="130">
        <v>0</v>
      </c>
      <c r="AL132" s="130">
        <v>0</v>
      </c>
      <c r="AM132" s="130">
        <v>0</v>
      </c>
      <c r="AN132" s="130">
        <v>0</v>
      </c>
      <c r="AO132" s="130">
        <v>0</v>
      </c>
      <c r="AP132" s="130">
        <v>0</v>
      </c>
      <c r="AQ132" s="130">
        <v>0</v>
      </c>
      <c r="AR132" s="130">
        <v>0</v>
      </c>
      <c r="AS132" s="130">
        <v>0</v>
      </c>
      <c r="AT132" s="130">
        <v>0</v>
      </c>
      <c r="AU132" s="130">
        <v>0</v>
      </c>
      <c r="AV132" s="130">
        <v>0</v>
      </c>
      <c r="AW132" s="130">
        <v>0</v>
      </c>
      <c r="AX132" s="130">
        <v>0</v>
      </c>
      <c r="AY132" s="130">
        <v>0</v>
      </c>
      <c r="AZ132" s="130">
        <v>0</v>
      </c>
      <c r="BA132" s="130">
        <v>0</v>
      </c>
      <c r="BB132" s="130">
        <v>0</v>
      </c>
      <c r="BC132" s="130">
        <v>0</v>
      </c>
      <c r="BD132" s="130">
        <v>0</v>
      </c>
      <c r="BE132" s="130">
        <v>0</v>
      </c>
      <c r="BF132" s="130">
        <v>0</v>
      </c>
      <c r="BG132" s="130">
        <v>0</v>
      </c>
      <c r="BJ132" s="244">
        <v>0</v>
      </c>
      <c r="BK132" s="244">
        <v>0</v>
      </c>
      <c r="BL132" s="244">
        <v>0</v>
      </c>
      <c r="BM132" s="244">
        <v>0</v>
      </c>
    </row>
    <row r="133" spans="1:65" x14ac:dyDescent="0.25">
      <c r="A133" s="235" t="s">
        <v>1619</v>
      </c>
      <c r="B133" s="235" t="s">
        <v>1619</v>
      </c>
      <c r="E133" s="235">
        <v>16</v>
      </c>
      <c r="F133" s="235">
        <v>21</v>
      </c>
      <c r="G133" s="235">
        <v>42</v>
      </c>
      <c r="H133" s="235">
        <v>4</v>
      </c>
      <c r="I133" s="235">
        <v>3</v>
      </c>
      <c r="J133" s="235">
        <v>125</v>
      </c>
      <c r="K133" s="131" t="s">
        <v>5</v>
      </c>
      <c r="L133" s="59" t="s">
        <v>5</v>
      </c>
      <c r="M133" s="132" t="s">
        <v>5</v>
      </c>
      <c r="N133" s="132">
        <v>0</v>
      </c>
      <c r="O133" s="132">
        <v>0</v>
      </c>
      <c r="P133" s="130">
        <v>0</v>
      </c>
      <c r="Q133" s="59" t="s">
        <v>5</v>
      </c>
      <c r="R133" s="59" t="s">
        <v>5</v>
      </c>
      <c r="S133" s="138" t="s">
        <v>5</v>
      </c>
      <c r="T133" s="138" t="s">
        <v>5</v>
      </c>
      <c r="U133" s="138" t="s">
        <v>5</v>
      </c>
      <c r="V133" s="128" t="s">
        <v>5</v>
      </c>
      <c r="W133" s="138" t="s">
        <v>5</v>
      </c>
      <c r="X133" s="130">
        <v>0</v>
      </c>
      <c r="Y133" s="130">
        <v>0</v>
      </c>
      <c r="Z133" s="130">
        <v>0</v>
      </c>
      <c r="AA133" s="130">
        <v>0</v>
      </c>
      <c r="AB133" s="130">
        <v>0</v>
      </c>
      <c r="AC133" s="130">
        <v>0</v>
      </c>
      <c r="AD133" s="130">
        <v>0</v>
      </c>
      <c r="AE133" s="130">
        <v>0</v>
      </c>
      <c r="AF133" s="130">
        <v>0</v>
      </c>
      <c r="AG133" s="130">
        <v>0</v>
      </c>
      <c r="AH133" s="130">
        <v>0</v>
      </c>
      <c r="AI133" s="130">
        <v>0</v>
      </c>
      <c r="AJ133" s="130">
        <v>0</v>
      </c>
      <c r="AK133" s="130">
        <v>0</v>
      </c>
      <c r="AL133" s="130">
        <v>0</v>
      </c>
      <c r="AM133" s="130">
        <v>0</v>
      </c>
      <c r="AN133" s="130">
        <v>0</v>
      </c>
      <c r="AO133" s="130">
        <v>0</v>
      </c>
      <c r="AP133" s="130">
        <v>0</v>
      </c>
      <c r="AQ133" s="130">
        <v>0</v>
      </c>
      <c r="AR133" s="130">
        <v>0</v>
      </c>
      <c r="AS133" s="130">
        <v>0</v>
      </c>
      <c r="AT133" s="130">
        <v>0</v>
      </c>
      <c r="AU133" s="130">
        <v>0</v>
      </c>
      <c r="AV133" s="130">
        <v>0</v>
      </c>
      <c r="AW133" s="130">
        <v>0</v>
      </c>
      <c r="AX133" s="130">
        <v>0</v>
      </c>
      <c r="AY133" s="130">
        <v>0</v>
      </c>
      <c r="AZ133" s="130">
        <v>0</v>
      </c>
      <c r="BA133" s="130">
        <v>0</v>
      </c>
      <c r="BB133" s="130">
        <v>0</v>
      </c>
      <c r="BC133" s="130">
        <v>0</v>
      </c>
      <c r="BD133" s="130">
        <v>0</v>
      </c>
      <c r="BE133" s="130">
        <v>0</v>
      </c>
      <c r="BF133" s="130">
        <v>0</v>
      </c>
      <c r="BG133" s="130">
        <v>0</v>
      </c>
      <c r="BJ133" s="244">
        <v>0</v>
      </c>
      <c r="BK133" s="244">
        <v>0</v>
      </c>
      <c r="BL133" s="244">
        <v>0</v>
      </c>
      <c r="BM133" s="244">
        <v>0</v>
      </c>
    </row>
    <row r="134" spans="1:65" x14ac:dyDescent="0.25">
      <c r="A134" s="235" t="s">
        <v>1619</v>
      </c>
      <c r="B134" s="235" t="s">
        <v>1619</v>
      </c>
      <c r="E134" s="235">
        <v>16</v>
      </c>
      <c r="F134" s="235">
        <v>21</v>
      </c>
      <c r="G134" s="235">
        <v>42</v>
      </c>
      <c r="H134" s="235">
        <v>4</v>
      </c>
      <c r="I134" s="235">
        <v>3</v>
      </c>
      <c r="J134" s="235">
        <v>126</v>
      </c>
      <c r="K134" s="131" t="s">
        <v>5</v>
      </c>
      <c r="L134" s="59" t="s">
        <v>5</v>
      </c>
      <c r="M134" s="132" t="s">
        <v>5</v>
      </c>
      <c r="N134" s="132">
        <v>0</v>
      </c>
      <c r="O134" s="132">
        <v>0</v>
      </c>
      <c r="P134" s="130">
        <v>0</v>
      </c>
      <c r="Q134" s="59" t="s">
        <v>5</v>
      </c>
      <c r="R134" s="59" t="s">
        <v>5</v>
      </c>
      <c r="S134" s="138" t="s">
        <v>5</v>
      </c>
      <c r="T134" s="138" t="s">
        <v>5</v>
      </c>
      <c r="U134" s="138" t="s">
        <v>5</v>
      </c>
      <c r="V134" s="128" t="s">
        <v>5</v>
      </c>
      <c r="W134" s="138" t="s">
        <v>5</v>
      </c>
      <c r="X134" s="130">
        <v>0</v>
      </c>
      <c r="Y134" s="130">
        <v>0</v>
      </c>
      <c r="Z134" s="130">
        <v>0</v>
      </c>
      <c r="AA134" s="130">
        <v>0</v>
      </c>
      <c r="AB134" s="130">
        <v>0</v>
      </c>
      <c r="AC134" s="130">
        <v>0</v>
      </c>
      <c r="AD134" s="130">
        <v>0</v>
      </c>
      <c r="AE134" s="130">
        <v>0</v>
      </c>
      <c r="AF134" s="130">
        <v>0</v>
      </c>
      <c r="AG134" s="130">
        <v>0</v>
      </c>
      <c r="AH134" s="130">
        <v>0</v>
      </c>
      <c r="AI134" s="130">
        <v>0</v>
      </c>
      <c r="AJ134" s="130">
        <v>0</v>
      </c>
      <c r="AK134" s="130">
        <v>0</v>
      </c>
      <c r="AL134" s="130">
        <v>0</v>
      </c>
      <c r="AM134" s="130">
        <v>0</v>
      </c>
      <c r="AN134" s="130">
        <v>0</v>
      </c>
      <c r="AO134" s="130">
        <v>0</v>
      </c>
      <c r="AP134" s="130">
        <v>0</v>
      </c>
      <c r="AQ134" s="130">
        <v>0</v>
      </c>
      <c r="AR134" s="130">
        <v>0</v>
      </c>
      <c r="AS134" s="130">
        <v>0</v>
      </c>
      <c r="AT134" s="130">
        <v>0</v>
      </c>
      <c r="AU134" s="130">
        <v>0</v>
      </c>
      <c r="AV134" s="130">
        <v>0</v>
      </c>
      <c r="AW134" s="130">
        <v>0</v>
      </c>
      <c r="AX134" s="130">
        <v>0</v>
      </c>
      <c r="AY134" s="130">
        <v>0</v>
      </c>
      <c r="AZ134" s="130">
        <v>0</v>
      </c>
      <c r="BA134" s="130">
        <v>0</v>
      </c>
      <c r="BB134" s="130">
        <v>0</v>
      </c>
      <c r="BC134" s="130">
        <v>0</v>
      </c>
      <c r="BD134" s="130">
        <v>0</v>
      </c>
      <c r="BE134" s="130">
        <v>0</v>
      </c>
      <c r="BF134" s="130">
        <v>0</v>
      </c>
      <c r="BG134" s="130">
        <v>0</v>
      </c>
      <c r="BJ134" s="244">
        <v>0</v>
      </c>
      <c r="BK134" s="244">
        <v>0</v>
      </c>
      <c r="BL134" s="244">
        <v>0</v>
      </c>
      <c r="BM134" s="244">
        <v>0</v>
      </c>
    </row>
    <row r="135" spans="1:65" x14ac:dyDescent="0.25">
      <c r="A135" s="235" t="s">
        <v>1619</v>
      </c>
      <c r="B135" s="235" t="s">
        <v>1619</v>
      </c>
      <c r="E135" s="235">
        <v>16</v>
      </c>
      <c r="F135" s="235">
        <v>21</v>
      </c>
      <c r="G135" s="235">
        <v>42</v>
      </c>
      <c r="H135" s="235">
        <v>4</v>
      </c>
      <c r="I135" s="235">
        <v>3</v>
      </c>
      <c r="J135" s="235">
        <v>127</v>
      </c>
      <c r="K135" s="131" t="s">
        <v>5</v>
      </c>
      <c r="L135" s="59" t="s">
        <v>5</v>
      </c>
      <c r="M135" s="132" t="s">
        <v>5</v>
      </c>
      <c r="N135" s="132">
        <v>0</v>
      </c>
      <c r="O135" s="132">
        <v>0</v>
      </c>
      <c r="P135" s="130">
        <v>0</v>
      </c>
      <c r="Q135" s="59" t="s">
        <v>5</v>
      </c>
      <c r="R135" s="59" t="s">
        <v>5</v>
      </c>
      <c r="S135" s="138" t="s">
        <v>5</v>
      </c>
      <c r="T135" s="138" t="s">
        <v>5</v>
      </c>
      <c r="U135" s="138" t="s">
        <v>5</v>
      </c>
      <c r="V135" s="128" t="s">
        <v>5</v>
      </c>
      <c r="W135" s="138" t="s">
        <v>5</v>
      </c>
      <c r="X135" s="130">
        <v>0</v>
      </c>
      <c r="Y135" s="130">
        <v>0</v>
      </c>
      <c r="Z135" s="130">
        <v>0</v>
      </c>
      <c r="AA135" s="130">
        <v>0</v>
      </c>
      <c r="AB135" s="130">
        <v>0</v>
      </c>
      <c r="AC135" s="130">
        <v>0</v>
      </c>
      <c r="AD135" s="130">
        <v>0</v>
      </c>
      <c r="AE135" s="130">
        <v>0</v>
      </c>
      <c r="AF135" s="130">
        <v>0</v>
      </c>
      <c r="AG135" s="130">
        <v>0</v>
      </c>
      <c r="AH135" s="130">
        <v>0</v>
      </c>
      <c r="AI135" s="130">
        <v>0</v>
      </c>
      <c r="AJ135" s="130">
        <v>0</v>
      </c>
      <c r="AK135" s="130">
        <v>0</v>
      </c>
      <c r="AL135" s="130">
        <v>0</v>
      </c>
      <c r="AM135" s="130">
        <v>0</v>
      </c>
      <c r="AN135" s="130">
        <v>0</v>
      </c>
      <c r="AO135" s="130">
        <v>0</v>
      </c>
      <c r="AP135" s="130">
        <v>0</v>
      </c>
      <c r="AQ135" s="130">
        <v>0</v>
      </c>
      <c r="AR135" s="130">
        <v>0</v>
      </c>
      <c r="AS135" s="130">
        <v>0</v>
      </c>
      <c r="AT135" s="130">
        <v>0</v>
      </c>
      <c r="AU135" s="130">
        <v>0</v>
      </c>
      <c r="AV135" s="130">
        <v>0</v>
      </c>
      <c r="AW135" s="130">
        <v>0</v>
      </c>
      <c r="AX135" s="130">
        <v>0</v>
      </c>
      <c r="AY135" s="130">
        <v>0</v>
      </c>
      <c r="AZ135" s="130">
        <v>0</v>
      </c>
      <c r="BA135" s="130">
        <v>0</v>
      </c>
      <c r="BB135" s="130">
        <v>0</v>
      </c>
      <c r="BC135" s="130">
        <v>0</v>
      </c>
      <c r="BD135" s="130">
        <v>0</v>
      </c>
      <c r="BE135" s="130">
        <v>0</v>
      </c>
      <c r="BF135" s="130">
        <v>0</v>
      </c>
      <c r="BG135" s="130">
        <v>0</v>
      </c>
      <c r="BJ135" s="244">
        <v>0</v>
      </c>
      <c r="BK135" s="244">
        <v>0</v>
      </c>
      <c r="BL135" s="244">
        <v>0</v>
      </c>
      <c r="BM135" s="244">
        <v>0</v>
      </c>
    </row>
    <row r="136" spans="1:65" x14ac:dyDescent="0.25">
      <c r="A136" s="235" t="s">
        <v>1619</v>
      </c>
      <c r="B136" s="235" t="s">
        <v>1619</v>
      </c>
      <c r="E136" s="235">
        <v>16</v>
      </c>
      <c r="F136" s="235">
        <v>21</v>
      </c>
      <c r="G136" s="235">
        <v>42</v>
      </c>
      <c r="H136" s="235">
        <v>4</v>
      </c>
      <c r="I136" s="235">
        <v>3</v>
      </c>
      <c r="J136" s="235">
        <v>128</v>
      </c>
      <c r="K136" s="131" t="s">
        <v>5</v>
      </c>
      <c r="L136" s="59" t="s">
        <v>5</v>
      </c>
      <c r="M136" s="132" t="s">
        <v>5</v>
      </c>
      <c r="N136" s="132">
        <v>0</v>
      </c>
      <c r="O136" s="132">
        <v>0</v>
      </c>
      <c r="P136" s="130">
        <v>0</v>
      </c>
      <c r="Q136" s="59" t="s">
        <v>5</v>
      </c>
      <c r="R136" s="59" t="s">
        <v>5</v>
      </c>
      <c r="S136" s="138" t="s">
        <v>5</v>
      </c>
      <c r="T136" s="138" t="s">
        <v>5</v>
      </c>
      <c r="U136" s="138" t="s">
        <v>5</v>
      </c>
      <c r="V136" s="128" t="s">
        <v>5</v>
      </c>
      <c r="W136" s="138" t="s">
        <v>5</v>
      </c>
      <c r="X136" s="130">
        <v>0</v>
      </c>
      <c r="Y136" s="130">
        <v>0</v>
      </c>
      <c r="Z136" s="130">
        <v>0</v>
      </c>
      <c r="AA136" s="130">
        <v>0</v>
      </c>
      <c r="AB136" s="130">
        <v>0</v>
      </c>
      <c r="AC136" s="130">
        <v>0</v>
      </c>
      <c r="AD136" s="130">
        <v>0</v>
      </c>
      <c r="AE136" s="130">
        <v>0</v>
      </c>
      <c r="AF136" s="130">
        <v>0</v>
      </c>
      <c r="AG136" s="130">
        <v>0</v>
      </c>
      <c r="AH136" s="130">
        <v>0</v>
      </c>
      <c r="AI136" s="130">
        <v>0</v>
      </c>
      <c r="AJ136" s="130">
        <v>0</v>
      </c>
      <c r="AK136" s="130">
        <v>0</v>
      </c>
      <c r="AL136" s="130">
        <v>0</v>
      </c>
      <c r="AM136" s="130">
        <v>0</v>
      </c>
      <c r="AN136" s="130">
        <v>0</v>
      </c>
      <c r="AO136" s="130">
        <v>0</v>
      </c>
      <c r="AP136" s="130">
        <v>0</v>
      </c>
      <c r="AQ136" s="130">
        <v>0</v>
      </c>
      <c r="AR136" s="130">
        <v>0</v>
      </c>
      <c r="AS136" s="130">
        <v>0</v>
      </c>
      <c r="AT136" s="130">
        <v>0</v>
      </c>
      <c r="AU136" s="130">
        <v>0</v>
      </c>
      <c r="AV136" s="130">
        <v>0</v>
      </c>
      <c r="AW136" s="130">
        <v>0</v>
      </c>
      <c r="AX136" s="130">
        <v>0</v>
      </c>
      <c r="AY136" s="130">
        <v>0</v>
      </c>
      <c r="AZ136" s="130">
        <v>0</v>
      </c>
      <c r="BA136" s="130">
        <v>0</v>
      </c>
      <c r="BB136" s="130">
        <v>0</v>
      </c>
      <c r="BC136" s="130">
        <v>0</v>
      </c>
      <c r="BD136" s="130">
        <v>0</v>
      </c>
      <c r="BE136" s="130">
        <v>0</v>
      </c>
      <c r="BF136" s="130">
        <v>0</v>
      </c>
      <c r="BG136" s="130">
        <v>0</v>
      </c>
      <c r="BJ136" s="244">
        <v>0</v>
      </c>
      <c r="BK136" s="244">
        <v>0</v>
      </c>
      <c r="BL136" s="244">
        <v>0</v>
      </c>
      <c r="BM136" s="244">
        <v>0</v>
      </c>
    </row>
    <row r="137" spans="1:65" x14ac:dyDescent="0.25">
      <c r="A137" s="235" t="s">
        <v>1619</v>
      </c>
      <c r="B137" s="235" t="s">
        <v>1619</v>
      </c>
      <c r="E137" s="235">
        <v>16</v>
      </c>
      <c r="F137" s="235">
        <v>21</v>
      </c>
      <c r="G137" s="235">
        <v>42</v>
      </c>
      <c r="H137" s="235">
        <v>4</v>
      </c>
      <c r="I137" s="235">
        <v>3</v>
      </c>
      <c r="J137" s="235">
        <v>129</v>
      </c>
      <c r="K137" s="131" t="s">
        <v>5</v>
      </c>
      <c r="L137" s="59" t="s">
        <v>5</v>
      </c>
      <c r="M137" s="132" t="s">
        <v>5</v>
      </c>
      <c r="N137" s="132">
        <v>0</v>
      </c>
      <c r="O137" s="132">
        <v>0</v>
      </c>
      <c r="P137" s="130">
        <v>0</v>
      </c>
      <c r="Q137" s="59" t="s">
        <v>5</v>
      </c>
      <c r="R137" s="59" t="s">
        <v>5</v>
      </c>
      <c r="S137" s="138" t="s">
        <v>5</v>
      </c>
      <c r="T137" s="138" t="s">
        <v>5</v>
      </c>
      <c r="U137" s="138" t="s">
        <v>5</v>
      </c>
      <c r="V137" s="128" t="s">
        <v>5</v>
      </c>
      <c r="W137" s="138" t="s">
        <v>5</v>
      </c>
      <c r="X137" s="130">
        <v>0</v>
      </c>
      <c r="Y137" s="130">
        <v>0</v>
      </c>
      <c r="Z137" s="130">
        <v>0</v>
      </c>
      <c r="AA137" s="130">
        <v>0</v>
      </c>
      <c r="AB137" s="130">
        <v>0</v>
      </c>
      <c r="AC137" s="130">
        <v>0</v>
      </c>
      <c r="AD137" s="130">
        <v>0</v>
      </c>
      <c r="AE137" s="130">
        <v>0</v>
      </c>
      <c r="AF137" s="130">
        <v>0</v>
      </c>
      <c r="AG137" s="130">
        <v>0</v>
      </c>
      <c r="AH137" s="130">
        <v>0</v>
      </c>
      <c r="AI137" s="130">
        <v>0</v>
      </c>
      <c r="AJ137" s="130">
        <v>0</v>
      </c>
      <c r="AK137" s="130">
        <v>0</v>
      </c>
      <c r="AL137" s="130">
        <v>0</v>
      </c>
      <c r="AM137" s="130">
        <v>0</v>
      </c>
      <c r="AN137" s="130">
        <v>0</v>
      </c>
      <c r="AO137" s="130">
        <v>0</v>
      </c>
      <c r="AP137" s="130">
        <v>0</v>
      </c>
      <c r="AQ137" s="130">
        <v>0</v>
      </c>
      <c r="AR137" s="130">
        <v>0</v>
      </c>
      <c r="AS137" s="130">
        <v>0</v>
      </c>
      <c r="AT137" s="130">
        <v>0</v>
      </c>
      <c r="AU137" s="130">
        <v>0</v>
      </c>
      <c r="AV137" s="130">
        <v>0</v>
      </c>
      <c r="AW137" s="130">
        <v>0</v>
      </c>
      <c r="AX137" s="130">
        <v>0</v>
      </c>
      <c r="AY137" s="130">
        <v>0</v>
      </c>
      <c r="AZ137" s="130">
        <v>0</v>
      </c>
      <c r="BA137" s="130">
        <v>0</v>
      </c>
      <c r="BB137" s="130">
        <v>0</v>
      </c>
      <c r="BC137" s="130">
        <v>0</v>
      </c>
      <c r="BD137" s="130">
        <v>0</v>
      </c>
      <c r="BE137" s="130">
        <v>0</v>
      </c>
      <c r="BF137" s="130">
        <v>0</v>
      </c>
      <c r="BG137" s="130">
        <v>0</v>
      </c>
      <c r="BJ137" s="244">
        <v>0</v>
      </c>
      <c r="BK137" s="244">
        <v>0</v>
      </c>
      <c r="BL137" s="244">
        <v>0</v>
      </c>
      <c r="BM137" s="244">
        <v>0</v>
      </c>
    </row>
    <row r="138" spans="1:65" x14ac:dyDescent="0.25">
      <c r="A138" s="235" t="s">
        <v>1619</v>
      </c>
      <c r="B138" s="235" t="s">
        <v>1619</v>
      </c>
      <c r="E138" s="235">
        <v>16</v>
      </c>
      <c r="F138" s="235">
        <v>21</v>
      </c>
      <c r="G138" s="235">
        <v>42</v>
      </c>
      <c r="H138" s="235">
        <v>4</v>
      </c>
      <c r="I138" s="235">
        <v>3</v>
      </c>
      <c r="J138" s="235">
        <v>130</v>
      </c>
      <c r="K138" s="131" t="s">
        <v>5</v>
      </c>
      <c r="L138" s="59" t="s">
        <v>5</v>
      </c>
      <c r="M138" s="132" t="s">
        <v>5</v>
      </c>
      <c r="N138" s="132">
        <v>0</v>
      </c>
      <c r="O138" s="132">
        <v>0</v>
      </c>
      <c r="P138" s="130">
        <v>0</v>
      </c>
      <c r="Q138" s="59" t="s">
        <v>5</v>
      </c>
      <c r="R138" s="59" t="s">
        <v>5</v>
      </c>
      <c r="S138" s="138" t="s">
        <v>5</v>
      </c>
      <c r="T138" s="138" t="s">
        <v>5</v>
      </c>
      <c r="U138" s="138" t="s">
        <v>5</v>
      </c>
      <c r="V138" s="128" t="s">
        <v>5</v>
      </c>
      <c r="W138" s="138" t="s">
        <v>5</v>
      </c>
      <c r="X138" s="130">
        <v>0</v>
      </c>
      <c r="Y138" s="130">
        <v>0</v>
      </c>
      <c r="Z138" s="130">
        <v>0</v>
      </c>
      <c r="AA138" s="130">
        <v>0</v>
      </c>
      <c r="AB138" s="130">
        <v>0</v>
      </c>
      <c r="AC138" s="130">
        <v>0</v>
      </c>
      <c r="AD138" s="130">
        <v>0</v>
      </c>
      <c r="AE138" s="130">
        <v>0</v>
      </c>
      <c r="AF138" s="130">
        <v>0</v>
      </c>
      <c r="AG138" s="130">
        <v>0</v>
      </c>
      <c r="AH138" s="130">
        <v>0</v>
      </c>
      <c r="AI138" s="130">
        <v>0</v>
      </c>
      <c r="AJ138" s="130">
        <v>0</v>
      </c>
      <c r="AK138" s="130">
        <v>0</v>
      </c>
      <c r="AL138" s="130">
        <v>0</v>
      </c>
      <c r="AM138" s="130">
        <v>0</v>
      </c>
      <c r="AN138" s="130">
        <v>0</v>
      </c>
      <c r="AO138" s="130">
        <v>0</v>
      </c>
      <c r="AP138" s="130">
        <v>0</v>
      </c>
      <c r="AQ138" s="130">
        <v>0</v>
      </c>
      <c r="AR138" s="130">
        <v>0</v>
      </c>
      <c r="AS138" s="130">
        <v>0</v>
      </c>
      <c r="AT138" s="130">
        <v>0</v>
      </c>
      <c r="AU138" s="130">
        <v>0</v>
      </c>
      <c r="AV138" s="130">
        <v>0</v>
      </c>
      <c r="AW138" s="130">
        <v>0</v>
      </c>
      <c r="AX138" s="130">
        <v>0</v>
      </c>
      <c r="AY138" s="130">
        <v>0</v>
      </c>
      <c r="AZ138" s="130">
        <v>0</v>
      </c>
      <c r="BA138" s="130">
        <v>0</v>
      </c>
      <c r="BB138" s="130">
        <v>0</v>
      </c>
      <c r="BC138" s="130">
        <v>0</v>
      </c>
      <c r="BD138" s="130">
        <v>0</v>
      </c>
      <c r="BE138" s="130">
        <v>0</v>
      </c>
      <c r="BF138" s="130">
        <v>0</v>
      </c>
      <c r="BG138" s="130">
        <v>0</v>
      </c>
      <c r="BJ138" s="244">
        <v>0</v>
      </c>
      <c r="BK138" s="244">
        <v>0</v>
      </c>
      <c r="BL138" s="244">
        <v>0</v>
      </c>
      <c r="BM138" s="244">
        <v>0</v>
      </c>
    </row>
    <row r="139" spans="1:65" x14ac:dyDescent="0.25">
      <c r="A139" s="235" t="s">
        <v>1619</v>
      </c>
      <c r="B139" s="235" t="s">
        <v>1619</v>
      </c>
      <c r="E139" s="235">
        <v>16</v>
      </c>
      <c r="F139" s="235">
        <v>21</v>
      </c>
      <c r="G139" s="235">
        <v>42</v>
      </c>
      <c r="H139" s="235">
        <v>4</v>
      </c>
      <c r="I139" s="235">
        <v>3</v>
      </c>
      <c r="J139" s="235">
        <v>131</v>
      </c>
      <c r="K139" s="131" t="s">
        <v>5</v>
      </c>
      <c r="L139" s="59" t="s">
        <v>5</v>
      </c>
      <c r="M139" s="132" t="s">
        <v>5</v>
      </c>
      <c r="N139" s="132">
        <v>0</v>
      </c>
      <c r="O139" s="132">
        <v>0</v>
      </c>
      <c r="P139" s="130">
        <v>0</v>
      </c>
      <c r="Q139" s="59" t="s">
        <v>5</v>
      </c>
      <c r="R139" s="59" t="s">
        <v>5</v>
      </c>
      <c r="S139" s="138" t="s">
        <v>5</v>
      </c>
      <c r="T139" s="138" t="s">
        <v>5</v>
      </c>
      <c r="U139" s="138" t="s">
        <v>5</v>
      </c>
      <c r="V139" s="128" t="s">
        <v>5</v>
      </c>
      <c r="W139" s="138" t="s">
        <v>5</v>
      </c>
      <c r="X139" s="130">
        <v>0</v>
      </c>
      <c r="Y139" s="130">
        <v>0</v>
      </c>
      <c r="Z139" s="130">
        <v>0</v>
      </c>
      <c r="AA139" s="130">
        <v>0</v>
      </c>
      <c r="AB139" s="130">
        <v>0</v>
      </c>
      <c r="AC139" s="130">
        <v>0</v>
      </c>
      <c r="AD139" s="130">
        <v>0</v>
      </c>
      <c r="AE139" s="130">
        <v>0</v>
      </c>
      <c r="AF139" s="130">
        <v>0</v>
      </c>
      <c r="AG139" s="130">
        <v>0</v>
      </c>
      <c r="AH139" s="130">
        <v>0</v>
      </c>
      <c r="AI139" s="130">
        <v>0</v>
      </c>
      <c r="AJ139" s="130">
        <v>0</v>
      </c>
      <c r="AK139" s="130">
        <v>0</v>
      </c>
      <c r="AL139" s="130">
        <v>0</v>
      </c>
      <c r="AM139" s="130">
        <v>0</v>
      </c>
      <c r="AN139" s="130">
        <v>0</v>
      </c>
      <c r="AO139" s="130">
        <v>0</v>
      </c>
      <c r="AP139" s="130">
        <v>0</v>
      </c>
      <c r="AQ139" s="130">
        <v>0</v>
      </c>
      <c r="AR139" s="130">
        <v>0</v>
      </c>
      <c r="AS139" s="130">
        <v>0</v>
      </c>
      <c r="AT139" s="130">
        <v>0</v>
      </c>
      <c r="AU139" s="130">
        <v>0</v>
      </c>
      <c r="AV139" s="130">
        <v>0</v>
      </c>
      <c r="AW139" s="130">
        <v>0</v>
      </c>
      <c r="AX139" s="130">
        <v>0</v>
      </c>
      <c r="AY139" s="130">
        <v>0</v>
      </c>
      <c r="AZ139" s="130">
        <v>0</v>
      </c>
      <c r="BA139" s="130">
        <v>0</v>
      </c>
      <c r="BB139" s="130">
        <v>0</v>
      </c>
      <c r="BC139" s="130">
        <v>0</v>
      </c>
      <c r="BD139" s="130">
        <v>0</v>
      </c>
      <c r="BE139" s="130">
        <v>0</v>
      </c>
      <c r="BF139" s="130">
        <v>0</v>
      </c>
      <c r="BG139" s="130">
        <v>0</v>
      </c>
      <c r="BJ139" s="244">
        <v>0</v>
      </c>
      <c r="BK139" s="244">
        <v>0</v>
      </c>
      <c r="BL139" s="244">
        <v>0</v>
      </c>
      <c r="BM139" s="244">
        <v>0</v>
      </c>
    </row>
    <row r="140" spans="1:65" x14ac:dyDescent="0.25">
      <c r="A140" s="235" t="s">
        <v>1619</v>
      </c>
      <c r="B140" s="235" t="s">
        <v>1619</v>
      </c>
      <c r="E140" s="235">
        <v>16</v>
      </c>
      <c r="F140" s="235">
        <v>21</v>
      </c>
      <c r="G140" s="235">
        <v>42</v>
      </c>
      <c r="H140" s="235">
        <v>4</v>
      </c>
      <c r="I140" s="235">
        <v>3</v>
      </c>
      <c r="J140" s="235">
        <v>132</v>
      </c>
      <c r="K140" s="131" t="s">
        <v>5</v>
      </c>
      <c r="L140" s="59" t="s">
        <v>5</v>
      </c>
      <c r="M140" s="132" t="s">
        <v>5</v>
      </c>
      <c r="N140" s="132">
        <v>0</v>
      </c>
      <c r="O140" s="132">
        <v>0</v>
      </c>
      <c r="P140" s="130">
        <v>0</v>
      </c>
      <c r="Q140" s="59" t="s">
        <v>5</v>
      </c>
      <c r="R140" s="59" t="s">
        <v>5</v>
      </c>
      <c r="S140" s="138" t="s">
        <v>5</v>
      </c>
      <c r="T140" s="138" t="s">
        <v>5</v>
      </c>
      <c r="U140" s="138" t="s">
        <v>5</v>
      </c>
      <c r="V140" s="128" t="s">
        <v>5</v>
      </c>
      <c r="W140" s="138" t="s">
        <v>5</v>
      </c>
      <c r="X140" s="130">
        <v>0</v>
      </c>
      <c r="Y140" s="130">
        <v>0</v>
      </c>
      <c r="Z140" s="130">
        <v>0</v>
      </c>
      <c r="AA140" s="130">
        <v>0</v>
      </c>
      <c r="AB140" s="130">
        <v>0</v>
      </c>
      <c r="AC140" s="130">
        <v>0</v>
      </c>
      <c r="AD140" s="130">
        <v>0</v>
      </c>
      <c r="AE140" s="130">
        <v>0</v>
      </c>
      <c r="AF140" s="130">
        <v>0</v>
      </c>
      <c r="AG140" s="130">
        <v>0</v>
      </c>
      <c r="AH140" s="130">
        <v>0</v>
      </c>
      <c r="AI140" s="130">
        <v>0</v>
      </c>
      <c r="AJ140" s="130">
        <v>0</v>
      </c>
      <c r="AK140" s="130">
        <v>0</v>
      </c>
      <c r="AL140" s="130">
        <v>0</v>
      </c>
      <c r="AM140" s="130">
        <v>0</v>
      </c>
      <c r="AN140" s="130">
        <v>0</v>
      </c>
      <c r="AO140" s="130">
        <v>0</v>
      </c>
      <c r="AP140" s="130">
        <v>0</v>
      </c>
      <c r="AQ140" s="130">
        <v>0</v>
      </c>
      <c r="AR140" s="130">
        <v>0</v>
      </c>
      <c r="AS140" s="130">
        <v>0</v>
      </c>
      <c r="AT140" s="130">
        <v>0</v>
      </c>
      <c r="AU140" s="130">
        <v>0</v>
      </c>
      <c r="AV140" s="130">
        <v>0</v>
      </c>
      <c r="AW140" s="130">
        <v>0</v>
      </c>
      <c r="AX140" s="130">
        <v>0</v>
      </c>
      <c r="AY140" s="130">
        <v>0</v>
      </c>
      <c r="AZ140" s="130">
        <v>0</v>
      </c>
      <c r="BA140" s="130">
        <v>0</v>
      </c>
      <c r="BB140" s="130">
        <v>0</v>
      </c>
      <c r="BC140" s="130">
        <v>0</v>
      </c>
      <c r="BD140" s="130">
        <v>0</v>
      </c>
      <c r="BE140" s="130">
        <v>0</v>
      </c>
      <c r="BF140" s="130">
        <v>0</v>
      </c>
      <c r="BG140" s="130">
        <v>0</v>
      </c>
      <c r="BJ140" s="244">
        <v>0</v>
      </c>
      <c r="BK140" s="244">
        <v>0</v>
      </c>
      <c r="BL140" s="244">
        <v>0</v>
      </c>
      <c r="BM140" s="244">
        <v>0</v>
      </c>
    </row>
    <row r="141" spans="1:65" x14ac:dyDescent="0.25">
      <c r="A141" s="235" t="s">
        <v>1619</v>
      </c>
      <c r="B141" s="235" t="s">
        <v>1619</v>
      </c>
      <c r="E141" s="235">
        <v>16</v>
      </c>
      <c r="F141" s="235">
        <v>21</v>
      </c>
      <c r="G141" s="235">
        <v>42</v>
      </c>
      <c r="H141" s="235">
        <v>4</v>
      </c>
      <c r="I141" s="235">
        <v>3</v>
      </c>
      <c r="J141" s="235">
        <v>133</v>
      </c>
      <c r="K141" s="131" t="s">
        <v>5</v>
      </c>
      <c r="L141" s="59" t="s">
        <v>5</v>
      </c>
      <c r="M141" s="132" t="s">
        <v>5</v>
      </c>
      <c r="N141" s="132">
        <v>0</v>
      </c>
      <c r="O141" s="132">
        <v>0</v>
      </c>
      <c r="P141" s="130">
        <v>0</v>
      </c>
      <c r="Q141" s="59" t="s">
        <v>5</v>
      </c>
      <c r="R141" s="59" t="s">
        <v>5</v>
      </c>
      <c r="S141" s="138" t="s">
        <v>5</v>
      </c>
      <c r="T141" s="138" t="s">
        <v>5</v>
      </c>
      <c r="U141" s="138" t="s">
        <v>5</v>
      </c>
      <c r="V141" s="128" t="s">
        <v>5</v>
      </c>
      <c r="W141" s="138" t="s">
        <v>5</v>
      </c>
      <c r="X141" s="130">
        <v>0</v>
      </c>
      <c r="Y141" s="130">
        <v>0</v>
      </c>
      <c r="Z141" s="130">
        <v>0</v>
      </c>
      <c r="AA141" s="130">
        <v>0</v>
      </c>
      <c r="AB141" s="130">
        <v>0</v>
      </c>
      <c r="AC141" s="130">
        <v>0</v>
      </c>
      <c r="AD141" s="130">
        <v>0</v>
      </c>
      <c r="AE141" s="130">
        <v>0</v>
      </c>
      <c r="AF141" s="130">
        <v>0</v>
      </c>
      <c r="AG141" s="130">
        <v>0</v>
      </c>
      <c r="AH141" s="130">
        <v>0</v>
      </c>
      <c r="AI141" s="130">
        <v>0</v>
      </c>
      <c r="AJ141" s="130">
        <v>0</v>
      </c>
      <c r="AK141" s="130">
        <v>0</v>
      </c>
      <c r="AL141" s="130">
        <v>0</v>
      </c>
      <c r="AM141" s="130">
        <v>0</v>
      </c>
      <c r="AN141" s="130">
        <v>0</v>
      </c>
      <c r="AO141" s="130">
        <v>0</v>
      </c>
      <c r="AP141" s="130">
        <v>0</v>
      </c>
      <c r="AQ141" s="130">
        <v>0</v>
      </c>
      <c r="AR141" s="130">
        <v>0</v>
      </c>
      <c r="AS141" s="130">
        <v>0</v>
      </c>
      <c r="AT141" s="130">
        <v>0</v>
      </c>
      <c r="AU141" s="130">
        <v>0</v>
      </c>
      <c r="AV141" s="130">
        <v>0</v>
      </c>
      <c r="AW141" s="130">
        <v>0</v>
      </c>
      <c r="AX141" s="130">
        <v>0</v>
      </c>
      <c r="AY141" s="130">
        <v>0</v>
      </c>
      <c r="AZ141" s="130">
        <v>0</v>
      </c>
      <c r="BA141" s="130">
        <v>0</v>
      </c>
      <c r="BB141" s="130">
        <v>0</v>
      </c>
      <c r="BC141" s="130">
        <v>0</v>
      </c>
      <c r="BD141" s="130">
        <v>0</v>
      </c>
      <c r="BE141" s="130">
        <v>0</v>
      </c>
      <c r="BF141" s="130">
        <v>0</v>
      </c>
      <c r="BG141" s="130">
        <v>0</v>
      </c>
      <c r="BJ141" s="244">
        <v>0</v>
      </c>
      <c r="BK141" s="244">
        <v>0</v>
      </c>
      <c r="BL141" s="244">
        <v>0</v>
      </c>
      <c r="BM141" s="244">
        <v>0</v>
      </c>
    </row>
    <row r="142" spans="1:65" x14ac:dyDescent="0.25">
      <c r="A142" s="235" t="s">
        <v>1619</v>
      </c>
      <c r="B142" s="235" t="s">
        <v>1619</v>
      </c>
      <c r="E142" s="235">
        <v>16</v>
      </c>
      <c r="F142" s="235">
        <v>21</v>
      </c>
      <c r="G142" s="235">
        <v>42</v>
      </c>
      <c r="H142" s="235">
        <v>4</v>
      </c>
      <c r="I142" s="235">
        <v>3</v>
      </c>
      <c r="J142" s="235">
        <v>134</v>
      </c>
      <c r="K142" s="131" t="s">
        <v>5</v>
      </c>
      <c r="L142" s="59" t="s">
        <v>5</v>
      </c>
      <c r="M142" s="132" t="s">
        <v>5</v>
      </c>
      <c r="N142" s="132">
        <v>0</v>
      </c>
      <c r="O142" s="132">
        <v>0</v>
      </c>
      <c r="P142" s="130">
        <v>0</v>
      </c>
      <c r="Q142" s="59" t="s">
        <v>5</v>
      </c>
      <c r="R142" s="59" t="s">
        <v>5</v>
      </c>
      <c r="S142" s="138" t="s">
        <v>5</v>
      </c>
      <c r="T142" s="138" t="s">
        <v>5</v>
      </c>
      <c r="U142" s="138" t="s">
        <v>5</v>
      </c>
      <c r="V142" s="128" t="s">
        <v>5</v>
      </c>
      <c r="W142" s="138" t="s">
        <v>5</v>
      </c>
      <c r="X142" s="130">
        <v>0</v>
      </c>
      <c r="Y142" s="130">
        <v>0</v>
      </c>
      <c r="Z142" s="130">
        <v>0</v>
      </c>
      <c r="AA142" s="130">
        <v>0</v>
      </c>
      <c r="AB142" s="130">
        <v>0</v>
      </c>
      <c r="AC142" s="130">
        <v>0</v>
      </c>
      <c r="AD142" s="130">
        <v>0</v>
      </c>
      <c r="AE142" s="130">
        <v>0</v>
      </c>
      <c r="AF142" s="130">
        <v>0</v>
      </c>
      <c r="AG142" s="130">
        <v>0</v>
      </c>
      <c r="AH142" s="130">
        <v>0</v>
      </c>
      <c r="AI142" s="130">
        <v>0</v>
      </c>
      <c r="AJ142" s="130">
        <v>0</v>
      </c>
      <c r="AK142" s="130">
        <v>0</v>
      </c>
      <c r="AL142" s="130">
        <v>0</v>
      </c>
      <c r="AM142" s="130">
        <v>0</v>
      </c>
      <c r="AN142" s="130">
        <v>0</v>
      </c>
      <c r="AO142" s="130">
        <v>0</v>
      </c>
      <c r="AP142" s="130">
        <v>0</v>
      </c>
      <c r="AQ142" s="130">
        <v>0</v>
      </c>
      <c r="AR142" s="130">
        <v>0</v>
      </c>
      <c r="AS142" s="130">
        <v>0</v>
      </c>
      <c r="AT142" s="130">
        <v>0</v>
      </c>
      <c r="AU142" s="130">
        <v>0</v>
      </c>
      <c r="AV142" s="130">
        <v>0</v>
      </c>
      <c r="AW142" s="130">
        <v>0</v>
      </c>
      <c r="AX142" s="130">
        <v>0</v>
      </c>
      <c r="AY142" s="130">
        <v>0</v>
      </c>
      <c r="AZ142" s="130">
        <v>0</v>
      </c>
      <c r="BA142" s="130">
        <v>0</v>
      </c>
      <c r="BB142" s="130">
        <v>0</v>
      </c>
      <c r="BC142" s="130">
        <v>0</v>
      </c>
      <c r="BD142" s="130">
        <v>0</v>
      </c>
      <c r="BE142" s="130">
        <v>0</v>
      </c>
      <c r="BF142" s="130">
        <v>0</v>
      </c>
      <c r="BG142" s="130">
        <v>0</v>
      </c>
      <c r="BJ142" s="244">
        <v>0</v>
      </c>
      <c r="BK142" s="244">
        <v>0</v>
      </c>
      <c r="BL142" s="244">
        <v>0</v>
      </c>
      <c r="BM142" s="244">
        <v>0</v>
      </c>
    </row>
    <row r="143" spans="1:65" x14ac:dyDescent="0.25">
      <c r="A143" s="235" t="s">
        <v>1619</v>
      </c>
      <c r="B143" s="235" t="s">
        <v>1619</v>
      </c>
      <c r="E143" s="235">
        <v>16</v>
      </c>
      <c r="F143" s="235">
        <v>21</v>
      </c>
      <c r="G143" s="235">
        <v>42</v>
      </c>
      <c r="H143" s="235">
        <v>4</v>
      </c>
      <c r="I143" s="235">
        <v>3</v>
      </c>
      <c r="J143" s="235">
        <v>135</v>
      </c>
      <c r="K143" s="131" t="s">
        <v>5</v>
      </c>
      <c r="L143" s="59" t="s">
        <v>5</v>
      </c>
      <c r="M143" s="132" t="s">
        <v>5</v>
      </c>
      <c r="N143" s="132">
        <v>0</v>
      </c>
      <c r="O143" s="132">
        <v>0</v>
      </c>
      <c r="P143" s="130">
        <v>0</v>
      </c>
      <c r="Q143" s="59" t="s">
        <v>5</v>
      </c>
      <c r="R143" s="59" t="s">
        <v>5</v>
      </c>
      <c r="S143" s="138" t="s">
        <v>5</v>
      </c>
      <c r="T143" s="138" t="s">
        <v>5</v>
      </c>
      <c r="U143" s="138" t="s">
        <v>5</v>
      </c>
      <c r="V143" s="128" t="s">
        <v>5</v>
      </c>
      <c r="W143" s="138" t="s">
        <v>5</v>
      </c>
      <c r="X143" s="130">
        <v>0</v>
      </c>
      <c r="Y143" s="130">
        <v>0</v>
      </c>
      <c r="Z143" s="130">
        <v>0</v>
      </c>
      <c r="AA143" s="130">
        <v>0</v>
      </c>
      <c r="AB143" s="130">
        <v>0</v>
      </c>
      <c r="AC143" s="130">
        <v>0</v>
      </c>
      <c r="AD143" s="130">
        <v>0</v>
      </c>
      <c r="AE143" s="130">
        <v>0</v>
      </c>
      <c r="AF143" s="130">
        <v>0</v>
      </c>
      <c r="AG143" s="130">
        <v>0</v>
      </c>
      <c r="AH143" s="130">
        <v>0</v>
      </c>
      <c r="AI143" s="130">
        <v>0</v>
      </c>
      <c r="AJ143" s="130">
        <v>0</v>
      </c>
      <c r="AK143" s="130">
        <v>0</v>
      </c>
      <c r="AL143" s="130">
        <v>0</v>
      </c>
      <c r="AM143" s="130">
        <v>0</v>
      </c>
      <c r="AN143" s="130">
        <v>0</v>
      </c>
      <c r="AO143" s="130">
        <v>0</v>
      </c>
      <c r="AP143" s="130">
        <v>0</v>
      </c>
      <c r="AQ143" s="130">
        <v>0</v>
      </c>
      <c r="AR143" s="130">
        <v>0</v>
      </c>
      <c r="AS143" s="130">
        <v>0</v>
      </c>
      <c r="AT143" s="130">
        <v>0</v>
      </c>
      <c r="AU143" s="130">
        <v>0</v>
      </c>
      <c r="AV143" s="130">
        <v>0</v>
      </c>
      <c r="AW143" s="130">
        <v>0</v>
      </c>
      <c r="AX143" s="130">
        <v>0</v>
      </c>
      <c r="AY143" s="130">
        <v>0</v>
      </c>
      <c r="AZ143" s="130">
        <v>0</v>
      </c>
      <c r="BA143" s="130">
        <v>0</v>
      </c>
      <c r="BB143" s="130">
        <v>0</v>
      </c>
      <c r="BC143" s="130">
        <v>0</v>
      </c>
      <c r="BD143" s="130">
        <v>0</v>
      </c>
      <c r="BE143" s="130">
        <v>0</v>
      </c>
      <c r="BF143" s="130">
        <v>0</v>
      </c>
      <c r="BG143" s="130">
        <v>0</v>
      </c>
      <c r="BJ143" s="244">
        <v>0</v>
      </c>
      <c r="BK143" s="244">
        <v>0</v>
      </c>
      <c r="BL143" s="244">
        <v>0</v>
      </c>
      <c r="BM143" s="244">
        <v>0</v>
      </c>
    </row>
    <row r="144" spans="1:65" x14ac:dyDescent="0.25">
      <c r="A144" s="235" t="s">
        <v>1619</v>
      </c>
      <c r="B144" s="235" t="s">
        <v>1619</v>
      </c>
      <c r="E144" s="235">
        <v>16</v>
      </c>
      <c r="F144" s="235">
        <v>21</v>
      </c>
      <c r="G144" s="235">
        <v>42</v>
      </c>
      <c r="H144" s="235">
        <v>4</v>
      </c>
      <c r="I144" s="235">
        <v>3</v>
      </c>
      <c r="J144" s="235">
        <v>136</v>
      </c>
      <c r="K144" s="131" t="s">
        <v>5</v>
      </c>
      <c r="L144" s="59" t="s">
        <v>5</v>
      </c>
      <c r="M144" s="132" t="s">
        <v>5</v>
      </c>
      <c r="N144" s="132">
        <v>0</v>
      </c>
      <c r="O144" s="132">
        <v>0</v>
      </c>
      <c r="P144" s="130">
        <v>0</v>
      </c>
      <c r="Q144" s="59" t="s">
        <v>5</v>
      </c>
      <c r="R144" s="59" t="s">
        <v>5</v>
      </c>
      <c r="S144" s="138" t="s">
        <v>5</v>
      </c>
      <c r="T144" s="138" t="s">
        <v>5</v>
      </c>
      <c r="U144" s="138" t="s">
        <v>5</v>
      </c>
      <c r="V144" s="128" t="s">
        <v>5</v>
      </c>
      <c r="W144" s="138" t="s">
        <v>5</v>
      </c>
      <c r="X144" s="130">
        <v>0</v>
      </c>
      <c r="Y144" s="130">
        <v>0</v>
      </c>
      <c r="Z144" s="130">
        <v>0</v>
      </c>
      <c r="AA144" s="130">
        <v>0</v>
      </c>
      <c r="AB144" s="130">
        <v>0</v>
      </c>
      <c r="AC144" s="130">
        <v>0</v>
      </c>
      <c r="AD144" s="130">
        <v>0</v>
      </c>
      <c r="AE144" s="130">
        <v>0</v>
      </c>
      <c r="AF144" s="130">
        <v>0</v>
      </c>
      <c r="AG144" s="130">
        <v>0</v>
      </c>
      <c r="AH144" s="130">
        <v>0</v>
      </c>
      <c r="AI144" s="130">
        <v>0</v>
      </c>
      <c r="AJ144" s="130">
        <v>0</v>
      </c>
      <c r="AK144" s="130">
        <v>0</v>
      </c>
      <c r="AL144" s="130">
        <v>0</v>
      </c>
      <c r="AM144" s="130">
        <v>0</v>
      </c>
      <c r="AN144" s="130">
        <v>0</v>
      </c>
      <c r="AO144" s="130">
        <v>0</v>
      </c>
      <c r="AP144" s="130">
        <v>0</v>
      </c>
      <c r="AQ144" s="130">
        <v>0</v>
      </c>
      <c r="AR144" s="130">
        <v>0</v>
      </c>
      <c r="AS144" s="130">
        <v>0</v>
      </c>
      <c r="AT144" s="130">
        <v>0</v>
      </c>
      <c r="AU144" s="130">
        <v>0</v>
      </c>
      <c r="AV144" s="130">
        <v>0</v>
      </c>
      <c r="AW144" s="130">
        <v>0</v>
      </c>
      <c r="AX144" s="130">
        <v>0</v>
      </c>
      <c r="AY144" s="130">
        <v>0</v>
      </c>
      <c r="AZ144" s="130">
        <v>0</v>
      </c>
      <c r="BA144" s="130">
        <v>0</v>
      </c>
      <c r="BB144" s="130">
        <v>0</v>
      </c>
      <c r="BC144" s="130">
        <v>0</v>
      </c>
      <c r="BD144" s="130">
        <v>0</v>
      </c>
      <c r="BE144" s="130">
        <v>0</v>
      </c>
      <c r="BF144" s="130">
        <v>0</v>
      </c>
      <c r="BG144" s="130">
        <v>0</v>
      </c>
      <c r="BJ144" s="244">
        <v>0</v>
      </c>
      <c r="BK144" s="244">
        <v>0</v>
      </c>
      <c r="BL144" s="244">
        <v>0</v>
      </c>
      <c r="BM144" s="244">
        <v>0</v>
      </c>
    </row>
    <row r="145" spans="1:65" x14ac:dyDescent="0.25">
      <c r="A145" s="235" t="s">
        <v>1619</v>
      </c>
      <c r="B145" s="235" t="s">
        <v>1619</v>
      </c>
      <c r="E145" s="235">
        <v>16</v>
      </c>
      <c r="F145" s="235">
        <v>21</v>
      </c>
      <c r="G145" s="235">
        <v>42</v>
      </c>
      <c r="H145" s="235">
        <v>4</v>
      </c>
      <c r="I145" s="235">
        <v>3</v>
      </c>
      <c r="J145" s="235">
        <v>137</v>
      </c>
      <c r="K145" s="131" t="s">
        <v>5</v>
      </c>
      <c r="L145" s="59" t="s">
        <v>5</v>
      </c>
      <c r="M145" s="132" t="s">
        <v>5</v>
      </c>
      <c r="N145" s="132">
        <v>0</v>
      </c>
      <c r="O145" s="132">
        <v>0</v>
      </c>
      <c r="P145" s="130">
        <v>0</v>
      </c>
      <c r="Q145" s="59" t="s">
        <v>5</v>
      </c>
      <c r="R145" s="59" t="s">
        <v>5</v>
      </c>
      <c r="S145" s="138" t="s">
        <v>5</v>
      </c>
      <c r="T145" s="138" t="s">
        <v>5</v>
      </c>
      <c r="U145" s="138" t="s">
        <v>5</v>
      </c>
      <c r="V145" s="128" t="s">
        <v>5</v>
      </c>
      <c r="W145" s="138" t="s">
        <v>5</v>
      </c>
      <c r="X145" s="130">
        <v>0</v>
      </c>
      <c r="Y145" s="130">
        <v>0</v>
      </c>
      <c r="Z145" s="130">
        <v>0</v>
      </c>
      <c r="AA145" s="130">
        <v>0</v>
      </c>
      <c r="AB145" s="130">
        <v>0</v>
      </c>
      <c r="AC145" s="130">
        <v>0</v>
      </c>
      <c r="AD145" s="130">
        <v>0</v>
      </c>
      <c r="AE145" s="130">
        <v>0</v>
      </c>
      <c r="AF145" s="130">
        <v>0</v>
      </c>
      <c r="AG145" s="130">
        <v>0</v>
      </c>
      <c r="AH145" s="130">
        <v>0</v>
      </c>
      <c r="AI145" s="130">
        <v>0</v>
      </c>
      <c r="AJ145" s="130">
        <v>0</v>
      </c>
      <c r="AK145" s="130">
        <v>0</v>
      </c>
      <c r="AL145" s="130">
        <v>0</v>
      </c>
      <c r="AM145" s="130">
        <v>0</v>
      </c>
      <c r="AN145" s="130">
        <v>0</v>
      </c>
      <c r="AO145" s="130">
        <v>0</v>
      </c>
      <c r="AP145" s="130">
        <v>0</v>
      </c>
      <c r="AQ145" s="130">
        <v>0</v>
      </c>
      <c r="AR145" s="130">
        <v>0</v>
      </c>
      <c r="AS145" s="130">
        <v>0</v>
      </c>
      <c r="AT145" s="130">
        <v>0</v>
      </c>
      <c r="AU145" s="130">
        <v>0</v>
      </c>
      <c r="AV145" s="130">
        <v>0</v>
      </c>
      <c r="AW145" s="130">
        <v>0</v>
      </c>
      <c r="AX145" s="130">
        <v>0</v>
      </c>
      <c r="AY145" s="130">
        <v>0</v>
      </c>
      <c r="AZ145" s="130">
        <v>0</v>
      </c>
      <c r="BA145" s="130">
        <v>0</v>
      </c>
      <c r="BB145" s="130">
        <v>0</v>
      </c>
      <c r="BC145" s="130">
        <v>0</v>
      </c>
      <c r="BD145" s="130">
        <v>0</v>
      </c>
      <c r="BE145" s="130">
        <v>0</v>
      </c>
      <c r="BF145" s="130">
        <v>0</v>
      </c>
      <c r="BG145" s="130">
        <v>0</v>
      </c>
      <c r="BJ145" s="244">
        <v>0</v>
      </c>
      <c r="BK145" s="244">
        <v>0</v>
      </c>
      <c r="BL145" s="244">
        <v>0</v>
      </c>
      <c r="BM145" s="244">
        <v>0</v>
      </c>
    </row>
    <row r="146" spans="1:65" x14ac:dyDescent="0.25">
      <c r="A146" s="235" t="s">
        <v>1619</v>
      </c>
      <c r="B146" s="235" t="s">
        <v>1619</v>
      </c>
      <c r="E146" s="235">
        <v>16</v>
      </c>
      <c r="F146" s="235">
        <v>21</v>
      </c>
      <c r="G146" s="235">
        <v>42</v>
      </c>
      <c r="H146" s="235">
        <v>4</v>
      </c>
      <c r="I146" s="235">
        <v>3</v>
      </c>
      <c r="J146" s="235">
        <v>138</v>
      </c>
      <c r="K146" s="131" t="s">
        <v>5</v>
      </c>
      <c r="L146" s="59" t="s">
        <v>5</v>
      </c>
      <c r="M146" s="132" t="s">
        <v>5</v>
      </c>
      <c r="N146" s="132">
        <v>0</v>
      </c>
      <c r="O146" s="132">
        <v>0</v>
      </c>
      <c r="P146" s="130">
        <v>0</v>
      </c>
      <c r="Q146" s="59" t="s">
        <v>5</v>
      </c>
      <c r="R146" s="59" t="s">
        <v>5</v>
      </c>
      <c r="S146" s="138" t="s">
        <v>5</v>
      </c>
      <c r="T146" s="138" t="s">
        <v>5</v>
      </c>
      <c r="U146" s="138" t="s">
        <v>5</v>
      </c>
      <c r="V146" s="128" t="s">
        <v>5</v>
      </c>
      <c r="W146" s="138" t="s">
        <v>5</v>
      </c>
      <c r="X146" s="130">
        <v>0</v>
      </c>
      <c r="Y146" s="130">
        <v>0</v>
      </c>
      <c r="Z146" s="130">
        <v>0</v>
      </c>
      <c r="AA146" s="130">
        <v>0</v>
      </c>
      <c r="AB146" s="130">
        <v>0</v>
      </c>
      <c r="AC146" s="130">
        <v>0</v>
      </c>
      <c r="AD146" s="130">
        <v>0</v>
      </c>
      <c r="AE146" s="130">
        <v>0</v>
      </c>
      <c r="AF146" s="130">
        <v>0</v>
      </c>
      <c r="AG146" s="130">
        <v>0</v>
      </c>
      <c r="AH146" s="130">
        <v>0</v>
      </c>
      <c r="AI146" s="130">
        <v>0</v>
      </c>
      <c r="AJ146" s="130">
        <v>0</v>
      </c>
      <c r="AK146" s="130">
        <v>0</v>
      </c>
      <c r="AL146" s="130">
        <v>0</v>
      </c>
      <c r="AM146" s="130">
        <v>0</v>
      </c>
      <c r="AN146" s="130">
        <v>0</v>
      </c>
      <c r="AO146" s="130">
        <v>0</v>
      </c>
      <c r="AP146" s="130">
        <v>0</v>
      </c>
      <c r="AQ146" s="130">
        <v>0</v>
      </c>
      <c r="AR146" s="130">
        <v>0</v>
      </c>
      <c r="AS146" s="130">
        <v>0</v>
      </c>
      <c r="AT146" s="130">
        <v>0</v>
      </c>
      <c r="AU146" s="130">
        <v>0</v>
      </c>
      <c r="AV146" s="130">
        <v>0</v>
      </c>
      <c r="AW146" s="130">
        <v>0</v>
      </c>
      <c r="AX146" s="130">
        <v>0</v>
      </c>
      <c r="AY146" s="130">
        <v>0</v>
      </c>
      <c r="AZ146" s="130">
        <v>0</v>
      </c>
      <c r="BA146" s="130">
        <v>0</v>
      </c>
      <c r="BB146" s="130">
        <v>0</v>
      </c>
      <c r="BC146" s="130">
        <v>0</v>
      </c>
      <c r="BD146" s="130">
        <v>0</v>
      </c>
      <c r="BE146" s="130">
        <v>0</v>
      </c>
      <c r="BF146" s="130">
        <v>0</v>
      </c>
      <c r="BG146" s="130">
        <v>0</v>
      </c>
      <c r="BJ146" s="244">
        <v>0</v>
      </c>
      <c r="BK146" s="244">
        <v>0</v>
      </c>
      <c r="BL146" s="244">
        <v>0</v>
      </c>
      <c r="BM146" s="244">
        <v>0</v>
      </c>
    </row>
    <row r="147" spans="1:65" x14ac:dyDescent="0.25">
      <c r="A147" s="235" t="s">
        <v>1619</v>
      </c>
      <c r="B147" s="235" t="s">
        <v>1619</v>
      </c>
      <c r="E147" s="235">
        <v>16</v>
      </c>
      <c r="F147" s="235">
        <v>21</v>
      </c>
      <c r="G147" s="235">
        <v>42</v>
      </c>
      <c r="H147" s="235">
        <v>4</v>
      </c>
      <c r="I147" s="235">
        <v>3</v>
      </c>
      <c r="J147" s="235">
        <v>139</v>
      </c>
      <c r="K147" s="131" t="s">
        <v>5</v>
      </c>
      <c r="L147" s="59" t="s">
        <v>5</v>
      </c>
      <c r="M147" s="132" t="s">
        <v>5</v>
      </c>
      <c r="N147" s="132">
        <v>0</v>
      </c>
      <c r="O147" s="132">
        <v>0</v>
      </c>
      <c r="P147" s="130">
        <v>0</v>
      </c>
      <c r="Q147" s="59" t="s">
        <v>5</v>
      </c>
      <c r="R147" s="59" t="s">
        <v>5</v>
      </c>
      <c r="S147" s="138" t="s">
        <v>5</v>
      </c>
      <c r="T147" s="138" t="s">
        <v>5</v>
      </c>
      <c r="U147" s="138" t="s">
        <v>5</v>
      </c>
      <c r="V147" s="128" t="s">
        <v>5</v>
      </c>
      <c r="W147" s="138" t="s">
        <v>5</v>
      </c>
      <c r="X147" s="130">
        <v>0</v>
      </c>
      <c r="Y147" s="130">
        <v>0</v>
      </c>
      <c r="Z147" s="130">
        <v>0</v>
      </c>
      <c r="AA147" s="130">
        <v>0</v>
      </c>
      <c r="AB147" s="130">
        <v>0</v>
      </c>
      <c r="AC147" s="130">
        <v>0</v>
      </c>
      <c r="AD147" s="130">
        <v>0</v>
      </c>
      <c r="AE147" s="130">
        <v>0</v>
      </c>
      <c r="AF147" s="130">
        <v>0</v>
      </c>
      <c r="AG147" s="130">
        <v>0</v>
      </c>
      <c r="AH147" s="130">
        <v>0</v>
      </c>
      <c r="AI147" s="130">
        <v>0</v>
      </c>
      <c r="AJ147" s="130">
        <v>0</v>
      </c>
      <c r="AK147" s="130">
        <v>0</v>
      </c>
      <c r="AL147" s="130">
        <v>0</v>
      </c>
      <c r="AM147" s="130">
        <v>0</v>
      </c>
      <c r="AN147" s="130">
        <v>0</v>
      </c>
      <c r="AO147" s="130">
        <v>0</v>
      </c>
      <c r="AP147" s="130">
        <v>0</v>
      </c>
      <c r="AQ147" s="130">
        <v>0</v>
      </c>
      <c r="AR147" s="130">
        <v>0</v>
      </c>
      <c r="AS147" s="130">
        <v>0</v>
      </c>
      <c r="AT147" s="130">
        <v>0</v>
      </c>
      <c r="AU147" s="130">
        <v>0</v>
      </c>
      <c r="AV147" s="130">
        <v>0</v>
      </c>
      <c r="AW147" s="130">
        <v>0</v>
      </c>
      <c r="AX147" s="130">
        <v>0</v>
      </c>
      <c r="AY147" s="130">
        <v>0</v>
      </c>
      <c r="AZ147" s="130">
        <v>0</v>
      </c>
      <c r="BA147" s="130">
        <v>0</v>
      </c>
      <c r="BB147" s="130">
        <v>0</v>
      </c>
      <c r="BC147" s="130">
        <v>0</v>
      </c>
      <c r="BD147" s="130">
        <v>0</v>
      </c>
      <c r="BE147" s="130">
        <v>0</v>
      </c>
      <c r="BF147" s="130">
        <v>0</v>
      </c>
      <c r="BG147" s="130">
        <v>0</v>
      </c>
      <c r="BJ147" s="244">
        <v>0</v>
      </c>
      <c r="BK147" s="244">
        <v>0</v>
      </c>
      <c r="BL147" s="244">
        <v>0</v>
      </c>
      <c r="BM147" s="244">
        <v>0</v>
      </c>
    </row>
    <row r="148" spans="1:65" x14ac:dyDescent="0.25">
      <c r="A148" s="235" t="s">
        <v>1619</v>
      </c>
      <c r="B148" s="235" t="s">
        <v>1619</v>
      </c>
      <c r="E148" s="235">
        <v>16</v>
      </c>
      <c r="F148" s="235">
        <v>21</v>
      </c>
      <c r="G148" s="235">
        <v>42</v>
      </c>
      <c r="H148" s="235">
        <v>4</v>
      </c>
      <c r="I148" s="235">
        <v>3</v>
      </c>
      <c r="J148" s="235">
        <v>140</v>
      </c>
      <c r="K148" s="131" t="s">
        <v>5</v>
      </c>
      <c r="L148" s="59" t="s">
        <v>5</v>
      </c>
      <c r="M148" s="132" t="s">
        <v>5</v>
      </c>
      <c r="N148" s="132">
        <v>0</v>
      </c>
      <c r="O148" s="132">
        <v>0</v>
      </c>
      <c r="P148" s="130">
        <v>0</v>
      </c>
      <c r="Q148" s="59" t="s">
        <v>5</v>
      </c>
      <c r="R148" s="59" t="s">
        <v>5</v>
      </c>
      <c r="S148" s="138" t="s">
        <v>5</v>
      </c>
      <c r="T148" s="138" t="s">
        <v>5</v>
      </c>
      <c r="U148" s="138" t="s">
        <v>5</v>
      </c>
      <c r="V148" s="128" t="s">
        <v>5</v>
      </c>
      <c r="W148" s="138" t="s">
        <v>5</v>
      </c>
      <c r="X148" s="130">
        <v>0</v>
      </c>
      <c r="Y148" s="130">
        <v>0</v>
      </c>
      <c r="Z148" s="130">
        <v>0</v>
      </c>
      <c r="AA148" s="130">
        <v>0</v>
      </c>
      <c r="AB148" s="130">
        <v>0</v>
      </c>
      <c r="AC148" s="130">
        <v>0</v>
      </c>
      <c r="AD148" s="130">
        <v>0</v>
      </c>
      <c r="AE148" s="130">
        <v>0</v>
      </c>
      <c r="AF148" s="130">
        <v>0</v>
      </c>
      <c r="AG148" s="130">
        <v>0</v>
      </c>
      <c r="AH148" s="130">
        <v>0</v>
      </c>
      <c r="AI148" s="130">
        <v>0</v>
      </c>
      <c r="AJ148" s="130">
        <v>0</v>
      </c>
      <c r="AK148" s="130">
        <v>0</v>
      </c>
      <c r="AL148" s="130">
        <v>0</v>
      </c>
      <c r="AM148" s="130">
        <v>0</v>
      </c>
      <c r="AN148" s="130">
        <v>0</v>
      </c>
      <c r="AO148" s="130">
        <v>0</v>
      </c>
      <c r="AP148" s="130">
        <v>0</v>
      </c>
      <c r="AQ148" s="130">
        <v>0</v>
      </c>
      <c r="AR148" s="130">
        <v>0</v>
      </c>
      <c r="AS148" s="130">
        <v>0</v>
      </c>
      <c r="AT148" s="130">
        <v>0</v>
      </c>
      <c r="AU148" s="130">
        <v>0</v>
      </c>
      <c r="AV148" s="130">
        <v>0</v>
      </c>
      <c r="AW148" s="130">
        <v>0</v>
      </c>
      <c r="AX148" s="130">
        <v>0</v>
      </c>
      <c r="AY148" s="130">
        <v>0</v>
      </c>
      <c r="AZ148" s="130">
        <v>0</v>
      </c>
      <c r="BA148" s="130">
        <v>0</v>
      </c>
      <c r="BB148" s="130">
        <v>0</v>
      </c>
      <c r="BC148" s="130">
        <v>0</v>
      </c>
      <c r="BD148" s="130">
        <v>0</v>
      </c>
      <c r="BE148" s="130">
        <v>0</v>
      </c>
      <c r="BF148" s="130">
        <v>0</v>
      </c>
      <c r="BG148" s="130">
        <v>0</v>
      </c>
      <c r="BJ148" s="244">
        <v>0</v>
      </c>
      <c r="BK148" s="244">
        <v>0</v>
      </c>
      <c r="BL148" s="244">
        <v>0</v>
      </c>
      <c r="BM148" s="244">
        <v>0</v>
      </c>
    </row>
    <row r="149" spans="1:65" x14ac:dyDescent="0.25">
      <c r="A149" s="235" t="s">
        <v>1619</v>
      </c>
      <c r="B149" s="235" t="s">
        <v>1619</v>
      </c>
      <c r="E149" s="235">
        <v>16</v>
      </c>
      <c r="F149" s="235">
        <v>21</v>
      </c>
      <c r="G149" s="235">
        <v>42</v>
      </c>
      <c r="H149" s="235">
        <v>4</v>
      </c>
      <c r="I149" s="235">
        <v>3</v>
      </c>
      <c r="J149" s="235">
        <v>141</v>
      </c>
      <c r="K149" s="131" t="s">
        <v>5</v>
      </c>
      <c r="L149" s="59" t="s">
        <v>5</v>
      </c>
      <c r="M149" s="132" t="s">
        <v>5</v>
      </c>
      <c r="N149" s="132">
        <v>0</v>
      </c>
      <c r="O149" s="132">
        <v>0</v>
      </c>
      <c r="P149" s="130">
        <v>0</v>
      </c>
      <c r="Q149" s="59" t="s">
        <v>5</v>
      </c>
      <c r="R149" s="59" t="s">
        <v>5</v>
      </c>
      <c r="S149" s="138" t="s">
        <v>5</v>
      </c>
      <c r="T149" s="138" t="s">
        <v>5</v>
      </c>
      <c r="U149" s="138" t="s">
        <v>5</v>
      </c>
      <c r="V149" s="128" t="s">
        <v>5</v>
      </c>
      <c r="W149" s="138" t="s">
        <v>5</v>
      </c>
      <c r="X149" s="130">
        <v>0</v>
      </c>
      <c r="Y149" s="130">
        <v>0</v>
      </c>
      <c r="Z149" s="130">
        <v>0</v>
      </c>
      <c r="AA149" s="130">
        <v>0</v>
      </c>
      <c r="AB149" s="130">
        <v>0</v>
      </c>
      <c r="AC149" s="130">
        <v>0</v>
      </c>
      <c r="AD149" s="130">
        <v>0</v>
      </c>
      <c r="AE149" s="130">
        <v>0</v>
      </c>
      <c r="AF149" s="130">
        <v>0</v>
      </c>
      <c r="AG149" s="130">
        <v>0</v>
      </c>
      <c r="AH149" s="130">
        <v>0</v>
      </c>
      <c r="AI149" s="130">
        <v>0</v>
      </c>
      <c r="AJ149" s="130">
        <v>0</v>
      </c>
      <c r="AK149" s="130">
        <v>0</v>
      </c>
      <c r="AL149" s="130">
        <v>0</v>
      </c>
      <c r="AM149" s="130">
        <v>0</v>
      </c>
      <c r="AN149" s="130">
        <v>0</v>
      </c>
      <c r="AO149" s="130">
        <v>0</v>
      </c>
      <c r="AP149" s="130">
        <v>0</v>
      </c>
      <c r="AQ149" s="130">
        <v>0</v>
      </c>
      <c r="AR149" s="130">
        <v>0</v>
      </c>
      <c r="AS149" s="130">
        <v>0</v>
      </c>
      <c r="AT149" s="130">
        <v>0</v>
      </c>
      <c r="AU149" s="130">
        <v>0</v>
      </c>
      <c r="AV149" s="130">
        <v>0</v>
      </c>
      <c r="AW149" s="130">
        <v>0</v>
      </c>
      <c r="AX149" s="130">
        <v>0</v>
      </c>
      <c r="AY149" s="130">
        <v>0</v>
      </c>
      <c r="AZ149" s="130">
        <v>0</v>
      </c>
      <c r="BA149" s="130">
        <v>0</v>
      </c>
      <c r="BB149" s="130">
        <v>0</v>
      </c>
      <c r="BC149" s="130">
        <v>0</v>
      </c>
      <c r="BD149" s="130">
        <v>0</v>
      </c>
      <c r="BE149" s="130">
        <v>0</v>
      </c>
      <c r="BF149" s="130">
        <v>0</v>
      </c>
      <c r="BG149" s="130">
        <v>0</v>
      </c>
      <c r="BJ149" s="244">
        <v>0</v>
      </c>
      <c r="BK149" s="244">
        <v>0</v>
      </c>
      <c r="BL149" s="244">
        <v>0</v>
      </c>
      <c r="BM149" s="244">
        <v>0</v>
      </c>
    </row>
    <row r="150" spans="1:65" x14ac:dyDescent="0.25">
      <c r="A150" s="235" t="s">
        <v>1619</v>
      </c>
      <c r="B150" s="235" t="s">
        <v>1619</v>
      </c>
      <c r="E150" s="235">
        <v>16</v>
      </c>
      <c r="F150" s="235">
        <v>21</v>
      </c>
      <c r="G150" s="235">
        <v>42</v>
      </c>
      <c r="H150" s="235">
        <v>4</v>
      </c>
      <c r="I150" s="235">
        <v>3</v>
      </c>
      <c r="J150" s="235">
        <v>142</v>
      </c>
      <c r="K150" s="131" t="s">
        <v>5</v>
      </c>
      <c r="L150" s="59" t="s">
        <v>5</v>
      </c>
      <c r="M150" s="132" t="s">
        <v>5</v>
      </c>
      <c r="N150" s="132">
        <v>0</v>
      </c>
      <c r="O150" s="132">
        <v>0</v>
      </c>
      <c r="P150" s="130">
        <v>0</v>
      </c>
      <c r="Q150" s="59" t="s">
        <v>5</v>
      </c>
      <c r="R150" s="59" t="s">
        <v>5</v>
      </c>
      <c r="S150" s="138" t="s">
        <v>5</v>
      </c>
      <c r="T150" s="138" t="s">
        <v>5</v>
      </c>
      <c r="U150" s="138" t="s">
        <v>5</v>
      </c>
      <c r="V150" s="128" t="s">
        <v>5</v>
      </c>
      <c r="W150" s="138" t="s">
        <v>5</v>
      </c>
      <c r="X150" s="130">
        <v>0</v>
      </c>
      <c r="Y150" s="130">
        <v>0</v>
      </c>
      <c r="Z150" s="130">
        <v>0</v>
      </c>
      <c r="AA150" s="130">
        <v>0</v>
      </c>
      <c r="AB150" s="130">
        <v>0</v>
      </c>
      <c r="AC150" s="130">
        <v>0</v>
      </c>
      <c r="AD150" s="130">
        <v>0</v>
      </c>
      <c r="AE150" s="130">
        <v>0</v>
      </c>
      <c r="AF150" s="130">
        <v>0</v>
      </c>
      <c r="AG150" s="130">
        <v>0</v>
      </c>
      <c r="AH150" s="130">
        <v>0</v>
      </c>
      <c r="AI150" s="130">
        <v>0</v>
      </c>
      <c r="AJ150" s="130">
        <v>0</v>
      </c>
      <c r="AK150" s="130">
        <v>0</v>
      </c>
      <c r="AL150" s="130">
        <v>0</v>
      </c>
      <c r="AM150" s="130">
        <v>0</v>
      </c>
      <c r="AN150" s="130">
        <v>0</v>
      </c>
      <c r="AO150" s="130">
        <v>0</v>
      </c>
      <c r="AP150" s="130">
        <v>0</v>
      </c>
      <c r="AQ150" s="130">
        <v>0</v>
      </c>
      <c r="AR150" s="130">
        <v>0</v>
      </c>
      <c r="AS150" s="130">
        <v>0</v>
      </c>
      <c r="AT150" s="130">
        <v>0</v>
      </c>
      <c r="AU150" s="130">
        <v>0</v>
      </c>
      <c r="AV150" s="130">
        <v>0</v>
      </c>
      <c r="AW150" s="130">
        <v>0</v>
      </c>
      <c r="AX150" s="130">
        <v>0</v>
      </c>
      <c r="AY150" s="130">
        <v>0</v>
      </c>
      <c r="AZ150" s="130">
        <v>0</v>
      </c>
      <c r="BA150" s="130">
        <v>0</v>
      </c>
      <c r="BB150" s="130">
        <v>0</v>
      </c>
      <c r="BC150" s="130">
        <v>0</v>
      </c>
      <c r="BD150" s="130">
        <v>0</v>
      </c>
      <c r="BE150" s="130">
        <v>0</v>
      </c>
      <c r="BF150" s="130">
        <v>0</v>
      </c>
      <c r="BG150" s="130">
        <v>0</v>
      </c>
      <c r="BJ150" s="244">
        <v>0</v>
      </c>
      <c r="BK150" s="244">
        <v>0</v>
      </c>
      <c r="BL150" s="244">
        <v>0</v>
      </c>
      <c r="BM150" s="244">
        <v>0</v>
      </c>
    </row>
    <row r="151" spans="1:65" x14ac:dyDescent="0.25">
      <c r="A151" s="235" t="s">
        <v>1619</v>
      </c>
      <c r="B151" s="235" t="s">
        <v>1619</v>
      </c>
      <c r="E151" s="235">
        <v>16</v>
      </c>
      <c r="F151" s="235">
        <v>21</v>
      </c>
      <c r="G151" s="235">
        <v>42</v>
      </c>
      <c r="H151" s="235">
        <v>4</v>
      </c>
      <c r="I151" s="235">
        <v>3</v>
      </c>
      <c r="J151" s="235">
        <v>143</v>
      </c>
      <c r="K151" s="131" t="s">
        <v>5</v>
      </c>
      <c r="L151" s="59" t="s">
        <v>5</v>
      </c>
      <c r="M151" s="132" t="s">
        <v>5</v>
      </c>
      <c r="N151" s="132">
        <v>0</v>
      </c>
      <c r="O151" s="132">
        <v>0</v>
      </c>
      <c r="P151" s="130">
        <v>0</v>
      </c>
      <c r="Q151" s="59" t="s">
        <v>5</v>
      </c>
      <c r="R151" s="59" t="s">
        <v>5</v>
      </c>
      <c r="S151" s="138" t="s">
        <v>5</v>
      </c>
      <c r="T151" s="138" t="s">
        <v>5</v>
      </c>
      <c r="U151" s="138" t="s">
        <v>5</v>
      </c>
      <c r="V151" s="128" t="s">
        <v>5</v>
      </c>
      <c r="W151" s="138" t="s">
        <v>5</v>
      </c>
      <c r="X151" s="130">
        <v>0</v>
      </c>
      <c r="Y151" s="130">
        <v>0</v>
      </c>
      <c r="Z151" s="130">
        <v>0</v>
      </c>
      <c r="AA151" s="130">
        <v>0</v>
      </c>
      <c r="AB151" s="130">
        <v>0</v>
      </c>
      <c r="AC151" s="130">
        <v>0</v>
      </c>
      <c r="AD151" s="130">
        <v>0</v>
      </c>
      <c r="AE151" s="130">
        <v>0</v>
      </c>
      <c r="AF151" s="130">
        <v>0</v>
      </c>
      <c r="AG151" s="130">
        <v>0</v>
      </c>
      <c r="AH151" s="130">
        <v>0</v>
      </c>
      <c r="AI151" s="130">
        <v>0</v>
      </c>
      <c r="AJ151" s="130">
        <v>0</v>
      </c>
      <c r="AK151" s="130">
        <v>0</v>
      </c>
      <c r="AL151" s="130">
        <v>0</v>
      </c>
      <c r="AM151" s="130">
        <v>0</v>
      </c>
      <c r="AN151" s="130">
        <v>0</v>
      </c>
      <c r="AO151" s="130">
        <v>0</v>
      </c>
      <c r="AP151" s="130">
        <v>0</v>
      </c>
      <c r="AQ151" s="130">
        <v>0</v>
      </c>
      <c r="AR151" s="130">
        <v>0</v>
      </c>
      <c r="AS151" s="130">
        <v>0</v>
      </c>
      <c r="AT151" s="130">
        <v>0</v>
      </c>
      <c r="AU151" s="130">
        <v>0</v>
      </c>
      <c r="AV151" s="130">
        <v>0</v>
      </c>
      <c r="AW151" s="130">
        <v>0</v>
      </c>
      <c r="AX151" s="130">
        <v>0</v>
      </c>
      <c r="AY151" s="130">
        <v>0</v>
      </c>
      <c r="AZ151" s="130">
        <v>0</v>
      </c>
      <c r="BA151" s="130">
        <v>0</v>
      </c>
      <c r="BB151" s="130">
        <v>0</v>
      </c>
      <c r="BC151" s="130">
        <v>0</v>
      </c>
      <c r="BD151" s="130">
        <v>0</v>
      </c>
      <c r="BE151" s="130">
        <v>0</v>
      </c>
      <c r="BF151" s="130">
        <v>0</v>
      </c>
      <c r="BG151" s="130">
        <v>0</v>
      </c>
      <c r="BJ151" s="244">
        <v>0</v>
      </c>
      <c r="BK151" s="244">
        <v>0</v>
      </c>
      <c r="BL151" s="244">
        <v>0</v>
      </c>
      <c r="BM151" s="244">
        <v>0</v>
      </c>
    </row>
    <row r="152" spans="1:65" x14ac:dyDescent="0.25">
      <c r="A152" s="235" t="s">
        <v>1619</v>
      </c>
      <c r="B152" s="235" t="s">
        <v>1619</v>
      </c>
      <c r="E152" s="235">
        <v>16</v>
      </c>
      <c r="F152" s="235">
        <v>21</v>
      </c>
      <c r="G152" s="235">
        <v>42</v>
      </c>
      <c r="H152" s="235">
        <v>4</v>
      </c>
      <c r="I152" s="235">
        <v>3</v>
      </c>
      <c r="J152" s="235">
        <v>144</v>
      </c>
      <c r="K152" s="131" t="s">
        <v>5</v>
      </c>
      <c r="L152" s="59" t="s">
        <v>5</v>
      </c>
      <c r="M152" s="132" t="s">
        <v>5</v>
      </c>
      <c r="N152" s="132">
        <v>0</v>
      </c>
      <c r="O152" s="132">
        <v>0</v>
      </c>
      <c r="P152" s="130">
        <v>0</v>
      </c>
      <c r="Q152" s="59" t="s">
        <v>5</v>
      </c>
      <c r="R152" s="59" t="s">
        <v>5</v>
      </c>
      <c r="S152" s="138" t="s">
        <v>5</v>
      </c>
      <c r="T152" s="138" t="s">
        <v>5</v>
      </c>
      <c r="U152" s="138" t="s">
        <v>5</v>
      </c>
      <c r="V152" s="128" t="s">
        <v>5</v>
      </c>
      <c r="W152" s="138" t="s">
        <v>5</v>
      </c>
      <c r="X152" s="130">
        <v>0</v>
      </c>
      <c r="Y152" s="130">
        <v>0</v>
      </c>
      <c r="Z152" s="130">
        <v>0</v>
      </c>
      <c r="AA152" s="130">
        <v>0</v>
      </c>
      <c r="AB152" s="130">
        <v>0</v>
      </c>
      <c r="AC152" s="130">
        <v>0</v>
      </c>
      <c r="AD152" s="130">
        <v>0</v>
      </c>
      <c r="AE152" s="130">
        <v>0</v>
      </c>
      <c r="AF152" s="130">
        <v>0</v>
      </c>
      <c r="AG152" s="130">
        <v>0</v>
      </c>
      <c r="AH152" s="130">
        <v>0</v>
      </c>
      <c r="AI152" s="130">
        <v>0</v>
      </c>
      <c r="AJ152" s="130">
        <v>0</v>
      </c>
      <c r="AK152" s="130">
        <v>0</v>
      </c>
      <c r="AL152" s="130">
        <v>0</v>
      </c>
      <c r="AM152" s="130">
        <v>0</v>
      </c>
      <c r="AN152" s="130">
        <v>0</v>
      </c>
      <c r="AO152" s="130">
        <v>0</v>
      </c>
      <c r="AP152" s="130">
        <v>0</v>
      </c>
      <c r="AQ152" s="130">
        <v>0</v>
      </c>
      <c r="AR152" s="130">
        <v>0</v>
      </c>
      <c r="AS152" s="130">
        <v>0</v>
      </c>
      <c r="AT152" s="130">
        <v>0</v>
      </c>
      <c r="AU152" s="130">
        <v>0</v>
      </c>
      <c r="AV152" s="130">
        <v>0</v>
      </c>
      <c r="AW152" s="130">
        <v>0</v>
      </c>
      <c r="AX152" s="130">
        <v>0</v>
      </c>
      <c r="AY152" s="130">
        <v>0</v>
      </c>
      <c r="AZ152" s="130">
        <v>0</v>
      </c>
      <c r="BA152" s="130">
        <v>0</v>
      </c>
      <c r="BB152" s="130">
        <v>0</v>
      </c>
      <c r="BC152" s="130">
        <v>0</v>
      </c>
      <c r="BD152" s="130">
        <v>0</v>
      </c>
      <c r="BE152" s="130">
        <v>0</v>
      </c>
      <c r="BF152" s="130">
        <v>0</v>
      </c>
      <c r="BG152" s="130">
        <v>0</v>
      </c>
      <c r="BJ152" s="244">
        <v>0</v>
      </c>
      <c r="BK152" s="244">
        <v>0</v>
      </c>
      <c r="BL152" s="244">
        <v>0</v>
      </c>
      <c r="BM152" s="244">
        <v>0</v>
      </c>
    </row>
    <row r="153" spans="1:65" x14ac:dyDescent="0.25">
      <c r="A153" s="235" t="s">
        <v>1619</v>
      </c>
      <c r="B153" s="235" t="s">
        <v>1619</v>
      </c>
      <c r="E153" s="235">
        <v>16</v>
      </c>
      <c r="F153" s="235">
        <v>21</v>
      </c>
      <c r="G153" s="235">
        <v>42</v>
      </c>
      <c r="H153" s="235">
        <v>4</v>
      </c>
      <c r="I153" s="235">
        <v>3</v>
      </c>
      <c r="J153" s="235">
        <v>145</v>
      </c>
      <c r="K153" s="131" t="s">
        <v>5</v>
      </c>
      <c r="L153" s="59" t="s">
        <v>5</v>
      </c>
      <c r="M153" s="132" t="s">
        <v>5</v>
      </c>
      <c r="N153" s="132">
        <v>0</v>
      </c>
      <c r="O153" s="132">
        <v>0</v>
      </c>
      <c r="P153" s="130">
        <v>0</v>
      </c>
      <c r="Q153" s="59" t="s">
        <v>5</v>
      </c>
      <c r="R153" s="59" t="s">
        <v>5</v>
      </c>
      <c r="S153" s="138" t="s">
        <v>5</v>
      </c>
      <c r="T153" s="138" t="s">
        <v>5</v>
      </c>
      <c r="U153" s="138" t="s">
        <v>5</v>
      </c>
      <c r="V153" s="128" t="s">
        <v>5</v>
      </c>
      <c r="W153" s="138" t="s">
        <v>5</v>
      </c>
      <c r="X153" s="130">
        <v>0</v>
      </c>
      <c r="Y153" s="130">
        <v>0</v>
      </c>
      <c r="Z153" s="130">
        <v>0</v>
      </c>
      <c r="AA153" s="130">
        <v>0</v>
      </c>
      <c r="AB153" s="130">
        <v>0</v>
      </c>
      <c r="AC153" s="130">
        <v>0</v>
      </c>
      <c r="AD153" s="130">
        <v>0</v>
      </c>
      <c r="AE153" s="130">
        <v>0</v>
      </c>
      <c r="AF153" s="130">
        <v>0</v>
      </c>
      <c r="AG153" s="130">
        <v>0</v>
      </c>
      <c r="AH153" s="130">
        <v>0</v>
      </c>
      <c r="AI153" s="130">
        <v>0</v>
      </c>
      <c r="AJ153" s="130">
        <v>0</v>
      </c>
      <c r="AK153" s="130">
        <v>0</v>
      </c>
      <c r="AL153" s="130">
        <v>0</v>
      </c>
      <c r="AM153" s="130">
        <v>0</v>
      </c>
      <c r="AN153" s="130">
        <v>0</v>
      </c>
      <c r="AO153" s="130">
        <v>0</v>
      </c>
      <c r="AP153" s="130">
        <v>0</v>
      </c>
      <c r="AQ153" s="130">
        <v>0</v>
      </c>
      <c r="AR153" s="130">
        <v>0</v>
      </c>
      <c r="AS153" s="130">
        <v>0</v>
      </c>
      <c r="AT153" s="130">
        <v>0</v>
      </c>
      <c r="AU153" s="130">
        <v>0</v>
      </c>
      <c r="AV153" s="130">
        <v>0</v>
      </c>
      <c r="AW153" s="130">
        <v>0</v>
      </c>
      <c r="AX153" s="130">
        <v>0</v>
      </c>
      <c r="AY153" s="130">
        <v>0</v>
      </c>
      <c r="AZ153" s="130">
        <v>0</v>
      </c>
      <c r="BA153" s="130">
        <v>0</v>
      </c>
      <c r="BB153" s="130">
        <v>0</v>
      </c>
      <c r="BC153" s="130">
        <v>0</v>
      </c>
      <c r="BD153" s="130">
        <v>0</v>
      </c>
      <c r="BE153" s="130">
        <v>0</v>
      </c>
      <c r="BF153" s="130">
        <v>0</v>
      </c>
      <c r="BG153" s="130">
        <v>0</v>
      </c>
      <c r="BJ153" s="244">
        <v>0</v>
      </c>
      <c r="BK153" s="244">
        <v>0</v>
      </c>
      <c r="BL153" s="244">
        <v>0</v>
      </c>
      <c r="BM153" s="244">
        <v>0</v>
      </c>
    </row>
    <row r="154" spans="1:65" x14ac:dyDescent="0.25">
      <c r="A154" s="235" t="s">
        <v>1619</v>
      </c>
      <c r="B154" s="235" t="s">
        <v>1619</v>
      </c>
      <c r="E154" s="235">
        <v>16</v>
      </c>
      <c r="F154" s="235">
        <v>21</v>
      </c>
      <c r="G154" s="235">
        <v>42</v>
      </c>
      <c r="H154" s="235">
        <v>4</v>
      </c>
      <c r="I154" s="235">
        <v>3</v>
      </c>
      <c r="J154" s="235">
        <v>146</v>
      </c>
      <c r="K154" s="131" t="s">
        <v>5</v>
      </c>
      <c r="L154" s="59" t="s">
        <v>5</v>
      </c>
      <c r="M154" s="132" t="s">
        <v>5</v>
      </c>
      <c r="N154" s="132">
        <v>0</v>
      </c>
      <c r="O154" s="132">
        <v>0</v>
      </c>
      <c r="P154" s="130">
        <v>0</v>
      </c>
      <c r="Q154" s="59" t="s">
        <v>5</v>
      </c>
      <c r="R154" s="59" t="s">
        <v>5</v>
      </c>
      <c r="S154" s="138" t="s">
        <v>5</v>
      </c>
      <c r="T154" s="138" t="s">
        <v>5</v>
      </c>
      <c r="U154" s="138" t="s">
        <v>5</v>
      </c>
      <c r="V154" s="128" t="s">
        <v>5</v>
      </c>
      <c r="W154" s="138" t="s">
        <v>5</v>
      </c>
      <c r="X154" s="130">
        <v>0</v>
      </c>
      <c r="Y154" s="130">
        <v>0</v>
      </c>
      <c r="Z154" s="130">
        <v>0</v>
      </c>
      <c r="AA154" s="130">
        <v>0</v>
      </c>
      <c r="AB154" s="130">
        <v>0</v>
      </c>
      <c r="AC154" s="130">
        <v>0</v>
      </c>
      <c r="AD154" s="130">
        <v>0</v>
      </c>
      <c r="AE154" s="130">
        <v>0</v>
      </c>
      <c r="AF154" s="130">
        <v>0</v>
      </c>
      <c r="AG154" s="130">
        <v>0</v>
      </c>
      <c r="AH154" s="130">
        <v>0</v>
      </c>
      <c r="AI154" s="130">
        <v>0</v>
      </c>
      <c r="AJ154" s="130">
        <v>0</v>
      </c>
      <c r="AK154" s="130">
        <v>0</v>
      </c>
      <c r="AL154" s="130">
        <v>0</v>
      </c>
      <c r="AM154" s="130">
        <v>0</v>
      </c>
      <c r="AN154" s="130">
        <v>0</v>
      </c>
      <c r="AO154" s="130">
        <v>0</v>
      </c>
      <c r="AP154" s="130">
        <v>0</v>
      </c>
      <c r="AQ154" s="130">
        <v>0</v>
      </c>
      <c r="AR154" s="130">
        <v>0</v>
      </c>
      <c r="AS154" s="130">
        <v>0</v>
      </c>
      <c r="AT154" s="130">
        <v>0</v>
      </c>
      <c r="AU154" s="130">
        <v>0</v>
      </c>
      <c r="AV154" s="130">
        <v>0</v>
      </c>
      <c r="AW154" s="130">
        <v>0</v>
      </c>
      <c r="AX154" s="130">
        <v>0</v>
      </c>
      <c r="AY154" s="130">
        <v>0</v>
      </c>
      <c r="AZ154" s="130">
        <v>0</v>
      </c>
      <c r="BA154" s="130">
        <v>0</v>
      </c>
      <c r="BB154" s="130">
        <v>0</v>
      </c>
      <c r="BC154" s="130">
        <v>0</v>
      </c>
      <c r="BD154" s="130">
        <v>0</v>
      </c>
      <c r="BE154" s="130">
        <v>0</v>
      </c>
      <c r="BF154" s="130">
        <v>0</v>
      </c>
      <c r="BG154" s="130">
        <v>0</v>
      </c>
      <c r="BJ154" s="244">
        <v>0</v>
      </c>
      <c r="BK154" s="244">
        <v>0</v>
      </c>
      <c r="BL154" s="244">
        <v>0</v>
      </c>
      <c r="BM154" s="244">
        <v>0</v>
      </c>
    </row>
    <row r="155" spans="1:65" x14ac:dyDescent="0.25">
      <c r="A155" s="235" t="s">
        <v>1619</v>
      </c>
      <c r="B155" s="235" t="s">
        <v>1619</v>
      </c>
      <c r="E155" s="235">
        <v>16</v>
      </c>
      <c r="F155" s="235">
        <v>21</v>
      </c>
      <c r="G155" s="235">
        <v>42</v>
      </c>
      <c r="H155" s="235">
        <v>4</v>
      </c>
      <c r="I155" s="235">
        <v>3</v>
      </c>
      <c r="J155" s="235">
        <v>147</v>
      </c>
      <c r="K155" s="131" t="s">
        <v>5</v>
      </c>
      <c r="L155" s="59" t="s">
        <v>5</v>
      </c>
      <c r="M155" s="132" t="s">
        <v>5</v>
      </c>
      <c r="N155" s="132">
        <v>0</v>
      </c>
      <c r="O155" s="132">
        <v>0</v>
      </c>
      <c r="P155" s="130">
        <v>0</v>
      </c>
      <c r="Q155" s="59" t="s">
        <v>5</v>
      </c>
      <c r="R155" s="59" t="s">
        <v>5</v>
      </c>
      <c r="S155" s="138" t="s">
        <v>5</v>
      </c>
      <c r="T155" s="138" t="s">
        <v>5</v>
      </c>
      <c r="U155" s="138" t="s">
        <v>5</v>
      </c>
      <c r="V155" s="128" t="s">
        <v>5</v>
      </c>
      <c r="W155" s="138" t="s">
        <v>5</v>
      </c>
      <c r="X155" s="130">
        <v>0</v>
      </c>
      <c r="Y155" s="130">
        <v>0</v>
      </c>
      <c r="Z155" s="130">
        <v>0</v>
      </c>
      <c r="AA155" s="130">
        <v>0</v>
      </c>
      <c r="AB155" s="130">
        <v>0</v>
      </c>
      <c r="AC155" s="130">
        <v>0</v>
      </c>
      <c r="AD155" s="130">
        <v>0</v>
      </c>
      <c r="AE155" s="130">
        <v>0</v>
      </c>
      <c r="AF155" s="130">
        <v>0</v>
      </c>
      <c r="AG155" s="130">
        <v>0</v>
      </c>
      <c r="AH155" s="130">
        <v>0</v>
      </c>
      <c r="AI155" s="130">
        <v>0</v>
      </c>
      <c r="AJ155" s="130">
        <v>0</v>
      </c>
      <c r="AK155" s="130">
        <v>0</v>
      </c>
      <c r="AL155" s="130">
        <v>0</v>
      </c>
      <c r="AM155" s="130">
        <v>0</v>
      </c>
      <c r="AN155" s="130">
        <v>0</v>
      </c>
      <c r="AO155" s="130">
        <v>0</v>
      </c>
      <c r="AP155" s="130">
        <v>0</v>
      </c>
      <c r="AQ155" s="130">
        <v>0</v>
      </c>
      <c r="AR155" s="130">
        <v>0</v>
      </c>
      <c r="AS155" s="130">
        <v>0</v>
      </c>
      <c r="AT155" s="130">
        <v>0</v>
      </c>
      <c r="AU155" s="130">
        <v>0</v>
      </c>
      <c r="AV155" s="130">
        <v>0</v>
      </c>
      <c r="AW155" s="130">
        <v>0</v>
      </c>
      <c r="AX155" s="130">
        <v>0</v>
      </c>
      <c r="AY155" s="130">
        <v>0</v>
      </c>
      <c r="AZ155" s="130">
        <v>0</v>
      </c>
      <c r="BA155" s="130">
        <v>0</v>
      </c>
      <c r="BB155" s="130">
        <v>0</v>
      </c>
      <c r="BC155" s="130">
        <v>0</v>
      </c>
      <c r="BD155" s="130">
        <v>0</v>
      </c>
      <c r="BE155" s="130">
        <v>0</v>
      </c>
      <c r="BF155" s="130">
        <v>0</v>
      </c>
      <c r="BG155" s="130">
        <v>0</v>
      </c>
      <c r="BJ155" s="244">
        <v>0</v>
      </c>
      <c r="BK155" s="244">
        <v>0</v>
      </c>
      <c r="BL155" s="244">
        <v>0</v>
      </c>
      <c r="BM155" s="244">
        <v>0</v>
      </c>
    </row>
    <row r="156" spans="1:65" x14ac:dyDescent="0.25">
      <c r="A156" s="235" t="s">
        <v>1619</v>
      </c>
      <c r="B156" s="235" t="s">
        <v>1619</v>
      </c>
      <c r="E156" s="235">
        <v>16</v>
      </c>
      <c r="F156" s="235">
        <v>21</v>
      </c>
      <c r="G156" s="235">
        <v>42</v>
      </c>
      <c r="H156" s="235">
        <v>4</v>
      </c>
      <c r="I156" s="235">
        <v>3</v>
      </c>
      <c r="J156" s="235">
        <v>148</v>
      </c>
      <c r="K156" s="131" t="s">
        <v>5</v>
      </c>
      <c r="L156" s="59" t="s">
        <v>5</v>
      </c>
      <c r="M156" s="132" t="s">
        <v>5</v>
      </c>
      <c r="N156" s="132">
        <v>0</v>
      </c>
      <c r="O156" s="132">
        <v>0</v>
      </c>
      <c r="P156" s="130">
        <v>0</v>
      </c>
      <c r="Q156" s="59" t="s">
        <v>5</v>
      </c>
      <c r="R156" s="59" t="s">
        <v>5</v>
      </c>
      <c r="S156" s="138" t="s">
        <v>5</v>
      </c>
      <c r="T156" s="138" t="s">
        <v>5</v>
      </c>
      <c r="U156" s="138" t="s">
        <v>5</v>
      </c>
      <c r="V156" s="128" t="s">
        <v>5</v>
      </c>
      <c r="W156" s="138" t="s">
        <v>5</v>
      </c>
      <c r="X156" s="130">
        <v>0</v>
      </c>
      <c r="Y156" s="130">
        <v>0</v>
      </c>
      <c r="Z156" s="130">
        <v>0</v>
      </c>
      <c r="AA156" s="130">
        <v>0</v>
      </c>
      <c r="AB156" s="130">
        <v>0</v>
      </c>
      <c r="AC156" s="130">
        <v>0</v>
      </c>
      <c r="AD156" s="130">
        <v>0</v>
      </c>
      <c r="AE156" s="130">
        <v>0</v>
      </c>
      <c r="AF156" s="130">
        <v>0</v>
      </c>
      <c r="AG156" s="130">
        <v>0</v>
      </c>
      <c r="AH156" s="130">
        <v>0</v>
      </c>
      <c r="AI156" s="130">
        <v>0</v>
      </c>
      <c r="AJ156" s="130">
        <v>0</v>
      </c>
      <c r="AK156" s="130">
        <v>0</v>
      </c>
      <c r="AL156" s="130">
        <v>0</v>
      </c>
      <c r="AM156" s="130">
        <v>0</v>
      </c>
      <c r="AN156" s="130">
        <v>0</v>
      </c>
      <c r="AO156" s="130">
        <v>0</v>
      </c>
      <c r="AP156" s="130">
        <v>0</v>
      </c>
      <c r="AQ156" s="130">
        <v>0</v>
      </c>
      <c r="AR156" s="130">
        <v>0</v>
      </c>
      <c r="AS156" s="130">
        <v>0</v>
      </c>
      <c r="AT156" s="130">
        <v>0</v>
      </c>
      <c r="AU156" s="130">
        <v>0</v>
      </c>
      <c r="AV156" s="130">
        <v>0</v>
      </c>
      <c r="AW156" s="130">
        <v>0</v>
      </c>
      <c r="AX156" s="130">
        <v>0</v>
      </c>
      <c r="AY156" s="130">
        <v>0</v>
      </c>
      <c r="AZ156" s="130">
        <v>0</v>
      </c>
      <c r="BA156" s="130">
        <v>0</v>
      </c>
      <c r="BB156" s="130">
        <v>0</v>
      </c>
      <c r="BC156" s="130">
        <v>0</v>
      </c>
      <c r="BD156" s="130">
        <v>0</v>
      </c>
      <c r="BE156" s="130">
        <v>0</v>
      </c>
      <c r="BF156" s="130">
        <v>0</v>
      </c>
      <c r="BG156" s="130">
        <v>0</v>
      </c>
      <c r="BJ156" s="244">
        <v>0</v>
      </c>
      <c r="BK156" s="244">
        <v>0</v>
      </c>
      <c r="BL156" s="244">
        <v>0</v>
      </c>
      <c r="BM156" s="244">
        <v>0</v>
      </c>
    </row>
    <row r="157" spans="1:65" x14ac:dyDescent="0.25">
      <c r="A157" s="235" t="s">
        <v>1619</v>
      </c>
      <c r="B157" s="235" t="s">
        <v>1619</v>
      </c>
      <c r="E157" s="235">
        <v>16</v>
      </c>
      <c r="F157" s="235">
        <v>21</v>
      </c>
      <c r="G157" s="235">
        <v>42</v>
      </c>
      <c r="H157" s="235">
        <v>4</v>
      </c>
      <c r="I157" s="235">
        <v>3</v>
      </c>
      <c r="J157" s="235">
        <v>149</v>
      </c>
      <c r="K157" s="131" t="s">
        <v>5</v>
      </c>
      <c r="L157" s="59" t="s">
        <v>5</v>
      </c>
      <c r="M157" s="132" t="s">
        <v>5</v>
      </c>
      <c r="N157" s="132">
        <v>0</v>
      </c>
      <c r="O157" s="132">
        <v>0</v>
      </c>
      <c r="P157" s="130">
        <v>0</v>
      </c>
      <c r="Q157" s="59" t="s">
        <v>5</v>
      </c>
      <c r="R157" s="59" t="s">
        <v>5</v>
      </c>
      <c r="S157" s="138" t="s">
        <v>5</v>
      </c>
      <c r="T157" s="138" t="s">
        <v>5</v>
      </c>
      <c r="U157" s="138" t="s">
        <v>5</v>
      </c>
      <c r="V157" s="128" t="s">
        <v>5</v>
      </c>
      <c r="W157" s="138" t="s">
        <v>5</v>
      </c>
      <c r="X157" s="130">
        <v>0</v>
      </c>
      <c r="Y157" s="130">
        <v>0</v>
      </c>
      <c r="Z157" s="130">
        <v>0</v>
      </c>
      <c r="AA157" s="130">
        <v>0</v>
      </c>
      <c r="AB157" s="130">
        <v>0</v>
      </c>
      <c r="AC157" s="130">
        <v>0</v>
      </c>
      <c r="AD157" s="130">
        <v>0</v>
      </c>
      <c r="AE157" s="130">
        <v>0</v>
      </c>
      <c r="AF157" s="130">
        <v>0</v>
      </c>
      <c r="AG157" s="130">
        <v>0</v>
      </c>
      <c r="AH157" s="130">
        <v>0</v>
      </c>
      <c r="AI157" s="130">
        <v>0</v>
      </c>
      <c r="AJ157" s="130">
        <v>0</v>
      </c>
      <c r="AK157" s="130">
        <v>0</v>
      </c>
      <c r="AL157" s="130">
        <v>0</v>
      </c>
      <c r="AM157" s="130">
        <v>0</v>
      </c>
      <c r="AN157" s="130">
        <v>0</v>
      </c>
      <c r="AO157" s="130">
        <v>0</v>
      </c>
      <c r="AP157" s="130">
        <v>0</v>
      </c>
      <c r="AQ157" s="130">
        <v>0</v>
      </c>
      <c r="AR157" s="130">
        <v>0</v>
      </c>
      <c r="AS157" s="130">
        <v>0</v>
      </c>
      <c r="AT157" s="130">
        <v>0</v>
      </c>
      <c r="AU157" s="130">
        <v>0</v>
      </c>
      <c r="AV157" s="130">
        <v>0</v>
      </c>
      <c r="AW157" s="130">
        <v>0</v>
      </c>
      <c r="AX157" s="130">
        <v>0</v>
      </c>
      <c r="AY157" s="130">
        <v>0</v>
      </c>
      <c r="AZ157" s="130">
        <v>0</v>
      </c>
      <c r="BA157" s="130">
        <v>0</v>
      </c>
      <c r="BB157" s="130">
        <v>0</v>
      </c>
      <c r="BC157" s="130">
        <v>0</v>
      </c>
      <c r="BD157" s="130">
        <v>0</v>
      </c>
      <c r="BE157" s="130">
        <v>0</v>
      </c>
      <c r="BF157" s="130">
        <v>0</v>
      </c>
      <c r="BG157" s="130">
        <v>0</v>
      </c>
      <c r="BJ157" s="244">
        <v>0</v>
      </c>
      <c r="BK157" s="244">
        <v>0</v>
      </c>
      <c r="BL157" s="244">
        <v>0</v>
      </c>
      <c r="BM157" s="244">
        <v>0</v>
      </c>
    </row>
    <row r="158" spans="1:65" x14ac:dyDescent="0.25">
      <c r="A158" s="235" t="s">
        <v>1619</v>
      </c>
      <c r="B158" s="235" t="s">
        <v>1619</v>
      </c>
      <c r="E158" s="235">
        <v>16</v>
      </c>
      <c r="F158" s="235">
        <v>21</v>
      </c>
      <c r="G158" s="235">
        <v>42</v>
      </c>
      <c r="H158" s="235">
        <v>4</v>
      </c>
      <c r="I158" s="235">
        <v>3</v>
      </c>
      <c r="J158" s="235">
        <v>150</v>
      </c>
      <c r="K158" s="131" t="s">
        <v>5</v>
      </c>
      <c r="L158" s="59" t="s">
        <v>5</v>
      </c>
      <c r="M158" s="132" t="s">
        <v>5</v>
      </c>
      <c r="N158" s="132">
        <v>0</v>
      </c>
      <c r="O158" s="132">
        <v>0</v>
      </c>
      <c r="P158" s="130">
        <v>0</v>
      </c>
      <c r="Q158" s="59" t="s">
        <v>5</v>
      </c>
      <c r="R158" s="59" t="s">
        <v>5</v>
      </c>
      <c r="S158" s="138" t="s">
        <v>5</v>
      </c>
      <c r="T158" s="138" t="s">
        <v>5</v>
      </c>
      <c r="U158" s="138" t="s">
        <v>5</v>
      </c>
      <c r="V158" s="128" t="s">
        <v>5</v>
      </c>
      <c r="W158" s="138" t="s">
        <v>5</v>
      </c>
      <c r="X158" s="130">
        <v>0</v>
      </c>
      <c r="Y158" s="130">
        <v>0</v>
      </c>
      <c r="Z158" s="130">
        <v>0</v>
      </c>
      <c r="AA158" s="130">
        <v>0</v>
      </c>
      <c r="AB158" s="130">
        <v>0</v>
      </c>
      <c r="AC158" s="130">
        <v>0</v>
      </c>
      <c r="AD158" s="130">
        <v>0</v>
      </c>
      <c r="AE158" s="130">
        <v>0</v>
      </c>
      <c r="AF158" s="130">
        <v>0</v>
      </c>
      <c r="AG158" s="130">
        <v>0</v>
      </c>
      <c r="AH158" s="130">
        <v>0</v>
      </c>
      <c r="AI158" s="130">
        <v>0</v>
      </c>
      <c r="AJ158" s="130">
        <v>0</v>
      </c>
      <c r="AK158" s="130">
        <v>0</v>
      </c>
      <c r="AL158" s="130">
        <v>0</v>
      </c>
      <c r="AM158" s="130">
        <v>0</v>
      </c>
      <c r="AN158" s="130">
        <v>0</v>
      </c>
      <c r="AO158" s="130">
        <v>0</v>
      </c>
      <c r="AP158" s="130">
        <v>0</v>
      </c>
      <c r="AQ158" s="130">
        <v>0</v>
      </c>
      <c r="AR158" s="130">
        <v>0</v>
      </c>
      <c r="AS158" s="130">
        <v>0</v>
      </c>
      <c r="AT158" s="130">
        <v>0</v>
      </c>
      <c r="AU158" s="130">
        <v>0</v>
      </c>
      <c r="AV158" s="130">
        <v>0</v>
      </c>
      <c r="AW158" s="130">
        <v>0</v>
      </c>
      <c r="AX158" s="130">
        <v>0</v>
      </c>
      <c r="AY158" s="130">
        <v>0</v>
      </c>
      <c r="AZ158" s="130">
        <v>0</v>
      </c>
      <c r="BA158" s="130">
        <v>0</v>
      </c>
      <c r="BB158" s="130">
        <v>0</v>
      </c>
      <c r="BC158" s="130">
        <v>0</v>
      </c>
      <c r="BD158" s="130">
        <v>0</v>
      </c>
      <c r="BE158" s="130">
        <v>0</v>
      </c>
      <c r="BF158" s="130">
        <v>0</v>
      </c>
      <c r="BG158" s="130">
        <v>0</v>
      </c>
      <c r="BJ158" s="244">
        <v>0</v>
      </c>
      <c r="BK158" s="244">
        <v>0</v>
      </c>
      <c r="BL158" s="244">
        <v>0</v>
      </c>
      <c r="BM158" s="244">
        <v>0</v>
      </c>
    </row>
    <row r="159" spans="1:65" x14ac:dyDescent="0.25">
      <c r="A159" s="235" t="s">
        <v>1619</v>
      </c>
      <c r="B159" s="235" t="s">
        <v>1619</v>
      </c>
      <c r="E159" s="235">
        <v>16</v>
      </c>
      <c r="F159" s="235">
        <v>21</v>
      </c>
      <c r="G159" s="235">
        <v>42</v>
      </c>
      <c r="H159" s="235">
        <v>4</v>
      </c>
      <c r="I159" s="235">
        <v>3</v>
      </c>
      <c r="J159" s="235">
        <v>151</v>
      </c>
      <c r="K159" s="131" t="s">
        <v>5</v>
      </c>
      <c r="L159" s="59" t="s">
        <v>5</v>
      </c>
      <c r="M159" s="132" t="s">
        <v>5</v>
      </c>
      <c r="N159" s="132">
        <v>0</v>
      </c>
      <c r="O159" s="132">
        <v>0</v>
      </c>
      <c r="P159" s="130">
        <v>0</v>
      </c>
      <c r="Q159" s="59" t="s">
        <v>5</v>
      </c>
      <c r="R159" s="59" t="s">
        <v>5</v>
      </c>
      <c r="S159" s="138" t="s">
        <v>5</v>
      </c>
      <c r="T159" s="138" t="s">
        <v>5</v>
      </c>
      <c r="U159" s="138" t="s">
        <v>5</v>
      </c>
      <c r="V159" s="128" t="s">
        <v>5</v>
      </c>
      <c r="W159" s="138" t="s">
        <v>5</v>
      </c>
      <c r="X159" s="130">
        <v>0</v>
      </c>
      <c r="Y159" s="130">
        <v>0</v>
      </c>
      <c r="Z159" s="130">
        <v>0</v>
      </c>
      <c r="AA159" s="130">
        <v>0</v>
      </c>
      <c r="AB159" s="130">
        <v>0</v>
      </c>
      <c r="AC159" s="130">
        <v>0</v>
      </c>
      <c r="AD159" s="130">
        <v>0</v>
      </c>
      <c r="AE159" s="130">
        <v>0</v>
      </c>
      <c r="AF159" s="130">
        <v>0</v>
      </c>
      <c r="AG159" s="130">
        <v>0</v>
      </c>
      <c r="AH159" s="130">
        <v>0</v>
      </c>
      <c r="AI159" s="130">
        <v>0</v>
      </c>
      <c r="AJ159" s="130">
        <v>0</v>
      </c>
      <c r="AK159" s="130">
        <v>0</v>
      </c>
      <c r="AL159" s="130">
        <v>0</v>
      </c>
      <c r="AM159" s="130">
        <v>0</v>
      </c>
      <c r="AN159" s="130">
        <v>0</v>
      </c>
      <c r="AO159" s="130">
        <v>0</v>
      </c>
      <c r="AP159" s="130">
        <v>0</v>
      </c>
      <c r="AQ159" s="130">
        <v>0</v>
      </c>
      <c r="AR159" s="130">
        <v>0</v>
      </c>
      <c r="AS159" s="130">
        <v>0</v>
      </c>
      <c r="AT159" s="130">
        <v>0</v>
      </c>
      <c r="AU159" s="130">
        <v>0</v>
      </c>
      <c r="AV159" s="130">
        <v>0</v>
      </c>
      <c r="AW159" s="130">
        <v>0</v>
      </c>
      <c r="AX159" s="130">
        <v>0</v>
      </c>
      <c r="AY159" s="130">
        <v>0</v>
      </c>
      <c r="AZ159" s="130">
        <v>0</v>
      </c>
      <c r="BA159" s="130">
        <v>0</v>
      </c>
      <c r="BB159" s="130">
        <v>0</v>
      </c>
      <c r="BC159" s="130">
        <v>0</v>
      </c>
      <c r="BD159" s="130">
        <v>0</v>
      </c>
      <c r="BE159" s="130">
        <v>0</v>
      </c>
      <c r="BF159" s="130">
        <v>0</v>
      </c>
      <c r="BG159" s="130">
        <v>0</v>
      </c>
      <c r="BJ159" s="244">
        <v>0</v>
      </c>
      <c r="BK159" s="244">
        <v>0</v>
      </c>
      <c r="BL159" s="244">
        <v>0</v>
      </c>
      <c r="BM159" s="244">
        <v>0</v>
      </c>
    </row>
    <row r="160" spans="1:65" x14ac:dyDescent="0.25">
      <c r="A160" s="235" t="s">
        <v>1619</v>
      </c>
      <c r="B160" s="235" t="s">
        <v>1619</v>
      </c>
      <c r="E160" s="235">
        <v>16</v>
      </c>
      <c r="F160" s="235">
        <v>21</v>
      </c>
      <c r="G160" s="235">
        <v>42</v>
      </c>
      <c r="H160" s="235">
        <v>4</v>
      </c>
      <c r="I160" s="235">
        <v>3</v>
      </c>
      <c r="J160" s="235">
        <v>152</v>
      </c>
      <c r="K160" s="131" t="s">
        <v>5</v>
      </c>
      <c r="L160" s="59" t="s">
        <v>5</v>
      </c>
      <c r="M160" s="132" t="s">
        <v>5</v>
      </c>
      <c r="N160" s="132">
        <v>0</v>
      </c>
      <c r="O160" s="132">
        <v>0</v>
      </c>
      <c r="P160" s="130">
        <v>0</v>
      </c>
      <c r="Q160" s="59" t="s">
        <v>5</v>
      </c>
      <c r="R160" s="59" t="s">
        <v>5</v>
      </c>
      <c r="S160" s="138" t="s">
        <v>5</v>
      </c>
      <c r="T160" s="138" t="s">
        <v>5</v>
      </c>
      <c r="U160" s="138" t="s">
        <v>5</v>
      </c>
      <c r="V160" s="128" t="s">
        <v>5</v>
      </c>
      <c r="W160" s="138" t="s">
        <v>5</v>
      </c>
      <c r="X160" s="130">
        <v>0</v>
      </c>
      <c r="Y160" s="130">
        <v>0</v>
      </c>
      <c r="Z160" s="130">
        <v>0</v>
      </c>
      <c r="AA160" s="130">
        <v>0</v>
      </c>
      <c r="AB160" s="130">
        <v>0</v>
      </c>
      <c r="AC160" s="130">
        <v>0</v>
      </c>
      <c r="AD160" s="130">
        <v>0</v>
      </c>
      <c r="AE160" s="130">
        <v>0</v>
      </c>
      <c r="AF160" s="130">
        <v>0</v>
      </c>
      <c r="AG160" s="130">
        <v>0</v>
      </c>
      <c r="AH160" s="130">
        <v>0</v>
      </c>
      <c r="AI160" s="130">
        <v>0</v>
      </c>
      <c r="AJ160" s="130">
        <v>0</v>
      </c>
      <c r="AK160" s="130">
        <v>0</v>
      </c>
      <c r="AL160" s="130">
        <v>0</v>
      </c>
      <c r="AM160" s="130">
        <v>0</v>
      </c>
      <c r="AN160" s="130">
        <v>0</v>
      </c>
      <c r="AO160" s="130">
        <v>0</v>
      </c>
      <c r="AP160" s="130">
        <v>0</v>
      </c>
      <c r="AQ160" s="130">
        <v>0</v>
      </c>
      <c r="AR160" s="130">
        <v>0</v>
      </c>
      <c r="AS160" s="130">
        <v>0</v>
      </c>
      <c r="AT160" s="130">
        <v>0</v>
      </c>
      <c r="AU160" s="130">
        <v>0</v>
      </c>
      <c r="AV160" s="130">
        <v>0</v>
      </c>
      <c r="AW160" s="130">
        <v>0</v>
      </c>
      <c r="AX160" s="130">
        <v>0</v>
      </c>
      <c r="AY160" s="130">
        <v>0</v>
      </c>
      <c r="AZ160" s="130">
        <v>0</v>
      </c>
      <c r="BA160" s="130">
        <v>0</v>
      </c>
      <c r="BB160" s="130">
        <v>0</v>
      </c>
      <c r="BC160" s="130">
        <v>0</v>
      </c>
      <c r="BD160" s="130">
        <v>0</v>
      </c>
      <c r="BE160" s="130">
        <v>0</v>
      </c>
      <c r="BF160" s="130">
        <v>0</v>
      </c>
      <c r="BG160" s="130">
        <v>0</v>
      </c>
      <c r="BJ160" s="244">
        <v>0</v>
      </c>
      <c r="BK160" s="244">
        <v>0</v>
      </c>
      <c r="BL160" s="244">
        <v>0</v>
      </c>
      <c r="BM160" s="244">
        <v>0</v>
      </c>
    </row>
    <row r="161" spans="1:65" x14ac:dyDescent="0.25">
      <c r="A161" s="235" t="s">
        <v>1619</v>
      </c>
      <c r="B161" s="235" t="s">
        <v>1619</v>
      </c>
      <c r="E161" s="235">
        <v>16</v>
      </c>
      <c r="F161" s="235">
        <v>21</v>
      </c>
      <c r="G161" s="235">
        <v>42</v>
      </c>
      <c r="H161" s="235">
        <v>4</v>
      </c>
      <c r="I161" s="235">
        <v>3</v>
      </c>
      <c r="J161" s="235">
        <v>153</v>
      </c>
      <c r="K161" s="131" t="s">
        <v>5</v>
      </c>
      <c r="L161" s="59" t="s">
        <v>5</v>
      </c>
      <c r="M161" s="132" t="s">
        <v>5</v>
      </c>
      <c r="N161" s="132">
        <v>0</v>
      </c>
      <c r="O161" s="132">
        <v>0</v>
      </c>
      <c r="P161" s="130">
        <v>0</v>
      </c>
      <c r="Q161" s="59" t="s">
        <v>5</v>
      </c>
      <c r="R161" s="59" t="s">
        <v>5</v>
      </c>
      <c r="S161" s="138" t="s">
        <v>5</v>
      </c>
      <c r="T161" s="138" t="s">
        <v>5</v>
      </c>
      <c r="U161" s="138" t="s">
        <v>5</v>
      </c>
      <c r="V161" s="128" t="s">
        <v>5</v>
      </c>
      <c r="W161" s="138" t="s">
        <v>5</v>
      </c>
      <c r="X161" s="130">
        <v>0</v>
      </c>
      <c r="Y161" s="130">
        <v>0</v>
      </c>
      <c r="Z161" s="130">
        <v>0</v>
      </c>
      <c r="AA161" s="130">
        <v>0</v>
      </c>
      <c r="AB161" s="130">
        <v>0</v>
      </c>
      <c r="AC161" s="130">
        <v>0</v>
      </c>
      <c r="AD161" s="130">
        <v>0</v>
      </c>
      <c r="AE161" s="130">
        <v>0</v>
      </c>
      <c r="AF161" s="130">
        <v>0</v>
      </c>
      <c r="AG161" s="130">
        <v>0</v>
      </c>
      <c r="AH161" s="130">
        <v>0</v>
      </c>
      <c r="AI161" s="130">
        <v>0</v>
      </c>
      <c r="AJ161" s="130">
        <v>0</v>
      </c>
      <c r="AK161" s="130">
        <v>0</v>
      </c>
      <c r="AL161" s="130">
        <v>0</v>
      </c>
      <c r="AM161" s="130">
        <v>0</v>
      </c>
      <c r="AN161" s="130">
        <v>0</v>
      </c>
      <c r="AO161" s="130">
        <v>0</v>
      </c>
      <c r="AP161" s="130">
        <v>0</v>
      </c>
      <c r="AQ161" s="130">
        <v>0</v>
      </c>
      <c r="AR161" s="130">
        <v>0</v>
      </c>
      <c r="AS161" s="130">
        <v>0</v>
      </c>
      <c r="AT161" s="130">
        <v>0</v>
      </c>
      <c r="AU161" s="130">
        <v>0</v>
      </c>
      <c r="AV161" s="130">
        <v>0</v>
      </c>
      <c r="AW161" s="130">
        <v>0</v>
      </c>
      <c r="AX161" s="130">
        <v>0</v>
      </c>
      <c r="AY161" s="130">
        <v>0</v>
      </c>
      <c r="AZ161" s="130">
        <v>0</v>
      </c>
      <c r="BA161" s="130">
        <v>0</v>
      </c>
      <c r="BB161" s="130">
        <v>0</v>
      </c>
      <c r="BC161" s="130">
        <v>0</v>
      </c>
      <c r="BD161" s="130">
        <v>0</v>
      </c>
      <c r="BE161" s="130">
        <v>0</v>
      </c>
      <c r="BF161" s="130">
        <v>0</v>
      </c>
      <c r="BG161" s="130">
        <v>0</v>
      </c>
      <c r="BJ161" s="244">
        <v>0</v>
      </c>
      <c r="BK161" s="244">
        <v>0</v>
      </c>
      <c r="BL161" s="244">
        <v>0</v>
      </c>
      <c r="BM161" s="244">
        <v>0</v>
      </c>
    </row>
    <row r="162" spans="1:65" x14ac:dyDescent="0.25">
      <c r="A162" s="235" t="s">
        <v>1619</v>
      </c>
      <c r="B162" s="235" t="s">
        <v>1619</v>
      </c>
      <c r="E162" s="235">
        <v>16</v>
      </c>
      <c r="F162" s="235">
        <v>21</v>
      </c>
      <c r="G162" s="235">
        <v>42</v>
      </c>
      <c r="H162" s="235">
        <v>4</v>
      </c>
      <c r="I162" s="235">
        <v>3</v>
      </c>
      <c r="J162" s="235">
        <v>154</v>
      </c>
      <c r="K162" s="131" t="s">
        <v>5</v>
      </c>
      <c r="L162" s="59" t="s">
        <v>5</v>
      </c>
      <c r="M162" s="132" t="s">
        <v>5</v>
      </c>
      <c r="N162" s="132">
        <v>0</v>
      </c>
      <c r="O162" s="132">
        <v>0</v>
      </c>
      <c r="P162" s="130">
        <v>0</v>
      </c>
      <c r="Q162" s="59" t="s">
        <v>5</v>
      </c>
      <c r="R162" s="59" t="s">
        <v>5</v>
      </c>
      <c r="S162" s="138" t="s">
        <v>5</v>
      </c>
      <c r="T162" s="138" t="s">
        <v>5</v>
      </c>
      <c r="U162" s="138" t="s">
        <v>5</v>
      </c>
      <c r="V162" s="128" t="s">
        <v>5</v>
      </c>
      <c r="W162" s="138" t="s">
        <v>5</v>
      </c>
      <c r="X162" s="130">
        <v>0</v>
      </c>
      <c r="Y162" s="130">
        <v>0</v>
      </c>
      <c r="Z162" s="130">
        <v>0</v>
      </c>
      <c r="AA162" s="130">
        <v>0</v>
      </c>
      <c r="AB162" s="130">
        <v>0</v>
      </c>
      <c r="AC162" s="130">
        <v>0</v>
      </c>
      <c r="AD162" s="130">
        <v>0</v>
      </c>
      <c r="AE162" s="130">
        <v>0</v>
      </c>
      <c r="AF162" s="130">
        <v>0</v>
      </c>
      <c r="AG162" s="130">
        <v>0</v>
      </c>
      <c r="AH162" s="130">
        <v>0</v>
      </c>
      <c r="AI162" s="130">
        <v>0</v>
      </c>
      <c r="AJ162" s="130">
        <v>0</v>
      </c>
      <c r="AK162" s="130">
        <v>0</v>
      </c>
      <c r="AL162" s="130">
        <v>0</v>
      </c>
      <c r="AM162" s="130">
        <v>0</v>
      </c>
      <c r="AN162" s="130">
        <v>0</v>
      </c>
      <c r="AO162" s="130">
        <v>0</v>
      </c>
      <c r="AP162" s="130">
        <v>0</v>
      </c>
      <c r="AQ162" s="130">
        <v>0</v>
      </c>
      <c r="AR162" s="130">
        <v>0</v>
      </c>
      <c r="AS162" s="130">
        <v>0</v>
      </c>
      <c r="AT162" s="130">
        <v>0</v>
      </c>
      <c r="AU162" s="130">
        <v>0</v>
      </c>
      <c r="AV162" s="130">
        <v>0</v>
      </c>
      <c r="AW162" s="130">
        <v>0</v>
      </c>
      <c r="AX162" s="130">
        <v>0</v>
      </c>
      <c r="AY162" s="130">
        <v>0</v>
      </c>
      <c r="AZ162" s="130">
        <v>0</v>
      </c>
      <c r="BA162" s="130">
        <v>0</v>
      </c>
      <c r="BB162" s="130">
        <v>0</v>
      </c>
      <c r="BC162" s="130">
        <v>0</v>
      </c>
      <c r="BD162" s="130">
        <v>0</v>
      </c>
      <c r="BE162" s="130">
        <v>0</v>
      </c>
      <c r="BF162" s="130">
        <v>0</v>
      </c>
      <c r="BG162" s="130">
        <v>0</v>
      </c>
      <c r="BJ162" s="244">
        <v>0</v>
      </c>
      <c r="BK162" s="244">
        <v>0</v>
      </c>
      <c r="BL162" s="244">
        <v>0</v>
      </c>
      <c r="BM162" s="244">
        <v>0</v>
      </c>
    </row>
    <row r="163" spans="1:65" x14ac:dyDescent="0.25">
      <c r="A163" s="235" t="s">
        <v>1619</v>
      </c>
      <c r="B163" s="235" t="s">
        <v>1619</v>
      </c>
      <c r="E163" s="235">
        <v>16</v>
      </c>
      <c r="F163" s="235">
        <v>21</v>
      </c>
      <c r="G163" s="235">
        <v>42</v>
      </c>
      <c r="H163" s="235">
        <v>4</v>
      </c>
      <c r="I163" s="235">
        <v>3</v>
      </c>
      <c r="J163" s="235">
        <v>155</v>
      </c>
      <c r="K163" s="131" t="s">
        <v>5</v>
      </c>
      <c r="L163" s="59" t="s">
        <v>5</v>
      </c>
      <c r="M163" s="132" t="s">
        <v>5</v>
      </c>
      <c r="N163" s="132">
        <v>0</v>
      </c>
      <c r="O163" s="132">
        <v>0</v>
      </c>
      <c r="P163" s="130">
        <v>0</v>
      </c>
      <c r="Q163" s="59" t="s">
        <v>5</v>
      </c>
      <c r="R163" s="59" t="s">
        <v>5</v>
      </c>
      <c r="S163" s="138" t="s">
        <v>5</v>
      </c>
      <c r="T163" s="138" t="s">
        <v>5</v>
      </c>
      <c r="U163" s="138" t="s">
        <v>5</v>
      </c>
      <c r="V163" s="128" t="s">
        <v>5</v>
      </c>
      <c r="W163" s="138" t="s">
        <v>5</v>
      </c>
      <c r="X163" s="130">
        <v>0</v>
      </c>
      <c r="Y163" s="130">
        <v>0</v>
      </c>
      <c r="Z163" s="130">
        <v>0</v>
      </c>
      <c r="AA163" s="130">
        <v>0</v>
      </c>
      <c r="AB163" s="130">
        <v>0</v>
      </c>
      <c r="AC163" s="130">
        <v>0</v>
      </c>
      <c r="AD163" s="130">
        <v>0</v>
      </c>
      <c r="AE163" s="130">
        <v>0</v>
      </c>
      <c r="AF163" s="130">
        <v>0</v>
      </c>
      <c r="AG163" s="130">
        <v>0</v>
      </c>
      <c r="AH163" s="130">
        <v>0</v>
      </c>
      <c r="AI163" s="130">
        <v>0</v>
      </c>
      <c r="AJ163" s="130">
        <v>0</v>
      </c>
      <c r="AK163" s="130">
        <v>0</v>
      </c>
      <c r="AL163" s="130">
        <v>0</v>
      </c>
      <c r="AM163" s="130">
        <v>0</v>
      </c>
      <c r="AN163" s="130">
        <v>0</v>
      </c>
      <c r="AO163" s="130">
        <v>0</v>
      </c>
      <c r="AP163" s="130">
        <v>0</v>
      </c>
      <c r="AQ163" s="130">
        <v>0</v>
      </c>
      <c r="AR163" s="130">
        <v>0</v>
      </c>
      <c r="AS163" s="130">
        <v>0</v>
      </c>
      <c r="AT163" s="130">
        <v>0</v>
      </c>
      <c r="AU163" s="130">
        <v>0</v>
      </c>
      <c r="AV163" s="130">
        <v>0</v>
      </c>
      <c r="AW163" s="130">
        <v>0</v>
      </c>
      <c r="AX163" s="130">
        <v>0</v>
      </c>
      <c r="AY163" s="130">
        <v>0</v>
      </c>
      <c r="AZ163" s="130">
        <v>0</v>
      </c>
      <c r="BA163" s="130">
        <v>0</v>
      </c>
      <c r="BB163" s="130">
        <v>0</v>
      </c>
      <c r="BC163" s="130">
        <v>0</v>
      </c>
      <c r="BD163" s="130">
        <v>0</v>
      </c>
      <c r="BE163" s="130">
        <v>0</v>
      </c>
      <c r="BF163" s="130">
        <v>0</v>
      </c>
      <c r="BG163" s="130">
        <v>0</v>
      </c>
      <c r="BJ163" s="244">
        <v>0</v>
      </c>
      <c r="BK163" s="244">
        <v>0</v>
      </c>
      <c r="BL163" s="244">
        <v>0</v>
      </c>
      <c r="BM163" s="244">
        <v>0</v>
      </c>
    </row>
    <row r="164" spans="1:65" x14ac:dyDescent="0.25">
      <c r="A164" s="235" t="s">
        <v>1619</v>
      </c>
      <c r="B164" s="235" t="s">
        <v>1619</v>
      </c>
      <c r="E164" s="235">
        <v>16</v>
      </c>
      <c r="F164" s="235">
        <v>21</v>
      </c>
      <c r="G164" s="235">
        <v>42</v>
      </c>
      <c r="H164" s="235">
        <v>4</v>
      </c>
      <c r="I164" s="235">
        <v>3</v>
      </c>
      <c r="J164" s="235">
        <v>156</v>
      </c>
      <c r="K164" s="131" t="s">
        <v>5</v>
      </c>
      <c r="L164" s="59" t="s">
        <v>5</v>
      </c>
      <c r="M164" s="132" t="s">
        <v>5</v>
      </c>
      <c r="N164" s="132">
        <v>0</v>
      </c>
      <c r="O164" s="132">
        <v>0</v>
      </c>
      <c r="P164" s="130">
        <v>0</v>
      </c>
      <c r="Q164" s="59" t="s">
        <v>5</v>
      </c>
      <c r="R164" s="59" t="s">
        <v>5</v>
      </c>
      <c r="S164" s="138" t="s">
        <v>5</v>
      </c>
      <c r="T164" s="138" t="s">
        <v>5</v>
      </c>
      <c r="U164" s="138" t="s">
        <v>5</v>
      </c>
      <c r="V164" s="128" t="s">
        <v>5</v>
      </c>
      <c r="W164" s="138" t="s">
        <v>5</v>
      </c>
      <c r="X164" s="130">
        <v>0</v>
      </c>
      <c r="Y164" s="130">
        <v>0</v>
      </c>
      <c r="Z164" s="130">
        <v>0</v>
      </c>
      <c r="AA164" s="130">
        <v>0</v>
      </c>
      <c r="AB164" s="130">
        <v>0</v>
      </c>
      <c r="AC164" s="130">
        <v>0</v>
      </c>
      <c r="AD164" s="130">
        <v>0</v>
      </c>
      <c r="AE164" s="130">
        <v>0</v>
      </c>
      <c r="AF164" s="130">
        <v>0</v>
      </c>
      <c r="AG164" s="130">
        <v>0</v>
      </c>
      <c r="AH164" s="130">
        <v>0</v>
      </c>
      <c r="AI164" s="130">
        <v>0</v>
      </c>
      <c r="AJ164" s="130">
        <v>0</v>
      </c>
      <c r="AK164" s="130">
        <v>0</v>
      </c>
      <c r="AL164" s="130">
        <v>0</v>
      </c>
      <c r="AM164" s="130">
        <v>0</v>
      </c>
      <c r="AN164" s="130">
        <v>0</v>
      </c>
      <c r="AO164" s="130">
        <v>0</v>
      </c>
      <c r="AP164" s="130">
        <v>0</v>
      </c>
      <c r="AQ164" s="130">
        <v>0</v>
      </c>
      <c r="AR164" s="130">
        <v>0</v>
      </c>
      <c r="AS164" s="130">
        <v>0</v>
      </c>
      <c r="AT164" s="130">
        <v>0</v>
      </c>
      <c r="AU164" s="130">
        <v>0</v>
      </c>
      <c r="AV164" s="130">
        <v>0</v>
      </c>
      <c r="AW164" s="130">
        <v>0</v>
      </c>
      <c r="AX164" s="130">
        <v>0</v>
      </c>
      <c r="AY164" s="130">
        <v>0</v>
      </c>
      <c r="AZ164" s="130">
        <v>0</v>
      </c>
      <c r="BA164" s="130">
        <v>0</v>
      </c>
      <c r="BB164" s="130">
        <v>0</v>
      </c>
      <c r="BC164" s="130">
        <v>0</v>
      </c>
      <c r="BD164" s="130">
        <v>0</v>
      </c>
      <c r="BE164" s="130">
        <v>0</v>
      </c>
      <c r="BF164" s="130">
        <v>0</v>
      </c>
      <c r="BG164" s="130">
        <v>0</v>
      </c>
      <c r="BJ164" s="244">
        <v>0</v>
      </c>
      <c r="BK164" s="244">
        <v>0</v>
      </c>
      <c r="BL164" s="244">
        <v>0</v>
      </c>
      <c r="BM164" s="244">
        <v>0</v>
      </c>
    </row>
    <row r="165" spans="1:65" x14ac:dyDescent="0.25">
      <c r="A165" s="235" t="s">
        <v>1619</v>
      </c>
      <c r="B165" s="235" t="s">
        <v>1619</v>
      </c>
      <c r="E165" s="235">
        <v>16</v>
      </c>
      <c r="F165" s="235">
        <v>21</v>
      </c>
      <c r="G165" s="235">
        <v>42</v>
      </c>
      <c r="H165" s="235">
        <v>4</v>
      </c>
      <c r="I165" s="235">
        <v>3</v>
      </c>
      <c r="J165" s="235">
        <v>157</v>
      </c>
      <c r="K165" s="131" t="s">
        <v>5</v>
      </c>
      <c r="L165" s="59" t="s">
        <v>5</v>
      </c>
      <c r="M165" s="132" t="s">
        <v>5</v>
      </c>
      <c r="N165" s="132">
        <v>0</v>
      </c>
      <c r="O165" s="132">
        <v>0</v>
      </c>
      <c r="P165" s="130">
        <v>0</v>
      </c>
      <c r="Q165" s="59" t="s">
        <v>5</v>
      </c>
      <c r="R165" s="59" t="s">
        <v>5</v>
      </c>
      <c r="S165" s="138" t="s">
        <v>5</v>
      </c>
      <c r="T165" s="138" t="s">
        <v>5</v>
      </c>
      <c r="U165" s="138" t="s">
        <v>5</v>
      </c>
      <c r="V165" s="128" t="s">
        <v>5</v>
      </c>
      <c r="W165" s="138" t="s">
        <v>5</v>
      </c>
      <c r="X165" s="130">
        <v>0</v>
      </c>
      <c r="Y165" s="130">
        <v>0</v>
      </c>
      <c r="Z165" s="130">
        <v>0</v>
      </c>
      <c r="AA165" s="130">
        <v>0</v>
      </c>
      <c r="AB165" s="130">
        <v>0</v>
      </c>
      <c r="AC165" s="130">
        <v>0</v>
      </c>
      <c r="AD165" s="130">
        <v>0</v>
      </c>
      <c r="AE165" s="130">
        <v>0</v>
      </c>
      <c r="AF165" s="130">
        <v>0</v>
      </c>
      <c r="AG165" s="130">
        <v>0</v>
      </c>
      <c r="AH165" s="130">
        <v>0</v>
      </c>
      <c r="AI165" s="130">
        <v>0</v>
      </c>
      <c r="AJ165" s="130">
        <v>0</v>
      </c>
      <c r="AK165" s="130">
        <v>0</v>
      </c>
      <c r="AL165" s="130">
        <v>0</v>
      </c>
      <c r="AM165" s="130">
        <v>0</v>
      </c>
      <c r="AN165" s="130">
        <v>0</v>
      </c>
      <c r="AO165" s="130">
        <v>0</v>
      </c>
      <c r="AP165" s="130">
        <v>0</v>
      </c>
      <c r="AQ165" s="130">
        <v>0</v>
      </c>
      <c r="AR165" s="130">
        <v>0</v>
      </c>
      <c r="AS165" s="130">
        <v>0</v>
      </c>
      <c r="AT165" s="130">
        <v>0</v>
      </c>
      <c r="AU165" s="130">
        <v>0</v>
      </c>
      <c r="AV165" s="130">
        <v>0</v>
      </c>
      <c r="AW165" s="130">
        <v>0</v>
      </c>
      <c r="AX165" s="130">
        <v>0</v>
      </c>
      <c r="AY165" s="130">
        <v>0</v>
      </c>
      <c r="AZ165" s="130">
        <v>0</v>
      </c>
      <c r="BA165" s="130">
        <v>0</v>
      </c>
      <c r="BB165" s="130">
        <v>0</v>
      </c>
      <c r="BC165" s="130">
        <v>0</v>
      </c>
      <c r="BD165" s="130">
        <v>0</v>
      </c>
      <c r="BE165" s="130">
        <v>0</v>
      </c>
      <c r="BF165" s="130">
        <v>0</v>
      </c>
      <c r="BG165" s="130">
        <v>0</v>
      </c>
      <c r="BJ165" s="244">
        <v>0</v>
      </c>
      <c r="BK165" s="244">
        <v>0</v>
      </c>
      <c r="BL165" s="244">
        <v>0</v>
      </c>
      <c r="BM165" s="244">
        <v>0</v>
      </c>
    </row>
    <row r="166" spans="1:65" x14ac:dyDescent="0.25">
      <c r="A166" s="235" t="s">
        <v>1619</v>
      </c>
      <c r="B166" s="235" t="s">
        <v>1619</v>
      </c>
      <c r="E166" s="235">
        <v>16</v>
      </c>
      <c r="F166" s="235">
        <v>21</v>
      </c>
      <c r="G166" s="235">
        <v>42</v>
      </c>
      <c r="H166" s="235">
        <v>4</v>
      </c>
      <c r="I166" s="235">
        <v>3</v>
      </c>
      <c r="J166" s="235">
        <v>158</v>
      </c>
      <c r="K166" s="131" t="s">
        <v>5</v>
      </c>
      <c r="L166" s="59" t="s">
        <v>5</v>
      </c>
      <c r="M166" s="132" t="s">
        <v>5</v>
      </c>
      <c r="N166" s="132">
        <v>0</v>
      </c>
      <c r="O166" s="132">
        <v>0</v>
      </c>
      <c r="P166" s="130">
        <v>0</v>
      </c>
      <c r="Q166" s="59" t="s">
        <v>5</v>
      </c>
      <c r="R166" s="59" t="s">
        <v>5</v>
      </c>
      <c r="S166" s="138" t="s">
        <v>5</v>
      </c>
      <c r="T166" s="138" t="s">
        <v>5</v>
      </c>
      <c r="U166" s="138" t="s">
        <v>5</v>
      </c>
      <c r="V166" s="128" t="s">
        <v>5</v>
      </c>
      <c r="W166" s="138" t="s">
        <v>5</v>
      </c>
      <c r="X166" s="130">
        <v>0</v>
      </c>
      <c r="Y166" s="130">
        <v>0</v>
      </c>
      <c r="Z166" s="130">
        <v>0</v>
      </c>
      <c r="AA166" s="130">
        <v>0</v>
      </c>
      <c r="AB166" s="130">
        <v>0</v>
      </c>
      <c r="AC166" s="130">
        <v>0</v>
      </c>
      <c r="AD166" s="130">
        <v>0</v>
      </c>
      <c r="AE166" s="130">
        <v>0</v>
      </c>
      <c r="AF166" s="130">
        <v>0</v>
      </c>
      <c r="AG166" s="130">
        <v>0</v>
      </c>
      <c r="AH166" s="130">
        <v>0</v>
      </c>
      <c r="AI166" s="130">
        <v>0</v>
      </c>
      <c r="AJ166" s="130">
        <v>0</v>
      </c>
      <c r="AK166" s="130">
        <v>0</v>
      </c>
      <c r="AL166" s="130">
        <v>0</v>
      </c>
      <c r="AM166" s="130">
        <v>0</v>
      </c>
      <c r="AN166" s="130">
        <v>0</v>
      </c>
      <c r="AO166" s="130">
        <v>0</v>
      </c>
      <c r="AP166" s="130">
        <v>0</v>
      </c>
      <c r="AQ166" s="130">
        <v>0</v>
      </c>
      <c r="AR166" s="130">
        <v>0</v>
      </c>
      <c r="AS166" s="130">
        <v>0</v>
      </c>
      <c r="AT166" s="130">
        <v>0</v>
      </c>
      <c r="AU166" s="130">
        <v>0</v>
      </c>
      <c r="AV166" s="130">
        <v>0</v>
      </c>
      <c r="AW166" s="130">
        <v>0</v>
      </c>
      <c r="AX166" s="130">
        <v>0</v>
      </c>
      <c r="AY166" s="130">
        <v>0</v>
      </c>
      <c r="AZ166" s="130">
        <v>0</v>
      </c>
      <c r="BA166" s="130">
        <v>0</v>
      </c>
      <c r="BB166" s="130">
        <v>0</v>
      </c>
      <c r="BC166" s="130">
        <v>0</v>
      </c>
      <c r="BD166" s="130">
        <v>0</v>
      </c>
      <c r="BE166" s="130">
        <v>0</v>
      </c>
      <c r="BF166" s="130">
        <v>0</v>
      </c>
      <c r="BG166" s="130">
        <v>0</v>
      </c>
      <c r="BJ166" s="244">
        <v>0</v>
      </c>
      <c r="BK166" s="244">
        <v>0</v>
      </c>
      <c r="BL166" s="244">
        <v>0</v>
      </c>
      <c r="BM166" s="244">
        <v>0</v>
      </c>
    </row>
    <row r="167" spans="1:65" x14ac:dyDescent="0.25">
      <c r="A167" s="235" t="s">
        <v>1619</v>
      </c>
      <c r="B167" s="235" t="s">
        <v>1619</v>
      </c>
      <c r="E167" s="235">
        <v>16</v>
      </c>
      <c r="F167" s="235">
        <v>21</v>
      </c>
      <c r="G167" s="235">
        <v>42</v>
      </c>
      <c r="H167" s="235">
        <v>4</v>
      </c>
      <c r="I167" s="235">
        <v>3</v>
      </c>
      <c r="J167" s="235">
        <v>159</v>
      </c>
      <c r="K167" s="131" t="s">
        <v>5</v>
      </c>
      <c r="L167" s="59" t="s">
        <v>5</v>
      </c>
      <c r="M167" s="132" t="s">
        <v>5</v>
      </c>
      <c r="N167" s="132">
        <v>0</v>
      </c>
      <c r="O167" s="132">
        <v>0</v>
      </c>
      <c r="P167" s="130">
        <v>0</v>
      </c>
      <c r="Q167" s="59" t="s">
        <v>5</v>
      </c>
      <c r="R167" s="59" t="s">
        <v>5</v>
      </c>
      <c r="S167" s="138" t="s">
        <v>5</v>
      </c>
      <c r="T167" s="138" t="s">
        <v>5</v>
      </c>
      <c r="U167" s="138" t="s">
        <v>5</v>
      </c>
      <c r="V167" s="128" t="s">
        <v>5</v>
      </c>
      <c r="W167" s="138" t="s">
        <v>5</v>
      </c>
      <c r="X167" s="130">
        <v>0</v>
      </c>
      <c r="Y167" s="130">
        <v>0</v>
      </c>
      <c r="Z167" s="130">
        <v>0</v>
      </c>
      <c r="AA167" s="130">
        <v>0</v>
      </c>
      <c r="AB167" s="130">
        <v>0</v>
      </c>
      <c r="AC167" s="130">
        <v>0</v>
      </c>
      <c r="AD167" s="130">
        <v>0</v>
      </c>
      <c r="AE167" s="130">
        <v>0</v>
      </c>
      <c r="AF167" s="130">
        <v>0</v>
      </c>
      <c r="AG167" s="130">
        <v>0</v>
      </c>
      <c r="AH167" s="130">
        <v>0</v>
      </c>
      <c r="AI167" s="130">
        <v>0</v>
      </c>
      <c r="AJ167" s="130">
        <v>0</v>
      </c>
      <c r="AK167" s="130">
        <v>0</v>
      </c>
      <c r="AL167" s="130">
        <v>0</v>
      </c>
      <c r="AM167" s="130">
        <v>0</v>
      </c>
      <c r="AN167" s="130">
        <v>0</v>
      </c>
      <c r="AO167" s="130">
        <v>0</v>
      </c>
      <c r="AP167" s="130">
        <v>0</v>
      </c>
      <c r="AQ167" s="130">
        <v>0</v>
      </c>
      <c r="AR167" s="130">
        <v>0</v>
      </c>
      <c r="AS167" s="130">
        <v>0</v>
      </c>
      <c r="AT167" s="130">
        <v>0</v>
      </c>
      <c r="AU167" s="130">
        <v>0</v>
      </c>
      <c r="AV167" s="130">
        <v>0</v>
      </c>
      <c r="AW167" s="130">
        <v>0</v>
      </c>
      <c r="AX167" s="130">
        <v>0</v>
      </c>
      <c r="AY167" s="130">
        <v>0</v>
      </c>
      <c r="AZ167" s="130">
        <v>0</v>
      </c>
      <c r="BA167" s="130">
        <v>0</v>
      </c>
      <c r="BB167" s="130">
        <v>0</v>
      </c>
      <c r="BC167" s="130">
        <v>0</v>
      </c>
      <c r="BD167" s="130">
        <v>0</v>
      </c>
      <c r="BE167" s="130">
        <v>0</v>
      </c>
      <c r="BF167" s="130">
        <v>0</v>
      </c>
      <c r="BG167" s="130">
        <v>0</v>
      </c>
      <c r="BJ167" s="244">
        <v>0</v>
      </c>
      <c r="BK167" s="244">
        <v>0</v>
      </c>
      <c r="BL167" s="244">
        <v>0</v>
      </c>
      <c r="BM167" s="244">
        <v>0</v>
      </c>
    </row>
    <row r="168" spans="1:65" x14ac:dyDescent="0.25">
      <c r="A168" s="235" t="s">
        <v>1619</v>
      </c>
      <c r="B168" s="235" t="s">
        <v>1619</v>
      </c>
      <c r="E168" s="235">
        <v>16</v>
      </c>
      <c r="F168" s="235">
        <v>21</v>
      </c>
      <c r="G168" s="235">
        <v>42</v>
      </c>
      <c r="H168" s="235">
        <v>4</v>
      </c>
      <c r="I168" s="235">
        <v>3</v>
      </c>
      <c r="J168" s="235">
        <v>160</v>
      </c>
      <c r="K168" s="131" t="s">
        <v>5</v>
      </c>
      <c r="L168" s="59" t="s">
        <v>5</v>
      </c>
      <c r="M168" s="132" t="s">
        <v>5</v>
      </c>
      <c r="N168" s="132">
        <v>0</v>
      </c>
      <c r="O168" s="132">
        <v>0</v>
      </c>
      <c r="P168" s="130">
        <v>0</v>
      </c>
      <c r="Q168" s="59" t="s">
        <v>5</v>
      </c>
      <c r="R168" s="59" t="s">
        <v>5</v>
      </c>
      <c r="S168" s="138" t="s">
        <v>5</v>
      </c>
      <c r="T168" s="138" t="s">
        <v>5</v>
      </c>
      <c r="U168" s="138" t="s">
        <v>5</v>
      </c>
      <c r="V168" s="128" t="s">
        <v>5</v>
      </c>
      <c r="W168" s="138" t="s">
        <v>5</v>
      </c>
      <c r="X168" s="130">
        <v>0</v>
      </c>
      <c r="Y168" s="130">
        <v>0</v>
      </c>
      <c r="Z168" s="130">
        <v>0</v>
      </c>
      <c r="AA168" s="130">
        <v>0</v>
      </c>
      <c r="AB168" s="130">
        <v>0</v>
      </c>
      <c r="AC168" s="130">
        <v>0</v>
      </c>
      <c r="AD168" s="130">
        <v>0</v>
      </c>
      <c r="AE168" s="130">
        <v>0</v>
      </c>
      <c r="AF168" s="130">
        <v>0</v>
      </c>
      <c r="AG168" s="130">
        <v>0</v>
      </c>
      <c r="AH168" s="130">
        <v>0</v>
      </c>
      <c r="AI168" s="130">
        <v>0</v>
      </c>
      <c r="AJ168" s="130">
        <v>0</v>
      </c>
      <c r="AK168" s="130">
        <v>0</v>
      </c>
      <c r="AL168" s="130">
        <v>0</v>
      </c>
      <c r="AM168" s="130">
        <v>0</v>
      </c>
      <c r="AN168" s="130">
        <v>0</v>
      </c>
      <c r="AO168" s="130">
        <v>0</v>
      </c>
      <c r="AP168" s="130">
        <v>0</v>
      </c>
      <c r="AQ168" s="130">
        <v>0</v>
      </c>
      <c r="AR168" s="130">
        <v>0</v>
      </c>
      <c r="AS168" s="130">
        <v>0</v>
      </c>
      <c r="AT168" s="130">
        <v>0</v>
      </c>
      <c r="AU168" s="130">
        <v>0</v>
      </c>
      <c r="AV168" s="130">
        <v>0</v>
      </c>
      <c r="AW168" s="130">
        <v>0</v>
      </c>
      <c r="AX168" s="130">
        <v>0</v>
      </c>
      <c r="AY168" s="130">
        <v>0</v>
      </c>
      <c r="AZ168" s="130">
        <v>0</v>
      </c>
      <c r="BA168" s="130">
        <v>0</v>
      </c>
      <c r="BB168" s="130">
        <v>0</v>
      </c>
      <c r="BC168" s="130">
        <v>0</v>
      </c>
      <c r="BD168" s="130">
        <v>0</v>
      </c>
      <c r="BE168" s="130">
        <v>0</v>
      </c>
      <c r="BF168" s="130">
        <v>0</v>
      </c>
      <c r="BG168" s="130">
        <v>0</v>
      </c>
      <c r="BJ168" s="244">
        <v>0</v>
      </c>
      <c r="BK168" s="244">
        <v>0</v>
      </c>
      <c r="BL168" s="244">
        <v>0</v>
      </c>
      <c r="BM168" s="244">
        <v>0</v>
      </c>
    </row>
    <row r="169" spans="1:65" x14ac:dyDescent="0.25">
      <c r="A169" s="235" t="s">
        <v>1619</v>
      </c>
      <c r="B169" s="235" t="s">
        <v>1619</v>
      </c>
      <c r="E169" s="235">
        <v>16</v>
      </c>
      <c r="F169" s="235">
        <v>21</v>
      </c>
      <c r="G169" s="235">
        <v>42</v>
      </c>
      <c r="H169" s="235">
        <v>4</v>
      </c>
      <c r="I169" s="235">
        <v>3</v>
      </c>
      <c r="J169" s="235">
        <v>161</v>
      </c>
      <c r="K169" s="131" t="s">
        <v>5</v>
      </c>
      <c r="L169" s="59" t="s">
        <v>5</v>
      </c>
      <c r="M169" s="132" t="s">
        <v>5</v>
      </c>
      <c r="N169" s="132">
        <v>0</v>
      </c>
      <c r="O169" s="132">
        <v>0</v>
      </c>
      <c r="P169" s="130">
        <v>0</v>
      </c>
      <c r="Q169" s="59" t="s">
        <v>5</v>
      </c>
      <c r="R169" s="59" t="s">
        <v>5</v>
      </c>
      <c r="S169" s="138" t="s">
        <v>5</v>
      </c>
      <c r="T169" s="138" t="s">
        <v>5</v>
      </c>
      <c r="U169" s="138" t="s">
        <v>5</v>
      </c>
      <c r="V169" s="128" t="s">
        <v>5</v>
      </c>
      <c r="W169" s="138" t="s">
        <v>5</v>
      </c>
      <c r="X169" s="130">
        <v>0</v>
      </c>
      <c r="Y169" s="130">
        <v>0</v>
      </c>
      <c r="Z169" s="130">
        <v>0</v>
      </c>
      <c r="AA169" s="130">
        <v>0</v>
      </c>
      <c r="AB169" s="130">
        <v>0</v>
      </c>
      <c r="AC169" s="130">
        <v>0</v>
      </c>
      <c r="AD169" s="130">
        <v>0</v>
      </c>
      <c r="AE169" s="130">
        <v>0</v>
      </c>
      <c r="AF169" s="130">
        <v>0</v>
      </c>
      <c r="AG169" s="130">
        <v>0</v>
      </c>
      <c r="AH169" s="130">
        <v>0</v>
      </c>
      <c r="AI169" s="130">
        <v>0</v>
      </c>
      <c r="AJ169" s="130">
        <v>0</v>
      </c>
      <c r="AK169" s="130">
        <v>0</v>
      </c>
      <c r="AL169" s="130">
        <v>0</v>
      </c>
      <c r="AM169" s="130">
        <v>0</v>
      </c>
      <c r="AN169" s="130">
        <v>0</v>
      </c>
      <c r="AO169" s="130">
        <v>0</v>
      </c>
      <c r="AP169" s="130">
        <v>0</v>
      </c>
      <c r="AQ169" s="130">
        <v>0</v>
      </c>
      <c r="AR169" s="130">
        <v>0</v>
      </c>
      <c r="AS169" s="130">
        <v>0</v>
      </c>
      <c r="AT169" s="130">
        <v>0</v>
      </c>
      <c r="AU169" s="130">
        <v>0</v>
      </c>
      <c r="AV169" s="130">
        <v>0</v>
      </c>
      <c r="AW169" s="130">
        <v>0</v>
      </c>
      <c r="AX169" s="130">
        <v>0</v>
      </c>
      <c r="AY169" s="130">
        <v>0</v>
      </c>
      <c r="AZ169" s="130">
        <v>0</v>
      </c>
      <c r="BA169" s="130">
        <v>0</v>
      </c>
      <c r="BB169" s="130">
        <v>0</v>
      </c>
      <c r="BC169" s="130">
        <v>0</v>
      </c>
      <c r="BD169" s="130">
        <v>0</v>
      </c>
      <c r="BE169" s="130">
        <v>0</v>
      </c>
      <c r="BF169" s="130">
        <v>0</v>
      </c>
      <c r="BG169" s="130">
        <v>0</v>
      </c>
      <c r="BJ169" s="244">
        <v>0</v>
      </c>
      <c r="BK169" s="244">
        <v>0</v>
      </c>
      <c r="BL169" s="244">
        <v>0</v>
      </c>
      <c r="BM169" s="244">
        <v>0</v>
      </c>
    </row>
    <row r="170" spans="1:65" x14ac:dyDescent="0.25">
      <c r="A170" s="235" t="s">
        <v>1619</v>
      </c>
      <c r="B170" s="235" t="s">
        <v>1619</v>
      </c>
      <c r="E170" s="235">
        <v>16</v>
      </c>
      <c r="F170" s="235">
        <v>21</v>
      </c>
      <c r="G170" s="235">
        <v>42</v>
      </c>
      <c r="H170" s="235">
        <v>4</v>
      </c>
      <c r="I170" s="235">
        <v>3</v>
      </c>
      <c r="J170" s="235">
        <v>162</v>
      </c>
      <c r="K170" s="131" t="s">
        <v>5</v>
      </c>
      <c r="L170" s="59" t="s">
        <v>5</v>
      </c>
      <c r="M170" s="132" t="s">
        <v>5</v>
      </c>
      <c r="N170" s="132">
        <v>0</v>
      </c>
      <c r="O170" s="132">
        <v>0</v>
      </c>
      <c r="P170" s="130">
        <v>0</v>
      </c>
      <c r="Q170" s="59" t="s">
        <v>5</v>
      </c>
      <c r="R170" s="59" t="s">
        <v>5</v>
      </c>
      <c r="S170" s="138" t="s">
        <v>5</v>
      </c>
      <c r="T170" s="138" t="s">
        <v>5</v>
      </c>
      <c r="U170" s="138" t="s">
        <v>5</v>
      </c>
      <c r="V170" s="128" t="s">
        <v>5</v>
      </c>
      <c r="W170" s="138" t="s">
        <v>5</v>
      </c>
      <c r="X170" s="130">
        <v>0</v>
      </c>
      <c r="Y170" s="130">
        <v>0</v>
      </c>
      <c r="Z170" s="130">
        <v>0</v>
      </c>
      <c r="AA170" s="130">
        <v>0</v>
      </c>
      <c r="AB170" s="130">
        <v>0</v>
      </c>
      <c r="AC170" s="130">
        <v>0</v>
      </c>
      <c r="AD170" s="130">
        <v>0</v>
      </c>
      <c r="AE170" s="130">
        <v>0</v>
      </c>
      <c r="AF170" s="130">
        <v>0</v>
      </c>
      <c r="AG170" s="130">
        <v>0</v>
      </c>
      <c r="AH170" s="130">
        <v>0</v>
      </c>
      <c r="AI170" s="130">
        <v>0</v>
      </c>
      <c r="AJ170" s="130">
        <v>0</v>
      </c>
      <c r="AK170" s="130">
        <v>0</v>
      </c>
      <c r="AL170" s="130">
        <v>0</v>
      </c>
      <c r="AM170" s="130">
        <v>0</v>
      </c>
      <c r="AN170" s="130">
        <v>0</v>
      </c>
      <c r="AO170" s="130">
        <v>0</v>
      </c>
      <c r="AP170" s="130">
        <v>0</v>
      </c>
      <c r="AQ170" s="130">
        <v>0</v>
      </c>
      <c r="AR170" s="130">
        <v>0</v>
      </c>
      <c r="AS170" s="130">
        <v>0</v>
      </c>
      <c r="AT170" s="130">
        <v>0</v>
      </c>
      <c r="AU170" s="130">
        <v>0</v>
      </c>
      <c r="AV170" s="130">
        <v>0</v>
      </c>
      <c r="AW170" s="130">
        <v>0</v>
      </c>
      <c r="AX170" s="130">
        <v>0</v>
      </c>
      <c r="AY170" s="130">
        <v>0</v>
      </c>
      <c r="AZ170" s="130">
        <v>0</v>
      </c>
      <c r="BA170" s="130">
        <v>0</v>
      </c>
      <c r="BB170" s="130">
        <v>0</v>
      </c>
      <c r="BC170" s="130">
        <v>0</v>
      </c>
      <c r="BD170" s="130">
        <v>0</v>
      </c>
      <c r="BE170" s="130">
        <v>0</v>
      </c>
      <c r="BF170" s="130">
        <v>0</v>
      </c>
      <c r="BG170" s="130">
        <v>0</v>
      </c>
      <c r="BJ170" s="244">
        <v>0</v>
      </c>
      <c r="BK170" s="244">
        <v>0</v>
      </c>
      <c r="BL170" s="244">
        <v>0</v>
      </c>
      <c r="BM170" s="244">
        <v>0</v>
      </c>
    </row>
    <row r="171" spans="1:65" x14ac:dyDescent="0.25">
      <c r="A171" s="235" t="s">
        <v>1619</v>
      </c>
      <c r="B171" s="235" t="s">
        <v>1619</v>
      </c>
      <c r="E171" s="235">
        <v>16</v>
      </c>
      <c r="F171" s="235">
        <v>21</v>
      </c>
      <c r="G171" s="235">
        <v>42</v>
      </c>
      <c r="H171" s="235">
        <v>4</v>
      </c>
      <c r="I171" s="235">
        <v>3</v>
      </c>
      <c r="J171" s="235">
        <v>163</v>
      </c>
      <c r="K171" s="131" t="s">
        <v>5</v>
      </c>
      <c r="L171" s="59" t="s">
        <v>5</v>
      </c>
      <c r="M171" s="132" t="s">
        <v>5</v>
      </c>
      <c r="N171" s="132">
        <v>0</v>
      </c>
      <c r="O171" s="132">
        <v>0</v>
      </c>
      <c r="P171" s="130">
        <v>0</v>
      </c>
      <c r="Q171" s="59" t="s">
        <v>5</v>
      </c>
      <c r="R171" s="59" t="s">
        <v>5</v>
      </c>
      <c r="S171" s="138" t="s">
        <v>5</v>
      </c>
      <c r="T171" s="138" t="s">
        <v>5</v>
      </c>
      <c r="U171" s="138" t="s">
        <v>5</v>
      </c>
      <c r="V171" s="128" t="s">
        <v>5</v>
      </c>
      <c r="W171" s="138" t="s">
        <v>5</v>
      </c>
      <c r="X171" s="130">
        <v>0</v>
      </c>
      <c r="Y171" s="130">
        <v>0</v>
      </c>
      <c r="Z171" s="130">
        <v>0</v>
      </c>
      <c r="AA171" s="130">
        <v>0</v>
      </c>
      <c r="AB171" s="130">
        <v>0</v>
      </c>
      <c r="AC171" s="130">
        <v>0</v>
      </c>
      <c r="AD171" s="130">
        <v>0</v>
      </c>
      <c r="AE171" s="130">
        <v>0</v>
      </c>
      <c r="AF171" s="130">
        <v>0</v>
      </c>
      <c r="AG171" s="130">
        <v>0</v>
      </c>
      <c r="AH171" s="130">
        <v>0</v>
      </c>
      <c r="AI171" s="130">
        <v>0</v>
      </c>
      <c r="AJ171" s="130">
        <v>0</v>
      </c>
      <c r="AK171" s="130">
        <v>0</v>
      </c>
      <c r="AL171" s="130">
        <v>0</v>
      </c>
      <c r="AM171" s="130">
        <v>0</v>
      </c>
      <c r="AN171" s="130">
        <v>0</v>
      </c>
      <c r="AO171" s="130">
        <v>0</v>
      </c>
      <c r="AP171" s="130">
        <v>0</v>
      </c>
      <c r="AQ171" s="130">
        <v>0</v>
      </c>
      <c r="AR171" s="130">
        <v>0</v>
      </c>
      <c r="AS171" s="130">
        <v>0</v>
      </c>
      <c r="AT171" s="130">
        <v>0</v>
      </c>
      <c r="AU171" s="130">
        <v>0</v>
      </c>
      <c r="AV171" s="130">
        <v>0</v>
      </c>
      <c r="AW171" s="130">
        <v>0</v>
      </c>
      <c r="AX171" s="130">
        <v>0</v>
      </c>
      <c r="AY171" s="130">
        <v>0</v>
      </c>
      <c r="AZ171" s="130">
        <v>0</v>
      </c>
      <c r="BA171" s="130">
        <v>0</v>
      </c>
      <c r="BB171" s="130">
        <v>0</v>
      </c>
      <c r="BC171" s="130">
        <v>0</v>
      </c>
      <c r="BD171" s="130">
        <v>0</v>
      </c>
      <c r="BE171" s="130">
        <v>0</v>
      </c>
      <c r="BF171" s="130">
        <v>0</v>
      </c>
      <c r="BG171" s="130">
        <v>0</v>
      </c>
      <c r="BJ171" s="244">
        <v>0</v>
      </c>
      <c r="BK171" s="244">
        <v>0</v>
      </c>
      <c r="BL171" s="244">
        <v>0</v>
      </c>
      <c r="BM171" s="244">
        <v>0</v>
      </c>
    </row>
    <row r="172" spans="1:65" x14ac:dyDescent="0.25">
      <c r="A172" s="235" t="s">
        <v>1619</v>
      </c>
      <c r="B172" s="235" t="s">
        <v>1619</v>
      </c>
      <c r="E172" s="235">
        <v>16</v>
      </c>
      <c r="F172" s="235">
        <v>21</v>
      </c>
      <c r="G172" s="235">
        <v>42</v>
      </c>
      <c r="H172" s="235">
        <v>4</v>
      </c>
      <c r="I172" s="235">
        <v>3</v>
      </c>
      <c r="J172" s="235">
        <v>164</v>
      </c>
      <c r="K172" s="131" t="s">
        <v>5</v>
      </c>
      <c r="L172" s="59" t="s">
        <v>5</v>
      </c>
      <c r="M172" s="132" t="s">
        <v>5</v>
      </c>
      <c r="N172" s="132">
        <v>0</v>
      </c>
      <c r="O172" s="132">
        <v>0</v>
      </c>
      <c r="P172" s="130">
        <v>0</v>
      </c>
      <c r="Q172" s="59" t="s">
        <v>5</v>
      </c>
      <c r="R172" s="59" t="s">
        <v>5</v>
      </c>
      <c r="S172" s="138" t="s">
        <v>5</v>
      </c>
      <c r="T172" s="138" t="s">
        <v>5</v>
      </c>
      <c r="U172" s="138" t="s">
        <v>5</v>
      </c>
      <c r="V172" s="128" t="s">
        <v>5</v>
      </c>
      <c r="W172" s="138" t="s">
        <v>5</v>
      </c>
      <c r="X172" s="130">
        <v>0</v>
      </c>
      <c r="Y172" s="130">
        <v>0</v>
      </c>
      <c r="Z172" s="130">
        <v>0</v>
      </c>
      <c r="AA172" s="130">
        <v>0</v>
      </c>
      <c r="AB172" s="130">
        <v>0</v>
      </c>
      <c r="AC172" s="130">
        <v>0</v>
      </c>
      <c r="AD172" s="130">
        <v>0</v>
      </c>
      <c r="AE172" s="130">
        <v>0</v>
      </c>
      <c r="AF172" s="130">
        <v>0</v>
      </c>
      <c r="AG172" s="130">
        <v>0</v>
      </c>
      <c r="AH172" s="130">
        <v>0</v>
      </c>
      <c r="AI172" s="130">
        <v>0</v>
      </c>
      <c r="AJ172" s="130">
        <v>0</v>
      </c>
      <c r="AK172" s="130">
        <v>0</v>
      </c>
      <c r="AL172" s="130">
        <v>0</v>
      </c>
      <c r="AM172" s="130">
        <v>0</v>
      </c>
      <c r="AN172" s="130">
        <v>0</v>
      </c>
      <c r="AO172" s="130">
        <v>0</v>
      </c>
      <c r="AP172" s="130">
        <v>0</v>
      </c>
      <c r="AQ172" s="130">
        <v>0</v>
      </c>
      <c r="AR172" s="130">
        <v>0</v>
      </c>
      <c r="AS172" s="130">
        <v>0</v>
      </c>
      <c r="AT172" s="130">
        <v>0</v>
      </c>
      <c r="AU172" s="130">
        <v>0</v>
      </c>
      <c r="AV172" s="130">
        <v>0</v>
      </c>
      <c r="AW172" s="130">
        <v>0</v>
      </c>
      <c r="AX172" s="130">
        <v>0</v>
      </c>
      <c r="AY172" s="130">
        <v>0</v>
      </c>
      <c r="AZ172" s="130">
        <v>0</v>
      </c>
      <c r="BA172" s="130">
        <v>0</v>
      </c>
      <c r="BB172" s="130">
        <v>0</v>
      </c>
      <c r="BC172" s="130">
        <v>0</v>
      </c>
      <c r="BD172" s="130">
        <v>0</v>
      </c>
      <c r="BE172" s="130">
        <v>0</v>
      </c>
      <c r="BF172" s="130">
        <v>0</v>
      </c>
      <c r="BG172" s="130">
        <v>0</v>
      </c>
      <c r="BJ172" s="244">
        <v>0</v>
      </c>
      <c r="BK172" s="244">
        <v>0</v>
      </c>
      <c r="BL172" s="244">
        <v>0</v>
      </c>
      <c r="BM172" s="244">
        <v>0</v>
      </c>
    </row>
    <row r="173" spans="1:65" x14ac:dyDescent="0.25">
      <c r="A173" s="235" t="s">
        <v>1619</v>
      </c>
      <c r="B173" s="235" t="s">
        <v>1619</v>
      </c>
      <c r="E173" s="235">
        <v>16</v>
      </c>
      <c r="F173" s="235">
        <v>21</v>
      </c>
      <c r="G173" s="235">
        <v>42</v>
      </c>
      <c r="H173" s="235">
        <v>4</v>
      </c>
      <c r="I173" s="235">
        <v>3</v>
      </c>
      <c r="J173" s="235">
        <v>165</v>
      </c>
      <c r="K173" s="131" t="s">
        <v>5</v>
      </c>
      <c r="L173" s="59" t="s">
        <v>5</v>
      </c>
      <c r="M173" s="132" t="s">
        <v>5</v>
      </c>
      <c r="N173" s="132">
        <v>0</v>
      </c>
      <c r="O173" s="132">
        <v>0</v>
      </c>
      <c r="P173" s="130">
        <v>0</v>
      </c>
      <c r="Q173" s="59" t="s">
        <v>5</v>
      </c>
      <c r="R173" s="59" t="s">
        <v>5</v>
      </c>
      <c r="S173" s="138" t="s">
        <v>5</v>
      </c>
      <c r="T173" s="138" t="s">
        <v>5</v>
      </c>
      <c r="U173" s="138" t="s">
        <v>5</v>
      </c>
      <c r="V173" s="128" t="s">
        <v>5</v>
      </c>
      <c r="W173" s="138" t="s">
        <v>5</v>
      </c>
      <c r="X173" s="130">
        <v>0</v>
      </c>
      <c r="Y173" s="130">
        <v>0</v>
      </c>
      <c r="Z173" s="130">
        <v>0</v>
      </c>
      <c r="AA173" s="130">
        <v>0</v>
      </c>
      <c r="AB173" s="130">
        <v>0</v>
      </c>
      <c r="AC173" s="130">
        <v>0</v>
      </c>
      <c r="AD173" s="130">
        <v>0</v>
      </c>
      <c r="AE173" s="130">
        <v>0</v>
      </c>
      <c r="AF173" s="130">
        <v>0</v>
      </c>
      <c r="AG173" s="130">
        <v>0</v>
      </c>
      <c r="AH173" s="130">
        <v>0</v>
      </c>
      <c r="AI173" s="130">
        <v>0</v>
      </c>
      <c r="AJ173" s="130">
        <v>0</v>
      </c>
      <c r="AK173" s="130">
        <v>0</v>
      </c>
      <c r="AL173" s="130">
        <v>0</v>
      </c>
      <c r="AM173" s="130">
        <v>0</v>
      </c>
      <c r="AN173" s="130">
        <v>0</v>
      </c>
      <c r="AO173" s="130">
        <v>0</v>
      </c>
      <c r="AP173" s="130">
        <v>0</v>
      </c>
      <c r="AQ173" s="130">
        <v>0</v>
      </c>
      <c r="AR173" s="130">
        <v>0</v>
      </c>
      <c r="AS173" s="130">
        <v>0</v>
      </c>
      <c r="AT173" s="130">
        <v>0</v>
      </c>
      <c r="AU173" s="130">
        <v>0</v>
      </c>
      <c r="AV173" s="130">
        <v>0</v>
      </c>
      <c r="AW173" s="130">
        <v>0</v>
      </c>
      <c r="AX173" s="130">
        <v>0</v>
      </c>
      <c r="AY173" s="130">
        <v>0</v>
      </c>
      <c r="AZ173" s="130">
        <v>0</v>
      </c>
      <c r="BA173" s="130">
        <v>0</v>
      </c>
      <c r="BB173" s="130">
        <v>0</v>
      </c>
      <c r="BC173" s="130">
        <v>0</v>
      </c>
      <c r="BD173" s="130">
        <v>0</v>
      </c>
      <c r="BE173" s="130">
        <v>0</v>
      </c>
      <c r="BF173" s="130">
        <v>0</v>
      </c>
      <c r="BG173" s="130">
        <v>0</v>
      </c>
      <c r="BJ173" s="244">
        <v>0</v>
      </c>
      <c r="BK173" s="244">
        <v>0</v>
      </c>
      <c r="BL173" s="244">
        <v>0</v>
      </c>
      <c r="BM173" s="244">
        <v>0</v>
      </c>
    </row>
    <row r="174" spans="1:65" x14ac:dyDescent="0.25">
      <c r="A174" s="235" t="s">
        <v>1619</v>
      </c>
      <c r="B174" s="235" t="s">
        <v>1619</v>
      </c>
      <c r="E174" s="235">
        <v>16</v>
      </c>
      <c r="F174" s="235">
        <v>21</v>
      </c>
      <c r="G174" s="235">
        <v>42</v>
      </c>
      <c r="H174" s="235">
        <v>4</v>
      </c>
      <c r="I174" s="235">
        <v>3</v>
      </c>
      <c r="J174" s="235">
        <v>166</v>
      </c>
      <c r="K174" s="131" t="s">
        <v>5</v>
      </c>
      <c r="L174" s="59" t="s">
        <v>5</v>
      </c>
      <c r="M174" s="132" t="s">
        <v>5</v>
      </c>
      <c r="N174" s="132">
        <v>0</v>
      </c>
      <c r="O174" s="132">
        <v>0</v>
      </c>
      <c r="P174" s="130">
        <v>0</v>
      </c>
      <c r="Q174" s="59" t="s">
        <v>5</v>
      </c>
      <c r="R174" s="59" t="s">
        <v>5</v>
      </c>
      <c r="S174" s="138" t="s">
        <v>5</v>
      </c>
      <c r="T174" s="138" t="s">
        <v>5</v>
      </c>
      <c r="U174" s="138" t="s">
        <v>5</v>
      </c>
      <c r="V174" s="128" t="s">
        <v>5</v>
      </c>
      <c r="W174" s="138" t="s">
        <v>5</v>
      </c>
      <c r="X174" s="130">
        <v>0</v>
      </c>
      <c r="Y174" s="130">
        <v>0</v>
      </c>
      <c r="Z174" s="130">
        <v>0</v>
      </c>
      <c r="AA174" s="130">
        <v>0</v>
      </c>
      <c r="AB174" s="130">
        <v>0</v>
      </c>
      <c r="AC174" s="130">
        <v>0</v>
      </c>
      <c r="AD174" s="130">
        <v>0</v>
      </c>
      <c r="AE174" s="130">
        <v>0</v>
      </c>
      <c r="AF174" s="130">
        <v>0</v>
      </c>
      <c r="AG174" s="130">
        <v>0</v>
      </c>
      <c r="AH174" s="130">
        <v>0</v>
      </c>
      <c r="AI174" s="130">
        <v>0</v>
      </c>
      <c r="AJ174" s="130">
        <v>0</v>
      </c>
      <c r="AK174" s="130">
        <v>0</v>
      </c>
      <c r="AL174" s="130">
        <v>0</v>
      </c>
      <c r="AM174" s="130">
        <v>0</v>
      </c>
      <c r="AN174" s="130">
        <v>0</v>
      </c>
      <c r="AO174" s="130">
        <v>0</v>
      </c>
      <c r="AP174" s="130">
        <v>0</v>
      </c>
      <c r="AQ174" s="130">
        <v>0</v>
      </c>
      <c r="AR174" s="130">
        <v>0</v>
      </c>
      <c r="AS174" s="130">
        <v>0</v>
      </c>
      <c r="AT174" s="130">
        <v>0</v>
      </c>
      <c r="AU174" s="130">
        <v>0</v>
      </c>
      <c r="AV174" s="130">
        <v>0</v>
      </c>
      <c r="AW174" s="130">
        <v>0</v>
      </c>
      <c r="AX174" s="130">
        <v>0</v>
      </c>
      <c r="AY174" s="130">
        <v>0</v>
      </c>
      <c r="AZ174" s="130">
        <v>0</v>
      </c>
      <c r="BA174" s="130">
        <v>0</v>
      </c>
      <c r="BB174" s="130">
        <v>0</v>
      </c>
      <c r="BC174" s="130">
        <v>0</v>
      </c>
      <c r="BD174" s="130">
        <v>0</v>
      </c>
      <c r="BE174" s="130">
        <v>0</v>
      </c>
      <c r="BF174" s="130">
        <v>0</v>
      </c>
      <c r="BG174" s="130">
        <v>0</v>
      </c>
      <c r="BJ174" s="244">
        <v>0</v>
      </c>
      <c r="BK174" s="244">
        <v>0</v>
      </c>
      <c r="BL174" s="244">
        <v>0</v>
      </c>
      <c r="BM174" s="244">
        <v>0</v>
      </c>
    </row>
    <row r="175" spans="1:65" x14ac:dyDescent="0.25">
      <c r="A175" s="235" t="s">
        <v>1619</v>
      </c>
      <c r="B175" s="235" t="s">
        <v>1619</v>
      </c>
      <c r="E175" s="235">
        <v>16</v>
      </c>
      <c r="F175" s="235">
        <v>21</v>
      </c>
      <c r="G175" s="235">
        <v>42</v>
      </c>
      <c r="H175" s="235">
        <v>4</v>
      </c>
      <c r="I175" s="235">
        <v>3</v>
      </c>
      <c r="J175" s="235">
        <v>167</v>
      </c>
      <c r="K175" s="131" t="s">
        <v>5</v>
      </c>
      <c r="L175" s="59" t="s">
        <v>5</v>
      </c>
      <c r="M175" s="132" t="s">
        <v>5</v>
      </c>
      <c r="N175" s="132">
        <v>0</v>
      </c>
      <c r="O175" s="132">
        <v>0</v>
      </c>
      <c r="P175" s="130">
        <v>0</v>
      </c>
      <c r="Q175" s="59" t="s">
        <v>5</v>
      </c>
      <c r="R175" s="59" t="s">
        <v>5</v>
      </c>
      <c r="S175" s="138" t="s">
        <v>5</v>
      </c>
      <c r="T175" s="138" t="s">
        <v>5</v>
      </c>
      <c r="U175" s="138" t="s">
        <v>5</v>
      </c>
      <c r="V175" s="128" t="s">
        <v>5</v>
      </c>
      <c r="W175" s="138" t="s">
        <v>5</v>
      </c>
      <c r="X175" s="130">
        <v>0</v>
      </c>
      <c r="Y175" s="130">
        <v>0</v>
      </c>
      <c r="Z175" s="130">
        <v>0</v>
      </c>
      <c r="AA175" s="130">
        <v>0</v>
      </c>
      <c r="AB175" s="130">
        <v>0</v>
      </c>
      <c r="AC175" s="130">
        <v>0</v>
      </c>
      <c r="AD175" s="130">
        <v>0</v>
      </c>
      <c r="AE175" s="130">
        <v>0</v>
      </c>
      <c r="AF175" s="130">
        <v>0</v>
      </c>
      <c r="AG175" s="130">
        <v>0</v>
      </c>
      <c r="AH175" s="130">
        <v>0</v>
      </c>
      <c r="AI175" s="130">
        <v>0</v>
      </c>
      <c r="AJ175" s="130">
        <v>0</v>
      </c>
      <c r="AK175" s="130">
        <v>0</v>
      </c>
      <c r="AL175" s="130">
        <v>0</v>
      </c>
      <c r="AM175" s="130">
        <v>0</v>
      </c>
      <c r="AN175" s="130">
        <v>0</v>
      </c>
      <c r="AO175" s="130">
        <v>0</v>
      </c>
      <c r="AP175" s="130">
        <v>0</v>
      </c>
      <c r="AQ175" s="130">
        <v>0</v>
      </c>
      <c r="AR175" s="130">
        <v>0</v>
      </c>
      <c r="AS175" s="130">
        <v>0</v>
      </c>
      <c r="AT175" s="130">
        <v>0</v>
      </c>
      <c r="AU175" s="130">
        <v>0</v>
      </c>
      <c r="AV175" s="130">
        <v>0</v>
      </c>
      <c r="AW175" s="130">
        <v>0</v>
      </c>
      <c r="AX175" s="130">
        <v>0</v>
      </c>
      <c r="AY175" s="130">
        <v>0</v>
      </c>
      <c r="AZ175" s="130">
        <v>0</v>
      </c>
      <c r="BA175" s="130">
        <v>0</v>
      </c>
      <c r="BB175" s="130">
        <v>0</v>
      </c>
      <c r="BC175" s="130">
        <v>0</v>
      </c>
      <c r="BD175" s="130">
        <v>0</v>
      </c>
      <c r="BE175" s="130">
        <v>0</v>
      </c>
      <c r="BF175" s="130">
        <v>0</v>
      </c>
      <c r="BG175" s="130">
        <v>0</v>
      </c>
      <c r="BJ175" s="244">
        <v>0</v>
      </c>
      <c r="BK175" s="244">
        <v>0</v>
      </c>
      <c r="BL175" s="244">
        <v>0</v>
      </c>
      <c r="BM175" s="244">
        <v>0</v>
      </c>
    </row>
    <row r="176" spans="1:65" x14ac:dyDescent="0.25">
      <c r="A176" s="235" t="s">
        <v>1619</v>
      </c>
      <c r="B176" s="235" t="s">
        <v>1619</v>
      </c>
      <c r="E176" s="235">
        <v>16</v>
      </c>
      <c r="F176" s="235">
        <v>21</v>
      </c>
      <c r="G176" s="235">
        <v>42</v>
      </c>
      <c r="H176" s="235">
        <v>4</v>
      </c>
      <c r="I176" s="235">
        <v>3</v>
      </c>
      <c r="J176" s="235">
        <v>168</v>
      </c>
      <c r="K176" s="131" t="s">
        <v>5</v>
      </c>
      <c r="L176" s="59" t="s">
        <v>5</v>
      </c>
      <c r="M176" s="132" t="s">
        <v>5</v>
      </c>
      <c r="N176" s="132">
        <v>0</v>
      </c>
      <c r="O176" s="132">
        <v>0</v>
      </c>
      <c r="P176" s="130">
        <v>0</v>
      </c>
      <c r="Q176" s="59" t="s">
        <v>5</v>
      </c>
      <c r="R176" s="59" t="s">
        <v>5</v>
      </c>
      <c r="S176" s="138" t="s">
        <v>5</v>
      </c>
      <c r="T176" s="138" t="s">
        <v>5</v>
      </c>
      <c r="U176" s="138" t="s">
        <v>5</v>
      </c>
      <c r="V176" s="128" t="s">
        <v>5</v>
      </c>
      <c r="W176" s="138" t="s">
        <v>5</v>
      </c>
      <c r="X176" s="130">
        <v>0</v>
      </c>
      <c r="Y176" s="130">
        <v>0</v>
      </c>
      <c r="Z176" s="130">
        <v>0</v>
      </c>
      <c r="AA176" s="130">
        <v>0</v>
      </c>
      <c r="AB176" s="130">
        <v>0</v>
      </c>
      <c r="AC176" s="130">
        <v>0</v>
      </c>
      <c r="AD176" s="130">
        <v>0</v>
      </c>
      <c r="AE176" s="130">
        <v>0</v>
      </c>
      <c r="AF176" s="130">
        <v>0</v>
      </c>
      <c r="AG176" s="130">
        <v>0</v>
      </c>
      <c r="AH176" s="130">
        <v>0</v>
      </c>
      <c r="AI176" s="130">
        <v>0</v>
      </c>
      <c r="AJ176" s="130">
        <v>0</v>
      </c>
      <c r="AK176" s="130">
        <v>0</v>
      </c>
      <c r="AL176" s="130">
        <v>0</v>
      </c>
      <c r="AM176" s="130">
        <v>0</v>
      </c>
      <c r="AN176" s="130">
        <v>0</v>
      </c>
      <c r="AO176" s="130">
        <v>0</v>
      </c>
      <c r="AP176" s="130">
        <v>0</v>
      </c>
      <c r="AQ176" s="130">
        <v>0</v>
      </c>
      <c r="AR176" s="130">
        <v>0</v>
      </c>
      <c r="AS176" s="130">
        <v>0</v>
      </c>
      <c r="AT176" s="130">
        <v>0</v>
      </c>
      <c r="AU176" s="130">
        <v>0</v>
      </c>
      <c r="AV176" s="130">
        <v>0</v>
      </c>
      <c r="AW176" s="130">
        <v>0</v>
      </c>
      <c r="AX176" s="130">
        <v>0</v>
      </c>
      <c r="AY176" s="130">
        <v>0</v>
      </c>
      <c r="AZ176" s="130">
        <v>0</v>
      </c>
      <c r="BA176" s="130">
        <v>0</v>
      </c>
      <c r="BB176" s="130">
        <v>0</v>
      </c>
      <c r="BC176" s="130">
        <v>0</v>
      </c>
      <c r="BD176" s="130">
        <v>0</v>
      </c>
      <c r="BE176" s="130">
        <v>0</v>
      </c>
      <c r="BF176" s="130">
        <v>0</v>
      </c>
      <c r="BG176" s="130">
        <v>0</v>
      </c>
      <c r="BJ176" s="244">
        <v>0</v>
      </c>
      <c r="BK176" s="244">
        <v>0</v>
      </c>
      <c r="BL176" s="244">
        <v>0</v>
      </c>
      <c r="BM176" s="244">
        <v>0</v>
      </c>
    </row>
    <row r="177" spans="1:65" x14ac:dyDescent="0.25">
      <c r="A177" s="235" t="s">
        <v>1619</v>
      </c>
      <c r="B177" s="235" t="s">
        <v>1619</v>
      </c>
      <c r="E177" s="235">
        <v>16</v>
      </c>
      <c r="F177" s="235">
        <v>21</v>
      </c>
      <c r="G177" s="235">
        <v>42</v>
      </c>
      <c r="H177" s="235">
        <v>4</v>
      </c>
      <c r="I177" s="235">
        <v>3</v>
      </c>
      <c r="J177" s="235">
        <v>169</v>
      </c>
      <c r="K177" s="131" t="s">
        <v>5</v>
      </c>
      <c r="L177" s="59" t="s">
        <v>5</v>
      </c>
      <c r="M177" s="132" t="s">
        <v>5</v>
      </c>
      <c r="N177" s="132">
        <v>0</v>
      </c>
      <c r="O177" s="132">
        <v>0</v>
      </c>
      <c r="P177" s="130">
        <v>0</v>
      </c>
      <c r="Q177" s="59" t="s">
        <v>5</v>
      </c>
      <c r="R177" s="59" t="s">
        <v>5</v>
      </c>
      <c r="S177" s="138" t="s">
        <v>5</v>
      </c>
      <c r="T177" s="138" t="s">
        <v>5</v>
      </c>
      <c r="U177" s="138" t="s">
        <v>5</v>
      </c>
      <c r="V177" s="128" t="s">
        <v>5</v>
      </c>
      <c r="W177" s="138" t="s">
        <v>5</v>
      </c>
      <c r="X177" s="130">
        <v>0</v>
      </c>
      <c r="Y177" s="130">
        <v>0</v>
      </c>
      <c r="Z177" s="130">
        <v>0</v>
      </c>
      <c r="AA177" s="130">
        <v>0</v>
      </c>
      <c r="AB177" s="130">
        <v>0</v>
      </c>
      <c r="AC177" s="130">
        <v>0</v>
      </c>
      <c r="AD177" s="130">
        <v>0</v>
      </c>
      <c r="AE177" s="130">
        <v>0</v>
      </c>
      <c r="AF177" s="130">
        <v>0</v>
      </c>
      <c r="AG177" s="130">
        <v>0</v>
      </c>
      <c r="AH177" s="130">
        <v>0</v>
      </c>
      <c r="AI177" s="130">
        <v>0</v>
      </c>
      <c r="AJ177" s="130">
        <v>0</v>
      </c>
      <c r="AK177" s="130">
        <v>0</v>
      </c>
      <c r="AL177" s="130">
        <v>0</v>
      </c>
      <c r="AM177" s="130">
        <v>0</v>
      </c>
      <c r="AN177" s="130">
        <v>0</v>
      </c>
      <c r="AO177" s="130">
        <v>0</v>
      </c>
      <c r="AP177" s="130">
        <v>0</v>
      </c>
      <c r="AQ177" s="130">
        <v>0</v>
      </c>
      <c r="AR177" s="130">
        <v>0</v>
      </c>
      <c r="AS177" s="130">
        <v>0</v>
      </c>
      <c r="AT177" s="130">
        <v>0</v>
      </c>
      <c r="AU177" s="130">
        <v>0</v>
      </c>
      <c r="AV177" s="130">
        <v>0</v>
      </c>
      <c r="AW177" s="130">
        <v>0</v>
      </c>
      <c r="AX177" s="130">
        <v>0</v>
      </c>
      <c r="AY177" s="130">
        <v>0</v>
      </c>
      <c r="AZ177" s="130">
        <v>0</v>
      </c>
      <c r="BA177" s="130">
        <v>0</v>
      </c>
      <c r="BB177" s="130">
        <v>0</v>
      </c>
      <c r="BC177" s="130">
        <v>0</v>
      </c>
      <c r="BD177" s="130">
        <v>0</v>
      </c>
      <c r="BE177" s="130">
        <v>0</v>
      </c>
      <c r="BF177" s="130">
        <v>0</v>
      </c>
      <c r="BG177" s="130">
        <v>0</v>
      </c>
      <c r="BJ177" s="244">
        <v>0</v>
      </c>
      <c r="BK177" s="244">
        <v>0</v>
      </c>
      <c r="BL177" s="244">
        <v>0</v>
      </c>
      <c r="BM177" s="244">
        <v>0</v>
      </c>
    </row>
    <row r="178" spans="1:65" x14ac:dyDescent="0.25">
      <c r="A178" s="235" t="s">
        <v>1619</v>
      </c>
      <c r="B178" s="235" t="s">
        <v>1619</v>
      </c>
      <c r="E178" s="235">
        <v>16</v>
      </c>
      <c r="F178" s="235">
        <v>21</v>
      </c>
      <c r="G178" s="235">
        <v>42</v>
      </c>
      <c r="H178" s="235">
        <v>4</v>
      </c>
      <c r="I178" s="235">
        <v>3</v>
      </c>
      <c r="J178" s="235">
        <v>170</v>
      </c>
      <c r="K178" s="131" t="s">
        <v>5</v>
      </c>
      <c r="L178" s="59" t="s">
        <v>5</v>
      </c>
      <c r="M178" s="132" t="s">
        <v>5</v>
      </c>
      <c r="N178" s="132">
        <v>0</v>
      </c>
      <c r="O178" s="132">
        <v>0</v>
      </c>
      <c r="P178" s="130">
        <v>0</v>
      </c>
      <c r="Q178" s="59" t="s">
        <v>5</v>
      </c>
      <c r="R178" s="59" t="s">
        <v>5</v>
      </c>
      <c r="S178" s="138" t="s">
        <v>5</v>
      </c>
      <c r="T178" s="138" t="s">
        <v>5</v>
      </c>
      <c r="U178" s="138" t="s">
        <v>5</v>
      </c>
      <c r="V178" s="128" t="s">
        <v>5</v>
      </c>
      <c r="W178" s="138" t="s">
        <v>5</v>
      </c>
      <c r="X178" s="130">
        <v>0</v>
      </c>
      <c r="Y178" s="130">
        <v>0</v>
      </c>
      <c r="Z178" s="130">
        <v>0</v>
      </c>
      <c r="AA178" s="130">
        <v>0</v>
      </c>
      <c r="AB178" s="130">
        <v>0</v>
      </c>
      <c r="AC178" s="130">
        <v>0</v>
      </c>
      <c r="AD178" s="130">
        <v>0</v>
      </c>
      <c r="AE178" s="130">
        <v>0</v>
      </c>
      <c r="AF178" s="130">
        <v>0</v>
      </c>
      <c r="AG178" s="130">
        <v>0</v>
      </c>
      <c r="AH178" s="130">
        <v>0</v>
      </c>
      <c r="AI178" s="130">
        <v>0</v>
      </c>
      <c r="AJ178" s="130">
        <v>0</v>
      </c>
      <c r="AK178" s="130">
        <v>0</v>
      </c>
      <c r="AL178" s="130">
        <v>0</v>
      </c>
      <c r="AM178" s="130">
        <v>0</v>
      </c>
      <c r="AN178" s="130">
        <v>0</v>
      </c>
      <c r="AO178" s="130">
        <v>0</v>
      </c>
      <c r="AP178" s="130">
        <v>0</v>
      </c>
      <c r="AQ178" s="130">
        <v>0</v>
      </c>
      <c r="AR178" s="130">
        <v>0</v>
      </c>
      <c r="AS178" s="130">
        <v>0</v>
      </c>
      <c r="AT178" s="130">
        <v>0</v>
      </c>
      <c r="AU178" s="130">
        <v>0</v>
      </c>
      <c r="AV178" s="130">
        <v>0</v>
      </c>
      <c r="AW178" s="130">
        <v>0</v>
      </c>
      <c r="AX178" s="130">
        <v>0</v>
      </c>
      <c r="AY178" s="130">
        <v>0</v>
      </c>
      <c r="AZ178" s="130">
        <v>0</v>
      </c>
      <c r="BA178" s="130">
        <v>0</v>
      </c>
      <c r="BB178" s="130">
        <v>0</v>
      </c>
      <c r="BC178" s="130">
        <v>0</v>
      </c>
      <c r="BD178" s="130">
        <v>0</v>
      </c>
      <c r="BE178" s="130">
        <v>0</v>
      </c>
      <c r="BF178" s="130">
        <v>0</v>
      </c>
      <c r="BG178" s="130">
        <v>0</v>
      </c>
      <c r="BJ178" s="244">
        <v>0</v>
      </c>
      <c r="BK178" s="244">
        <v>0</v>
      </c>
      <c r="BL178" s="244">
        <v>0</v>
      </c>
      <c r="BM178" s="244">
        <v>0</v>
      </c>
    </row>
    <row r="179" spans="1:65" x14ac:dyDescent="0.25">
      <c r="A179" s="235" t="s">
        <v>1619</v>
      </c>
      <c r="B179" s="235" t="s">
        <v>1619</v>
      </c>
      <c r="E179" s="235">
        <v>16</v>
      </c>
      <c r="F179" s="235">
        <v>21</v>
      </c>
      <c r="G179" s="235">
        <v>42</v>
      </c>
      <c r="H179" s="235">
        <v>4</v>
      </c>
      <c r="I179" s="235">
        <v>3</v>
      </c>
      <c r="J179" s="235">
        <v>171</v>
      </c>
      <c r="K179" s="131" t="s">
        <v>5</v>
      </c>
      <c r="L179" s="59" t="s">
        <v>5</v>
      </c>
      <c r="M179" s="132" t="s">
        <v>5</v>
      </c>
      <c r="N179" s="132">
        <v>0</v>
      </c>
      <c r="O179" s="132">
        <v>0</v>
      </c>
      <c r="P179" s="130">
        <v>0</v>
      </c>
      <c r="Q179" s="59" t="s">
        <v>5</v>
      </c>
      <c r="R179" s="59" t="s">
        <v>5</v>
      </c>
      <c r="S179" s="138" t="s">
        <v>5</v>
      </c>
      <c r="T179" s="138" t="s">
        <v>5</v>
      </c>
      <c r="U179" s="138" t="s">
        <v>5</v>
      </c>
      <c r="V179" s="128" t="s">
        <v>5</v>
      </c>
      <c r="W179" s="138" t="s">
        <v>5</v>
      </c>
      <c r="X179" s="130">
        <v>0</v>
      </c>
      <c r="Y179" s="130">
        <v>0</v>
      </c>
      <c r="Z179" s="130">
        <v>0</v>
      </c>
      <c r="AA179" s="130">
        <v>0</v>
      </c>
      <c r="AB179" s="130">
        <v>0</v>
      </c>
      <c r="AC179" s="130">
        <v>0</v>
      </c>
      <c r="AD179" s="130">
        <v>0</v>
      </c>
      <c r="AE179" s="130">
        <v>0</v>
      </c>
      <c r="AF179" s="130">
        <v>0</v>
      </c>
      <c r="AG179" s="130">
        <v>0</v>
      </c>
      <c r="AH179" s="130">
        <v>0</v>
      </c>
      <c r="AI179" s="130">
        <v>0</v>
      </c>
      <c r="AJ179" s="130">
        <v>0</v>
      </c>
      <c r="AK179" s="130">
        <v>0</v>
      </c>
      <c r="AL179" s="130">
        <v>0</v>
      </c>
      <c r="AM179" s="130">
        <v>0</v>
      </c>
      <c r="AN179" s="130">
        <v>0</v>
      </c>
      <c r="AO179" s="130">
        <v>0</v>
      </c>
      <c r="AP179" s="130">
        <v>0</v>
      </c>
      <c r="AQ179" s="130">
        <v>0</v>
      </c>
      <c r="AR179" s="130">
        <v>0</v>
      </c>
      <c r="AS179" s="130">
        <v>0</v>
      </c>
      <c r="AT179" s="130">
        <v>0</v>
      </c>
      <c r="AU179" s="130">
        <v>0</v>
      </c>
      <c r="AV179" s="130">
        <v>0</v>
      </c>
      <c r="AW179" s="130">
        <v>0</v>
      </c>
      <c r="AX179" s="130">
        <v>0</v>
      </c>
      <c r="AY179" s="130">
        <v>0</v>
      </c>
      <c r="AZ179" s="130">
        <v>0</v>
      </c>
      <c r="BA179" s="130">
        <v>0</v>
      </c>
      <c r="BB179" s="130">
        <v>0</v>
      </c>
      <c r="BC179" s="130">
        <v>0</v>
      </c>
      <c r="BD179" s="130">
        <v>0</v>
      </c>
      <c r="BE179" s="130">
        <v>0</v>
      </c>
      <c r="BF179" s="130">
        <v>0</v>
      </c>
      <c r="BG179" s="130">
        <v>0</v>
      </c>
      <c r="BJ179" s="244">
        <v>0</v>
      </c>
      <c r="BK179" s="244">
        <v>0</v>
      </c>
      <c r="BL179" s="244">
        <v>0</v>
      </c>
      <c r="BM179" s="244">
        <v>0</v>
      </c>
    </row>
    <row r="180" spans="1:65" x14ac:dyDescent="0.25">
      <c r="A180" s="235" t="s">
        <v>1619</v>
      </c>
      <c r="B180" s="235" t="s">
        <v>1619</v>
      </c>
      <c r="E180" s="235">
        <v>16</v>
      </c>
      <c r="F180" s="235">
        <v>21</v>
      </c>
      <c r="G180" s="235">
        <v>42</v>
      </c>
      <c r="H180" s="235">
        <v>4</v>
      </c>
      <c r="I180" s="235">
        <v>3</v>
      </c>
      <c r="J180" s="235">
        <v>172</v>
      </c>
      <c r="K180" s="131" t="s">
        <v>5</v>
      </c>
      <c r="L180" s="59" t="s">
        <v>5</v>
      </c>
      <c r="M180" s="132" t="s">
        <v>5</v>
      </c>
      <c r="N180" s="132">
        <v>0</v>
      </c>
      <c r="O180" s="132">
        <v>0</v>
      </c>
      <c r="P180" s="130">
        <v>0</v>
      </c>
      <c r="Q180" s="59" t="s">
        <v>5</v>
      </c>
      <c r="R180" s="59" t="s">
        <v>5</v>
      </c>
      <c r="S180" s="138" t="s">
        <v>5</v>
      </c>
      <c r="T180" s="138" t="s">
        <v>5</v>
      </c>
      <c r="U180" s="138" t="s">
        <v>5</v>
      </c>
      <c r="V180" s="128" t="s">
        <v>5</v>
      </c>
      <c r="W180" s="138" t="s">
        <v>5</v>
      </c>
      <c r="X180" s="130">
        <v>0</v>
      </c>
      <c r="Y180" s="130">
        <v>0</v>
      </c>
      <c r="Z180" s="130">
        <v>0</v>
      </c>
      <c r="AA180" s="130">
        <v>0</v>
      </c>
      <c r="AB180" s="130">
        <v>0</v>
      </c>
      <c r="AC180" s="130">
        <v>0</v>
      </c>
      <c r="AD180" s="130">
        <v>0</v>
      </c>
      <c r="AE180" s="130">
        <v>0</v>
      </c>
      <c r="AF180" s="130">
        <v>0</v>
      </c>
      <c r="AG180" s="130">
        <v>0</v>
      </c>
      <c r="AH180" s="130">
        <v>0</v>
      </c>
      <c r="AI180" s="130">
        <v>0</v>
      </c>
      <c r="AJ180" s="130">
        <v>0</v>
      </c>
      <c r="AK180" s="130">
        <v>0</v>
      </c>
      <c r="AL180" s="130">
        <v>0</v>
      </c>
      <c r="AM180" s="130">
        <v>0</v>
      </c>
      <c r="AN180" s="130">
        <v>0</v>
      </c>
      <c r="AO180" s="130">
        <v>0</v>
      </c>
      <c r="AP180" s="130">
        <v>0</v>
      </c>
      <c r="AQ180" s="130">
        <v>0</v>
      </c>
      <c r="AR180" s="130">
        <v>0</v>
      </c>
      <c r="AS180" s="130">
        <v>0</v>
      </c>
      <c r="AT180" s="130">
        <v>0</v>
      </c>
      <c r="AU180" s="130">
        <v>0</v>
      </c>
      <c r="AV180" s="130">
        <v>0</v>
      </c>
      <c r="AW180" s="130">
        <v>0</v>
      </c>
      <c r="AX180" s="130">
        <v>0</v>
      </c>
      <c r="AY180" s="130">
        <v>0</v>
      </c>
      <c r="AZ180" s="130">
        <v>0</v>
      </c>
      <c r="BA180" s="130">
        <v>0</v>
      </c>
      <c r="BB180" s="130">
        <v>0</v>
      </c>
      <c r="BC180" s="130">
        <v>0</v>
      </c>
      <c r="BD180" s="130">
        <v>0</v>
      </c>
      <c r="BE180" s="130">
        <v>0</v>
      </c>
      <c r="BF180" s="130">
        <v>0</v>
      </c>
      <c r="BG180" s="130">
        <v>0</v>
      </c>
      <c r="BJ180" s="244">
        <v>0</v>
      </c>
      <c r="BK180" s="244">
        <v>0</v>
      </c>
      <c r="BL180" s="244">
        <v>0</v>
      </c>
      <c r="BM180" s="244">
        <v>0</v>
      </c>
    </row>
    <row r="181" spans="1:65" x14ac:dyDescent="0.25">
      <c r="A181" s="235" t="s">
        <v>1619</v>
      </c>
      <c r="B181" s="235" t="s">
        <v>1619</v>
      </c>
      <c r="E181" s="235">
        <v>16</v>
      </c>
      <c r="F181" s="235">
        <v>21</v>
      </c>
      <c r="G181" s="235">
        <v>42</v>
      </c>
      <c r="H181" s="235">
        <v>4</v>
      </c>
      <c r="I181" s="235">
        <v>3</v>
      </c>
      <c r="J181" s="235">
        <v>173</v>
      </c>
      <c r="K181" s="131" t="s">
        <v>5</v>
      </c>
      <c r="L181" s="59" t="s">
        <v>5</v>
      </c>
      <c r="M181" s="132" t="s">
        <v>5</v>
      </c>
      <c r="N181" s="132">
        <v>0</v>
      </c>
      <c r="O181" s="132">
        <v>0</v>
      </c>
      <c r="P181" s="130">
        <v>0</v>
      </c>
      <c r="Q181" s="59" t="s">
        <v>5</v>
      </c>
      <c r="R181" s="59" t="s">
        <v>5</v>
      </c>
      <c r="S181" s="138" t="s">
        <v>5</v>
      </c>
      <c r="T181" s="138" t="s">
        <v>5</v>
      </c>
      <c r="U181" s="138" t="s">
        <v>5</v>
      </c>
      <c r="V181" s="128" t="s">
        <v>5</v>
      </c>
      <c r="W181" s="138" t="s">
        <v>5</v>
      </c>
      <c r="X181" s="130">
        <v>0</v>
      </c>
      <c r="Y181" s="130">
        <v>0</v>
      </c>
      <c r="Z181" s="130">
        <v>0</v>
      </c>
      <c r="AA181" s="130">
        <v>0</v>
      </c>
      <c r="AB181" s="130">
        <v>0</v>
      </c>
      <c r="AC181" s="130">
        <v>0</v>
      </c>
      <c r="AD181" s="130">
        <v>0</v>
      </c>
      <c r="AE181" s="130">
        <v>0</v>
      </c>
      <c r="AF181" s="130">
        <v>0</v>
      </c>
      <c r="AG181" s="130">
        <v>0</v>
      </c>
      <c r="AH181" s="130">
        <v>0</v>
      </c>
      <c r="AI181" s="130">
        <v>0</v>
      </c>
      <c r="AJ181" s="130">
        <v>0</v>
      </c>
      <c r="AK181" s="130">
        <v>0</v>
      </c>
      <c r="AL181" s="130">
        <v>0</v>
      </c>
      <c r="AM181" s="130">
        <v>0</v>
      </c>
      <c r="AN181" s="130">
        <v>0</v>
      </c>
      <c r="AO181" s="130">
        <v>0</v>
      </c>
      <c r="AP181" s="130">
        <v>0</v>
      </c>
      <c r="AQ181" s="130">
        <v>0</v>
      </c>
      <c r="AR181" s="130">
        <v>0</v>
      </c>
      <c r="AS181" s="130">
        <v>0</v>
      </c>
      <c r="AT181" s="130">
        <v>0</v>
      </c>
      <c r="AU181" s="130">
        <v>0</v>
      </c>
      <c r="AV181" s="130">
        <v>0</v>
      </c>
      <c r="AW181" s="130">
        <v>0</v>
      </c>
      <c r="AX181" s="130">
        <v>0</v>
      </c>
      <c r="AY181" s="130">
        <v>0</v>
      </c>
      <c r="AZ181" s="130">
        <v>0</v>
      </c>
      <c r="BA181" s="130">
        <v>0</v>
      </c>
      <c r="BB181" s="130">
        <v>0</v>
      </c>
      <c r="BC181" s="130">
        <v>0</v>
      </c>
      <c r="BD181" s="130">
        <v>0</v>
      </c>
      <c r="BE181" s="130">
        <v>0</v>
      </c>
      <c r="BF181" s="130">
        <v>0</v>
      </c>
      <c r="BG181" s="130">
        <v>0</v>
      </c>
      <c r="BJ181" s="244">
        <v>0</v>
      </c>
      <c r="BK181" s="244">
        <v>0</v>
      </c>
      <c r="BL181" s="244">
        <v>0</v>
      </c>
      <c r="BM181" s="244">
        <v>0</v>
      </c>
    </row>
    <row r="182" spans="1:65" x14ac:dyDescent="0.25">
      <c r="A182" s="235" t="s">
        <v>1619</v>
      </c>
      <c r="B182" s="235" t="s">
        <v>1619</v>
      </c>
      <c r="E182" s="235">
        <v>16</v>
      </c>
      <c r="F182" s="235">
        <v>21</v>
      </c>
      <c r="G182" s="235">
        <v>42</v>
      </c>
      <c r="H182" s="235">
        <v>4</v>
      </c>
      <c r="I182" s="235">
        <v>3</v>
      </c>
      <c r="J182" s="235">
        <v>174</v>
      </c>
      <c r="K182" s="131" t="s">
        <v>5</v>
      </c>
      <c r="L182" s="59" t="s">
        <v>5</v>
      </c>
      <c r="M182" s="132" t="s">
        <v>5</v>
      </c>
      <c r="N182" s="132">
        <v>0</v>
      </c>
      <c r="O182" s="132">
        <v>0</v>
      </c>
      <c r="P182" s="130">
        <v>0</v>
      </c>
      <c r="Q182" s="59" t="s">
        <v>5</v>
      </c>
      <c r="R182" s="59" t="s">
        <v>5</v>
      </c>
      <c r="S182" s="138" t="s">
        <v>5</v>
      </c>
      <c r="T182" s="138" t="s">
        <v>5</v>
      </c>
      <c r="U182" s="138" t="s">
        <v>5</v>
      </c>
      <c r="V182" s="128" t="s">
        <v>5</v>
      </c>
      <c r="W182" s="138" t="s">
        <v>5</v>
      </c>
      <c r="X182" s="130">
        <v>0</v>
      </c>
      <c r="Y182" s="130">
        <v>0</v>
      </c>
      <c r="Z182" s="130">
        <v>0</v>
      </c>
      <c r="AA182" s="130">
        <v>0</v>
      </c>
      <c r="AB182" s="130">
        <v>0</v>
      </c>
      <c r="AC182" s="130">
        <v>0</v>
      </c>
      <c r="AD182" s="130">
        <v>0</v>
      </c>
      <c r="AE182" s="130">
        <v>0</v>
      </c>
      <c r="AF182" s="130">
        <v>0</v>
      </c>
      <c r="AG182" s="130">
        <v>0</v>
      </c>
      <c r="AH182" s="130">
        <v>0</v>
      </c>
      <c r="AI182" s="130">
        <v>0</v>
      </c>
      <c r="AJ182" s="130">
        <v>0</v>
      </c>
      <c r="AK182" s="130">
        <v>0</v>
      </c>
      <c r="AL182" s="130">
        <v>0</v>
      </c>
      <c r="AM182" s="130">
        <v>0</v>
      </c>
      <c r="AN182" s="130">
        <v>0</v>
      </c>
      <c r="AO182" s="130">
        <v>0</v>
      </c>
      <c r="AP182" s="130">
        <v>0</v>
      </c>
      <c r="AQ182" s="130">
        <v>0</v>
      </c>
      <c r="AR182" s="130">
        <v>0</v>
      </c>
      <c r="AS182" s="130">
        <v>0</v>
      </c>
      <c r="AT182" s="130">
        <v>0</v>
      </c>
      <c r="AU182" s="130">
        <v>0</v>
      </c>
      <c r="AV182" s="130">
        <v>0</v>
      </c>
      <c r="AW182" s="130">
        <v>0</v>
      </c>
      <c r="AX182" s="130">
        <v>0</v>
      </c>
      <c r="AY182" s="130">
        <v>0</v>
      </c>
      <c r="AZ182" s="130">
        <v>0</v>
      </c>
      <c r="BA182" s="130">
        <v>0</v>
      </c>
      <c r="BB182" s="130">
        <v>0</v>
      </c>
      <c r="BC182" s="130">
        <v>0</v>
      </c>
      <c r="BD182" s="130">
        <v>0</v>
      </c>
      <c r="BE182" s="130">
        <v>0</v>
      </c>
      <c r="BF182" s="130">
        <v>0</v>
      </c>
      <c r="BG182" s="130">
        <v>0</v>
      </c>
      <c r="BJ182" s="244">
        <v>0</v>
      </c>
      <c r="BK182" s="244">
        <v>0</v>
      </c>
      <c r="BL182" s="244">
        <v>0</v>
      </c>
      <c r="BM182" s="244">
        <v>0</v>
      </c>
    </row>
    <row r="183" spans="1:65" x14ac:dyDescent="0.25">
      <c r="A183" s="235" t="s">
        <v>1619</v>
      </c>
      <c r="B183" s="235" t="s">
        <v>1619</v>
      </c>
      <c r="E183" s="235">
        <v>16</v>
      </c>
      <c r="F183" s="235">
        <v>21</v>
      </c>
      <c r="G183" s="235">
        <v>42</v>
      </c>
      <c r="H183" s="235">
        <v>4</v>
      </c>
      <c r="I183" s="235">
        <v>3</v>
      </c>
      <c r="J183" s="235">
        <v>175</v>
      </c>
      <c r="K183" s="131" t="s">
        <v>5</v>
      </c>
      <c r="L183" s="59" t="s">
        <v>5</v>
      </c>
      <c r="M183" s="132" t="s">
        <v>5</v>
      </c>
      <c r="N183" s="132">
        <v>0</v>
      </c>
      <c r="O183" s="132">
        <v>0</v>
      </c>
      <c r="P183" s="130">
        <v>0</v>
      </c>
      <c r="Q183" s="59" t="s">
        <v>5</v>
      </c>
      <c r="R183" s="59" t="s">
        <v>5</v>
      </c>
      <c r="S183" s="138" t="s">
        <v>5</v>
      </c>
      <c r="T183" s="138" t="s">
        <v>5</v>
      </c>
      <c r="U183" s="138" t="s">
        <v>5</v>
      </c>
      <c r="V183" s="128" t="s">
        <v>5</v>
      </c>
      <c r="W183" s="138" t="s">
        <v>5</v>
      </c>
      <c r="X183" s="130">
        <v>0</v>
      </c>
      <c r="Y183" s="130">
        <v>0</v>
      </c>
      <c r="Z183" s="130">
        <v>0</v>
      </c>
      <c r="AA183" s="130">
        <v>0</v>
      </c>
      <c r="AB183" s="130">
        <v>0</v>
      </c>
      <c r="AC183" s="130">
        <v>0</v>
      </c>
      <c r="AD183" s="130">
        <v>0</v>
      </c>
      <c r="AE183" s="130">
        <v>0</v>
      </c>
      <c r="AF183" s="130">
        <v>0</v>
      </c>
      <c r="AG183" s="130">
        <v>0</v>
      </c>
      <c r="AH183" s="130">
        <v>0</v>
      </c>
      <c r="AI183" s="130">
        <v>0</v>
      </c>
      <c r="AJ183" s="130">
        <v>0</v>
      </c>
      <c r="AK183" s="130">
        <v>0</v>
      </c>
      <c r="AL183" s="130">
        <v>0</v>
      </c>
      <c r="AM183" s="130">
        <v>0</v>
      </c>
      <c r="AN183" s="130">
        <v>0</v>
      </c>
      <c r="AO183" s="130">
        <v>0</v>
      </c>
      <c r="AP183" s="130">
        <v>0</v>
      </c>
      <c r="AQ183" s="130">
        <v>0</v>
      </c>
      <c r="AR183" s="130">
        <v>0</v>
      </c>
      <c r="AS183" s="130">
        <v>0</v>
      </c>
      <c r="AT183" s="130">
        <v>0</v>
      </c>
      <c r="AU183" s="130">
        <v>0</v>
      </c>
      <c r="AV183" s="130">
        <v>0</v>
      </c>
      <c r="AW183" s="130">
        <v>0</v>
      </c>
      <c r="AX183" s="130">
        <v>0</v>
      </c>
      <c r="AY183" s="130">
        <v>0</v>
      </c>
      <c r="AZ183" s="130">
        <v>0</v>
      </c>
      <c r="BA183" s="130">
        <v>0</v>
      </c>
      <c r="BB183" s="130">
        <v>0</v>
      </c>
      <c r="BC183" s="130">
        <v>0</v>
      </c>
      <c r="BD183" s="130">
        <v>0</v>
      </c>
      <c r="BE183" s="130">
        <v>0</v>
      </c>
      <c r="BF183" s="130">
        <v>0</v>
      </c>
      <c r="BG183" s="130">
        <v>0</v>
      </c>
      <c r="BJ183" s="244">
        <v>0</v>
      </c>
      <c r="BK183" s="244">
        <v>0</v>
      </c>
      <c r="BL183" s="244">
        <v>0</v>
      </c>
      <c r="BM183" s="244">
        <v>0</v>
      </c>
    </row>
    <row r="184" spans="1:65" x14ac:dyDescent="0.25">
      <c r="A184" s="235" t="s">
        <v>1619</v>
      </c>
      <c r="B184" s="235" t="s">
        <v>1619</v>
      </c>
      <c r="E184" s="235">
        <v>16</v>
      </c>
      <c r="F184" s="235">
        <v>21</v>
      </c>
      <c r="G184" s="235">
        <v>42</v>
      </c>
      <c r="H184" s="235">
        <v>4</v>
      </c>
      <c r="I184" s="235">
        <v>3</v>
      </c>
      <c r="J184" s="235">
        <v>176</v>
      </c>
      <c r="K184" s="131" t="s">
        <v>5</v>
      </c>
      <c r="L184" s="59" t="s">
        <v>5</v>
      </c>
      <c r="M184" s="132" t="s">
        <v>5</v>
      </c>
      <c r="N184" s="132">
        <v>0</v>
      </c>
      <c r="O184" s="132">
        <v>0</v>
      </c>
      <c r="P184" s="130">
        <v>0</v>
      </c>
      <c r="Q184" s="59" t="s">
        <v>5</v>
      </c>
      <c r="R184" s="59" t="s">
        <v>5</v>
      </c>
      <c r="S184" s="138" t="s">
        <v>5</v>
      </c>
      <c r="T184" s="138" t="s">
        <v>5</v>
      </c>
      <c r="U184" s="138" t="s">
        <v>5</v>
      </c>
      <c r="V184" s="128" t="s">
        <v>5</v>
      </c>
      <c r="W184" s="138" t="s">
        <v>5</v>
      </c>
      <c r="X184" s="130">
        <v>0</v>
      </c>
      <c r="Y184" s="130">
        <v>0</v>
      </c>
      <c r="Z184" s="130">
        <v>0</v>
      </c>
      <c r="AA184" s="130">
        <v>0</v>
      </c>
      <c r="AB184" s="130">
        <v>0</v>
      </c>
      <c r="AC184" s="130">
        <v>0</v>
      </c>
      <c r="AD184" s="130">
        <v>0</v>
      </c>
      <c r="AE184" s="130">
        <v>0</v>
      </c>
      <c r="AF184" s="130">
        <v>0</v>
      </c>
      <c r="AG184" s="130">
        <v>0</v>
      </c>
      <c r="AH184" s="130">
        <v>0</v>
      </c>
      <c r="AI184" s="130">
        <v>0</v>
      </c>
      <c r="AJ184" s="130">
        <v>0</v>
      </c>
      <c r="AK184" s="130">
        <v>0</v>
      </c>
      <c r="AL184" s="130">
        <v>0</v>
      </c>
      <c r="AM184" s="130">
        <v>0</v>
      </c>
      <c r="AN184" s="130">
        <v>0</v>
      </c>
      <c r="AO184" s="130">
        <v>0</v>
      </c>
      <c r="AP184" s="130">
        <v>0</v>
      </c>
      <c r="AQ184" s="130">
        <v>0</v>
      </c>
      <c r="AR184" s="130">
        <v>0</v>
      </c>
      <c r="AS184" s="130">
        <v>0</v>
      </c>
      <c r="AT184" s="130">
        <v>0</v>
      </c>
      <c r="AU184" s="130">
        <v>0</v>
      </c>
      <c r="AV184" s="130">
        <v>0</v>
      </c>
      <c r="AW184" s="130">
        <v>0</v>
      </c>
      <c r="AX184" s="130">
        <v>0</v>
      </c>
      <c r="AY184" s="130">
        <v>0</v>
      </c>
      <c r="AZ184" s="130">
        <v>0</v>
      </c>
      <c r="BA184" s="130">
        <v>0</v>
      </c>
      <c r="BB184" s="130">
        <v>0</v>
      </c>
      <c r="BC184" s="130">
        <v>0</v>
      </c>
      <c r="BD184" s="130">
        <v>0</v>
      </c>
      <c r="BE184" s="130">
        <v>0</v>
      </c>
      <c r="BF184" s="130">
        <v>0</v>
      </c>
      <c r="BG184" s="130">
        <v>0</v>
      </c>
      <c r="BJ184" s="244">
        <v>0</v>
      </c>
      <c r="BK184" s="244">
        <v>0</v>
      </c>
      <c r="BL184" s="244">
        <v>0</v>
      </c>
      <c r="BM184" s="244">
        <v>0</v>
      </c>
    </row>
    <row r="185" spans="1:65" x14ac:dyDescent="0.25">
      <c r="A185" s="235" t="s">
        <v>1619</v>
      </c>
      <c r="B185" s="235" t="s">
        <v>1619</v>
      </c>
      <c r="E185" s="235">
        <v>16</v>
      </c>
      <c r="F185" s="235">
        <v>21</v>
      </c>
      <c r="G185" s="235">
        <v>42</v>
      </c>
      <c r="H185" s="235">
        <v>4</v>
      </c>
      <c r="I185" s="235">
        <v>3</v>
      </c>
      <c r="J185" s="235">
        <v>177</v>
      </c>
      <c r="K185" s="131" t="s">
        <v>5</v>
      </c>
      <c r="L185" s="59" t="s">
        <v>5</v>
      </c>
      <c r="M185" s="132" t="s">
        <v>5</v>
      </c>
      <c r="N185" s="132">
        <v>0</v>
      </c>
      <c r="O185" s="132">
        <v>0</v>
      </c>
      <c r="P185" s="130">
        <v>0</v>
      </c>
      <c r="Q185" s="59" t="s">
        <v>5</v>
      </c>
      <c r="R185" s="59" t="s">
        <v>5</v>
      </c>
      <c r="S185" s="138" t="s">
        <v>5</v>
      </c>
      <c r="T185" s="138" t="s">
        <v>5</v>
      </c>
      <c r="U185" s="138" t="s">
        <v>5</v>
      </c>
      <c r="V185" s="128" t="s">
        <v>5</v>
      </c>
      <c r="W185" s="138" t="s">
        <v>5</v>
      </c>
      <c r="X185" s="130">
        <v>0</v>
      </c>
      <c r="Y185" s="130">
        <v>0</v>
      </c>
      <c r="Z185" s="130">
        <v>0</v>
      </c>
      <c r="AA185" s="130">
        <v>0</v>
      </c>
      <c r="AB185" s="130">
        <v>0</v>
      </c>
      <c r="AC185" s="130">
        <v>0</v>
      </c>
      <c r="AD185" s="130">
        <v>0</v>
      </c>
      <c r="AE185" s="130">
        <v>0</v>
      </c>
      <c r="AF185" s="130">
        <v>0</v>
      </c>
      <c r="AG185" s="130">
        <v>0</v>
      </c>
      <c r="AH185" s="130">
        <v>0</v>
      </c>
      <c r="AI185" s="130">
        <v>0</v>
      </c>
      <c r="AJ185" s="130">
        <v>0</v>
      </c>
      <c r="AK185" s="130">
        <v>0</v>
      </c>
      <c r="AL185" s="130">
        <v>0</v>
      </c>
      <c r="AM185" s="130">
        <v>0</v>
      </c>
      <c r="AN185" s="130">
        <v>0</v>
      </c>
      <c r="AO185" s="130">
        <v>0</v>
      </c>
      <c r="AP185" s="130">
        <v>0</v>
      </c>
      <c r="AQ185" s="130">
        <v>0</v>
      </c>
      <c r="AR185" s="130">
        <v>0</v>
      </c>
      <c r="AS185" s="130">
        <v>0</v>
      </c>
      <c r="AT185" s="130">
        <v>0</v>
      </c>
      <c r="AU185" s="130">
        <v>0</v>
      </c>
      <c r="AV185" s="130">
        <v>0</v>
      </c>
      <c r="AW185" s="130">
        <v>0</v>
      </c>
      <c r="AX185" s="130">
        <v>0</v>
      </c>
      <c r="AY185" s="130">
        <v>0</v>
      </c>
      <c r="AZ185" s="130">
        <v>0</v>
      </c>
      <c r="BA185" s="130">
        <v>0</v>
      </c>
      <c r="BB185" s="130">
        <v>0</v>
      </c>
      <c r="BC185" s="130">
        <v>0</v>
      </c>
      <c r="BD185" s="130">
        <v>0</v>
      </c>
      <c r="BE185" s="130">
        <v>0</v>
      </c>
      <c r="BF185" s="130">
        <v>0</v>
      </c>
      <c r="BG185" s="130">
        <v>0</v>
      </c>
      <c r="BJ185" s="244">
        <v>0</v>
      </c>
      <c r="BK185" s="244">
        <v>0</v>
      </c>
      <c r="BL185" s="244">
        <v>0</v>
      </c>
      <c r="BM185" s="244">
        <v>0</v>
      </c>
    </row>
    <row r="186" spans="1:65" x14ac:dyDescent="0.25">
      <c r="A186" s="235" t="s">
        <v>1619</v>
      </c>
      <c r="B186" s="235" t="s">
        <v>1619</v>
      </c>
      <c r="E186" s="235">
        <v>16</v>
      </c>
      <c r="F186" s="235">
        <v>21</v>
      </c>
      <c r="G186" s="235">
        <v>42</v>
      </c>
      <c r="H186" s="235">
        <v>4</v>
      </c>
      <c r="I186" s="235">
        <v>3</v>
      </c>
      <c r="J186" s="235">
        <v>178</v>
      </c>
      <c r="K186" s="131" t="s">
        <v>5</v>
      </c>
      <c r="L186" s="59" t="s">
        <v>5</v>
      </c>
      <c r="M186" s="132" t="s">
        <v>5</v>
      </c>
      <c r="N186" s="132">
        <v>0</v>
      </c>
      <c r="O186" s="132">
        <v>0</v>
      </c>
      <c r="P186" s="130">
        <v>0</v>
      </c>
      <c r="Q186" s="59" t="s">
        <v>5</v>
      </c>
      <c r="R186" s="59" t="s">
        <v>5</v>
      </c>
      <c r="S186" s="138" t="s">
        <v>5</v>
      </c>
      <c r="T186" s="138" t="s">
        <v>5</v>
      </c>
      <c r="U186" s="138" t="s">
        <v>5</v>
      </c>
      <c r="V186" s="128" t="s">
        <v>5</v>
      </c>
      <c r="W186" s="138" t="s">
        <v>5</v>
      </c>
      <c r="X186" s="130">
        <v>0</v>
      </c>
      <c r="Y186" s="130">
        <v>0</v>
      </c>
      <c r="Z186" s="130">
        <v>0</v>
      </c>
      <c r="AA186" s="130">
        <v>0</v>
      </c>
      <c r="AB186" s="130">
        <v>0</v>
      </c>
      <c r="AC186" s="130">
        <v>0</v>
      </c>
      <c r="AD186" s="130">
        <v>0</v>
      </c>
      <c r="AE186" s="130">
        <v>0</v>
      </c>
      <c r="AF186" s="130">
        <v>0</v>
      </c>
      <c r="AG186" s="130">
        <v>0</v>
      </c>
      <c r="AH186" s="130">
        <v>0</v>
      </c>
      <c r="AI186" s="130">
        <v>0</v>
      </c>
      <c r="AJ186" s="130">
        <v>0</v>
      </c>
      <c r="AK186" s="130">
        <v>0</v>
      </c>
      <c r="AL186" s="130">
        <v>0</v>
      </c>
      <c r="AM186" s="130">
        <v>0</v>
      </c>
      <c r="AN186" s="130">
        <v>0</v>
      </c>
      <c r="AO186" s="130">
        <v>0</v>
      </c>
      <c r="AP186" s="130">
        <v>0</v>
      </c>
      <c r="AQ186" s="130">
        <v>0</v>
      </c>
      <c r="AR186" s="130">
        <v>0</v>
      </c>
      <c r="AS186" s="130">
        <v>0</v>
      </c>
      <c r="AT186" s="130">
        <v>0</v>
      </c>
      <c r="AU186" s="130">
        <v>0</v>
      </c>
      <c r="AV186" s="130">
        <v>0</v>
      </c>
      <c r="AW186" s="130">
        <v>0</v>
      </c>
      <c r="AX186" s="130">
        <v>0</v>
      </c>
      <c r="AY186" s="130">
        <v>0</v>
      </c>
      <c r="AZ186" s="130">
        <v>0</v>
      </c>
      <c r="BA186" s="130">
        <v>0</v>
      </c>
      <c r="BB186" s="130">
        <v>0</v>
      </c>
      <c r="BC186" s="130">
        <v>0</v>
      </c>
      <c r="BD186" s="130">
        <v>0</v>
      </c>
      <c r="BE186" s="130">
        <v>0</v>
      </c>
      <c r="BF186" s="130">
        <v>0</v>
      </c>
      <c r="BG186" s="130">
        <v>0</v>
      </c>
      <c r="BJ186" s="244">
        <v>0</v>
      </c>
      <c r="BK186" s="244">
        <v>0</v>
      </c>
      <c r="BL186" s="244">
        <v>0</v>
      </c>
      <c r="BM186" s="244">
        <v>0</v>
      </c>
    </row>
    <row r="187" spans="1:65" x14ac:dyDescent="0.25">
      <c r="A187" s="235" t="s">
        <v>1619</v>
      </c>
      <c r="B187" s="235" t="s">
        <v>1619</v>
      </c>
      <c r="E187" s="235">
        <v>16</v>
      </c>
      <c r="F187" s="235">
        <v>21</v>
      </c>
      <c r="G187" s="235">
        <v>42</v>
      </c>
      <c r="H187" s="235">
        <v>4</v>
      </c>
      <c r="I187" s="235">
        <v>3</v>
      </c>
      <c r="J187" s="235">
        <v>179</v>
      </c>
      <c r="K187" s="131" t="s">
        <v>5</v>
      </c>
      <c r="L187" s="59" t="s">
        <v>5</v>
      </c>
      <c r="M187" s="132" t="s">
        <v>5</v>
      </c>
      <c r="N187" s="132">
        <v>0</v>
      </c>
      <c r="O187" s="132">
        <v>0</v>
      </c>
      <c r="P187" s="130">
        <v>0</v>
      </c>
      <c r="Q187" s="59" t="s">
        <v>5</v>
      </c>
      <c r="R187" s="59" t="s">
        <v>5</v>
      </c>
      <c r="S187" s="138" t="s">
        <v>5</v>
      </c>
      <c r="T187" s="138" t="s">
        <v>5</v>
      </c>
      <c r="U187" s="138" t="s">
        <v>5</v>
      </c>
      <c r="V187" s="128" t="s">
        <v>5</v>
      </c>
      <c r="W187" s="138" t="s">
        <v>5</v>
      </c>
      <c r="X187" s="130">
        <v>0</v>
      </c>
      <c r="Y187" s="130">
        <v>0</v>
      </c>
      <c r="Z187" s="130">
        <v>0</v>
      </c>
      <c r="AA187" s="130">
        <v>0</v>
      </c>
      <c r="AB187" s="130">
        <v>0</v>
      </c>
      <c r="AC187" s="130">
        <v>0</v>
      </c>
      <c r="AD187" s="130">
        <v>0</v>
      </c>
      <c r="AE187" s="130">
        <v>0</v>
      </c>
      <c r="AF187" s="130">
        <v>0</v>
      </c>
      <c r="AG187" s="130">
        <v>0</v>
      </c>
      <c r="AH187" s="130">
        <v>0</v>
      </c>
      <c r="AI187" s="130">
        <v>0</v>
      </c>
      <c r="AJ187" s="130">
        <v>0</v>
      </c>
      <c r="AK187" s="130">
        <v>0</v>
      </c>
      <c r="AL187" s="130">
        <v>0</v>
      </c>
      <c r="AM187" s="130">
        <v>0</v>
      </c>
      <c r="AN187" s="130">
        <v>0</v>
      </c>
      <c r="AO187" s="130">
        <v>0</v>
      </c>
      <c r="AP187" s="130">
        <v>0</v>
      </c>
      <c r="AQ187" s="130">
        <v>0</v>
      </c>
      <c r="AR187" s="130">
        <v>0</v>
      </c>
      <c r="AS187" s="130">
        <v>0</v>
      </c>
      <c r="AT187" s="130">
        <v>0</v>
      </c>
      <c r="AU187" s="130">
        <v>0</v>
      </c>
      <c r="AV187" s="130">
        <v>0</v>
      </c>
      <c r="AW187" s="130">
        <v>0</v>
      </c>
      <c r="AX187" s="130">
        <v>0</v>
      </c>
      <c r="AY187" s="130">
        <v>0</v>
      </c>
      <c r="AZ187" s="130">
        <v>0</v>
      </c>
      <c r="BA187" s="130">
        <v>0</v>
      </c>
      <c r="BB187" s="130">
        <v>0</v>
      </c>
      <c r="BC187" s="130">
        <v>0</v>
      </c>
      <c r="BD187" s="130">
        <v>0</v>
      </c>
      <c r="BE187" s="130">
        <v>0</v>
      </c>
      <c r="BF187" s="130">
        <v>0</v>
      </c>
      <c r="BG187" s="130">
        <v>0</v>
      </c>
      <c r="BJ187" s="244">
        <v>0</v>
      </c>
      <c r="BK187" s="244">
        <v>0</v>
      </c>
      <c r="BL187" s="244">
        <v>0</v>
      </c>
      <c r="BM187" s="244">
        <v>0</v>
      </c>
    </row>
    <row r="188" spans="1:65" x14ac:dyDescent="0.25">
      <c r="A188" s="235" t="s">
        <v>1619</v>
      </c>
      <c r="B188" s="235" t="s">
        <v>1619</v>
      </c>
      <c r="E188" s="235">
        <v>16</v>
      </c>
      <c r="F188" s="235">
        <v>21</v>
      </c>
      <c r="G188" s="235">
        <v>42</v>
      </c>
      <c r="H188" s="235">
        <v>4</v>
      </c>
      <c r="I188" s="235">
        <v>3</v>
      </c>
      <c r="J188" s="235">
        <v>180</v>
      </c>
      <c r="K188" s="131" t="s">
        <v>5</v>
      </c>
      <c r="L188" s="59" t="s">
        <v>5</v>
      </c>
      <c r="M188" s="132" t="s">
        <v>5</v>
      </c>
      <c r="N188" s="132">
        <v>0</v>
      </c>
      <c r="O188" s="132">
        <v>0</v>
      </c>
      <c r="P188" s="130">
        <v>0</v>
      </c>
      <c r="Q188" s="59" t="s">
        <v>5</v>
      </c>
      <c r="R188" s="59" t="s">
        <v>5</v>
      </c>
      <c r="S188" s="138" t="s">
        <v>5</v>
      </c>
      <c r="T188" s="138" t="s">
        <v>5</v>
      </c>
      <c r="U188" s="138" t="s">
        <v>5</v>
      </c>
      <c r="V188" s="128" t="s">
        <v>5</v>
      </c>
      <c r="W188" s="138" t="s">
        <v>5</v>
      </c>
      <c r="X188" s="130">
        <v>0</v>
      </c>
      <c r="Y188" s="130">
        <v>0</v>
      </c>
      <c r="Z188" s="130">
        <v>0</v>
      </c>
      <c r="AA188" s="130">
        <v>0</v>
      </c>
      <c r="AB188" s="130">
        <v>0</v>
      </c>
      <c r="AC188" s="130">
        <v>0</v>
      </c>
      <c r="AD188" s="130">
        <v>0</v>
      </c>
      <c r="AE188" s="130">
        <v>0</v>
      </c>
      <c r="AF188" s="130">
        <v>0</v>
      </c>
      <c r="AG188" s="130">
        <v>0</v>
      </c>
      <c r="AH188" s="130">
        <v>0</v>
      </c>
      <c r="AI188" s="130">
        <v>0</v>
      </c>
      <c r="AJ188" s="130">
        <v>0</v>
      </c>
      <c r="AK188" s="130">
        <v>0</v>
      </c>
      <c r="AL188" s="130">
        <v>0</v>
      </c>
      <c r="AM188" s="130">
        <v>0</v>
      </c>
      <c r="AN188" s="130">
        <v>0</v>
      </c>
      <c r="AO188" s="130">
        <v>0</v>
      </c>
      <c r="AP188" s="130">
        <v>0</v>
      </c>
      <c r="AQ188" s="130">
        <v>0</v>
      </c>
      <c r="AR188" s="130">
        <v>0</v>
      </c>
      <c r="AS188" s="130">
        <v>0</v>
      </c>
      <c r="AT188" s="130">
        <v>0</v>
      </c>
      <c r="AU188" s="130">
        <v>0</v>
      </c>
      <c r="AV188" s="130">
        <v>0</v>
      </c>
      <c r="AW188" s="130">
        <v>0</v>
      </c>
      <c r="AX188" s="130">
        <v>0</v>
      </c>
      <c r="AY188" s="130">
        <v>0</v>
      </c>
      <c r="AZ188" s="130">
        <v>0</v>
      </c>
      <c r="BA188" s="130">
        <v>0</v>
      </c>
      <c r="BB188" s="130">
        <v>0</v>
      </c>
      <c r="BC188" s="130">
        <v>0</v>
      </c>
      <c r="BD188" s="130">
        <v>0</v>
      </c>
      <c r="BE188" s="130">
        <v>0</v>
      </c>
      <c r="BF188" s="130">
        <v>0</v>
      </c>
      <c r="BG188" s="130">
        <v>0</v>
      </c>
      <c r="BJ188" s="244">
        <v>0</v>
      </c>
      <c r="BK188" s="244">
        <v>0</v>
      </c>
      <c r="BL188" s="244">
        <v>0</v>
      </c>
      <c r="BM188" s="244">
        <v>0</v>
      </c>
    </row>
    <row r="189" spans="1:65" x14ac:dyDescent="0.25">
      <c r="A189" s="235" t="s">
        <v>1619</v>
      </c>
      <c r="B189" s="235" t="s">
        <v>1619</v>
      </c>
      <c r="E189" s="235">
        <v>16</v>
      </c>
      <c r="F189" s="235">
        <v>21</v>
      </c>
      <c r="G189" s="235">
        <v>42</v>
      </c>
      <c r="H189" s="235">
        <v>4</v>
      </c>
      <c r="I189" s="235">
        <v>3</v>
      </c>
      <c r="J189" s="235">
        <v>181</v>
      </c>
      <c r="K189" s="131" t="s">
        <v>5</v>
      </c>
      <c r="L189" s="59" t="s">
        <v>5</v>
      </c>
      <c r="M189" s="132" t="s">
        <v>5</v>
      </c>
      <c r="N189" s="132">
        <v>0</v>
      </c>
      <c r="O189" s="132">
        <v>0</v>
      </c>
      <c r="P189" s="130">
        <v>0</v>
      </c>
      <c r="Q189" s="59" t="s">
        <v>5</v>
      </c>
      <c r="R189" s="59" t="s">
        <v>5</v>
      </c>
      <c r="S189" s="138" t="s">
        <v>5</v>
      </c>
      <c r="T189" s="138" t="s">
        <v>5</v>
      </c>
      <c r="U189" s="138" t="s">
        <v>5</v>
      </c>
      <c r="V189" s="128" t="s">
        <v>5</v>
      </c>
      <c r="W189" s="138" t="s">
        <v>5</v>
      </c>
      <c r="X189" s="130">
        <v>0</v>
      </c>
      <c r="Y189" s="130">
        <v>0</v>
      </c>
      <c r="Z189" s="130">
        <v>0</v>
      </c>
      <c r="AA189" s="130">
        <v>0</v>
      </c>
      <c r="AB189" s="130">
        <v>0</v>
      </c>
      <c r="AC189" s="130">
        <v>0</v>
      </c>
      <c r="AD189" s="130">
        <v>0</v>
      </c>
      <c r="AE189" s="130">
        <v>0</v>
      </c>
      <c r="AF189" s="130">
        <v>0</v>
      </c>
      <c r="AG189" s="130">
        <v>0</v>
      </c>
      <c r="AH189" s="130">
        <v>0</v>
      </c>
      <c r="AI189" s="130">
        <v>0</v>
      </c>
      <c r="AJ189" s="130">
        <v>0</v>
      </c>
      <c r="AK189" s="130">
        <v>0</v>
      </c>
      <c r="AL189" s="130">
        <v>0</v>
      </c>
      <c r="AM189" s="130">
        <v>0</v>
      </c>
      <c r="AN189" s="130">
        <v>0</v>
      </c>
      <c r="AO189" s="130">
        <v>0</v>
      </c>
      <c r="AP189" s="130">
        <v>0</v>
      </c>
      <c r="AQ189" s="130">
        <v>0</v>
      </c>
      <c r="AR189" s="130">
        <v>0</v>
      </c>
      <c r="AS189" s="130">
        <v>0</v>
      </c>
      <c r="AT189" s="130">
        <v>0</v>
      </c>
      <c r="AU189" s="130">
        <v>0</v>
      </c>
      <c r="AV189" s="130">
        <v>0</v>
      </c>
      <c r="AW189" s="130">
        <v>0</v>
      </c>
      <c r="AX189" s="130">
        <v>0</v>
      </c>
      <c r="AY189" s="130">
        <v>0</v>
      </c>
      <c r="AZ189" s="130">
        <v>0</v>
      </c>
      <c r="BA189" s="130">
        <v>0</v>
      </c>
      <c r="BB189" s="130">
        <v>0</v>
      </c>
      <c r="BC189" s="130">
        <v>0</v>
      </c>
      <c r="BD189" s="130">
        <v>0</v>
      </c>
      <c r="BE189" s="130">
        <v>0</v>
      </c>
      <c r="BF189" s="130">
        <v>0</v>
      </c>
      <c r="BG189" s="130">
        <v>0</v>
      </c>
      <c r="BJ189" s="244">
        <v>0</v>
      </c>
      <c r="BK189" s="244">
        <v>0</v>
      </c>
      <c r="BL189" s="244">
        <v>0</v>
      </c>
      <c r="BM189" s="244">
        <v>0</v>
      </c>
    </row>
    <row r="190" spans="1:65" x14ac:dyDescent="0.25">
      <c r="A190" s="235" t="s">
        <v>1619</v>
      </c>
      <c r="B190" s="235" t="s">
        <v>1619</v>
      </c>
      <c r="E190" s="235">
        <v>16</v>
      </c>
      <c r="F190" s="235">
        <v>21</v>
      </c>
      <c r="G190" s="235">
        <v>42</v>
      </c>
      <c r="H190" s="235">
        <v>4</v>
      </c>
      <c r="I190" s="235">
        <v>3</v>
      </c>
      <c r="J190" s="235">
        <v>182</v>
      </c>
      <c r="K190" s="131" t="s">
        <v>5</v>
      </c>
      <c r="L190" s="59" t="s">
        <v>5</v>
      </c>
      <c r="M190" s="132" t="s">
        <v>5</v>
      </c>
      <c r="N190" s="132">
        <v>0</v>
      </c>
      <c r="O190" s="132">
        <v>0</v>
      </c>
      <c r="P190" s="130">
        <v>0</v>
      </c>
      <c r="Q190" s="59" t="s">
        <v>5</v>
      </c>
      <c r="R190" s="59" t="s">
        <v>5</v>
      </c>
      <c r="S190" s="138" t="s">
        <v>5</v>
      </c>
      <c r="T190" s="138" t="s">
        <v>5</v>
      </c>
      <c r="U190" s="138" t="s">
        <v>5</v>
      </c>
      <c r="V190" s="128" t="s">
        <v>5</v>
      </c>
      <c r="W190" s="138" t="s">
        <v>5</v>
      </c>
      <c r="X190" s="130">
        <v>0</v>
      </c>
      <c r="Y190" s="130">
        <v>0</v>
      </c>
      <c r="Z190" s="130">
        <v>0</v>
      </c>
      <c r="AA190" s="130">
        <v>0</v>
      </c>
      <c r="AB190" s="130">
        <v>0</v>
      </c>
      <c r="AC190" s="130">
        <v>0</v>
      </c>
      <c r="AD190" s="130">
        <v>0</v>
      </c>
      <c r="AE190" s="130">
        <v>0</v>
      </c>
      <c r="AF190" s="130">
        <v>0</v>
      </c>
      <c r="AG190" s="130">
        <v>0</v>
      </c>
      <c r="AH190" s="130">
        <v>0</v>
      </c>
      <c r="AI190" s="130">
        <v>0</v>
      </c>
      <c r="AJ190" s="130">
        <v>0</v>
      </c>
      <c r="AK190" s="130">
        <v>0</v>
      </c>
      <c r="AL190" s="130">
        <v>0</v>
      </c>
      <c r="AM190" s="130">
        <v>0</v>
      </c>
      <c r="AN190" s="130">
        <v>0</v>
      </c>
      <c r="AO190" s="130">
        <v>0</v>
      </c>
      <c r="AP190" s="130">
        <v>0</v>
      </c>
      <c r="AQ190" s="130">
        <v>0</v>
      </c>
      <c r="AR190" s="130">
        <v>0</v>
      </c>
      <c r="AS190" s="130">
        <v>0</v>
      </c>
      <c r="AT190" s="130">
        <v>0</v>
      </c>
      <c r="AU190" s="130">
        <v>0</v>
      </c>
      <c r="AV190" s="130">
        <v>0</v>
      </c>
      <c r="AW190" s="130">
        <v>0</v>
      </c>
      <c r="AX190" s="130">
        <v>0</v>
      </c>
      <c r="AY190" s="130">
        <v>0</v>
      </c>
      <c r="AZ190" s="130">
        <v>0</v>
      </c>
      <c r="BA190" s="130">
        <v>0</v>
      </c>
      <c r="BB190" s="130">
        <v>0</v>
      </c>
      <c r="BC190" s="130">
        <v>0</v>
      </c>
      <c r="BD190" s="130">
        <v>0</v>
      </c>
      <c r="BE190" s="130">
        <v>0</v>
      </c>
      <c r="BF190" s="130">
        <v>0</v>
      </c>
      <c r="BG190" s="130">
        <v>0</v>
      </c>
      <c r="BJ190" s="244">
        <v>0</v>
      </c>
      <c r="BK190" s="244">
        <v>0</v>
      </c>
      <c r="BL190" s="244">
        <v>0</v>
      </c>
      <c r="BM190" s="244">
        <v>0</v>
      </c>
    </row>
    <row r="191" spans="1:65" x14ac:dyDescent="0.25">
      <c r="A191" s="235" t="s">
        <v>1619</v>
      </c>
      <c r="B191" s="235" t="s">
        <v>1619</v>
      </c>
      <c r="E191" s="235">
        <v>16</v>
      </c>
      <c r="F191" s="235">
        <v>21</v>
      </c>
      <c r="G191" s="235">
        <v>42</v>
      </c>
      <c r="H191" s="235">
        <v>4</v>
      </c>
      <c r="I191" s="235">
        <v>3</v>
      </c>
      <c r="J191" s="235">
        <v>183</v>
      </c>
      <c r="K191" s="131" t="s">
        <v>5</v>
      </c>
      <c r="L191" s="59" t="s">
        <v>5</v>
      </c>
      <c r="M191" s="132" t="s">
        <v>5</v>
      </c>
      <c r="N191" s="132">
        <v>0</v>
      </c>
      <c r="O191" s="132">
        <v>0</v>
      </c>
      <c r="P191" s="130">
        <v>0</v>
      </c>
      <c r="Q191" s="59" t="s">
        <v>5</v>
      </c>
      <c r="R191" s="59" t="s">
        <v>5</v>
      </c>
      <c r="S191" s="138" t="s">
        <v>5</v>
      </c>
      <c r="T191" s="138" t="s">
        <v>5</v>
      </c>
      <c r="U191" s="138" t="s">
        <v>5</v>
      </c>
      <c r="V191" s="128" t="s">
        <v>5</v>
      </c>
      <c r="W191" s="138" t="s">
        <v>5</v>
      </c>
      <c r="X191" s="130">
        <v>0</v>
      </c>
      <c r="Y191" s="130">
        <v>0</v>
      </c>
      <c r="Z191" s="130">
        <v>0</v>
      </c>
      <c r="AA191" s="130">
        <v>0</v>
      </c>
      <c r="AB191" s="130">
        <v>0</v>
      </c>
      <c r="AC191" s="130">
        <v>0</v>
      </c>
      <c r="AD191" s="130">
        <v>0</v>
      </c>
      <c r="AE191" s="130">
        <v>0</v>
      </c>
      <c r="AF191" s="130">
        <v>0</v>
      </c>
      <c r="AG191" s="130">
        <v>0</v>
      </c>
      <c r="AH191" s="130">
        <v>0</v>
      </c>
      <c r="AI191" s="130">
        <v>0</v>
      </c>
      <c r="AJ191" s="130">
        <v>0</v>
      </c>
      <c r="AK191" s="130">
        <v>0</v>
      </c>
      <c r="AL191" s="130">
        <v>0</v>
      </c>
      <c r="AM191" s="130">
        <v>0</v>
      </c>
      <c r="AN191" s="130">
        <v>0</v>
      </c>
      <c r="AO191" s="130">
        <v>0</v>
      </c>
      <c r="AP191" s="130">
        <v>0</v>
      </c>
      <c r="AQ191" s="130">
        <v>0</v>
      </c>
      <c r="AR191" s="130">
        <v>0</v>
      </c>
      <c r="AS191" s="130">
        <v>0</v>
      </c>
      <c r="AT191" s="130">
        <v>0</v>
      </c>
      <c r="AU191" s="130">
        <v>0</v>
      </c>
      <c r="AV191" s="130">
        <v>0</v>
      </c>
      <c r="AW191" s="130">
        <v>0</v>
      </c>
      <c r="AX191" s="130">
        <v>0</v>
      </c>
      <c r="AY191" s="130">
        <v>0</v>
      </c>
      <c r="AZ191" s="130">
        <v>0</v>
      </c>
      <c r="BA191" s="130">
        <v>0</v>
      </c>
      <c r="BB191" s="130">
        <v>0</v>
      </c>
      <c r="BC191" s="130">
        <v>0</v>
      </c>
      <c r="BD191" s="130">
        <v>0</v>
      </c>
      <c r="BE191" s="130">
        <v>0</v>
      </c>
      <c r="BF191" s="130">
        <v>0</v>
      </c>
      <c r="BG191" s="130">
        <v>0</v>
      </c>
      <c r="BJ191" s="244">
        <v>0</v>
      </c>
      <c r="BK191" s="244">
        <v>0</v>
      </c>
      <c r="BL191" s="244">
        <v>0</v>
      </c>
      <c r="BM191" s="244">
        <v>0</v>
      </c>
    </row>
    <row r="192" spans="1:65" x14ac:dyDescent="0.25">
      <c r="A192" s="235" t="s">
        <v>1619</v>
      </c>
      <c r="B192" s="235" t="s">
        <v>1619</v>
      </c>
      <c r="E192" s="235">
        <v>16</v>
      </c>
      <c r="F192" s="235">
        <v>21</v>
      </c>
      <c r="G192" s="235">
        <v>42</v>
      </c>
      <c r="H192" s="235">
        <v>4</v>
      </c>
      <c r="I192" s="235">
        <v>3</v>
      </c>
      <c r="J192" s="235">
        <v>184</v>
      </c>
      <c r="K192" s="131" t="s">
        <v>5</v>
      </c>
      <c r="L192" s="59" t="s">
        <v>5</v>
      </c>
      <c r="M192" s="132" t="s">
        <v>5</v>
      </c>
      <c r="N192" s="132">
        <v>0</v>
      </c>
      <c r="O192" s="132">
        <v>0</v>
      </c>
      <c r="P192" s="130">
        <v>0</v>
      </c>
      <c r="Q192" s="59" t="s">
        <v>5</v>
      </c>
      <c r="R192" s="59" t="s">
        <v>5</v>
      </c>
      <c r="S192" s="138" t="s">
        <v>5</v>
      </c>
      <c r="T192" s="138" t="s">
        <v>5</v>
      </c>
      <c r="U192" s="138" t="s">
        <v>5</v>
      </c>
      <c r="V192" s="128" t="s">
        <v>5</v>
      </c>
      <c r="W192" s="138" t="s">
        <v>5</v>
      </c>
      <c r="X192" s="130">
        <v>0</v>
      </c>
      <c r="Y192" s="130">
        <v>0</v>
      </c>
      <c r="Z192" s="130">
        <v>0</v>
      </c>
      <c r="AA192" s="130">
        <v>0</v>
      </c>
      <c r="AB192" s="130">
        <v>0</v>
      </c>
      <c r="AC192" s="130">
        <v>0</v>
      </c>
      <c r="AD192" s="130">
        <v>0</v>
      </c>
      <c r="AE192" s="130">
        <v>0</v>
      </c>
      <c r="AF192" s="130">
        <v>0</v>
      </c>
      <c r="AG192" s="130">
        <v>0</v>
      </c>
      <c r="AH192" s="130">
        <v>0</v>
      </c>
      <c r="AI192" s="130">
        <v>0</v>
      </c>
      <c r="AJ192" s="130">
        <v>0</v>
      </c>
      <c r="AK192" s="130">
        <v>0</v>
      </c>
      <c r="AL192" s="130">
        <v>0</v>
      </c>
      <c r="AM192" s="130">
        <v>0</v>
      </c>
      <c r="AN192" s="130">
        <v>0</v>
      </c>
      <c r="AO192" s="130">
        <v>0</v>
      </c>
      <c r="AP192" s="130">
        <v>0</v>
      </c>
      <c r="AQ192" s="130">
        <v>0</v>
      </c>
      <c r="AR192" s="130">
        <v>0</v>
      </c>
      <c r="AS192" s="130">
        <v>0</v>
      </c>
      <c r="AT192" s="130">
        <v>0</v>
      </c>
      <c r="AU192" s="130">
        <v>0</v>
      </c>
      <c r="AV192" s="130">
        <v>0</v>
      </c>
      <c r="AW192" s="130">
        <v>0</v>
      </c>
      <c r="AX192" s="130">
        <v>0</v>
      </c>
      <c r="AY192" s="130">
        <v>0</v>
      </c>
      <c r="AZ192" s="130">
        <v>0</v>
      </c>
      <c r="BA192" s="130">
        <v>0</v>
      </c>
      <c r="BB192" s="130">
        <v>0</v>
      </c>
      <c r="BC192" s="130">
        <v>0</v>
      </c>
      <c r="BD192" s="130">
        <v>0</v>
      </c>
      <c r="BE192" s="130">
        <v>0</v>
      </c>
      <c r="BF192" s="130">
        <v>0</v>
      </c>
      <c r="BG192" s="130">
        <v>0</v>
      </c>
      <c r="BJ192" s="244">
        <v>0</v>
      </c>
      <c r="BK192" s="244">
        <v>0</v>
      </c>
      <c r="BL192" s="244">
        <v>0</v>
      </c>
      <c r="BM192" s="244">
        <v>0</v>
      </c>
    </row>
    <row r="193" spans="1:65" x14ac:dyDescent="0.25">
      <c r="A193" s="235" t="s">
        <v>1619</v>
      </c>
      <c r="B193" s="235" t="s">
        <v>1619</v>
      </c>
      <c r="E193" s="235">
        <v>16</v>
      </c>
      <c r="F193" s="235">
        <v>21</v>
      </c>
      <c r="G193" s="235">
        <v>42</v>
      </c>
      <c r="H193" s="235">
        <v>4</v>
      </c>
      <c r="I193" s="235">
        <v>3</v>
      </c>
      <c r="J193" s="235">
        <v>185</v>
      </c>
      <c r="K193" s="131" t="s">
        <v>5</v>
      </c>
      <c r="L193" s="59" t="s">
        <v>5</v>
      </c>
      <c r="M193" s="132" t="s">
        <v>5</v>
      </c>
      <c r="N193" s="132">
        <v>0</v>
      </c>
      <c r="O193" s="132">
        <v>0</v>
      </c>
      <c r="P193" s="130">
        <v>0</v>
      </c>
      <c r="Q193" s="59" t="s">
        <v>5</v>
      </c>
      <c r="R193" s="59" t="s">
        <v>5</v>
      </c>
      <c r="S193" s="138" t="s">
        <v>5</v>
      </c>
      <c r="T193" s="138" t="s">
        <v>5</v>
      </c>
      <c r="U193" s="138" t="s">
        <v>5</v>
      </c>
      <c r="V193" s="128" t="s">
        <v>5</v>
      </c>
      <c r="W193" s="138" t="s">
        <v>5</v>
      </c>
      <c r="X193" s="130">
        <v>0</v>
      </c>
      <c r="Y193" s="130">
        <v>0</v>
      </c>
      <c r="Z193" s="130">
        <v>0</v>
      </c>
      <c r="AA193" s="130">
        <v>0</v>
      </c>
      <c r="AB193" s="130">
        <v>0</v>
      </c>
      <c r="AC193" s="130">
        <v>0</v>
      </c>
      <c r="AD193" s="130">
        <v>0</v>
      </c>
      <c r="AE193" s="130">
        <v>0</v>
      </c>
      <c r="AF193" s="130">
        <v>0</v>
      </c>
      <c r="AG193" s="130">
        <v>0</v>
      </c>
      <c r="AH193" s="130">
        <v>0</v>
      </c>
      <c r="AI193" s="130">
        <v>0</v>
      </c>
      <c r="AJ193" s="130">
        <v>0</v>
      </c>
      <c r="AK193" s="130">
        <v>0</v>
      </c>
      <c r="AL193" s="130">
        <v>0</v>
      </c>
      <c r="AM193" s="130">
        <v>0</v>
      </c>
      <c r="AN193" s="130">
        <v>0</v>
      </c>
      <c r="AO193" s="130">
        <v>0</v>
      </c>
      <c r="AP193" s="130">
        <v>0</v>
      </c>
      <c r="AQ193" s="130">
        <v>0</v>
      </c>
      <c r="AR193" s="130">
        <v>0</v>
      </c>
      <c r="AS193" s="130">
        <v>0</v>
      </c>
      <c r="AT193" s="130">
        <v>0</v>
      </c>
      <c r="AU193" s="130">
        <v>0</v>
      </c>
      <c r="AV193" s="130">
        <v>0</v>
      </c>
      <c r="AW193" s="130">
        <v>0</v>
      </c>
      <c r="AX193" s="130">
        <v>0</v>
      </c>
      <c r="AY193" s="130">
        <v>0</v>
      </c>
      <c r="AZ193" s="130">
        <v>0</v>
      </c>
      <c r="BA193" s="130">
        <v>0</v>
      </c>
      <c r="BB193" s="130">
        <v>0</v>
      </c>
      <c r="BC193" s="130">
        <v>0</v>
      </c>
      <c r="BD193" s="130">
        <v>0</v>
      </c>
      <c r="BE193" s="130">
        <v>0</v>
      </c>
      <c r="BF193" s="130">
        <v>0</v>
      </c>
      <c r="BG193" s="130">
        <v>0</v>
      </c>
      <c r="BJ193" s="244">
        <v>0</v>
      </c>
      <c r="BK193" s="244">
        <v>0</v>
      </c>
      <c r="BL193" s="244">
        <v>0</v>
      </c>
      <c r="BM193" s="244">
        <v>0</v>
      </c>
    </row>
    <row r="194" spans="1:65" x14ac:dyDescent="0.25">
      <c r="A194" s="235" t="s">
        <v>1619</v>
      </c>
      <c r="B194" s="235" t="s">
        <v>1619</v>
      </c>
      <c r="E194" s="235">
        <v>16</v>
      </c>
      <c r="F194" s="235">
        <v>21</v>
      </c>
      <c r="G194" s="235">
        <v>42</v>
      </c>
      <c r="H194" s="235">
        <v>4</v>
      </c>
      <c r="I194" s="235">
        <v>3</v>
      </c>
      <c r="J194" s="235">
        <v>186</v>
      </c>
      <c r="K194" s="131" t="s">
        <v>5</v>
      </c>
      <c r="L194" s="59" t="s">
        <v>5</v>
      </c>
      <c r="M194" s="132" t="s">
        <v>5</v>
      </c>
      <c r="N194" s="132">
        <v>0</v>
      </c>
      <c r="O194" s="132">
        <v>0</v>
      </c>
      <c r="P194" s="130">
        <v>0</v>
      </c>
      <c r="Q194" s="59" t="s">
        <v>5</v>
      </c>
      <c r="R194" s="59" t="s">
        <v>5</v>
      </c>
      <c r="S194" s="138" t="s">
        <v>5</v>
      </c>
      <c r="T194" s="138" t="s">
        <v>5</v>
      </c>
      <c r="U194" s="138" t="s">
        <v>5</v>
      </c>
      <c r="V194" s="128" t="s">
        <v>5</v>
      </c>
      <c r="W194" s="138" t="s">
        <v>5</v>
      </c>
      <c r="X194" s="130">
        <v>0</v>
      </c>
      <c r="Y194" s="130">
        <v>0</v>
      </c>
      <c r="Z194" s="130">
        <v>0</v>
      </c>
      <c r="AA194" s="130">
        <v>0</v>
      </c>
      <c r="AB194" s="130">
        <v>0</v>
      </c>
      <c r="AC194" s="130">
        <v>0</v>
      </c>
      <c r="AD194" s="130">
        <v>0</v>
      </c>
      <c r="AE194" s="130">
        <v>0</v>
      </c>
      <c r="AF194" s="130">
        <v>0</v>
      </c>
      <c r="AG194" s="130">
        <v>0</v>
      </c>
      <c r="AH194" s="130">
        <v>0</v>
      </c>
      <c r="AI194" s="130">
        <v>0</v>
      </c>
      <c r="AJ194" s="130">
        <v>0</v>
      </c>
      <c r="AK194" s="130">
        <v>0</v>
      </c>
      <c r="AL194" s="130">
        <v>0</v>
      </c>
      <c r="AM194" s="130">
        <v>0</v>
      </c>
      <c r="AN194" s="130">
        <v>0</v>
      </c>
      <c r="AO194" s="130">
        <v>0</v>
      </c>
      <c r="AP194" s="130">
        <v>0</v>
      </c>
      <c r="AQ194" s="130">
        <v>0</v>
      </c>
      <c r="AR194" s="130">
        <v>0</v>
      </c>
      <c r="AS194" s="130">
        <v>0</v>
      </c>
      <c r="AT194" s="130">
        <v>0</v>
      </c>
      <c r="AU194" s="130">
        <v>0</v>
      </c>
      <c r="AV194" s="130">
        <v>0</v>
      </c>
      <c r="AW194" s="130">
        <v>0</v>
      </c>
      <c r="AX194" s="130">
        <v>0</v>
      </c>
      <c r="AY194" s="130">
        <v>0</v>
      </c>
      <c r="AZ194" s="130">
        <v>0</v>
      </c>
      <c r="BA194" s="130">
        <v>0</v>
      </c>
      <c r="BB194" s="130">
        <v>0</v>
      </c>
      <c r="BC194" s="130">
        <v>0</v>
      </c>
      <c r="BD194" s="130">
        <v>0</v>
      </c>
      <c r="BE194" s="130">
        <v>0</v>
      </c>
      <c r="BF194" s="130">
        <v>0</v>
      </c>
      <c r="BG194" s="130">
        <v>0</v>
      </c>
      <c r="BJ194" s="244">
        <v>0</v>
      </c>
      <c r="BK194" s="244">
        <v>0</v>
      </c>
      <c r="BL194" s="244">
        <v>0</v>
      </c>
      <c r="BM194" s="244">
        <v>0</v>
      </c>
    </row>
    <row r="195" spans="1:65" x14ac:dyDescent="0.25">
      <c r="A195" s="235" t="s">
        <v>1619</v>
      </c>
      <c r="B195" s="235" t="s">
        <v>1619</v>
      </c>
      <c r="E195" s="235">
        <v>16</v>
      </c>
      <c r="F195" s="235">
        <v>21</v>
      </c>
      <c r="G195" s="235">
        <v>42</v>
      </c>
      <c r="H195" s="235">
        <v>4</v>
      </c>
      <c r="I195" s="235">
        <v>3</v>
      </c>
      <c r="J195" s="235">
        <v>187</v>
      </c>
      <c r="K195" s="131" t="s">
        <v>5</v>
      </c>
      <c r="L195" s="59" t="s">
        <v>5</v>
      </c>
      <c r="M195" s="132" t="s">
        <v>5</v>
      </c>
      <c r="N195" s="132">
        <v>0</v>
      </c>
      <c r="O195" s="132">
        <v>0</v>
      </c>
      <c r="P195" s="130">
        <v>0</v>
      </c>
      <c r="Q195" s="59" t="s">
        <v>5</v>
      </c>
      <c r="R195" s="59" t="s">
        <v>5</v>
      </c>
      <c r="S195" s="138" t="s">
        <v>5</v>
      </c>
      <c r="T195" s="138" t="s">
        <v>5</v>
      </c>
      <c r="U195" s="138" t="s">
        <v>5</v>
      </c>
      <c r="V195" s="128" t="s">
        <v>5</v>
      </c>
      <c r="W195" s="138" t="s">
        <v>5</v>
      </c>
      <c r="X195" s="130">
        <v>0</v>
      </c>
      <c r="Y195" s="130">
        <v>0</v>
      </c>
      <c r="Z195" s="130">
        <v>0</v>
      </c>
      <c r="AA195" s="130">
        <v>0</v>
      </c>
      <c r="AB195" s="130">
        <v>0</v>
      </c>
      <c r="AC195" s="130">
        <v>0</v>
      </c>
      <c r="AD195" s="130">
        <v>0</v>
      </c>
      <c r="AE195" s="130">
        <v>0</v>
      </c>
      <c r="AF195" s="130">
        <v>0</v>
      </c>
      <c r="AG195" s="130">
        <v>0</v>
      </c>
      <c r="AH195" s="130">
        <v>0</v>
      </c>
      <c r="AI195" s="130">
        <v>0</v>
      </c>
      <c r="AJ195" s="130">
        <v>0</v>
      </c>
      <c r="AK195" s="130">
        <v>0</v>
      </c>
      <c r="AL195" s="130">
        <v>0</v>
      </c>
      <c r="AM195" s="130">
        <v>0</v>
      </c>
      <c r="AN195" s="130">
        <v>0</v>
      </c>
      <c r="AO195" s="130">
        <v>0</v>
      </c>
      <c r="AP195" s="130">
        <v>0</v>
      </c>
      <c r="AQ195" s="130">
        <v>0</v>
      </c>
      <c r="AR195" s="130">
        <v>0</v>
      </c>
      <c r="AS195" s="130">
        <v>0</v>
      </c>
      <c r="AT195" s="130">
        <v>0</v>
      </c>
      <c r="AU195" s="130">
        <v>0</v>
      </c>
      <c r="AV195" s="130">
        <v>0</v>
      </c>
      <c r="AW195" s="130">
        <v>0</v>
      </c>
      <c r="AX195" s="130">
        <v>0</v>
      </c>
      <c r="AY195" s="130">
        <v>0</v>
      </c>
      <c r="AZ195" s="130">
        <v>0</v>
      </c>
      <c r="BA195" s="130">
        <v>0</v>
      </c>
      <c r="BB195" s="130">
        <v>0</v>
      </c>
      <c r="BC195" s="130">
        <v>0</v>
      </c>
      <c r="BD195" s="130">
        <v>0</v>
      </c>
      <c r="BE195" s="130">
        <v>0</v>
      </c>
      <c r="BF195" s="130">
        <v>0</v>
      </c>
      <c r="BG195" s="130">
        <v>0</v>
      </c>
      <c r="BJ195" s="244">
        <v>0</v>
      </c>
      <c r="BK195" s="244">
        <v>0</v>
      </c>
      <c r="BL195" s="244">
        <v>0</v>
      </c>
      <c r="BM195" s="244">
        <v>0</v>
      </c>
    </row>
    <row r="196" spans="1:65" x14ac:dyDescent="0.25">
      <c r="A196" s="235" t="s">
        <v>1619</v>
      </c>
      <c r="B196" s="235" t="s">
        <v>1619</v>
      </c>
      <c r="E196" s="235">
        <v>16</v>
      </c>
      <c r="F196" s="235">
        <v>21</v>
      </c>
      <c r="G196" s="235">
        <v>42</v>
      </c>
      <c r="H196" s="235">
        <v>4</v>
      </c>
      <c r="I196" s="235">
        <v>3</v>
      </c>
      <c r="J196" s="235">
        <v>188</v>
      </c>
      <c r="K196" s="131" t="s">
        <v>5</v>
      </c>
      <c r="L196" s="59" t="s">
        <v>5</v>
      </c>
      <c r="M196" s="132" t="s">
        <v>5</v>
      </c>
      <c r="N196" s="132">
        <v>0</v>
      </c>
      <c r="O196" s="132">
        <v>0</v>
      </c>
      <c r="P196" s="130">
        <v>0</v>
      </c>
      <c r="Q196" s="59" t="s">
        <v>5</v>
      </c>
      <c r="R196" s="59" t="s">
        <v>5</v>
      </c>
      <c r="S196" s="138" t="s">
        <v>5</v>
      </c>
      <c r="T196" s="138" t="s">
        <v>5</v>
      </c>
      <c r="U196" s="138" t="s">
        <v>5</v>
      </c>
      <c r="V196" s="128" t="s">
        <v>5</v>
      </c>
      <c r="W196" s="138" t="s">
        <v>5</v>
      </c>
      <c r="X196" s="130">
        <v>0</v>
      </c>
      <c r="Y196" s="130">
        <v>0</v>
      </c>
      <c r="Z196" s="130">
        <v>0</v>
      </c>
      <c r="AA196" s="130">
        <v>0</v>
      </c>
      <c r="AB196" s="130">
        <v>0</v>
      </c>
      <c r="AC196" s="130">
        <v>0</v>
      </c>
      <c r="AD196" s="130">
        <v>0</v>
      </c>
      <c r="AE196" s="130">
        <v>0</v>
      </c>
      <c r="AF196" s="130">
        <v>0</v>
      </c>
      <c r="AG196" s="130">
        <v>0</v>
      </c>
      <c r="AH196" s="130">
        <v>0</v>
      </c>
      <c r="AI196" s="130">
        <v>0</v>
      </c>
      <c r="AJ196" s="130">
        <v>0</v>
      </c>
      <c r="AK196" s="130">
        <v>0</v>
      </c>
      <c r="AL196" s="130">
        <v>0</v>
      </c>
      <c r="AM196" s="130">
        <v>0</v>
      </c>
      <c r="AN196" s="130">
        <v>0</v>
      </c>
      <c r="AO196" s="130">
        <v>0</v>
      </c>
      <c r="AP196" s="130">
        <v>0</v>
      </c>
      <c r="AQ196" s="130">
        <v>0</v>
      </c>
      <c r="AR196" s="130">
        <v>0</v>
      </c>
      <c r="AS196" s="130">
        <v>0</v>
      </c>
      <c r="AT196" s="130">
        <v>0</v>
      </c>
      <c r="AU196" s="130">
        <v>0</v>
      </c>
      <c r="AV196" s="130">
        <v>0</v>
      </c>
      <c r="AW196" s="130">
        <v>0</v>
      </c>
      <c r="AX196" s="130">
        <v>0</v>
      </c>
      <c r="AY196" s="130">
        <v>0</v>
      </c>
      <c r="AZ196" s="130">
        <v>0</v>
      </c>
      <c r="BA196" s="130">
        <v>0</v>
      </c>
      <c r="BB196" s="130">
        <v>0</v>
      </c>
      <c r="BC196" s="130">
        <v>0</v>
      </c>
      <c r="BD196" s="130">
        <v>0</v>
      </c>
      <c r="BE196" s="130">
        <v>0</v>
      </c>
      <c r="BF196" s="130">
        <v>0</v>
      </c>
      <c r="BG196" s="130">
        <v>0</v>
      </c>
      <c r="BJ196" s="244">
        <v>0</v>
      </c>
      <c r="BK196" s="244">
        <v>0</v>
      </c>
      <c r="BL196" s="244">
        <v>0</v>
      </c>
      <c r="BM196" s="244">
        <v>0</v>
      </c>
    </row>
    <row r="197" spans="1:65" x14ac:dyDescent="0.25">
      <c r="A197" s="235" t="s">
        <v>1619</v>
      </c>
      <c r="B197" s="235" t="s">
        <v>1619</v>
      </c>
      <c r="E197" s="235">
        <v>16</v>
      </c>
      <c r="F197" s="235">
        <v>21</v>
      </c>
      <c r="G197" s="235">
        <v>42</v>
      </c>
      <c r="H197" s="235">
        <v>4</v>
      </c>
      <c r="I197" s="235">
        <v>3</v>
      </c>
      <c r="J197" s="235">
        <v>189</v>
      </c>
      <c r="K197" s="131" t="s">
        <v>5</v>
      </c>
      <c r="L197" s="59" t="s">
        <v>5</v>
      </c>
      <c r="M197" s="132" t="s">
        <v>5</v>
      </c>
      <c r="N197" s="132">
        <v>0</v>
      </c>
      <c r="O197" s="132">
        <v>0</v>
      </c>
      <c r="P197" s="130">
        <v>0</v>
      </c>
      <c r="Q197" s="59" t="s">
        <v>5</v>
      </c>
      <c r="R197" s="59" t="s">
        <v>5</v>
      </c>
      <c r="S197" s="138" t="s">
        <v>5</v>
      </c>
      <c r="T197" s="138" t="s">
        <v>5</v>
      </c>
      <c r="U197" s="138" t="s">
        <v>5</v>
      </c>
      <c r="V197" s="128" t="s">
        <v>5</v>
      </c>
      <c r="W197" s="138" t="s">
        <v>5</v>
      </c>
      <c r="X197" s="130">
        <v>0</v>
      </c>
      <c r="Y197" s="130">
        <v>0</v>
      </c>
      <c r="Z197" s="130">
        <v>0</v>
      </c>
      <c r="AA197" s="130">
        <v>0</v>
      </c>
      <c r="AB197" s="130">
        <v>0</v>
      </c>
      <c r="AC197" s="130">
        <v>0</v>
      </c>
      <c r="AD197" s="130">
        <v>0</v>
      </c>
      <c r="AE197" s="130">
        <v>0</v>
      </c>
      <c r="AF197" s="130">
        <v>0</v>
      </c>
      <c r="AG197" s="130">
        <v>0</v>
      </c>
      <c r="AH197" s="130">
        <v>0</v>
      </c>
      <c r="AI197" s="130">
        <v>0</v>
      </c>
      <c r="AJ197" s="130">
        <v>0</v>
      </c>
      <c r="AK197" s="130">
        <v>0</v>
      </c>
      <c r="AL197" s="130">
        <v>0</v>
      </c>
      <c r="AM197" s="130">
        <v>0</v>
      </c>
      <c r="AN197" s="130">
        <v>0</v>
      </c>
      <c r="AO197" s="130">
        <v>0</v>
      </c>
      <c r="AP197" s="130">
        <v>0</v>
      </c>
      <c r="AQ197" s="130">
        <v>0</v>
      </c>
      <c r="AR197" s="130">
        <v>0</v>
      </c>
      <c r="AS197" s="130">
        <v>0</v>
      </c>
      <c r="AT197" s="130">
        <v>0</v>
      </c>
      <c r="AU197" s="130">
        <v>0</v>
      </c>
      <c r="AV197" s="130">
        <v>0</v>
      </c>
      <c r="AW197" s="130">
        <v>0</v>
      </c>
      <c r="AX197" s="130">
        <v>0</v>
      </c>
      <c r="AY197" s="130">
        <v>0</v>
      </c>
      <c r="AZ197" s="130">
        <v>0</v>
      </c>
      <c r="BA197" s="130">
        <v>0</v>
      </c>
      <c r="BB197" s="130">
        <v>0</v>
      </c>
      <c r="BC197" s="130">
        <v>0</v>
      </c>
      <c r="BD197" s="130">
        <v>0</v>
      </c>
      <c r="BE197" s="130">
        <v>0</v>
      </c>
      <c r="BF197" s="130">
        <v>0</v>
      </c>
      <c r="BG197" s="130">
        <v>0</v>
      </c>
      <c r="BJ197" s="244">
        <v>0</v>
      </c>
      <c r="BK197" s="244">
        <v>0</v>
      </c>
      <c r="BL197" s="244">
        <v>0</v>
      </c>
      <c r="BM197" s="244">
        <v>0</v>
      </c>
    </row>
    <row r="198" spans="1:65" x14ac:dyDescent="0.25">
      <c r="A198" s="235" t="s">
        <v>1619</v>
      </c>
      <c r="B198" s="235" t="s">
        <v>1619</v>
      </c>
      <c r="E198" s="235">
        <v>16</v>
      </c>
      <c r="F198" s="235">
        <v>21</v>
      </c>
      <c r="G198" s="235">
        <v>42</v>
      </c>
      <c r="H198" s="235">
        <v>4</v>
      </c>
      <c r="I198" s="235">
        <v>3</v>
      </c>
      <c r="J198" s="235">
        <v>190</v>
      </c>
      <c r="K198" s="131" t="s">
        <v>5</v>
      </c>
      <c r="L198" s="59" t="s">
        <v>5</v>
      </c>
      <c r="M198" s="132" t="s">
        <v>5</v>
      </c>
      <c r="N198" s="132">
        <v>0</v>
      </c>
      <c r="O198" s="132">
        <v>0</v>
      </c>
      <c r="P198" s="130">
        <v>0</v>
      </c>
      <c r="Q198" s="59" t="s">
        <v>5</v>
      </c>
      <c r="R198" s="59" t="s">
        <v>5</v>
      </c>
      <c r="S198" s="138" t="s">
        <v>5</v>
      </c>
      <c r="T198" s="138" t="s">
        <v>5</v>
      </c>
      <c r="U198" s="138" t="s">
        <v>5</v>
      </c>
      <c r="V198" s="128" t="s">
        <v>5</v>
      </c>
      <c r="W198" s="138" t="s">
        <v>5</v>
      </c>
      <c r="X198" s="130">
        <v>0</v>
      </c>
      <c r="Y198" s="130">
        <v>0</v>
      </c>
      <c r="Z198" s="130">
        <v>0</v>
      </c>
      <c r="AA198" s="130">
        <v>0</v>
      </c>
      <c r="AB198" s="130">
        <v>0</v>
      </c>
      <c r="AC198" s="130">
        <v>0</v>
      </c>
      <c r="AD198" s="130">
        <v>0</v>
      </c>
      <c r="AE198" s="130">
        <v>0</v>
      </c>
      <c r="AF198" s="130">
        <v>0</v>
      </c>
      <c r="AG198" s="130">
        <v>0</v>
      </c>
      <c r="AH198" s="130">
        <v>0</v>
      </c>
      <c r="AI198" s="130">
        <v>0</v>
      </c>
      <c r="AJ198" s="130">
        <v>0</v>
      </c>
      <c r="AK198" s="130">
        <v>0</v>
      </c>
      <c r="AL198" s="130">
        <v>0</v>
      </c>
      <c r="AM198" s="130">
        <v>0</v>
      </c>
      <c r="AN198" s="130">
        <v>0</v>
      </c>
      <c r="AO198" s="130">
        <v>0</v>
      </c>
      <c r="AP198" s="130">
        <v>0</v>
      </c>
      <c r="AQ198" s="130">
        <v>0</v>
      </c>
      <c r="AR198" s="130">
        <v>0</v>
      </c>
      <c r="AS198" s="130">
        <v>0</v>
      </c>
      <c r="AT198" s="130">
        <v>0</v>
      </c>
      <c r="AU198" s="130">
        <v>0</v>
      </c>
      <c r="AV198" s="130">
        <v>0</v>
      </c>
      <c r="AW198" s="130">
        <v>0</v>
      </c>
      <c r="AX198" s="130">
        <v>0</v>
      </c>
      <c r="AY198" s="130">
        <v>0</v>
      </c>
      <c r="AZ198" s="130">
        <v>0</v>
      </c>
      <c r="BA198" s="130">
        <v>0</v>
      </c>
      <c r="BB198" s="130">
        <v>0</v>
      </c>
      <c r="BC198" s="130">
        <v>0</v>
      </c>
      <c r="BD198" s="130">
        <v>0</v>
      </c>
      <c r="BE198" s="130">
        <v>0</v>
      </c>
      <c r="BF198" s="130">
        <v>0</v>
      </c>
      <c r="BG198" s="130">
        <v>0</v>
      </c>
      <c r="BJ198" s="244">
        <v>0</v>
      </c>
      <c r="BK198" s="244">
        <v>0</v>
      </c>
      <c r="BL198" s="244">
        <v>0</v>
      </c>
      <c r="BM198" s="244">
        <v>0</v>
      </c>
    </row>
    <row r="199" spans="1:65" x14ac:dyDescent="0.25">
      <c r="A199" s="235" t="s">
        <v>1619</v>
      </c>
      <c r="B199" s="235" t="s">
        <v>1619</v>
      </c>
      <c r="E199" s="235">
        <v>16</v>
      </c>
      <c r="F199" s="235">
        <v>21</v>
      </c>
      <c r="G199" s="235">
        <v>42</v>
      </c>
      <c r="H199" s="235">
        <v>4</v>
      </c>
      <c r="I199" s="235">
        <v>3</v>
      </c>
      <c r="J199" s="235">
        <v>191</v>
      </c>
      <c r="K199" s="131" t="s">
        <v>5</v>
      </c>
      <c r="L199" s="59" t="s">
        <v>5</v>
      </c>
      <c r="M199" s="132" t="s">
        <v>5</v>
      </c>
      <c r="N199" s="132">
        <v>0</v>
      </c>
      <c r="O199" s="132">
        <v>0</v>
      </c>
      <c r="P199" s="130">
        <v>0</v>
      </c>
      <c r="Q199" s="59" t="s">
        <v>5</v>
      </c>
      <c r="R199" s="59" t="s">
        <v>5</v>
      </c>
      <c r="S199" s="138" t="s">
        <v>5</v>
      </c>
      <c r="T199" s="138" t="s">
        <v>5</v>
      </c>
      <c r="U199" s="138" t="s">
        <v>5</v>
      </c>
      <c r="V199" s="128" t="s">
        <v>5</v>
      </c>
      <c r="W199" s="138" t="s">
        <v>5</v>
      </c>
      <c r="X199" s="130">
        <v>0</v>
      </c>
      <c r="Y199" s="130">
        <v>0</v>
      </c>
      <c r="Z199" s="130">
        <v>0</v>
      </c>
      <c r="AA199" s="130">
        <v>0</v>
      </c>
      <c r="AB199" s="130">
        <v>0</v>
      </c>
      <c r="AC199" s="130">
        <v>0</v>
      </c>
      <c r="AD199" s="130">
        <v>0</v>
      </c>
      <c r="AE199" s="130">
        <v>0</v>
      </c>
      <c r="AF199" s="130">
        <v>0</v>
      </c>
      <c r="AG199" s="130">
        <v>0</v>
      </c>
      <c r="AH199" s="130">
        <v>0</v>
      </c>
      <c r="AI199" s="130">
        <v>0</v>
      </c>
      <c r="AJ199" s="130">
        <v>0</v>
      </c>
      <c r="AK199" s="130">
        <v>0</v>
      </c>
      <c r="AL199" s="130">
        <v>0</v>
      </c>
      <c r="AM199" s="130">
        <v>0</v>
      </c>
      <c r="AN199" s="130">
        <v>0</v>
      </c>
      <c r="AO199" s="130">
        <v>0</v>
      </c>
      <c r="AP199" s="130">
        <v>0</v>
      </c>
      <c r="AQ199" s="130">
        <v>0</v>
      </c>
      <c r="AR199" s="130">
        <v>0</v>
      </c>
      <c r="AS199" s="130">
        <v>0</v>
      </c>
      <c r="AT199" s="130">
        <v>0</v>
      </c>
      <c r="AU199" s="130">
        <v>0</v>
      </c>
      <c r="AV199" s="130">
        <v>0</v>
      </c>
      <c r="AW199" s="130">
        <v>0</v>
      </c>
      <c r="AX199" s="130">
        <v>0</v>
      </c>
      <c r="AY199" s="130">
        <v>0</v>
      </c>
      <c r="AZ199" s="130">
        <v>0</v>
      </c>
      <c r="BA199" s="130">
        <v>0</v>
      </c>
      <c r="BB199" s="130">
        <v>0</v>
      </c>
      <c r="BC199" s="130">
        <v>0</v>
      </c>
      <c r="BD199" s="130">
        <v>0</v>
      </c>
      <c r="BE199" s="130">
        <v>0</v>
      </c>
      <c r="BF199" s="130">
        <v>0</v>
      </c>
      <c r="BG199" s="130">
        <v>0</v>
      </c>
      <c r="BJ199" s="244">
        <v>0</v>
      </c>
      <c r="BK199" s="244">
        <v>0</v>
      </c>
      <c r="BL199" s="244">
        <v>0</v>
      </c>
      <c r="BM199" s="244">
        <v>0</v>
      </c>
    </row>
    <row r="200" spans="1:65" x14ac:dyDescent="0.25">
      <c r="A200" s="235" t="s">
        <v>1619</v>
      </c>
      <c r="B200" s="235" t="s">
        <v>1619</v>
      </c>
      <c r="E200" s="235">
        <v>16</v>
      </c>
      <c r="F200" s="235">
        <v>21</v>
      </c>
      <c r="G200" s="235">
        <v>42</v>
      </c>
      <c r="H200" s="235">
        <v>4</v>
      </c>
      <c r="I200" s="235">
        <v>3</v>
      </c>
      <c r="J200" s="235">
        <v>192</v>
      </c>
      <c r="K200" s="131" t="s">
        <v>5</v>
      </c>
      <c r="L200" s="59" t="s">
        <v>5</v>
      </c>
      <c r="M200" s="132" t="s">
        <v>5</v>
      </c>
      <c r="N200" s="132">
        <v>0</v>
      </c>
      <c r="O200" s="132">
        <v>0</v>
      </c>
      <c r="P200" s="130">
        <v>0</v>
      </c>
      <c r="Q200" s="59" t="s">
        <v>5</v>
      </c>
      <c r="R200" s="59" t="s">
        <v>5</v>
      </c>
      <c r="S200" s="138" t="s">
        <v>5</v>
      </c>
      <c r="T200" s="138" t="s">
        <v>5</v>
      </c>
      <c r="U200" s="138" t="s">
        <v>5</v>
      </c>
      <c r="V200" s="128" t="s">
        <v>5</v>
      </c>
      <c r="W200" s="138" t="s">
        <v>5</v>
      </c>
      <c r="X200" s="130">
        <v>0</v>
      </c>
      <c r="Y200" s="130">
        <v>0</v>
      </c>
      <c r="Z200" s="130">
        <v>0</v>
      </c>
      <c r="AA200" s="130">
        <v>0</v>
      </c>
      <c r="AB200" s="130">
        <v>0</v>
      </c>
      <c r="AC200" s="130">
        <v>0</v>
      </c>
      <c r="AD200" s="130">
        <v>0</v>
      </c>
      <c r="AE200" s="130">
        <v>0</v>
      </c>
      <c r="AF200" s="130">
        <v>0</v>
      </c>
      <c r="AG200" s="130">
        <v>0</v>
      </c>
      <c r="AH200" s="130">
        <v>0</v>
      </c>
      <c r="AI200" s="130">
        <v>0</v>
      </c>
      <c r="AJ200" s="130">
        <v>0</v>
      </c>
      <c r="AK200" s="130">
        <v>0</v>
      </c>
      <c r="AL200" s="130">
        <v>0</v>
      </c>
      <c r="AM200" s="130">
        <v>0</v>
      </c>
      <c r="AN200" s="130">
        <v>0</v>
      </c>
      <c r="AO200" s="130">
        <v>0</v>
      </c>
      <c r="AP200" s="130">
        <v>0</v>
      </c>
      <c r="AQ200" s="130">
        <v>0</v>
      </c>
      <c r="AR200" s="130">
        <v>0</v>
      </c>
      <c r="AS200" s="130">
        <v>0</v>
      </c>
      <c r="AT200" s="130">
        <v>0</v>
      </c>
      <c r="AU200" s="130">
        <v>0</v>
      </c>
      <c r="AV200" s="130">
        <v>0</v>
      </c>
      <c r="AW200" s="130">
        <v>0</v>
      </c>
      <c r="AX200" s="130">
        <v>0</v>
      </c>
      <c r="AY200" s="130">
        <v>0</v>
      </c>
      <c r="AZ200" s="130">
        <v>0</v>
      </c>
      <c r="BA200" s="130">
        <v>0</v>
      </c>
      <c r="BB200" s="130">
        <v>0</v>
      </c>
      <c r="BC200" s="130">
        <v>0</v>
      </c>
      <c r="BD200" s="130">
        <v>0</v>
      </c>
      <c r="BE200" s="130">
        <v>0</v>
      </c>
      <c r="BF200" s="130">
        <v>0</v>
      </c>
      <c r="BG200" s="130">
        <v>0</v>
      </c>
      <c r="BJ200" s="244">
        <v>0</v>
      </c>
      <c r="BK200" s="244">
        <v>0</v>
      </c>
      <c r="BL200" s="244">
        <v>0</v>
      </c>
      <c r="BM200" s="244">
        <v>0</v>
      </c>
    </row>
    <row r="201" spans="1:65" x14ac:dyDescent="0.25">
      <c r="A201" s="235" t="s">
        <v>1619</v>
      </c>
      <c r="B201" s="235" t="s">
        <v>1619</v>
      </c>
      <c r="E201" s="235">
        <v>16</v>
      </c>
      <c r="F201" s="235">
        <v>21</v>
      </c>
      <c r="G201" s="235">
        <v>42</v>
      </c>
      <c r="H201" s="235">
        <v>4</v>
      </c>
      <c r="I201" s="235">
        <v>3</v>
      </c>
      <c r="J201" s="235">
        <v>193</v>
      </c>
      <c r="K201" s="131" t="s">
        <v>5</v>
      </c>
      <c r="L201" s="59" t="s">
        <v>5</v>
      </c>
      <c r="M201" s="132" t="s">
        <v>5</v>
      </c>
      <c r="N201" s="132">
        <v>0</v>
      </c>
      <c r="O201" s="132">
        <v>0</v>
      </c>
      <c r="P201" s="130">
        <v>0</v>
      </c>
      <c r="Q201" s="59" t="s">
        <v>5</v>
      </c>
      <c r="R201" s="59" t="s">
        <v>5</v>
      </c>
      <c r="S201" s="138" t="s">
        <v>5</v>
      </c>
      <c r="T201" s="138" t="s">
        <v>5</v>
      </c>
      <c r="U201" s="138" t="s">
        <v>5</v>
      </c>
      <c r="V201" s="128" t="s">
        <v>5</v>
      </c>
      <c r="W201" s="138" t="s">
        <v>5</v>
      </c>
      <c r="X201" s="130">
        <v>0</v>
      </c>
      <c r="Y201" s="130">
        <v>0</v>
      </c>
      <c r="Z201" s="130">
        <v>0</v>
      </c>
      <c r="AA201" s="130">
        <v>0</v>
      </c>
      <c r="AB201" s="130">
        <v>0</v>
      </c>
      <c r="AC201" s="130">
        <v>0</v>
      </c>
      <c r="AD201" s="130">
        <v>0</v>
      </c>
      <c r="AE201" s="130">
        <v>0</v>
      </c>
      <c r="AF201" s="130">
        <v>0</v>
      </c>
      <c r="AG201" s="130">
        <v>0</v>
      </c>
      <c r="AH201" s="130">
        <v>0</v>
      </c>
      <c r="AI201" s="130">
        <v>0</v>
      </c>
      <c r="AJ201" s="130">
        <v>0</v>
      </c>
      <c r="AK201" s="130">
        <v>0</v>
      </c>
      <c r="AL201" s="130">
        <v>0</v>
      </c>
      <c r="AM201" s="130">
        <v>0</v>
      </c>
      <c r="AN201" s="130">
        <v>0</v>
      </c>
      <c r="AO201" s="130">
        <v>0</v>
      </c>
      <c r="AP201" s="130">
        <v>0</v>
      </c>
      <c r="AQ201" s="130">
        <v>0</v>
      </c>
      <c r="AR201" s="130">
        <v>0</v>
      </c>
      <c r="AS201" s="130">
        <v>0</v>
      </c>
      <c r="AT201" s="130">
        <v>0</v>
      </c>
      <c r="AU201" s="130">
        <v>0</v>
      </c>
      <c r="AV201" s="130">
        <v>0</v>
      </c>
      <c r="AW201" s="130">
        <v>0</v>
      </c>
      <c r="AX201" s="130">
        <v>0</v>
      </c>
      <c r="AY201" s="130">
        <v>0</v>
      </c>
      <c r="AZ201" s="130">
        <v>0</v>
      </c>
      <c r="BA201" s="130">
        <v>0</v>
      </c>
      <c r="BB201" s="130">
        <v>0</v>
      </c>
      <c r="BC201" s="130">
        <v>0</v>
      </c>
      <c r="BD201" s="130">
        <v>0</v>
      </c>
      <c r="BE201" s="130">
        <v>0</v>
      </c>
      <c r="BF201" s="130">
        <v>0</v>
      </c>
      <c r="BG201" s="130">
        <v>0</v>
      </c>
      <c r="BJ201" s="244">
        <v>0</v>
      </c>
      <c r="BK201" s="244">
        <v>0</v>
      </c>
      <c r="BL201" s="244">
        <v>0</v>
      </c>
      <c r="BM201" s="244">
        <v>0</v>
      </c>
    </row>
    <row r="202" spans="1:65" x14ac:dyDescent="0.25">
      <c r="A202" s="235" t="s">
        <v>1619</v>
      </c>
      <c r="B202" s="235" t="s">
        <v>1619</v>
      </c>
      <c r="E202" s="235">
        <v>16</v>
      </c>
      <c r="F202" s="235">
        <v>21</v>
      </c>
      <c r="G202" s="235">
        <v>42</v>
      </c>
      <c r="H202" s="235">
        <v>4</v>
      </c>
      <c r="I202" s="235">
        <v>3</v>
      </c>
      <c r="J202" s="235">
        <v>194</v>
      </c>
      <c r="K202" s="131" t="s">
        <v>5</v>
      </c>
      <c r="L202" s="59" t="s">
        <v>5</v>
      </c>
      <c r="M202" s="132" t="s">
        <v>5</v>
      </c>
      <c r="N202" s="132">
        <v>0</v>
      </c>
      <c r="O202" s="132">
        <v>0</v>
      </c>
      <c r="P202" s="130">
        <v>0</v>
      </c>
      <c r="Q202" s="59" t="s">
        <v>5</v>
      </c>
      <c r="R202" s="59" t="s">
        <v>5</v>
      </c>
      <c r="S202" s="138" t="s">
        <v>5</v>
      </c>
      <c r="T202" s="138" t="s">
        <v>5</v>
      </c>
      <c r="U202" s="138" t="s">
        <v>5</v>
      </c>
      <c r="V202" s="128" t="s">
        <v>5</v>
      </c>
      <c r="W202" s="138" t="s">
        <v>5</v>
      </c>
      <c r="X202" s="130">
        <v>0</v>
      </c>
      <c r="Y202" s="130">
        <v>0</v>
      </c>
      <c r="Z202" s="130">
        <v>0</v>
      </c>
      <c r="AA202" s="130">
        <v>0</v>
      </c>
      <c r="AB202" s="130">
        <v>0</v>
      </c>
      <c r="AC202" s="130">
        <v>0</v>
      </c>
      <c r="AD202" s="130">
        <v>0</v>
      </c>
      <c r="AE202" s="130">
        <v>0</v>
      </c>
      <c r="AF202" s="130">
        <v>0</v>
      </c>
      <c r="AG202" s="130">
        <v>0</v>
      </c>
      <c r="AH202" s="130">
        <v>0</v>
      </c>
      <c r="AI202" s="130">
        <v>0</v>
      </c>
      <c r="AJ202" s="130">
        <v>0</v>
      </c>
      <c r="AK202" s="130">
        <v>0</v>
      </c>
      <c r="AL202" s="130">
        <v>0</v>
      </c>
      <c r="AM202" s="130">
        <v>0</v>
      </c>
      <c r="AN202" s="130">
        <v>0</v>
      </c>
      <c r="AO202" s="130">
        <v>0</v>
      </c>
      <c r="AP202" s="130">
        <v>0</v>
      </c>
      <c r="AQ202" s="130">
        <v>0</v>
      </c>
      <c r="AR202" s="130">
        <v>0</v>
      </c>
      <c r="AS202" s="130">
        <v>0</v>
      </c>
      <c r="AT202" s="130">
        <v>0</v>
      </c>
      <c r="AU202" s="130">
        <v>0</v>
      </c>
      <c r="AV202" s="130">
        <v>0</v>
      </c>
      <c r="AW202" s="130">
        <v>0</v>
      </c>
      <c r="AX202" s="130">
        <v>0</v>
      </c>
      <c r="AY202" s="130">
        <v>0</v>
      </c>
      <c r="AZ202" s="130">
        <v>0</v>
      </c>
      <c r="BA202" s="130">
        <v>0</v>
      </c>
      <c r="BB202" s="130">
        <v>0</v>
      </c>
      <c r="BC202" s="130">
        <v>0</v>
      </c>
      <c r="BD202" s="130">
        <v>0</v>
      </c>
      <c r="BE202" s="130">
        <v>0</v>
      </c>
      <c r="BF202" s="130">
        <v>0</v>
      </c>
      <c r="BG202" s="130">
        <v>0</v>
      </c>
      <c r="BJ202" s="244">
        <v>0</v>
      </c>
      <c r="BK202" s="244">
        <v>0</v>
      </c>
      <c r="BL202" s="244">
        <v>0</v>
      </c>
      <c r="BM202" s="244">
        <v>0</v>
      </c>
    </row>
    <row r="203" spans="1:65" x14ac:dyDescent="0.25">
      <c r="A203" s="235" t="s">
        <v>1619</v>
      </c>
      <c r="B203" s="235" t="s">
        <v>1619</v>
      </c>
      <c r="E203" s="235">
        <v>16</v>
      </c>
      <c r="F203" s="235">
        <v>21</v>
      </c>
      <c r="G203" s="235">
        <v>42</v>
      </c>
      <c r="H203" s="235">
        <v>4</v>
      </c>
      <c r="I203" s="235">
        <v>3</v>
      </c>
      <c r="J203" s="235">
        <v>195</v>
      </c>
      <c r="K203" s="131" t="s">
        <v>5</v>
      </c>
      <c r="L203" s="59" t="s">
        <v>5</v>
      </c>
      <c r="M203" s="132" t="s">
        <v>5</v>
      </c>
      <c r="N203" s="132">
        <v>0</v>
      </c>
      <c r="O203" s="132">
        <v>0</v>
      </c>
      <c r="P203" s="130">
        <v>0</v>
      </c>
      <c r="Q203" s="59" t="s">
        <v>5</v>
      </c>
      <c r="R203" s="59" t="s">
        <v>5</v>
      </c>
      <c r="S203" s="138" t="s">
        <v>5</v>
      </c>
      <c r="T203" s="138" t="s">
        <v>5</v>
      </c>
      <c r="U203" s="138" t="s">
        <v>5</v>
      </c>
      <c r="V203" s="128" t="s">
        <v>5</v>
      </c>
      <c r="W203" s="138" t="s">
        <v>5</v>
      </c>
      <c r="X203" s="130">
        <v>0</v>
      </c>
      <c r="Y203" s="130">
        <v>0</v>
      </c>
      <c r="Z203" s="130">
        <v>0</v>
      </c>
      <c r="AA203" s="130">
        <v>0</v>
      </c>
      <c r="AB203" s="130">
        <v>0</v>
      </c>
      <c r="AC203" s="130">
        <v>0</v>
      </c>
      <c r="AD203" s="130">
        <v>0</v>
      </c>
      <c r="AE203" s="130">
        <v>0</v>
      </c>
      <c r="AF203" s="130">
        <v>0</v>
      </c>
      <c r="AG203" s="130">
        <v>0</v>
      </c>
      <c r="AH203" s="130">
        <v>0</v>
      </c>
      <c r="AI203" s="130">
        <v>0</v>
      </c>
      <c r="AJ203" s="130">
        <v>0</v>
      </c>
      <c r="AK203" s="130">
        <v>0</v>
      </c>
      <c r="AL203" s="130">
        <v>0</v>
      </c>
      <c r="AM203" s="130">
        <v>0</v>
      </c>
      <c r="AN203" s="130">
        <v>0</v>
      </c>
      <c r="AO203" s="130">
        <v>0</v>
      </c>
      <c r="AP203" s="130">
        <v>0</v>
      </c>
      <c r="AQ203" s="130">
        <v>0</v>
      </c>
      <c r="AR203" s="130">
        <v>0</v>
      </c>
      <c r="AS203" s="130">
        <v>0</v>
      </c>
      <c r="AT203" s="130">
        <v>0</v>
      </c>
      <c r="AU203" s="130">
        <v>0</v>
      </c>
      <c r="AV203" s="130">
        <v>0</v>
      </c>
      <c r="AW203" s="130">
        <v>0</v>
      </c>
      <c r="AX203" s="130">
        <v>0</v>
      </c>
      <c r="AY203" s="130">
        <v>0</v>
      </c>
      <c r="AZ203" s="130">
        <v>0</v>
      </c>
      <c r="BA203" s="130">
        <v>0</v>
      </c>
      <c r="BB203" s="130">
        <v>0</v>
      </c>
      <c r="BC203" s="130">
        <v>0</v>
      </c>
      <c r="BD203" s="130">
        <v>0</v>
      </c>
      <c r="BE203" s="130">
        <v>0</v>
      </c>
      <c r="BF203" s="130">
        <v>0</v>
      </c>
      <c r="BG203" s="130">
        <v>0</v>
      </c>
      <c r="BJ203" s="244">
        <v>0</v>
      </c>
      <c r="BK203" s="244">
        <v>0</v>
      </c>
      <c r="BL203" s="244">
        <v>0</v>
      </c>
      <c r="BM203" s="244">
        <v>0</v>
      </c>
    </row>
    <row r="204" spans="1:65" x14ac:dyDescent="0.25">
      <c r="A204" s="235" t="s">
        <v>1619</v>
      </c>
      <c r="B204" s="235" t="s">
        <v>1619</v>
      </c>
      <c r="E204" s="235">
        <v>16</v>
      </c>
      <c r="F204" s="235">
        <v>21</v>
      </c>
      <c r="G204" s="235">
        <v>42</v>
      </c>
      <c r="H204" s="235">
        <v>4</v>
      </c>
      <c r="I204" s="235">
        <v>3</v>
      </c>
      <c r="J204" s="235">
        <v>196</v>
      </c>
      <c r="K204" s="131" t="s">
        <v>5</v>
      </c>
      <c r="L204" s="59" t="s">
        <v>5</v>
      </c>
      <c r="M204" s="132" t="s">
        <v>5</v>
      </c>
      <c r="N204" s="132">
        <v>0</v>
      </c>
      <c r="O204" s="132">
        <v>0</v>
      </c>
      <c r="P204" s="130">
        <v>0</v>
      </c>
      <c r="Q204" s="59" t="s">
        <v>5</v>
      </c>
      <c r="R204" s="59" t="s">
        <v>5</v>
      </c>
      <c r="S204" s="138" t="s">
        <v>5</v>
      </c>
      <c r="T204" s="138" t="s">
        <v>5</v>
      </c>
      <c r="U204" s="138" t="s">
        <v>5</v>
      </c>
      <c r="V204" s="128" t="s">
        <v>5</v>
      </c>
      <c r="W204" s="138" t="s">
        <v>5</v>
      </c>
      <c r="X204" s="130">
        <v>0</v>
      </c>
      <c r="Y204" s="130">
        <v>0</v>
      </c>
      <c r="Z204" s="130">
        <v>0</v>
      </c>
      <c r="AA204" s="130">
        <v>0</v>
      </c>
      <c r="AB204" s="130">
        <v>0</v>
      </c>
      <c r="AC204" s="130">
        <v>0</v>
      </c>
      <c r="AD204" s="130">
        <v>0</v>
      </c>
      <c r="AE204" s="130">
        <v>0</v>
      </c>
      <c r="AF204" s="130">
        <v>0</v>
      </c>
      <c r="AG204" s="130">
        <v>0</v>
      </c>
      <c r="AH204" s="130">
        <v>0</v>
      </c>
      <c r="AI204" s="130">
        <v>0</v>
      </c>
      <c r="AJ204" s="130">
        <v>0</v>
      </c>
      <c r="AK204" s="130">
        <v>0</v>
      </c>
      <c r="AL204" s="130">
        <v>0</v>
      </c>
      <c r="AM204" s="130">
        <v>0</v>
      </c>
      <c r="AN204" s="130">
        <v>0</v>
      </c>
      <c r="AO204" s="130">
        <v>0</v>
      </c>
      <c r="AP204" s="130">
        <v>0</v>
      </c>
      <c r="AQ204" s="130">
        <v>0</v>
      </c>
      <c r="AR204" s="130">
        <v>0</v>
      </c>
      <c r="AS204" s="130">
        <v>0</v>
      </c>
      <c r="AT204" s="130">
        <v>0</v>
      </c>
      <c r="AU204" s="130">
        <v>0</v>
      </c>
      <c r="AV204" s="130">
        <v>0</v>
      </c>
      <c r="AW204" s="130">
        <v>0</v>
      </c>
      <c r="AX204" s="130">
        <v>0</v>
      </c>
      <c r="AY204" s="130">
        <v>0</v>
      </c>
      <c r="AZ204" s="130">
        <v>0</v>
      </c>
      <c r="BA204" s="130">
        <v>0</v>
      </c>
      <c r="BB204" s="130">
        <v>0</v>
      </c>
      <c r="BC204" s="130">
        <v>0</v>
      </c>
      <c r="BD204" s="130">
        <v>0</v>
      </c>
      <c r="BE204" s="130">
        <v>0</v>
      </c>
      <c r="BF204" s="130">
        <v>0</v>
      </c>
      <c r="BG204" s="130">
        <v>0</v>
      </c>
      <c r="BJ204" s="244">
        <v>0</v>
      </c>
      <c r="BK204" s="244">
        <v>0</v>
      </c>
      <c r="BL204" s="244">
        <v>0</v>
      </c>
      <c r="BM204" s="244">
        <v>0</v>
      </c>
    </row>
    <row r="205" spans="1:65" x14ac:dyDescent="0.25">
      <c r="A205" s="235" t="s">
        <v>1619</v>
      </c>
      <c r="B205" s="235" t="s">
        <v>1619</v>
      </c>
      <c r="E205" s="235">
        <v>16</v>
      </c>
      <c r="F205" s="235">
        <v>21</v>
      </c>
      <c r="G205" s="235">
        <v>42</v>
      </c>
      <c r="H205" s="235">
        <v>4</v>
      </c>
      <c r="I205" s="235">
        <v>3</v>
      </c>
      <c r="J205" s="235">
        <v>197</v>
      </c>
      <c r="K205" s="131" t="s">
        <v>5</v>
      </c>
      <c r="L205" s="59" t="s">
        <v>5</v>
      </c>
      <c r="M205" s="132" t="s">
        <v>5</v>
      </c>
      <c r="N205" s="132">
        <v>0</v>
      </c>
      <c r="O205" s="132">
        <v>0</v>
      </c>
      <c r="P205" s="130">
        <v>0</v>
      </c>
      <c r="Q205" s="59" t="s">
        <v>5</v>
      </c>
      <c r="R205" s="59" t="s">
        <v>5</v>
      </c>
      <c r="S205" s="138" t="s">
        <v>5</v>
      </c>
      <c r="T205" s="138" t="s">
        <v>5</v>
      </c>
      <c r="U205" s="138" t="s">
        <v>5</v>
      </c>
      <c r="V205" s="128" t="s">
        <v>5</v>
      </c>
      <c r="W205" s="138" t="s">
        <v>5</v>
      </c>
      <c r="X205" s="130">
        <v>0</v>
      </c>
      <c r="Y205" s="130">
        <v>0</v>
      </c>
      <c r="Z205" s="130">
        <v>0</v>
      </c>
      <c r="AA205" s="130">
        <v>0</v>
      </c>
      <c r="AB205" s="130">
        <v>0</v>
      </c>
      <c r="AC205" s="130">
        <v>0</v>
      </c>
      <c r="AD205" s="130">
        <v>0</v>
      </c>
      <c r="AE205" s="130">
        <v>0</v>
      </c>
      <c r="AF205" s="130">
        <v>0</v>
      </c>
      <c r="AG205" s="130">
        <v>0</v>
      </c>
      <c r="AH205" s="130">
        <v>0</v>
      </c>
      <c r="AI205" s="130">
        <v>0</v>
      </c>
      <c r="AJ205" s="130">
        <v>0</v>
      </c>
      <c r="AK205" s="130">
        <v>0</v>
      </c>
      <c r="AL205" s="130">
        <v>0</v>
      </c>
      <c r="AM205" s="130">
        <v>0</v>
      </c>
      <c r="AN205" s="130">
        <v>0</v>
      </c>
      <c r="AO205" s="130">
        <v>0</v>
      </c>
      <c r="AP205" s="130">
        <v>0</v>
      </c>
      <c r="AQ205" s="130">
        <v>0</v>
      </c>
      <c r="AR205" s="130">
        <v>0</v>
      </c>
      <c r="AS205" s="130">
        <v>0</v>
      </c>
      <c r="AT205" s="130">
        <v>0</v>
      </c>
      <c r="AU205" s="130">
        <v>0</v>
      </c>
      <c r="AV205" s="130">
        <v>0</v>
      </c>
      <c r="AW205" s="130">
        <v>0</v>
      </c>
      <c r="AX205" s="130">
        <v>0</v>
      </c>
      <c r="AY205" s="130">
        <v>0</v>
      </c>
      <c r="AZ205" s="130">
        <v>0</v>
      </c>
      <c r="BA205" s="130">
        <v>0</v>
      </c>
      <c r="BB205" s="130">
        <v>0</v>
      </c>
      <c r="BC205" s="130">
        <v>0</v>
      </c>
      <c r="BD205" s="130">
        <v>0</v>
      </c>
      <c r="BE205" s="130">
        <v>0</v>
      </c>
      <c r="BF205" s="130">
        <v>0</v>
      </c>
      <c r="BG205" s="130">
        <v>0</v>
      </c>
      <c r="BJ205" s="244">
        <v>0</v>
      </c>
      <c r="BK205" s="244">
        <v>0</v>
      </c>
      <c r="BL205" s="244">
        <v>0</v>
      </c>
      <c r="BM205" s="244">
        <v>0</v>
      </c>
    </row>
    <row r="206" spans="1:65" x14ac:dyDescent="0.25">
      <c r="A206" s="235" t="s">
        <v>1619</v>
      </c>
      <c r="B206" s="235" t="s">
        <v>1619</v>
      </c>
      <c r="E206" s="235">
        <v>16</v>
      </c>
      <c r="F206" s="235">
        <v>21</v>
      </c>
      <c r="G206" s="235">
        <v>42</v>
      </c>
      <c r="H206" s="235">
        <v>4</v>
      </c>
      <c r="I206" s="235">
        <v>3</v>
      </c>
      <c r="J206" s="235">
        <v>198</v>
      </c>
      <c r="K206" s="131" t="s">
        <v>5</v>
      </c>
      <c r="L206" s="59" t="s">
        <v>5</v>
      </c>
      <c r="M206" s="132" t="s">
        <v>5</v>
      </c>
      <c r="N206" s="132">
        <v>0</v>
      </c>
      <c r="O206" s="132">
        <v>0</v>
      </c>
      <c r="P206" s="130">
        <v>0</v>
      </c>
      <c r="Q206" s="59" t="s">
        <v>5</v>
      </c>
      <c r="R206" s="59" t="s">
        <v>5</v>
      </c>
      <c r="S206" s="138" t="s">
        <v>5</v>
      </c>
      <c r="T206" s="138" t="s">
        <v>5</v>
      </c>
      <c r="U206" s="138" t="s">
        <v>5</v>
      </c>
      <c r="V206" s="128" t="s">
        <v>5</v>
      </c>
      <c r="W206" s="138" t="s">
        <v>5</v>
      </c>
      <c r="X206" s="130">
        <v>0</v>
      </c>
      <c r="Y206" s="130">
        <v>0</v>
      </c>
      <c r="Z206" s="130">
        <v>0</v>
      </c>
      <c r="AA206" s="130">
        <v>0</v>
      </c>
      <c r="AB206" s="130">
        <v>0</v>
      </c>
      <c r="AC206" s="130">
        <v>0</v>
      </c>
      <c r="AD206" s="130">
        <v>0</v>
      </c>
      <c r="AE206" s="130">
        <v>0</v>
      </c>
      <c r="AF206" s="130">
        <v>0</v>
      </c>
      <c r="AG206" s="130">
        <v>0</v>
      </c>
      <c r="AH206" s="130">
        <v>0</v>
      </c>
      <c r="AI206" s="130">
        <v>0</v>
      </c>
      <c r="AJ206" s="130">
        <v>0</v>
      </c>
      <c r="AK206" s="130">
        <v>0</v>
      </c>
      <c r="AL206" s="130">
        <v>0</v>
      </c>
      <c r="AM206" s="130">
        <v>0</v>
      </c>
      <c r="AN206" s="130">
        <v>0</v>
      </c>
      <c r="AO206" s="130">
        <v>0</v>
      </c>
      <c r="AP206" s="130">
        <v>0</v>
      </c>
      <c r="AQ206" s="130">
        <v>0</v>
      </c>
      <c r="AR206" s="130">
        <v>0</v>
      </c>
      <c r="AS206" s="130">
        <v>0</v>
      </c>
      <c r="AT206" s="130">
        <v>0</v>
      </c>
      <c r="AU206" s="130">
        <v>0</v>
      </c>
      <c r="AV206" s="130">
        <v>0</v>
      </c>
      <c r="AW206" s="130">
        <v>0</v>
      </c>
      <c r="AX206" s="130">
        <v>0</v>
      </c>
      <c r="AY206" s="130">
        <v>0</v>
      </c>
      <c r="AZ206" s="130">
        <v>0</v>
      </c>
      <c r="BA206" s="130">
        <v>0</v>
      </c>
      <c r="BB206" s="130">
        <v>0</v>
      </c>
      <c r="BC206" s="130">
        <v>0</v>
      </c>
      <c r="BD206" s="130">
        <v>0</v>
      </c>
      <c r="BE206" s="130">
        <v>0</v>
      </c>
      <c r="BF206" s="130">
        <v>0</v>
      </c>
      <c r="BG206" s="130">
        <v>0</v>
      </c>
      <c r="BJ206" s="244">
        <v>0</v>
      </c>
      <c r="BK206" s="244">
        <v>0</v>
      </c>
      <c r="BL206" s="244">
        <v>0</v>
      </c>
      <c r="BM206" s="244">
        <v>0</v>
      </c>
    </row>
    <row r="207" spans="1:65" x14ac:dyDescent="0.25">
      <c r="A207" s="235" t="s">
        <v>1619</v>
      </c>
      <c r="B207" s="235" t="s">
        <v>1619</v>
      </c>
      <c r="E207" s="235">
        <v>16</v>
      </c>
      <c r="F207" s="235">
        <v>21</v>
      </c>
      <c r="G207" s="235">
        <v>42</v>
      </c>
      <c r="H207" s="235">
        <v>4</v>
      </c>
      <c r="I207" s="235">
        <v>3</v>
      </c>
      <c r="J207" s="235">
        <v>199</v>
      </c>
      <c r="K207" s="131" t="s">
        <v>5</v>
      </c>
      <c r="L207" s="59" t="s">
        <v>5</v>
      </c>
      <c r="M207" s="132" t="s">
        <v>5</v>
      </c>
      <c r="N207" s="132">
        <v>0</v>
      </c>
      <c r="O207" s="132">
        <v>0</v>
      </c>
      <c r="P207" s="130">
        <v>0</v>
      </c>
      <c r="Q207" s="59" t="s">
        <v>5</v>
      </c>
      <c r="R207" s="59" t="s">
        <v>5</v>
      </c>
      <c r="S207" s="138" t="s">
        <v>5</v>
      </c>
      <c r="T207" s="138" t="s">
        <v>5</v>
      </c>
      <c r="U207" s="138" t="s">
        <v>5</v>
      </c>
      <c r="V207" s="128" t="s">
        <v>5</v>
      </c>
      <c r="W207" s="138" t="s">
        <v>5</v>
      </c>
      <c r="X207" s="130">
        <v>0</v>
      </c>
      <c r="Y207" s="130">
        <v>0</v>
      </c>
      <c r="Z207" s="130">
        <v>0</v>
      </c>
      <c r="AA207" s="130">
        <v>0</v>
      </c>
      <c r="AB207" s="130">
        <v>0</v>
      </c>
      <c r="AC207" s="130">
        <v>0</v>
      </c>
      <c r="AD207" s="130">
        <v>0</v>
      </c>
      <c r="AE207" s="130">
        <v>0</v>
      </c>
      <c r="AF207" s="130">
        <v>0</v>
      </c>
      <c r="AG207" s="130">
        <v>0</v>
      </c>
      <c r="AH207" s="130">
        <v>0</v>
      </c>
      <c r="AI207" s="130">
        <v>0</v>
      </c>
      <c r="AJ207" s="130">
        <v>0</v>
      </c>
      <c r="AK207" s="130">
        <v>0</v>
      </c>
      <c r="AL207" s="130">
        <v>0</v>
      </c>
      <c r="AM207" s="130">
        <v>0</v>
      </c>
      <c r="AN207" s="130">
        <v>0</v>
      </c>
      <c r="AO207" s="130">
        <v>0</v>
      </c>
      <c r="AP207" s="130">
        <v>0</v>
      </c>
      <c r="AQ207" s="130">
        <v>0</v>
      </c>
      <c r="AR207" s="130">
        <v>0</v>
      </c>
      <c r="AS207" s="130">
        <v>0</v>
      </c>
      <c r="AT207" s="130">
        <v>0</v>
      </c>
      <c r="AU207" s="130">
        <v>0</v>
      </c>
      <c r="AV207" s="130">
        <v>0</v>
      </c>
      <c r="AW207" s="130">
        <v>0</v>
      </c>
      <c r="AX207" s="130">
        <v>0</v>
      </c>
      <c r="AY207" s="130">
        <v>0</v>
      </c>
      <c r="AZ207" s="130">
        <v>0</v>
      </c>
      <c r="BA207" s="130">
        <v>0</v>
      </c>
      <c r="BB207" s="130">
        <v>0</v>
      </c>
      <c r="BC207" s="130">
        <v>0</v>
      </c>
      <c r="BD207" s="130">
        <v>0</v>
      </c>
      <c r="BE207" s="130">
        <v>0</v>
      </c>
      <c r="BF207" s="130">
        <v>0</v>
      </c>
      <c r="BG207" s="130">
        <v>0</v>
      </c>
      <c r="BJ207" s="244">
        <v>0</v>
      </c>
      <c r="BK207" s="244">
        <v>0</v>
      </c>
      <c r="BL207" s="244">
        <v>0</v>
      </c>
      <c r="BM207" s="244">
        <v>0</v>
      </c>
    </row>
    <row r="208" spans="1:65" x14ac:dyDescent="0.25">
      <c r="A208" s="235" t="s">
        <v>1619</v>
      </c>
      <c r="B208" s="235" t="s">
        <v>1619</v>
      </c>
      <c r="E208" s="235">
        <v>16</v>
      </c>
      <c r="F208" s="235">
        <v>21</v>
      </c>
      <c r="G208" s="235">
        <v>42</v>
      </c>
      <c r="H208" s="235">
        <v>4</v>
      </c>
      <c r="I208" s="235">
        <v>3</v>
      </c>
      <c r="J208" s="235">
        <v>200</v>
      </c>
      <c r="K208" s="131" t="s">
        <v>5</v>
      </c>
      <c r="L208" s="59" t="s">
        <v>5</v>
      </c>
      <c r="M208" s="132" t="s">
        <v>5</v>
      </c>
      <c r="N208" s="132">
        <v>0</v>
      </c>
      <c r="O208" s="132">
        <v>0</v>
      </c>
      <c r="P208" s="130">
        <v>0</v>
      </c>
      <c r="Q208" s="59" t="s">
        <v>5</v>
      </c>
      <c r="R208" s="59" t="s">
        <v>5</v>
      </c>
      <c r="S208" s="138" t="s">
        <v>5</v>
      </c>
      <c r="T208" s="138" t="s">
        <v>5</v>
      </c>
      <c r="U208" s="138" t="s">
        <v>5</v>
      </c>
      <c r="V208" s="128" t="s">
        <v>5</v>
      </c>
      <c r="W208" s="138" t="s">
        <v>5</v>
      </c>
      <c r="X208" s="130">
        <v>0</v>
      </c>
      <c r="Y208" s="130">
        <v>0</v>
      </c>
      <c r="Z208" s="130">
        <v>0</v>
      </c>
      <c r="AA208" s="130">
        <v>0</v>
      </c>
      <c r="AB208" s="130">
        <v>0</v>
      </c>
      <c r="AC208" s="130">
        <v>0</v>
      </c>
      <c r="AD208" s="130">
        <v>0</v>
      </c>
      <c r="AE208" s="130">
        <v>0</v>
      </c>
      <c r="AF208" s="130">
        <v>0</v>
      </c>
      <c r="AG208" s="130">
        <v>0</v>
      </c>
      <c r="AH208" s="130">
        <v>0</v>
      </c>
      <c r="AI208" s="130">
        <v>0</v>
      </c>
      <c r="AJ208" s="130">
        <v>0</v>
      </c>
      <c r="AK208" s="130">
        <v>0</v>
      </c>
      <c r="AL208" s="130">
        <v>0</v>
      </c>
      <c r="AM208" s="130">
        <v>0</v>
      </c>
      <c r="AN208" s="130">
        <v>0</v>
      </c>
      <c r="AO208" s="130">
        <v>0</v>
      </c>
      <c r="AP208" s="130">
        <v>0</v>
      </c>
      <c r="AQ208" s="130">
        <v>0</v>
      </c>
      <c r="AR208" s="130">
        <v>0</v>
      </c>
      <c r="AS208" s="130">
        <v>0</v>
      </c>
      <c r="AT208" s="130">
        <v>0</v>
      </c>
      <c r="AU208" s="130">
        <v>0</v>
      </c>
      <c r="AV208" s="130">
        <v>0</v>
      </c>
      <c r="AW208" s="130">
        <v>0</v>
      </c>
      <c r="AX208" s="130">
        <v>0</v>
      </c>
      <c r="AY208" s="130">
        <v>0</v>
      </c>
      <c r="AZ208" s="130">
        <v>0</v>
      </c>
      <c r="BA208" s="130">
        <v>0</v>
      </c>
      <c r="BB208" s="130">
        <v>0</v>
      </c>
      <c r="BC208" s="130">
        <v>0</v>
      </c>
      <c r="BD208" s="130">
        <v>0</v>
      </c>
      <c r="BE208" s="130">
        <v>0</v>
      </c>
      <c r="BF208" s="130">
        <v>0</v>
      </c>
      <c r="BG208" s="130">
        <v>0</v>
      </c>
      <c r="BJ208" s="244">
        <v>0</v>
      </c>
      <c r="BK208" s="244">
        <v>0</v>
      </c>
      <c r="BL208" s="244">
        <v>0</v>
      </c>
      <c r="BM208" s="244">
        <v>0</v>
      </c>
    </row>
  </sheetData>
  <sheetProtection algorithmName="SHA-512" hashValue="Q3FM18ed0ixDfs316NQYeXCIivT9n7tNFhqLfIcPb6oNMADGvKNEp82zMCj0xrn1YqfpsAoOEVFFs2yHii5zfg==" saltValue="hxQjGT+75PkYWrR7Zim2Cg==" spinCount="100000" sheet="1" objects="1" scenarios="1"/>
  <hyperlinks>
    <hyperlink ref="A2" location="akoontan" display="🅜" xr:uid="{BC043B45-E640-4BCF-ACED-C0DA49E8E2C1}"/>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882BB-A2AA-4C95-8634-38E724D1ED9C}">
  <sheetPr codeName="Sheet27"/>
  <dimension ref="A1:K5"/>
  <sheetViews>
    <sheetView showGridLines="0" workbookViewId="0">
      <pane ySplit="4" topLeftCell="A5" activePane="bottomLeft" state="frozen"/>
      <selection pane="bottomLeft" activeCell="C2" sqref="C2"/>
    </sheetView>
  </sheetViews>
  <sheetFormatPr defaultColWidth="9.140625" defaultRowHeight="15" x14ac:dyDescent="0.25"/>
  <cols>
    <col min="1" max="1" width="5.7109375" style="142" customWidth="1"/>
    <col min="2" max="2" width="42" style="1" customWidth="1"/>
    <col min="3" max="14" width="15.7109375" style="1" customWidth="1"/>
    <col min="15" max="15" width="12.5703125" style="1" bestFit="1" customWidth="1"/>
    <col min="16" max="16384" width="9.140625" style="1"/>
  </cols>
  <sheetData>
    <row r="1" spans="1:11" s="96" customFormat="1" ht="5.0999999999999996" customHeight="1" x14ac:dyDescent="0.25">
      <c r="A1" s="141"/>
      <c r="B1" s="107"/>
      <c r="D1" s="101"/>
      <c r="E1" s="97"/>
      <c r="G1" s="97"/>
      <c r="H1" s="102"/>
      <c r="I1" s="102"/>
      <c r="J1" s="102"/>
    </row>
    <row r="2" spans="1:11" s="257" customFormat="1" ht="24.95" customHeight="1" x14ac:dyDescent="0.25">
      <c r="A2" s="253" t="s">
        <v>258</v>
      </c>
      <c r="B2" s="254" t="s">
        <v>338</v>
      </c>
      <c r="C2" s="272"/>
      <c r="D2" s="273"/>
      <c r="E2" s="272"/>
      <c r="F2" s="272"/>
      <c r="G2" s="272"/>
      <c r="H2" s="272"/>
      <c r="I2" s="272"/>
      <c r="J2" s="272"/>
      <c r="K2" s="272"/>
    </row>
    <row r="3" spans="1:11" s="257" customFormat="1" ht="5.0999999999999996" customHeight="1" x14ac:dyDescent="0.25">
      <c r="A3" s="274"/>
      <c r="B3" s="275"/>
      <c r="D3" s="262"/>
      <c r="E3" s="256"/>
      <c r="G3" s="256"/>
      <c r="H3" s="263"/>
      <c r="I3" s="263"/>
      <c r="J3" s="263"/>
    </row>
    <row r="4" spans="1:11" s="77" customFormat="1" ht="5.0999999999999996" customHeight="1" x14ac:dyDescent="0.25">
      <c r="A4" s="141"/>
      <c r="B4" s="92"/>
      <c r="D4" s="82"/>
      <c r="E4" s="78"/>
      <c r="G4" s="78"/>
      <c r="H4" s="83"/>
      <c r="I4" s="83"/>
      <c r="J4" s="83"/>
    </row>
    <row r="5" spans="1:11" ht="5.0999999999999996" customHeight="1" x14ac:dyDescent="0.25"/>
  </sheetData>
  <sheetProtection algorithmName="SHA-512" hashValue="6SdUO7XiABsBOGmn6Q0J+9Zz6jOpPw9N4PPK+CTJSrtjVD0zri8mBj8JaX9o/uKq4d6BWoQetduJJWbemMqHZQ==" saltValue="Hq/euq7Lmrd+/vDMzQ8qdw==" spinCount="100000" sheet="1" objects="1" scenarios="1"/>
  <hyperlinks>
    <hyperlink ref="A2" location="akoontan" display="🅜" xr:uid="{74CF7D55-24F0-40C0-96EC-A903CC472053}"/>
  </hyperlinks>
  <pageMargins left="0.45" right="0.45" top="0.5" bottom="0.5" header="0.3" footer="0.3"/>
  <pageSetup paperSize="9" orientation="landscape" horizontalDpi="1200" verticalDpi="12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EA046-868E-4A8C-B0A3-1A98A7C74663}">
  <sheetPr codeName="Sheet28"/>
  <dimension ref="A1:K5"/>
  <sheetViews>
    <sheetView showGridLines="0" workbookViewId="0">
      <pane ySplit="4" topLeftCell="A5" activePane="bottomLeft" state="frozen"/>
      <selection pane="bottomLeft" activeCell="D2" sqref="D2"/>
    </sheetView>
  </sheetViews>
  <sheetFormatPr defaultColWidth="9.140625" defaultRowHeight="15" x14ac:dyDescent="0.25"/>
  <cols>
    <col min="1" max="1" width="5.7109375" style="142" customWidth="1"/>
    <col min="2" max="2" width="42" style="1" customWidth="1"/>
    <col min="3" max="14" width="15.7109375" style="1" customWidth="1"/>
    <col min="15" max="16384" width="9.140625" style="1"/>
  </cols>
  <sheetData>
    <row r="1" spans="1:11" s="96" customFormat="1" ht="5.0999999999999996" customHeight="1" x14ac:dyDescent="0.25">
      <c r="A1" s="141"/>
      <c r="B1" s="107"/>
      <c r="D1" s="101"/>
      <c r="E1" s="97"/>
      <c r="G1" s="97"/>
      <c r="H1" s="102"/>
      <c r="I1" s="102"/>
      <c r="J1" s="102"/>
    </row>
    <row r="2" spans="1:11" s="257" customFormat="1" ht="24.95" customHeight="1" x14ac:dyDescent="0.25">
      <c r="A2" s="253" t="s">
        <v>258</v>
      </c>
      <c r="B2" s="254" t="s">
        <v>339</v>
      </c>
      <c r="C2" s="272"/>
      <c r="D2" s="273"/>
      <c r="E2" s="272"/>
      <c r="F2" s="272"/>
      <c r="G2" s="272"/>
      <c r="H2" s="272"/>
      <c r="I2" s="272"/>
      <c r="J2" s="272"/>
      <c r="K2" s="272"/>
    </row>
    <row r="3" spans="1:11" s="257" customFormat="1" ht="5.0999999999999996" customHeight="1" x14ac:dyDescent="0.25">
      <c r="A3" s="274"/>
      <c r="B3" s="275"/>
      <c r="D3" s="262"/>
      <c r="E3" s="256"/>
      <c r="G3" s="256"/>
      <c r="H3" s="263"/>
      <c r="I3" s="263"/>
      <c r="J3" s="263"/>
    </row>
    <row r="4" spans="1:11" s="77" customFormat="1" ht="5.0999999999999996" customHeight="1" x14ac:dyDescent="0.25">
      <c r="A4" s="141"/>
      <c r="B4" s="92"/>
      <c r="D4" s="82"/>
      <c r="E4" s="78"/>
      <c r="G4" s="78"/>
      <c r="H4" s="83"/>
      <c r="I4" s="83"/>
      <c r="J4" s="83"/>
    </row>
    <row r="5" spans="1:11" ht="5.0999999999999996" customHeight="1" x14ac:dyDescent="0.25"/>
  </sheetData>
  <sheetProtection algorithmName="SHA-512" hashValue="K+jkZdKVqk6xIjClMOS1kqCB3jyPZgdocMfQxqQ7CpGNZ+SPresB+RqNlutPG+1W0IqG/fZvlgAnDMbcszjLFA==" saltValue="srOrL8CD4VjQ5v7cELQOuQ==" spinCount="100000" sheet="1" objects="1" scenarios="1"/>
  <hyperlinks>
    <hyperlink ref="A2" location="akoontan" display="🅜" xr:uid="{882F324D-1D2E-4847-AEA0-5886CF1916C2}"/>
  </hyperlinks>
  <pageMargins left="0.45" right="0.45" top="0.5" bottom="0.5" header="0.3" footer="0.3"/>
  <pageSetup paperSize="9" orientation="landscape" horizontalDpi="1200" verticalDpi="12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CBB2F-8EE7-4B9D-9423-CF5297C5AC3F}">
  <sheetPr codeName="Sheet29">
    <pageSetUpPr fitToPage="1"/>
  </sheetPr>
  <dimension ref="A1:L7"/>
  <sheetViews>
    <sheetView showGridLines="0" workbookViewId="0">
      <pane ySplit="7" topLeftCell="A8" activePane="bottomLeft" state="frozen"/>
      <selection activeCell="A2" sqref="A2"/>
      <selection pane="bottomLeft" activeCell="H2" sqref="H2"/>
    </sheetView>
  </sheetViews>
  <sheetFormatPr defaultColWidth="9.140625" defaultRowHeight="15" x14ac:dyDescent="0.25"/>
  <cols>
    <col min="1" max="1" width="5.7109375" style="142" customWidth="1"/>
    <col min="2" max="2" width="5.7109375" style="142" hidden="1" customWidth="1"/>
    <col min="3" max="3" width="42" style="1" customWidth="1"/>
    <col min="4" max="8" width="15.7109375" style="1" customWidth="1"/>
    <col min="9" max="11" width="9.140625" style="1"/>
    <col min="12" max="12" width="15.42578125" style="142" customWidth="1"/>
    <col min="13" max="16384" width="9.140625" style="1"/>
  </cols>
  <sheetData>
    <row r="1" spans="1:12" s="96" customFormat="1" ht="5.0999999999999996" customHeight="1" x14ac:dyDescent="0.25">
      <c r="A1" s="141"/>
      <c r="B1" s="141"/>
      <c r="C1" s="107"/>
      <c r="E1" s="101"/>
      <c r="F1" s="97"/>
      <c r="L1" s="141"/>
    </row>
    <row r="2" spans="1:12" s="257" customFormat="1" ht="24.95" customHeight="1" x14ac:dyDescent="0.25">
      <c r="A2" s="253" t="s">
        <v>258</v>
      </c>
      <c r="B2" s="253"/>
      <c r="C2" s="254" t="s">
        <v>340</v>
      </c>
      <c r="D2" s="272"/>
      <c r="E2" s="273"/>
      <c r="F2" s="272"/>
      <c r="L2" s="274"/>
    </row>
    <row r="3" spans="1:12" s="257" customFormat="1" ht="5.0999999999999996" customHeight="1" x14ac:dyDescent="0.25">
      <c r="A3" s="274"/>
      <c r="B3" s="274"/>
      <c r="C3" s="275"/>
      <c r="E3" s="262"/>
      <c r="F3" s="256"/>
      <c r="L3" s="274"/>
    </row>
    <row r="4" spans="1:12" s="77" customFormat="1" ht="5.0999999999999996" customHeight="1" x14ac:dyDescent="0.25">
      <c r="A4" s="141"/>
      <c r="B4" s="141"/>
      <c r="C4" s="92"/>
      <c r="E4" s="82"/>
      <c r="F4" s="78"/>
      <c r="L4" s="141"/>
    </row>
    <row r="5" spans="1:12" ht="5.0999999999999996" customHeight="1" x14ac:dyDescent="0.25"/>
    <row r="6" spans="1:12" x14ac:dyDescent="0.25">
      <c r="A6" s="142">
        <f>IF(D6="Ya",1,0)</f>
        <v>1</v>
      </c>
      <c r="C6" s="401" t="s">
        <v>287</v>
      </c>
      <c r="D6" s="58" t="s">
        <v>102</v>
      </c>
      <c r="E6" s="402" t="s">
        <v>290</v>
      </c>
      <c r="F6" s="114">
        <v>43466</v>
      </c>
      <c r="G6" s="402" t="s">
        <v>291</v>
      </c>
      <c r="H6" s="114">
        <v>43800</v>
      </c>
    </row>
    <row r="7" spans="1:12" ht="5.0999999999999996" customHeight="1" x14ac:dyDescent="0.25"/>
  </sheetData>
  <sheetProtection algorithmName="SHA-512" hashValue="QqgDxUSR7hGS09rGR3PRAdGsVT2F12/M0DRIa/MBdJRKPzC2gYkkrITXxpkIm6cEgSxi/rRa12emnnLNU2OGYg==" saltValue="M+BJwQyCo+p0Ln6pfBqAQA==" spinCount="100000" sheet="1" objects="1" scenarios="1"/>
  <dataValidations disablePrompts="1" count="2">
    <dataValidation type="list" allowBlank="1" showInputMessage="1" showErrorMessage="1" sqref="D6" xr:uid="{AE8FF4B0-CD18-470A-BA93-687C162CF550}">
      <formula1>"Ya, Tidak"</formula1>
    </dataValidation>
    <dataValidation type="list" allowBlank="1" showInputMessage="1" showErrorMessage="1" sqref="F6 H6" xr:uid="{D2EF464A-8B83-4B4E-BF75-CBE920498A48}">
      <formula1>#REF!</formula1>
    </dataValidation>
  </dataValidations>
  <hyperlinks>
    <hyperlink ref="A2" location="akoontan" display="🅜" xr:uid="{DBCA17BE-E508-48C7-AC16-C5D834AD2F5C}"/>
  </hyperlinks>
  <pageMargins left="0.45" right="0.45" top="0.5" bottom="0.5" header="0.3" footer="0.3"/>
  <pageSetup paperSize="9" fitToHeight="0" orientation="portrait" horizontalDpi="1200" verticalDpi="12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4C677-8ABA-4F9A-B817-8C0616B57C2F}">
  <sheetPr codeName="Sheet30">
    <pageSetUpPr fitToPage="1"/>
  </sheetPr>
  <dimension ref="A1:L7"/>
  <sheetViews>
    <sheetView showGridLines="0" workbookViewId="0">
      <pane ySplit="7" topLeftCell="A8" activePane="bottomLeft" state="frozen"/>
      <selection activeCell="A2" sqref="A2"/>
      <selection pane="bottomLeft" activeCell="I10" sqref="I10"/>
    </sheetView>
  </sheetViews>
  <sheetFormatPr defaultColWidth="9.140625" defaultRowHeight="15" x14ac:dyDescent="0.25"/>
  <cols>
    <col min="1" max="1" width="5.7109375" style="142" customWidth="1"/>
    <col min="2" max="2" width="5.7109375" style="142" hidden="1" customWidth="1"/>
    <col min="3" max="3" width="42" style="1" customWidth="1"/>
    <col min="4" max="8" width="15.7109375" style="1" customWidth="1"/>
    <col min="9" max="11" width="9.140625" style="1"/>
    <col min="12" max="12" width="15.42578125" style="142" hidden="1" customWidth="1"/>
    <col min="13" max="16384" width="9.140625" style="1"/>
  </cols>
  <sheetData>
    <row r="1" spans="1:12" s="96" customFormat="1" ht="5.0999999999999996" customHeight="1" x14ac:dyDescent="0.25">
      <c r="A1" s="141"/>
      <c r="B1" s="141"/>
      <c r="C1" s="107"/>
      <c r="E1" s="101"/>
      <c r="F1" s="97"/>
      <c r="L1" s="141"/>
    </row>
    <row r="2" spans="1:12" s="257" customFormat="1" ht="24.95" customHeight="1" x14ac:dyDescent="0.25">
      <c r="A2" s="253" t="s">
        <v>258</v>
      </c>
      <c r="B2" s="253"/>
      <c r="C2" s="254" t="s">
        <v>341</v>
      </c>
      <c r="D2" s="272"/>
      <c r="E2" s="273"/>
      <c r="F2" s="272"/>
      <c r="L2" s="274"/>
    </row>
    <row r="3" spans="1:12" s="257" customFormat="1" ht="5.0999999999999996" customHeight="1" x14ac:dyDescent="0.25">
      <c r="A3" s="274"/>
      <c r="B3" s="274"/>
      <c r="C3" s="275"/>
      <c r="E3" s="262"/>
      <c r="F3" s="256"/>
      <c r="L3" s="274"/>
    </row>
    <row r="4" spans="1:12" s="77" customFormat="1" ht="5.0999999999999996" customHeight="1" x14ac:dyDescent="0.25">
      <c r="A4" s="141"/>
      <c r="B4" s="141"/>
      <c r="C4" s="92"/>
      <c r="E4" s="82"/>
      <c r="F4" s="78"/>
      <c r="L4" s="141"/>
    </row>
    <row r="5" spans="1:12" ht="5.0999999999999996" customHeight="1" x14ac:dyDescent="0.25"/>
    <row r="6" spans="1:12" x14ac:dyDescent="0.25">
      <c r="A6" s="142">
        <f>IF(D6="Ya",1,0)</f>
        <v>1</v>
      </c>
      <c r="C6" s="401" t="s">
        <v>287</v>
      </c>
      <c r="D6" s="58" t="s">
        <v>102</v>
      </c>
      <c r="E6" s="402" t="s">
        <v>290</v>
      </c>
      <c r="F6" s="114">
        <v>43466</v>
      </c>
      <c r="G6" s="402" t="s">
        <v>291</v>
      </c>
      <c r="H6" s="114">
        <v>43800</v>
      </c>
    </row>
    <row r="7" spans="1:12" ht="5.0999999999999996" customHeight="1" x14ac:dyDescent="0.25"/>
  </sheetData>
  <sheetProtection algorithmName="SHA-512" hashValue="f3lPdKWNQb11Qtw01KCJZModzB+vkOpHHtdSI/zZ2JmacBgcXfA5fEmrLBkAPaHND7zAO73Nd2vTVuzn+6cWlQ==" saltValue="KZVbp7Q5N9j8eBBAHXnkRA==" spinCount="100000" sheet="1" objects="1" scenarios="1"/>
  <dataValidations disablePrompts="1" count="2">
    <dataValidation type="list" allowBlank="1" showInputMessage="1" showErrorMessage="1" sqref="D6" xr:uid="{C8AC79CE-447F-439A-802F-653BEBF474A0}">
      <formula1>"Ya, Tidak"</formula1>
    </dataValidation>
    <dataValidation type="list" allowBlank="1" showInputMessage="1" showErrorMessage="1" sqref="F6 H6" xr:uid="{3AABB2F5-2D2A-4526-8AEB-1373B536FC66}">
      <formula1>#REF!</formula1>
    </dataValidation>
  </dataValidations>
  <hyperlinks>
    <hyperlink ref="A2" location="akoontan" display="🅜" xr:uid="{3C25CAEE-AF2F-4CD0-AA85-7DBF784B5A44}"/>
  </hyperlinks>
  <pageMargins left="0.45" right="0.45" top="0.5" bottom="0.5" header="0.3" footer="0.3"/>
  <pageSetup paperSize="9" fitToHeight="0" orientation="portrait" horizontalDpi="1200" verticalDpi="12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5CBD3-D435-4E0D-AAF5-A7FAD5653573}">
  <sheetPr codeName="Sheet31">
    <pageSetUpPr fitToPage="1"/>
  </sheetPr>
  <dimension ref="A1:F5"/>
  <sheetViews>
    <sheetView showGridLines="0" workbookViewId="0">
      <pane ySplit="5" topLeftCell="A6" activePane="bottomLeft" state="frozen"/>
      <selection activeCell="A2" sqref="A2"/>
      <selection pane="bottomLeft" activeCell="F2" sqref="F2"/>
    </sheetView>
  </sheetViews>
  <sheetFormatPr defaultColWidth="9.140625" defaultRowHeight="15" x14ac:dyDescent="0.25"/>
  <cols>
    <col min="1" max="1" width="5.7109375" style="142" customWidth="1"/>
    <col min="2" max="2" width="42" style="1" customWidth="1"/>
    <col min="3" max="6" width="15.7109375" style="1" customWidth="1"/>
    <col min="7" max="16384" width="9.140625" style="1"/>
  </cols>
  <sheetData>
    <row r="1" spans="1:6" s="96" customFormat="1" ht="5.0999999999999996" customHeight="1" x14ac:dyDescent="0.25">
      <c r="A1" s="141"/>
      <c r="B1" s="107"/>
      <c r="D1" s="101"/>
      <c r="E1" s="97"/>
    </row>
    <row r="2" spans="1:6" s="257" customFormat="1" ht="24.95" customHeight="1" x14ac:dyDescent="0.25">
      <c r="A2" s="253" t="s">
        <v>258</v>
      </c>
      <c r="B2" s="254" t="s">
        <v>342</v>
      </c>
      <c r="C2" s="272"/>
      <c r="D2" s="273"/>
      <c r="E2" s="272"/>
      <c r="F2" s="272"/>
    </row>
    <row r="3" spans="1:6" s="257" customFormat="1" ht="5.0999999999999996" customHeight="1" x14ac:dyDescent="0.25">
      <c r="A3" s="274"/>
      <c r="B3" s="275"/>
      <c r="D3" s="262"/>
      <c r="E3" s="256"/>
    </row>
    <row r="4" spans="1:6" s="77" customFormat="1" ht="5.0999999999999996" customHeight="1" x14ac:dyDescent="0.25">
      <c r="A4" s="141"/>
      <c r="B4" s="92"/>
      <c r="D4" s="82"/>
      <c r="E4" s="78"/>
    </row>
    <row r="5" spans="1:6" ht="5.0999999999999996" customHeight="1" x14ac:dyDescent="0.25"/>
  </sheetData>
  <sheetProtection algorithmName="SHA-512" hashValue="bseRtzb/Qu2b76ur37k+lMxKZPmEdnftGm4p2ZaYEa4wsMdI6yr09etvUNq11IlmWqi2wNCrCNJOpehwWBmgbw==" saltValue="HCfx6sXxxMCwzpEey9M8tw==" spinCount="100000" sheet="1" objects="1" scenarios="1"/>
  <hyperlinks>
    <hyperlink ref="A2" location="akoontan" display="🅜" xr:uid="{AA451112-E0FD-4A51-9700-50C0D86856D1}"/>
  </hyperlinks>
  <pageMargins left="0.45" right="0.45" top="0.5" bottom="0.5" header="0.3" footer="0.3"/>
  <pageSetup paperSize="9" scale="90" fitToHeight="0" orientation="portrait" horizontalDpi="1200" verticalDpi="12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4FB8B-66CD-4484-8F92-E739CA11C38F}">
  <sheetPr codeName="Sheet32">
    <pageSetUpPr fitToPage="1"/>
  </sheetPr>
  <dimension ref="A1:F5"/>
  <sheetViews>
    <sheetView showGridLines="0" workbookViewId="0">
      <pane ySplit="5" topLeftCell="A6" activePane="bottomLeft" state="frozen"/>
      <selection activeCell="A2" sqref="A2"/>
      <selection pane="bottomLeft" activeCell="F2" sqref="F2"/>
    </sheetView>
  </sheetViews>
  <sheetFormatPr defaultColWidth="9.140625" defaultRowHeight="15" x14ac:dyDescent="0.25"/>
  <cols>
    <col min="1" max="1" width="5.7109375" style="142" customWidth="1"/>
    <col min="2" max="2" width="42" style="1" customWidth="1"/>
    <col min="3" max="6" width="15.7109375" style="1" customWidth="1"/>
    <col min="7" max="16384" width="9.140625" style="1"/>
  </cols>
  <sheetData>
    <row r="1" spans="1:6" s="96" customFormat="1" ht="5.0999999999999996" customHeight="1" x14ac:dyDescent="0.25">
      <c r="A1" s="141"/>
      <c r="B1" s="107"/>
      <c r="D1" s="101"/>
      <c r="E1" s="97"/>
    </row>
    <row r="2" spans="1:6" s="257" customFormat="1" ht="24.95" customHeight="1" x14ac:dyDescent="0.25">
      <c r="A2" s="253" t="s">
        <v>258</v>
      </c>
      <c r="B2" s="254" t="s">
        <v>343</v>
      </c>
      <c r="C2" s="272"/>
      <c r="D2" s="273"/>
      <c r="E2" s="272"/>
      <c r="F2" s="272"/>
    </row>
    <row r="3" spans="1:6" s="257" customFormat="1" ht="5.0999999999999996" customHeight="1" x14ac:dyDescent="0.25">
      <c r="A3" s="274"/>
      <c r="B3" s="275"/>
      <c r="D3" s="262"/>
      <c r="E3" s="256"/>
    </row>
    <row r="4" spans="1:6" s="77" customFormat="1" ht="5.0999999999999996" customHeight="1" x14ac:dyDescent="0.25">
      <c r="A4" s="141"/>
      <c r="B4" s="92"/>
      <c r="D4" s="82"/>
      <c r="E4" s="78"/>
    </row>
    <row r="5" spans="1:6" ht="5.0999999999999996" customHeight="1" x14ac:dyDescent="0.25"/>
  </sheetData>
  <sheetProtection algorithmName="SHA-512" hashValue="5mgkDwnxotz1ytZRlKzFDvi9C8q1pgfksjwn3nyHV7l911yMDdbTg7U4Z7K6yKMq7nQkHQklzoXRQtp1MHkI5w==" saltValue="HpkE4YElFYpprrwmauLu5A==" spinCount="100000" sheet="1" objects="1" scenarios="1"/>
  <hyperlinks>
    <hyperlink ref="A2" location="akoontan" display="🅜" xr:uid="{87A810FE-E72E-422E-8533-B07ECDAE5D00}"/>
  </hyperlinks>
  <pageMargins left="0.45" right="0.45" top="0.5" bottom="0.5" header="0.3" footer="0.3"/>
  <pageSetup paperSize="9" scale="90" fitToHeight="0" orientation="portrait" horizontalDpi="1200" verticalDpi="12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DC181-C76A-4440-A36C-9D36631C4CFE}">
  <sheetPr codeName="Sheet33">
    <pageSetUpPr fitToPage="1"/>
  </sheetPr>
  <dimension ref="A1:L5"/>
  <sheetViews>
    <sheetView showGridLines="0" workbookViewId="0">
      <pane ySplit="5" topLeftCell="A6" activePane="bottomLeft" state="frozen"/>
      <selection activeCell="A2" sqref="A2"/>
      <selection pane="bottomLeft" activeCell="H2" sqref="H2"/>
    </sheetView>
  </sheetViews>
  <sheetFormatPr defaultColWidth="9.140625" defaultRowHeight="15" x14ac:dyDescent="0.25"/>
  <cols>
    <col min="1" max="1" width="5.7109375" style="142" customWidth="1"/>
    <col min="2" max="2" width="5.7109375" style="142" hidden="1" customWidth="1"/>
    <col min="3" max="3" width="42" style="1" customWidth="1"/>
    <col min="4" max="7" width="15.7109375" style="1" customWidth="1"/>
    <col min="8" max="8" width="17.28515625" style="1" bestFit="1" customWidth="1"/>
    <col min="9" max="11" width="9.140625" style="1"/>
    <col min="12" max="12" width="18" style="142" customWidth="1"/>
    <col min="13" max="16384" width="9.140625" style="1"/>
  </cols>
  <sheetData>
    <row r="1" spans="1:12" s="96" customFormat="1" ht="5.0999999999999996" customHeight="1" x14ac:dyDescent="0.25">
      <c r="A1" s="141"/>
      <c r="B1" s="141"/>
      <c r="C1" s="107"/>
      <c r="E1" s="101"/>
      <c r="F1" s="97"/>
      <c r="L1" s="141"/>
    </row>
    <row r="2" spans="1:12" s="257" customFormat="1" ht="24.95" customHeight="1" x14ac:dyDescent="0.25">
      <c r="A2" s="253" t="s">
        <v>258</v>
      </c>
      <c r="B2" s="253"/>
      <c r="C2" s="254" t="s">
        <v>344</v>
      </c>
      <c r="D2" s="272"/>
      <c r="E2" s="273"/>
      <c r="F2" s="272"/>
      <c r="L2" s="274"/>
    </row>
    <row r="3" spans="1:12" s="257" customFormat="1" ht="5.0999999999999996" customHeight="1" x14ac:dyDescent="0.25">
      <c r="A3" s="274"/>
      <c r="B3" s="274"/>
      <c r="C3" s="275"/>
      <c r="E3" s="262"/>
      <c r="F3" s="256"/>
      <c r="L3" s="274"/>
    </row>
    <row r="4" spans="1:12" s="77" customFormat="1" ht="5.0999999999999996" customHeight="1" x14ac:dyDescent="0.25">
      <c r="A4" s="141"/>
      <c r="B4" s="141"/>
      <c r="C4" s="92"/>
      <c r="E4" s="82"/>
      <c r="F4" s="78"/>
      <c r="L4" s="141"/>
    </row>
    <row r="5" spans="1:12" ht="5.0999999999999996" customHeight="1" x14ac:dyDescent="0.25">
      <c r="A5" s="144"/>
      <c r="B5" s="144"/>
      <c r="C5" s="10"/>
      <c r="D5" s="10"/>
      <c r="E5" s="10"/>
      <c r="F5" s="10"/>
      <c r="G5" s="10"/>
      <c r="H5" s="10"/>
    </row>
  </sheetData>
  <sheetProtection algorithmName="SHA-512" hashValue="L+L08LUfksTNpeVUnr32gk+BdBWEf6YDPMm5hXNG1qWRedLyD127JgBsO2UR4VaoHfnlheVQyarQAh6URktXyg==" saltValue="uD5T918NLPi3ZmzQeDpOHA==" spinCount="100000" sheet="1" objects="1" scenarios="1"/>
  <hyperlinks>
    <hyperlink ref="A2" location="akoontan" display="🅜" xr:uid="{2D33C6D0-F379-46B1-A4B6-6E900C2896E6}"/>
  </hyperlinks>
  <pageMargins left="0.45" right="0.45" top="0.5" bottom="0.5" header="0.3" footer="0.3"/>
  <pageSetup paperSize="9" fitToHeight="0"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G992"/>
  <sheetViews>
    <sheetView showGridLines="0" zoomScaleNormal="100" workbookViewId="0">
      <pane ySplit="4" topLeftCell="A5" activePane="bottomLeft" state="frozen"/>
      <selection pane="bottomLeft" activeCell="I17" sqref="I17"/>
    </sheetView>
  </sheetViews>
  <sheetFormatPr defaultColWidth="8.85546875" defaultRowHeight="15" x14ac:dyDescent="0.25"/>
  <cols>
    <col min="1" max="1" width="5.7109375" style="10" customWidth="1"/>
    <col min="2" max="2" width="20.85546875" style="1" bestFit="1" customWidth="1"/>
    <col min="3" max="3" width="13.42578125" style="1" customWidth="1"/>
    <col min="4" max="4" width="2.85546875" style="1" customWidth="1"/>
    <col min="5" max="5" width="33.5703125" style="677" customWidth="1"/>
    <col min="6" max="6" width="26.42578125" style="677" customWidth="1"/>
    <col min="7" max="7" width="23.140625" style="677" customWidth="1"/>
    <col min="8" max="8" width="14.5703125" style="678" customWidth="1"/>
    <col min="9" max="10" width="8.85546875" style="10" customWidth="1"/>
    <col min="11" max="16384" width="8.85546875" style="10"/>
  </cols>
  <sheetData>
    <row r="1" spans="1:33" s="96" customFormat="1" ht="5.0999999999999996" customHeight="1" x14ac:dyDescent="0.25">
      <c r="E1" s="567"/>
      <c r="F1" s="567"/>
      <c r="G1" s="567"/>
      <c r="H1" s="667"/>
      <c r="AG1" s="96" t="s">
        <v>11</v>
      </c>
    </row>
    <row r="2" spans="1:33" s="257" customFormat="1" ht="24.95" customHeight="1" x14ac:dyDescent="0.25">
      <c r="A2" s="253" t="s">
        <v>258</v>
      </c>
      <c r="B2" s="254" t="s">
        <v>8</v>
      </c>
      <c r="C2" s="255"/>
      <c r="D2" s="255"/>
      <c r="E2" s="668"/>
      <c r="F2" s="668"/>
      <c r="G2" s="668"/>
      <c r="H2" s="669"/>
    </row>
    <row r="3" spans="1:33" s="257" customFormat="1" ht="5.0999999999999996" customHeight="1" x14ac:dyDescent="0.25">
      <c r="E3" s="494"/>
      <c r="F3" s="494"/>
      <c r="G3" s="494"/>
      <c r="H3" s="669"/>
    </row>
    <row r="4" spans="1:33" s="77" customFormat="1" ht="5.0999999999999996" customHeight="1" x14ac:dyDescent="0.25">
      <c r="E4" s="571"/>
      <c r="F4" s="571"/>
      <c r="G4" s="571"/>
      <c r="H4" s="670"/>
    </row>
    <row r="5" spans="1:33" ht="5.0999999999999996" customHeight="1" x14ac:dyDescent="0.25">
      <c r="B5" s="10"/>
      <c r="C5" s="10"/>
      <c r="D5" s="10"/>
      <c r="E5" s="573"/>
      <c r="F5" s="573"/>
      <c r="G5" s="573"/>
      <c r="H5" s="671"/>
    </row>
    <row r="6" spans="1:33" ht="14.45" customHeight="1" x14ac:dyDescent="0.25">
      <c r="A6" s="449">
        <f>DATE(E6,1,1)</f>
        <v>43466</v>
      </c>
      <c r="B6" s="10" t="s">
        <v>1425</v>
      </c>
      <c r="C6" s="10"/>
      <c r="D6" s="10" t="s">
        <v>3</v>
      </c>
      <c r="E6" s="477">
        <v>2019</v>
      </c>
      <c r="F6" s="671"/>
      <c r="G6" s="573"/>
      <c r="H6" s="671"/>
    </row>
    <row r="7" spans="1:33" ht="14.45" customHeight="1" x14ac:dyDescent="0.25">
      <c r="B7" s="10"/>
      <c r="C7" s="10"/>
      <c r="D7" s="10"/>
      <c r="E7" s="573"/>
      <c r="F7" s="573"/>
      <c r="G7" s="573"/>
      <c r="H7" s="671"/>
    </row>
    <row r="8" spans="1:33" ht="14.45" customHeight="1" x14ac:dyDescent="0.25">
      <c r="B8" s="10" t="s">
        <v>17</v>
      </c>
      <c r="C8" s="10" t="s">
        <v>18</v>
      </c>
      <c r="D8" s="10" t="s">
        <v>3</v>
      </c>
      <c r="E8" s="479" t="s">
        <v>1414</v>
      </c>
      <c r="F8" s="573"/>
      <c r="G8" s="573"/>
      <c r="H8" s="671"/>
    </row>
    <row r="9" spans="1:33" ht="14.45" customHeight="1" x14ac:dyDescent="0.25">
      <c r="A9" s="12"/>
      <c r="B9" s="10"/>
      <c r="C9" s="10" t="s">
        <v>19</v>
      </c>
      <c r="D9" s="10" t="s">
        <v>3</v>
      </c>
      <c r="E9" s="479"/>
      <c r="F9" s="573"/>
      <c r="G9" s="573"/>
      <c r="H9" s="671"/>
    </row>
    <row r="10" spans="1:33" ht="14.45" customHeight="1" x14ac:dyDescent="0.25">
      <c r="B10" s="10"/>
      <c r="C10" s="10" t="s">
        <v>20</v>
      </c>
      <c r="D10" s="10" t="s">
        <v>3</v>
      </c>
      <c r="E10" s="479"/>
      <c r="F10" s="573"/>
      <c r="G10" s="573"/>
      <c r="H10" s="671"/>
    </row>
    <row r="11" spans="1:33" ht="14.45" customHeight="1" x14ac:dyDescent="0.25">
      <c r="A11" s="22"/>
      <c r="B11" s="10"/>
      <c r="C11" s="10" t="s">
        <v>21</v>
      </c>
      <c r="D11" s="10" t="s">
        <v>3</v>
      </c>
      <c r="E11" s="479"/>
      <c r="F11" s="573"/>
      <c r="G11" s="573"/>
      <c r="H11" s="671"/>
    </row>
    <row r="12" spans="1:33" ht="14.45" customHeight="1" x14ac:dyDescent="0.25">
      <c r="A12" s="22"/>
      <c r="B12" s="10"/>
      <c r="C12" s="10" t="s">
        <v>22</v>
      </c>
      <c r="D12" s="10" t="s">
        <v>3</v>
      </c>
      <c r="E12" s="672"/>
      <c r="F12" s="573"/>
      <c r="G12" s="573"/>
      <c r="H12" s="671"/>
    </row>
    <row r="13" spans="1:33" ht="14.45" customHeight="1" x14ac:dyDescent="0.25">
      <c r="A13" s="22"/>
      <c r="B13" s="10"/>
      <c r="C13" s="10" t="s">
        <v>23</v>
      </c>
      <c r="D13" s="10" t="s">
        <v>3</v>
      </c>
      <c r="E13" s="479"/>
      <c r="F13" s="573"/>
      <c r="G13" s="573"/>
      <c r="H13" s="671"/>
    </row>
    <row r="14" spans="1:33" ht="14.45" customHeight="1" x14ac:dyDescent="0.25">
      <c r="A14" s="22"/>
      <c r="B14" s="10"/>
      <c r="C14" s="10" t="s">
        <v>24</v>
      </c>
      <c r="D14" s="10" t="s">
        <v>3</v>
      </c>
      <c r="E14" s="479"/>
      <c r="F14" s="573"/>
      <c r="G14" s="573"/>
      <c r="H14" s="671"/>
    </row>
    <row r="15" spans="1:33" ht="14.45" customHeight="1" x14ac:dyDescent="0.25">
      <c r="A15" s="22"/>
      <c r="B15" s="10"/>
      <c r="C15" s="10" t="s">
        <v>1</v>
      </c>
      <c r="D15" s="10" t="s">
        <v>3</v>
      </c>
      <c r="E15" s="479"/>
      <c r="F15" s="573"/>
      <c r="G15" s="573"/>
      <c r="H15" s="671"/>
    </row>
    <row r="16" spans="1:33" ht="14.45" customHeight="1" x14ac:dyDescent="0.25">
      <c r="A16" s="22"/>
      <c r="B16" s="10"/>
      <c r="C16" s="10" t="s">
        <v>2</v>
      </c>
      <c r="D16" s="10" t="s">
        <v>3</v>
      </c>
      <c r="E16" s="673"/>
      <c r="F16" s="573"/>
      <c r="G16" s="573"/>
      <c r="H16" s="671"/>
    </row>
    <row r="17" spans="1:8" ht="14.45" customHeight="1" x14ac:dyDescent="0.25">
      <c r="A17" s="22"/>
      <c r="B17" s="10"/>
      <c r="C17" s="10"/>
      <c r="D17" s="10"/>
      <c r="E17" s="573"/>
      <c r="F17" s="573"/>
      <c r="G17" s="573"/>
      <c r="H17" s="671"/>
    </row>
    <row r="18" spans="1:8" ht="14.45" customHeight="1" x14ac:dyDescent="0.25">
      <c r="A18" s="22"/>
      <c r="B18" s="10" t="s">
        <v>26</v>
      </c>
      <c r="C18" s="10"/>
      <c r="D18" s="10"/>
      <c r="E18" s="674" t="s">
        <v>27</v>
      </c>
      <c r="F18" s="674" t="s">
        <v>29</v>
      </c>
      <c r="G18" s="674" t="s">
        <v>28</v>
      </c>
      <c r="H18" s="671"/>
    </row>
    <row r="19" spans="1:8" ht="14.45" customHeight="1" x14ac:dyDescent="0.25">
      <c r="A19" s="22"/>
      <c r="B19" s="10"/>
      <c r="C19" s="10"/>
      <c r="D19" s="10"/>
      <c r="E19" s="479"/>
      <c r="F19" s="479"/>
      <c r="G19" s="479"/>
      <c r="H19" s="671"/>
    </row>
    <row r="20" spans="1:8" ht="15.6" customHeight="1" x14ac:dyDescent="0.25">
      <c r="A20" s="22"/>
      <c r="B20" s="10"/>
      <c r="C20" s="10"/>
      <c r="D20" s="10"/>
      <c r="E20" s="479"/>
      <c r="F20" s="479"/>
      <c r="G20" s="479"/>
      <c r="H20" s="671"/>
    </row>
    <row r="21" spans="1:8" x14ac:dyDescent="0.25">
      <c r="A21" s="22"/>
      <c r="B21" s="10"/>
      <c r="C21" s="10"/>
      <c r="D21" s="10"/>
      <c r="E21" s="479"/>
      <c r="F21" s="479"/>
      <c r="G21" s="479"/>
      <c r="H21" s="671"/>
    </row>
    <row r="22" spans="1:8" ht="15.6" customHeight="1" x14ac:dyDescent="0.25">
      <c r="A22" s="22"/>
      <c r="B22" s="10"/>
      <c r="C22" s="10"/>
      <c r="D22" s="10"/>
      <c r="E22" s="479"/>
      <c r="F22" s="479"/>
      <c r="G22" s="479"/>
      <c r="H22" s="671"/>
    </row>
    <row r="23" spans="1:8" ht="15.6" customHeight="1" x14ac:dyDescent="0.25">
      <c r="A23" s="22"/>
      <c r="B23" s="10"/>
      <c r="C23" s="10"/>
      <c r="D23" s="10"/>
      <c r="E23" s="479"/>
      <c r="F23" s="479"/>
      <c r="G23" s="479"/>
      <c r="H23" s="671"/>
    </row>
    <row r="24" spans="1:8" x14ac:dyDescent="0.25">
      <c r="A24" s="22"/>
      <c r="B24" s="10"/>
      <c r="C24" s="10"/>
      <c r="D24" s="10"/>
      <c r="E24" s="479"/>
      <c r="F24" s="479"/>
      <c r="G24" s="479"/>
      <c r="H24" s="671"/>
    </row>
    <row r="25" spans="1:8" ht="15" customHeight="1" x14ac:dyDescent="0.25">
      <c r="A25" s="22"/>
      <c r="B25" s="10"/>
      <c r="C25" s="10"/>
      <c r="D25" s="10"/>
      <c r="E25" s="479"/>
      <c r="F25" s="479"/>
      <c r="G25" s="479"/>
      <c r="H25" s="671"/>
    </row>
    <row r="26" spans="1:8" ht="15" customHeight="1" x14ac:dyDescent="0.25">
      <c r="A26" s="22"/>
      <c r="B26" s="10"/>
      <c r="C26" s="10"/>
      <c r="D26" s="10"/>
      <c r="E26" s="479"/>
      <c r="F26" s="479"/>
      <c r="G26" s="479"/>
      <c r="H26" s="671"/>
    </row>
    <row r="27" spans="1:8" x14ac:dyDescent="0.25">
      <c r="A27" s="22"/>
      <c r="B27" s="10"/>
      <c r="C27" s="10"/>
      <c r="D27" s="10"/>
      <c r="E27" s="479"/>
      <c r="F27" s="479"/>
      <c r="G27" s="479"/>
      <c r="H27" s="671"/>
    </row>
    <row r="28" spans="1:8" ht="15" customHeight="1" x14ac:dyDescent="0.25">
      <c r="A28" s="22"/>
      <c r="B28" s="10"/>
      <c r="C28" s="10"/>
      <c r="D28" s="10"/>
      <c r="E28" s="479"/>
      <c r="F28" s="479"/>
      <c r="G28" s="479"/>
      <c r="H28" s="671"/>
    </row>
    <row r="29" spans="1:8" ht="15" customHeight="1" x14ac:dyDescent="0.25">
      <c r="A29" s="22"/>
      <c r="B29" s="10"/>
      <c r="C29" s="10"/>
      <c r="D29" s="10"/>
      <c r="E29" s="479"/>
      <c r="F29" s="479"/>
      <c r="G29" s="479"/>
      <c r="H29" s="671"/>
    </row>
    <row r="30" spans="1:8" x14ac:dyDescent="0.25">
      <c r="A30" s="22"/>
      <c r="B30" s="10"/>
      <c r="C30" s="10"/>
      <c r="D30" s="10"/>
      <c r="E30" s="479"/>
      <c r="F30" s="479"/>
      <c r="G30" s="479"/>
      <c r="H30" s="671"/>
    </row>
    <row r="31" spans="1:8" ht="15" customHeight="1" x14ac:dyDescent="0.25">
      <c r="A31" s="22"/>
      <c r="B31" s="10"/>
      <c r="C31" s="10"/>
      <c r="D31" s="10"/>
      <c r="E31" s="573"/>
      <c r="F31" s="573"/>
      <c r="G31" s="573"/>
      <c r="H31" s="671"/>
    </row>
    <row r="32" spans="1:8" ht="15" customHeight="1" x14ac:dyDescent="0.25">
      <c r="A32" s="22"/>
      <c r="B32" s="10" t="s">
        <v>30</v>
      </c>
      <c r="C32" s="10"/>
      <c r="D32" s="10" t="s">
        <v>3</v>
      </c>
      <c r="E32" s="674" t="s">
        <v>4</v>
      </c>
      <c r="F32" s="674" t="s">
        <v>31</v>
      </c>
      <c r="G32" s="674" t="s">
        <v>32</v>
      </c>
      <c r="H32" s="675" t="s">
        <v>33</v>
      </c>
    </row>
    <row r="33" spans="1:8" x14ac:dyDescent="0.25">
      <c r="A33" s="22"/>
      <c r="B33" s="10"/>
      <c r="C33" s="10"/>
      <c r="D33" s="10"/>
      <c r="E33" s="479"/>
      <c r="F33" s="479"/>
      <c r="G33" s="477"/>
      <c r="H33" s="477"/>
    </row>
    <row r="34" spans="1:8" ht="15" customHeight="1" x14ac:dyDescent="0.25">
      <c r="A34" s="22"/>
      <c r="B34" s="10"/>
      <c r="C34" s="10"/>
      <c r="D34" s="10"/>
      <c r="E34" s="479"/>
      <c r="F34" s="479"/>
      <c r="G34" s="676"/>
      <c r="H34" s="477"/>
    </row>
    <row r="35" spans="1:8" ht="15" customHeight="1" x14ac:dyDescent="0.25">
      <c r="A35" s="22"/>
      <c r="B35" s="10"/>
      <c r="C35" s="10"/>
      <c r="D35" s="10"/>
      <c r="E35" s="479"/>
      <c r="F35" s="479"/>
      <c r="G35" s="477"/>
      <c r="H35" s="477"/>
    </row>
    <row r="36" spans="1:8" x14ac:dyDescent="0.25">
      <c r="A36" s="22"/>
      <c r="B36" s="10"/>
      <c r="C36" s="10"/>
      <c r="D36" s="10"/>
      <c r="E36" s="479"/>
      <c r="F36" s="479"/>
      <c r="G36" s="477"/>
      <c r="H36" s="477"/>
    </row>
    <row r="37" spans="1:8" x14ac:dyDescent="0.25">
      <c r="A37" s="22"/>
      <c r="B37" s="10"/>
      <c r="C37" s="10"/>
      <c r="D37" s="10"/>
      <c r="E37" s="479"/>
      <c r="F37" s="479"/>
      <c r="G37" s="477"/>
      <c r="H37" s="477"/>
    </row>
    <row r="38" spans="1:8" x14ac:dyDescent="0.25">
      <c r="A38" s="22"/>
      <c r="B38" s="10"/>
      <c r="C38" s="10"/>
      <c r="D38" s="10"/>
      <c r="E38" s="479"/>
      <c r="F38" s="479"/>
      <c r="G38" s="477"/>
      <c r="H38" s="477"/>
    </row>
    <row r="39" spans="1:8" x14ac:dyDescent="0.25">
      <c r="A39" s="22"/>
      <c r="B39" s="10"/>
      <c r="C39" s="10"/>
      <c r="D39" s="10"/>
      <c r="E39" s="479"/>
      <c r="F39" s="479"/>
      <c r="G39" s="477"/>
      <c r="H39" s="477"/>
    </row>
    <row r="40" spans="1:8" x14ac:dyDescent="0.25">
      <c r="A40" s="22"/>
      <c r="B40" s="10"/>
      <c r="C40" s="10"/>
      <c r="D40" s="10"/>
      <c r="E40" s="479"/>
      <c r="F40" s="479"/>
      <c r="G40" s="477"/>
      <c r="H40" s="477"/>
    </row>
    <row r="41" spans="1:8" x14ac:dyDescent="0.25">
      <c r="A41" s="22"/>
      <c r="B41" s="10"/>
      <c r="C41" s="10"/>
      <c r="D41" s="10"/>
      <c r="E41" s="479"/>
      <c r="F41" s="479"/>
      <c r="G41" s="477"/>
      <c r="H41" s="477"/>
    </row>
    <row r="42" spans="1:8" x14ac:dyDescent="0.25">
      <c r="A42" s="22"/>
      <c r="B42" s="10"/>
      <c r="C42" s="10"/>
      <c r="D42" s="10"/>
      <c r="E42" s="479"/>
      <c r="F42" s="479"/>
      <c r="G42" s="477"/>
      <c r="H42" s="477"/>
    </row>
    <row r="43" spans="1:8" x14ac:dyDescent="0.25">
      <c r="A43" s="22"/>
      <c r="B43" s="10"/>
      <c r="C43" s="10"/>
      <c r="D43" s="10"/>
      <c r="E43" s="479"/>
      <c r="F43" s="479"/>
      <c r="G43" s="477"/>
      <c r="H43" s="477"/>
    </row>
    <row r="44" spans="1:8" x14ac:dyDescent="0.25">
      <c r="A44" s="22"/>
      <c r="B44" s="10"/>
      <c r="C44" s="10"/>
      <c r="D44" s="10"/>
      <c r="E44" s="573"/>
      <c r="F44" s="573"/>
      <c r="G44" s="573"/>
      <c r="H44" s="671"/>
    </row>
    <row r="45" spans="1:8" ht="15.6" customHeight="1" x14ac:dyDescent="0.25">
      <c r="A45" s="22"/>
      <c r="B45" s="10" t="s">
        <v>160</v>
      </c>
      <c r="C45" s="10" t="s">
        <v>18</v>
      </c>
      <c r="D45" s="10" t="s">
        <v>3</v>
      </c>
      <c r="E45" s="479"/>
      <c r="F45" s="573"/>
      <c r="G45" s="573"/>
      <c r="H45" s="671"/>
    </row>
    <row r="46" spans="1:8" ht="15.6" customHeight="1" x14ac:dyDescent="0.25">
      <c r="A46" s="22"/>
      <c r="B46" s="10"/>
      <c r="C46" s="10" t="s">
        <v>142</v>
      </c>
      <c r="D46" s="10" t="s">
        <v>3</v>
      </c>
      <c r="E46" s="479"/>
      <c r="F46" s="573"/>
      <c r="G46" s="573"/>
      <c r="H46" s="671"/>
    </row>
    <row r="47" spans="1:8" ht="15.6" customHeight="1" x14ac:dyDescent="0.25">
      <c r="A47" s="22"/>
      <c r="B47" s="10"/>
      <c r="C47" s="10" t="s">
        <v>19</v>
      </c>
      <c r="D47" s="10" t="s">
        <v>3</v>
      </c>
      <c r="E47" s="479"/>
      <c r="F47" s="573"/>
      <c r="G47" s="573"/>
      <c r="H47" s="671"/>
    </row>
    <row r="48" spans="1:8" ht="15.6" customHeight="1" x14ac:dyDescent="0.25">
      <c r="A48" s="22"/>
      <c r="B48" s="10"/>
      <c r="C48" s="10"/>
      <c r="D48" s="10"/>
      <c r="E48" s="573"/>
      <c r="F48" s="573"/>
      <c r="G48" s="573"/>
      <c r="H48" s="671"/>
    </row>
    <row r="49" spans="1:8" ht="15.6" customHeight="1" x14ac:dyDescent="0.25">
      <c r="A49" s="22"/>
      <c r="B49" s="10"/>
      <c r="C49" s="10"/>
      <c r="D49" s="10"/>
      <c r="E49" s="573"/>
      <c r="F49" s="573"/>
      <c r="G49" s="573"/>
      <c r="H49" s="671"/>
    </row>
    <row r="50" spans="1:8" ht="15.6" customHeight="1" x14ac:dyDescent="0.25">
      <c r="A50" s="22"/>
      <c r="B50" s="10"/>
      <c r="C50" s="10"/>
      <c r="D50" s="10"/>
      <c r="E50" s="573"/>
      <c r="F50" s="573"/>
      <c r="G50" s="573"/>
      <c r="H50" s="671"/>
    </row>
    <row r="51" spans="1:8" ht="15.6" customHeight="1" x14ac:dyDescent="0.25">
      <c r="A51" s="22"/>
      <c r="B51" s="10"/>
      <c r="C51" s="10"/>
      <c r="D51" s="10"/>
      <c r="E51" s="573"/>
      <c r="F51" s="573"/>
      <c r="G51" s="573"/>
      <c r="H51" s="671"/>
    </row>
    <row r="52" spans="1:8" ht="15.6" customHeight="1" x14ac:dyDescent="0.25">
      <c r="A52" s="22"/>
      <c r="B52" s="10"/>
      <c r="C52" s="10"/>
      <c r="D52" s="10"/>
      <c r="E52" s="573"/>
      <c r="F52" s="573"/>
      <c r="G52" s="573"/>
      <c r="H52" s="671"/>
    </row>
    <row r="53" spans="1:8" ht="15.6" customHeight="1" x14ac:dyDescent="0.25">
      <c r="A53" s="22"/>
      <c r="B53" s="10"/>
      <c r="C53" s="10"/>
      <c r="D53" s="10"/>
      <c r="E53" s="573"/>
      <c r="F53" s="573"/>
      <c r="G53" s="573"/>
      <c r="H53" s="671"/>
    </row>
    <row r="54" spans="1:8" ht="15.6" customHeight="1" x14ac:dyDescent="0.25">
      <c r="A54" s="22"/>
      <c r="B54" s="10"/>
      <c r="C54" s="10"/>
      <c r="D54" s="10"/>
      <c r="E54" s="573"/>
      <c r="F54" s="573"/>
      <c r="G54" s="573"/>
      <c r="H54" s="671"/>
    </row>
    <row r="55" spans="1:8" ht="15.6" customHeight="1" x14ac:dyDescent="0.25">
      <c r="A55" s="22"/>
      <c r="B55" s="10"/>
      <c r="C55" s="10"/>
      <c r="D55" s="10"/>
      <c r="E55" s="573"/>
      <c r="F55" s="573"/>
      <c r="G55" s="573"/>
      <c r="H55" s="671"/>
    </row>
    <row r="56" spans="1:8" ht="15.6" customHeight="1" x14ac:dyDescent="0.25">
      <c r="A56" s="22"/>
      <c r="B56" s="10"/>
      <c r="C56" s="10"/>
      <c r="D56" s="10"/>
      <c r="E56" s="573"/>
      <c r="F56" s="573"/>
      <c r="G56" s="573"/>
      <c r="H56" s="671"/>
    </row>
    <row r="57" spans="1:8" ht="15.6" customHeight="1" x14ac:dyDescent="0.25">
      <c r="A57" s="22"/>
      <c r="B57" s="10"/>
      <c r="C57" s="10"/>
      <c r="D57" s="10"/>
      <c r="E57" s="573"/>
      <c r="F57" s="573"/>
      <c r="G57" s="573"/>
      <c r="H57" s="671"/>
    </row>
    <row r="58" spans="1:8" ht="15.6" customHeight="1" x14ac:dyDescent="0.25">
      <c r="A58" s="22"/>
      <c r="B58" s="10"/>
      <c r="C58" s="10"/>
      <c r="D58" s="10"/>
      <c r="E58" s="573"/>
      <c r="F58" s="573"/>
      <c r="G58" s="573"/>
      <c r="H58" s="671"/>
    </row>
    <row r="59" spans="1:8" ht="15.6" customHeight="1" x14ac:dyDescent="0.25">
      <c r="A59" s="22"/>
      <c r="B59" s="10"/>
      <c r="C59" s="10"/>
      <c r="D59" s="10"/>
      <c r="E59" s="573"/>
      <c r="F59" s="573"/>
      <c r="G59" s="573"/>
      <c r="H59" s="671"/>
    </row>
    <row r="60" spans="1:8" ht="15.6" customHeight="1" x14ac:dyDescent="0.25">
      <c r="A60" s="22"/>
      <c r="B60" s="10"/>
      <c r="C60" s="10"/>
      <c r="D60" s="10"/>
      <c r="E60" s="573"/>
      <c r="F60" s="573"/>
      <c r="G60" s="573"/>
      <c r="H60" s="671"/>
    </row>
    <row r="61" spans="1:8" ht="15.6" customHeight="1" x14ac:dyDescent="0.25">
      <c r="A61" s="22"/>
      <c r="B61" s="10"/>
      <c r="C61" s="10"/>
      <c r="D61" s="10"/>
      <c r="E61" s="573"/>
      <c r="F61" s="573"/>
      <c r="G61" s="573"/>
      <c r="H61" s="671"/>
    </row>
    <row r="62" spans="1:8" ht="15.6" customHeight="1" x14ac:dyDescent="0.25">
      <c r="A62" s="22"/>
      <c r="B62" s="10"/>
      <c r="C62" s="10"/>
      <c r="D62" s="10"/>
      <c r="E62" s="573"/>
      <c r="F62" s="573"/>
      <c r="G62" s="573"/>
      <c r="H62" s="671"/>
    </row>
    <row r="63" spans="1:8" ht="15.6" customHeight="1" x14ac:dyDescent="0.25">
      <c r="A63" s="22"/>
      <c r="B63" s="10"/>
      <c r="C63" s="10"/>
      <c r="D63" s="10"/>
      <c r="E63" s="573"/>
      <c r="F63" s="573"/>
      <c r="G63" s="573"/>
      <c r="H63" s="671"/>
    </row>
    <row r="64" spans="1:8" ht="15.6" customHeight="1" x14ac:dyDescent="0.25">
      <c r="A64" s="22"/>
      <c r="B64" s="10"/>
      <c r="C64" s="10"/>
      <c r="D64" s="10"/>
      <c r="E64" s="573"/>
      <c r="F64" s="573"/>
      <c r="G64" s="573"/>
      <c r="H64" s="671"/>
    </row>
    <row r="65" spans="1:8" ht="15.6" customHeight="1" x14ac:dyDescent="0.25">
      <c r="A65" s="22"/>
      <c r="B65" s="10"/>
      <c r="C65" s="10"/>
      <c r="D65" s="10"/>
      <c r="E65" s="573"/>
      <c r="F65" s="573"/>
      <c r="G65" s="573"/>
      <c r="H65" s="671"/>
    </row>
    <row r="66" spans="1:8" ht="15.6" customHeight="1" x14ac:dyDescent="0.25">
      <c r="A66" s="22"/>
      <c r="B66" s="10"/>
      <c r="C66" s="10"/>
      <c r="D66" s="10"/>
      <c r="E66" s="573"/>
      <c r="F66" s="573"/>
      <c r="G66" s="573"/>
      <c r="H66" s="671"/>
    </row>
    <row r="67" spans="1:8" ht="15.6" customHeight="1" x14ac:dyDescent="0.25">
      <c r="A67" s="22"/>
      <c r="B67" s="10"/>
      <c r="C67" s="10"/>
      <c r="D67" s="10"/>
      <c r="E67" s="573"/>
      <c r="F67" s="573"/>
      <c r="G67" s="573"/>
      <c r="H67" s="671"/>
    </row>
    <row r="68" spans="1:8" ht="15.6" customHeight="1" x14ac:dyDescent="0.25">
      <c r="A68" s="22"/>
      <c r="B68" s="10"/>
      <c r="C68" s="10"/>
      <c r="D68" s="10"/>
      <c r="E68" s="573"/>
      <c r="F68" s="573"/>
      <c r="G68" s="573"/>
      <c r="H68" s="671"/>
    </row>
    <row r="69" spans="1:8" ht="15.6" customHeight="1" x14ac:dyDescent="0.25">
      <c r="A69" s="22"/>
      <c r="B69" s="10"/>
      <c r="C69" s="10"/>
      <c r="D69" s="10"/>
      <c r="E69" s="573"/>
      <c r="F69" s="573"/>
      <c r="G69" s="573"/>
      <c r="H69" s="671"/>
    </row>
    <row r="70" spans="1:8" ht="15.6" customHeight="1" x14ac:dyDescent="0.25">
      <c r="A70" s="22"/>
      <c r="B70" s="10"/>
      <c r="C70" s="10"/>
      <c r="D70" s="10"/>
      <c r="E70" s="573"/>
      <c r="F70" s="573"/>
      <c r="G70" s="573"/>
      <c r="H70" s="671"/>
    </row>
    <row r="71" spans="1:8" ht="15.6" customHeight="1" x14ac:dyDescent="0.25">
      <c r="A71" s="22"/>
      <c r="B71" s="10"/>
      <c r="C71" s="10"/>
      <c r="D71" s="10"/>
      <c r="E71" s="573"/>
      <c r="F71" s="573"/>
      <c r="G71" s="573"/>
      <c r="H71" s="671"/>
    </row>
    <row r="72" spans="1:8" ht="15.6" customHeight="1" x14ac:dyDescent="0.25">
      <c r="A72" s="22"/>
      <c r="B72" s="10"/>
      <c r="C72" s="10"/>
      <c r="D72" s="10"/>
      <c r="E72" s="573"/>
      <c r="F72" s="573"/>
      <c r="G72" s="573"/>
      <c r="H72" s="671"/>
    </row>
    <row r="73" spans="1:8" ht="15.6" customHeight="1" x14ac:dyDescent="0.25">
      <c r="A73" s="22"/>
      <c r="B73" s="10"/>
      <c r="C73" s="10"/>
      <c r="D73" s="10"/>
      <c r="E73" s="573"/>
      <c r="F73" s="573"/>
      <c r="G73" s="573"/>
      <c r="H73" s="671"/>
    </row>
    <row r="74" spans="1:8" ht="15.6" customHeight="1" x14ac:dyDescent="0.25">
      <c r="A74" s="22"/>
      <c r="B74" s="10"/>
      <c r="C74" s="10"/>
      <c r="D74" s="10"/>
      <c r="E74" s="573"/>
      <c r="F74" s="573"/>
      <c r="G74" s="573"/>
      <c r="H74" s="671"/>
    </row>
    <row r="75" spans="1:8" ht="15.6" customHeight="1" x14ac:dyDescent="0.25">
      <c r="A75" s="22"/>
      <c r="B75" s="10"/>
      <c r="C75" s="10"/>
      <c r="D75" s="10"/>
      <c r="E75" s="573"/>
      <c r="F75" s="573"/>
      <c r="G75" s="573"/>
      <c r="H75" s="671"/>
    </row>
    <row r="76" spans="1:8" ht="15.6" customHeight="1" x14ac:dyDescent="0.25">
      <c r="A76" s="22"/>
      <c r="B76" s="10"/>
      <c r="C76" s="10"/>
      <c r="D76" s="10"/>
      <c r="E76" s="573"/>
      <c r="F76" s="573"/>
      <c r="G76" s="573"/>
      <c r="H76" s="671"/>
    </row>
    <row r="77" spans="1:8" ht="15.6" customHeight="1" x14ac:dyDescent="0.25">
      <c r="A77" s="22"/>
      <c r="B77" s="10"/>
      <c r="C77" s="10"/>
      <c r="D77" s="10"/>
      <c r="E77" s="573"/>
      <c r="F77" s="573"/>
      <c r="G77" s="573"/>
      <c r="H77" s="671"/>
    </row>
    <row r="78" spans="1:8" ht="15.6" customHeight="1" x14ac:dyDescent="0.25">
      <c r="A78" s="22"/>
      <c r="B78" s="10"/>
      <c r="C78" s="10"/>
      <c r="D78" s="10"/>
      <c r="E78" s="573"/>
      <c r="F78" s="573"/>
      <c r="G78" s="573"/>
      <c r="H78" s="671"/>
    </row>
    <row r="79" spans="1:8" ht="15.6" customHeight="1" x14ac:dyDescent="0.25">
      <c r="A79" s="22"/>
      <c r="B79" s="10"/>
      <c r="C79" s="10"/>
      <c r="D79" s="10"/>
      <c r="E79" s="573"/>
      <c r="F79" s="573"/>
      <c r="G79" s="573"/>
      <c r="H79" s="671"/>
    </row>
    <row r="80" spans="1:8" ht="15.6" customHeight="1" x14ac:dyDescent="0.25">
      <c r="A80" s="22"/>
      <c r="B80" s="10"/>
      <c r="C80" s="10"/>
      <c r="D80" s="10"/>
      <c r="E80" s="573"/>
      <c r="F80" s="573"/>
      <c r="G80" s="573"/>
      <c r="H80" s="671"/>
    </row>
    <row r="81" spans="1:8" ht="15.6" customHeight="1" x14ac:dyDescent="0.25">
      <c r="A81" s="22"/>
      <c r="B81" s="10"/>
      <c r="C81" s="10"/>
      <c r="D81" s="10"/>
      <c r="E81" s="573"/>
      <c r="F81" s="573"/>
      <c r="G81" s="573"/>
      <c r="H81" s="671"/>
    </row>
    <row r="82" spans="1:8" ht="15.6" customHeight="1" x14ac:dyDescent="0.25">
      <c r="A82" s="22"/>
      <c r="B82" s="10"/>
      <c r="C82" s="10"/>
      <c r="D82" s="10"/>
      <c r="E82" s="573"/>
      <c r="F82" s="573"/>
      <c r="G82" s="573"/>
      <c r="H82" s="671"/>
    </row>
    <row r="83" spans="1:8" ht="15.6" customHeight="1" x14ac:dyDescent="0.25">
      <c r="A83" s="22"/>
      <c r="B83" s="10"/>
      <c r="C83" s="10"/>
      <c r="D83" s="10"/>
      <c r="E83" s="573"/>
      <c r="F83" s="573"/>
      <c r="G83" s="573"/>
      <c r="H83" s="671"/>
    </row>
    <row r="84" spans="1:8" ht="15.6" customHeight="1" x14ac:dyDescent="0.25">
      <c r="A84" s="22"/>
      <c r="B84" s="10"/>
      <c r="C84" s="10"/>
      <c r="D84" s="10"/>
      <c r="E84" s="573"/>
      <c r="F84" s="573"/>
      <c r="G84" s="573"/>
      <c r="H84" s="671"/>
    </row>
    <row r="85" spans="1:8" ht="15.6" customHeight="1" x14ac:dyDescent="0.25">
      <c r="A85" s="22"/>
      <c r="B85" s="10"/>
      <c r="C85" s="10"/>
      <c r="D85" s="10"/>
      <c r="E85" s="573"/>
      <c r="F85" s="573"/>
      <c r="G85" s="573"/>
      <c r="H85" s="671"/>
    </row>
    <row r="86" spans="1:8" ht="15.6" customHeight="1" x14ac:dyDescent="0.25">
      <c r="A86" s="22"/>
      <c r="B86" s="10"/>
      <c r="C86" s="10"/>
      <c r="D86" s="10"/>
      <c r="E86" s="573"/>
      <c r="F86" s="573"/>
      <c r="G86" s="573"/>
      <c r="H86" s="671"/>
    </row>
    <row r="87" spans="1:8" ht="15.6" customHeight="1" x14ac:dyDescent="0.25">
      <c r="A87" s="22"/>
      <c r="B87" s="10"/>
      <c r="C87" s="10"/>
      <c r="D87" s="10"/>
      <c r="E87" s="573"/>
      <c r="F87" s="573"/>
      <c r="G87" s="573"/>
      <c r="H87" s="671"/>
    </row>
    <row r="88" spans="1:8" ht="15.6" customHeight="1" x14ac:dyDescent="0.25">
      <c r="A88" s="22"/>
      <c r="B88" s="10"/>
      <c r="C88" s="10"/>
      <c r="D88" s="10"/>
      <c r="E88" s="573"/>
      <c r="F88" s="573"/>
      <c r="G88" s="573"/>
      <c r="H88" s="671"/>
    </row>
    <row r="89" spans="1:8" ht="15.6" customHeight="1" x14ac:dyDescent="0.25">
      <c r="A89" s="22"/>
      <c r="B89" s="10"/>
      <c r="C89" s="10"/>
      <c r="D89" s="10"/>
      <c r="E89" s="573"/>
      <c r="F89" s="573"/>
      <c r="G89" s="573"/>
      <c r="H89" s="671"/>
    </row>
    <row r="90" spans="1:8" ht="15.6" customHeight="1" x14ac:dyDescent="0.25">
      <c r="A90" s="22"/>
      <c r="B90" s="10"/>
      <c r="C90" s="10"/>
      <c r="D90" s="10"/>
      <c r="E90" s="573"/>
      <c r="F90" s="573"/>
      <c r="G90" s="573"/>
      <c r="H90" s="671"/>
    </row>
    <row r="91" spans="1:8" ht="15.6" customHeight="1" x14ac:dyDescent="0.25">
      <c r="A91" s="22"/>
      <c r="B91" s="10"/>
      <c r="C91" s="10"/>
      <c r="D91" s="10"/>
      <c r="E91" s="573"/>
      <c r="F91" s="573"/>
      <c r="G91" s="573"/>
      <c r="H91" s="671"/>
    </row>
    <row r="92" spans="1:8" ht="15.6" customHeight="1" x14ac:dyDescent="0.25">
      <c r="A92" s="22"/>
      <c r="B92" s="10"/>
      <c r="C92" s="10"/>
      <c r="D92" s="10"/>
      <c r="E92" s="573"/>
      <c r="F92" s="573"/>
      <c r="G92" s="573"/>
      <c r="H92" s="671"/>
    </row>
    <row r="93" spans="1:8" ht="15.6" customHeight="1" x14ac:dyDescent="0.25">
      <c r="A93" s="22"/>
      <c r="B93" s="10"/>
      <c r="C93" s="10"/>
      <c r="D93" s="10"/>
      <c r="E93" s="573"/>
      <c r="F93" s="573"/>
      <c r="G93" s="573"/>
      <c r="H93" s="671"/>
    </row>
    <row r="94" spans="1:8" ht="15.6" customHeight="1" x14ac:dyDescent="0.25">
      <c r="A94" s="22"/>
      <c r="B94" s="10"/>
      <c r="C94" s="10"/>
      <c r="D94" s="10"/>
      <c r="E94" s="573"/>
      <c r="F94" s="573"/>
      <c r="G94" s="573"/>
      <c r="H94" s="671"/>
    </row>
    <row r="95" spans="1:8" ht="15.6" customHeight="1" x14ac:dyDescent="0.25">
      <c r="A95" s="22"/>
      <c r="B95" s="10"/>
      <c r="C95" s="10"/>
      <c r="D95" s="10"/>
      <c r="E95" s="573"/>
      <c r="F95" s="573"/>
      <c r="G95" s="573"/>
      <c r="H95" s="671"/>
    </row>
    <row r="96" spans="1:8" ht="15.6" customHeight="1" x14ac:dyDescent="0.25">
      <c r="A96" s="22"/>
      <c r="B96" s="10"/>
      <c r="C96" s="10"/>
      <c r="D96" s="10"/>
      <c r="E96" s="573"/>
      <c r="F96" s="573"/>
      <c r="G96" s="573"/>
      <c r="H96" s="671"/>
    </row>
    <row r="97" spans="1:8" ht="15.6" customHeight="1" x14ac:dyDescent="0.25">
      <c r="A97" s="22"/>
      <c r="B97" s="10"/>
      <c r="C97" s="10"/>
      <c r="D97" s="10"/>
      <c r="E97" s="573"/>
      <c r="F97" s="573"/>
      <c r="G97" s="573"/>
      <c r="H97" s="671"/>
    </row>
    <row r="98" spans="1:8" ht="15.6" customHeight="1" x14ac:dyDescent="0.25">
      <c r="A98" s="22"/>
      <c r="B98" s="10"/>
      <c r="C98" s="10"/>
      <c r="D98" s="10"/>
      <c r="E98" s="573"/>
      <c r="F98" s="573"/>
      <c r="G98" s="573"/>
      <c r="H98" s="671"/>
    </row>
    <row r="99" spans="1:8" ht="15.6" customHeight="1" x14ac:dyDescent="0.25">
      <c r="A99" s="22"/>
      <c r="B99" s="10"/>
      <c r="C99" s="10"/>
      <c r="D99" s="10"/>
      <c r="E99" s="573"/>
      <c r="F99" s="573"/>
      <c r="G99" s="573"/>
      <c r="H99" s="671"/>
    </row>
    <row r="100" spans="1:8" ht="15.6" customHeight="1" x14ac:dyDescent="0.25">
      <c r="A100" s="22"/>
      <c r="B100" s="10"/>
      <c r="C100" s="10"/>
      <c r="D100" s="10"/>
      <c r="E100" s="573"/>
      <c r="F100" s="573"/>
      <c r="G100" s="573"/>
      <c r="H100" s="671"/>
    </row>
    <row r="101" spans="1:8" ht="15.6" customHeight="1" x14ac:dyDescent="0.25">
      <c r="A101" s="22"/>
      <c r="B101" s="10"/>
      <c r="C101" s="10"/>
      <c r="D101" s="10"/>
      <c r="E101" s="573"/>
      <c r="F101" s="573"/>
      <c r="G101" s="573"/>
      <c r="H101" s="671"/>
    </row>
    <row r="102" spans="1:8" ht="15.6" customHeight="1" x14ac:dyDescent="0.25">
      <c r="A102" s="22"/>
      <c r="B102" s="10"/>
      <c r="C102" s="10"/>
      <c r="D102" s="10"/>
      <c r="E102" s="573"/>
      <c r="F102" s="573"/>
      <c r="G102" s="573"/>
      <c r="H102" s="671"/>
    </row>
    <row r="103" spans="1:8" ht="15.6" customHeight="1" x14ac:dyDescent="0.25">
      <c r="A103" s="22"/>
      <c r="B103" s="10"/>
      <c r="C103" s="10"/>
      <c r="D103" s="10"/>
      <c r="E103" s="573"/>
      <c r="F103" s="573"/>
      <c r="G103" s="573"/>
      <c r="H103" s="671"/>
    </row>
    <row r="104" spans="1:8" ht="15.6" customHeight="1" x14ac:dyDescent="0.25">
      <c r="A104" s="22"/>
      <c r="B104" s="10"/>
      <c r="C104" s="10"/>
      <c r="D104" s="10"/>
      <c r="E104" s="573"/>
      <c r="F104" s="573"/>
      <c r="G104" s="573"/>
      <c r="H104" s="671"/>
    </row>
    <row r="105" spans="1:8" ht="15.6" customHeight="1" x14ac:dyDescent="0.25">
      <c r="A105" s="22"/>
      <c r="B105" s="10"/>
      <c r="C105" s="10"/>
      <c r="D105" s="10"/>
      <c r="E105" s="573"/>
      <c r="F105" s="573"/>
      <c r="G105" s="573"/>
      <c r="H105" s="671"/>
    </row>
    <row r="106" spans="1:8" ht="15.6" customHeight="1" x14ac:dyDescent="0.25">
      <c r="A106" s="22"/>
      <c r="B106" s="10"/>
      <c r="C106" s="10"/>
      <c r="D106" s="10"/>
      <c r="E106" s="573"/>
      <c r="F106" s="573"/>
      <c r="G106" s="573"/>
      <c r="H106" s="671"/>
    </row>
    <row r="107" spans="1:8" ht="15.6" customHeight="1" x14ac:dyDescent="0.25">
      <c r="A107" s="22"/>
      <c r="B107" s="10"/>
      <c r="C107" s="10"/>
      <c r="D107" s="10"/>
      <c r="E107" s="573"/>
      <c r="F107" s="573"/>
      <c r="G107" s="573"/>
      <c r="H107" s="671"/>
    </row>
    <row r="108" spans="1:8" ht="15.6" customHeight="1" x14ac:dyDescent="0.25">
      <c r="A108" s="22"/>
      <c r="B108" s="10"/>
      <c r="C108" s="10"/>
      <c r="D108" s="10"/>
      <c r="E108" s="573"/>
      <c r="F108" s="573"/>
      <c r="G108" s="573"/>
      <c r="H108" s="671"/>
    </row>
    <row r="109" spans="1:8" ht="15.6" customHeight="1" x14ac:dyDescent="0.25">
      <c r="A109" s="22"/>
      <c r="B109" s="10"/>
      <c r="C109" s="10"/>
      <c r="D109" s="10"/>
      <c r="E109" s="573"/>
      <c r="F109" s="573"/>
      <c r="G109" s="573"/>
      <c r="H109" s="671"/>
    </row>
    <row r="110" spans="1:8" ht="15.6" customHeight="1" x14ac:dyDescent="0.25">
      <c r="A110" s="22"/>
      <c r="B110" s="10"/>
      <c r="C110" s="10"/>
      <c r="D110" s="10"/>
      <c r="E110" s="573"/>
      <c r="F110" s="573"/>
      <c r="G110" s="573"/>
      <c r="H110" s="671"/>
    </row>
    <row r="111" spans="1:8" ht="15.6" customHeight="1" x14ac:dyDescent="0.25">
      <c r="A111" s="22"/>
      <c r="B111" s="10"/>
      <c r="C111" s="10"/>
      <c r="D111" s="10"/>
      <c r="E111" s="573"/>
      <c r="F111" s="573"/>
      <c r="G111" s="573"/>
      <c r="H111" s="671"/>
    </row>
    <row r="112" spans="1:8" ht="15.6" customHeight="1" x14ac:dyDescent="0.25">
      <c r="A112" s="22"/>
      <c r="B112" s="10"/>
      <c r="C112" s="10"/>
      <c r="D112" s="10"/>
      <c r="E112" s="573"/>
      <c r="F112" s="573"/>
      <c r="G112" s="573"/>
      <c r="H112" s="671"/>
    </row>
    <row r="113" spans="1:8" ht="15.6" customHeight="1" x14ac:dyDescent="0.25">
      <c r="A113" s="22"/>
      <c r="B113" s="10"/>
      <c r="C113" s="10"/>
      <c r="D113" s="10"/>
      <c r="E113" s="573"/>
      <c r="F113" s="573"/>
      <c r="G113" s="573"/>
      <c r="H113" s="671"/>
    </row>
    <row r="114" spans="1:8" ht="15.6" customHeight="1" x14ac:dyDescent="0.25">
      <c r="A114" s="22"/>
      <c r="B114" s="10"/>
      <c r="C114" s="10"/>
      <c r="D114" s="10"/>
      <c r="E114" s="573"/>
      <c r="F114" s="573"/>
      <c r="G114" s="573"/>
      <c r="H114" s="671"/>
    </row>
    <row r="115" spans="1:8" ht="15.6" customHeight="1" x14ac:dyDescent="0.25">
      <c r="A115" s="22"/>
      <c r="B115" s="10"/>
      <c r="C115" s="10"/>
      <c r="D115" s="10"/>
      <c r="E115" s="573"/>
      <c r="F115" s="573"/>
      <c r="G115" s="573"/>
      <c r="H115" s="671"/>
    </row>
    <row r="116" spans="1:8" ht="15.6" customHeight="1" x14ac:dyDescent="0.25">
      <c r="A116" s="22"/>
      <c r="B116" s="10"/>
      <c r="C116" s="10"/>
      <c r="D116" s="10"/>
      <c r="E116" s="573"/>
      <c r="F116" s="573"/>
      <c r="G116" s="573"/>
      <c r="H116" s="671"/>
    </row>
    <row r="117" spans="1:8" ht="15.6" customHeight="1" x14ac:dyDescent="0.25">
      <c r="A117" s="22"/>
      <c r="B117" s="10"/>
      <c r="C117" s="10"/>
      <c r="D117" s="10"/>
      <c r="E117" s="573"/>
      <c r="F117" s="573"/>
      <c r="G117" s="573"/>
      <c r="H117" s="671"/>
    </row>
    <row r="118" spans="1:8" ht="15.6" customHeight="1" x14ac:dyDescent="0.25">
      <c r="A118" s="22"/>
      <c r="B118" s="10"/>
      <c r="C118" s="10"/>
      <c r="D118" s="10"/>
      <c r="E118" s="573"/>
      <c r="F118" s="573"/>
      <c r="G118" s="573"/>
      <c r="H118" s="671"/>
    </row>
    <row r="119" spans="1:8" ht="15.6" customHeight="1" x14ac:dyDescent="0.25">
      <c r="A119" s="22"/>
      <c r="B119" s="10"/>
      <c r="C119" s="10"/>
      <c r="D119" s="10"/>
      <c r="E119" s="573"/>
      <c r="F119" s="573"/>
      <c r="G119" s="573"/>
      <c r="H119" s="671"/>
    </row>
    <row r="120" spans="1:8" ht="15.6" customHeight="1" x14ac:dyDescent="0.25">
      <c r="A120" s="22"/>
      <c r="B120" s="10"/>
      <c r="C120" s="10"/>
      <c r="D120" s="10"/>
      <c r="E120" s="573"/>
      <c r="F120" s="573"/>
      <c r="G120" s="573"/>
      <c r="H120" s="671"/>
    </row>
    <row r="121" spans="1:8" ht="15.6" customHeight="1" x14ac:dyDescent="0.25">
      <c r="A121" s="22"/>
      <c r="B121" s="10"/>
      <c r="C121" s="10"/>
      <c r="D121" s="10"/>
      <c r="E121" s="573"/>
      <c r="F121" s="573"/>
      <c r="G121" s="573"/>
      <c r="H121" s="671"/>
    </row>
    <row r="122" spans="1:8" ht="15.6" customHeight="1" x14ac:dyDescent="0.25">
      <c r="A122" s="22"/>
      <c r="B122" s="10"/>
      <c r="C122" s="10"/>
      <c r="D122" s="10"/>
      <c r="E122" s="573"/>
      <c r="F122" s="573"/>
      <c r="G122" s="573"/>
      <c r="H122" s="671"/>
    </row>
    <row r="123" spans="1:8" ht="15.6" customHeight="1" x14ac:dyDescent="0.25">
      <c r="A123" s="22"/>
      <c r="B123" s="10"/>
      <c r="C123" s="10"/>
      <c r="D123" s="10"/>
      <c r="E123" s="573"/>
      <c r="F123" s="573"/>
      <c r="G123" s="573"/>
      <c r="H123" s="671"/>
    </row>
    <row r="124" spans="1:8" ht="15.6" customHeight="1" x14ac:dyDescent="0.25">
      <c r="A124" s="22"/>
      <c r="B124" s="10"/>
      <c r="C124" s="10"/>
      <c r="D124" s="10"/>
      <c r="E124" s="573"/>
      <c r="F124" s="573"/>
      <c r="G124" s="573"/>
      <c r="H124" s="671"/>
    </row>
    <row r="125" spans="1:8" ht="15.6" customHeight="1" x14ac:dyDescent="0.25">
      <c r="A125" s="22"/>
      <c r="B125" s="10"/>
      <c r="C125" s="10"/>
      <c r="D125" s="10"/>
      <c r="E125" s="573"/>
      <c r="F125" s="573"/>
      <c r="G125" s="573"/>
      <c r="H125" s="671"/>
    </row>
    <row r="126" spans="1:8" ht="15.6" customHeight="1" x14ac:dyDescent="0.25">
      <c r="A126" s="22"/>
      <c r="B126" s="10"/>
      <c r="C126" s="10"/>
      <c r="D126" s="10"/>
      <c r="E126" s="573"/>
      <c r="F126" s="573"/>
      <c r="G126" s="573"/>
      <c r="H126" s="671"/>
    </row>
    <row r="127" spans="1:8" ht="15.6" customHeight="1" x14ac:dyDescent="0.25">
      <c r="A127" s="22"/>
      <c r="B127" s="10"/>
      <c r="C127" s="10"/>
      <c r="D127" s="10"/>
      <c r="E127" s="573"/>
      <c r="F127" s="573"/>
      <c r="G127" s="573"/>
      <c r="H127" s="671"/>
    </row>
    <row r="128" spans="1:8" ht="15.6" customHeight="1" x14ac:dyDescent="0.25">
      <c r="A128" s="22"/>
      <c r="B128" s="10"/>
      <c r="C128" s="10"/>
      <c r="D128" s="10"/>
      <c r="E128" s="573"/>
      <c r="F128" s="573"/>
      <c r="G128" s="573"/>
      <c r="H128" s="671"/>
    </row>
    <row r="129" spans="1:8" ht="15.6" customHeight="1" x14ac:dyDescent="0.25">
      <c r="A129" s="22"/>
      <c r="B129" s="10"/>
      <c r="C129" s="10"/>
      <c r="D129" s="10"/>
      <c r="E129" s="573"/>
      <c r="F129" s="573"/>
      <c r="G129" s="573"/>
      <c r="H129" s="671"/>
    </row>
    <row r="130" spans="1:8" ht="15.6" customHeight="1" x14ac:dyDescent="0.25">
      <c r="A130" s="22"/>
      <c r="B130" s="10"/>
      <c r="C130" s="10"/>
      <c r="D130" s="10"/>
      <c r="E130" s="573"/>
      <c r="F130" s="573"/>
      <c r="G130" s="573"/>
      <c r="H130" s="671"/>
    </row>
    <row r="131" spans="1:8" ht="15.6" customHeight="1" x14ac:dyDescent="0.25">
      <c r="A131" s="22"/>
      <c r="B131" s="10"/>
      <c r="C131" s="10"/>
      <c r="D131" s="10"/>
      <c r="E131" s="573"/>
      <c r="F131" s="573"/>
      <c r="G131" s="573"/>
      <c r="H131" s="671"/>
    </row>
    <row r="132" spans="1:8" ht="15.6" customHeight="1" x14ac:dyDescent="0.25">
      <c r="A132" s="22"/>
      <c r="B132" s="10"/>
      <c r="C132" s="10"/>
      <c r="D132" s="10"/>
      <c r="E132" s="573"/>
      <c r="F132" s="573"/>
      <c r="G132" s="573"/>
      <c r="H132" s="671"/>
    </row>
    <row r="133" spans="1:8" ht="15.6" customHeight="1" x14ac:dyDescent="0.25">
      <c r="A133" s="22"/>
      <c r="B133" s="10"/>
      <c r="C133" s="10"/>
      <c r="D133" s="10"/>
      <c r="E133" s="573"/>
      <c r="F133" s="573"/>
      <c r="G133" s="573"/>
      <c r="H133" s="671"/>
    </row>
    <row r="134" spans="1:8" ht="15.6" customHeight="1" x14ac:dyDescent="0.25">
      <c r="A134" s="22"/>
      <c r="B134" s="10"/>
      <c r="C134" s="10"/>
      <c r="D134" s="10"/>
      <c r="E134" s="573"/>
      <c r="F134" s="573"/>
      <c r="G134" s="573"/>
      <c r="H134" s="671"/>
    </row>
    <row r="135" spans="1:8" ht="15.6" customHeight="1" x14ac:dyDescent="0.25">
      <c r="A135" s="22"/>
      <c r="B135" s="10"/>
      <c r="C135" s="10"/>
      <c r="D135" s="10"/>
      <c r="E135" s="573"/>
      <c r="F135" s="573"/>
      <c r="G135" s="573"/>
      <c r="H135" s="671"/>
    </row>
    <row r="136" spans="1:8" ht="15.6" customHeight="1" x14ac:dyDescent="0.25">
      <c r="A136" s="22"/>
      <c r="B136" s="10"/>
      <c r="C136" s="10"/>
      <c r="D136" s="10"/>
      <c r="E136" s="573"/>
      <c r="F136" s="573"/>
      <c r="G136" s="573"/>
      <c r="H136" s="671"/>
    </row>
    <row r="137" spans="1:8" ht="15.6" customHeight="1" x14ac:dyDescent="0.25">
      <c r="A137" s="22"/>
      <c r="B137" s="10"/>
      <c r="C137" s="10"/>
      <c r="D137" s="10"/>
      <c r="E137" s="573"/>
      <c r="F137" s="573"/>
      <c r="G137" s="573"/>
      <c r="H137" s="671"/>
    </row>
    <row r="138" spans="1:8" ht="15.6" customHeight="1" x14ac:dyDescent="0.25">
      <c r="A138" s="22"/>
      <c r="B138" s="10"/>
      <c r="C138" s="10"/>
      <c r="D138" s="10"/>
      <c r="E138" s="573"/>
      <c r="F138" s="573"/>
      <c r="G138" s="573"/>
      <c r="H138" s="671"/>
    </row>
    <row r="139" spans="1:8" ht="15.6" customHeight="1" x14ac:dyDescent="0.25">
      <c r="A139" s="22"/>
      <c r="B139" s="10"/>
      <c r="C139" s="10"/>
      <c r="D139" s="10"/>
      <c r="E139" s="573"/>
      <c r="F139" s="573"/>
      <c r="G139" s="573"/>
      <c r="H139" s="671"/>
    </row>
    <row r="140" spans="1:8" ht="15.6" customHeight="1" x14ac:dyDescent="0.25">
      <c r="A140" s="22"/>
      <c r="B140" s="10"/>
      <c r="C140" s="10"/>
      <c r="D140" s="10"/>
      <c r="E140" s="573"/>
      <c r="F140" s="573"/>
      <c r="G140" s="573"/>
      <c r="H140" s="671"/>
    </row>
    <row r="141" spans="1:8" ht="15.6" customHeight="1" x14ac:dyDescent="0.25">
      <c r="A141" s="22"/>
      <c r="B141" s="10"/>
      <c r="C141" s="10"/>
      <c r="D141" s="10"/>
      <c r="E141" s="573"/>
      <c r="F141" s="573"/>
      <c r="G141" s="573"/>
      <c r="H141" s="671"/>
    </row>
    <row r="142" spans="1:8" ht="15.6" customHeight="1" x14ac:dyDescent="0.25">
      <c r="A142" s="22"/>
      <c r="B142" s="10"/>
      <c r="C142" s="10"/>
      <c r="D142" s="10"/>
      <c r="E142" s="573"/>
      <c r="F142" s="573"/>
      <c r="G142" s="573"/>
      <c r="H142" s="671"/>
    </row>
    <row r="143" spans="1:8" ht="15.6" customHeight="1" x14ac:dyDescent="0.25">
      <c r="A143" s="22"/>
      <c r="B143" s="10"/>
      <c r="C143" s="10"/>
      <c r="D143" s="10"/>
      <c r="E143" s="573"/>
      <c r="F143" s="573"/>
      <c r="G143" s="573"/>
      <c r="H143" s="671"/>
    </row>
    <row r="144" spans="1:8" ht="15.6" customHeight="1" x14ac:dyDescent="0.25">
      <c r="A144" s="22"/>
      <c r="B144" s="10"/>
      <c r="C144" s="10"/>
      <c r="D144" s="10"/>
      <c r="E144" s="573"/>
      <c r="F144" s="573"/>
      <c r="G144" s="573"/>
      <c r="H144" s="671"/>
    </row>
    <row r="145" spans="1:8" ht="15.6" customHeight="1" x14ac:dyDescent="0.25">
      <c r="A145" s="22"/>
      <c r="B145" s="10"/>
      <c r="C145" s="10"/>
      <c r="D145" s="10"/>
      <c r="E145" s="573"/>
      <c r="F145" s="573"/>
      <c r="G145" s="573"/>
      <c r="H145" s="671"/>
    </row>
    <row r="146" spans="1:8" ht="15.6" customHeight="1" x14ac:dyDescent="0.25">
      <c r="A146" s="22"/>
      <c r="B146" s="10"/>
      <c r="C146" s="10"/>
      <c r="D146" s="10"/>
      <c r="E146" s="573"/>
      <c r="F146" s="573"/>
      <c r="G146" s="573"/>
      <c r="H146" s="671"/>
    </row>
    <row r="147" spans="1:8" ht="15.6" customHeight="1" x14ac:dyDescent="0.25">
      <c r="A147" s="22"/>
      <c r="B147" s="10"/>
      <c r="C147" s="10"/>
      <c r="D147" s="10"/>
      <c r="E147" s="573"/>
      <c r="F147" s="573"/>
      <c r="G147" s="573"/>
      <c r="H147" s="671"/>
    </row>
    <row r="148" spans="1:8" ht="15.6" customHeight="1" x14ac:dyDescent="0.25">
      <c r="A148" s="22"/>
      <c r="B148" s="10"/>
      <c r="C148" s="10"/>
      <c r="D148" s="10"/>
      <c r="E148" s="573"/>
      <c r="F148" s="573"/>
      <c r="G148" s="573"/>
      <c r="H148" s="671"/>
    </row>
    <row r="149" spans="1:8" ht="15.6" customHeight="1" x14ac:dyDescent="0.25">
      <c r="A149" s="22"/>
      <c r="B149" s="10"/>
      <c r="C149" s="10"/>
      <c r="D149" s="10"/>
      <c r="E149" s="573"/>
      <c r="F149" s="573"/>
      <c r="G149" s="573"/>
      <c r="H149" s="671"/>
    </row>
    <row r="150" spans="1:8" ht="15.6" customHeight="1" x14ac:dyDescent="0.25">
      <c r="A150" s="22"/>
      <c r="B150" s="10"/>
      <c r="C150" s="10"/>
      <c r="D150" s="10"/>
      <c r="E150" s="573"/>
      <c r="F150" s="573"/>
      <c r="G150" s="573"/>
      <c r="H150" s="671"/>
    </row>
    <row r="151" spans="1:8" ht="15.6" customHeight="1" x14ac:dyDescent="0.25">
      <c r="A151" s="22"/>
      <c r="B151" s="10"/>
      <c r="C151" s="10"/>
      <c r="D151" s="10"/>
      <c r="E151" s="573"/>
      <c r="F151" s="573"/>
      <c r="G151" s="573"/>
      <c r="H151" s="671"/>
    </row>
    <row r="152" spans="1:8" ht="15.6" customHeight="1" x14ac:dyDescent="0.25">
      <c r="A152" s="22"/>
      <c r="B152" s="10"/>
      <c r="C152" s="10"/>
      <c r="D152" s="10"/>
      <c r="E152" s="573"/>
      <c r="F152" s="573"/>
      <c r="G152" s="573"/>
      <c r="H152" s="671"/>
    </row>
    <row r="153" spans="1:8" ht="15.6" customHeight="1" x14ac:dyDescent="0.25">
      <c r="A153" s="22"/>
      <c r="B153" s="10"/>
      <c r="C153" s="10"/>
      <c r="D153" s="10"/>
      <c r="E153" s="573"/>
      <c r="F153" s="573"/>
      <c r="G153" s="573"/>
      <c r="H153" s="671"/>
    </row>
    <row r="154" spans="1:8" ht="15.6" customHeight="1" x14ac:dyDescent="0.25">
      <c r="A154" s="22"/>
      <c r="B154" s="10"/>
      <c r="C154" s="10"/>
      <c r="D154" s="10"/>
      <c r="E154" s="573"/>
      <c r="F154" s="573"/>
      <c r="G154" s="573"/>
      <c r="H154" s="671"/>
    </row>
    <row r="155" spans="1:8" ht="15.6" customHeight="1" x14ac:dyDescent="0.25">
      <c r="A155" s="22"/>
      <c r="B155" s="10"/>
      <c r="C155" s="10"/>
      <c r="D155" s="10"/>
      <c r="E155" s="573"/>
      <c r="F155" s="573"/>
      <c r="G155" s="573"/>
      <c r="H155" s="671"/>
    </row>
    <row r="156" spans="1:8" ht="15.6" customHeight="1" x14ac:dyDescent="0.25">
      <c r="A156" s="22"/>
      <c r="B156" s="10"/>
      <c r="C156" s="10"/>
      <c r="D156" s="10"/>
      <c r="E156" s="573"/>
      <c r="F156" s="573"/>
      <c r="G156" s="573"/>
      <c r="H156" s="671"/>
    </row>
    <row r="157" spans="1:8" ht="15.6" customHeight="1" x14ac:dyDescent="0.25">
      <c r="A157" s="22"/>
      <c r="B157" s="10"/>
      <c r="C157" s="10"/>
      <c r="D157" s="10"/>
      <c r="E157" s="573"/>
      <c r="F157" s="573"/>
      <c r="G157" s="573"/>
      <c r="H157" s="671"/>
    </row>
    <row r="158" spans="1:8" ht="15.6" customHeight="1" x14ac:dyDescent="0.25">
      <c r="A158" s="22"/>
      <c r="B158" s="10"/>
      <c r="C158" s="10"/>
      <c r="D158" s="10"/>
      <c r="E158" s="573"/>
      <c r="F158" s="573"/>
      <c r="G158" s="573"/>
      <c r="H158" s="671"/>
    </row>
    <row r="159" spans="1:8" ht="15.6" customHeight="1" x14ac:dyDescent="0.25">
      <c r="A159" s="22"/>
      <c r="B159" s="10"/>
      <c r="C159" s="10"/>
      <c r="D159" s="10"/>
      <c r="E159" s="573"/>
      <c r="F159" s="573"/>
      <c r="G159" s="573"/>
      <c r="H159" s="671"/>
    </row>
    <row r="160" spans="1:8" ht="15.6" customHeight="1" x14ac:dyDescent="0.25">
      <c r="A160" s="22"/>
      <c r="B160" s="10"/>
      <c r="C160" s="10"/>
      <c r="D160" s="10"/>
      <c r="E160" s="573"/>
      <c r="F160" s="573"/>
      <c r="G160" s="573"/>
      <c r="H160" s="671"/>
    </row>
    <row r="161" spans="1:8" ht="15.6" customHeight="1" x14ac:dyDescent="0.25">
      <c r="A161" s="22"/>
      <c r="B161" s="10"/>
      <c r="C161" s="10"/>
      <c r="D161" s="10"/>
      <c r="E161" s="573"/>
      <c r="F161" s="573"/>
      <c r="G161" s="573"/>
      <c r="H161" s="671"/>
    </row>
    <row r="162" spans="1:8" ht="15.6" customHeight="1" x14ac:dyDescent="0.25">
      <c r="A162" s="22"/>
      <c r="B162" s="10"/>
      <c r="C162" s="10"/>
      <c r="D162" s="10"/>
      <c r="E162" s="573"/>
      <c r="F162" s="573"/>
      <c r="G162" s="573"/>
      <c r="H162" s="671"/>
    </row>
    <row r="163" spans="1:8" ht="15.6" customHeight="1" x14ac:dyDescent="0.25">
      <c r="A163" s="22"/>
      <c r="B163" s="10"/>
      <c r="C163" s="10"/>
      <c r="D163" s="10"/>
      <c r="E163" s="573"/>
      <c r="F163" s="573"/>
      <c r="G163" s="573"/>
      <c r="H163" s="671"/>
    </row>
    <row r="164" spans="1:8" ht="15.6" customHeight="1" x14ac:dyDescent="0.25">
      <c r="A164" s="22"/>
      <c r="B164" s="10"/>
      <c r="C164" s="10"/>
      <c r="D164" s="10"/>
      <c r="E164" s="573"/>
      <c r="F164" s="573"/>
      <c r="G164" s="573"/>
      <c r="H164" s="671"/>
    </row>
    <row r="165" spans="1:8" ht="15.6" customHeight="1" x14ac:dyDescent="0.25">
      <c r="A165" s="22"/>
      <c r="B165" s="10"/>
      <c r="C165" s="10"/>
      <c r="D165" s="10"/>
      <c r="E165" s="573"/>
      <c r="F165" s="573"/>
      <c r="G165" s="573"/>
      <c r="H165" s="671"/>
    </row>
    <row r="166" spans="1:8" ht="15.6" customHeight="1" x14ac:dyDescent="0.25">
      <c r="A166" s="22"/>
      <c r="B166" s="10"/>
      <c r="C166" s="10"/>
      <c r="D166" s="10"/>
      <c r="E166" s="573"/>
      <c r="F166" s="573"/>
      <c r="G166" s="573"/>
      <c r="H166" s="671"/>
    </row>
    <row r="167" spans="1:8" ht="15.6" customHeight="1" x14ac:dyDescent="0.25">
      <c r="A167" s="22"/>
      <c r="B167" s="10"/>
      <c r="C167" s="10"/>
      <c r="D167" s="10"/>
      <c r="E167" s="573"/>
      <c r="F167" s="573"/>
      <c r="G167" s="573"/>
      <c r="H167" s="671"/>
    </row>
    <row r="168" spans="1:8" ht="15.6" customHeight="1" x14ac:dyDescent="0.25">
      <c r="A168" s="22"/>
      <c r="B168" s="10"/>
      <c r="C168" s="10"/>
      <c r="D168" s="10"/>
      <c r="E168" s="573"/>
      <c r="F168" s="573"/>
      <c r="G168" s="573"/>
      <c r="H168" s="671"/>
    </row>
    <row r="169" spans="1:8" ht="15.6" customHeight="1" x14ac:dyDescent="0.25">
      <c r="A169" s="22"/>
      <c r="B169" s="10"/>
      <c r="C169" s="10"/>
      <c r="D169" s="10"/>
      <c r="E169" s="573"/>
      <c r="F169" s="573"/>
      <c r="G169" s="573"/>
      <c r="H169" s="671"/>
    </row>
    <row r="170" spans="1:8" ht="15.6" customHeight="1" x14ac:dyDescent="0.25">
      <c r="A170" s="22"/>
      <c r="B170" s="10"/>
      <c r="C170" s="10"/>
      <c r="D170" s="10"/>
      <c r="E170" s="573"/>
      <c r="F170" s="573"/>
      <c r="G170" s="573"/>
      <c r="H170" s="671"/>
    </row>
    <row r="171" spans="1:8" ht="15.6" customHeight="1" x14ac:dyDescent="0.25">
      <c r="A171" s="22"/>
      <c r="B171" s="10"/>
      <c r="C171" s="10"/>
      <c r="D171" s="10"/>
      <c r="E171" s="573"/>
      <c r="F171" s="573"/>
      <c r="G171" s="573"/>
      <c r="H171" s="671"/>
    </row>
    <row r="172" spans="1:8" ht="15.6" customHeight="1" x14ac:dyDescent="0.25">
      <c r="A172" s="22"/>
      <c r="B172" s="10"/>
      <c r="C172" s="10"/>
      <c r="D172" s="10"/>
      <c r="E172" s="573"/>
      <c r="F172" s="573"/>
      <c r="G172" s="573"/>
      <c r="H172" s="671"/>
    </row>
    <row r="173" spans="1:8" ht="15.6" customHeight="1" x14ac:dyDescent="0.25">
      <c r="A173" s="22"/>
      <c r="B173" s="10"/>
      <c r="C173" s="10"/>
      <c r="D173" s="10"/>
      <c r="E173" s="573"/>
      <c r="F173" s="573"/>
      <c r="G173" s="573"/>
      <c r="H173" s="671"/>
    </row>
    <row r="174" spans="1:8" ht="15.6" customHeight="1" x14ac:dyDescent="0.25">
      <c r="A174" s="22"/>
      <c r="B174" s="10"/>
      <c r="C174" s="10"/>
      <c r="D174" s="10"/>
      <c r="E174" s="573"/>
      <c r="F174" s="573"/>
      <c r="G174" s="573"/>
      <c r="H174" s="671"/>
    </row>
    <row r="175" spans="1:8" ht="15.6" customHeight="1" x14ac:dyDescent="0.25">
      <c r="A175" s="22"/>
      <c r="B175" s="10"/>
      <c r="C175" s="10"/>
      <c r="D175" s="10"/>
      <c r="E175" s="573"/>
      <c r="F175" s="573"/>
      <c r="G175" s="573"/>
      <c r="H175" s="671"/>
    </row>
    <row r="176" spans="1:8" ht="15.6" customHeight="1" x14ac:dyDescent="0.25">
      <c r="A176" s="22"/>
      <c r="B176" s="10"/>
      <c r="C176" s="10"/>
      <c r="D176" s="10"/>
      <c r="E176" s="573"/>
      <c r="F176" s="573"/>
      <c r="G176" s="573"/>
      <c r="H176" s="671"/>
    </row>
    <row r="177" spans="1:8" ht="15.6" customHeight="1" x14ac:dyDescent="0.25">
      <c r="A177" s="22"/>
      <c r="B177" s="10"/>
      <c r="C177" s="10"/>
      <c r="D177" s="10"/>
      <c r="E177" s="573"/>
      <c r="F177" s="573"/>
      <c r="G177" s="573"/>
      <c r="H177" s="671"/>
    </row>
    <row r="178" spans="1:8" ht="15.6" customHeight="1" x14ac:dyDescent="0.25">
      <c r="A178" s="22"/>
      <c r="B178" s="10"/>
      <c r="C178" s="10"/>
      <c r="D178" s="10"/>
      <c r="E178" s="573"/>
      <c r="F178" s="573"/>
      <c r="G178" s="573"/>
      <c r="H178" s="671"/>
    </row>
    <row r="179" spans="1:8" ht="15.6" customHeight="1" x14ac:dyDescent="0.25">
      <c r="A179" s="22"/>
      <c r="B179" s="10"/>
      <c r="C179" s="10"/>
      <c r="D179" s="10"/>
      <c r="E179" s="573"/>
      <c r="F179" s="573"/>
      <c r="G179" s="573"/>
      <c r="H179" s="671"/>
    </row>
    <row r="180" spans="1:8" ht="15.6" customHeight="1" x14ac:dyDescent="0.25">
      <c r="A180" s="22"/>
      <c r="B180" s="10"/>
      <c r="C180" s="10"/>
      <c r="D180" s="10"/>
      <c r="E180" s="573"/>
      <c r="F180" s="573"/>
      <c r="G180" s="573"/>
      <c r="H180" s="671"/>
    </row>
    <row r="181" spans="1:8" ht="15.6" customHeight="1" x14ac:dyDescent="0.25">
      <c r="A181" s="22"/>
      <c r="B181" s="10"/>
      <c r="C181" s="10"/>
      <c r="D181" s="10"/>
      <c r="E181" s="573"/>
      <c r="F181" s="573"/>
      <c r="G181" s="573"/>
      <c r="H181" s="671"/>
    </row>
    <row r="182" spans="1:8" ht="15.6" customHeight="1" x14ac:dyDescent="0.25">
      <c r="A182" s="22"/>
      <c r="B182" s="10"/>
      <c r="C182" s="10"/>
      <c r="D182" s="10"/>
      <c r="E182" s="573"/>
      <c r="F182" s="573"/>
      <c r="G182" s="573"/>
      <c r="H182" s="671"/>
    </row>
    <row r="183" spans="1:8" ht="15.6" customHeight="1" x14ac:dyDescent="0.25">
      <c r="A183" s="22"/>
      <c r="B183" s="10"/>
      <c r="C183" s="10"/>
      <c r="D183" s="10"/>
      <c r="E183" s="573"/>
      <c r="F183" s="573"/>
      <c r="G183" s="573"/>
      <c r="H183" s="671"/>
    </row>
    <row r="184" spans="1:8" ht="15.6" customHeight="1" x14ac:dyDescent="0.25">
      <c r="A184" s="22"/>
      <c r="B184" s="10"/>
      <c r="C184" s="10"/>
      <c r="D184" s="10"/>
      <c r="E184" s="573"/>
      <c r="F184" s="573"/>
      <c r="G184" s="573"/>
      <c r="H184" s="671"/>
    </row>
    <row r="185" spans="1:8" ht="15.6" customHeight="1" x14ac:dyDescent="0.25">
      <c r="A185" s="22"/>
      <c r="B185" s="10"/>
      <c r="C185" s="10"/>
      <c r="D185" s="10"/>
      <c r="E185" s="573"/>
      <c r="F185" s="573"/>
      <c r="G185" s="573"/>
      <c r="H185" s="671"/>
    </row>
    <row r="186" spans="1:8" ht="15.6" customHeight="1" x14ac:dyDescent="0.25">
      <c r="A186" s="22"/>
      <c r="B186" s="10"/>
      <c r="C186" s="10"/>
      <c r="D186" s="10"/>
      <c r="E186" s="573"/>
      <c r="F186" s="573"/>
      <c r="G186" s="573"/>
      <c r="H186" s="671"/>
    </row>
    <row r="187" spans="1:8" ht="15.6" customHeight="1" x14ac:dyDescent="0.25">
      <c r="A187" s="22"/>
      <c r="B187" s="10"/>
      <c r="C187" s="10"/>
      <c r="D187" s="10"/>
      <c r="E187" s="573"/>
      <c r="F187" s="573"/>
      <c r="G187" s="573"/>
      <c r="H187" s="671"/>
    </row>
    <row r="188" spans="1:8" ht="15.6" customHeight="1" x14ac:dyDescent="0.25">
      <c r="A188" s="22"/>
      <c r="B188" s="10"/>
      <c r="C188" s="10"/>
      <c r="D188" s="10"/>
      <c r="E188" s="573"/>
      <c r="F188" s="573"/>
      <c r="G188" s="573"/>
      <c r="H188" s="671"/>
    </row>
    <row r="189" spans="1:8" ht="15.6" customHeight="1" x14ac:dyDescent="0.25">
      <c r="A189" s="22"/>
      <c r="B189" s="10"/>
      <c r="C189" s="10"/>
      <c r="D189" s="10"/>
      <c r="E189" s="573"/>
      <c r="F189" s="573"/>
      <c r="G189" s="573"/>
      <c r="H189" s="671"/>
    </row>
    <row r="190" spans="1:8" ht="15.6" customHeight="1" x14ac:dyDescent="0.25">
      <c r="A190" s="22"/>
      <c r="B190" s="10"/>
      <c r="C190" s="10"/>
      <c r="D190" s="10"/>
      <c r="E190" s="573"/>
      <c r="F190" s="573"/>
      <c r="G190" s="573"/>
      <c r="H190" s="671"/>
    </row>
    <row r="191" spans="1:8" ht="15.6" customHeight="1" x14ac:dyDescent="0.25">
      <c r="A191" s="22"/>
      <c r="B191" s="10"/>
      <c r="C191" s="10"/>
      <c r="D191" s="10"/>
      <c r="E191" s="573"/>
      <c r="F191" s="573"/>
      <c r="G191" s="573"/>
      <c r="H191" s="671"/>
    </row>
    <row r="192" spans="1:8" ht="15.6" customHeight="1" x14ac:dyDescent="0.25">
      <c r="A192" s="22"/>
      <c r="B192" s="10"/>
      <c r="C192" s="10"/>
      <c r="D192" s="10"/>
      <c r="E192" s="573"/>
      <c r="F192" s="573"/>
      <c r="G192" s="573"/>
      <c r="H192" s="671"/>
    </row>
    <row r="193" spans="1:8" ht="15.6" customHeight="1" x14ac:dyDescent="0.25">
      <c r="A193" s="22"/>
      <c r="B193" s="10"/>
      <c r="C193" s="10"/>
      <c r="D193" s="10"/>
      <c r="E193" s="573"/>
      <c r="F193" s="573"/>
      <c r="G193" s="573"/>
      <c r="H193" s="671"/>
    </row>
    <row r="194" spans="1:8" ht="15.6" customHeight="1" x14ac:dyDescent="0.25">
      <c r="A194" s="22"/>
      <c r="B194" s="10"/>
      <c r="C194" s="10"/>
      <c r="D194" s="10"/>
      <c r="E194" s="573"/>
      <c r="F194" s="573"/>
      <c r="G194" s="573"/>
      <c r="H194" s="671"/>
    </row>
    <row r="195" spans="1:8" ht="15.6" customHeight="1" x14ac:dyDescent="0.25">
      <c r="A195" s="22"/>
      <c r="B195" s="10"/>
      <c r="C195" s="10"/>
      <c r="D195" s="10"/>
      <c r="E195" s="573"/>
      <c r="F195" s="573"/>
      <c r="G195" s="573"/>
      <c r="H195" s="671"/>
    </row>
    <row r="196" spans="1:8" ht="15.6" customHeight="1" x14ac:dyDescent="0.25">
      <c r="A196" s="22"/>
      <c r="B196" s="10"/>
      <c r="C196" s="10"/>
      <c r="D196" s="10"/>
      <c r="E196" s="573"/>
      <c r="F196" s="573"/>
      <c r="G196" s="573"/>
      <c r="H196" s="671"/>
    </row>
    <row r="197" spans="1:8" ht="15.6" customHeight="1" x14ac:dyDescent="0.25">
      <c r="A197" s="22"/>
      <c r="B197" s="10"/>
      <c r="C197" s="10"/>
      <c r="D197" s="10"/>
      <c r="E197" s="573"/>
      <c r="F197" s="573"/>
      <c r="G197" s="573"/>
      <c r="H197" s="671"/>
    </row>
    <row r="198" spans="1:8" ht="15.6" customHeight="1" x14ac:dyDescent="0.25">
      <c r="A198" s="22"/>
      <c r="B198" s="10"/>
      <c r="C198" s="10"/>
      <c r="D198" s="10"/>
      <c r="E198" s="573"/>
      <c r="F198" s="573"/>
      <c r="G198" s="573"/>
      <c r="H198" s="671"/>
    </row>
    <row r="199" spans="1:8" ht="15.6" customHeight="1" x14ac:dyDescent="0.25">
      <c r="A199" s="22"/>
      <c r="B199" s="10"/>
      <c r="C199" s="10"/>
      <c r="D199" s="10"/>
      <c r="E199" s="573"/>
      <c r="F199" s="573"/>
      <c r="G199" s="573"/>
      <c r="H199" s="671"/>
    </row>
    <row r="200" spans="1:8" ht="15.6" customHeight="1" x14ac:dyDescent="0.25">
      <c r="A200" s="22"/>
      <c r="B200" s="10"/>
      <c r="C200" s="10"/>
      <c r="D200" s="10"/>
      <c r="E200" s="573"/>
      <c r="F200" s="573"/>
      <c r="G200" s="573"/>
      <c r="H200" s="671"/>
    </row>
    <row r="201" spans="1:8" ht="15.6" customHeight="1" x14ac:dyDescent="0.25">
      <c r="A201" s="22"/>
      <c r="B201" s="10"/>
      <c r="C201" s="10"/>
      <c r="D201" s="10"/>
      <c r="E201" s="573"/>
      <c r="F201" s="573"/>
      <c r="G201" s="573"/>
      <c r="H201" s="671"/>
    </row>
    <row r="202" spans="1:8" ht="15.6" customHeight="1" x14ac:dyDescent="0.25">
      <c r="A202" s="22"/>
      <c r="B202" s="10"/>
      <c r="C202" s="10"/>
      <c r="D202" s="10"/>
      <c r="E202" s="573"/>
      <c r="F202" s="573"/>
      <c r="G202" s="573"/>
      <c r="H202" s="671"/>
    </row>
    <row r="203" spans="1:8" ht="15.6" customHeight="1" x14ac:dyDescent="0.25">
      <c r="A203" s="22"/>
      <c r="B203" s="10"/>
      <c r="C203" s="10"/>
      <c r="D203" s="10"/>
      <c r="E203" s="573"/>
      <c r="F203" s="573"/>
      <c r="G203" s="573"/>
      <c r="H203" s="671"/>
    </row>
    <row r="204" spans="1:8" ht="15.6" customHeight="1" x14ac:dyDescent="0.25">
      <c r="A204" s="22"/>
      <c r="B204" s="10"/>
      <c r="C204" s="10"/>
      <c r="D204" s="10"/>
      <c r="E204" s="573"/>
      <c r="F204" s="573"/>
      <c r="G204" s="573"/>
      <c r="H204" s="671"/>
    </row>
    <row r="205" spans="1:8" ht="15.6" customHeight="1" x14ac:dyDescent="0.25">
      <c r="A205" s="22"/>
      <c r="B205" s="10"/>
      <c r="C205" s="10"/>
      <c r="D205" s="10"/>
      <c r="E205" s="573"/>
      <c r="F205" s="573"/>
      <c r="G205" s="573"/>
      <c r="H205" s="671"/>
    </row>
    <row r="206" spans="1:8" ht="15.6" customHeight="1" x14ac:dyDescent="0.25">
      <c r="A206" s="22"/>
      <c r="B206" s="10"/>
      <c r="C206" s="10"/>
      <c r="D206" s="10"/>
      <c r="E206" s="573"/>
      <c r="F206" s="573"/>
      <c r="G206" s="573"/>
      <c r="H206" s="671"/>
    </row>
    <row r="207" spans="1:8" ht="15.6" customHeight="1" x14ac:dyDescent="0.25">
      <c r="A207" s="22"/>
      <c r="B207" s="10"/>
      <c r="C207" s="10"/>
      <c r="D207" s="10"/>
      <c r="E207" s="573"/>
      <c r="F207" s="573"/>
      <c r="G207" s="573"/>
      <c r="H207" s="671"/>
    </row>
    <row r="208" spans="1:8" ht="15.6" customHeight="1" x14ac:dyDescent="0.25">
      <c r="A208" s="22"/>
      <c r="B208" s="10"/>
      <c r="C208" s="10"/>
      <c r="D208" s="10"/>
      <c r="E208" s="573"/>
      <c r="F208" s="573"/>
      <c r="G208" s="573"/>
      <c r="H208" s="671"/>
    </row>
    <row r="209" spans="1:8" ht="15.6" customHeight="1" x14ac:dyDescent="0.25">
      <c r="A209" s="22"/>
      <c r="B209" s="10"/>
      <c r="C209" s="10"/>
      <c r="D209" s="10"/>
      <c r="E209" s="573"/>
      <c r="F209" s="573"/>
      <c r="G209" s="573"/>
      <c r="H209" s="671"/>
    </row>
    <row r="210" spans="1:8" ht="15.6" customHeight="1" x14ac:dyDescent="0.25">
      <c r="A210" s="22"/>
      <c r="B210" s="10"/>
      <c r="C210" s="10"/>
      <c r="D210" s="10"/>
      <c r="E210" s="573"/>
      <c r="F210" s="573"/>
      <c r="G210" s="573"/>
      <c r="H210" s="671"/>
    </row>
    <row r="211" spans="1:8" ht="15.6" customHeight="1" x14ac:dyDescent="0.25">
      <c r="A211" s="22"/>
      <c r="B211" s="10"/>
      <c r="C211" s="10"/>
      <c r="D211" s="10"/>
      <c r="E211" s="573"/>
      <c r="F211" s="573"/>
      <c r="G211" s="573"/>
      <c r="H211" s="671"/>
    </row>
    <row r="212" spans="1:8" ht="15.6" customHeight="1" x14ac:dyDescent="0.25">
      <c r="A212" s="22"/>
      <c r="B212" s="10"/>
      <c r="C212" s="10"/>
      <c r="D212" s="10"/>
      <c r="E212" s="573"/>
      <c r="F212" s="573"/>
      <c r="G212" s="573"/>
      <c r="H212" s="671"/>
    </row>
    <row r="213" spans="1:8" ht="15.6" customHeight="1" x14ac:dyDescent="0.25">
      <c r="A213" s="22"/>
      <c r="B213" s="10"/>
      <c r="C213" s="10"/>
      <c r="D213" s="10"/>
      <c r="E213" s="573"/>
      <c r="F213" s="573"/>
      <c r="G213" s="573"/>
      <c r="H213" s="671"/>
    </row>
    <row r="214" spans="1:8" ht="15.6" customHeight="1" x14ac:dyDescent="0.25">
      <c r="A214" s="22"/>
      <c r="B214" s="10"/>
      <c r="C214" s="10"/>
      <c r="D214" s="10"/>
      <c r="E214" s="573"/>
      <c r="F214" s="573"/>
      <c r="G214" s="573"/>
      <c r="H214" s="671"/>
    </row>
    <row r="215" spans="1:8" ht="15.6" customHeight="1" x14ac:dyDescent="0.25">
      <c r="A215" s="22"/>
      <c r="B215" s="10"/>
      <c r="C215" s="10"/>
      <c r="D215" s="10"/>
      <c r="E215" s="573"/>
      <c r="F215" s="573"/>
      <c r="G215" s="573"/>
      <c r="H215" s="671"/>
    </row>
    <row r="216" spans="1:8" ht="15.6" customHeight="1" x14ac:dyDescent="0.25">
      <c r="A216" s="22"/>
      <c r="B216" s="10"/>
      <c r="C216" s="10"/>
      <c r="D216" s="10"/>
      <c r="E216" s="573"/>
      <c r="F216" s="573"/>
      <c r="G216" s="573"/>
      <c r="H216" s="671"/>
    </row>
    <row r="217" spans="1:8" ht="15.6" customHeight="1" x14ac:dyDescent="0.25">
      <c r="A217" s="22"/>
      <c r="B217" s="10"/>
      <c r="C217" s="10"/>
      <c r="D217" s="10"/>
      <c r="E217" s="573"/>
      <c r="F217" s="573"/>
      <c r="G217" s="573"/>
      <c r="H217" s="671"/>
    </row>
    <row r="218" spans="1:8" ht="15.6" customHeight="1" x14ac:dyDescent="0.25">
      <c r="A218" s="22"/>
      <c r="B218" s="10"/>
      <c r="C218" s="10"/>
      <c r="D218" s="10"/>
      <c r="E218" s="573"/>
      <c r="F218" s="573"/>
      <c r="G218" s="573"/>
      <c r="H218" s="671"/>
    </row>
    <row r="219" spans="1:8" ht="15.6" customHeight="1" x14ac:dyDescent="0.25">
      <c r="A219" s="22"/>
      <c r="B219" s="10"/>
      <c r="C219" s="10"/>
      <c r="D219" s="10"/>
      <c r="E219" s="573"/>
      <c r="F219" s="573"/>
      <c r="G219" s="573"/>
      <c r="H219" s="671"/>
    </row>
    <row r="220" spans="1:8" ht="15.6" customHeight="1" x14ac:dyDescent="0.25">
      <c r="A220" s="22"/>
      <c r="B220" s="10"/>
      <c r="C220" s="10"/>
      <c r="D220" s="10"/>
      <c r="E220" s="573"/>
      <c r="F220" s="573"/>
      <c r="G220" s="573"/>
      <c r="H220" s="671"/>
    </row>
    <row r="221" spans="1:8" ht="15.6" customHeight="1" x14ac:dyDescent="0.25">
      <c r="A221" s="22"/>
      <c r="B221" s="10"/>
      <c r="C221" s="10"/>
      <c r="D221" s="10"/>
      <c r="E221" s="573"/>
      <c r="F221" s="573"/>
      <c r="G221" s="573"/>
      <c r="H221" s="671"/>
    </row>
    <row r="222" spans="1:8" ht="15.6" customHeight="1" x14ac:dyDescent="0.25">
      <c r="A222" s="22"/>
      <c r="B222" s="10"/>
      <c r="C222" s="10"/>
      <c r="D222" s="10"/>
      <c r="E222" s="573"/>
      <c r="F222" s="573"/>
      <c r="G222" s="573"/>
      <c r="H222" s="671"/>
    </row>
    <row r="223" spans="1:8" ht="15.6" customHeight="1" x14ac:dyDescent="0.25">
      <c r="B223" s="10"/>
      <c r="C223" s="10"/>
      <c r="D223" s="10"/>
      <c r="E223" s="573"/>
      <c r="F223" s="573"/>
      <c r="G223" s="573"/>
      <c r="H223" s="671"/>
    </row>
    <row r="224" spans="1:8" ht="15.6" customHeight="1" x14ac:dyDescent="0.25">
      <c r="B224" s="10"/>
      <c r="C224" s="10"/>
      <c r="D224" s="10"/>
      <c r="E224" s="573"/>
      <c r="F224" s="573"/>
      <c r="G224" s="573"/>
      <c r="H224" s="671"/>
    </row>
    <row r="225" spans="2:8" ht="15.6" customHeight="1" x14ac:dyDescent="0.25">
      <c r="B225" s="10"/>
      <c r="C225" s="10"/>
      <c r="D225" s="10"/>
      <c r="E225" s="573"/>
      <c r="F225" s="573"/>
      <c r="G225" s="573"/>
      <c r="H225" s="671"/>
    </row>
    <row r="226" spans="2:8" ht="15.6" customHeight="1" x14ac:dyDescent="0.25">
      <c r="B226" s="10"/>
      <c r="C226" s="10"/>
      <c r="D226" s="10"/>
      <c r="E226" s="573"/>
      <c r="F226" s="573"/>
      <c r="G226" s="573"/>
      <c r="H226" s="671"/>
    </row>
    <row r="227" spans="2:8" ht="15.6" customHeight="1" x14ac:dyDescent="0.25">
      <c r="B227" s="10"/>
      <c r="C227" s="10"/>
      <c r="D227" s="10"/>
      <c r="E227" s="573"/>
      <c r="F227" s="573"/>
      <c r="G227" s="573"/>
      <c r="H227" s="671"/>
    </row>
    <row r="228" spans="2:8" ht="15.6" customHeight="1" x14ac:dyDescent="0.25">
      <c r="B228" s="10"/>
      <c r="C228" s="10"/>
      <c r="D228" s="10"/>
      <c r="E228" s="573"/>
      <c r="F228" s="573"/>
      <c r="G228" s="573"/>
      <c r="H228" s="671"/>
    </row>
    <row r="229" spans="2:8" ht="15.6" customHeight="1" x14ac:dyDescent="0.25">
      <c r="B229" s="10"/>
      <c r="C229" s="10"/>
      <c r="D229" s="10"/>
      <c r="E229" s="573"/>
      <c r="F229" s="573"/>
      <c r="G229" s="573"/>
      <c r="H229" s="671"/>
    </row>
    <row r="230" spans="2:8" ht="15.6" customHeight="1" x14ac:dyDescent="0.25">
      <c r="B230" s="10"/>
      <c r="C230" s="10"/>
      <c r="D230" s="10"/>
      <c r="E230" s="573"/>
      <c r="F230" s="573"/>
      <c r="G230" s="573"/>
      <c r="H230" s="671"/>
    </row>
    <row r="231" spans="2:8" ht="15.6" customHeight="1" x14ac:dyDescent="0.25">
      <c r="B231" s="10"/>
      <c r="C231" s="10"/>
      <c r="D231" s="10"/>
      <c r="E231" s="573"/>
      <c r="F231" s="573"/>
      <c r="G231" s="573"/>
      <c r="H231" s="671"/>
    </row>
    <row r="232" spans="2:8" ht="15.6" customHeight="1" x14ac:dyDescent="0.25">
      <c r="B232" s="10"/>
      <c r="C232" s="10"/>
      <c r="D232" s="10"/>
      <c r="E232" s="573"/>
      <c r="F232" s="573"/>
      <c r="G232" s="573"/>
      <c r="H232" s="671"/>
    </row>
    <row r="233" spans="2:8" ht="15.6" customHeight="1" x14ac:dyDescent="0.25">
      <c r="B233" s="10"/>
      <c r="C233" s="10"/>
      <c r="D233" s="10"/>
      <c r="E233" s="573"/>
      <c r="F233" s="573"/>
      <c r="G233" s="573"/>
      <c r="H233" s="671"/>
    </row>
    <row r="234" spans="2:8" ht="15.6" customHeight="1" x14ac:dyDescent="0.25">
      <c r="B234" s="10"/>
      <c r="C234" s="10"/>
      <c r="D234" s="10"/>
      <c r="E234" s="573"/>
      <c r="F234" s="573"/>
      <c r="G234" s="573"/>
      <c r="H234" s="671"/>
    </row>
    <row r="235" spans="2:8" ht="15.6" customHeight="1" x14ac:dyDescent="0.25">
      <c r="B235" s="10"/>
      <c r="C235" s="10"/>
      <c r="D235" s="10"/>
      <c r="E235" s="573"/>
      <c r="F235" s="573"/>
      <c r="G235" s="573"/>
      <c r="H235" s="671"/>
    </row>
    <row r="236" spans="2:8" ht="15.6" customHeight="1" x14ac:dyDescent="0.25">
      <c r="B236" s="10"/>
      <c r="C236" s="10"/>
      <c r="D236" s="10"/>
      <c r="E236" s="573"/>
      <c r="F236" s="573"/>
      <c r="G236" s="573"/>
      <c r="H236" s="671"/>
    </row>
    <row r="237" spans="2:8" ht="15.6" customHeight="1" x14ac:dyDescent="0.25">
      <c r="B237" s="10"/>
      <c r="C237" s="10"/>
      <c r="D237" s="10"/>
      <c r="E237" s="573"/>
      <c r="F237" s="573"/>
      <c r="G237" s="573"/>
      <c r="H237" s="671"/>
    </row>
    <row r="238" spans="2:8" ht="15.6" customHeight="1" x14ac:dyDescent="0.25">
      <c r="B238" s="10"/>
      <c r="C238" s="10"/>
      <c r="D238" s="10"/>
      <c r="E238" s="573"/>
      <c r="F238" s="573"/>
      <c r="G238" s="573"/>
      <c r="H238" s="671"/>
    </row>
    <row r="239" spans="2:8" ht="15.6" customHeight="1" x14ac:dyDescent="0.25">
      <c r="B239" s="10"/>
      <c r="C239" s="10"/>
      <c r="D239" s="10"/>
      <c r="E239" s="573"/>
      <c r="F239" s="573"/>
      <c r="G239" s="573"/>
      <c r="H239" s="671"/>
    </row>
    <row r="240" spans="2:8" ht="15.6" customHeight="1" x14ac:dyDescent="0.25">
      <c r="B240" s="10"/>
      <c r="C240" s="10"/>
      <c r="D240" s="10"/>
      <c r="E240" s="573"/>
      <c r="F240" s="573"/>
      <c r="G240" s="573"/>
      <c r="H240" s="671"/>
    </row>
    <row r="241" spans="2:8" ht="15.6" customHeight="1" x14ac:dyDescent="0.25">
      <c r="B241" s="10"/>
      <c r="C241" s="10"/>
      <c r="D241" s="10"/>
      <c r="E241" s="573"/>
      <c r="F241" s="573"/>
      <c r="G241" s="573"/>
      <c r="H241" s="671"/>
    </row>
    <row r="242" spans="2:8" ht="15.6" customHeight="1" x14ac:dyDescent="0.25">
      <c r="B242" s="10"/>
      <c r="C242" s="10"/>
      <c r="D242" s="10"/>
      <c r="E242" s="573"/>
      <c r="F242" s="573"/>
      <c r="G242" s="573"/>
      <c r="H242" s="671"/>
    </row>
    <row r="243" spans="2:8" ht="15.6" customHeight="1" x14ac:dyDescent="0.25">
      <c r="B243" s="10"/>
      <c r="C243" s="10"/>
      <c r="D243" s="10"/>
      <c r="E243" s="573"/>
      <c r="F243" s="573"/>
      <c r="G243" s="573"/>
      <c r="H243" s="671"/>
    </row>
    <row r="244" spans="2:8" ht="15.6" customHeight="1" x14ac:dyDescent="0.25">
      <c r="B244" s="10"/>
      <c r="C244" s="10"/>
      <c r="D244" s="10"/>
      <c r="E244" s="573"/>
      <c r="F244" s="573"/>
      <c r="G244" s="573"/>
      <c r="H244" s="671"/>
    </row>
    <row r="245" spans="2:8" ht="15.6" customHeight="1" x14ac:dyDescent="0.25">
      <c r="B245" s="10"/>
      <c r="C245" s="10"/>
      <c r="D245" s="10"/>
      <c r="E245" s="573"/>
      <c r="F245" s="573"/>
      <c r="G245" s="573"/>
      <c r="H245" s="671"/>
    </row>
    <row r="246" spans="2:8" ht="15.6" customHeight="1" x14ac:dyDescent="0.25">
      <c r="B246" s="10"/>
      <c r="C246" s="10"/>
      <c r="D246" s="10"/>
      <c r="E246" s="573"/>
      <c r="F246" s="573"/>
      <c r="G246" s="573"/>
      <c r="H246" s="671"/>
    </row>
    <row r="247" spans="2:8" ht="15.6" customHeight="1" x14ac:dyDescent="0.25">
      <c r="B247" s="10"/>
      <c r="C247" s="10"/>
      <c r="D247" s="10"/>
      <c r="E247" s="573"/>
      <c r="F247" s="573"/>
      <c r="G247" s="573"/>
      <c r="H247" s="671"/>
    </row>
    <row r="248" spans="2:8" ht="15.6" customHeight="1" x14ac:dyDescent="0.25">
      <c r="B248" s="10"/>
      <c r="C248" s="10"/>
      <c r="D248" s="10"/>
      <c r="E248" s="573"/>
      <c r="F248" s="573"/>
      <c r="G248" s="573"/>
      <c r="H248" s="671"/>
    </row>
    <row r="249" spans="2:8" ht="15.6" customHeight="1" x14ac:dyDescent="0.25">
      <c r="B249" s="10"/>
      <c r="C249" s="10"/>
      <c r="D249" s="10"/>
      <c r="E249" s="573"/>
      <c r="F249" s="573"/>
      <c r="G249" s="573"/>
      <c r="H249" s="671"/>
    </row>
    <row r="250" spans="2:8" ht="15.6" customHeight="1" x14ac:dyDescent="0.25">
      <c r="B250" s="10"/>
      <c r="C250" s="10"/>
      <c r="D250" s="10"/>
      <c r="E250" s="573"/>
      <c r="F250" s="573"/>
      <c r="G250" s="573"/>
      <c r="H250" s="671"/>
    </row>
    <row r="251" spans="2:8" ht="15.6" customHeight="1" x14ac:dyDescent="0.25">
      <c r="B251" s="10"/>
      <c r="C251" s="10"/>
      <c r="D251" s="10"/>
      <c r="E251" s="573"/>
      <c r="F251" s="573"/>
      <c r="G251" s="573"/>
      <c r="H251" s="671"/>
    </row>
    <row r="252" spans="2:8" ht="15.6" customHeight="1" x14ac:dyDescent="0.25">
      <c r="B252" s="10"/>
      <c r="C252" s="10"/>
      <c r="D252" s="10"/>
      <c r="E252" s="573"/>
      <c r="F252" s="573"/>
      <c r="G252" s="573"/>
      <c r="H252" s="671"/>
    </row>
    <row r="253" spans="2:8" ht="15.6" customHeight="1" x14ac:dyDescent="0.25">
      <c r="B253" s="10"/>
      <c r="C253" s="10"/>
      <c r="D253" s="10"/>
      <c r="E253" s="573"/>
      <c r="F253" s="573"/>
      <c r="G253" s="573"/>
      <c r="H253" s="671"/>
    </row>
    <row r="254" spans="2:8" ht="15.6" customHeight="1" x14ac:dyDescent="0.25">
      <c r="B254" s="10"/>
      <c r="C254" s="10"/>
      <c r="D254" s="10"/>
      <c r="E254" s="573"/>
      <c r="F254" s="573"/>
      <c r="G254" s="573"/>
      <c r="H254" s="671"/>
    </row>
    <row r="255" spans="2:8" ht="15.6" customHeight="1" x14ac:dyDescent="0.25">
      <c r="B255" s="10"/>
      <c r="C255" s="10"/>
      <c r="D255" s="10"/>
      <c r="E255" s="573"/>
      <c r="F255" s="573"/>
      <c r="G255" s="573"/>
      <c r="H255" s="671"/>
    </row>
    <row r="256" spans="2:8" ht="15.6" customHeight="1" x14ac:dyDescent="0.25">
      <c r="B256" s="10"/>
      <c r="C256" s="10"/>
      <c r="D256" s="10"/>
      <c r="E256" s="573"/>
      <c r="F256" s="573"/>
      <c r="G256" s="573"/>
      <c r="H256" s="671"/>
    </row>
    <row r="257" spans="2:8" ht="15.6" customHeight="1" x14ac:dyDescent="0.25">
      <c r="B257" s="10"/>
      <c r="C257" s="10"/>
      <c r="D257" s="10"/>
      <c r="E257" s="573"/>
      <c r="F257" s="573"/>
      <c r="G257" s="573"/>
      <c r="H257" s="671"/>
    </row>
    <row r="258" spans="2:8" ht="15.6" customHeight="1" x14ac:dyDescent="0.25">
      <c r="B258" s="10"/>
      <c r="C258" s="10"/>
      <c r="D258" s="10"/>
      <c r="E258" s="573"/>
      <c r="F258" s="573"/>
      <c r="G258" s="573"/>
      <c r="H258" s="671"/>
    </row>
    <row r="259" spans="2:8" ht="15.6" customHeight="1" x14ac:dyDescent="0.25">
      <c r="B259" s="10"/>
      <c r="C259" s="10"/>
      <c r="D259" s="10"/>
      <c r="E259" s="573"/>
      <c r="F259" s="573"/>
      <c r="G259" s="573"/>
      <c r="H259" s="671"/>
    </row>
    <row r="260" spans="2:8" ht="15.6" customHeight="1" x14ac:dyDescent="0.25">
      <c r="B260" s="10"/>
      <c r="C260" s="10"/>
      <c r="D260" s="10"/>
      <c r="E260" s="573"/>
      <c r="F260" s="573"/>
      <c r="G260" s="573"/>
      <c r="H260" s="671"/>
    </row>
    <row r="261" spans="2:8" ht="15.6" customHeight="1" x14ac:dyDescent="0.25">
      <c r="B261" s="10"/>
      <c r="C261" s="10"/>
      <c r="D261" s="10"/>
      <c r="E261" s="573"/>
      <c r="F261" s="573"/>
      <c r="G261" s="573"/>
      <c r="H261" s="671"/>
    </row>
    <row r="262" spans="2:8" ht="15.6" customHeight="1" x14ac:dyDescent="0.25">
      <c r="B262" s="10"/>
      <c r="C262" s="10"/>
      <c r="D262" s="10"/>
      <c r="E262" s="573"/>
      <c r="F262" s="573"/>
      <c r="G262" s="573"/>
      <c r="H262" s="671"/>
    </row>
    <row r="263" spans="2:8" ht="15.6" customHeight="1" x14ac:dyDescent="0.25">
      <c r="B263" s="10"/>
      <c r="C263" s="10"/>
      <c r="D263" s="10"/>
      <c r="E263" s="573"/>
      <c r="F263" s="573"/>
      <c r="G263" s="573"/>
      <c r="H263" s="671"/>
    </row>
    <row r="264" spans="2:8" ht="15.6" customHeight="1" x14ac:dyDescent="0.25">
      <c r="B264" s="10"/>
      <c r="C264" s="10"/>
      <c r="D264" s="10"/>
      <c r="E264" s="573"/>
      <c r="F264" s="573"/>
      <c r="G264" s="573"/>
      <c r="H264" s="671"/>
    </row>
    <row r="265" spans="2:8" ht="15.6" customHeight="1" x14ac:dyDescent="0.25">
      <c r="B265" s="10"/>
      <c r="C265" s="10"/>
      <c r="D265" s="10"/>
      <c r="E265" s="573"/>
      <c r="F265" s="573"/>
      <c r="G265" s="573"/>
      <c r="H265" s="671"/>
    </row>
    <row r="266" spans="2:8" ht="15.6" customHeight="1" x14ac:dyDescent="0.25">
      <c r="B266" s="10"/>
      <c r="C266" s="10"/>
      <c r="D266" s="10"/>
      <c r="E266" s="573"/>
      <c r="F266" s="573"/>
      <c r="G266" s="573"/>
      <c r="H266" s="671"/>
    </row>
    <row r="267" spans="2:8" ht="15.6" customHeight="1" x14ac:dyDescent="0.25">
      <c r="B267" s="10"/>
      <c r="C267" s="10"/>
      <c r="D267" s="10"/>
      <c r="E267" s="573"/>
      <c r="F267" s="573"/>
      <c r="G267" s="573"/>
      <c r="H267" s="671"/>
    </row>
    <row r="268" spans="2:8" ht="15.6" customHeight="1" x14ac:dyDescent="0.25">
      <c r="B268" s="10"/>
      <c r="C268" s="10"/>
      <c r="D268" s="10"/>
      <c r="E268" s="573"/>
      <c r="F268" s="573"/>
      <c r="G268" s="573"/>
      <c r="H268" s="671"/>
    </row>
    <row r="269" spans="2:8" ht="15.6" customHeight="1" x14ac:dyDescent="0.25">
      <c r="B269" s="10"/>
      <c r="C269" s="10"/>
      <c r="D269" s="10"/>
      <c r="E269" s="573"/>
      <c r="F269" s="573"/>
      <c r="G269" s="573"/>
      <c r="H269" s="671"/>
    </row>
    <row r="270" spans="2:8" ht="15.6" customHeight="1" x14ac:dyDescent="0.25">
      <c r="B270" s="10"/>
      <c r="C270" s="10"/>
      <c r="D270" s="10"/>
      <c r="E270" s="573"/>
      <c r="F270" s="573"/>
      <c r="G270" s="573"/>
      <c r="H270" s="671"/>
    </row>
    <row r="271" spans="2:8" ht="15.6" customHeight="1" x14ac:dyDescent="0.25">
      <c r="B271" s="10"/>
      <c r="C271" s="10"/>
      <c r="D271" s="10"/>
      <c r="E271" s="573"/>
      <c r="F271" s="573"/>
      <c r="G271" s="573"/>
      <c r="H271" s="671"/>
    </row>
    <row r="272" spans="2:8" ht="15.6" customHeight="1" x14ac:dyDescent="0.25">
      <c r="B272" s="10"/>
      <c r="C272" s="10"/>
      <c r="D272" s="10"/>
      <c r="E272" s="573"/>
      <c r="F272" s="573"/>
      <c r="G272" s="573"/>
      <c r="H272" s="671"/>
    </row>
    <row r="273" spans="2:8" ht="15.6" customHeight="1" x14ac:dyDescent="0.25">
      <c r="B273" s="10"/>
      <c r="C273" s="10"/>
      <c r="D273" s="10"/>
      <c r="E273" s="573"/>
      <c r="F273" s="573"/>
      <c r="G273" s="573"/>
      <c r="H273" s="671"/>
    </row>
    <row r="274" spans="2:8" ht="15.6" customHeight="1" x14ac:dyDescent="0.25">
      <c r="B274" s="10"/>
      <c r="C274" s="10"/>
      <c r="D274" s="10"/>
      <c r="E274" s="573"/>
      <c r="F274" s="573"/>
      <c r="G274" s="573"/>
      <c r="H274" s="671"/>
    </row>
    <row r="275" spans="2:8" ht="15.6" customHeight="1" x14ac:dyDescent="0.25">
      <c r="B275" s="10"/>
      <c r="C275" s="10"/>
      <c r="D275" s="10"/>
      <c r="E275" s="573"/>
      <c r="F275" s="573"/>
      <c r="G275" s="573"/>
      <c r="H275" s="671"/>
    </row>
    <row r="276" spans="2:8" ht="15.6" customHeight="1" x14ac:dyDescent="0.25">
      <c r="B276" s="10"/>
      <c r="C276" s="10"/>
      <c r="D276" s="10"/>
      <c r="E276" s="573"/>
      <c r="F276" s="573"/>
      <c r="G276" s="573"/>
      <c r="H276" s="671"/>
    </row>
    <row r="277" spans="2:8" ht="15.6" customHeight="1" x14ac:dyDescent="0.25">
      <c r="B277" s="10"/>
      <c r="C277" s="10"/>
      <c r="D277" s="10"/>
      <c r="E277" s="573"/>
      <c r="F277" s="573"/>
      <c r="G277" s="573"/>
      <c r="H277" s="671"/>
    </row>
    <row r="278" spans="2:8" ht="15.6" customHeight="1" x14ac:dyDescent="0.25">
      <c r="B278" s="10"/>
      <c r="C278" s="10"/>
      <c r="D278" s="10"/>
      <c r="E278" s="573"/>
      <c r="F278" s="573"/>
      <c r="G278" s="573"/>
      <c r="H278" s="671"/>
    </row>
    <row r="279" spans="2:8" ht="15.6" customHeight="1" x14ac:dyDescent="0.25">
      <c r="B279" s="10"/>
      <c r="C279" s="10"/>
      <c r="D279" s="10"/>
      <c r="E279" s="573"/>
      <c r="F279" s="573"/>
      <c r="G279" s="573"/>
      <c r="H279" s="671"/>
    </row>
    <row r="280" spans="2:8" ht="15.6" customHeight="1" x14ac:dyDescent="0.25">
      <c r="B280" s="10"/>
      <c r="C280" s="10"/>
      <c r="D280" s="10"/>
      <c r="E280" s="573"/>
      <c r="F280" s="573"/>
      <c r="G280" s="573"/>
      <c r="H280" s="671"/>
    </row>
    <row r="281" spans="2:8" ht="15.6" customHeight="1" x14ac:dyDescent="0.25">
      <c r="B281" s="10"/>
      <c r="C281" s="10"/>
      <c r="D281" s="10"/>
      <c r="E281" s="573"/>
      <c r="F281" s="573"/>
      <c r="G281" s="573"/>
      <c r="H281" s="671"/>
    </row>
    <row r="282" spans="2:8" ht="15.6" customHeight="1" x14ac:dyDescent="0.25">
      <c r="B282" s="10"/>
      <c r="C282" s="10"/>
      <c r="D282" s="10"/>
      <c r="E282" s="573"/>
      <c r="F282" s="573"/>
      <c r="G282" s="573"/>
      <c r="H282" s="671"/>
    </row>
    <row r="283" spans="2:8" ht="15.6" customHeight="1" x14ac:dyDescent="0.25">
      <c r="B283" s="10"/>
      <c r="C283" s="10"/>
      <c r="D283" s="10"/>
      <c r="E283" s="573"/>
      <c r="F283" s="573"/>
      <c r="G283" s="573"/>
      <c r="H283" s="671"/>
    </row>
    <row r="284" spans="2:8" ht="15.6" customHeight="1" x14ac:dyDescent="0.25">
      <c r="B284" s="10"/>
      <c r="C284" s="10"/>
      <c r="D284" s="10"/>
      <c r="E284" s="573"/>
      <c r="F284" s="573"/>
      <c r="G284" s="573"/>
      <c r="H284" s="671"/>
    </row>
    <row r="285" spans="2:8" ht="15.6" customHeight="1" x14ac:dyDescent="0.25">
      <c r="B285" s="10"/>
      <c r="C285" s="10"/>
      <c r="D285" s="10"/>
      <c r="E285" s="573"/>
      <c r="F285" s="573"/>
      <c r="G285" s="573"/>
      <c r="H285" s="671"/>
    </row>
    <row r="286" spans="2:8" ht="15.6" customHeight="1" x14ac:dyDescent="0.25">
      <c r="B286" s="10"/>
      <c r="C286" s="10"/>
      <c r="D286" s="10"/>
      <c r="E286" s="573"/>
      <c r="F286" s="573"/>
      <c r="G286" s="573"/>
      <c r="H286" s="671"/>
    </row>
    <row r="287" spans="2:8" ht="15.6" customHeight="1" x14ac:dyDescent="0.25">
      <c r="B287" s="10"/>
      <c r="C287" s="10"/>
      <c r="D287" s="10"/>
      <c r="E287" s="573"/>
      <c r="F287" s="573"/>
      <c r="G287" s="573"/>
      <c r="H287" s="671"/>
    </row>
    <row r="288" spans="2:8" ht="15.6" customHeight="1" x14ac:dyDescent="0.25">
      <c r="B288" s="10"/>
      <c r="C288" s="10"/>
      <c r="D288" s="10"/>
      <c r="E288" s="573"/>
      <c r="F288" s="573"/>
      <c r="G288" s="573"/>
      <c r="H288" s="671"/>
    </row>
    <row r="289" spans="2:8" ht="15.6" customHeight="1" x14ac:dyDescent="0.25">
      <c r="B289" s="10"/>
      <c r="C289" s="10"/>
      <c r="D289" s="10"/>
      <c r="E289" s="573"/>
      <c r="F289" s="573"/>
      <c r="G289" s="573"/>
      <c r="H289" s="671"/>
    </row>
    <row r="290" spans="2:8" ht="15.6" customHeight="1" x14ac:dyDescent="0.25">
      <c r="B290" s="10"/>
      <c r="C290" s="10"/>
      <c r="D290" s="10"/>
      <c r="E290" s="573"/>
      <c r="F290" s="573"/>
      <c r="G290" s="573"/>
      <c r="H290" s="671"/>
    </row>
    <row r="291" spans="2:8" ht="15.6" customHeight="1" x14ac:dyDescent="0.25">
      <c r="B291" s="10"/>
      <c r="C291" s="10"/>
      <c r="D291" s="10"/>
      <c r="E291" s="573"/>
      <c r="F291" s="573"/>
      <c r="G291" s="573"/>
      <c r="H291" s="671"/>
    </row>
    <row r="292" spans="2:8" ht="15.6" customHeight="1" x14ac:dyDescent="0.25">
      <c r="B292" s="10"/>
      <c r="C292" s="10"/>
      <c r="D292" s="10"/>
      <c r="E292" s="573"/>
      <c r="F292" s="573"/>
      <c r="G292" s="573"/>
      <c r="H292" s="671"/>
    </row>
    <row r="293" spans="2:8" ht="15.6" customHeight="1" x14ac:dyDescent="0.25">
      <c r="B293" s="10"/>
      <c r="C293" s="10"/>
      <c r="D293" s="10"/>
      <c r="E293" s="573"/>
      <c r="F293" s="573"/>
      <c r="G293" s="573"/>
      <c r="H293" s="671"/>
    </row>
    <row r="294" spans="2:8" ht="15.6" customHeight="1" x14ac:dyDescent="0.25">
      <c r="B294" s="10"/>
      <c r="C294" s="10"/>
      <c r="D294" s="10"/>
      <c r="E294" s="573"/>
      <c r="F294" s="573"/>
      <c r="G294" s="573"/>
      <c r="H294" s="671"/>
    </row>
    <row r="295" spans="2:8" ht="15.6" customHeight="1" x14ac:dyDescent="0.25">
      <c r="B295" s="10"/>
      <c r="C295" s="10"/>
      <c r="D295" s="10"/>
      <c r="E295" s="573"/>
      <c r="F295" s="573"/>
      <c r="G295" s="573"/>
      <c r="H295" s="671"/>
    </row>
    <row r="296" spans="2:8" ht="15.6" customHeight="1" x14ac:dyDescent="0.25">
      <c r="B296" s="10"/>
      <c r="C296" s="10"/>
      <c r="D296" s="10"/>
      <c r="E296" s="573"/>
      <c r="F296" s="573"/>
      <c r="G296" s="573"/>
      <c r="H296" s="671"/>
    </row>
    <row r="297" spans="2:8" ht="15.6" customHeight="1" x14ac:dyDescent="0.25">
      <c r="B297" s="10"/>
      <c r="C297" s="10"/>
      <c r="D297" s="10"/>
      <c r="E297" s="573"/>
      <c r="F297" s="573"/>
      <c r="G297" s="573"/>
      <c r="H297" s="671"/>
    </row>
    <row r="298" spans="2:8" ht="15.6" customHeight="1" x14ac:dyDescent="0.25">
      <c r="B298" s="10"/>
      <c r="C298" s="10"/>
      <c r="D298" s="10"/>
      <c r="E298" s="573"/>
      <c r="F298" s="573"/>
      <c r="G298" s="573"/>
      <c r="H298" s="671"/>
    </row>
    <row r="299" spans="2:8" ht="15.6" customHeight="1" x14ac:dyDescent="0.25">
      <c r="B299" s="10"/>
      <c r="C299" s="10"/>
      <c r="D299" s="10"/>
      <c r="E299" s="573"/>
      <c r="F299" s="573"/>
      <c r="G299" s="573"/>
      <c r="H299" s="671"/>
    </row>
    <row r="300" spans="2:8" ht="15.6" customHeight="1" x14ac:dyDescent="0.25">
      <c r="B300" s="10"/>
      <c r="C300" s="10"/>
      <c r="D300" s="10"/>
      <c r="E300" s="573"/>
      <c r="F300" s="573"/>
      <c r="G300" s="573"/>
      <c r="H300" s="671"/>
    </row>
    <row r="301" spans="2:8" ht="15.6" customHeight="1" x14ac:dyDescent="0.25">
      <c r="B301" s="10"/>
      <c r="C301" s="10"/>
      <c r="D301" s="10"/>
      <c r="E301" s="573"/>
      <c r="F301" s="573"/>
      <c r="G301" s="573"/>
      <c r="H301" s="671"/>
    </row>
    <row r="302" spans="2:8" ht="15.6" customHeight="1" x14ac:dyDescent="0.25">
      <c r="B302" s="10"/>
      <c r="C302" s="10"/>
      <c r="D302" s="10"/>
      <c r="E302" s="573"/>
      <c r="F302" s="573"/>
      <c r="G302" s="573"/>
      <c r="H302" s="671"/>
    </row>
    <row r="303" spans="2:8" ht="15.6" customHeight="1" x14ac:dyDescent="0.25">
      <c r="B303" s="10"/>
      <c r="C303" s="10"/>
      <c r="D303" s="10"/>
      <c r="E303" s="573"/>
      <c r="F303" s="573"/>
      <c r="G303" s="573"/>
      <c r="H303" s="671"/>
    </row>
    <row r="304" spans="2:8" ht="15.6" customHeight="1" x14ac:dyDescent="0.25">
      <c r="B304" s="10"/>
      <c r="C304" s="10"/>
      <c r="D304" s="10"/>
      <c r="E304" s="573"/>
      <c r="F304" s="573"/>
      <c r="G304" s="573"/>
      <c r="H304" s="671"/>
    </row>
    <row r="305" spans="2:8" ht="15.6" customHeight="1" x14ac:dyDescent="0.25">
      <c r="B305" s="10"/>
      <c r="C305" s="10"/>
      <c r="D305" s="10"/>
      <c r="E305" s="573"/>
      <c r="F305" s="573"/>
      <c r="G305" s="573"/>
      <c r="H305" s="671"/>
    </row>
    <row r="306" spans="2:8" ht="15.6" customHeight="1" x14ac:dyDescent="0.25">
      <c r="B306" s="10"/>
      <c r="C306" s="10"/>
      <c r="D306" s="10"/>
      <c r="E306" s="573"/>
      <c r="F306" s="573"/>
      <c r="G306" s="573"/>
      <c r="H306" s="671"/>
    </row>
    <row r="307" spans="2:8" ht="15.6" customHeight="1" x14ac:dyDescent="0.25">
      <c r="B307" s="10"/>
      <c r="C307" s="10"/>
      <c r="D307" s="10"/>
      <c r="E307" s="573"/>
      <c r="F307" s="573"/>
      <c r="G307" s="573"/>
      <c r="H307" s="671"/>
    </row>
    <row r="308" spans="2:8" ht="15.6" customHeight="1" x14ac:dyDescent="0.25">
      <c r="B308" s="10"/>
      <c r="C308" s="10"/>
      <c r="D308" s="10"/>
      <c r="E308" s="573"/>
      <c r="F308" s="573"/>
      <c r="G308" s="573"/>
      <c r="H308" s="671"/>
    </row>
    <row r="309" spans="2:8" ht="15.6" customHeight="1" x14ac:dyDescent="0.25">
      <c r="B309" s="10"/>
      <c r="C309" s="10"/>
      <c r="D309" s="10"/>
      <c r="E309" s="573"/>
      <c r="F309" s="573"/>
      <c r="G309" s="573"/>
      <c r="H309" s="671"/>
    </row>
    <row r="310" spans="2:8" ht="15.6" customHeight="1" x14ac:dyDescent="0.25">
      <c r="B310" s="10"/>
      <c r="C310" s="10"/>
      <c r="D310" s="10"/>
      <c r="E310" s="573"/>
      <c r="F310" s="573"/>
      <c r="G310" s="573"/>
      <c r="H310" s="671"/>
    </row>
    <row r="311" spans="2:8" ht="15.6" customHeight="1" x14ac:dyDescent="0.25">
      <c r="B311" s="10"/>
      <c r="C311" s="10"/>
      <c r="D311" s="10"/>
      <c r="E311" s="573"/>
      <c r="F311" s="573"/>
      <c r="G311" s="573"/>
      <c r="H311" s="671"/>
    </row>
    <row r="312" spans="2:8" ht="15.6" customHeight="1" x14ac:dyDescent="0.25">
      <c r="B312" s="10"/>
      <c r="C312" s="10"/>
      <c r="D312" s="10"/>
      <c r="E312" s="573"/>
      <c r="F312" s="573"/>
      <c r="G312" s="573"/>
      <c r="H312" s="671"/>
    </row>
    <row r="313" spans="2:8" ht="15.6" customHeight="1" x14ac:dyDescent="0.25">
      <c r="B313" s="10"/>
      <c r="C313" s="10"/>
      <c r="D313" s="10"/>
      <c r="E313" s="573"/>
      <c r="F313" s="573"/>
      <c r="G313" s="573"/>
      <c r="H313" s="671"/>
    </row>
    <row r="314" spans="2:8" ht="15.6" customHeight="1" x14ac:dyDescent="0.25">
      <c r="B314" s="10"/>
      <c r="C314" s="10"/>
      <c r="D314" s="10"/>
      <c r="E314" s="573"/>
      <c r="F314" s="573"/>
      <c r="G314" s="573"/>
      <c r="H314" s="671"/>
    </row>
    <row r="315" spans="2:8" ht="15.6" customHeight="1" x14ac:dyDescent="0.25">
      <c r="B315" s="10"/>
      <c r="C315" s="10"/>
      <c r="D315" s="10"/>
      <c r="E315" s="573"/>
      <c r="F315" s="573"/>
      <c r="G315" s="573"/>
      <c r="H315" s="671"/>
    </row>
    <row r="316" spans="2:8" ht="15.6" customHeight="1" x14ac:dyDescent="0.25">
      <c r="B316" s="10"/>
      <c r="C316" s="10"/>
      <c r="D316" s="10"/>
      <c r="E316" s="573"/>
      <c r="F316" s="573"/>
      <c r="G316" s="573"/>
      <c r="H316" s="671"/>
    </row>
    <row r="317" spans="2:8" ht="15.6" customHeight="1" x14ac:dyDescent="0.25">
      <c r="B317" s="10"/>
      <c r="C317" s="10"/>
      <c r="D317" s="10"/>
      <c r="E317" s="573"/>
      <c r="F317" s="573"/>
      <c r="G317" s="573"/>
      <c r="H317" s="671"/>
    </row>
    <row r="318" spans="2:8" ht="15.6" customHeight="1" x14ac:dyDescent="0.25">
      <c r="B318" s="10"/>
      <c r="C318" s="10"/>
      <c r="D318" s="10"/>
      <c r="E318" s="573"/>
      <c r="F318" s="573"/>
      <c r="G318" s="573"/>
      <c r="H318" s="671"/>
    </row>
    <row r="319" spans="2:8" ht="15.6" customHeight="1" x14ac:dyDescent="0.25">
      <c r="B319" s="10"/>
      <c r="C319" s="10"/>
      <c r="D319" s="10"/>
      <c r="E319" s="573"/>
      <c r="F319" s="573"/>
      <c r="G319" s="573"/>
      <c r="H319" s="671"/>
    </row>
    <row r="320" spans="2:8" ht="15.6" customHeight="1" x14ac:dyDescent="0.25">
      <c r="B320" s="10"/>
      <c r="C320" s="10"/>
      <c r="D320" s="10"/>
      <c r="E320" s="573"/>
      <c r="F320" s="573"/>
      <c r="G320" s="573"/>
      <c r="H320" s="671"/>
    </row>
    <row r="321" spans="2:8" ht="15.6" customHeight="1" x14ac:dyDescent="0.25">
      <c r="B321" s="10"/>
      <c r="C321" s="10"/>
      <c r="D321" s="10"/>
      <c r="E321" s="573"/>
      <c r="F321" s="573"/>
      <c r="G321" s="573"/>
      <c r="H321" s="671"/>
    </row>
    <row r="322" spans="2:8" ht="15.6" customHeight="1" x14ac:dyDescent="0.25">
      <c r="B322" s="10"/>
      <c r="C322" s="10"/>
      <c r="D322" s="10"/>
      <c r="E322" s="573"/>
      <c r="F322" s="573"/>
      <c r="G322" s="573"/>
      <c r="H322" s="671"/>
    </row>
    <row r="323" spans="2:8" ht="15.6" customHeight="1" x14ac:dyDescent="0.25">
      <c r="B323" s="10"/>
      <c r="C323" s="10"/>
      <c r="D323" s="10"/>
      <c r="E323" s="573"/>
      <c r="F323" s="573"/>
      <c r="G323" s="573"/>
      <c r="H323" s="671"/>
    </row>
    <row r="324" spans="2:8" ht="15.6" customHeight="1" x14ac:dyDescent="0.25">
      <c r="B324" s="10"/>
      <c r="C324" s="10"/>
      <c r="D324" s="10"/>
      <c r="E324" s="573"/>
      <c r="F324" s="573"/>
      <c r="G324" s="573"/>
      <c r="H324" s="671"/>
    </row>
    <row r="325" spans="2:8" ht="15.6" customHeight="1" x14ac:dyDescent="0.25">
      <c r="B325" s="10"/>
      <c r="C325" s="10"/>
      <c r="D325" s="10"/>
      <c r="E325" s="573"/>
      <c r="F325" s="573"/>
      <c r="G325" s="573"/>
      <c r="H325" s="671"/>
    </row>
    <row r="326" spans="2:8" ht="15.6" customHeight="1" x14ac:dyDescent="0.25">
      <c r="B326" s="10"/>
      <c r="C326" s="10"/>
      <c r="D326" s="10"/>
      <c r="E326" s="573"/>
      <c r="F326" s="573"/>
      <c r="G326" s="573"/>
      <c r="H326" s="671"/>
    </row>
    <row r="327" spans="2:8" ht="15.6" customHeight="1" x14ac:dyDescent="0.25">
      <c r="B327" s="10"/>
      <c r="C327" s="10"/>
      <c r="D327" s="10"/>
      <c r="E327" s="573"/>
      <c r="F327" s="573"/>
      <c r="G327" s="573"/>
      <c r="H327" s="671"/>
    </row>
    <row r="328" spans="2:8" ht="15.6" customHeight="1" x14ac:dyDescent="0.25">
      <c r="B328" s="10"/>
      <c r="C328" s="10"/>
      <c r="D328" s="10"/>
      <c r="E328" s="573"/>
      <c r="F328" s="573"/>
      <c r="G328" s="573"/>
      <c r="H328" s="671"/>
    </row>
    <row r="329" spans="2:8" ht="15.6" customHeight="1" x14ac:dyDescent="0.25">
      <c r="B329" s="10"/>
      <c r="C329" s="10"/>
      <c r="D329" s="10"/>
      <c r="E329" s="573"/>
      <c r="F329" s="573"/>
      <c r="G329" s="573"/>
      <c r="H329" s="671"/>
    </row>
    <row r="330" spans="2:8" ht="15.6" customHeight="1" x14ac:dyDescent="0.25">
      <c r="B330" s="10"/>
      <c r="C330" s="10"/>
      <c r="D330" s="10"/>
      <c r="E330" s="573"/>
      <c r="F330" s="573"/>
      <c r="G330" s="573"/>
      <c r="H330" s="671"/>
    </row>
    <row r="331" spans="2:8" ht="15.6" customHeight="1" x14ac:dyDescent="0.25">
      <c r="B331" s="10"/>
      <c r="C331" s="10"/>
      <c r="D331" s="10"/>
      <c r="E331" s="573"/>
      <c r="F331" s="573"/>
      <c r="G331" s="573"/>
      <c r="H331" s="671"/>
    </row>
    <row r="332" spans="2:8" ht="15.6" customHeight="1" x14ac:dyDescent="0.25">
      <c r="B332" s="10"/>
      <c r="C332" s="10"/>
      <c r="D332" s="10"/>
      <c r="E332" s="573"/>
      <c r="F332" s="573"/>
      <c r="G332" s="573"/>
      <c r="H332" s="671"/>
    </row>
    <row r="333" spans="2:8" ht="15.6" customHeight="1" x14ac:dyDescent="0.25">
      <c r="B333" s="10"/>
      <c r="C333" s="10"/>
      <c r="D333" s="10"/>
      <c r="E333" s="573"/>
      <c r="F333" s="573"/>
      <c r="G333" s="573"/>
      <c r="H333" s="671"/>
    </row>
    <row r="334" spans="2:8" ht="15.6" customHeight="1" x14ac:dyDescent="0.25">
      <c r="B334" s="10"/>
      <c r="C334" s="10"/>
      <c r="D334" s="10"/>
      <c r="E334" s="573"/>
      <c r="F334" s="573"/>
      <c r="G334" s="573"/>
      <c r="H334" s="671"/>
    </row>
    <row r="335" spans="2:8" ht="15.6" customHeight="1" x14ac:dyDescent="0.25">
      <c r="B335" s="10"/>
      <c r="C335" s="10"/>
      <c r="D335" s="10"/>
      <c r="E335" s="573"/>
      <c r="F335" s="573"/>
      <c r="G335" s="573"/>
      <c r="H335" s="671"/>
    </row>
    <row r="336" spans="2:8" ht="15.6" customHeight="1" x14ac:dyDescent="0.25">
      <c r="B336" s="10"/>
      <c r="C336" s="10"/>
      <c r="D336" s="10"/>
      <c r="E336" s="573"/>
      <c r="F336" s="573"/>
      <c r="G336" s="573"/>
      <c r="H336" s="671"/>
    </row>
    <row r="337" spans="2:8" ht="15.6" customHeight="1" x14ac:dyDescent="0.25">
      <c r="B337" s="10"/>
      <c r="C337" s="10"/>
      <c r="D337" s="10"/>
      <c r="E337" s="573"/>
      <c r="F337" s="573"/>
      <c r="G337" s="573"/>
      <c r="H337" s="671"/>
    </row>
    <row r="338" spans="2:8" ht="15.6" customHeight="1" x14ac:dyDescent="0.25">
      <c r="B338" s="10"/>
      <c r="C338" s="10"/>
      <c r="D338" s="10"/>
      <c r="E338" s="573"/>
      <c r="F338" s="573"/>
      <c r="G338" s="573"/>
      <c r="H338" s="671"/>
    </row>
    <row r="339" spans="2:8" ht="15.6" customHeight="1" x14ac:dyDescent="0.25">
      <c r="B339" s="10"/>
      <c r="C339" s="10"/>
      <c r="D339" s="10"/>
      <c r="E339" s="573"/>
      <c r="F339" s="573"/>
      <c r="G339" s="573"/>
      <c r="H339" s="671"/>
    </row>
    <row r="340" spans="2:8" ht="15.6" customHeight="1" x14ac:dyDescent="0.25">
      <c r="B340" s="10"/>
      <c r="C340" s="10"/>
      <c r="D340" s="10"/>
      <c r="E340" s="573"/>
      <c r="F340" s="573"/>
      <c r="G340" s="573"/>
      <c r="H340" s="671"/>
    </row>
    <row r="341" spans="2:8" ht="15.6" customHeight="1" x14ac:dyDescent="0.25">
      <c r="B341" s="10"/>
      <c r="C341" s="10"/>
      <c r="D341" s="10"/>
      <c r="E341" s="573"/>
      <c r="F341" s="573"/>
      <c r="G341" s="573"/>
      <c r="H341" s="671"/>
    </row>
    <row r="342" spans="2:8" ht="15.6" customHeight="1" x14ac:dyDescent="0.25">
      <c r="B342" s="10"/>
      <c r="C342" s="10"/>
      <c r="D342" s="10"/>
      <c r="E342" s="573"/>
      <c r="F342" s="573"/>
      <c r="G342" s="573"/>
      <c r="H342" s="671"/>
    </row>
    <row r="343" spans="2:8" ht="15.6" customHeight="1" x14ac:dyDescent="0.25">
      <c r="B343" s="10"/>
      <c r="C343" s="10"/>
      <c r="D343" s="10"/>
      <c r="E343" s="573"/>
      <c r="F343" s="573"/>
      <c r="G343" s="573"/>
      <c r="H343" s="671"/>
    </row>
    <row r="344" spans="2:8" ht="15.6" customHeight="1" x14ac:dyDescent="0.25">
      <c r="B344" s="10"/>
      <c r="C344" s="10"/>
      <c r="D344" s="10"/>
      <c r="E344" s="573"/>
      <c r="F344" s="573"/>
      <c r="G344" s="573"/>
      <c r="H344" s="671"/>
    </row>
    <row r="345" spans="2:8" ht="15.6" customHeight="1" x14ac:dyDescent="0.25">
      <c r="B345" s="10"/>
      <c r="C345" s="10"/>
      <c r="D345" s="10"/>
      <c r="E345" s="573"/>
      <c r="F345" s="573"/>
      <c r="G345" s="573"/>
      <c r="H345" s="671"/>
    </row>
    <row r="346" spans="2:8" ht="15.6" customHeight="1" x14ac:dyDescent="0.25">
      <c r="B346" s="10"/>
      <c r="C346" s="10"/>
      <c r="D346" s="10"/>
      <c r="E346" s="573"/>
      <c r="F346" s="573"/>
      <c r="G346" s="573"/>
      <c r="H346" s="671"/>
    </row>
    <row r="347" spans="2:8" ht="15.6" customHeight="1" x14ac:dyDescent="0.25">
      <c r="B347" s="10"/>
      <c r="C347" s="10"/>
      <c r="D347" s="10"/>
      <c r="E347" s="573"/>
      <c r="F347" s="573"/>
      <c r="G347" s="573"/>
      <c r="H347" s="671"/>
    </row>
    <row r="348" spans="2:8" ht="15.6" customHeight="1" x14ac:dyDescent="0.25">
      <c r="B348" s="10"/>
      <c r="C348" s="10"/>
      <c r="D348" s="10"/>
      <c r="E348" s="573"/>
      <c r="F348" s="573"/>
      <c r="G348" s="573"/>
      <c r="H348" s="671"/>
    </row>
    <row r="349" spans="2:8" ht="15.6" customHeight="1" x14ac:dyDescent="0.25">
      <c r="B349" s="10"/>
      <c r="C349" s="10"/>
      <c r="D349" s="10"/>
      <c r="E349" s="573"/>
      <c r="F349" s="573"/>
      <c r="G349" s="573"/>
      <c r="H349" s="671"/>
    </row>
    <row r="350" spans="2:8" ht="15.6" customHeight="1" x14ac:dyDescent="0.25">
      <c r="B350" s="10"/>
      <c r="C350" s="10"/>
      <c r="D350" s="10"/>
      <c r="E350" s="573"/>
      <c r="F350" s="573"/>
      <c r="G350" s="573"/>
      <c r="H350" s="671"/>
    </row>
    <row r="351" spans="2:8" ht="15.6" customHeight="1" x14ac:dyDescent="0.25">
      <c r="B351" s="10"/>
      <c r="C351" s="10"/>
      <c r="D351" s="10"/>
      <c r="E351" s="573"/>
      <c r="F351" s="573"/>
      <c r="G351" s="573"/>
      <c r="H351" s="671"/>
    </row>
    <row r="352" spans="2:8" ht="15.6" customHeight="1" x14ac:dyDescent="0.25">
      <c r="B352" s="10"/>
      <c r="C352" s="10"/>
      <c r="D352" s="10"/>
      <c r="E352" s="573"/>
      <c r="F352" s="573"/>
      <c r="G352" s="573"/>
      <c r="H352" s="671"/>
    </row>
    <row r="353" spans="2:8" ht="15.6" customHeight="1" x14ac:dyDescent="0.25">
      <c r="B353" s="10"/>
      <c r="C353" s="10"/>
      <c r="D353" s="10"/>
      <c r="E353" s="573"/>
      <c r="F353" s="573"/>
      <c r="G353" s="573"/>
      <c r="H353" s="671"/>
    </row>
    <row r="354" spans="2:8" ht="15.6" customHeight="1" x14ac:dyDescent="0.25">
      <c r="B354" s="10"/>
      <c r="C354" s="10"/>
      <c r="D354" s="10"/>
      <c r="E354" s="573"/>
      <c r="F354" s="573"/>
      <c r="G354" s="573"/>
      <c r="H354" s="671"/>
    </row>
    <row r="355" spans="2:8" ht="15.6" customHeight="1" x14ac:dyDescent="0.25">
      <c r="B355" s="10"/>
      <c r="C355" s="10"/>
      <c r="D355" s="10"/>
      <c r="E355" s="573"/>
      <c r="F355" s="573"/>
      <c r="G355" s="573"/>
      <c r="H355" s="671"/>
    </row>
    <row r="356" spans="2:8" ht="15.6" customHeight="1" x14ac:dyDescent="0.25">
      <c r="B356" s="10"/>
      <c r="C356" s="10"/>
      <c r="D356" s="10"/>
      <c r="E356" s="573"/>
      <c r="F356" s="573"/>
      <c r="G356" s="573"/>
      <c r="H356" s="671"/>
    </row>
    <row r="357" spans="2:8" ht="15.6" customHeight="1" x14ac:dyDescent="0.25">
      <c r="B357" s="10"/>
      <c r="C357" s="10"/>
      <c r="D357" s="10"/>
      <c r="E357" s="573"/>
      <c r="F357" s="573"/>
      <c r="G357" s="573"/>
      <c r="H357" s="671"/>
    </row>
    <row r="358" spans="2:8" ht="15.6" customHeight="1" x14ac:dyDescent="0.25">
      <c r="B358" s="10"/>
      <c r="C358" s="10"/>
      <c r="D358" s="10"/>
      <c r="E358" s="573"/>
      <c r="F358" s="573"/>
      <c r="G358" s="573"/>
      <c r="H358" s="671"/>
    </row>
    <row r="359" spans="2:8" ht="15.6" customHeight="1" x14ac:dyDescent="0.25">
      <c r="B359" s="10"/>
      <c r="C359" s="10"/>
      <c r="D359" s="10"/>
      <c r="E359" s="573"/>
      <c r="F359" s="573"/>
      <c r="G359" s="573"/>
      <c r="H359" s="671"/>
    </row>
    <row r="360" spans="2:8" ht="15.6" customHeight="1" x14ac:dyDescent="0.25">
      <c r="B360" s="10"/>
      <c r="C360" s="10"/>
      <c r="D360" s="10"/>
      <c r="E360" s="573"/>
      <c r="F360" s="573"/>
      <c r="G360" s="573"/>
      <c r="H360" s="671"/>
    </row>
    <row r="361" spans="2:8" ht="15.6" customHeight="1" x14ac:dyDescent="0.25">
      <c r="B361" s="10"/>
      <c r="C361" s="10"/>
      <c r="D361" s="10"/>
      <c r="E361" s="573"/>
      <c r="F361" s="573"/>
      <c r="G361" s="573"/>
      <c r="H361" s="671"/>
    </row>
    <row r="362" spans="2:8" ht="15.6" customHeight="1" x14ac:dyDescent="0.25">
      <c r="B362" s="10"/>
      <c r="C362" s="10"/>
      <c r="D362" s="10"/>
      <c r="E362" s="573"/>
      <c r="F362" s="573"/>
      <c r="G362" s="573"/>
      <c r="H362" s="671"/>
    </row>
    <row r="363" spans="2:8" ht="15.6" customHeight="1" x14ac:dyDescent="0.25">
      <c r="B363" s="10"/>
      <c r="C363" s="10"/>
      <c r="D363" s="10"/>
      <c r="E363" s="573"/>
      <c r="F363" s="573"/>
      <c r="G363" s="573"/>
      <c r="H363" s="671"/>
    </row>
    <row r="364" spans="2:8" ht="15.6" customHeight="1" x14ac:dyDescent="0.25">
      <c r="B364" s="10"/>
      <c r="C364" s="10"/>
      <c r="D364" s="10"/>
      <c r="E364" s="573"/>
      <c r="F364" s="573"/>
      <c r="G364" s="573"/>
      <c r="H364" s="671"/>
    </row>
    <row r="365" spans="2:8" ht="15.6" customHeight="1" x14ac:dyDescent="0.25">
      <c r="B365" s="10"/>
      <c r="C365" s="10"/>
      <c r="D365" s="10"/>
      <c r="E365" s="573"/>
      <c r="F365" s="573"/>
      <c r="G365" s="573"/>
      <c r="H365" s="671"/>
    </row>
    <row r="366" spans="2:8" ht="15.6" customHeight="1" x14ac:dyDescent="0.25">
      <c r="B366" s="10"/>
      <c r="C366" s="10"/>
      <c r="D366" s="10"/>
      <c r="E366" s="573"/>
      <c r="F366" s="573"/>
      <c r="G366" s="573"/>
      <c r="H366" s="671"/>
    </row>
    <row r="367" spans="2:8" ht="15.6" customHeight="1" x14ac:dyDescent="0.25">
      <c r="B367" s="10"/>
      <c r="C367" s="10"/>
      <c r="D367" s="10"/>
      <c r="E367" s="573"/>
      <c r="F367" s="573"/>
      <c r="G367" s="573"/>
      <c r="H367" s="671"/>
    </row>
    <row r="368" spans="2:8" ht="15.6" customHeight="1" x14ac:dyDescent="0.25">
      <c r="B368" s="10"/>
      <c r="C368" s="10"/>
      <c r="D368" s="10"/>
      <c r="E368" s="573"/>
      <c r="F368" s="573"/>
      <c r="G368" s="573"/>
      <c r="H368" s="671"/>
    </row>
    <row r="369" spans="2:8" ht="15.6" customHeight="1" x14ac:dyDescent="0.25">
      <c r="B369" s="10"/>
      <c r="C369" s="10"/>
      <c r="D369" s="10"/>
      <c r="E369" s="573"/>
      <c r="F369" s="573"/>
      <c r="G369" s="573"/>
      <c r="H369" s="671"/>
    </row>
    <row r="370" spans="2:8" ht="15.6" customHeight="1" x14ac:dyDescent="0.25">
      <c r="B370" s="10"/>
      <c r="C370" s="10"/>
      <c r="D370" s="10"/>
      <c r="E370" s="573"/>
      <c r="F370" s="573"/>
      <c r="G370" s="573"/>
      <c r="H370" s="671"/>
    </row>
    <row r="371" spans="2:8" ht="15.6" customHeight="1" x14ac:dyDescent="0.25">
      <c r="B371" s="10"/>
      <c r="C371" s="10"/>
      <c r="D371" s="10"/>
      <c r="E371" s="573"/>
      <c r="F371" s="573"/>
      <c r="G371" s="573"/>
      <c r="H371" s="671"/>
    </row>
    <row r="372" spans="2:8" ht="15.6" customHeight="1" x14ac:dyDescent="0.25">
      <c r="B372" s="10"/>
      <c r="C372" s="10"/>
      <c r="D372" s="10"/>
      <c r="E372" s="573"/>
      <c r="F372" s="573"/>
      <c r="G372" s="573"/>
      <c r="H372" s="671"/>
    </row>
    <row r="373" spans="2:8" ht="15.6" customHeight="1" x14ac:dyDescent="0.25">
      <c r="B373" s="10"/>
      <c r="C373" s="10"/>
      <c r="D373" s="10"/>
      <c r="E373" s="573"/>
      <c r="F373" s="573"/>
      <c r="G373" s="573"/>
      <c r="H373" s="671"/>
    </row>
    <row r="374" spans="2:8" ht="15.6" customHeight="1" x14ac:dyDescent="0.25">
      <c r="B374" s="10"/>
      <c r="C374" s="10"/>
      <c r="D374" s="10"/>
      <c r="E374" s="573"/>
      <c r="F374" s="573"/>
      <c r="G374" s="573"/>
      <c r="H374" s="671"/>
    </row>
    <row r="375" spans="2:8" ht="15.6" customHeight="1" x14ac:dyDescent="0.25">
      <c r="B375" s="10"/>
      <c r="C375" s="10"/>
      <c r="D375" s="10"/>
      <c r="E375" s="573"/>
      <c r="F375" s="573"/>
      <c r="G375" s="573"/>
      <c r="H375" s="671"/>
    </row>
    <row r="376" spans="2:8" ht="15.6" customHeight="1" x14ac:dyDescent="0.25">
      <c r="B376" s="10"/>
      <c r="C376" s="10"/>
      <c r="D376" s="10"/>
      <c r="E376" s="573"/>
      <c r="F376" s="573"/>
      <c r="G376" s="573"/>
      <c r="H376" s="671"/>
    </row>
    <row r="377" spans="2:8" ht="15.6" customHeight="1" x14ac:dyDescent="0.25">
      <c r="B377" s="10"/>
      <c r="C377" s="10"/>
      <c r="D377" s="10"/>
      <c r="E377" s="573"/>
      <c r="F377" s="573"/>
      <c r="G377" s="573"/>
      <c r="H377" s="671"/>
    </row>
    <row r="378" spans="2:8" ht="15.6" customHeight="1" x14ac:dyDescent="0.25">
      <c r="B378" s="10"/>
      <c r="C378" s="10"/>
      <c r="D378" s="10"/>
      <c r="E378" s="573"/>
      <c r="F378" s="573"/>
      <c r="G378" s="573"/>
      <c r="H378" s="671"/>
    </row>
    <row r="379" spans="2:8" ht="15.6" customHeight="1" x14ac:dyDescent="0.25">
      <c r="B379" s="10"/>
      <c r="C379" s="10"/>
      <c r="D379" s="10"/>
      <c r="E379" s="573"/>
      <c r="F379" s="573"/>
      <c r="G379" s="573"/>
      <c r="H379" s="671"/>
    </row>
    <row r="380" spans="2:8" ht="15.6" customHeight="1" x14ac:dyDescent="0.25">
      <c r="B380" s="10"/>
      <c r="C380" s="10"/>
      <c r="D380" s="10"/>
      <c r="E380" s="573"/>
      <c r="F380" s="573"/>
      <c r="G380" s="573"/>
      <c r="H380" s="671"/>
    </row>
    <row r="381" spans="2:8" ht="15.6" customHeight="1" x14ac:dyDescent="0.25">
      <c r="B381" s="10"/>
      <c r="C381" s="10"/>
      <c r="D381" s="10"/>
      <c r="E381" s="573"/>
      <c r="F381" s="573"/>
      <c r="G381" s="573"/>
      <c r="H381" s="671"/>
    </row>
    <row r="382" spans="2:8" ht="15.6" customHeight="1" x14ac:dyDescent="0.25">
      <c r="B382" s="10"/>
      <c r="C382" s="10"/>
      <c r="D382" s="10"/>
      <c r="E382" s="573"/>
      <c r="F382" s="573"/>
      <c r="G382" s="573"/>
      <c r="H382" s="671"/>
    </row>
    <row r="383" spans="2:8" ht="15.6" customHeight="1" x14ac:dyDescent="0.25">
      <c r="B383" s="10"/>
      <c r="C383" s="10"/>
      <c r="D383" s="10"/>
      <c r="E383" s="573"/>
      <c r="F383" s="573"/>
      <c r="G383" s="573"/>
      <c r="H383" s="671"/>
    </row>
    <row r="384" spans="2:8" ht="15.6" customHeight="1" x14ac:dyDescent="0.25">
      <c r="B384" s="10"/>
      <c r="C384" s="10"/>
      <c r="D384" s="10"/>
      <c r="E384" s="573"/>
      <c r="F384" s="573"/>
      <c r="G384" s="573"/>
      <c r="H384" s="671"/>
    </row>
    <row r="385" spans="2:8" ht="15.6" customHeight="1" x14ac:dyDescent="0.25">
      <c r="B385" s="10"/>
      <c r="C385" s="10"/>
      <c r="D385" s="10"/>
      <c r="E385" s="573"/>
      <c r="F385" s="573"/>
      <c r="G385" s="573"/>
      <c r="H385" s="671"/>
    </row>
    <row r="386" spans="2:8" ht="15.6" customHeight="1" x14ac:dyDescent="0.25">
      <c r="B386" s="10"/>
      <c r="C386" s="10"/>
      <c r="D386" s="10"/>
      <c r="E386" s="573"/>
      <c r="F386" s="573"/>
      <c r="G386" s="573"/>
      <c r="H386" s="671"/>
    </row>
    <row r="387" spans="2:8" ht="15.6" customHeight="1" x14ac:dyDescent="0.25">
      <c r="B387" s="10"/>
      <c r="C387" s="10"/>
      <c r="D387" s="10"/>
      <c r="E387" s="573"/>
      <c r="F387" s="573"/>
      <c r="G387" s="573"/>
      <c r="H387" s="671"/>
    </row>
    <row r="388" spans="2:8" ht="15.6" customHeight="1" x14ac:dyDescent="0.25">
      <c r="B388" s="10"/>
      <c r="C388" s="10"/>
      <c r="D388" s="10"/>
      <c r="E388" s="573"/>
      <c r="F388" s="573"/>
      <c r="G388" s="573"/>
      <c r="H388" s="671"/>
    </row>
    <row r="389" spans="2:8" ht="15.6" customHeight="1" x14ac:dyDescent="0.25">
      <c r="B389" s="10"/>
      <c r="C389" s="10"/>
      <c r="D389" s="10"/>
      <c r="E389" s="573"/>
      <c r="F389" s="573"/>
      <c r="G389" s="573"/>
      <c r="H389" s="671"/>
    </row>
    <row r="390" spans="2:8" ht="15.6" customHeight="1" x14ac:dyDescent="0.25">
      <c r="B390" s="10"/>
      <c r="C390" s="10"/>
      <c r="D390" s="10"/>
      <c r="E390" s="573"/>
      <c r="F390" s="573"/>
      <c r="G390" s="573"/>
      <c r="H390" s="671"/>
    </row>
    <row r="391" spans="2:8" ht="15.6" customHeight="1" x14ac:dyDescent="0.25">
      <c r="B391" s="10"/>
      <c r="C391" s="10"/>
      <c r="D391" s="10"/>
      <c r="E391" s="573"/>
      <c r="F391" s="573"/>
      <c r="G391" s="573"/>
      <c r="H391" s="671"/>
    </row>
    <row r="392" spans="2:8" ht="15.6" customHeight="1" x14ac:dyDescent="0.25">
      <c r="B392" s="10"/>
      <c r="C392" s="10"/>
      <c r="D392" s="10"/>
      <c r="E392" s="573"/>
      <c r="F392" s="573"/>
      <c r="G392" s="573"/>
      <c r="H392" s="671"/>
    </row>
    <row r="393" spans="2:8" ht="15.6" customHeight="1" x14ac:dyDescent="0.25">
      <c r="B393" s="10"/>
      <c r="C393" s="10"/>
      <c r="D393" s="10"/>
      <c r="E393" s="573"/>
      <c r="F393" s="573"/>
      <c r="G393" s="573"/>
      <c r="H393" s="671"/>
    </row>
    <row r="394" spans="2:8" ht="15.6" customHeight="1" x14ac:dyDescent="0.25">
      <c r="B394" s="10"/>
      <c r="C394" s="10"/>
      <c r="D394" s="10"/>
      <c r="E394" s="573"/>
      <c r="F394" s="573"/>
      <c r="G394" s="573"/>
      <c r="H394" s="671"/>
    </row>
    <row r="395" spans="2:8" ht="15.6" customHeight="1" x14ac:dyDescent="0.25">
      <c r="B395" s="10"/>
      <c r="C395" s="10"/>
      <c r="D395" s="10"/>
      <c r="E395" s="573"/>
      <c r="F395" s="573"/>
      <c r="G395" s="573"/>
      <c r="H395" s="671"/>
    </row>
    <row r="396" spans="2:8" ht="15.6" customHeight="1" x14ac:dyDescent="0.25">
      <c r="B396" s="10"/>
      <c r="C396" s="10"/>
      <c r="D396" s="10"/>
      <c r="E396" s="573"/>
      <c r="F396" s="573"/>
      <c r="G396" s="573"/>
      <c r="H396" s="671"/>
    </row>
    <row r="397" spans="2:8" ht="15.6" customHeight="1" x14ac:dyDescent="0.25">
      <c r="B397" s="10"/>
      <c r="C397" s="10"/>
      <c r="D397" s="10"/>
      <c r="E397" s="573"/>
      <c r="F397" s="573"/>
      <c r="G397" s="573"/>
      <c r="H397" s="671"/>
    </row>
    <row r="398" spans="2:8" ht="15.6" customHeight="1" x14ac:dyDescent="0.25">
      <c r="B398" s="10"/>
      <c r="C398" s="10"/>
      <c r="D398" s="10"/>
      <c r="E398" s="573"/>
      <c r="F398" s="573"/>
      <c r="G398" s="573"/>
      <c r="H398" s="671"/>
    </row>
    <row r="399" spans="2:8" ht="15.6" customHeight="1" x14ac:dyDescent="0.25">
      <c r="B399" s="10"/>
      <c r="C399" s="10"/>
      <c r="D399" s="10"/>
      <c r="E399" s="573"/>
      <c r="F399" s="573"/>
      <c r="G399" s="573"/>
      <c r="H399" s="671"/>
    </row>
    <row r="400" spans="2:8" ht="15.6" customHeight="1" x14ac:dyDescent="0.25">
      <c r="B400" s="10"/>
      <c r="C400" s="10"/>
      <c r="D400" s="10"/>
      <c r="E400" s="573"/>
      <c r="F400" s="573"/>
      <c r="G400" s="573"/>
      <c r="H400" s="671"/>
    </row>
    <row r="401" spans="2:8" ht="15.6" customHeight="1" x14ac:dyDescent="0.25">
      <c r="B401" s="10"/>
      <c r="C401" s="10"/>
      <c r="D401" s="10"/>
      <c r="E401" s="573"/>
      <c r="F401" s="573"/>
      <c r="G401" s="573"/>
      <c r="H401" s="671"/>
    </row>
    <row r="402" spans="2:8" ht="15.6" customHeight="1" x14ac:dyDescent="0.25">
      <c r="B402" s="10"/>
      <c r="C402" s="10"/>
      <c r="D402" s="10"/>
      <c r="E402" s="573"/>
      <c r="F402" s="573"/>
      <c r="G402" s="573"/>
      <c r="H402" s="671"/>
    </row>
    <row r="403" spans="2:8" ht="15.6" customHeight="1" x14ac:dyDescent="0.25">
      <c r="B403" s="10"/>
      <c r="C403" s="10"/>
      <c r="D403" s="10"/>
      <c r="E403" s="573"/>
      <c r="F403" s="573"/>
      <c r="G403" s="573"/>
      <c r="H403" s="671"/>
    </row>
    <row r="404" spans="2:8" ht="15.6" customHeight="1" x14ac:dyDescent="0.25">
      <c r="B404" s="10"/>
      <c r="C404" s="10"/>
      <c r="D404" s="10"/>
      <c r="E404" s="573"/>
      <c r="F404" s="573"/>
      <c r="G404" s="573"/>
      <c r="H404" s="671"/>
    </row>
    <row r="405" spans="2:8" ht="15.6" customHeight="1" x14ac:dyDescent="0.25">
      <c r="B405" s="10"/>
      <c r="C405" s="10"/>
      <c r="D405" s="10"/>
      <c r="E405" s="573"/>
      <c r="F405" s="573"/>
      <c r="G405" s="573"/>
      <c r="H405" s="671"/>
    </row>
    <row r="406" spans="2:8" ht="15.6" customHeight="1" x14ac:dyDescent="0.25">
      <c r="B406" s="10"/>
      <c r="C406" s="10"/>
      <c r="D406" s="10"/>
      <c r="E406" s="573"/>
      <c r="F406" s="573"/>
      <c r="G406" s="573"/>
      <c r="H406" s="671"/>
    </row>
    <row r="407" spans="2:8" ht="15.6" customHeight="1" x14ac:dyDescent="0.25">
      <c r="B407" s="10"/>
      <c r="C407" s="10"/>
      <c r="D407" s="10"/>
      <c r="E407" s="573"/>
      <c r="F407" s="573"/>
      <c r="G407" s="573"/>
      <c r="H407" s="671"/>
    </row>
    <row r="408" spans="2:8" ht="15.6" customHeight="1" x14ac:dyDescent="0.25">
      <c r="B408" s="10"/>
      <c r="C408" s="10"/>
      <c r="D408" s="10"/>
      <c r="E408" s="573"/>
      <c r="F408" s="573"/>
      <c r="G408" s="573"/>
      <c r="H408" s="671"/>
    </row>
    <row r="409" spans="2:8" ht="15.6" customHeight="1" x14ac:dyDescent="0.25">
      <c r="B409" s="10"/>
      <c r="C409" s="10"/>
      <c r="D409" s="10"/>
      <c r="E409" s="573"/>
      <c r="F409" s="573"/>
      <c r="G409" s="573"/>
      <c r="H409" s="671"/>
    </row>
    <row r="410" spans="2:8" ht="15.6" customHeight="1" x14ac:dyDescent="0.25">
      <c r="B410" s="10"/>
      <c r="C410" s="10"/>
      <c r="D410" s="10"/>
      <c r="E410" s="573"/>
      <c r="F410" s="573"/>
      <c r="G410" s="573"/>
      <c r="H410" s="671"/>
    </row>
    <row r="411" spans="2:8" ht="15.6" customHeight="1" x14ac:dyDescent="0.25">
      <c r="B411" s="10"/>
      <c r="C411" s="10"/>
      <c r="D411" s="10"/>
      <c r="E411" s="573"/>
      <c r="F411" s="573"/>
      <c r="G411" s="573"/>
      <c r="H411" s="671"/>
    </row>
    <row r="412" spans="2:8" ht="15.6" customHeight="1" x14ac:dyDescent="0.25">
      <c r="B412" s="10"/>
      <c r="C412" s="10"/>
      <c r="D412" s="10"/>
      <c r="E412" s="573"/>
      <c r="F412" s="573"/>
      <c r="G412" s="573"/>
      <c r="H412" s="671"/>
    </row>
    <row r="413" spans="2:8" ht="15.6" customHeight="1" x14ac:dyDescent="0.25">
      <c r="B413" s="10"/>
      <c r="C413" s="10"/>
      <c r="D413" s="10"/>
      <c r="E413" s="573"/>
      <c r="F413" s="573"/>
      <c r="G413" s="573"/>
      <c r="H413" s="671"/>
    </row>
    <row r="414" spans="2:8" ht="15.6" customHeight="1" x14ac:dyDescent="0.25">
      <c r="B414" s="10"/>
      <c r="C414" s="10"/>
      <c r="D414" s="10"/>
      <c r="E414" s="573"/>
      <c r="F414" s="573"/>
      <c r="G414" s="573"/>
      <c r="H414" s="671"/>
    </row>
    <row r="415" spans="2:8" ht="15.6" customHeight="1" x14ac:dyDescent="0.25">
      <c r="B415" s="10"/>
      <c r="C415" s="10"/>
      <c r="D415" s="10"/>
      <c r="E415" s="573"/>
      <c r="F415" s="573"/>
      <c r="G415" s="573"/>
      <c r="H415" s="671"/>
    </row>
    <row r="416" spans="2:8" ht="15.6" customHeight="1" x14ac:dyDescent="0.25">
      <c r="B416" s="10"/>
      <c r="C416" s="10"/>
      <c r="D416" s="10"/>
      <c r="E416" s="573"/>
      <c r="F416" s="573"/>
      <c r="G416" s="573"/>
      <c r="H416" s="671"/>
    </row>
    <row r="417" spans="2:8" ht="15.6" customHeight="1" x14ac:dyDescent="0.25">
      <c r="B417" s="10"/>
      <c r="C417" s="10"/>
      <c r="D417" s="10"/>
      <c r="E417" s="573"/>
      <c r="F417" s="573"/>
      <c r="G417" s="573"/>
      <c r="H417" s="671"/>
    </row>
    <row r="418" spans="2:8" ht="15.6" customHeight="1" x14ac:dyDescent="0.25">
      <c r="B418" s="10"/>
      <c r="C418" s="10"/>
      <c r="D418" s="10"/>
      <c r="E418" s="573"/>
      <c r="F418" s="573"/>
      <c r="G418" s="573"/>
      <c r="H418" s="671"/>
    </row>
    <row r="419" spans="2:8" ht="15.6" customHeight="1" x14ac:dyDescent="0.25">
      <c r="B419" s="10"/>
      <c r="C419" s="10"/>
      <c r="D419" s="10"/>
      <c r="E419" s="573"/>
      <c r="F419" s="573"/>
      <c r="G419" s="573"/>
      <c r="H419" s="671"/>
    </row>
    <row r="420" spans="2:8" ht="15.6" customHeight="1" x14ac:dyDescent="0.25">
      <c r="B420" s="10"/>
      <c r="C420" s="10"/>
      <c r="D420" s="10"/>
      <c r="E420" s="573"/>
      <c r="F420" s="573"/>
      <c r="G420" s="573"/>
      <c r="H420" s="671"/>
    </row>
    <row r="421" spans="2:8" ht="15.6" customHeight="1" x14ac:dyDescent="0.25">
      <c r="B421" s="10"/>
      <c r="C421" s="10"/>
      <c r="D421" s="10"/>
      <c r="E421" s="573"/>
      <c r="F421" s="573"/>
      <c r="G421" s="573"/>
      <c r="H421" s="671"/>
    </row>
    <row r="422" spans="2:8" ht="15.6" customHeight="1" x14ac:dyDescent="0.25">
      <c r="B422" s="10"/>
      <c r="C422" s="10"/>
      <c r="D422" s="10"/>
      <c r="E422" s="573"/>
      <c r="F422" s="573"/>
      <c r="G422" s="573"/>
      <c r="H422" s="671"/>
    </row>
    <row r="423" spans="2:8" ht="15.6" customHeight="1" x14ac:dyDescent="0.25">
      <c r="B423" s="10"/>
      <c r="C423" s="10"/>
      <c r="D423" s="10"/>
      <c r="E423" s="573"/>
      <c r="F423" s="573"/>
      <c r="G423" s="573"/>
      <c r="H423" s="671"/>
    </row>
    <row r="424" spans="2:8" ht="15.6" customHeight="1" x14ac:dyDescent="0.25">
      <c r="B424" s="10"/>
      <c r="C424" s="10"/>
      <c r="D424" s="10"/>
      <c r="E424" s="573"/>
      <c r="F424" s="573"/>
      <c r="G424" s="573"/>
      <c r="H424" s="671"/>
    </row>
    <row r="425" spans="2:8" ht="15.6" customHeight="1" x14ac:dyDescent="0.25">
      <c r="B425" s="10"/>
      <c r="C425" s="10"/>
      <c r="D425" s="10"/>
      <c r="E425" s="573"/>
      <c r="F425" s="573"/>
      <c r="G425" s="573"/>
      <c r="H425" s="671"/>
    </row>
    <row r="426" spans="2:8" ht="15.6" customHeight="1" x14ac:dyDescent="0.25">
      <c r="B426" s="10"/>
      <c r="C426" s="10"/>
      <c r="D426" s="10"/>
      <c r="E426" s="573"/>
      <c r="F426" s="573"/>
      <c r="G426" s="573"/>
      <c r="H426" s="671"/>
    </row>
    <row r="427" spans="2:8" ht="15.6" customHeight="1" x14ac:dyDescent="0.25">
      <c r="B427" s="10"/>
      <c r="C427" s="10"/>
      <c r="D427" s="10"/>
      <c r="E427" s="573"/>
      <c r="F427" s="573"/>
      <c r="G427" s="573"/>
      <c r="H427" s="671"/>
    </row>
    <row r="428" spans="2:8" ht="15.6" customHeight="1" x14ac:dyDescent="0.25">
      <c r="B428" s="10"/>
      <c r="C428" s="10"/>
      <c r="D428" s="10"/>
      <c r="E428" s="573"/>
      <c r="F428" s="573"/>
      <c r="G428" s="573"/>
      <c r="H428" s="671"/>
    </row>
    <row r="429" spans="2:8" ht="15.6" customHeight="1" x14ac:dyDescent="0.25">
      <c r="B429" s="10"/>
      <c r="C429" s="10"/>
      <c r="D429" s="10"/>
      <c r="E429" s="573"/>
      <c r="F429" s="573"/>
      <c r="G429" s="573"/>
      <c r="H429" s="671"/>
    </row>
    <row r="430" spans="2:8" ht="15.6" customHeight="1" x14ac:dyDescent="0.25">
      <c r="B430" s="10"/>
      <c r="C430" s="10"/>
      <c r="D430" s="10"/>
      <c r="E430" s="573"/>
      <c r="F430" s="573"/>
      <c r="G430" s="573"/>
      <c r="H430" s="671"/>
    </row>
    <row r="431" spans="2:8" ht="15.6" customHeight="1" x14ac:dyDescent="0.25">
      <c r="B431" s="10"/>
      <c r="C431" s="10"/>
      <c r="D431" s="10"/>
      <c r="E431" s="573"/>
      <c r="F431" s="573"/>
      <c r="G431" s="573"/>
      <c r="H431" s="671"/>
    </row>
    <row r="432" spans="2:8" ht="15.6" customHeight="1" x14ac:dyDescent="0.25">
      <c r="B432" s="10"/>
      <c r="C432" s="10"/>
      <c r="D432" s="10"/>
      <c r="E432" s="573"/>
      <c r="F432" s="573"/>
      <c r="G432" s="573"/>
      <c r="H432" s="671"/>
    </row>
    <row r="433" spans="2:8" ht="15.6" customHeight="1" x14ac:dyDescent="0.25">
      <c r="B433" s="10"/>
      <c r="C433" s="10"/>
      <c r="D433" s="10"/>
      <c r="E433" s="573"/>
      <c r="F433" s="573"/>
      <c r="G433" s="573"/>
      <c r="H433" s="671"/>
    </row>
    <row r="434" spans="2:8" ht="15.6" customHeight="1" x14ac:dyDescent="0.25">
      <c r="B434" s="10"/>
      <c r="C434" s="10"/>
      <c r="D434" s="10"/>
      <c r="E434" s="573"/>
      <c r="F434" s="573"/>
      <c r="G434" s="573"/>
      <c r="H434" s="671"/>
    </row>
    <row r="435" spans="2:8" ht="15.6" customHeight="1" x14ac:dyDescent="0.25">
      <c r="B435" s="10"/>
      <c r="C435" s="10"/>
      <c r="D435" s="10"/>
      <c r="E435" s="573"/>
      <c r="F435" s="573"/>
      <c r="G435" s="573"/>
      <c r="H435" s="671"/>
    </row>
    <row r="436" spans="2:8" ht="15.6" customHeight="1" x14ac:dyDescent="0.25">
      <c r="B436" s="10"/>
      <c r="C436" s="10"/>
      <c r="D436" s="10"/>
      <c r="E436" s="573"/>
      <c r="F436" s="573"/>
      <c r="G436" s="573"/>
      <c r="H436" s="671"/>
    </row>
    <row r="437" spans="2:8" ht="15.6" customHeight="1" x14ac:dyDescent="0.25">
      <c r="B437" s="10"/>
      <c r="C437" s="10"/>
      <c r="D437" s="10"/>
      <c r="E437" s="573"/>
      <c r="F437" s="573"/>
      <c r="G437" s="573"/>
      <c r="H437" s="671"/>
    </row>
    <row r="438" spans="2:8" ht="15.6" customHeight="1" x14ac:dyDescent="0.25">
      <c r="B438" s="10"/>
      <c r="C438" s="10"/>
      <c r="D438" s="10"/>
      <c r="E438" s="573"/>
      <c r="F438" s="573"/>
      <c r="G438" s="573"/>
      <c r="H438" s="671"/>
    </row>
    <row r="439" spans="2:8" ht="15.6" customHeight="1" x14ac:dyDescent="0.25">
      <c r="B439" s="10"/>
      <c r="C439" s="10"/>
      <c r="D439" s="10"/>
      <c r="E439" s="573"/>
      <c r="F439" s="573"/>
      <c r="G439" s="573"/>
      <c r="H439" s="671"/>
    </row>
    <row r="440" spans="2:8" ht="15.6" customHeight="1" x14ac:dyDescent="0.25">
      <c r="B440" s="10"/>
      <c r="C440" s="10"/>
      <c r="D440" s="10"/>
      <c r="E440" s="573"/>
      <c r="F440" s="573"/>
      <c r="G440" s="573"/>
      <c r="H440" s="671"/>
    </row>
    <row r="441" spans="2:8" ht="15.6" customHeight="1" x14ac:dyDescent="0.25">
      <c r="B441" s="10"/>
      <c r="C441" s="10"/>
      <c r="D441" s="10"/>
      <c r="E441" s="573"/>
      <c r="F441" s="573"/>
      <c r="G441" s="573"/>
      <c r="H441" s="671"/>
    </row>
    <row r="442" spans="2:8" ht="15.6" customHeight="1" x14ac:dyDescent="0.25">
      <c r="B442" s="10"/>
      <c r="C442" s="10"/>
      <c r="D442" s="10"/>
      <c r="E442" s="573"/>
      <c r="F442" s="573"/>
      <c r="G442" s="573"/>
      <c r="H442" s="671"/>
    </row>
    <row r="443" spans="2:8" ht="15.6" customHeight="1" x14ac:dyDescent="0.25">
      <c r="B443" s="10"/>
      <c r="C443" s="10"/>
      <c r="D443" s="10"/>
      <c r="E443" s="573"/>
      <c r="F443" s="573"/>
      <c r="G443" s="573"/>
      <c r="H443" s="671"/>
    </row>
    <row r="444" spans="2:8" ht="15.6" customHeight="1" x14ac:dyDescent="0.25">
      <c r="B444" s="10"/>
      <c r="C444" s="10"/>
      <c r="D444" s="10"/>
      <c r="E444" s="573"/>
      <c r="F444" s="573"/>
      <c r="G444" s="573"/>
      <c r="H444" s="671"/>
    </row>
    <row r="445" spans="2:8" ht="15.6" customHeight="1" x14ac:dyDescent="0.25">
      <c r="B445" s="10"/>
      <c r="C445" s="10"/>
      <c r="D445" s="10"/>
      <c r="E445" s="573"/>
      <c r="F445" s="573"/>
      <c r="G445" s="573"/>
      <c r="H445" s="671"/>
    </row>
    <row r="446" spans="2:8" ht="15.6" customHeight="1" x14ac:dyDescent="0.25">
      <c r="B446" s="10"/>
      <c r="C446" s="10"/>
      <c r="D446" s="10"/>
      <c r="E446" s="573"/>
      <c r="F446" s="573"/>
      <c r="G446" s="573"/>
      <c r="H446" s="671"/>
    </row>
    <row r="447" spans="2:8" ht="15.6" customHeight="1" x14ac:dyDescent="0.25">
      <c r="B447" s="10"/>
      <c r="C447" s="10"/>
      <c r="D447" s="10"/>
      <c r="E447" s="573"/>
      <c r="F447" s="573"/>
      <c r="G447" s="573"/>
      <c r="H447" s="671"/>
    </row>
    <row r="448" spans="2:8" ht="15.6" customHeight="1" x14ac:dyDescent="0.25">
      <c r="B448" s="10"/>
      <c r="C448" s="10"/>
      <c r="D448" s="10"/>
      <c r="E448" s="573"/>
      <c r="F448" s="573"/>
      <c r="G448" s="573"/>
      <c r="H448" s="671"/>
    </row>
    <row r="449" spans="2:8" ht="15.6" customHeight="1" x14ac:dyDescent="0.25">
      <c r="B449" s="10"/>
      <c r="C449" s="10"/>
      <c r="D449" s="10"/>
      <c r="E449" s="573"/>
      <c r="F449" s="573"/>
      <c r="G449" s="573"/>
      <c r="H449" s="671"/>
    </row>
    <row r="450" spans="2:8" ht="15.6" customHeight="1" x14ac:dyDescent="0.25">
      <c r="B450" s="10"/>
      <c r="C450" s="10"/>
      <c r="D450" s="10"/>
      <c r="E450" s="573"/>
      <c r="F450" s="573"/>
      <c r="G450" s="573"/>
      <c r="H450" s="671"/>
    </row>
    <row r="451" spans="2:8" ht="15.6" customHeight="1" x14ac:dyDescent="0.25">
      <c r="B451" s="10"/>
      <c r="C451" s="10"/>
      <c r="D451" s="10"/>
      <c r="E451" s="573"/>
      <c r="F451" s="573"/>
      <c r="G451" s="573"/>
      <c r="H451" s="671"/>
    </row>
    <row r="452" spans="2:8" ht="15.6" customHeight="1" x14ac:dyDescent="0.25">
      <c r="B452" s="10"/>
      <c r="C452" s="10"/>
      <c r="D452" s="10"/>
      <c r="E452" s="573"/>
      <c r="F452" s="573"/>
      <c r="G452" s="573"/>
      <c r="H452" s="671"/>
    </row>
    <row r="453" spans="2:8" ht="15.6" customHeight="1" x14ac:dyDescent="0.25">
      <c r="B453" s="10"/>
      <c r="C453" s="10"/>
      <c r="D453" s="10"/>
      <c r="E453" s="573"/>
      <c r="F453" s="573"/>
      <c r="G453" s="573"/>
      <c r="H453" s="671"/>
    </row>
    <row r="454" spans="2:8" ht="15.6" customHeight="1" x14ac:dyDescent="0.25">
      <c r="B454" s="10"/>
      <c r="C454" s="10"/>
      <c r="D454" s="10"/>
      <c r="E454" s="573"/>
      <c r="F454" s="573"/>
      <c r="G454" s="573"/>
      <c r="H454" s="671"/>
    </row>
    <row r="455" spans="2:8" ht="15.6" customHeight="1" x14ac:dyDescent="0.25">
      <c r="B455" s="10"/>
      <c r="C455" s="10"/>
      <c r="D455" s="10"/>
      <c r="E455" s="573"/>
      <c r="F455" s="573"/>
      <c r="G455" s="573"/>
      <c r="H455" s="671"/>
    </row>
    <row r="456" spans="2:8" ht="15.6" customHeight="1" x14ac:dyDescent="0.25">
      <c r="B456" s="10"/>
      <c r="C456" s="10"/>
      <c r="D456" s="10"/>
      <c r="E456" s="573"/>
      <c r="F456" s="573"/>
      <c r="G456" s="573"/>
      <c r="H456" s="671"/>
    </row>
    <row r="457" spans="2:8" ht="15.6" customHeight="1" x14ac:dyDescent="0.25">
      <c r="B457" s="10"/>
      <c r="C457" s="10"/>
      <c r="D457" s="10"/>
      <c r="E457" s="573"/>
      <c r="F457" s="573"/>
      <c r="G457" s="573"/>
      <c r="H457" s="671"/>
    </row>
    <row r="458" spans="2:8" ht="15.6" customHeight="1" x14ac:dyDescent="0.25">
      <c r="B458" s="10"/>
      <c r="C458" s="10"/>
      <c r="D458" s="10"/>
      <c r="E458" s="573"/>
      <c r="F458" s="573"/>
      <c r="G458" s="573"/>
      <c r="H458" s="671"/>
    </row>
    <row r="459" spans="2:8" ht="15.6" customHeight="1" x14ac:dyDescent="0.25">
      <c r="B459" s="10"/>
      <c r="C459" s="10"/>
      <c r="D459" s="10"/>
      <c r="E459" s="573"/>
      <c r="F459" s="573"/>
      <c r="G459" s="573"/>
      <c r="H459" s="671"/>
    </row>
    <row r="460" spans="2:8" ht="15.6" customHeight="1" x14ac:dyDescent="0.25">
      <c r="B460" s="10"/>
      <c r="C460" s="10"/>
      <c r="D460" s="10"/>
      <c r="E460" s="573"/>
      <c r="F460" s="573"/>
      <c r="G460" s="573"/>
      <c r="H460" s="671"/>
    </row>
    <row r="461" spans="2:8" ht="15.6" customHeight="1" x14ac:dyDescent="0.25">
      <c r="B461" s="10"/>
      <c r="C461" s="10"/>
      <c r="D461" s="10"/>
      <c r="E461" s="573"/>
      <c r="F461" s="573"/>
      <c r="G461" s="573"/>
      <c r="H461" s="671"/>
    </row>
    <row r="462" spans="2:8" ht="15.6" customHeight="1" x14ac:dyDescent="0.25">
      <c r="B462" s="10"/>
      <c r="C462" s="10"/>
      <c r="D462" s="10"/>
      <c r="E462" s="573"/>
      <c r="F462" s="573"/>
      <c r="G462" s="573"/>
      <c r="H462" s="671"/>
    </row>
    <row r="463" spans="2:8" ht="15.6" customHeight="1" x14ac:dyDescent="0.25">
      <c r="B463" s="10"/>
      <c r="C463" s="10"/>
      <c r="D463" s="10"/>
      <c r="E463" s="573"/>
      <c r="F463" s="573"/>
      <c r="G463" s="573"/>
      <c r="H463" s="671"/>
    </row>
    <row r="464" spans="2:8" ht="15.6" customHeight="1" x14ac:dyDescent="0.25">
      <c r="B464" s="10"/>
      <c r="C464" s="10"/>
      <c r="D464" s="10"/>
      <c r="E464" s="573"/>
      <c r="F464" s="573"/>
      <c r="G464" s="573"/>
      <c r="H464" s="671"/>
    </row>
    <row r="465" spans="2:8" ht="15.6" customHeight="1" x14ac:dyDescent="0.25">
      <c r="B465" s="10"/>
      <c r="C465" s="10"/>
      <c r="D465" s="10"/>
      <c r="E465" s="573"/>
      <c r="F465" s="573"/>
      <c r="G465" s="573"/>
      <c r="H465" s="671"/>
    </row>
    <row r="466" spans="2:8" ht="15.6" customHeight="1" x14ac:dyDescent="0.25">
      <c r="B466" s="10"/>
      <c r="C466" s="10"/>
      <c r="D466" s="10"/>
      <c r="E466" s="573"/>
      <c r="F466" s="573"/>
      <c r="G466" s="573"/>
      <c r="H466" s="671"/>
    </row>
    <row r="467" spans="2:8" ht="15.6" customHeight="1" x14ac:dyDescent="0.25">
      <c r="B467" s="10"/>
      <c r="C467" s="10"/>
      <c r="D467" s="10"/>
      <c r="E467" s="573"/>
      <c r="F467" s="573"/>
      <c r="G467" s="573"/>
      <c r="H467" s="671"/>
    </row>
    <row r="468" spans="2:8" ht="15.6" customHeight="1" x14ac:dyDescent="0.25">
      <c r="B468" s="10"/>
      <c r="C468" s="10"/>
      <c r="D468" s="10"/>
      <c r="E468" s="573"/>
      <c r="F468" s="573"/>
      <c r="G468" s="573"/>
      <c r="H468" s="671"/>
    </row>
    <row r="469" spans="2:8" ht="15.6" customHeight="1" x14ac:dyDescent="0.25">
      <c r="B469" s="10"/>
      <c r="C469" s="10"/>
      <c r="D469" s="10"/>
      <c r="E469" s="573"/>
      <c r="F469" s="573"/>
      <c r="G469" s="573"/>
      <c r="H469" s="671"/>
    </row>
    <row r="470" spans="2:8" ht="15.6" customHeight="1" x14ac:dyDescent="0.25">
      <c r="B470" s="10"/>
      <c r="C470" s="10"/>
      <c r="D470" s="10"/>
      <c r="E470" s="573"/>
      <c r="F470" s="573"/>
      <c r="G470" s="573"/>
      <c r="H470" s="671"/>
    </row>
    <row r="471" spans="2:8" ht="15.6" customHeight="1" x14ac:dyDescent="0.25">
      <c r="B471" s="10"/>
      <c r="C471" s="10"/>
      <c r="D471" s="10"/>
      <c r="E471" s="573"/>
      <c r="F471" s="573"/>
      <c r="G471" s="573"/>
      <c r="H471" s="671"/>
    </row>
    <row r="472" spans="2:8" ht="15.6" customHeight="1" x14ac:dyDescent="0.25">
      <c r="B472" s="10"/>
      <c r="C472" s="10"/>
      <c r="D472" s="10"/>
      <c r="E472" s="573"/>
      <c r="F472" s="573"/>
      <c r="G472" s="573"/>
      <c r="H472" s="671"/>
    </row>
    <row r="473" spans="2:8" ht="15.6" customHeight="1" x14ac:dyDescent="0.25">
      <c r="B473" s="10"/>
      <c r="C473" s="10"/>
      <c r="D473" s="10"/>
      <c r="E473" s="573"/>
      <c r="F473" s="573"/>
      <c r="G473" s="573"/>
      <c r="H473" s="671"/>
    </row>
    <row r="474" spans="2:8" ht="15.6" customHeight="1" x14ac:dyDescent="0.25">
      <c r="B474" s="10"/>
      <c r="C474" s="10"/>
      <c r="D474" s="10"/>
      <c r="E474" s="573"/>
      <c r="F474" s="573"/>
      <c r="G474" s="573"/>
      <c r="H474" s="671"/>
    </row>
    <row r="475" spans="2:8" ht="15.6" customHeight="1" x14ac:dyDescent="0.25">
      <c r="B475" s="10"/>
      <c r="C475" s="10"/>
      <c r="D475" s="10"/>
      <c r="E475" s="573"/>
      <c r="F475" s="573"/>
      <c r="G475" s="573"/>
      <c r="H475" s="671"/>
    </row>
    <row r="476" spans="2:8" ht="15.6" customHeight="1" x14ac:dyDescent="0.25">
      <c r="B476" s="10"/>
      <c r="C476" s="10"/>
      <c r="D476" s="10"/>
      <c r="E476" s="573"/>
      <c r="F476" s="573"/>
      <c r="G476" s="573"/>
      <c r="H476" s="671"/>
    </row>
    <row r="477" spans="2:8" ht="15.6" customHeight="1" x14ac:dyDescent="0.25">
      <c r="B477" s="10"/>
      <c r="C477" s="10"/>
      <c r="D477" s="10"/>
      <c r="E477" s="573"/>
      <c r="F477" s="573"/>
      <c r="G477" s="573"/>
      <c r="H477" s="671"/>
    </row>
    <row r="478" spans="2:8" ht="15.6" customHeight="1" x14ac:dyDescent="0.25">
      <c r="B478" s="10"/>
      <c r="C478" s="10"/>
      <c r="D478" s="10"/>
      <c r="E478" s="573"/>
      <c r="F478" s="573"/>
      <c r="G478" s="573"/>
      <c r="H478" s="671"/>
    </row>
    <row r="479" spans="2:8" ht="15.6" customHeight="1" x14ac:dyDescent="0.25">
      <c r="B479" s="10"/>
      <c r="C479" s="10"/>
      <c r="D479" s="10"/>
      <c r="E479" s="573"/>
      <c r="F479" s="573"/>
      <c r="G479" s="573"/>
      <c r="H479" s="671"/>
    </row>
    <row r="480" spans="2:8" ht="15.6" customHeight="1" x14ac:dyDescent="0.25">
      <c r="B480" s="10"/>
      <c r="C480" s="10"/>
      <c r="D480" s="10"/>
      <c r="E480" s="573"/>
      <c r="F480" s="573"/>
      <c r="G480" s="573"/>
      <c r="H480" s="671"/>
    </row>
    <row r="481" spans="2:8" ht="15.6" customHeight="1" x14ac:dyDescent="0.25">
      <c r="B481" s="10"/>
      <c r="C481" s="10"/>
      <c r="D481" s="10"/>
      <c r="E481" s="573"/>
      <c r="F481" s="573"/>
      <c r="G481" s="573"/>
      <c r="H481" s="671"/>
    </row>
    <row r="482" spans="2:8" ht="15.6" customHeight="1" x14ac:dyDescent="0.25">
      <c r="B482" s="10"/>
      <c r="C482" s="10"/>
      <c r="D482" s="10"/>
      <c r="E482" s="573"/>
      <c r="F482" s="573"/>
      <c r="G482" s="573"/>
      <c r="H482" s="671"/>
    </row>
    <row r="483" spans="2:8" ht="15.6" customHeight="1" x14ac:dyDescent="0.25">
      <c r="B483" s="10"/>
      <c r="C483" s="10"/>
      <c r="D483" s="10"/>
      <c r="E483" s="573"/>
      <c r="F483" s="573"/>
      <c r="G483" s="573"/>
      <c r="H483" s="671"/>
    </row>
    <row r="484" spans="2:8" ht="15.6" customHeight="1" x14ac:dyDescent="0.25">
      <c r="B484" s="10"/>
      <c r="C484" s="10"/>
      <c r="D484" s="10"/>
      <c r="E484" s="573"/>
      <c r="F484" s="573"/>
      <c r="G484" s="573"/>
      <c r="H484" s="671"/>
    </row>
    <row r="485" spans="2:8" ht="15.6" customHeight="1" x14ac:dyDescent="0.25">
      <c r="B485" s="10"/>
      <c r="C485" s="10"/>
      <c r="D485" s="10"/>
      <c r="E485" s="573"/>
      <c r="F485" s="573"/>
      <c r="G485" s="573"/>
      <c r="H485" s="671"/>
    </row>
    <row r="486" spans="2:8" ht="15.6" customHeight="1" x14ac:dyDescent="0.25">
      <c r="B486" s="10"/>
      <c r="C486" s="10"/>
      <c r="D486" s="10"/>
      <c r="E486" s="573"/>
      <c r="F486" s="573"/>
      <c r="G486" s="573"/>
      <c r="H486" s="671"/>
    </row>
    <row r="487" spans="2:8" ht="15.6" customHeight="1" x14ac:dyDescent="0.25">
      <c r="B487" s="10"/>
      <c r="C487" s="10"/>
      <c r="D487" s="10"/>
      <c r="E487" s="573"/>
      <c r="F487" s="573"/>
      <c r="G487" s="573"/>
      <c r="H487" s="671"/>
    </row>
    <row r="488" spans="2:8" ht="15.6" customHeight="1" x14ac:dyDescent="0.25">
      <c r="B488" s="10"/>
      <c r="C488" s="10"/>
      <c r="D488" s="10"/>
      <c r="E488" s="573"/>
      <c r="F488" s="573"/>
      <c r="G488" s="573"/>
      <c r="H488" s="671"/>
    </row>
    <row r="489" spans="2:8" ht="15.6" customHeight="1" x14ac:dyDescent="0.25">
      <c r="B489" s="10"/>
      <c r="C489" s="10"/>
      <c r="D489" s="10"/>
      <c r="E489" s="573"/>
      <c r="F489" s="573"/>
      <c r="G489" s="573"/>
      <c r="H489" s="671"/>
    </row>
    <row r="490" spans="2:8" ht="15.6" customHeight="1" x14ac:dyDescent="0.25">
      <c r="B490" s="10"/>
      <c r="C490" s="10"/>
      <c r="D490" s="10"/>
      <c r="E490" s="573"/>
      <c r="F490" s="573"/>
      <c r="G490" s="573"/>
      <c r="H490" s="671"/>
    </row>
    <row r="491" spans="2:8" ht="15.6" customHeight="1" x14ac:dyDescent="0.25">
      <c r="B491" s="10"/>
      <c r="C491" s="10"/>
      <c r="D491" s="10"/>
      <c r="E491" s="573"/>
      <c r="F491" s="573"/>
      <c r="G491" s="573"/>
      <c r="H491" s="671"/>
    </row>
    <row r="492" spans="2:8" ht="15.6" customHeight="1" x14ac:dyDescent="0.25">
      <c r="B492" s="10"/>
      <c r="C492" s="10"/>
      <c r="D492" s="10"/>
      <c r="E492" s="573"/>
      <c r="F492" s="573"/>
      <c r="G492" s="573"/>
      <c r="H492" s="671"/>
    </row>
    <row r="493" spans="2:8" ht="15.6" customHeight="1" x14ac:dyDescent="0.25">
      <c r="B493" s="10"/>
      <c r="C493" s="10"/>
      <c r="D493" s="10"/>
      <c r="E493" s="573"/>
      <c r="F493" s="573"/>
      <c r="G493" s="573"/>
      <c r="H493" s="671"/>
    </row>
    <row r="494" spans="2:8" ht="15.6" customHeight="1" x14ac:dyDescent="0.25">
      <c r="B494" s="10"/>
      <c r="C494" s="10"/>
      <c r="D494" s="10"/>
      <c r="E494" s="573"/>
      <c r="F494" s="573"/>
      <c r="G494" s="573"/>
      <c r="H494" s="671"/>
    </row>
    <row r="495" spans="2:8" ht="15.6" customHeight="1" x14ac:dyDescent="0.25">
      <c r="B495" s="10"/>
      <c r="C495" s="10"/>
      <c r="D495" s="10"/>
      <c r="E495" s="573"/>
      <c r="F495" s="573"/>
      <c r="G495" s="573"/>
      <c r="H495" s="671"/>
    </row>
    <row r="496" spans="2:8" ht="15.6" customHeight="1" x14ac:dyDescent="0.25">
      <c r="B496" s="10"/>
      <c r="C496" s="10"/>
      <c r="D496" s="10"/>
      <c r="E496" s="573"/>
      <c r="F496" s="573"/>
      <c r="G496" s="573"/>
      <c r="H496" s="671"/>
    </row>
    <row r="497" spans="2:8" ht="15.6" customHeight="1" x14ac:dyDescent="0.25">
      <c r="B497" s="10"/>
      <c r="C497" s="10"/>
      <c r="D497" s="10"/>
      <c r="E497" s="573"/>
      <c r="F497" s="573"/>
      <c r="G497" s="573"/>
      <c r="H497" s="671"/>
    </row>
    <row r="498" spans="2:8" ht="15.6" customHeight="1" x14ac:dyDescent="0.25">
      <c r="B498" s="10"/>
      <c r="C498" s="10"/>
      <c r="D498" s="10"/>
      <c r="E498" s="573"/>
      <c r="F498" s="573"/>
      <c r="G498" s="573"/>
      <c r="H498" s="671"/>
    </row>
    <row r="499" spans="2:8" ht="15.6" customHeight="1" x14ac:dyDescent="0.25">
      <c r="B499" s="10"/>
      <c r="C499" s="10"/>
      <c r="D499" s="10"/>
      <c r="E499" s="573"/>
      <c r="F499" s="573"/>
      <c r="G499" s="573"/>
      <c r="H499" s="671"/>
    </row>
    <row r="500" spans="2:8" ht="15.6" customHeight="1" x14ac:dyDescent="0.25">
      <c r="B500" s="10"/>
      <c r="C500" s="10"/>
      <c r="D500" s="10"/>
      <c r="E500" s="573"/>
      <c r="F500" s="573"/>
      <c r="G500" s="573"/>
      <c r="H500" s="671"/>
    </row>
    <row r="501" spans="2:8" ht="15.6" customHeight="1" x14ac:dyDescent="0.25">
      <c r="B501" s="10"/>
      <c r="C501" s="10"/>
      <c r="D501" s="10"/>
      <c r="E501" s="573"/>
      <c r="F501" s="573"/>
      <c r="G501" s="573"/>
      <c r="H501" s="671"/>
    </row>
    <row r="502" spans="2:8" ht="15.6" customHeight="1" x14ac:dyDescent="0.25">
      <c r="B502" s="10"/>
      <c r="C502" s="10"/>
      <c r="D502" s="10"/>
      <c r="E502" s="573"/>
      <c r="F502" s="573"/>
      <c r="G502" s="573"/>
      <c r="H502" s="671"/>
    </row>
    <row r="503" spans="2:8" ht="15.6" customHeight="1" x14ac:dyDescent="0.25">
      <c r="B503" s="10"/>
      <c r="C503" s="10"/>
      <c r="D503" s="10"/>
      <c r="E503" s="573"/>
      <c r="F503" s="573"/>
      <c r="G503" s="573"/>
      <c r="H503" s="671"/>
    </row>
    <row r="504" spans="2:8" ht="15.6" customHeight="1" x14ac:dyDescent="0.25">
      <c r="B504" s="10"/>
      <c r="C504" s="10"/>
      <c r="D504" s="10"/>
      <c r="E504" s="573"/>
      <c r="F504" s="573"/>
      <c r="G504" s="573"/>
      <c r="H504" s="671"/>
    </row>
    <row r="505" spans="2:8" ht="15.6" customHeight="1" x14ac:dyDescent="0.25">
      <c r="B505" s="10"/>
      <c r="C505" s="10"/>
      <c r="D505" s="10"/>
      <c r="E505" s="573"/>
      <c r="F505" s="573"/>
      <c r="G505" s="573"/>
      <c r="H505" s="671"/>
    </row>
    <row r="506" spans="2:8" ht="15.6" customHeight="1" x14ac:dyDescent="0.25">
      <c r="B506" s="10"/>
      <c r="C506" s="10"/>
      <c r="D506" s="10"/>
      <c r="E506" s="573"/>
      <c r="F506" s="573"/>
      <c r="G506" s="573"/>
      <c r="H506" s="671"/>
    </row>
    <row r="507" spans="2:8" ht="15.6" customHeight="1" x14ac:dyDescent="0.25">
      <c r="B507" s="10"/>
      <c r="C507" s="10"/>
      <c r="D507" s="10"/>
      <c r="E507" s="573"/>
      <c r="F507" s="573"/>
      <c r="G507" s="573"/>
      <c r="H507" s="671"/>
    </row>
    <row r="508" spans="2:8" ht="15.6" customHeight="1" x14ac:dyDescent="0.25">
      <c r="B508" s="10"/>
      <c r="C508" s="10"/>
      <c r="D508" s="10"/>
      <c r="E508" s="573"/>
      <c r="F508" s="573"/>
      <c r="G508" s="573"/>
      <c r="H508" s="671"/>
    </row>
    <row r="509" spans="2:8" ht="15.6" customHeight="1" x14ac:dyDescent="0.25">
      <c r="B509" s="10"/>
      <c r="C509" s="10"/>
      <c r="D509" s="10"/>
      <c r="E509" s="573"/>
      <c r="F509" s="573"/>
      <c r="G509" s="573"/>
      <c r="H509" s="671"/>
    </row>
    <row r="510" spans="2:8" ht="15.6" customHeight="1" x14ac:dyDescent="0.25">
      <c r="B510" s="10"/>
      <c r="C510" s="10"/>
      <c r="D510" s="10"/>
      <c r="E510" s="573"/>
      <c r="F510" s="573"/>
      <c r="G510" s="573"/>
      <c r="H510" s="671"/>
    </row>
    <row r="511" spans="2:8" ht="15.6" customHeight="1" x14ac:dyDescent="0.25">
      <c r="B511" s="10"/>
      <c r="C511" s="10"/>
      <c r="D511" s="10"/>
      <c r="E511" s="573"/>
      <c r="F511" s="573"/>
      <c r="G511" s="573"/>
      <c r="H511" s="671"/>
    </row>
    <row r="512" spans="2:8" ht="15.6" customHeight="1" x14ac:dyDescent="0.25">
      <c r="B512" s="10"/>
      <c r="C512" s="10"/>
      <c r="D512" s="10"/>
      <c r="E512" s="573"/>
      <c r="F512" s="573"/>
      <c r="G512" s="573"/>
      <c r="H512" s="671"/>
    </row>
    <row r="513" spans="2:8" ht="15.6" customHeight="1" x14ac:dyDescent="0.25">
      <c r="B513" s="10"/>
      <c r="C513" s="10"/>
      <c r="D513" s="10"/>
      <c r="E513" s="573"/>
      <c r="F513" s="573"/>
      <c r="G513" s="573"/>
      <c r="H513" s="671"/>
    </row>
    <row r="514" spans="2:8" ht="15.6" customHeight="1" x14ac:dyDescent="0.25">
      <c r="B514" s="10"/>
      <c r="C514" s="10"/>
      <c r="D514" s="10"/>
      <c r="E514" s="573"/>
      <c r="F514" s="573"/>
      <c r="G514" s="573"/>
      <c r="H514" s="671"/>
    </row>
    <row r="515" spans="2:8" ht="15.6" customHeight="1" x14ac:dyDescent="0.25">
      <c r="B515" s="10"/>
      <c r="C515" s="10"/>
      <c r="D515" s="10"/>
      <c r="E515" s="573"/>
      <c r="F515" s="573"/>
      <c r="G515" s="573"/>
      <c r="H515" s="671"/>
    </row>
    <row r="516" spans="2:8" ht="15.6" customHeight="1" x14ac:dyDescent="0.25">
      <c r="B516" s="10"/>
      <c r="C516" s="10"/>
      <c r="D516" s="10"/>
      <c r="E516" s="573"/>
      <c r="F516" s="573"/>
      <c r="G516" s="573"/>
      <c r="H516" s="671"/>
    </row>
    <row r="517" spans="2:8" ht="15.6" customHeight="1" x14ac:dyDescent="0.25">
      <c r="B517" s="10"/>
      <c r="C517" s="10"/>
      <c r="D517" s="10"/>
      <c r="E517" s="573"/>
      <c r="F517" s="573"/>
      <c r="G517" s="573"/>
      <c r="H517" s="671"/>
    </row>
    <row r="518" spans="2:8" ht="15.6" customHeight="1" x14ac:dyDescent="0.25">
      <c r="B518" s="10"/>
      <c r="C518" s="10"/>
      <c r="D518" s="10"/>
      <c r="E518" s="573"/>
      <c r="F518" s="573"/>
      <c r="G518" s="573"/>
      <c r="H518" s="671"/>
    </row>
    <row r="519" spans="2:8" ht="15.6" customHeight="1" x14ac:dyDescent="0.25">
      <c r="B519" s="10"/>
      <c r="C519" s="10"/>
      <c r="D519" s="10"/>
      <c r="E519" s="573"/>
      <c r="F519" s="573"/>
      <c r="G519" s="573"/>
      <c r="H519" s="671"/>
    </row>
    <row r="520" spans="2:8" ht="15.6" customHeight="1" x14ac:dyDescent="0.25">
      <c r="B520" s="10"/>
      <c r="C520" s="10"/>
      <c r="D520" s="10"/>
      <c r="E520" s="573"/>
      <c r="F520" s="573"/>
      <c r="G520" s="573"/>
      <c r="H520" s="671"/>
    </row>
    <row r="521" spans="2:8" ht="15.6" customHeight="1" x14ac:dyDescent="0.25">
      <c r="B521" s="10"/>
      <c r="C521" s="10"/>
      <c r="D521" s="10"/>
      <c r="E521" s="573"/>
      <c r="F521" s="573"/>
      <c r="G521" s="573"/>
      <c r="H521" s="671"/>
    </row>
    <row r="522" spans="2:8" ht="15.6" customHeight="1" x14ac:dyDescent="0.25">
      <c r="B522" s="10"/>
      <c r="C522" s="10"/>
      <c r="D522" s="10"/>
      <c r="E522" s="573"/>
      <c r="F522" s="573"/>
      <c r="G522" s="573"/>
      <c r="H522" s="671"/>
    </row>
    <row r="523" spans="2:8" ht="15.6" customHeight="1" x14ac:dyDescent="0.25">
      <c r="B523" s="10"/>
      <c r="C523" s="10"/>
      <c r="D523" s="10"/>
      <c r="E523" s="573"/>
      <c r="F523" s="573"/>
      <c r="G523" s="573"/>
      <c r="H523" s="671"/>
    </row>
    <row r="524" spans="2:8" ht="15.6" customHeight="1" x14ac:dyDescent="0.25">
      <c r="B524" s="10"/>
      <c r="C524" s="10"/>
      <c r="D524" s="10"/>
      <c r="E524" s="573"/>
      <c r="F524" s="573"/>
      <c r="G524" s="573"/>
      <c r="H524" s="671"/>
    </row>
    <row r="525" spans="2:8" ht="15.6" customHeight="1" x14ac:dyDescent="0.25">
      <c r="B525" s="10"/>
      <c r="C525" s="10"/>
      <c r="D525" s="10"/>
      <c r="E525" s="573"/>
      <c r="F525" s="573"/>
      <c r="G525" s="573"/>
      <c r="H525" s="671"/>
    </row>
    <row r="526" spans="2:8" ht="15.6" customHeight="1" x14ac:dyDescent="0.25">
      <c r="B526" s="10"/>
      <c r="C526" s="10"/>
      <c r="D526" s="10"/>
      <c r="E526" s="573"/>
      <c r="F526" s="573"/>
      <c r="G526" s="573"/>
      <c r="H526" s="671"/>
    </row>
    <row r="527" spans="2:8" ht="15.6" customHeight="1" x14ac:dyDescent="0.25">
      <c r="B527" s="10"/>
      <c r="C527" s="10"/>
      <c r="D527" s="10"/>
      <c r="E527" s="573"/>
      <c r="F527" s="573"/>
      <c r="G527" s="573"/>
      <c r="H527" s="671"/>
    </row>
    <row r="528" spans="2:8" ht="15.6" customHeight="1" x14ac:dyDescent="0.25">
      <c r="B528" s="10"/>
      <c r="C528" s="10"/>
      <c r="D528" s="10"/>
      <c r="E528" s="573"/>
      <c r="F528" s="573"/>
      <c r="G528" s="573"/>
      <c r="H528" s="671"/>
    </row>
    <row r="529" spans="2:8" ht="15.6" customHeight="1" x14ac:dyDescent="0.25">
      <c r="B529" s="10"/>
      <c r="C529" s="10"/>
      <c r="D529" s="10"/>
      <c r="E529" s="573"/>
      <c r="F529" s="573"/>
      <c r="G529" s="573"/>
      <c r="H529" s="671"/>
    </row>
    <row r="530" spans="2:8" ht="15.6" customHeight="1" x14ac:dyDescent="0.25">
      <c r="B530" s="10"/>
      <c r="C530" s="10"/>
      <c r="D530" s="10"/>
      <c r="E530" s="573"/>
      <c r="F530" s="573"/>
      <c r="G530" s="573"/>
      <c r="H530" s="671"/>
    </row>
    <row r="531" spans="2:8" ht="15.6" customHeight="1" x14ac:dyDescent="0.25">
      <c r="B531" s="10"/>
      <c r="C531" s="10"/>
      <c r="D531" s="10"/>
      <c r="E531" s="573"/>
      <c r="F531" s="573"/>
      <c r="G531" s="573"/>
      <c r="H531" s="671"/>
    </row>
    <row r="532" spans="2:8" ht="15.6" customHeight="1" x14ac:dyDescent="0.25">
      <c r="B532" s="10"/>
      <c r="C532" s="10"/>
      <c r="D532" s="10"/>
      <c r="E532" s="573"/>
      <c r="F532" s="573"/>
      <c r="G532" s="573"/>
      <c r="H532" s="671"/>
    </row>
    <row r="533" spans="2:8" ht="15.6" customHeight="1" x14ac:dyDescent="0.25">
      <c r="B533" s="10"/>
      <c r="C533" s="10"/>
      <c r="D533" s="10"/>
      <c r="E533" s="573"/>
      <c r="F533" s="573"/>
      <c r="G533" s="573"/>
      <c r="H533" s="671"/>
    </row>
    <row r="534" spans="2:8" ht="15.6" customHeight="1" x14ac:dyDescent="0.25">
      <c r="B534" s="10"/>
      <c r="C534" s="10"/>
      <c r="D534" s="10"/>
      <c r="E534" s="573"/>
      <c r="F534" s="573"/>
      <c r="G534" s="573"/>
      <c r="H534" s="671"/>
    </row>
    <row r="535" spans="2:8" ht="15.6" customHeight="1" x14ac:dyDescent="0.25">
      <c r="B535" s="10"/>
      <c r="C535" s="10"/>
      <c r="D535" s="10"/>
      <c r="E535" s="573"/>
      <c r="F535" s="573"/>
      <c r="G535" s="573"/>
      <c r="H535" s="671"/>
    </row>
    <row r="536" spans="2:8" ht="15.6" customHeight="1" x14ac:dyDescent="0.25">
      <c r="B536" s="10"/>
      <c r="C536" s="10"/>
      <c r="D536" s="10"/>
      <c r="E536" s="573"/>
      <c r="F536" s="573"/>
      <c r="G536" s="573"/>
      <c r="H536" s="671"/>
    </row>
    <row r="537" spans="2:8" ht="15.6" customHeight="1" x14ac:dyDescent="0.25">
      <c r="B537" s="10"/>
      <c r="C537" s="10"/>
      <c r="D537" s="10"/>
      <c r="E537" s="573"/>
      <c r="F537" s="573"/>
      <c r="G537" s="573"/>
      <c r="H537" s="671"/>
    </row>
    <row r="538" spans="2:8" ht="15.6" customHeight="1" x14ac:dyDescent="0.25">
      <c r="B538" s="10"/>
      <c r="C538" s="10"/>
      <c r="D538" s="10"/>
      <c r="E538" s="573"/>
      <c r="F538" s="573"/>
      <c r="G538" s="573"/>
      <c r="H538" s="671"/>
    </row>
    <row r="539" spans="2:8" ht="15.6" customHeight="1" x14ac:dyDescent="0.25">
      <c r="B539" s="10"/>
      <c r="C539" s="10"/>
      <c r="D539" s="10"/>
      <c r="E539" s="573"/>
      <c r="F539" s="573"/>
      <c r="G539" s="573"/>
      <c r="H539" s="671"/>
    </row>
    <row r="540" spans="2:8" ht="15.6" customHeight="1" x14ac:dyDescent="0.25">
      <c r="B540" s="10"/>
      <c r="C540" s="10"/>
      <c r="D540" s="10"/>
      <c r="E540" s="573"/>
      <c r="F540" s="573"/>
      <c r="G540" s="573"/>
      <c r="H540" s="671"/>
    </row>
    <row r="541" spans="2:8" ht="15.6" customHeight="1" x14ac:dyDescent="0.25">
      <c r="B541" s="10"/>
      <c r="C541" s="10"/>
      <c r="D541" s="10"/>
      <c r="E541" s="573"/>
      <c r="F541" s="573"/>
      <c r="G541" s="573"/>
      <c r="H541" s="671"/>
    </row>
    <row r="542" spans="2:8" ht="15.6" customHeight="1" x14ac:dyDescent="0.25">
      <c r="B542" s="10"/>
      <c r="C542" s="10"/>
      <c r="D542" s="10"/>
      <c r="E542" s="573"/>
      <c r="F542" s="573"/>
      <c r="G542" s="573"/>
      <c r="H542" s="671"/>
    </row>
    <row r="543" spans="2:8" ht="15.6" customHeight="1" x14ac:dyDescent="0.25">
      <c r="B543" s="10"/>
      <c r="C543" s="10"/>
      <c r="D543" s="10"/>
      <c r="E543" s="573"/>
      <c r="F543" s="573"/>
      <c r="G543" s="573"/>
      <c r="H543" s="671"/>
    </row>
    <row r="544" spans="2:8" ht="15.6" customHeight="1" x14ac:dyDescent="0.25">
      <c r="B544" s="10"/>
      <c r="C544" s="10"/>
      <c r="D544" s="10"/>
      <c r="E544" s="573"/>
      <c r="F544" s="573"/>
      <c r="G544" s="573"/>
      <c r="H544" s="671"/>
    </row>
    <row r="545" spans="2:8" ht="15.6" customHeight="1" x14ac:dyDescent="0.25">
      <c r="B545" s="10"/>
      <c r="C545" s="10"/>
      <c r="D545" s="10"/>
      <c r="E545" s="573"/>
      <c r="F545" s="573"/>
      <c r="G545" s="573"/>
      <c r="H545" s="671"/>
    </row>
    <row r="546" spans="2:8" ht="15.6" customHeight="1" x14ac:dyDescent="0.25">
      <c r="B546" s="10"/>
      <c r="C546" s="10"/>
      <c r="D546" s="10"/>
      <c r="E546" s="573"/>
      <c r="F546" s="573"/>
      <c r="G546" s="573"/>
      <c r="H546" s="671"/>
    </row>
    <row r="547" spans="2:8" ht="15.6" customHeight="1" x14ac:dyDescent="0.25">
      <c r="B547" s="10"/>
      <c r="C547" s="10"/>
      <c r="D547" s="10"/>
      <c r="E547" s="573"/>
      <c r="F547" s="573"/>
      <c r="G547" s="573"/>
      <c r="H547" s="671"/>
    </row>
    <row r="548" spans="2:8" ht="15.6" customHeight="1" x14ac:dyDescent="0.25">
      <c r="B548" s="10"/>
      <c r="C548" s="10"/>
      <c r="D548" s="10"/>
      <c r="E548" s="573"/>
      <c r="F548" s="573"/>
      <c r="G548" s="573"/>
      <c r="H548" s="671"/>
    </row>
    <row r="549" spans="2:8" ht="15.6" customHeight="1" x14ac:dyDescent="0.25">
      <c r="B549" s="10"/>
      <c r="C549" s="10"/>
      <c r="D549" s="10"/>
      <c r="E549" s="573"/>
      <c r="F549" s="573"/>
      <c r="G549" s="573"/>
      <c r="H549" s="671"/>
    </row>
    <row r="550" spans="2:8" ht="15.6" customHeight="1" x14ac:dyDescent="0.25">
      <c r="B550" s="10"/>
      <c r="C550" s="10"/>
      <c r="D550" s="10"/>
      <c r="E550" s="573"/>
      <c r="F550" s="573"/>
      <c r="G550" s="573"/>
      <c r="H550" s="671"/>
    </row>
    <row r="551" spans="2:8" ht="15.6" customHeight="1" x14ac:dyDescent="0.25">
      <c r="B551" s="10"/>
      <c r="C551" s="10"/>
      <c r="D551" s="10"/>
      <c r="E551" s="573"/>
      <c r="F551" s="573"/>
      <c r="G551" s="573"/>
      <c r="H551" s="671"/>
    </row>
    <row r="552" spans="2:8" ht="15.6" customHeight="1" x14ac:dyDescent="0.25">
      <c r="B552" s="10"/>
      <c r="C552" s="10"/>
      <c r="D552" s="10"/>
      <c r="E552" s="573"/>
      <c r="F552" s="573"/>
      <c r="G552" s="573"/>
      <c r="H552" s="671"/>
    </row>
    <row r="553" spans="2:8" ht="15.6" customHeight="1" x14ac:dyDescent="0.25">
      <c r="B553" s="10"/>
      <c r="C553" s="10"/>
      <c r="D553" s="10"/>
      <c r="E553" s="573"/>
      <c r="F553" s="573"/>
      <c r="G553" s="573"/>
      <c r="H553" s="671"/>
    </row>
    <row r="554" spans="2:8" ht="15.6" customHeight="1" x14ac:dyDescent="0.25">
      <c r="B554" s="10"/>
      <c r="C554" s="10"/>
      <c r="D554" s="10"/>
      <c r="E554" s="573"/>
      <c r="F554" s="573"/>
      <c r="G554" s="573"/>
      <c r="H554" s="671"/>
    </row>
    <row r="555" spans="2:8" ht="15.6" customHeight="1" x14ac:dyDescent="0.25">
      <c r="B555" s="10"/>
      <c r="C555" s="10"/>
      <c r="D555" s="10"/>
      <c r="E555" s="573"/>
      <c r="F555" s="573"/>
      <c r="G555" s="573"/>
      <c r="H555" s="671"/>
    </row>
    <row r="556" spans="2:8" ht="15.6" customHeight="1" x14ac:dyDescent="0.25">
      <c r="B556" s="10"/>
      <c r="C556" s="10"/>
      <c r="D556" s="10"/>
      <c r="E556" s="573"/>
      <c r="F556" s="573"/>
      <c r="G556" s="573"/>
      <c r="H556" s="671"/>
    </row>
    <row r="557" spans="2:8" ht="15.6" customHeight="1" x14ac:dyDescent="0.25">
      <c r="B557" s="10"/>
      <c r="C557" s="10"/>
      <c r="D557" s="10"/>
      <c r="E557" s="573"/>
      <c r="F557" s="573"/>
      <c r="G557" s="573"/>
      <c r="H557" s="671"/>
    </row>
    <row r="558" spans="2:8" ht="15.6" customHeight="1" x14ac:dyDescent="0.25">
      <c r="B558" s="10"/>
      <c r="C558" s="10"/>
      <c r="D558" s="10"/>
      <c r="E558" s="573"/>
      <c r="F558" s="573"/>
      <c r="G558" s="573"/>
      <c r="H558" s="671"/>
    </row>
    <row r="559" spans="2:8" ht="15.6" customHeight="1" x14ac:dyDescent="0.25">
      <c r="B559" s="10"/>
      <c r="C559" s="10"/>
      <c r="D559" s="10"/>
      <c r="E559" s="573"/>
      <c r="F559" s="573"/>
      <c r="G559" s="573"/>
      <c r="H559" s="671"/>
    </row>
    <row r="560" spans="2:8" ht="15.6" customHeight="1" x14ac:dyDescent="0.25">
      <c r="B560" s="10"/>
      <c r="C560" s="10"/>
      <c r="D560" s="10"/>
      <c r="E560" s="573"/>
      <c r="F560" s="573"/>
      <c r="G560" s="573"/>
      <c r="H560" s="671"/>
    </row>
    <row r="561" spans="2:8" ht="15.6" customHeight="1" x14ac:dyDescent="0.25">
      <c r="B561" s="10"/>
      <c r="C561" s="10"/>
      <c r="D561" s="10"/>
      <c r="E561" s="573"/>
      <c r="F561" s="573"/>
      <c r="G561" s="573"/>
      <c r="H561" s="671"/>
    </row>
    <row r="562" spans="2:8" ht="15.6" customHeight="1" x14ac:dyDescent="0.25">
      <c r="B562" s="10"/>
      <c r="C562" s="10"/>
      <c r="D562" s="10"/>
      <c r="E562" s="573"/>
      <c r="F562" s="573"/>
      <c r="G562" s="573"/>
      <c r="H562" s="671"/>
    </row>
    <row r="563" spans="2:8" ht="15.6" customHeight="1" x14ac:dyDescent="0.25">
      <c r="B563" s="10"/>
      <c r="C563" s="10"/>
      <c r="D563" s="10"/>
      <c r="E563" s="573"/>
      <c r="F563" s="573"/>
      <c r="G563" s="573"/>
      <c r="H563" s="671"/>
    </row>
    <row r="564" spans="2:8" ht="15.6" customHeight="1" x14ac:dyDescent="0.25">
      <c r="B564" s="10"/>
      <c r="C564" s="10"/>
      <c r="D564" s="10"/>
      <c r="E564" s="573"/>
      <c r="F564" s="573"/>
      <c r="G564" s="573"/>
      <c r="H564" s="671"/>
    </row>
    <row r="565" spans="2:8" ht="15.6" customHeight="1" x14ac:dyDescent="0.25">
      <c r="B565" s="10"/>
      <c r="C565" s="10"/>
      <c r="D565" s="10"/>
      <c r="E565" s="573"/>
      <c r="F565" s="573"/>
      <c r="G565" s="573"/>
      <c r="H565" s="671"/>
    </row>
    <row r="566" spans="2:8" ht="15.6" customHeight="1" x14ac:dyDescent="0.25">
      <c r="B566" s="10"/>
      <c r="C566" s="10"/>
      <c r="D566" s="10"/>
      <c r="E566" s="573"/>
      <c r="F566" s="573"/>
      <c r="G566" s="573"/>
      <c r="H566" s="671"/>
    </row>
    <row r="567" spans="2:8" ht="15.6" customHeight="1" x14ac:dyDescent="0.25">
      <c r="B567" s="10"/>
      <c r="C567" s="10"/>
      <c r="D567" s="10"/>
      <c r="E567" s="573"/>
      <c r="F567" s="573"/>
      <c r="G567" s="573"/>
      <c r="H567" s="671"/>
    </row>
    <row r="568" spans="2:8" ht="15.6" customHeight="1" x14ac:dyDescent="0.25">
      <c r="B568" s="10"/>
      <c r="C568" s="10"/>
      <c r="D568" s="10"/>
      <c r="E568" s="573"/>
      <c r="F568" s="573"/>
      <c r="G568" s="573"/>
      <c r="H568" s="671"/>
    </row>
    <row r="569" spans="2:8" ht="15.6" customHeight="1" x14ac:dyDescent="0.25">
      <c r="B569" s="10"/>
      <c r="C569" s="10"/>
      <c r="D569" s="10"/>
      <c r="E569" s="573"/>
      <c r="F569" s="573"/>
      <c r="G569" s="573"/>
      <c r="H569" s="671"/>
    </row>
    <row r="570" spans="2:8" ht="15.6" customHeight="1" x14ac:dyDescent="0.25">
      <c r="B570" s="10"/>
      <c r="C570" s="10"/>
      <c r="D570" s="10"/>
      <c r="E570" s="573"/>
      <c r="F570" s="573"/>
      <c r="G570" s="573"/>
      <c r="H570" s="671"/>
    </row>
    <row r="571" spans="2:8" ht="15.6" customHeight="1" x14ac:dyDescent="0.25">
      <c r="B571" s="10"/>
      <c r="C571" s="10"/>
      <c r="D571" s="10"/>
      <c r="E571" s="573"/>
      <c r="F571" s="573"/>
      <c r="G571" s="573"/>
      <c r="H571" s="671"/>
    </row>
    <row r="572" spans="2:8" ht="15.6" customHeight="1" x14ac:dyDescent="0.25">
      <c r="B572" s="10"/>
      <c r="C572" s="10"/>
      <c r="D572" s="10"/>
      <c r="E572" s="573"/>
      <c r="F572" s="573"/>
      <c r="G572" s="573"/>
      <c r="H572" s="671"/>
    </row>
    <row r="573" spans="2:8" ht="15.6" customHeight="1" x14ac:dyDescent="0.25">
      <c r="B573" s="10"/>
      <c r="C573" s="10"/>
      <c r="D573" s="10"/>
      <c r="E573" s="573"/>
      <c r="F573" s="573"/>
      <c r="G573" s="573"/>
      <c r="H573" s="671"/>
    </row>
    <row r="574" spans="2:8" ht="15.6" customHeight="1" x14ac:dyDescent="0.25">
      <c r="B574" s="10"/>
      <c r="C574" s="10"/>
      <c r="D574" s="10"/>
      <c r="E574" s="573"/>
      <c r="F574" s="573"/>
      <c r="G574" s="573"/>
      <c r="H574" s="671"/>
    </row>
    <row r="575" spans="2:8" ht="15.6" customHeight="1" x14ac:dyDescent="0.25">
      <c r="B575" s="10"/>
      <c r="C575" s="10"/>
      <c r="D575" s="10"/>
      <c r="E575" s="573"/>
      <c r="F575" s="573"/>
      <c r="G575" s="573"/>
      <c r="H575" s="671"/>
    </row>
    <row r="576" spans="2:8" ht="15.6" customHeight="1" x14ac:dyDescent="0.25">
      <c r="B576" s="10"/>
      <c r="C576" s="10"/>
      <c r="D576" s="10"/>
      <c r="E576" s="573"/>
      <c r="F576" s="573"/>
      <c r="G576" s="573"/>
      <c r="H576" s="671"/>
    </row>
    <row r="577" spans="2:8" ht="15.6" customHeight="1" x14ac:dyDescent="0.25">
      <c r="B577" s="10"/>
      <c r="C577" s="10"/>
      <c r="D577" s="10"/>
      <c r="E577" s="573"/>
      <c r="F577" s="573"/>
      <c r="G577" s="573"/>
      <c r="H577" s="671"/>
    </row>
    <row r="578" spans="2:8" ht="15.6" customHeight="1" x14ac:dyDescent="0.25">
      <c r="B578" s="10"/>
      <c r="C578" s="10"/>
      <c r="D578" s="10"/>
      <c r="E578" s="573"/>
      <c r="F578" s="573"/>
      <c r="G578" s="573"/>
      <c r="H578" s="671"/>
    </row>
    <row r="579" spans="2:8" ht="15.6" customHeight="1" x14ac:dyDescent="0.25">
      <c r="B579" s="10"/>
      <c r="C579" s="10"/>
      <c r="D579" s="10"/>
      <c r="E579" s="573"/>
      <c r="F579" s="573"/>
      <c r="G579" s="573"/>
      <c r="H579" s="671"/>
    </row>
    <row r="580" spans="2:8" ht="15.6" customHeight="1" x14ac:dyDescent="0.25">
      <c r="B580" s="10"/>
      <c r="C580" s="10"/>
      <c r="D580" s="10"/>
      <c r="E580" s="573"/>
      <c r="F580" s="573"/>
      <c r="G580" s="573"/>
      <c r="H580" s="671"/>
    </row>
    <row r="581" spans="2:8" ht="15.6" customHeight="1" x14ac:dyDescent="0.25">
      <c r="B581" s="10"/>
      <c r="C581" s="10"/>
      <c r="D581" s="10"/>
      <c r="E581" s="573"/>
      <c r="F581" s="573"/>
      <c r="G581" s="573"/>
      <c r="H581" s="671"/>
    </row>
    <row r="582" spans="2:8" ht="15.6" customHeight="1" x14ac:dyDescent="0.25">
      <c r="B582" s="10"/>
      <c r="C582" s="10"/>
      <c r="D582" s="10"/>
      <c r="E582" s="573"/>
      <c r="F582" s="573"/>
      <c r="G582" s="573"/>
      <c r="H582" s="671"/>
    </row>
    <row r="583" spans="2:8" ht="15.6" customHeight="1" x14ac:dyDescent="0.25">
      <c r="B583" s="10"/>
      <c r="C583" s="10"/>
      <c r="D583" s="10"/>
      <c r="E583" s="573"/>
      <c r="F583" s="573"/>
      <c r="G583" s="573"/>
      <c r="H583" s="671"/>
    </row>
    <row r="584" spans="2:8" ht="15.6" customHeight="1" x14ac:dyDescent="0.25">
      <c r="B584" s="10"/>
      <c r="C584" s="10"/>
      <c r="D584" s="10"/>
      <c r="E584" s="573"/>
      <c r="F584" s="573"/>
      <c r="G584" s="573"/>
      <c r="H584" s="671"/>
    </row>
    <row r="585" spans="2:8" ht="15.6" customHeight="1" x14ac:dyDescent="0.25">
      <c r="B585" s="10"/>
      <c r="C585" s="10"/>
      <c r="D585" s="10"/>
      <c r="E585" s="573"/>
      <c r="F585" s="573"/>
      <c r="G585" s="573"/>
      <c r="H585" s="671"/>
    </row>
    <row r="586" spans="2:8" ht="15.6" customHeight="1" x14ac:dyDescent="0.25">
      <c r="B586" s="10"/>
      <c r="C586" s="10"/>
      <c r="D586" s="10"/>
      <c r="E586" s="573"/>
      <c r="F586" s="573"/>
      <c r="G586" s="573"/>
      <c r="H586" s="671"/>
    </row>
    <row r="587" spans="2:8" ht="15.6" customHeight="1" x14ac:dyDescent="0.25">
      <c r="B587" s="10"/>
      <c r="C587" s="10"/>
      <c r="D587" s="10"/>
      <c r="E587" s="573"/>
      <c r="F587" s="573"/>
      <c r="G587" s="573"/>
      <c r="H587" s="671"/>
    </row>
    <row r="588" spans="2:8" ht="15.6" customHeight="1" x14ac:dyDescent="0.25">
      <c r="B588" s="10"/>
      <c r="C588" s="10"/>
      <c r="D588" s="10"/>
      <c r="E588" s="573"/>
      <c r="F588" s="573"/>
      <c r="G588" s="573"/>
      <c r="H588" s="671"/>
    </row>
    <row r="589" spans="2:8" ht="15.6" customHeight="1" x14ac:dyDescent="0.25">
      <c r="B589" s="10"/>
      <c r="C589" s="10"/>
      <c r="D589" s="10"/>
      <c r="E589" s="573"/>
      <c r="F589" s="573"/>
      <c r="G589" s="573"/>
      <c r="H589" s="671"/>
    </row>
    <row r="590" spans="2:8" ht="15.6" customHeight="1" x14ac:dyDescent="0.25">
      <c r="B590" s="10"/>
      <c r="C590" s="10"/>
      <c r="D590" s="10"/>
      <c r="E590" s="573"/>
      <c r="F590" s="573"/>
      <c r="G590" s="573"/>
      <c r="H590" s="671"/>
    </row>
    <row r="591" spans="2:8" ht="15.6" customHeight="1" x14ac:dyDescent="0.25">
      <c r="B591" s="10"/>
      <c r="C591" s="10"/>
      <c r="D591" s="10"/>
      <c r="E591" s="573"/>
      <c r="F591" s="573"/>
      <c r="G591" s="573"/>
      <c r="H591" s="671"/>
    </row>
    <row r="592" spans="2:8" ht="15.6" customHeight="1" x14ac:dyDescent="0.25">
      <c r="B592" s="10"/>
      <c r="C592" s="10"/>
      <c r="D592" s="10"/>
      <c r="E592" s="573"/>
      <c r="F592" s="573"/>
      <c r="G592" s="573"/>
      <c r="H592" s="671"/>
    </row>
    <row r="593" spans="2:8" ht="15.6" customHeight="1" x14ac:dyDescent="0.25">
      <c r="B593" s="10"/>
      <c r="C593" s="10"/>
      <c r="D593" s="10"/>
      <c r="E593" s="573"/>
      <c r="F593" s="573"/>
      <c r="G593" s="573"/>
      <c r="H593" s="671"/>
    </row>
    <row r="594" spans="2:8" ht="15.6" customHeight="1" x14ac:dyDescent="0.25">
      <c r="B594" s="10"/>
      <c r="C594" s="10"/>
      <c r="D594" s="10"/>
      <c r="E594" s="573"/>
      <c r="F594" s="573"/>
      <c r="G594" s="573"/>
      <c r="H594" s="671"/>
    </row>
    <row r="595" spans="2:8" ht="15.6" customHeight="1" x14ac:dyDescent="0.25">
      <c r="B595" s="10"/>
      <c r="C595" s="10"/>
      <c r="D595" s="10"/>
      <c r="E595" s="573"/>
      <c r="F595" s="573"/>
      <c r="G595" s="573"/>
      <c r="H595" s="671"/>
    </row>
    <row r="596" spans="2:8" ht="15.6" customHeight="1" x14ac:dyDescent="0.25">
      <c r="B596" s="10"/>
      <c r="C596" s="10"/>
      <c r="D596" s="10"/>
      <c r="E596" s="573"/>
      <c r="F596" s="573"/>
      <c r="G596" s="573"/>
      <c r="H596" s="671"/>
    </row>
    <row r="597" spans="2:8" ht="15.6" customHeight="1" x14ac:dyDescent="0.25">
      <c r="B597" s="10"/>
      <c r="C597" s="10"/>
      <c r="D597" s="10"/>
      <c r="E597" s="573"/>
      <c r="F597" s="573"/>
      <c r="G597" s="573"/>
      <c r="H597" s="671"/>
    </row>
    <row r="598" spans="2:8" ht="15.6" customHeight="1" x14ac:dyDescent="0.25">
      <c r="B598" s="10"/>
      <c r="C598" s="10"/>
      <c r="D598" s="10"/>
      <c r="E598" s="573"/>
      <c r="F598" s="573"/>
      <c r="G598" s="573"/>
      <c r="H598" s="671"/>
    </row>
    <row r="599" spans="2:8" ht="15.6" customHeight="1" x14ac:dyDescent="0.25">
      <c r="B599" s="10"/>
      <c r="C599" s="10"/>
      <c r="D599" s="10"/>
      <c r="E599" s="573"/>
      <c r="F599" s="573"/>
      <c r="G599" s="573"/>
      <c r="H599" s="671"/>
    </row>
    <row r="600" spans="2:8" ht="15.6" customHeight="1" x14ac:dyDescent="0.25">
      <c r="B600" s="10"/>
      <c r="C600" s="10"/>
      <c r="D600" s="10"/>
      <c r="E600" s="573"/>
      <c r="F600" s="573"/>
      <c r="G600" s="573"/>
      <c r="H600" s="671"/>
    </row>
    <row r="601" spans="2:8" ht="15.6" customHeight="1" x14ac:dyDescent="0.25">
      <c r="B601" s="10"/>
      <c r="C601" s="10"/>
      <c r="D601" s="10"/>
      <c r="E601" s="573"/>
      <c r="F601" s="573"/>
      <c r="G601" s="573"/>
      <c r="H601" s="671"/>
    </row>
    <row r="602" spans="2:8" ht="15.6" customHeight="1" x14ac:dyDescent="0.25">
      <c r="B602" s="10"/>
      <c r="C602" s="10"/>
      <c r="D602" s="10"/>
      <c r="E602" s="573"/>
      <c r="F602" s="573"/>
      <c r="G602" s="573"/>
      <c r="H602" s="671"/>
    </row>
    <row r="603" spans="2:8" ht="15.6" customHeight="1" x14ac:dyDescent="0.25">
      <c r="B603" s="10"/>
      <c r="C603" s="10"/>
      <c r="D603" s="10"/>
      <c r="E603" s="573"/>
      <c r="F603" s="573"/>
      <c r="G603" s="573"/>
      <c r="H603" s="671"/>
    </row>
    <row r="604" spans="2:8" ht="15.6" customHeight="1" x14ac:dyDescent="0.25">
      <c r="B604" s="10"/>
      <c r="C604" s="10"/>
      <c r="D604" s="10"/>
      <c r="E604" s="573"/>
      <c r="F604" s="573"/>
      <c r="G604" s="573"/>
      <c r="H604" s="671"/>
    </row>
    <row r="605" spans="2:8" ht="15.6" customHeight="1" x14ac:dyDescent="0.25">
      <c r="B605" s="10"/>
      <c r="C605" s="10"/>
      <c r="D605" s="10"/>
      <c r="E605" s="573"/>
      <c r="F605" s="573"/>
      <c r="G605" s="573"/>
      <c r="H605" s="671"/>
    </row>
    <row r="606" spans="2:8" ht="15.6" customHeight="1" x14ac:dyDescent="0.25">
      <c r="B606" s="10"/>
      <c r="C606" s="10"/>
      <c r="D606" s="10"/>
      <c r="E606" s="573"/>
      <c r="F606" s="573"/>
      <c r="G606" s="573"/>
      <c r="H606" s="671"/>
    </row>
    <row r="607" spans="2:8" ht="15.6" customHeight="1" x14ac:dyDescent="0.25">
      <c r="B607" s="10"/>
      <c r="C607" s="10"/>
      <c r="D607" s="10"/>
      <c r="E607" s="573"/>
      <c r="F607" s="573"/>
      <c r="G607" s="573"/>
      <c r="H607" s="671"/>
    </row>
    <row r="608" spans="2:8" ht="15.6" customHeight="1" x14ac:dyDescent="0.25">
      <c r="B608" s="10"/>
      <c r="C608" s="10"/>
      <c r="D608" s="10"/>
      <c r="E608" s="573"/>
      <c r="F608" s="573"/>
      <c r="G608" s="573"/>
      <c r="H608" s="671"/>
    </row>
    <row r="609" spans="2:8" ht="15.6" customHeight="1" x14ac:dyDescent="0.25">
      <c r="B609" s="10"/>
      <c r="C609" s="10"/>
      <c r="D609" s="10"/>
      <c r="E609" s="573"/>
      <c r="F609" s="573"/>
      <c r="G609" s="573"/>
      <c r="H609" s="671"/>
    </row>
    <row r="610" spans="2:8" ht="15.6" customHeight="1" x14ac:dyDescent="0.25">
      <c r="B610" s="10"/>
      <c r="C610" s="10"/>
      <c r="D610" s="10"/>
      <c r="E610" s="573"/>
      <c r="F610" s="573"/>
      <c r="G610" s="573"/>
      <c r="H610" s="671"/>
    </row>
    <row r="611" spans="2:8" ht="15.6" customHeight="1" x14ac:dyDescent="0.25">
      <c r="B611" s="10"/>
      <c r="C611" s="10"/>
      <c r="D611" s="10"/>
      <c r="E611" s="573"/>
      <c r="F611" s="573"/>
      <c r="G611" s="573"/>
      <c r="H611" s="671"/>
    </row>
    <row r="612" spans="2:8" ht="15.6" customHeight="1" x14ac:dyDescent="0.25">
      <c r="B612" s="10"/>
      <c r="C612" s="10"/>
      <c r="D612" s="10"/>
      <c r="E612" s="573"/>
      <c r="F612" s="573"/>
      <c r="G612" s="573"/>
      <c r="H612" s="671"/>
    </row>
    <row r="613" spans="2:8" ht="15.6" customHeight="1" x14ac:dyDescent="0.25">
      <c r="B613" s="10"/>
      <c r="C613" s="10"/>
      <c r="D613" s="10"/>
      <c r="E613" s="573"/>
      <c r="F613" s="573"/>
      <c r="G613" s="573"/>
      <c r="H613" s="671"/>
    </row>
    <row r="614" spans="2:8" ht="15.6" customHeight="1" x14ac:dyDescent="0.25">
      <c r="B614" s="10"/>
      <c r="C614" s="10"/>
      <c r="D614" s="10"/>
      <c r="E614" s="573"/>
      <c r="F614" s="573"/>
      <c r="G614" s="573"/>
      <c r="H614" s="671"/>
    </row>
    <row r="615" spans="2:8" ht="15.6" customHeight="1" x14ac:dyDescent="0.25">
      <c r="B615" s="10"/>
      <c r="C615" s="10"/>
      <c r="D615" s="10"/>
      <c r="E615" s="573"/>
      <c r="F615" s="573"/>
      <c r="G615" s="573"/>
      <c r="H615" s="671"/>
    </row>
    <row r="616" spans="2:8" ht="15.6" customHeight="1" x14ac:dyDescent="0.25">
      <c r="B616" s="10"/>
      <c r="C616" s="10"/>
      <c r="D616" s="10"/>
      <c r="E616" s="573"/>
      <c r="F616" s="573"/>
      <c r="G616" s="573"/>
      <c r="H616" s="671"/>
    </row>
    <row r="617" spans="2:8" ht="15.6" customHeight="1" x14ac:dyDescent="0.25">
      <c r="B617" s="10"/>
      <c r="C617" s="10"/>
      <c r="D617" s="10"/>
      <c r="E617" s="573"/>
      <c r="F617" s="573"/>
      <c r="G617" s="573"/>
      <c r="H617" s="671"/>
    </row>
    <row r="618" spans="2:8" ht="15.6" customHeight="1" x14ac:dyDescent="0.25">
      <c r="B618" s="10"/>
      <c r="C618" s="10"/>
      <c r="D618" s="10"/>
      <c r="E618" s="573"/>
      <c r="F618" s="573"/>
      <c r="G618" s="573"/>
      <c r="H618" s="671"/>
    </row>
    <row r="619" spans="2:8" ht="15.6" customHeight="1" x14ac:dyDescent="0.25">
      <c r="B619" s="10"/>
      <c r="C619" s="10"/>
      <c r="D619" s="10"/>
      <c r="E619" s="573"/>
      <c r="F619" s="573"/>
      <c r="G619" s="573"/>
      <c r="H619" s="671"/>
    </row>
    <row r="620" spans="2:8" ht="15.6" customHeight="1" x14ac:dyDescent="0.25">
      <c r="B620" s="10"/>
      <c r="C620" s="10"/>
      <c r="D620" s="10"/>
      <c r="E620" s="573"/>
      <c r="F620" s="573"/>
      <c r="G620" s="573"/>
      <c r="H620" s="671"/>
    </row>
    <row r="621" spans="2:8" ht="15.6" customHeight="1" x14ac:dyDescent="0.25">
      <c r="B621" s="10"/>
      <c r="C621" s="10"/>
      <c r="D621" s="10"/>
      <c r="E621" s="573"/>
      <c r="F621" s="573"/>
      <c r="G621" s="573"/>
      <c r="H621" s="671"/>
    </row>
    <row r="622" spans="2:8" ht="15.6" customHeight="1" x14ac:dyDescent="0.25">
      <c r="B622" s="10"/>
      <c r="C622" s="10"/>
      <c r="D622" s="10"/>
      <c r="E622" s="573"/>
      <c r="F622" s="573"/>
      <c r="G622" s="573"/>
      <c r="H622" s="671"/>
    </row>
    <row r="623" spans="2:8" ht="15.6" customHeight="1" x14ac:dyDescent="0.25">
      <c r="B623" s="10"/>
      <c r="C623" s="10"/>
      <c r="D623" s="10"/>
      <c r="E623" s="573"/>
      <c r="F623" s="573"/>
      <c r="G623" s="573"/>
      <c r="H623" s="671"/>
    </row>
    <row r="624" spans="2:8" ht="15.6" customHeight="1" x14ac:dyDescent="0.25">
      <c r="B624" s="10"/>
      <c r="C624" s="10"/>
      <c r="D624" s="10"/>
      <c r="E624" s="573"/>
      <c r="F624" s="573"/>
      <c r="G624" s="573"/>
      <c r="H624" s="671"/>
    </row>
    <row r="625" spans="2:8" ht="15.6" customHeight="1" x14ac:dyDescent="0.25">
      <c r="B625" s="10"/>
      <c r="C625" s="10"/>
      <c r="D625" s="10"/>
      <c r="E625" s="573"/>
      <c r="F625" s="573"/>
      <c r="G625" s="573"/>
      <c r="H625" s="671"/>
    </row>
    <row r="626" spans="2:8" ht="15.6" customHeight="1" x14ac:dyDescent="0.25">
      <c r="B626" s="10"/>
      <c r="C626" s="10"/>
      <c r="D626" s="10"/>
      <c r="E626" s="573"/>
      <c r="F626" s="573"/>
      <c r="G626" s="573"/>
      <c r="H626" s="671"/>
    </row>
    <row r="627" spans="2:8" ht="15.6" customHeight="1" x14ac:dyDescent="0.25">
      <c r="B627" s="10"/>
      <c r="C627" s="10"/>
      <c r="D627" s="10"/>
      <c r="E627" s="573"/>
      <c r="F627" s="573"/>
      <c r="G627" s="573"/>
      <c r="H627" s="671"/>
    </row>
    <row r="628" spans="2:8" ht="15.6" customHeight="1" x14ac:dyDescent="0.25">
      <c r="B628" s="10"/>
      <c r="C628" s="10"/>
      <c r="D628" s="10"/>
      <c r="E628" s="573"/>
      <c r="F628" s="573"/>
      <c r="G628" s="573"/>
      <c r="H628" s="671"/>
    </row>
    <row r="629" spans="2:8" ht="15.6" customHeight="1" x14ac:dyDescent="0.25">
      <c r="B629" s="10"/>
      <c r="C629" s="10"/>
      <c r="D629" s="10"/>
      <c r="E629" s="573"/>
      <c r="F629" s="573"/>
      <c r="G629" s="573"/>
      <c r="H629" s="671"/>
    </row>
    <row r="630" spans="2:8" ht="15.6" customHeight="1" x14ac:dyDescent="0.25">
      <c r="B630" s="10"/>
      <c r="C630" s="10"/>
      <c r="D630" s="10"/>
      <c r="E630" s="573"/>
      <c r="F630" s="573"/>
      <c r="G630" s="573"/>
      <c r="H630" s="671"/>
    </row>
    <row r="631" spans="2:8" ht="15.6" customHeight="1" x14ac:dyDescent="0.25">
      <c r="B631" s="10"/>
      <c r="C631" s="10"/>
      <c r="D631" s="10"/>
      <c r="E631" s="573"/>
      <c r="F631" s="573"/>
      <c r="G631" s="573"/>
      <c r="H631" s="671"/>
    </row>
    <row r="632" spans="2:8" ht="15.6" customHeight="1" x14ac:dyDescent="0.25">
      <c r="B632" s="10"/>
      <c r="C632" s="10"/>
      <c r="D632" s="10"/>
      <c r="E632" s="573"/>
      <c r="F632" s="573"/>
      <c r="G632" s="573"/>
      <c r="H632" s="671"/>
    </row>
    <row r="633" spans="2:8" ht="15.6" customHeight="1" x14ac:dyDescent="0.25">
      <c r="B633" s="10"/>
      <c r="C633" s="10"/>
      <c r="D633" s="10"/>
      <c r="E633" s="573"/>
      <c r="F633" s="573"/>
      <c r="G633" s="573"/>
      <c r="H633" s="671"/>
    </row>
    <row r="634" spans="2:8" ht="15.6" customHeight="1" x14ac:dyDescent="0.25">
      <c r="B634" s="10"/>
      <c r="C634" s="10"/>
      <c r="D634" s="10"/>
      <c r="E634" s="573"/>
      <c r="F634" s="573"/>
      <c r="G634" s="573"/>
      <c r="H634" s="671"/>
    </row>
    <row r="635" spans="2:8" ht="15.6" customHeight="1" x14ac:dyDescent="0.25">
      <c r="B635" s="10"/>
      <c r="C635" s="10"/>
      <c r="D635" s="10"/>
      <c r="E635" s="573"/>
      <c r="F635" s="573"/>
      <c r="G635" s="573"/>
      <c r="H635" s="671"/>
    </row>
    <row r="636" spans="2:8" ht="15.6" customHeight="1" x14ac:dyDescent="0.25">
      <c r="B636" s="10"/>
      <c r="C636" s="10"/>
      <c r="D636" s="10"/>
      <c r="E636" s="573"/>
      <c r="F636" s="573"/>
      <c r="G636" s="573"/>
      <c r="H636" s="671"/>
    </row>
    <row r="637" spans="2:8" ht="15.6" customHeight="1" x14ac:dyDescent="0.25">
      <c r="B637" s="10"/>
      <c r="C637" s="10"/>
      <c r="D637" s="10"/>
      <c r="E637" s="573"/>
      <c r="F637" s="573"/>
      <c r="G637" s="573"/>
      <c r="H637" s="671"/>
    </row>
    <row r="638" spans="2:8" ht="15.6" customHeight="1" x14ac:dyDescent="0.25">
      <c r="B638" s="10"/>
      <c r="C638" s="10"/>
      <c r="D638" s="10"/>
      <c r="E638" s="573"/>
      <c r="F638" s="573"/>
      <c r="G638" s="573"/>
      <c r="H638" s="671"/>
    </row>
    <row r="639" spans="2:8" ht="15.6" customHeight="1" x14ac:dyDescent="0.25">
      <c r="B639" s="10"/>
      <c r="C639" s="10"/>
      <c r="D639" s="10"/>
      <c r="E639" s="573"/>
      <c r="F639" s="573"/>
      <c r="G639" s="573"/>
      <c r="H639" s="671"/>
    </row>
    <row r="640" spans="2:8" ht="15.6" customHeight="1" x14ac:dyDescent="0.25">
      <c r="B640" s="10"/>
      <c r="C640" s="10"/>
      <c r="D640" s="10"/>
      <c r="E640" s="573"/>
      <c r="F640" s="573"/>
      <c r="G640" s="573"/>
      <c r="H640" s="671"/>
    </row>
    <row r="641" spans="2:8" ht="15.6" customHeight="1" x14ac:dyDescent="0.25">
      <c r="B641" s="10"/>
      <c r="C641" s="10"/>
      <c r="D641" s="10"/>
      <c r="E641" s="573"/>
      <c r="F641" s="573"/>
      <c r="G641" s="573"/>
      <c r="H641" s="671"/>
    </row>
    <row r="642" spans="2:8" ht="15.6" customHeight="1" x14ac:dyDescent="0.25">
      <c r="B642" s="10"/>
      <c r="C642" s="10"/>
      <c r="D642" s="10"/>
      <c r="E642" s="573"/>
      <c r="F642" s="573"/>
      <c r="G642" s="573"/>
      <c r="H642" s="671"/>
    </row>
    <row r="643" spans="2:8" ht="15.6" customHeight="1" x14ac:dyDescent="0.25">
      <c r="B643" s="10"/>
      <c r="C643" s="10"/>
      <c r="D643" s="10"/>
      <c r="E643" s="573"/>
      <c r="F643" s="573"/>
      <c r="G643" s="573"/>
      <c r="H643" s="671"/>
    </row>
    <row r="644" spans="2:8" ht="15.6" customHeight="1" x14ac:dyDescent="0.25">
      <c r="B644" s="10"/>
      <c r="C644" s="10"/>
      <c r="D644" s="10"/>
      <c r="E644" s="573"/>
      <c r="F644" s="573"/>
      <c r="G644" s="573"/>
      <c r="H644" s="671"/>
    </row>
    <row r="645" spans="2:8" ht="15.6" customHeight="1" x14ac:dyDescent="0.25">
      <c r="B645" s="10"/>
      <c r="C645" s="10"/>
      <c r="D645" s="10"/>
      <c r="E645" s="573"/>
      <c r="F645" s="573"/>
      <c r="G645" s="573"/>
      <c r="H645" s="671"/>
    </row>
    <row r="646" spans="2:8" ht="15.6" customHeight="1" x14ac:dyDescent="0.25">
      <c r="B646" s="10"/>
      <c r="C646" s="10"/>
      <c r="D646" s="10"/>
      <c r="E646" s="573"/>
      <c r="F646" s="573"/>
      <c r="G646" s="573"/>
      <c r="H646" s="671"/>
    </row>
    <row r="647" spans="2:8" ht="15.6" customHeight="1" x14ac:dyDescent="0.25">
      <c r="B647" s="10"/>
      <c r="C647" s="10"/>
      <c r="D647" s="10"/>
      <c r="E647" s="573"/>
      <c r="F647" s="573"/>
      <c r="G647" s="573"/>
      <c r="H647" s="671"/>
    </row>
    <row r="648" spans="2:8" ht="15.6" customHeight="1" x14ac:dyDescent="0.25">
      <c r="B648" s="10"/>
      <c r="C648" s="10"/>
      <c r="D648" s="10"/>
      <c r="E648" s="573"/>
      <c r="F648" s="573"/>
      <c r="G648" s="573"/>
      <c r="H648" s="671"/>
    </row>
    <row r="649" spans="2:8" ht="15.6" customHeight="1" x14ac:dyDescent="0.25">
      <c r="B649" s="10"/>
      <c r="C649" s="10"/>
      <c r="D649" s="10"/>
      <c r="E649" s="573"/>
      <c r="F649" s="573"/>
      <c r="G649" s="573"/>
      <c r="H649" s="671"/>
    </row>
    <row r="650" spans="2:8" ht="15.6" customHeight="1" x14ac:dyDescent="0.25">
      <c r="B650" s="10"/>
      <c r="C650" s="10"/>
      <c r="D650" s="10"/>
      <c r="E650" s="573"/>
      <c r="F650" s="573"/>
      <c r="G650" s="573"/>
      <c r="H650" s="671"/>
    </row>
    <row r="651" spans="2:8" ht="15.6" customHeight="1" x14ac:dyDescent="0.25">
      <c r="B651" s="10"/>
      <c r="C651" s="10"/>
      <c r="D651" s="10"/>
      <c r="E651" s="573"/>
      <c r="F651" s="573"/>
      <c r="G651" s="573"/>
      <c r="H651" s="671"/>
    </row>
    <row r="652" spans="2:8" ht="15.6" customHeight="1" x14ac:dyDescent="0.25">
      <c r="B652" s="10"/>
      <c r="C652" s="10"/>
      <c r="D652" s="10"/>
      <c r="E652" s="573"/>
      <c r="F652" s="573"/>
      <c r="G652" s="573"/>
      <c r="H652" s="671"/>
    </row>
    <row r="653" spans="2:8" ht="15.6" customHeight="1" x14ac:dyDescent="0.25">
      <c r="B653" s="10"/>
      <c r="C653" s="10"/>
      <c r="D653" s="10"/>
      <c r="E653" s="573"/>
      <c r="F653" s="573"/>
      <c r="G653" s="573"/>
      <c r="H653" s="671"/>
    </row>
    <row r="654" spans="2:8" ht="15.6" customHeight="1" x14ac:dyDescent="0.25">
      <c r="B654" s="10"/>
      <c r="C654" s="10"/>
      <c r="D654" s="10"/>
      <c r="E654" s="573"/>
      <c r="F654" s="573"/>
      <c r="G654" s="573"/>
      <c r="H654" s="671"/>
    </row>
    <row r="655" spans="2:8" ht="15.6" customHeight="1" x14ac:dyDescent="0.25">
      <c r="B655" s="10"/>
      <c r="C655" s="10"/>
      <c r="D655" s="10"/>
      <c r="E655" s="573"/>
      <c r="F655" s="573"/>
      <c r="G655" s="573"/>
      <c r="H655" s="671"/>
    </row>
    <row r="656" spans="2:8" ht="15.6" customHeight="1" x14ac:dyDescent="0.25">
      <c r="B656" s="10"/>
      <c r="C656" s="10"/>
      <c r="D656" s="10"/>
      <c r="E656" s="573"/>
      <c r="F656" s="573"/>
      <c r="G656" s="573"/>
      <c r="H656" s="671"/>
    </row>
    <row r="657" spans="2:8" ht="15.6" customHeight="1" x14ac:dyDescent="0.25">
      <c r="B657" s="10"/>
      <c r="C657" s="10"/>
      <c r="D657" s="10"/>
      <c r="E657" s="573"/>
      <c r="F657" s="573"/>
      <c r="G657" s="573"/>
      <c r="H657" s="671"/>
    </row>
    <row r="658" spans="2:8" ht="15.6" customHeight="1" x14ac:dyDescent="0.25">
      <c r="B658" s="10"/>
      <c r="C658" s="10"/>
      <c r="D658" s="10"/>
      <c r="E658" s="573"/>
      <c r="F658" s="573"/>
      <c r="G658" s="573"/>
      <c r="H658" s="671"/>
    </row>
    <row r="659" spans="2:8" ht="15.6" customHeight="1" x14ac:dyDescent="0.25">
      <c r="B659" s="10"/>
      <c r="C659" s="10"/>
      <c r="D659" s="10"/>
      <c r="E659" s="573"/>
      <c r="F659" s="573"/>
      <c r="G659" s="573"/>
      <c r="H659" s="671"/>
    </row>
    <row r="660" spans="2:8" ht="15.6" customHeight="1" x14ac:dyDescent="0.25">
      <c r="B660" s="10"/>
      <c r="C660" s="10"/>
      <c r="D660" s="10"/>
      <c r="E660" s="573"/>
      <c r="F660" s="573"/>
      <c r="G660" s="573"/>
      <c r="H660" s="671"/>
    </row>
    <row r="661" spans="2:8" ht="15.6" customHeight="1" x14ac:dyDescent="0.25">
      <c r="B661" s="10"/>
      <c r="C661" s="10"/>
      <c r="D661" s="10"/>
      <c r="E661" s="573"/>
      <c r="F661" s="573"/>
      <c r="G661" s="573"/>
      <c r="H661" s="671"/>
    </row>
    <row r="662" spans="2:8" ht="15.6" customHeight="1" x14ac:dyDescent="0.25">
      <c r="B662" s="10"/>
      <c r="C662" s="10"/>
      <c r="D662" s="10"/>
      <c r="E662" s="573"/>
      <c r="F662" s="573"/>
      <c r="G662" s="573"/>
      <c r="H662" s="671"/>
    </row>
    <row r="663" spans="2:8" ht="15.6" customHeight="1" x14ac:dyDescent="0.25">
      <c r="B663" s="10"/>
      <c r="C663" s="10"/>
      <c r="D663" s="10"/>
      <c r="E663" s="573"/>
      <c r="F663" s="573"/>
      <c r="G663" s="573"/>
      <c r="H663" s="671"/>
    </row>
    <row r="664" spans="2:8" ht="15.6" customHeight="1" x14ac:dyDescent="0.25">
      <c r="B664" s="10"/>
      <c r="C664" s="10"/>
      <c r="D664" s="10"/>
      <c r="E664" s="573"/>
      <c r="F664" s="573"/>
      <c r="G664" s="573"/>
      <c r="H664" s="671"/>
    </row>
    <row r="665" spans="2:8" ht="15.6" customHeight="1" x14ac:dyDescent="0.25">
      <c r="B665" s="10"/>
      <c r="C665" s="10"/>
      <c r="D665" s="10"/>
      <c r="E665" s="573"/>
      <c r="F665" s="573"/>
      <c r="G665" s="573"/>
      <c r="H665" s="671"/>
    </row>
    <row r="666" spans="2:8" ht="15.6" customHeight="1" x14ac:dyDescent="0.25">
      <c r="B666" s="10"/>
      <c r="C666" s="10"/>
      <c r="D666" s="10"/>
      <c r="E666" s="573"/>
      <c r="F666" s="573"/>
      <c r="G666" s="573"/>
      <c r="H666" s="671"/>
    </row>
    <row r="667" spans="2:8" ht="15.6" customHeight="1" x14ac:dyDescent="0.25">
      <c r="B667" s="10"/>
      <c r="C667" s="10"/>
      <c r="D667" s="10"/>
      <c r="E667" s="573"/>
      <c r="F667" s="573"/>
      <c r="G667" s="573"/>
      <c r="H667" s="671"/>
    </row>
    <row r="668" spans="2:8" ht="15.6" customHeight="1" x14ac:dyDescent="0.25">
      <c r="B668" s="10"/>
      <c r="C668" s="10"/>
      <c r="D668" s="10"/>
      <c r="E668" s="573"/>
      <c r="F668" s="573"/>
      <c r="G668" s="573"/>
      <c r="H668" s="671"/>
    </row>
    <row r="669" spans="2:8" ht="15.6" customHeight="1" x14ac:dyDescent="0.25">
      <c r="B669" s="10"/>
      <c r="C669" s="10"/>
      <c r="D669" s="10"/>
      <c r="E669" s="573"/>
      <c r="F669" s="573"/>
      <c r="G669" s="573"/>
      <c r="H669" s="671"/>
    </row>
    <row r="670" spans="2:8" ht="15.6" customHeight="1" x14ac:dyDescent="0.25">
      <c r="B670" s="10"/>
      <c r="C670" s="10"/>
      <c r="D670" s="10"/>
      <c r="E670" s="573"/>
      <c r="F670" s="573"/>
      <c r="G670" s="573"/>
      <c r="H670" s="671"/>
    </row>
    <row r="671" spans="2:8" ht="15.6" customHeight="1" x14ac:dyDescent="0.25">
      <c r="B671" s="10"/>
      <c r="C671" s="10"/>
      <c r="D671" s="10"/>
      <c r="E671" s="573"/>
      <c r="F671" s="573"/>
      <c r="G671" s="573"/>
      <c r="H671" s="671"/>
    </row>
    <row r="672" spans="2:8" ht="15.6" customHeight="1" x14ac:dyDescent="0.25">
      <c r="B672" s="10"/>
      <c r="C672" s="10"/>
      <c r="D672" s="10"/>
      <c r="E672" s="573"/>
      <c r="F672" s="573"/>
      <c r="G672" s="573"/>
      <c r="H672" s="671"/>
    </row>
    <row r="673" spans="2:8" ht="15.6" customHeight="1" x14ac:dyDescent="0.25">
      <c r="B673" s="10"/>
      <c r="C673" s="10"/>
      <c r="D673" s="10"/>
      <c r="E673" s="573"/>
      <c r="F673" s="573"/>
      <c r="G673" s="573"/>
      <c r="H673" s="671"/>
    </row>
    <row r="674" spans="2:8" ht="15.6" customHeight="1" x14ac:dyDescent="0.25">
      <c r="B674" s="10"/>
      <c r="C674" s="10"/>
      <c r="D674" s="10"/>
      <c r="E674" s="573"/>
      <c r="F674" s="573"/>
      <c r="G674" s="573"/>
      <c r="H674" s="671"/>
    </row>
    <row r="675" spans="2:8" ht="15.6" customHeight="1" x14ac:dyDescent="0.25">
      <c r="B675" s="10"/>
      <c r="C675" s="10"/>
      <c r="D675" s="10"/>
      <c r="E675" s="573"/>
      <c r="F675" s="573"/>
      <c r="G675" s="573"/>
      <c r="H675" s="671"/>
    </row>
    <row r="676" spans="2:8" ht="15.6" customHeight="1" x14ac:dyDescent="0.25">
      <c r="B676" s="10"/>
      <c r="C676" s="10"/>
      <c r="D676" s="10"/>
      <c r="E676" s="573"/>
      <c r="F676" s="573"/>
      <c r="G676" s="573"/>
      <c r="H676" s="671"/>
    </row>
    <row r="677" spans="2:8" ht="15.6" customHeight="1" x14ac:dyDescent="0.25">
      <c r="B677" s="10"/>
      <c r="C677" s="10"/>
      <c r="D677" s="10"/>
      <c r="E677" s="573"/>
      <c r="F677" s="573"/>
      <c r="G677" s="573"/>
      <c r="H677" s="671"/>
    </row>
    <row r="678" spans="2:8" ht="15.6" customHeight="1" x14ac:dyDescent="0.25">
      <c r="B678" s="10"/>
      <c r="C678" s="10"/>
      <c r="D678" s="10"/>
      <c r="E678" s="573"/>
      <c r="F678" s="573"/>
      <c r="G678" s="573"/>
      <c r="H678" s="671"/>
    </row>
    <row r="679" spans="2:8" ht="15.6" customHeight="1" x14ac:dyDescent="0.25">
      <c r="B679" s="10"/>
      <c r="C679" s="10"/>
      <c r="D679" s="10"/>
      <c r="E679" s="573"/>
      <c r="F679" s="573"/>
      <c r="G679" s="573"/>
      <c r="H679" s="671"/>
    </row>
    <row r="680" spans="2:8" ht="15.6" customHeight="1" x14ac:dyDescent="0.25">
      <c r="B680" s="10"/>
      <c r="C680" s="10"/>
      <c r="D680" s="10"/>
      <c r="E680" s="573"/>
      <c r="F680" s="573"/>
      <c r="G680" s="573"/>
      <c r="H680" s="671"/>
    </row>
    <row r="681" spans="2:8" ht="15.6" customHeight="1" x14ac:dyDescent="0.25">
      <c r="B681" s="10"/>
      <c r="C681" s="10"/>
      <c r="D681" s="10"/>
      <c r="E681" s="573"/>
      <c r="F681" s="573"/>
      <c r="G681" s="573"/>
      <c r="H681" s="671"/>
    </row>
    <row r="682" spans="2:8" ht="15.6" customHeight="1" x14ac:dyDescent="0.25">
      <c r="B682" s="10"/>
      <c r="C682" s="10"/>
      <c r="D682" s="10"/>
      <c r="E682" s="573"/>
      <c r="F682" s="573"/>
      <c r="G682" s="573"/>
      <c r="H682" s="671"/>
    </row>
    <row r="683" spans="2:8" ht="15.6" customHeight="1" x14ac:dyDescent="0.25">
      <c r="B683" s="10"/>
      <c r="C683" s="10"/>
      <c r="D683" s="10"/>
      <c r="E683" s="573"/>
      <c r="F683" s="573"/>
      <c r="G683" s="573"/>
      <c r="H683" s="671"/>
    </row>
    <row r="684" spans="2:8" ht="15.6" customHeight="1" x14ac:dyDescent="0.25">
      <c r="B684" s="10"/>
      <c r="C684" s="10"/>
      <c r="D684" s="10"/>
      <c r="E684" s="573"/>
      <c r="F684" s="573"/>
      <c r="G684" s="573"/>
      <c r="H684" s="671"/>
    </row>
    <row r="685" spans="2:8" ht="15.6" customHeight="1" x14ac:dyDescent="0.25">
      <c r="B685" s="10"/>
      <c r="C685" s="10"/>
      <c r="D685" s="10"/>
      <c r="E685" s="573"/>
      <c r="F685" s="573"/>
      <c r="G685" s="573"/>
      <c r="H685" s="671"/>
    </row>
    <row r="686" spans="2:8" ht="15.6" customHeight="1" x14ac:dyDescent="0.25">
      <c r="B686" s="10"/>
      <c r="C686" s="10"/>
      <c r="D686" s="10"/>
      <c r="E686" s="573"/>
      <c r="F686" s="573"/>
      <c r="G686" s="573"/>
      <c r="H686" s="671"/>
    </row>
    <row r="687" spans="2:8" ht="15.6" customHeight="1" x14ac:dyDescent="0.25">
      <c r="B687" s="10"/>
      <c r="C687" s="10"/>
      <c r="D687" s="10"/>
      <c r="E687" s="573"/>
      <c r="F687" s="573"/>
      <c r="G687" s="573"/>
      <c r="H687" s="671"/>
    </row>
    <row r="688" spans="2:8" ht="15.6" customHeight="1" x14ac:dyDescent="0.25">
      <c r="B688" s="10"/>
      <c r="C688" s="10"/>
      <c r="D688" s="10"/>
      <c r="E688" s="573"/>
      <c r="F688" s="573"/>
      <c r="G688" s="573"/>
      <c r="H688" s="671"/>
    </row>
    <row r="689" spans="2:8" ht="15.6" customHeight="1" x14ac:dyDescent="0.25">
      <c r="B689" s="10"/>
      <c r="C689" s="10"/>
      <c r="D689" s="10"/>
      <c r="E689" s="573"/>
      <c r="F689" s="573"/>
      <c r="G689" s="573"/>
      <c r="H689" s="671"/>
    </row>
    <row r="690" spans="2:8" ht="15.6" customHeight="1" x14ac:dyDescent="0.25">
      <c r="B690" s="10"/>
      <c r="C690" s="10"/>
      <c r="D690" s="10"/>
      <c r="E690" s="573"/>
      <c r="F690" s="573"/>
      <c r="G690" s="573"/>
      <c r="H690" s="671"/>
    </row>
    <row r="691" spans="2:8" ht="15.6" customHeight="1" x14ac:dyDescent="0.25">
      <c r="B691" s="10"/>
      <c r="C691" s="10"/>
      <c r="D691" s="10"/>
      <c r="E691" s="573"/>
      <c r="F691" s="573"/>
      <c r="G691" s="573"/>
      <c r="H691" s="671"/>
    </row>
    <row r="692" spans="2:8" ht="15.6" customHeight="1" x14ac:dyDescent="0.25">
      <c r="B692" s="10"/>
      <c r="C692" s="10"/>
      <c r="D692" s="10"/>
      <c r="E692" s="573"/>
      <c r="F692" s="573"/>
      <c r="G692" s="573"/>
      <c r="H692" s="671"/>
    </row>
    <row r="693" spans="2:8" ht="15.6" customHeight="1" x14ac:dyDescent="0.25">
      <c r="B693" s="10"/>
      <c r="C693" s="10"/>
      <c r="D693" s="10"/>
      <c r="E693" s="573"/>
      <c r="F693" s="573"/>
      <c r="G693" s="573"/>
      <c r="H693" s="671"/>
    </row>
    <row r="694" spans="2:8" ht="15.6" customHeight="1" x14ac:dyDescent="0.25">
      <c r="B694" s="10"/>
      <c r="C694" s="10"/>
      <c r="D694" s="10"/>
      <c r="E694" s="573"/>
      <c r="F694" s="573"/>
      <c r="G694" s="573"/>
      <c r="H694" s="671"/>
    </row>
    <row r="695" spans="2:8" ht="15.6" customHeight="1" x14ac:dyDescent="0.25">
      <c r="B695" s="10"/>
      <c r="C695" s="10"/>
      <c r="D695" s="10"/>
      <c r="E695" s="573"/>
      <c r="F695" s="573"/>
      <c r="G695" s="573"/>
      <c r="H695" s="671"/>
    </row>
    <row r="696" spans="2:8" ht="15.6" customHeight="1" x14ac:dyDescent="0.25">
      <c r="B696" s="10"/>
      <c r="C696" s="10"/>
      <c r="D696" s="10"/>
      <c r="E696" s="573"/>
      <c r="F696" s="573"/>
      <c r="G696" s="573"/>
      <c r="H696" s="671"/>
    </row>
    <row r="697" spans="2:8" ht="15.6" customHeight="1" x14ac:dyDescent="0.25">
      <c r="B697" s="10"/>
      <c r="C697" s="10"/>
      <c r="D697" s="10"/>
      <c r="E697" s="573"/>
      <c r="F697" s="573"/>
      <c r="G697" s="573"/>
      <c r="H697" s="671"/>
    </row>
    <row r="698" spans="2:8" ht="15.6" customHeight="1" x14ac:dyDescent="0.25">
      <c r="B698" s="10"/>
      <c r="C698" s="10"/>
      <c r="D698" s="10"/>
      <c r="E698" s="573"/>
      <c r="F698" s="573"/>
      <c r="G698" s="573"/>
      <c r="H698" s="671"/>
    </row>
    <row r="699" spans="2:8" ht="15.6" customHeight="1" x14ac:dyDescent="0.25">
      <c r="B699" s="10"/>
      <c r="C699" s="10"/>
      <c r="D699" s="10"/>
      <c r="E699" s="573"/>
      <c r="F699" s="573"/>
      <c r="G699" s="573"/>
      <c r="H699" s="671"/>
    </row>
    <row r="700" spans="2:8" ht="15.6" customHeight="1" x14ac:dyDescent="0.25">
      <c r="B700" s="10"/>
      <c r="C700" s="10"/>
      <c r="D700" s="10"/>
      <c r="E700" s="573"/>
      <c r="F700" s="573"/>
      <c r="G700" s="573"/>
      <c r="H700" s="671"/>
    </row>
    <row r="701" spans="2:8" ht="15.6" customHeight="1" x14ac:dyDescent="0.25">
      <c r="B701" s="10"/>
      <c r="C701" s="10"/>
      <c r="D701" s="10"/>
      <c r="E701" s="573"/>
      <c r="F701" s="573"/>
      <c r="G701" s="573"/>
      <c r="H701" s="671"/>
    </row>
    <row r="702" spans="2:8" ht="15.6" customHeight="1" x14ac:dyDescent="0.25">
      <c r="B702" s="10"/>
      <c r="C702" s="10"/>
      <c r="D702" s="10"/>
      <c r="E702" s="573"/>
      <c r="F702" s="573"/>
      <c r="G702" s="573"/>
      <c r="H702" s="671"/>
    </row>
    <row r="703" spans="2:8" ht="15.6" customHeight="1" x14ac:dyDescent="0.25">
      <c r="B703" s="10"/>
      <c r="C703" s="10"/>
      <c r="D703" s="10"/>
      <c r="E703" s="573"/>
      <c r="F703" s="573"/>
      <c r="G703" s="573"/>
      <c r="H703" s="671"/>
    </row>
    <row r="704" spans="2:8" ht="15.6" customHeight="1" x14ac:dyDescent="0.25">
      <c r="B704" s="10"/>
      <c r="C704" s="10"/>
      <c r="D704" s="10"/>
      <c r="E704" s="573"/>
      <c r="F704" s="573"/>
      <c r="G704" s="573"/>
      <c r="H704" s="671"/>
    </row>
    <row r="705" spans="2:8" ht="15.6" customHeight="1" x14ac:dyDescent="0.25">
      <c r="B705" s="10"/>
      <c r="C705" s="10"/>
      <c r="D705" s="10"/>
      <c r="E705" s="573"/>
      <c r="F705" s="573"/>
      <c r="G705" s="573"/>
      <c r="H705" s="671"/>
    </row>
    <row r="706" spans="2:8" ht="15.6" customHeight="1" x14ac:dyDescent="0.25">
      <c r="B706" s="10"/>
      <c r="C706" s="10"/>
      <c r="D706" s="10"/>
      <c r="E706" s="573"/>
      <c r="F706" s="573"/>
      <c r="G706" s="573"/>
      <c r="H706" s="671"/>
    </row>
    <row r="707" spans="2:8" ht="15.6" customHeight="1" x14ac:dyDescent="0.25">
      <c r="B707" s="10"/>
      <c r="C707" s="10"/>
      <c r="D707" s="10"/>
      <c r="E707" s="573"/>
      <c r="F707" s="573"/>
      <c r="G707" s="573"/>
      <c r="H707" s="671"/>
    </row>
    <row r="708" spans="2:8" ht="15.6" customHeight="1" x14ac:dyDescent="0.25">
      <c r="B708" s="10"/>
      <c r="C708" s="10"/>
      <c r="D708" s="10"/>
      <c r="E708" s="573"/>
      <c r="F708" s="573"/>
      <c r="G708" s="573"/>
      <c r="H708" s="671"/>
    </row>
    <row r="709" spans="2:8" ht="15.6" customHeight="1" x14ac:dyDescent="0.25">
      <c r="B709" s="10"/>
      <c r="C709" s="10"/>
      <c r="D709" s="10"/>
      <c r="E709" s="573"/>
      <c r="F709" s="573"/>
      <c r="G709" s="573"/>
      <c r="H709" s="671"/>
    </row>
    <row r="710" spans="2:8" ht="15.6" customHeight="1" x14ac:dyDescent="0.25">
      <c r="B710" s="10"/>
      <c r="C710" s="10"/>
      <c r="D710" s="10"/>
      <c r="E710" s="573"/>
      <c r="F710" s="573"/>
      <c r="G710" s="573"/>
      <c r="H710" s="671"/>
    </row>
    <row r="711" spans="2:8" ht="15.6" customHeight="1" x14ac:dyDescent="0.25">
      <c r="B711" s="10"/>
      <c r="C711" s="10"/>
      <c r="D711" s="10"/>
      <c r="E711" s="573"/>
      <c r="F711" s="573"/>
      <c r="G711" s="573"/>
      <c r="H711" s="671"/>
    </row>
    <row r="712" spans="2:8" ht="15.6" customHeight="1" x14ac:dyDescent="0.25">
      <c r="B712" s="10"/>
      <c r="C712" s="10"/>
      <c r="D712" s="10"/>
      <c r="E712" s="573"/>
      <c r="F712" s="573"/>
      <c r="G712" s="573"/>
      <c r="H712" s="671"/>
    </row>
    <row r="713" spans="2:8" ht="15.6" customHeight="1" x14ac:dyDescent="0.25">
      <c r="B713" s="10"/>
      <c r="C713" s="10"/>
      <c r="D713" s="10"/>
      <c r="E713" s="573"/>
      <c r="F713" s="573"/>
      <c r="G713" s="573"/>
      <c r="H713" s="671"/>
    </row>
    <row r="714" spans="2:8" ht="15.6" customHeight="1" x14ac:dyDescent="0.25">
      <c r="B714" s="10"/>
      <c r="C714" s="10"/>
      <c r="D714" s="10"/>
      <c r="E714" s="573"/>
      <c r="F714" s="573"/>
      <c r="G714" s="573"/>
      <c r="H714" s="671"/>
    </row>
    <row r="715" spans="2:8" ht="15.6" customHeight="1" x14ac:dyDescent="0.25">
      <c r="B715" s="10"/>
      <c r="C715" s="10"/>
      <c r="D715" s="10"/>
      <c r="E715" s="573"/>
      <c r="F715" s="573"/>
      <c r="G715" s="573"/>
      <c r="H715" s="671"/>
    </row>
    <row r="716" spans="2:8" ht="15.6" customHeight="1" x14ac:dyDescent="0.25">
      <c r="B716" s="10"/>
      <c r="C716" s="10"/>
      <c r="D716" s="10"/>
      <c r="E716" s="573"/>
      <c r="F716" s="573"/>
      <c r="G716" s="573"/>
      <c r="H716" s="671"/>
    </row>
    <row r="717" spans="2:8" ht="15.6" customHeight="1" x14ac:dyDescent="0.25">
      <c r="B717" s="10"/>
      <c r="C717" s="10"/>
      <c r="D717" s="10"/>
      <c r="E717" s="573"/>
      <c r="F717" s="573"/>
      <c r="G717" s="573"/>
      <c r="H717" s="671"/>
    </row>
    <row r="718" spans="2:8" ht="15.6" customHeight="1" x14ac:dyDescent="0.25">
      <c r="B718" s="10"/>
      <c r="C718" s="10"/>
      <c r="D718" s="10"/>
      <c r="E718" s="573"/>
      <c r="F718" s="573"/>
      <c r="G718" s="573"/>
      <c r="H718" s="671"/>
    </row>
    <row r="719" spans="2:8" ht="15.6" customHeight="1" x14ac:dyDescent="0.25">
      <c r="B719" s="10"/>
      <c r="C719" s="10"/>
      <c r="D719" s="10"/>
      <c r="E719" s="573"/>
      <c r="F719" s="573"/>
      <c r="G719" s="573"/>
      <c r="H719" s="671"/>
    </row>
    <row r="720" spans="2:8" ht="15.6" customHeight="1" x14ac:dyDescent="0.25">
      <c r="B720" s="10"/>
      <c r="C720" s="10"/>
      <c r="D720" s="10"/>
      <c r="E720" s="573"/>
      <c r="F720" s="573"/>
      <c r="G720" s="573"/>
      <c r="H720" s="671"/>
    </row>
    <row r="721" spans="2:8" ht="15.6" customHeight="1" x14ac:dyDescent="0.25">
      <c r="B721" s="10"/>
      <c r="C721" s="10"/>
      <c r="D721" s="10"/>
      <c r="E721" s="573"/>
      <c r="F721" s="573"/>
      <c r="G721" s="573"/>
      <c r="H721" s="671"/>
    </row>
    <row r="722" spans="2:8" ht="15.6" customHeight="1" x14ac:dyDescent="0.25">
      <c r="B722" s="10"/>
      <c r="C722" s="10"/>
      <c r="D722" s="10"/>
      <c r="E722" s="573"/>
      <c r="F722" s="573"/>
      <c r="G722" s="573"/>
      <c r="H722" s="671"/>
    </row>
    <row r="723" spans="2:8" ht="15.6" customHeight="1" x14ac:dyDescent="0.25">
      <c r="B723" s="10"/>
      <c r="C723" s="10"/>
      <c r="D723" s="10"/>
      <c r="E723" s="573"/>
      <c r="F723" s="573"/>
      <c r="G723" s="573"/>
      <c r="H723" s="671"/>
    </row>
    <row r="724" spans="2:8" ht="15.6" customHeight="1" x14ac:dyDescent="0.25">
      <c r="B724" s="10"/>
      <c r="C724" s="10"/>
      <c r="D724" s="10"/>
      <c r="E724" s="573"/>
      <c r="F724" s="573"/>
      <c r="G724" s="573"/>
      <c r="H724" s="671"/>
    </row>
    <row r="725" spans="2:8" ht="15.6" customHeight="1" x14ac:dyDescent="0.25">
      <c r="B725" s="10"/>
      <c r="C725" s="10"/>
      <c r="D725" s="10"/>
      <c r="E725" s="573"/>
      <c r="F725" s="573"/>
      <c r="G725" s="573"/>
      <c r="H725" s="671"/>
    </row>
    <row r="726" spans="2:8" ht="15.6" customHeight="1" x14ac:dyDescent="0.25">
      <c r="B726" s="10"/>
      <c r="C726" s="10"/>
      <c r="D726" s="10"/>
      <c r="E726" s="573"/>
      <c r="F726" s="573"/>
      <c r="G726" s="573"/>
      <c r="H726" s="671"/>
    </row>
    <row r="727" spans="2:8" ht="15.6" customHeight="1" x14ac:dyDescent="0.25">
      <c r="B727" s="10"/>
      <c r="C727" s="10"/>
      <c r="D727" s="10"/>
      <c r="E727" s="573"/>
      <c r="F727" s="573"/>
      <c r="G727" s="573"/>
      <c r="H727" s="671"/>
    </row>
    <row r="728" spans="2:8" ht="15.6" customHeight="1" x14ac:dyDescent="0.25">
      <c r="B728" s="10"/>
      <c r="C728" s="10"/>
      <c r="D728" s="10"/>
      <c r="E728" s="573"/>
      <c r="F728" s="573"/>
      <c r="G728" s="573"/>
      <c r="H728" s="671"/>
    </row>
    <row r="729" spans="2:8" ht="15.6" customHeight="1" x14ac:dyDescent="0.25">
      <c r="B729" s="10"/>
      <c r="C729" s="10"/>
      <c r="D729" s="10"/>
      <c r="E729" s="573"/>
      <c r="F729" s="573"/>
      <c r="G729" s="573"/>
      <c r="H729" s="671"/>
    </row>
    <row r="730" spans="2:8" ht="15.6" customHeight="1" x14ac:dyDescent="0.25">
      <c r="B730" s="10"/>
      <c r="C730" s="10"/>
      <c r="D730" s="10"/>
      <c r="E730" s="573"/>
      <c r="F730" s="573"/>
      <c r="G730" s="573"/>
      <c r="H730" s="671"/>
    </row>
    <row r="731" spans="2:8" ht="15.6" customHeight="1" x14ac:dyDescent="0.25">
      <c r="B731" s="10"/>
      <c r="C731" s="10"/>
      <c r="D731" s="10"/>
      <c r="E731" s="573"/>
      <c r="F731" s="573"/>
      <c r="G731" s="573"/>
      <c r="H731" s="671"/>
    </row>
    <row r="732" spans="2:8" ht="15.6" customHeight="1" x14ac:dyDescent="0.25">
      <c r="B732" s="10"/>
      <c r="C732" s="10"/>
      <c r="D732" s="10"/>
      <c r="E732" s="573"/>
      <c r="F732" s="573"/>
      <c r="G732" s="573"/>
      <c r="H732" s="671"/>
    </row>
    <row r="733" spans="2:8" ht="15.6" customHeight="1" x14ac:dyDescent="0.25">
      <c r="B733" s="10"/>
      <c r="C733" s="10"/>
      <c r="D733" s="10"/>
      <c r="E733" s="573"/>
      <c r="F733" s="573"/>
      <c r="G733" s="573"/>
      <c r="H733" s="671"/>
    </row>
    <row r="734" spans="2:8" ht="15.6" customHeight="1" x14ac:dyDescent="0.25">
      <c r="B734" s="10"/>
      <c r="C734" s="10"/>
      <c r="D734" s="10"/>
      <c r="E734" s="573"/>
      <c r="F734" s="573"/>
      <c r="G734" s="573"/>
      <c r="H734" s="671"/>
    </row>
    <row r="735" spans="2:8" ht="15.6" customHeight="1" x14ac:dyDescent="0.25">
      <c r="B735" s="10"/>
      <c r="C735" s="10"/>
      <c r="D735" s="10"/>
      <c r="E735" s="573"/>
      <c r="F735" s="573"/>
      <c r="G735" s="573"/>
      <c r="H735" s="671"/>
    </row>
    <row r="736" spans="2:8" ht="15.6" customHeight="1" x14ac:dyDescent="0.25">
      <c r="B736" s="10"/>
      <c r="C736" s="10"/>
      <c r="D736" s="10"/>
      <c r="E736" s="573"/>
      <c r="F736" s="573"/>
      <c r="G736" s="573"/>
      <c r="H736" s="671"/>
    </row>
    <row r="737" spans="2:8" ht="15.6" customHeight="1" x14ac:dyDescent="0.25">
      <c r="B737" s="10"/>
      <c r="C737" s="10"/>
      <c r="D737" s="10"/>
      <c r="E737" s="573"/>
      <c r="F737" s="573"/>
      <c r="G737" s="573"/>
      <c r="H737" s="671"/>
    </row>
    <row r="738" spans="2:8" ht="15.6" customHeight="1" x14ac:dyDescent="0.25">
      <c r="B738" s="10"/>
      <c r="C738" s="10"/>
      <c r="D738" s="10"/>
      <c r="E738" s="573"/>
      <c r="F738" s="573"/>
      <c r="G738" s="573"/>
      <c r="H738" s="671"/>
    </row>
    <row r="739" spans="2:8" ht="15.6" customHeight="1" x14ac:dyDescent="0.25">
      <c r="B739" s="10"/>
      <c r="C739" s="10"/>
      <c r="D739" s="10"/>
      <c r="E739" s="573"/>
      <c r="F739" s="573"/>
      <c r="G739" s="573"/>
      <c r="H739" s="671"/>
    </row>
    <row r="740" spans="2:8" ht="15.6" customHeight="1" x14ac:dyDescent="0.25">
      <c r="B740" s="10"/>
      <c r="C740" s="10"/>
      <c r="D740" s="10"/>
      <c r="E740" s="573"/>
      <c r="F740" s="573"/>
      <c r="G740" s="573"/>
      <c r="H740" s="671"/>
    </row>
    <row r="741" spans="2:8" ht="15.6" customHeight="1" x14ac:dyDescent="0.25">
      <c r="B741" s="10"/>
      <c r="C741" s="10"/>
      <c r="D741" s="10"/>
      <c r="E741" s="573"/>
      <c r="F741" s="573"/>
      <c r="G741" s="573"/>
      <c r="H741" s="671"/>
    </row>
    <row r="742" spans="2:8" ht="15.6" customHeight="1" x14ac:dyDescent="0.25">
      <c r="B742" s="10"/>
      <c r="C742" s="10"/>
      <c r="D742" s="10"/>
      <c r="E742" s="573"/>
      <c r="F742" s="573"/>
      <c r="G742" s="573"/>
      <c r="H742" s="671"/>
    </row>
    <row r="743" spans="2:8" ht="15.6" customHeight="1" x14ac:dyDescent="0.25">
      <c r="B743" s="10"/>
      <c r="C743" s="10"/>
      <c r="D743" s="10"/>
      <c r="E743" s="573"/>
      <c r="F743" s="573"/>
      <c r="G743" s="573"/>
      <c r="H743" s="671"/>
    </row>
    <row r="744" spans="2:8" ht="15.6" customHeight="1" x14ac:dyDescent="0.25">
      <c r="B744" s="10"/>
      <c r="C744" s="10"/>
      <c r="D744" s="10"/>
      <c r="E744" s="573"/>
      <c r="F744" s="573"/>
      <c r="G744" s="573"/>
      <c r="H744" s="671"/>
    </row>
    <row r="745" spans="2:8" ht="15.6" customHeight="1" x14ac:dyDescent="0.25">
      <c r="B745" s="10"/>
      <c r="C745" s="10"/>
      <c r="D745" s="10"/>
      <c r="E745" s="573"/>
      <c r="F745" s="573"/>
      <c r="G745" s="573"/>
      <c r="H745" s="671"/>
    </row>
    <row r="746" spans="2:8" ht="15.6" customHeight="1" x14ac:dyDescent="0.25">
      <c r="B746" s="10"/>
      <c r="C746" s="10"/>
      <c r="D746" s="10"/>
      <c r="E746" s="573"/>
      <c r="F746" s="573"/>
      <c r="G746" s="573"/>
      <c r="H746" s="671"/>
    </row>
    <row r="747" spans="2:8" ht="15.6" customHeight="1" x14ac:dyDescent="0.25">
      <c r="B747" s="10"/>
      <c r="C747" s="10"/>
      <c r="D747" s="10"/>
      <c r="E747" s="573"/>
      <c r="F747" s="573"/>
      <c r="G747" s="573"/>
      <c r="H747" s="671"/>
    </row>
    <row r="748" spans="2:8" ht="15.6" customHeight="1" x14ac:dyDescent="0.25">
      <c r="B748" s="10"/>
      <c r="C748" s="10"/>
      <c r="D748" s="10"/>
      <c r="E748" s="573"/>
      <c r="F748" s="573"/>
      <c r="G748" s="573"/>
      <c r="H748" s="671"/>
    </row>
    <row r="749" spans="2:8" ht="15.6" customHeight="1" x14ac:dyDescent="0.25">
      <c r="B749" s="10"/>
      <c r="C749" s="10"/>
      <c r="D749" s="10"/>
      <c r="E749" s="573"/>
      <c r="F749" s="573"/>
      <c r="G749" s="573"/>
      <c r="H749" s="671"/>
    </row>
    <row r="750" spans="2:8" ht="15.6" customHeight="1" x14ac:dyDescent="0.25">
      <c r="B750" s="10"/>
      <c r="C750" s="10"/>
      <c r="D750" s="10"/>
      <c r="E750" s="573"/>
      <c r="F750" s="573"/>
      <c r="G750" s="573"/>
      <c r="H750" s="671"/>
    </row>
    <row r="751" spans="2:8" ht="15.6" customHeight="1" x14ac:dyDescent="0.25">
      <c r="B751" s="10"/>
      <c r="C751" s="10"/>
      <c r="D751" s="10"/>
      <c r="E751" s="573"/>
      <c r="F751" s="573"/>
      <c r="G751" s="573"/>
      <c r="H751" s="671"/>
    </row>
    <row r="752" spans="2:8" ht="15.6" customHeight="1" x14ac:dyDescent="0.25">
      <c r="B752" s="10"/>
      <c r="C752" s="10"/>
      <c r="D752" s="10"/>
      <c r="E752" s="573"/>
      <c r="F752" s="573"/>
      <c r="G752" s="573"/>
      <c r="H752" s="671"/>
    </row>
    <row r="753" spans="2:8" ht="15.6" customHeight="1" x14ac:dyDescent="0.25">
      <c r="B753" s="10"/>
      <c r="C753" s="10"/>
      <c r="D753" s="10"/>
      <c r="E753" s="573"/>
      <c r="F753" s="573"/>
      <c r="G753" s="573"/>
      <c r="H753" s="671"/>
    </row>
    <row r="754" spans="2:8" ht="15.6" customHeight="1" x14ac:dyDescent="0.25">
      <c r="B754" s="10"/>
      <c r="C754" s="10"/>
      <c r="D754" s="10"/>
      <c r="E754" s="573"/>
      <c r="F754" s="573"/>
      <c r="G754" s="573"/>
      <c r="H754" s="671"/>
    </row>
    <row r="755" spans="2:8" ht="15.6" customHeight="1" x14ac:dyDescent="0.25">
      <c r="B755" s="10"/>
      <c r="C755" s="10"/>
      <c r="D755" s="10"/>
      <c r="E755" s="573"/>
      <c r="F755" s="573"/>
      <c r="G755" s="573"/>
      <c r="H755" s="671"/>
    </row>
    <row r="756" spans="2:8" ht="15.6" customHeight="1" x14ac:dyDescent="0.25">
      <c r="B756" s="10"/>
      <c r="C756" s="10"/>
      <c r="D756" s="10"/>
      <c r="E756" s="573"/>
      <c r="F756" s="573"/>
      <c r="G756" s="573"/>
      <c r="H756" s="671"/>
    </row>
    <row r="757" spans="2:8" ht="15.6" customHeight="1" x14ac:dyDescent="0.25">
      <c r="B757" s="10"/>
      <c r="C757" s="10"/>
      <c r="D757" s="10"/>
      <c r="E757" s="573"/>
      <c r="F757" s="573"/>
      <c r="G757" s="573"/>
      <c r="H757" s="671"/>
    </row>
    <row r="758" spans="2:8" ht="15.6" customHeight="1" x14ac:dyDescent="0.25">
      <c r="B758" s="10"/>
      <c r="C758" s="10"/>
      <c r="D758" s="10"/>
      <c r="E758" s="573"/>
      <c r="F758" s="573"/>
      <c r="G758" s="573"/>
      <c r="H758" s="671"/>
    </row>
    <row r="759" spans="2:8" ht="15.6" customHeight="1" x14ac:dyDescent="0.25">
      <c r="B759" s="10"/>
      <c r="C759" s="10"/>
      <c r="D759" s="10"/>
      <c r="E759" s="573"/>
      <c r="F759" s="573"/>
      <c r="G759" s="573"/>
      <c r="H759" s="671"/>
    </row>
    <row r="760" spans="2:8" ht="15.6" customHeight="1" x14ac:dyDescent="0.25">
      <c r="B760" s="10"/>
      <c r="C760" s="10"/>
      <c r="D760" s="10"/>
      <c r="E760" s="573"/>
      <c r="F760" s="573"/>
      <c r="G760" s="573"/>
      <c r="H760" s="671"/>
    </row>
    <row r="761" spans="2:8" ht="15.6" customHeight="1" x14ac:dyDescent="0.25">
      <c r="B761" s="10"/>
      <c r="C761" s="10"/>
      <c r="D761" s="10"/>
      <c r="E761" s="573"/>
      <c r="F761" s="573"/>
      <c r="G761" s="573"/>
      <c r="H761" s="671"/>
    </row>
    <row r="762" spans="2:8" ht="15.6" customHeight="1" x14ac:dyDescent="0.25">
      <c r="B762" s="10"/>
      <c r="C762" s="10"/>
      <c r="D762" s="10"/>
      <c r="E762" s="573"/>
      <c r="F762" s="573"/>
      <c r="G762" s="573"/>
      <c r="H762" s="671"/>
    </row>
    <row r="763" spans="2:8" ht="15.6" customHeight="1" x14ac:dyDescent="0.25">
      <c r="B763" s="10"/>
      <c r="C763" s="10"/>
      <c r="D763" s="10"/>
      <c r="E763" s="573"/>
      <c r="F763" s="573"/>
      <c r="G763" s="573"/>
      <c r="H763" s="671"/>
    </row>
    <row r="764" spans="2:8" ht="15.6" customHeight="1" x14ac:dyDescent="0.25">
      <c r="B764" s="10"/>
      <c r="C764" s="10"/>
      <c r="D764" s="10"/>
      <c r="E764" s="573"/>
      <c r="F764" s="573"/>
      <c r="G764" s="573"/>
      <c r="H764" s="671"/>
    </row>
    <row r="765" spans="2:8" ht="15.6" customHeight="1" x14ac:dyDescent="0.25">
      <c r="B765" s="10"/>
      <c r="C765" s="10"/>
      <c r="D765" s="10"/>
      <c r="E765" s="573"/>
      <c r="F765" s="573"/>
      <c r="G765" s="573"/>
      <c r="H765" s="671"/>
    </row>
    <row r="766" spans="2:8" ht="15.6" customHeight="1" x14ac:dyDescent="0.25">
      <c r="B766" s="10"/>
      <c r="C766" s="10"/>
      <c r="D766" s="10"/>
      <c r="E766" s="573"/>
      <c r="F766" s="573"/>
      <c r="G766" s="573"/>
      <c r="H766" s="671"/>
    </row>
    <row r="767" spans="2:8" ht="15.6" customHeight="1" x14ac:dyDescent="0.25">
      <c r="B767" s="10"/>
      <c r="C767" s="10"/>
      <c r="D767" s="10"/>
      <c r="E767" s="573"/>
      <c r="F767" s="573"/>
      <c r="G767" s="573"/>
      <c r="H767" s="671"/>
    </row>
    <row r="768" spans="2:8" ht="15.6" customHeight="1" x14ac:dyDescent="0.25">
      <c r="B768" s="10"/>
      <c r="C768" s="10"/>
      <c r="D768" s="10"/>
      <c r="E768" s="573"/>
      <c r="F768" s="573"/>
      <c r="G768" s="573"/>
      <c r="H768" s="671"/>
    </row>
    <row r="769" spans="2:8" ht="15.6" customHeight="1" x14ac:dyDescent="0.25">
      <c r="B769" s="10"/>
      <c r="C769" s="10"/>
      <c r="D769" s="10"/>
      <c r="E769" s="573"/>
      <c r="F769" s="573"/>
      <c r="G769" s="573"/>
      <c r="H769" s="671"/>
    </row>
    <row r="770" spans="2:8" ht="15.6" customHeight="1" x14ac:dyDescent="0.25">
      <c r="B770" s="10"/>
      <c r="C770" s="10"/>
      <c r="D770" s="10"/>
      <c r="E770" s="573"/>
      <c r="F770" s="573"/>
      <c r="G770" s="573"/>
      <c r="H770" s="671"/>
    </row>
    <row r="771" spans="2:8" ht="15.6" customHeight="1" x14ac:dyDescent="0.25">
      <c r="B771" s="10"/>
      <c r="C771" s="10"/>
      <c r="D771" s="10"/>
      <c r="E771" s="573"/>
      <c r="F771" s="573"/>
      <c r="G771" s="573"/>
      <c r="H771" s="671"/>
    </row>
    <row r="772" spans="2:8" ht="15.6" customHeight="1" x14ac:dyDescent="0.25">
      <c r="B772" s="10"/>
      <c r="C772" s="10"/>
      <c r="D772" s="10"/>
      <c r="E772" s="573"/>
      <c r="F772" s="573"/>
      <c r="G772" s="573"/>
      <c r="H772" s="671"/>
    </row>
    <row r="773" spans="2:8" ht="15.6" customHeight="1" x14ac:dyDescent="0.25">
      <c r="B773" s="10"/>
      <c r="C773" s="10"/>
      <c r="D773" s="10"/>
      <c r="E773" s="573"/>
      <c r="F773" s="573"/>
      <c r="G773" s="573"/>
      <c r="H773" s="671"/>
    </row>
    <row r="774" spans="2:8" ht="15.6" customHeight="1" x14ac:dyDescent="0.25">
      <c r="B774" s="10"/>
      <c r="C774" s="10"/>
      <c r="D774" s="10"/>
      <c r="E774" s="573"/>
      <c r="F774" s="573"/>
      <c r="G774" s="573"/>
      <c r="H774" s="671"/>
    </row>
    <row r="775" spans="2:8" ht="15.6" customHeight="1" x14ac:dyDescent="0.25">
      <c r="B775" s="10"/>
      <c r="C775" s="10"/>
      <c r="D775" s="10"/>
      <c r="E775" s="573"/>
      <c r="F775" s="573"/>
      <c r="G775" s="573"/>
      <c r="H775" s="671"/>
    </row>
    <row r="776" spans="2:8" ht="15.6" customHeight="1" x14ac:dyDescent="0.25">
      <c r="B776" s="10"/>
      <c r="C776" s="10"/>
      <c r="D776" s="10"/>
      <c r="E776" s="573"/>
      <c r="F776" s="573"/>
      <c r="G776" s="573"/>
      <c r="H776" s="671"/>
    </row>
    <row r="777" spans="2:8" ht="15.6" customHeight="1" x14ac:dyDescent="0.25">
      <c r="B777" s="10"/>
      <c r="C777" s="10"/>
      <c r="D777" s="10"/>
      <c r="E777" s="573"/>
      <c r="F777" s="573"/>
      <c r="G777" s="573"/>
      <c r="H777" s="671"/>
    </row>
    <row r="778" spans="2:8" ht="15.6" customHeight="1" x14ac:dyDescent="0.25">
      <c r="B778" s="10"/>
      <c r="C778" s="10"/>
      <c r="D778" s="10"/>
      <c r="E778" s="573"/>
      <c r="F778" s="573"/>
      <c r="G778" s="573"/>
      <c r="H778" s="671"/>
    </row>
    <row r="779" spans="2:8" ht="15.6" customHeight="1" x14ac:dyDescent="0.25">
      <c r="B779" s="10"/>
      <c r="C779" s="10"/>
      <c r="D779" s="10"/>
      <c r="E779" s="573"/>
      <c r="F779" s="573"/>
      <c r="G779" s="573"/>
      <c r="H779" s="671"/>
    </row>
    <row r="780" spans="2:8" ht="15.6" customHeight="1" x14ac:dyDescent="0.25">
      <c r="B780" s="10"/>
      <c r="C780" s="10"/>
      <c r="D780" s="10"/>
      <c r="E780" s="573"/>
      <c r="F780" s="573"/>
      <c r="G780" s="573"/>
      <c r="H780" s="671"/>
    </row>
    <row r="781" spans="2:8" ht="15.6" customHeight="1" x14ac:dyDescent="0.25">
      <c r="B781" s="10"/>
      <c r="C781" s="10"/>
      <c r="D781" s="10"/>
      <c r="E781" s="573"/>
      <c r="F781" s="573"/>
      <c r="G781" s="573"/>
      <c r="H781" s="671"/>
    </row>
    <row r="782" spans="2:8" ht="15.6" customHeight="1" x14ac:dyDescent="0.25">
      <c r="B782" s="10"/>
      <c r="C782" s="10"/>
      <c r="D782" s="10"/>
      <c r="E782" s="573"/>
      <c r="F782" s="573"/>
      <c r="G782" s="573"/>
      <c r="H782" s="671"/>
    </row>
    <row r="783" spans="2:8" ht="15.6" customHeight="1" x14ac:dyDescent="0.25">
      <c r="B783" s="10"/>
      <c r="C783" s="10"/>
      <c r="D783" s="10"/>
      <c r="E783" s="573"/>
      <c r="F783" s="573"/>
      <c r="G783" s="573"/>
      <c r="H783" s="671"/>
    </row>
    <row r="784" spans="2:8" ht="15.6" customHeight="1" x14ac:dyDescent="0.25">
      <c r="B784" s="10"/>
      <c r="C784" s="10"/>
      <c r="D784" s="10"/>
      <c r="E784" s="573"/>
      <c r="F784" s="573"/>
      <c r="G784" s="573"/>
      <c r="H784" s="671"/>
    </row>
    <row r="785" spans="2:8" ht="15.6" customHeight="1" x14ac:dyDescent="0.25">
      <c r="B785" s="10"/>
      <c r="C785" s="10"/>
      <c r="D785" s="10"/>
      <c r="E785" s="573"/>
      <c r="F785" s="573"/>
      <c r="G785" s="573"/>
      <c r="H785" s="671"/>
    </row>
    <row r="786" spans="2:8" ht="15.6" customHeight="1" x14ac:dyDescent="0.25">
      <c r="B786" s="10"/>
      <c r="C786" s="10"/>
      <c r="D786" s="10"/>
      <c r="E786" s="573"/>
      <c r="F786" s="573"/>
      <c r="G786" s="573"/>
      <c r="H786" s="671"/>
    </row>
    <row r="787" spans="2:8" ht="15.6" customHeight="1" x14ac:dyDescent="0.25">
      <c r="B787" s="10"/>
      <c r="C787" s="10"/>
      <c r="D787" s="10"/>
      <c r="E787" s="573"/>
      <c r="F787" s="573"/>
      <c r="G787" s="573"/>
      <c r="H787" s="671"/>
    </row>
    <row r="788" spans="2:8" ht="15.6" customHeight="1" x14ac:dyDescent="0.25">
      <c r="B788" s="10"/>
      <c r="C788" s="10"/>
      <c r="D788" s="10"/>
      <c r="E788" s="573"/>
      <c r="F788" s="573"/>
      <c r="G788" s="573"/>
      <c r="H788" s="671"/>
    </row>
    <row r="789" spans="2:8" ht="15.6" customHeight="1" x14ac:dyDescent="0.25">
      <c r="B789" s="10"/>
      <c r="C789" s="10"/>
      <c r="D789" s="10"/>
      <c r="E789" s="573"/>
      <c r="F789" s="573"/>
      <c r="G789" s="573"/>
      <c r="H789" s="671"/>
    </row>
    <row r="790" spans="2:8" ht="15.6" customHeight="1" x14ac:dyDescent="0.25">
      <c r="B790" s="10"/>
      <c r="C790" s="10"/>
      <c r="D790" s="10"/>
      <c r="E790" s="573"/>
      <c r="F790" s="573"/>
      <c r="G790" s="573"/>
      <c r="H790" s="671"/>
    </row>
    <row r="791" spans="2:8" ht="15.6" customHeight="1" x14ac:dyDescent="0.25">
      <c r="B791" s="10"/>
      <c r="C791" s="10"/>
      <c r="D791" s="10"/>
      <c r="E791" s="573"/>
      <c r="F791" s="573"/>
      <c r="G791" s="573"/>
      <c r="H791" s="671"/>
    </row>
    <row r="792" spans="2:8" ht="15.6" customHeight="1" x14ac:dyDescent="0.25">
      <c r="B792" s="10"/>
      <c r="C792" s="10"/>
      <c r="D792" s="10"/>
      <c r="E792" s="573"/>
      <c r="F792" s="573"/>
      <c r="G792" s="573"/>
      <c r="H792" s="671"/>
    </row>
    <row r="793" spans="2:8" ht="15.6" customHeight="1" x14ac:dyDescent="0.25">
      <c r="B793" s="10"/>
      <c r="C793" s="10"/>
      <c r="D793" s="10"/>
      <c r="E793" s="573"/>
      <c r="F793" s="573"/>
      <c r="G793" s="573"/>
      <c r="H793" s="671"/>
    </row>
    <row r="794" spans="2:8" ht="15.6" customHeight="1" x14ac:dyDescent="0.25">
      <c r="B794" s="10"/>
      <c r="C794" s="10"/>
      <c r="D794" s="10"/>
      <c r="E794" s="573"/>
      <c r="F794" s="573"/>
      <c r="G794" s="573"/>
      <c r="H794" s="671"/>
    </row>
    <row r="795" spans="2:8" ht="15.6" customHeight="1" x14ac:dyDescent="0.25">
      <c r="B795" s="10"/>
      <c r="C795" s="10"/>
      <c r="D795" s="10"/>
      <c r="E795" s="573"/>
      <c r="F795" s="573"/>
      <c r="G795" s="573"/>
      <c r="H795" s="671"/>
    </row>
    <row r="796" spans="2:8" ht="15.6" customHeight="1" x14ac:dyDescent="0.25">
      <c r="B796" s="10"/>
      <c r="C796" s="10"/>
      <c r="D796" s="10"/>
      <c r="E796" s="573"/>
      <c r="F796" s="573"/>
      <c r="G796" s="573"/>
      <c r="H796" s="671"/>
    </row>
    <row r="797" spans="2:8" ht="15.6" customHeight="1" x14ac:dyDescent="0.25">
      <c r="B797" s="10"/>
      <c r="C797" s="10"/>
      <c r="D797" s="10"/>
      <c r="E797" s="573"/>
      <c r="F797" s="573"/>
      <c r="G797" s="573"/>
      <c r="H797" s="671"/>
    </row>
    <row r="798" spans="2:8" ht="15.6" customHeight="1" x14ac:dyDescent="0.25">
      <c r="B798" s="10"/>
      <c r="C798" s="10"/>
      <c r="D798" s="10"/>
      <c r="E798" s="573"/>
      <c r="F798" s="573"/>
      <c r="G798" s="573"/>
      <c r="H798" s="671"/>
    </row>
    <row r="799" spans="2:8" ht="15.6" customHeight="1" x14ac:dyDescent="0.25">
      <c r="B799" s="10"/>
      <c r="C799" s="10"/>
      <c r="D799" s="10"/>
      <c r="E799" s="573"/>
      <c r="F799" s="573"/>
      <c r="G799" s="573"/>
      <c r="H799" s="671"/>
    </row>
    <row r="800" spans="2:8" ht="15.6" customHeight="1" x14ac:dyDescent="0.25">
      <c r="B800" s="10"/>
      <c r="C800" s="10"/>
      <c r="D800" s="10"/>
      <c r="E800" s="573"/>
      <c r="F800" s="573"/>
      <c r="G800" s="573"/>
      <c r="H800" s="671"/>
    </row>
    <row r="801" spans="2:8" ht="15.6" customHeight="1" x14ac:dyDescent="0.25">
      <c r="B801" s="10"/>
      <c r="C801" s="10"/>
      <c r="D801" s="10"/>
      <c r="E801" s="573"/>
      <c r="F801" s="573"/>
      <c r="G801" s="573"/>
      <c r="H801" s="671"/>
    </row>
    <row r="802" spans="2:8" ht="15.6" customHeight="1" x14ac:dyDescent="0.25">
      <c r="B802" s="10"/>
      <c r="C802" s="10"/>
      <c r="D802" s="10"/>
      <c r="E802" s="573"/>
      <c r="F802" s="573"/>
      <c r="G802" s="573"/>
      <c r="H802" s="671"/>
    </row>
    <row r="803" spans="2:8" ht="15.6" customHeight="1" x14ac:dyDescent="0.25">
      <c r="B803" s="10"/>
      <c r="C803" s="10"/>
      <c r="D803" s="10"/>
      <c r="E803" s="573"/>
      <c r="F803" s="573"/>
      <c r="G803" s="573"/>
      <c r="H803" s="671"/>
    </row>
    <row r="804" spans="2:8" ht="15.6" customHeight="1" x14ac:dyDescent="0.25">
      <c r="B804" s="10"/>
      <c r="C804" s="10"/>
      <c r="D804" s="10"/>
      <c r="E804" s="573"/>
      <c r="F804" s="573"/>
      <c r="G804" s="573"/>
      <c r="H804" s="671"/>
    </row>
    <row r="805" spans="2:8" ht="15.6" customHeight="1" x14ac:dyDescent="0.25">
      <c r="B805" s="10"/>
      <c r="C805" s="10"/>
      <c r="D805" s="10"/>
      <c r="E805" s="573"/>
      <c r="F805" s="573"/>
      <c r="G805" s="573"/>
      <c r="H805" s="671"/>
    </row>
    <row r="806" spans="2:8" ht="15.6" customHeight="1" x14ac:dyDescent="0.25">
      <c r="B806" s="10"/>
      <c r="C806" s="10"/>
      <c r="D806" s="10"/>
      <c r="E806" s="573"/>
      <c r="F806" s="573"/>
      <c r="G806" s="573"/>
      <c r="H806" s="671"/>
    </row>
    <row r="807" spans="2:8" ht="15.6" customHeight="1" x14ac:dyDescent="0.25">
      <c r="B807" s="10"/>
      <c r="C807" s="10"/>
      <c r="D807" s="10"/>
      <c r="E807" s="573"/>
      <c r="F807" s="573"/>
      <c r="G807" s="573"/>
      <c r="H807" s="671"/>
    </row>
    <row r="808" spans="2:8" ht="15.6" customHeight="1" x14ac:dyDescent="0.25">
      <c r="B808" s="10"/>
      <c r="C808" s="10"/>
      <c r="D808" s="10"/>
      <c r="E808" s="573"/>
      <c r="F808" s="573"/>
      <c r="G808" s="573"/>
      <c r="H808" s="671"/>
    </row>
    <row r="809" spans="2:8" ht="15.6" customHeight="1" x14ac:dyDescent="0.25">
      <c r="B809" s="10"/>
      <c r="C809" s="10"/>
      <c r="D809" s="10"/>
      <c r="E809" s="573"/>
      <c r="F809" s="573"/>
      <c r="G809" s="573"/>
      <c r="H809" s="671"/>
    </row>
    <row r="810" spans="2:8" ht="15.6" customHeight="1" x14ac:dyDescent="0.25">
      <c r="B810" s="10"/>
      <c r="C810" s="10"/>
      <c r="D810" s="10"/>
      <c r="E810" s="573"/>
      <c r="F810" s="573"/>
      <c r="G810" s="573"/>
      <c r="H810" s="671"/>
    </row>
    <row r="811" spans="2:8" ht="15.6" customHeight="1" x14ac:dyDescent="0.25">
      <c r="B811" s="10"/>
      <c r="C811" s="10"/>
      <c r="D811" s="10"/>
      <c r="E811" s="573"/>
      <c r="F811" s="573"/>
      <c r="G811" s="573"/>
      <c r="H811" s="671"/>
    </row>
    <row r="812" spans="2:8" ht="15.6" customHeight="1" x14ac:dyDescent="0.25">
      <c r="B812" s="10"/>
      <c r="C812" s="10"/>
      <c r="D812" s="10"/>
      <c r="E812" s="573"/>
      <c r="F812" s="573"/>
      <c r="G812" s="573"/>
      <c r="H812" s="671"/>
    </row>
    <row r="813" spans="2:8" ht="15.6" customHeight="1" x14ac:dyDescent="0.25">
      <c r="B813" s="10"/>
      <c r="C813" s="10"/>
      <c r="D813" s="10"/>
      <c r="E813" s="573"/>
      <c r="F813" s="573"/>
      <c r="G813" s="573"/>
      <c r="H813" s="671"/>
    </row>
    <row r="814" spans="2:8" ht="15.6" customHeight="1" x14ac:dyDescent="0.25">
      <c r="B814" s="10"/>
      <c r="C814" s="10"/>
      <c r="D814" s="10"/>
      <c r="E814" s="573"/>
      <c r="F814" s="573"/>
      <c r="G814" s="573"/>
      <c r="H814" s="671"/>
    </row>
    <row r="815" spans="2:8" ht="15.6" customHeight="1" x14ac:dyDescent="0.25">
      <c r="B815" s="10"/>
      <c r="C815" s="10"/>
      <c r="D815" s="10"/>
      <c r="E815" s="573"/>
      <c r="F815" s="573"/>
      <c r="G815" s="573"/>
      <c r="H815" s="671"/>
    </row>
    <row r="816" spans="2:8" ht="15.6" customHeight="1" x14ac:dyDescent="0.25">
      <c r="B816" s="10"/>
      <c r="C816" s="10"/>
      <c r="D816" s="10"/>
      <c r="E816" s="573"/>
      <c r="F816" s="573"/>
      <c r="G816" s="573"/>
      <c r="H816" s="671"/>
    </row>
    <row r="817" spans="2:8" ht="15.6" customHeight="1" x14ac:dyDescent="0.25">
      <c r="B817" s="10"/>
      <c r="C817" s="10"/>
      <c r="D817" s="10"/>
      <c r="E817" s="573"/>
      <c r="F817" s="573"/>
      <c r="G817" s="573"/>
      <c r="H817" s="671"/>
    </row>
    <row r="818" spans="2:8" ht="15.6" customHeight="1" x14ac:dyDescent="0.25">
      <c r="B818" s="10"/>
      <c r="C818" s="10"/>
      <c r="D818" s="10"/>
      <c r="E818" s="573"/>
      <c r="F818" s="573"/>
      <c r="G818" s="573"/>
      <c r="H818" s="671"/>
    </row>
    <row r="819" spans="2:8" ht="15.6" customHeight="1" x14ac:dyDescent="0.25">
      <c r="B819" s="10"/>
      <c r="C819" s="10"/>
      <c r="D819" s="10"/>
      <c r="E819" s="573"/>
      <c r="F819" s="573"/>
      <c r="G819" s="573"/>
      <c r="H819" s="671"/>
    </row>
    <row r="820" spans="2:8" ht="15.6" customHeight="1" x14ac:dyDescent="0.25">
      <c r="B820" s="10"/>
      <c r="C820" s="10"/>
      <c r="D820" s="10"/>
      <c r="E820" s="573"/>
      <c r="F820" s="573"/>
      <c r="G820" s="573"/>
      <c r="H820" s="671"/>
    </row>
    <row r="821" spans="2:8" ht="15.6" customHeight="1" x14ac:dyDescent="0.25">
      <c r="B821" s="10"/>
      <c r="C821" s="10"/>
      <c r="D821" s="10"/>
      <c r="E821" s="573"/>
      <c r="F821" s="573"/>
      <c r="G821" s="573"/>
      <c r="H821" s="671"/>
    </row>
    <row r="822" spans="2:8" ht="15.6" customHeight="1" x14ac:dyDescent="0.25">
      <c r="B822" s="10"/>
      <c r="C822" s="10"/>
      <c r="D822" s="10"/>
      <c r="E822" s="573"/>
      <c r="F822" s="573"/>
      <c r="G822" s="573"/>
      <c r="H822" s="671"/>
    </row>
    <row r="823" spans="2:8" ht="15.6" customHeight="1" x14ac:dyDescent="0.25">
      <c r="B823" s="10"/>
      <c r="C823" s="10"/>
      <c r="D823" s="10"/>
      <c r="E823" s="573"/>
      <c r="F823" s="573"/>
      <c r="G823" s="573"/>
      <c r="H823" s="671"/>
    </row>
    <row r="824" spans="2:8" ht="15.6" customHeight="1" x14ac:dyDescent="0.25">
      <c r="B824" s="10"/>
      <c r="C824" s="10"/>
      <c r="D824" s="10"/>
      <c r="E824" s="573"/>
      <c r="F824" s="573"/>
      <c r="G824" s="573"/>
      <c r="H824" s="671"/>
    </row>
    <row r="825" spans="2:8" ht="15.6" customHeight="1" x14ac:dyDescent="0.25">
      <c r="B825" s="10"/>
      <c r="C825" s="10"/>
      <c r="D825" s="10"/>
      <c r="E825" s="573"/>
      <c r="F825" s="573"/>
      <c r="G825" s="573"/>
      <c r="H825" s="671"/>
    </row>
    <row r="826" spans="2:8" ht="15.6" customHeight="1" x14ac:dyDescent="0.25">
      <c r="B826" s="10"/>
      <c r="C826" s="10"/>
      <c r="D826" s="10"/>
      <c r="E826" s="573"/>
      <c r="F826" s="573"/>
      <c r="G826" s="573"/>
      <c r="H826" s="671"/>
    </row>
    <row r="827" spans="2:8" ht="15.6" customHeight="1" x14ac:dyDescent="0.25">
      <c r="B827" s="10"/>
      <c r="C827" s="10"/>
      <c r="D827" s="10"/>
      <c r="E827" s="573"/>
      <c r="F827" s="573"/>
      <c r="G827" s="573"/>
      <c r="H827" s="671"/>
    </row>
    <row r="828" spans="2:8" ht="15.6" customHeight="1" x14ac:dyDescent="0.25">
      <c r="B828" s="10"/>
      <c r="C828" s="10"/>
      <c r="D828" s="10"/>
      <c r="E828" s="573"/>
      <c r="F828" s="573"/>
      <c r="G828" s="573"/>
      <c r="H828" s="671"/>
    </row>
    <row r="829" spans="2:8" ht="15.6" customHeight="1" x14ac:dyDescent="0.25">
      <c r="B829" s="10"/>
      <c r="C829" s="10"/>
      <c r="D829" s="10"/>
      <c r="E829" s="573"/>
      <c r="F829" s="573"/>
      <c r="G829" s="573"/>
      <c r="H829" s="671"/>
    </row>
    <row r="830" spans="2:8" ht="15.6" customHeight="1" x14ac:dyDescent="0.25">
      <c r="B830" s="10"/>
      <c r="C830" s="10"/>
      <c r="D830" s="10"/>
      <c r="E830" s="573"/>
      <c r="F830" s="573"/>
      <c r="G830" s="573"/>
      <c r="H830" s="671"/>
    </row>
    <row r="831" spans="2:8" ht="15.6" customHeight="1" x14ac:dyDescent="0.25">
      <c r="B831" s="10"/>
      <c r="C831" s="10"/>
      <c r="D831" s="10"/>
      <c r="E831" s="573"/>
      <c r="F831" s="573"/>
      <c r="G831" s="573"/>
      <c r="H831" s="671"/>
    </row>
    <row r="832" spans="2:8" ht="15.6" customHeight="1" x14ac:dyDescent="0.25">
      <c r="B832" s="10"/>
      <c r="C832" s="10"/>
      <c r="D832" s="10"/>
      <c r="E832" s="573"/>
      <c r="F832" s="573"/>
      <c r="G832" s="573"/>
      <c r="H832" s="671"/>
    </row>
    <row r="833" spans="2:8" ht="15.6" customHeight="1" x14ac:dyDescent="0.25">
      <c r="B833" s="10"/>
      <c r="C833" s="10"/>
      <c r="D833" s="10"/>
      <c r="E833" s="573"/>
      <c r="F833" s="573"/>
      <c r="G833" s="573"/>
      <c r="H833" s="671"/>
    </row>
    <row r="834" spans="2:8" ht="15.6" customHeight="1" x14ac:dyDescent="0.25">
      <c r="B834" s="10"/>
      <c r="C834" s="10"/>
      <c r="D834" s="10"/>
      <c r="E834" s="573"/>
      <c r="F834" s="573"/>
      <c r="G834" s="573"/>
      <c r="H834" s="671"/>
    </row>
    <row r="835" spans="2:8" ht="15.6" customHeight="1" x14ac:dyDescent="0.25">
      <c r="B835" s="10"/>
      <c r="C835" s="10"/>
      <c r="D835" s="10"/>
      <c r="E835" s="573"/>
      <c r="F835" s="573"/>
      <c r="G835" s="573"/>
      <c r="H835" s="671"/>
    </row>
    <row r="836" spans="2:8" ht="15.6" customHeight="1" x14ac:dyDescent="0.25">
      <c r="B836" s="10"/>
      <c r="C836" s="10"/>
      <c r="D836" s="10"/>
      <c r="E836" s="573"/>
      <c r="F836" s="573"/>
      <c r="G836" s="573"/>
      <c r="H836" s="671"/>
    </row>
    <row r="837" spans="2:8" ht="15.6" customHeight="1" x14ac:dyDescent="0.25">
      <c r="B837" s="10"/>
      <c r="C837" s="10"/>
      <c r="D837" s="10"/>
      <c r="E837" s="573"/>
      <c r="F837" s="573"/>
      <c r="G837" s="573"/>
      <c r="H837" s="671"/>
    </row>
    <row r="838" spans="2:8" ht="15.6" customHeight="1" x14ac:dyDescent="0.25">
      <c r="B838" s="10"/>
      <c r="C838" s="10"/>
      <c r="D838" s="10"/>
      <c r="E838" s="573"/>
      <c r="F838" s="573"/>
      <c r="G838" s="573"/>
      <c r="H838" s="671"/>
    </row>
    <row r="839" spans="2:8" ht="15.6" customHeight="1" x14ac:dyDescent="0.25">
      <c r="B839" s="10"/>
      <c r="C839" s="10"/>
      <c r="D839" s="10"/>
      <c r="E839" s="573"/>
      <c r="F839" s="573"/>
      <c r="G839" s="573"/>
      <c r="H839" s="671"/>
    </row>
    <row r="840" spans="2:8" ht="15.6" customHeight="1" x14ac:dyDescent="0.25">
      <c r="B840" s="10"/>
      <c r="C840" s="10"/>
      <c r="D840" s="10"/>
      <c r="E840" s="573"/>
      <c r="F840" s="573"/>
      <c r="G840" s="573"/>
      <c r="H840" s="671"/>
    </row>
    <row r="841" spans="2:8" ht="15.6" customHeight="1" x14ac:dyDescent="0.25">
      <c r="B841" s="10"/>
      <c r="C841" s="10"/>
      <c r="D841" s="10"/>
      <c r="E841" s="573"/>
      <c r="F841" s="573"/>
      <c r="G841" s="573"/>
      <c r="H841" s="671"/>
    </row>
    <row r="842" spans="2:8" ht="15.6" customHeight="1" x14ac:dyDescent="0.25">
      <c r="B842" s="10"/>
      <c r="C842" s="10"/>
      <c r="D842" s="10"/>
      <c r="E842" s="573"/>
      <c r="F842" s="573"/>
      <c r="G842" s="573"/>
      <c r="H842" s="671"/>
    </row>
    <row r="843" spans="2:8" ht="15.6" customHeight="1" x14ac:dyDescent="0.25">
      <c r="B843" s="10"/>
      <c r="C843" s="10"/>
      <c r="D843" s="10"/>
      <c r="E843" s="573"/>
      <c r="F843" s="573"/>
      <c r="G843" s="573"/>
      <c r="H843" s="671"/>
    </row>
    <row r="844" spans="2:8" ht="15.6" customHeight="1" x14ac:dyDescent="0.25">
      <c r="B844" s="10"/>
      <c r="C844" s="10"/>
      <c r="D844" s="10"/>
      <c r="E844" s="573"/>
      <c r="F844" s="573"/>
      <c r="G844" s="573"/>
      <c r="H844" s="671"/>
    </row>
    <row r="845" spans="2:8" ht="15.6" customHeight="1" x14ac:dyDescent="0.25">
      <c r="B845" s="10"/>
      <c r="C845" s="10"/>
      <c r="D845" s="10"/>
      <c r="E845" s="573"/>
      <c r="F845" s="573"/>
      <c r="G845" s="573"/>
      <c r="H845" s="671"/>
    </row>
    <row r="846" spans="2:8" ht="15.6" customHeight="1" x14ac:dyDescent="0.25">
      <c r="B846" s="10"/>
      <c r="C846" s="10"/>
      <c r="D846" s="10"/>
      <c r="E846" s="573"/>
      <c r="F846" s="573"/>
      <c r="G846" s="573"/>
      <c r="H846" s="671"/>
    </row>
    <row r="847" spans="2:8" ht="15.6" customHeight="1" x14ac:dyDescent="0.25">
      <c r="B847" s="10"/>
      <c r="C847" s="10"/>
      <c r="D847" s="10"/>
      <c r="E847" s="573"/>
      <c r="F847" s="573"/>
      <c r="G847" s="573"/>
      <c r="H847" s="671"/>
    </row>
    <row r="848" spans="2:8" ht="15.6" customHeight="1" x14ac:dyDescent="0.25">
      <c r="B848" s="10"/>
      <c r="C848" s="10"/>
      <c r="D848" s="10"/>
      <c r="E848" s="573"/>
      <c r="F848" s="573"/>
      <c r="G848" s="573"/>
      <c r="H848" s="671"/>
    </row>
    <row r="849" spans="2:8" ht="15.6" customHeight="1" x14ac:dyDescent="0.25">
      <c r="B849" s="10"/>
      <c r="C849" s="10"/>
      <c r="D849" s="10"/>
      <c r="E849" s="573"/>
      <c r="F849" s="573"/>
      <c r="G849" s="573"/>
      <c r="H849" s="671"/>
    </row>
    <row r="850" spans="2:8" ht="15.6" customHeight="1" x14ac:dyDescent="0.25">
      <c r="B850" s="10"/>
      <c r="C850" s="10"/>
      <c r="D850" s="10"/>
      <c r="E850" s="573"/>
      <c r="F850" s="573"/>
      <c r="G850" s="573"/>
      <c r="H850" s="671"/>
    </row>
    <row r="851" spans="2:8" ht="15.6" customHeight="1" x14ac:dyDescent="0.25">
      <c r="B851" s="10"/>
      <c r="C851" s="10"/>
      <c r="D851" s="10"/>
      <c r="E851" s="573"/>
      <c r="F851" s="573"/>
      <c r="G851" s="573"/>
      <c r="H851" s="671"/>
    </row>
    <row r="852" spans="2:8" ht="15.6" customHeight="1" x14ac:dyDescent="0.25">
      <c r="B852" s="10"/>
      <c r="C852" s="10"/>
      <c r="D852" s="10"/>
      <c r="E852" s="573"/>
      <c r="F852" s="573"/>
      <c r="G852" s="573"/>
      <c r="H852" s="671"/>
    </row>
    <row r="853" spans="2:8" ht="15.6" customHeight="1" x14ac:dyDescent="0.25">
      <c r="B853" s="10"/>
      <c r="C853" s="10"/>
      <c r="D853" s="10"/>
      <c r="E853" s="573"/>
      <c r="F853" s="573"/>
      <c r="G853" s="573"/>
      <c r="H853" s="671"/>
    </row>
    <row r="854" spans="2:8" ht="15.6" customHeight="1" x14ac:dyDescent="0.25">
      <c r="B854" s="10"/>
      <c r="C854" s="10"/>
      <c r="D854" s="10"/>
      <c r="E854" s="573"/>
      <c r="F854" s="573"/>
      <c r="G854" s="573"/>
      <c r="H854" s="671"/>
    </row>
    <row r="855" spans="2:8" ht="15.6" customHeight="1" x14ac:dyDescent="0.25">
      <c r="B855" s="10"/>
      <c r="C855" s="10"/>
      <c r="D855" s="10"/>
      <c r="E855" s="573"/>
      <c r="F855" s="573"/>
      <c r="G855" s="573"/>
      <c r="H855" s="671"/>
    </row>
    <row r="856" spans="2:8" ht="15.6" customHeight="1" x14ac:dyDescent="0.25">
      <c r="B856" s="10"/>
      <c r="C856" s="10"/>
      <c r="D856" s="10"/>
      <c r="E856" s="573"/>
      <c r="F856" s="573"/>
      <c r="G856" s="573"/>
      <c r="H856" s="671"/>
    </row>
    <row r="857" spans="2:8" ht="15.6" customHeight="1" x14ac:dyDescent="0.25">
      <c r="B857" s="10"/>
      <c r="C857" s="10"/>
      <c r="D857" s="10"/>
      <c r="E857" s="573"/>
      <c r="F857" s="573"/>
      <c r="G857" s="573"/>
      <c r="H857" s="671"/>
    </row>
    <row r="858" spans="2:8" ht="15.6" customHeight="1" x14ac:dyDescent="0.25">
      <c r="B858" s="10"/>
      <c r="C858" s="10"/>
      <c r="D858" s="10"/>
      <c r="E858" s="573"/>
      <c r="F858" s="573"/>
      <c r="G858" s="573"/>
      <c r="H858" s="671"/>
    </row>
    <row r="859" spans="2:8" ht="15.6" customHeight="1" x14ac:dyDescent="0.25">
      <c r="B859" s="10"/>
      <c r="C859" s="10"/>
      <c r="D859" s="10"/>
      <c r="E859" s="573"/>
      <c r="F859" s="573"/>
      <c r="G859" s="573"/>
      <c r="H859" s="671"/>
    </row>
    <row r="860" spans="2:8" ht="15.6" customHeight="1" x14ac:dyDescent="0.25">
      <c r="B860" s="10"/>
      <c r="C860" s="10"/>
      <c r="D860" s="10"/>
      <c r="E860" s="573"/>
      <c r="F860" s="573"/>
      <c r="G860" s="573"/>
      <c r="H860" s="671"/>
    </row>
    <row r="861" spans="2:8" ht="15.6" customHeight="1" x14ac:dyDescent="0.25">
      <c r="B861" s="10"/>
      <c r="C861" s="10"/>
      <c r="D861" s="10"/>
      <c r="E861" s="573"/>
      <c r="F861" s="573"/>
      <c r="G861" s="573"/>
      <c r="H861" s="671"/>
    </row>
    <row r="862" spans="2:8" ht="15.6" customHeight="1" x14ac:dyDescent="0.25">
      <c r="B862" s="10"/>
      <c r="C862" s="10"/>
      <c r="D862" s="10"/>
      <c r="E862" s="573"/>
      <c r="F862" s="573"/>
      <c r="G862" s="573"/>
      <c r="H862" s="671"/>
    </row>
    <row r="863" spans="2:8" ht="15.6" customHeight="1" x14ac:dyDescent="0.25">
      <c r="B863" s="10"/>
      <c r="C863" s="10"/>
      <c r="D863" s="10"/>
      <c r="E863" s="573"/>
      <c r="F863" s="573"/>
      <c r="G863" s="573"/>
      <c r="H863" s="671"/>
    </row>
    <row r="864" spans="2:8" ht="15.6" customHeight="1" x14ac:dyDescent="0.25">
      <c r="B864" s="10"/>
      <c r="C864" s="10"/>
      <c r="D864" s="10"/>
      <c r="E864" s="573"/>
      <c r="F864" s="573"/>
      <c r="G864" s="573"/>
      <c r="H864" s="671"/>
    </row>
    <row r="865" spans="2:8" ht="15.6" customHeight="1" x14ac:dyDescent="0.25">
      <c r="B865" s="10"/>
      <c r="C865" s="10"/>
      <c r="D865" s="10"/>
      <c r="E865" s="573"/>
      <c r="F865" s="573"/>
      <c r="G865" s="573"/>
      <c r="H865" s="671"/>
    </row>
    <row r="866" spans="2:8" ht="15.6" customHeight="1" x14ac:dyDescent="0.25">
      <c r="B866" s="10"/>
      <c r="C866" s="10"/>
      <c r="D866" s="10"/>
      <c r="E866" s="573"/>
      <c r="F866" s="573"/>
      <c r="G866" s="573"/>
      <c r="H866" s="671"/>
    </row>
    <row r="867" spans="2:8" ht="15.6" customHeight="1" x14ac:dyDescent="0.25">
      <c r="B867" s="10"/>
      <c r="C867" s="10"/>
      <c r="D867" s="10"/>
      <c r="E867" s="573"/>
      <c r="F867" s="573"/>
      <c r="G867" s="573"/>
      <c r="H867" s="671"/>
    </row>
    <row r="868" spans="2:8" ht="15.6" customHeight="1" x14ac:dyDescent="0.25">
      <c r="B868" s="10"/>
      <c r="C868" s="10"/>
      <c r="D868" s="10"/>
      <c r="E868" s="573"/>
      <c r="F868" s="573"/>
      <c r="G868" s="573"/>
      <c r="H868" s="671"/>
    </row>
    <row r="869" spans="2:8" ht="15.6" customHeight="1" x14ac:dyDescent="0.25">
      <c r="B869" s="10"/>
      <c r="C869" s="10"/>
      <c r="D869" s="10"/>
      <c r="E869" s="573"/>
      <c r="F869" s="573"/>
      <c r="G869" s="573"/>
      <c r="H869" s="671"/>
    </row>
    <row r="870" spans="2:8" ht="15.6" customHeight="1" x14ac:dyDescent="0.25">
      <c r="B870" s="10"/>
      <c r="C870" s="10"/>
      <c r="D870" s="10"/>
      <c r="E870" s="573"/>
      <c r="F870" s="573"/>
      <c r="G870" s="573"/>
      <c r="H870" s="671"/>
    </row>
    <row r="871" spans="2:8" ht="15.6" customHeight="1" x14ac:dyDescent="0.25">
      <c r="B871" s="10"/>
      <c r="C871" s="10"/>
      <c r="D871" s="10"/>
      <c r="E871" s="573"/>
      <c r="F871" s="573"/>
      <c r="G871" s="573"/>
      <c r="H871" s="671"/>
    </row>
    <row r="872" spans="2:8" ht="15.6" customHeight="1" x14ac:dyDescent="0.25">
      <c r="B872" s="10"/>
      <c r="C872" s="10"/>
      <c r="D872" s="10"/>
      <c r="E872" s="573"/>
      <c r="F872" s="573"/>
      <c r="G872" s="573"/>
      <c r="H872" s="671"/>
    </row>
    <row r="873" spans="2:8" ht="15.6" customHeight="1" x14ac:dyDescent="0.25">
      <c r="B873" s="10"/>
      <c r="C873" s="10"/>
      <c r="D873" s="10"/>
      <c r="E873" s="573"/>
      <c r="F873" s="573"/>
      <c r="G873" s="573"/>
      <c r="H873" s="671"/>
    </row>
    <row r="874" spans="2:8" ht="15.6" customHeight="1" x14ac:dyDescent="0.25">
      <c r="B874" s="10"/>
      <c r="C874" s="10"/>
      <c r="D874" s="10"/>
      <c r="E874" s="573"/>
      <c r="F874" s="573"/>
      <c r="G874" s="573"/>
      <c r="H874" s="671"/>
    </row>
    <row r="875" spans="2:8" ht="15.6" customHeight="1" x14ac:dyDescent="0.25">
      <c r="B875" s="10"/>
      <c r="C875" s="10"/>
      <c r="D875" s="10"/>
      <c r="E875" s="573"/>
      <c r="F875" s="573"/>
      <c r="G875" s="573"/>
      <c r="H875" s="671"/>
    </row>
    <row r="876" spans="2:8" ht="15.6" customHeight="1" x14ac:dyDescent="0.25">
      <c r="B876" s="10"/>
      <c r="C876" s="10"/>
      <c r="D876" s="10"/>
      <c r="E876" s="573"/>
      <c r="F876" s="573"/>
      <c r="G876" s="573"/>
      <c r="H876" s="671"/>
    </row>
    <row r="877" spans="2:8" ht="15.6" customHeight="1" x14ac:dyDescent="0.25">
      <c r="B877" s="10"/>
      <c r="C877" s="10"/>
      <c r="D877" s="10"/>
      <c r="E877" s="573"/>
      <c r="F877" s="573"/>
      <c r="G877" s="573"/>
      <c r="H877" s="671"/>
    </row>
    <row r="878" spans="2:8" ht="15.6" customHeight="1" x14ac:dyDescent="0.25">
      <c r="B878" s="10"/>
      <c r="C878" s="10"/>
      <c r="D878" s="10"/>
      <c r="E878" s="573"/>
      <c r="F878" s="573"/>
      <c r="G878" s="573"/>
      <c r="H878" s="671"/>
    </row>
    <row r="879" spans="2:8" ht="15.6" customHeight="1" x14ac:dyDescent="0.25">
      <c r="B879" s="10"/>
      <c r="C879" s="10"/>
      <c r="D879" s="10"/>
      <c r="E879" s="573"/>
      <c r="F879" s="573"/>
      <c r="G879" s="573"/>
      <c r="H879" s="671"/>
    </row>
    <row r="880" spans="2:8" ht="15.6" customHeight="1" x14ac:dyDescent="0.25">
      <c r="B880" s="10"/>
      <c r="C880" s="10"/>
      <c r="D880" s="10"/>
      <c r="E880" s="573"/>
      <c r="F880" s="573"/>
      <c r="G880" s="573"/>
      <c r="H880" s="671"/>
    </row>
    <row r="881" spans="2:8" ht="15.6" customHeight="1" x14ac:dyDescent="0.25">
      <c r="B881" s="10"/>
      <c r="C881" s="10"/>
      <c r="D881" s="10"/>
      <c r="E881" s="573"/>
      <c r="F881" s="573"/>
      <c r="G881" s="573"/>
      <c r="H881" s="671"/>
    </row>
    <row r="882" spans="2:8" ht="15.6" customHeight="1" x14ac:dyDescent="0.25">
      <c r="B882" s="10"/>
      <c r="C882" s="10"/>
      <c r="D882" s="10"/>
      <c r="E882" s="573"/>
      <c r="F882" s="573"/>
      <c r="G882" s="573"/>
      <c r="H882" s="671"/>
    </row>
    <row r="883" spans="2:8" ht="15.6" customHeight="1" x14ac:dyDescent="0.25">
      <c r="B883" s="10"/>
      <c r="C883" s="10"/>
      <c r="D883" s="10"/>
      <c r="E883" s="573"/>
      <c r="F883" s="573"/>
      <c r="G883" s="573"/>
      <c r="H883" s="671"/>
    </row>
    <row r="884" spans="2:8" ht="15.6" customHeight="1" x14ac:dyDescent="0.25">
      <c r="B884" s="10"/>
      <c r="C884" s="10"/>
      <c r="D884" s="10"/>
      <c r="E884" s="573"/>
      <c r="F884" s="573"/>
      <c r="G884" s="573"/>
      <c r="H884" s="671"/>
    </row>
    <row r="885" spans="2:8" ht="15.6" customHeight="1" x14ac:dyDescent="0.25">
      <c r="B885" s="10"/>
      <c r="C885" s="10"/>
      <c r="D885" s="10"/>
      <c r="E885" s="573"/>
      <c r="F885" s="573"/>
      <c r="G885" s="573"/>
      <c r="H885" s="671"/>
    </row>
    <row r="886" spans="2:8" ht="15.6" customHeight="1" x14ac:dyDescent="0.25">
      <c r="B886" s="10"/>
      <c r="C886" s="10"/>
      <c r="D886" s="10"/>
      <c r="E886" s="573"/>
      <c r="F886" s="573"/>
      <c r="G886" s="573"/>
      <c r="H886" s="671"/>
    </row>
    <row r="887" spans="2:8" ht="15.6" customHeight="1" x14ac:dyDescent="0.25">
      <c r="B887" s="10"/>
      <c r="C887" s="10"/>
      <c r="D887" s="10"/>
      <c r="E887" s="573"/>
      <c r="F887" s="573"/>
      <c r="G887" s="573"/>
      <c r="H887" s="671"/>
    </row>
    <row r="888" spans="2:8" ht="15.6" customHeight="1" x14ac:dyDescent="0.25">
      <c r="B888" s="10"/>
      <c r="C888" s="10"/>
      <c r="D888" s="10"/>
      <c r="E888" s="573"/>
      <c r="F888" s="573"/>
      <c r="G888" s="573"/>
      <c r="H888" s="671"/>
    </row>
    <row r="889" spans="2:8" ht="15.6" customHeight="1" x14ac:dyDescent="0.25">
      <c r="B889" s="10"/>
      <c r="C889" s="10"/>
      <c r="D889" s="10"/>
      <c r="E889" s="573"/>
      <c r="F889" s="573"/>
      <c r="G889" s="573"/>
      <c r="H889" s="671"/>
    </row>
    <row r="890" spans="2:8" ht="15.6" customHeight="1" x14ac:dyDescent="0.25">
      <c r="B890" s="10"/>
      <c r="C890" s="10"/>
      <c r="D890" s="10"/>
      <c r="E890" s="573"/>
      <c r="F890" s="573"/>
      <c r="G890" s="573"/>
      <c r="H890" s="671"/>
    </row>
    <row r="891" spans="2:8" ht="15.6" customHeight="1" x14ac:dyDescent="0.25">
      <c r="B891" s="10"/>
      <c r="C891" s="10"/>
      <c r="D891" s="10"/>
      <c r="E891" s="573"/>
      <c r="F891" s="573"/>
      <c r="G891" s="573"/>
      <c r="H891" s="671"/>
    </row>
    <row r="892" spans="2:8" ht="15.6" customHeight="1" x14ac:dyDescent="0.25">
      <c r="B892" s="10"/>
      <c r="C892" s="10"/>
      <c r="D892" s="10"/>
      <c r="E892" s="573"/>
      <c r="F892" s="573"/>
      <c r="G892" s="573"/>
      <c r="H892" s="671"/>
    </row>
    <row r="893" spans="2:8" ht="15.6" customHeight="1" x14ac:dyDescent="0.25">
      <c r="B893" s="10"/>
      <c r="C893" s="10"/>
      <c r="D893" s="10"/>
      <c r="E893" s="573"/>
      <c r="F893" s="573"/>
      <c r="G893" s="573"/>
      <c r="H893" s="671"/>
    </row>
    <row r="894" spans="2:8" ht="15.6" customHeight="1" x14ac:dyDescent="0.25">
      <c r="B894" s="10"/>
      <c r="C894" s="10"/>
      <c r="D894" s="10"/>
      <c r="E894" s="573"/>
      <c r="F894" s="573"/>
      <c r="G894" s="573"/>
      <c r="H894" s="671"/>
    </row>
    <row r="895" spans="2:8" ht="15.6" customHeight="1" x14ac:dyDescent="0.25">
      <c r="B895" s="10"/>
      <c r="C895" s="10"/>
      <c r="D895" s="10"/>
      <c r="E895" s="573"/>
      <c r="F895" s="573"/>
      <c r="G895" s="573"/>
      <c r="H895" s="671"/>
    </row>
    <row r="896" spans="2:8" ht="15.6" customHeight="1" x14ac:dyDescent="0.25">
      <c r="B896" s="10"/>
      <c r="C896" s="10"/>
      <c r="D896" s="10"/>
      <c r="E896" s="573"/>
      <c r="F896" s="573"/>
      <c r="G896" s="573"/>
      <c r="H896" s="671"/>
    </row>
    <row r="897" spans="2:8" ht="15.6" customHeight="1" x14ac:dyDescent="0.25">
      <c r="B897" s="10"/>
      <c r="C897" s="10"/>
      <c r="D897" s="10"/>
      <c r="E897" s="573"/>
      <c r="F897" s="573"/>
      <c r="G897" s="573"/>
      <c r="H897" s="671"/>
    </row>
    <row r="898" spans="2:8" ht="15.6" customHeight="1" x14ac:dyDescent="0.25">
      <c r="B898" s="10"/>
      <c r="C898" s="10"/>
      <c r="D898" s="10"/>
      <c r="E898" s="573"/>
      <c r="F898" s="573"/>
      <c r="G898" s="573"/>
      <c r="H898" s="671"/>
    </row>
    <row r="899" spans="2:8" ht="15.6" customHeight="1" x14ac:dyDescent="0.25">
      <c r="B899" s="10"/>
      <c r="C899" s="10"/>
      <c r="D899" s="10"/>
      <c r="E899" s="573"/>
      <c r="F899" s="573"/>
      <c r="G899" s="573"/>
      <c r="H899" s="671"/>
    </row>
    <row r="900" spans="2:8" ht="15.6" customHeight="1" x14ac:dyDescent="0.25">
      <c r="B900" s="10"/>
      <c r="C900" s="10"/>
      <c r="D900" s="10"/>
      <c r="E900" s="573"/>
      <c r="F900" s="573"/>
      <c r="G900" s="573"/>
      <c r="H900" s="671"/>
    </row>
    <row r="901" spans="2:8" ht="15.6" customHeight="1" x14ac:dyDescent="0.25">
      <c r="B901" s="10"/>
      <c r="C901" s="10"/>
      <c r="D901" s="10"/>
      <c r="E901" s="573"/>
      <c r="F901" s="573"/>
      <c r="G901" s="573"/>
      <c r="H901" s="671"/>
    </row>
    <row r="902" spans="2:8" ht="15.6" customHeight="1" x14ac:dyDescent="0.25">
      <c r="B902" s="10"/>
      <c r="C902" s="10"/>
      <c r="D902" s="10"/>
      <c r="E902" s="573"/>
      <c r="F902" s="573"/>
      <c r="G902" s="573"/>
      <c r="H902" s="671"/>
    </row>
    <row r="903" spans="2:8" ht="15.6" customHeight="1" x14ac:dyDescent="0.25">
      <c r="B903" s="10"/>
      <c r="C903" s="10"/>
      <c r="D903" s="10"/>
      <c r="E903" s="573"/>
      <c r="F903" s="573"/>
      <c r="G903" s="573"/>
      <c r="H903" s="671"/>
    </row>
    <row r="904" spans="2:8" ht="15.6" customHeight="1" x14ac:dyDescent="0.25">
      <c r="B904" s="10"/>
      <c r="C904" s="10"/>
      <c r="D904" s="10"/>
      <c r="E904" s="573"/>
      <c r="F904" s="573"/>
      <c r="G904" s="573"/>
      <c r="H904" s="671"/>
    </row>
    <row r="905" spans="2:8" ht="15.6" customHeight="1" x14ac:dyDescent="0.25">
      <c r="B905" s="10"/>
      <c r="C905" s="10"/>
      <c r="D905" s="10"/>
      <c r="E905" s="573"/>
      <c r="F905" s="573"/>
      <c r="G905" s="573"/>
      <c r="H905" s="671"/>
    </row>
    <row r="906" spans="2:8" ht="15.6" customHeight="1" x14ac:dyDescent="0.25">
      <c r="B906" s="10"/>
      <c r="C906" s="10"/>
      <c r="D906" s="10"/>
      <c r="E906" s="573"/>
      <c r="F906" s="573"/>
      <c r="G906" s="573"/>
      <c r="H906" s="671"/>
    </row>
    <row r="907" spans="2:8" ht="15.6" customHeight="1" x14ac:dyDescent="0.25">
      <c r="B907" s="10"/>
      <c r="C907" s="10"/>
      <c r="D907" s="10"/>
      <c r="E907" s="573"/>
      <c r="F907" s="573"/>
      <c r="G907" s="573"/>
      <c r="H907" s="671"/>
    </row>
    <row r="908" spans="2:8" ht="15.6" customHeight="1" x14ac:dyDescent="0.25">
      <c r="B908" s="10"/>
      <c r="C908" s="10"/>
      <c r="D908" s="10"/>
      <c r="E908" s="573"/>
      <c r="F908" s="573"/>
      <c r="G908" s="573"/>
      <c r="H908" s="671"/>
    </row>
    <row r="909" spans="2:8" ht="15.6" customHeight="1" x14ac:dyDescent="0.25">
      <c r="B909" s="10"/>
      <c r="C909" s="10"/>
      <c r="D909" s="10"/>
      <c r="E909" s="573"/>
      <c r="F909" s="573"/>
      <c r="G909" s="573"/>
      <c r="H909" s="671"/>
    </row>
    <row r="910" spans="2:8" ht="15.6" customHeight="1" x14ac:dyDescent="0.25">
      <c r="B910" s="10"/>
      <c r="C910" s="10"/>
      <c r="D910" s="10"/>
      <c r="E910" s="573"/>
      <c r="F910" s="573"/>
      <c r="G910" s="573"/>
      <c r="H910" s="671"/>
    </row>
    <row r="911" spans="2:8" ht="15.6" customHeight="1" x14ac:dyDescent="0.25">
      <c r="B911" s="10"/>
      <c r="C911" s="10"/>
      <c r="D911" s="10"/>
      <c r="E911" s="573"/>
      <c r="F911" s="573"/>
      <c r="G911" s="573"/>
      <c r="H911" s="671"/>
    </row>
    <row r="912" spans="2:8" ht="15.6" customHeight="1" x14ac:dyDescent="0.25">
      <c r="B912" s="10"/>
      <c r="C912" s="10"/>
      <c r="D912" s="10"/>
      <c r="E912" s="573"/>
      <c r="F912" s="573"/>
      <c r="G912" s="573"/>
      <c r="H912" s="671"/>
    </row>
    <row r="913" spans="2:8" ht="15.6" customHeight="1" x14ac:dyDescent="0.25">
      <c r="B913" s="10"/>
      <c r="C913" s="10"/>
      <c r="D913" s="10"/>
      <c r="E913" s="573"/>
      <c r="F913" s="573"/>
      <c r="G913" s="573"/>
      <c r="H913" s="671"/>
    </row>
    <row r="914" spans="2:8" ht="15.6" customHeight="1" x14ac:dyDescent="0.25">
      <c r="B914" s="10"/>
      <c r="C914" s="10"/>
      <c r="D914" s="10"/>
      <c r="E914" s="573"/>
      <c r="F914" s="573"/>
      <c r="G914" s="573"/>
      <c r="H914" s="671"/>
    </row>
    <row r="915" spans="2:8" ht="15.6" customHeight="1" x14ac:dyDescent="0.25">
      <c r="B915" s="10"/>
      <c r="C915" s="10"/>
      <c r="D915" s="10"/>
      <c r="E915" s="573"/>
      <c r="F915" s="573"/>
      <c r="G915" s="573"/>
      <c r="H915" s="671"/>
    </row>
    <row r="916" spans="2:8" ht="15.6" customHeight="1" x14ac:dyDescent="0.25">
      <c r="B916" s="10"/>
      <c r="C916" s="10"/>
      <c r="D916" s="10"/>
      <c r="E916" s="573"/>
      <c r="F916" s="573"/>
      <c r="G916" s="573"/>
      <c r="H916" s="671"/>
    </row>
    <row r="917" spans="2:8" ht="15.6" customHeight="1" x14ac:dyDescent="0.25">
      <c r="B917" s="10"/>
      <c r="C917" s="10"/>
      <c r="D917" s="10"/>
      <c r="E917" s="573"/>
      <c r="F917" s="573"/>
      <c r="G917" s="573"/>
      <c r="H917" s="671"/>
    </row>
    <row r="918" spans="2:8" ht="15.6" customHeight="1" x14ac:dyDescent="0.25">
      <c r="B918" s="10"/>
      <c r="C918" s="10"/>
      <c r="D918" s="10"/>
      <c r="E918" s="573"/>
      <c r="F918" s="573"/>
      <c r="G918" s="573"/>
      <c r="H918" s="671"/>
    </row>
    <row r="919" spans="2:8" ht="15.6" customHeight="1" x14ac:dyDescent="0.25">
      <c r="B919" s="10"/>
      <c r="C919" s="10"/>
      <c r="D919" s="10"/>
      <c r="E919" s="573"/>
      <c r="F919" s="573"/>
      <c r="G919" s="573"/>
      <c r="H919" s="671"/>
    </row>
    <row r="920" spans="2:8" ht="15.6" customHeight="1" x14ac:dyDescent="0.25">
      <c r="B920" s="10"/>
      <c r="C920" s="10"/>
      <c r="D920" s="10"/>
      <c r="E920" s="573"/>
      <c r="F920" s="573"/>
      <c r="G920" s="573"/>
      <c r="H920" s="671"/>
    </row>
    <row r="921" spans="2:8" ht="15.6" customHeight="1" x14ac:dyDescent="0.25">
      <c r="B921" s="10"/>
      <c r="C921" s="10"/>
      <c r="D921" s="10"/>
      <c r="E921" s="573"/>
      <c r="F921" s="573"/>
      <c r="G921" s="573"/>
      <c r="H921" s="671"/>
    </row>
    <row r="922" spans="2:8" ht="15.6" customHeight="1" x14ac:dyDescent="0.25">
      <c r="B922" s="10"/>
      <c r="C922" s="10"/>
      <c r="D922" s="10"/>
      <c r="E922" s="573"/>
      <c r="F922" s="573"/>
      <c r="G922" s="573"/>
      <c r="H922" s="671"/>
    </row>
    <row r="923" spans="2:8" ht="15.6" customHeight="1" x14ac:dyDescent="0.25">
      <c r="B923" s="10"/>
      <c r="C923" s="10"/>
      <c r="D923" s="10"/>
      <c r="E923" s="573"/>
      <c r="F923" s="573"/>
      <c r="G923" s="573"/>
      <c r="H923" s="671"/>
    </row>
    <row r="924" spans="2:8" ht="15.6" customHeight="1" x14ac:dyDescent="0.25">
      <c r="B924" s="10"/>
      <c r="C924" s="10"/>
      <c r="D924" s="10"/>
      <c r="E924" s="573"/>
      <c r="F924" s="573"/>
      <c r="G924" s="573"/>
      <c r="H924" s="671"/>
    </row>
    <row r="925" spans="2:8" ht="15.6" customHeight="1" x14ac:dyDescent="0.25">
      <c r="B925" s="10"/>
      <c r="C925" s="10"/>
      <c r="D925" s="10"/>
      <c r="E925" s="573"/>
      <c r="F925" s="573"/>
      <c r="G925" s="573"/>
      <c r="H925" s="671"/>
    </row>
    <row r="926" spans="2:8" ht="15.6" customHeight="1" x14ac:dyDescent="0.25">
      <c r="B926" s="10"/>
      <c r="C926" s="10"/>
      <c r="D926" s="10"/>
      <c r="E926" s="573"/>
      <c r="F926" s="573"/>
      <c r="G926" s="573"/>
      <c r="H926" s="671"/>
    </row>
    <row r="927" spans="2:8" ht="15.6" customHeight="1" x14ac:dyDescent="0.25">
      <c r="B927" s="10"/>
      <c r="C927" s="10"/>
      <c r="D927" s="10"/>
      <c r="E927" s="573"/>
      <c r="F927" s="573"/>
      <c r="G927" s="573"/>
      <c r="H927" s="671"/>
    </row>
    <row r="928" spans="2:8" ht="15.6" customHeight="1" x14ac:dyDescent="0.25">
      <c r="B928" s="10"/>
      <c r="C928" s="10"/>
      <c r="D928" s="10"/>
      <c r="E928" s="573"/>
      <c r="F928" s="573"/>
      <c r="G928" s="573"/>
      <c r="H928" s="671"/>
    </row>
    <row r="929" spans="2:8" ht="15.6" customHeight="1" x14ac:dyDescent="0.25">
      <c r="B929" s="10"/>
      <c r="C929" s="10"/>
      <c r="D929" s="10"/>
      <c r="E929" s="573"/>
      <c r="F929" s="573"/>
      <c r="G929" s="573"/>
      <c r="H929" s="671"/>
    </row>
    <row r="930" spans="2:8" ht="15.6" customHeight="1" x14ac:dyDescent="0.25">
      <c r="B930" s="10"/>
      <c r="C930" s="10"/>
      <c r="D930" s="10"/>
      <c r="E930" s="573"/>
      <c r="F930" s="573"/>
      <c r="G930" s="573"/>
      <c r="H930" s="671"/>
    </row>
    <row r="931" spans="2:8" ht="15.6" customHeight="1" x14ac:dyDescent="0.25">
      <c r="B931" s="10"/>
      <c r="C931" s="10"/>
      <c r="D931" s="10"/>
      <c r="E931" s="573"/>
      <c r="F931" s="573"/>
      <c r="G931" s="573"/>
      <c r="H931" s="671"/>
    </row>
    <row r="932" spans="2:8" ht="15.6" customHeight="1" x14ac:dyDescent="0.25">
      <c r="B932" s="10"/>
      <c r="C932" s="10"/>
      <c r="D932" s="10"/>
      <c r="E932" s="573"/>
      <c r="F932" s="573"/>
      <c r="G932" s="573"/>
      <c r="H932" s="671"/>
    </row>
    <row r="933" spans="2:8" ht="15.6" customHeight="1" x14ac:dyDescent="0.25">
      <c r="B933" s="10"/>
      <c r="C933" s="10"/>
      <c r="D933" s="10"/>
      <c r="E933" s="573"/>
      <c r="F933" s="573"/>
      <c r="G933" s="573"/>
      <c r="H933" s="671"/>
    </row>
    <row r="934" spans="2:8" ht="15.6" customHeight="1" x14ac:dyDescent="0.25">
      <c r="B934" s="10"/>
      <c r="C934" s="10"/>
      <c r="D934" s="10"/>
      <c r="E934" s="573"/>
      <c r="F934" s="573"/>
      <c r="G934" s="573"/>
      <c r="H934" s="671"/>
    </row>
    <row r="935" spans="2:8" ht="15.6" customHeight="1" x14ac:dyDescent="0.25">
      <c r="B935" s="10"/>
      <c r="C935" s="10"/>
      <c r="D935" s="10"/>
      <c r="E935" s="573"/>
      <c r="F935" s="573"/>
      <c r="G935" s="573"/>
      <c r="H935" s="671"/>
    </row>
    <row r="936" spans="2:8" ht="15.6" customHeight="1" x14ac:dyDescent="0.25">
      <c r="B936" s="10"/>
      <c r="C936" s="10"/>
      <c r="D936" s="10"/>
      <c r="E936" s="573"/>
      <c r="F936" s="573"/>
      <c r="G936" s="573"/>
      <c r="H936" s="671"/>
    </row>
    <row r="937" spans="2:8" ht="15.6" customHeight="1" x14ac:dyDescent="0.25">
      <c r="B937" s="10"/>
      <c r="C937" s="10"/>
      <c r="D937" s="10"/>
      <c r="E937" s="573"/>
      <c r="F937" s="573"/>
      <c r="G937" s="573"/>
      <c r="H937" s="671"/>
    </row>
    <row r="938" spans="2:8" ht="15.6" customHeight="1" x14ac:dyDescent="0.25">
      <c r="B938" s="10"/>
      <c r="C938" s="10"/>
      <c r="D938" s="10"/>
      <c r="E938" s="573"/>
      <c r="F938" s="573"/>
      <c r="G938" s="573"/>
      <c r="H938" s="671"/>
    </row>
    <row r="939" spans="2:8" ht="15.6" customHeight="1" x14ac:dyDescent="0.25">
      <c r="B939" s="10"/>
      <c r="C939" s="10"/>
      <c r="D939" s="10"/>
      <c r="E939" s="573"/>
      <c r="F939" s="573"/>
      <c r="G939" s="573"/>
      <c r="H939" s="671"/>
    </row>
    <row r="940" spans="2:8" ht="15.6" customHeight="1" x14ac:dyDescent="0.25">
      <c r="B940" s="10"/>
      <c r="C940" s="10"/>
      <c r="D940" s="10"/>
      <c r="E940" s="573"/>
      <c r="F940" s="573"/>
      <c r="G940" s="573"/>
      <c r="H940" s="671"/>
    </row>
    <row r="941" spans="2:8" ht="15.6" customHeight="1" x14ac:dyDescent="0.25">
      <c r="B941" s="10"/>
      <c r="C941" s="10"/>
      <c r="D941" s="10"/>
      <c r="E941" s="573"/>
      <c r="F941" s="573"/>
      <c r="G941" s="573"/>
      <c r="H941" s="671"/>
    </row>
    <row r="942" spans="2:8" ht="15.6" customHeight="1" x14ac:dyDescent="0.25">
      <c r="B942" s="10"/>
      <c r="C942" s="10"/>
      <c r="D942" s="10"/>
      <c r="E942" s="573"/>
      <c r="F942" s="573"/>
      <c r="G942" s="573"/>
      <c r="H942" s="671"/>
    </row>
    <row r="943" spans="2:8" ht="15.6" customHeight="1" x14ac:dyDescent="0.25">
      <c r="B943" s="10"/>
      <c r="C943" s="10"/>
      <c r="D943" s="10"/>
      <c r="E943" s="573"/>
      <c r="F943" s="573"/>
      <c r="G943" s="573"/>
      <c r="H943" s="671"/>
    </row>
    <row r="944" spans="2:8" ht="15.6" customHeight="1" x14ac:dyDescent="0.25">
      <c r="B944" s="10"/>
      <c r="C944" s="10"/>
      <c r="D944" s="10"/>
      <c r="E944" s="573"/>
      <c r="F944" s="573"/>
      <c r="G944" s="573"/>
      <c r="H944" s="671"/>
    </row>
    <row r="945" spans="2:8" ht="15.6" customHeight="1" x14ac:dyDescent="0.25">
      <c r="B945" s="10"/>
      <c r="C945" s="10"/>
      <c r="D945" s="10"/>
      <c r="E945" s="573"/>
      <c r="F945" s="573"/>
      <c r="G945" s="573"/>
      <c r="H945" s="671"/>
    </row>
    <row r="946" spans="2:8" ht="15.6" customHeight="1" x14ac:dyDescent="0.25">
      <c r="B946" s="10"/>
      <c r="C946" s="10"/>
      <c r="D946" s="10"/>
      <c r="E946" s="573"/>
      <c r="F946" s="573"/>
      <c r="G946" s="573"/>
      <c r="H946" s="671"/>
    </row>
    <row r="947" spans="2:8" ht="15.6" customHeight="1" x14ac:dyDescent="0.25">
      <c r="B947" s="10"/>
      <c r="C947" s="10"/>
      <c r="D947" s="10"/>
      <c r="E947" s="573"/>
      <c r="F947" s="573"/>
      <c r="G947" s="573"/>
      <c r="H947" s="671"/>
    </row>
    <row r="948" spans="2:8" ht="15.6" customHeight="1" x14ac:dyDescent="0.25">
      <c r="B948" s="10"/>
      <c r="C948" s="10"/>
      <c r="D948" s="10"/>
      <c r="E948" s="573"/>
      <c r="F948" s="573"/>
      <c r="G948" s="573"/>
      <c r="H948" s="671"/>
    </row>
    <row r="949" spans="2:8" ht="15.6" customHeight="1" x14ac:dyDescent="0.25">
      <c r="B949" s="10"/>
      <c r="C949" s="10"/>
      <c r="D949" s="10"/>
      <c r="E949" s="573"/>
      <c r="F949" s="573"/>
      <c r="G949" s="573"/>
      <c r="H949" s="671"/>
    </row>
    <row r="950" spans="2:8" ht="15.6" customHeight="1" x14ac:dyDescent="0.25">
      <c r="B950" s="10"/>
      <c r="C950" s="10"/>
      <c r="D950" s="10"/>
      <c r="E950" s="573"/>
      <c r="F950" s="573"/>
      <c r="G950" s="573"/>
      <c r="H950" s="671"/>
    </row>
    <row r="951" spans="2:8" ht="15.6" customHeight="1" x14ac:dyDescent="0.25">
      <c r="B951" s="10"/>
      <c r="C951" s="10"/>
      <c r="D951" s="10"/>
      <c r="E951" s="573"/>
      <c r="F951" s="573"/>
      <c r="G951" s="573"/>
      <c r="H951" s="671"/>
    </row>
    <row r="952" spans="2:8" ht="15.6" customHeight="1" x14ac:dyDescent="0.25">
      <c r="B952" s="10"/>
      <c r="C952" s="10"/>
      <c r="D952" s="10"/>
      <c r="E952" s="573"/>
      <c r="F952" s="573"/>
      <c r="G952" s="573"/>
      <c r="H952" s="671"/>
    </row>
    <row r="953" spans="2:8" ht="15.6" customHeight="1" x14ac:dyDescent="0.25">
      <c r="B953" s="10"/>
      <c r="C953" s="10"/>
      <c r="D953" s="10"/>
      <c r="E953" s="573"/>
      <c r="F953" s="573"/>
      <c r="G953" s="573"/>
      <c r="H953" s="671"/>
    </row>
    <row r="954" spans="2:8" ht="15.6" customHeight="1" x14ac:dyDescent="0.25">
      <c r="B954" s="10"/>
      <c r="C954" s="10"/>
      <c r="D954" s="10"/>
      <c r="E954" s="573"/>
      <c r="F954" s="573"/>
      <c r="G954" s="573"/>
      <c r="H954" s="671"/>
    </row>
    <row r="955" spans="2:8" ht="15.6" customHeight="1" x14ac:dyDescent="0.25">
      <c r="B955" s="10"/>
      <c r="C955" s="10"/>
      <c r="D955" s="10"/>
      <c r="E955" s="573"/>
      <c r="F955" s="573"/>
      <c r="G955" s="573"/>
      <c r="H955" s="671"/>
    </row>
    <row r="956" spans="2:8" ht="15.6" customHeight="1" x14ac:dyDescent="0.25">
      <c r="B956" s="10"/>
      <c r="C956" s="10"/>
      <c r="D956" s="10"/>
      <c r="E956" s="573"/>
      <c r="F956" s="573"/>
      <c r="G956" s="573"/>
      <c r="H956" s="671"/>
    </row>
    <row r="957" spans="2:8" ht="15.6" customHeight="1" x14ac:dyDescent="0.25">
      <c r="B957" s="10"/>
      <c r="C957" s="10"/>
      <c r="D957" s="10"/>
      <c r="E957" s="573"/>
      <c r="F957" s="573"/>
      <c r="G957" s="573"/>
      <c r="H957" s="671"/>
    </row>
    <row r="958" spans="2:8" ht="15.6" customHeight="1" x14ac:dyDescent="0.25">
      <c r="B958" s="10"/>
      <c r="C958" s="10"/>
      <c r="D958" s="10"/>
      <c r="E958" s="573"/>
      <c r="F958" s="573"/>
      <c r="G958" s="573"/>
      <c r="H958" s="671"/>
    </row>
    <row r="959" spans="2:8" ht="15.6" customHeight="1" x14ac:dyDescent="0.25">
      <c r="B959" s="10"/>
      <c r="C959" s="10"/>
      <c r="D959" s="10"/>
      <c r="E959" s="573"/>
      <c r="F959" s="573"/>
      <c r="G959" s="573"/>
      <c r="H959" s="671"/>
    </row>
    <row r="960" spans="2:8" ht="15.6" customHeight="1" x14ac:dyDescent="0.25">
      <c r="B960" s="10"/>
      <c r="C960" s="10"/>
      <c r="D960" s="10"/>
      <c r="E960" s="573"/>
      <c r="F960" s="573"/>
      <c r="G960" s="573"/>
      <c r="H960" s="671"/>
    </row>
    <row r="961" spans="2:8" ht="15.6" customHeight="1" x14ac:dyDescent="0.25">
      <c r="B961" s="10"/>
      <c r="C961" s="10"/>
      <c r="D961" s="10"/>
      <c r="E961" s="573"/>
      <c r="F961" s="573"/>
      <c r="G961" s="573"/>
      <c r="H961" s="671"/>
    </row>
    <row r="962" spans="2:8" ht="15.6" customHeight="1" x14ac:dyDescent="0.25">
      <c r="B962" s="10"/>
      <c r="C962" s="10"/>
      <c r="D962" s="10"/>
      <c r="E962" s="573"/>
      <c r="F962" s="573"/>
      <c r="G962" s="573"/>
      <c r="H962" s="671"/>
    </row>
    <row r="963" spans="2:8" ht="15.6" customHeight="1" x14ac:dyDescent="0.25">
      <c r="B963" s="10"/>
      <c r="C963" s="10"/>
      <c r="D963" s="10"/>
      <c r="E963" s="573"/>
      <c r="F963" s="573"/>
      <c r="G963" s="573"/>
      <c r="H963" s="671"/>
    </row>
    <row r="964" spans="2:8" ht="15.6" customHeight="1" x14ac:dyDescent="0.25">
      <c r="B964" s="10"/>
      <c r="C964" s="10"/>
      <c r="D964" s="10"/>
      <c r="E964" s="573"/>
      <c r="F964" s="573"/>
      <c r="G964" s="573"/>
      <c r="H964" s="671"/>
    </row>
    <row r="965" spans="2:8" ht="15.6" customHeight="1" x14ac:dyDescent="0.25">
      <c r="B965" s="10"/>
      <c r="C965" s="10"/>
      <c r="D965" s="10"/>
      <c r="E965" s="573"/>
      <c r="F965" s="573"/>
      <c r="G965" s="573"/>
      <c r="H965" s="671"/>
    </row>
    <row r="966" spans="2:8" ht="15.6" customHeight="1" x14ac:dyDescent="0.25">
      <c r="B966" s="10"/>
      <c r="C966" s="10"/>
      <c r="D966" s="10"/>
      <c r="E966" s="573"/>
      <c r="F966" s="573"/>
      <c r="G966" s="573"/>
      <c r="H966" s="671"/>
    </row>
    <row r="967" spans="2:8" ht="15.6" customHeight="1" x14ac:dyDescent="0.25">
      <c r="B967" s="10"/>
      <c r="C967" s="10"/>
      <c r="D967" s="10"/>
      <c r="E967" s="573"/>
      <c r="F967" s="573"/>
      <c r="G967" s="573"/>
      <c r="H967" s="671"/>
    </row>
    <row r="968" spans="2:8" ht="15.6" customHeight="1" x14ac:dyDescent="0.25">
      <c r="B968" s="10"/>
      <c r="C968" s="10"/>
      <c r="D968" s="10"/>
      <c r="E968" s="573"/>
      <c r="F968" s="573"/>
      <c r="G968" s="573"/>
      <c r="H968" s="671"/>
    </row>
    <row r="969" spans="2:8" ht="15.6" customHeight="1" x14ac:dyDescent="0.25">
      <c r="B969" s="10"/>
      <c r="C969" s="10"/>
      <c r="D969" s="10"/>
      <c r="E969" s="573"/>
      <c r="F969" s="573"/>
      <c r="G969" s="573"/>
      <c r="H969" s="671"/>
    </row>
    <row r="970" spans="2:8" ht="15.6" customHeight="1" x14ac:dyDescent="0.25">
      <c r="B970" s="10"/>
      <c r="C970" s="10"/>
      <c r="D970" s="10"/>
      <c r="E970" s="573"/>
      <c r="F970" s="573"/>
      <c r="G970" s="573"/>
      <c r="H970" s="671"/>
    </row>
    <row r="971" spans="2:8" ht="15.6" customHeight="1" x14ac:dyDescent="0.25">
      <c r="B971" s="10"/>
      <c r="C971" s="10"/>
      <c r="D971" s="10"/>
      <c r="E971" s="573"/>
      <c r="F971" s="573"/>
      <c r="G971" s="573"/>
      <c r="H971" s="671"/>
    </row>
    <row r="972" spans="2:8" ht="15.6" customHeight="1" x14ac:dyDescent="0.25">
      <c r="B972" s="10"/>
      <c r="C972" s="10"/>
      <c r="D972" s="10"/>
      <c r="E972" s="573"/>
      <c r="F972" s="573"/>
      <c r="G972" s="573"/>
      <c r="H972" s="671"/>
    </row>
    <row r="973" spans="2:8" ht="15.6" customHeight="1" x14ac:dyDescent="0.25">
      <c r="B973" s="10"/>
      <c r="C973" s="10"/>
      <c r="D973" s="10"/>
      <c r="E973" s="573"/>
      <c r="F973" s="573"/>
      <c r="G973" s="573"/>
      <c r="H973" s="671"/>
    </row>
    <row r="974" spans="2:8" ht="15.6" customHeight="1" x14ac:dyDescent="0.25">
      <c r="B974" s="10"/>
      <c r="C974" s="10"/>
      <c r="D974" s="10"/>
      <c r="E974" s="573"/>
      <c r="F974" s="573"/>
      <c r="G974" s="573"/>
      <c r="H974" s="671"/>
    </row>
    <row r="975" spans="2:8" x14ac:dyDescent="0.25">
      <c r="B975" s="10"/>
      <c r="C975" s="10"/>
      <c r="D975" s="10"/>
      <c r="E975" s="573"/>
      <c r="F975" s="573"/>
      <c r="G975" s="573"/>
      <c r="H975" s="671"/>
    </row>
    <row r="976" spans="2:8" x14ac:dyDescent="0.25">
      <c r="B976" s="10"/>
      <c r="C976" s="10"/>
      <c r="D976" s="10"/>
      <c r="E976" s="573"/>
      <c r="F976" s="573"/>
      <c r="G976" s="573"/>
      <c r="H976" s="671"/>
    </row>
    <row r="977" spans="2:8" x14ac:dyDescent="0.25">
      <c r="B977" s="10"/>
      <c r="C977" s="10"/>
      <c r="D977" s="10"/>
      <c r="E977" s="573"/>
      <c r="F977" s="573"/>
      <c r="G977" s="573"/>
      <c r="H977" s="671"/>
    </row>
    <row r="978" spans="2:8" x14ac:dyDescent="0.25">
      <c r="B978" s="10"/>
      <c r="C978" s="10"/>
      <c r="D978" s="10"/>
      <c r="E978" s="573"/>
      <c r="F978" s="573"/>
      <c r="G978" s="573"/>
      <c r="H978" s="671"/>
    </row>
    <row r="979" spans="2:8" x14ac:dyDescent="0.25">
      <c r="B979" s="10"/>
      <c r="C979" s="10"/>
      <c r="D979" s="10"/>
      <c r="E979" s="573"/>
      <c r="F979" s="573"/>
      <c r="G979" s="573"/>
      <c r="H979" s="671"/>
    </row>
    <row r="980" spans="2:8" x14ac:dyDescent="0.25">
      <c r="B980" s="10"/>
      <c r="C980" s="10"/>
      <c r="D980" s="10"/>
      <c r="E980" s="573"/>
      <c r="F980" s="573"/>
      <c r="G980" s="573"/>
      <c r="H980" s="671"/>
    </row>
    <row r="981" spans="2:8" x14ac:dyDescent="0.25">
      <c r="B981" s="10"/>
      <c r="C981" s="10"/>
      <c r="D981" s="10"/>
      <c r="E981" s="573"/>
      <c r="F981" s="573"/>
      <c r="G981" s="573"/>
      <c r="H981" s="671"/>
    </row>
    <row r="982" spans="2:8" x14ac:dyDescent="0.25">
      <c r="B982" s="10"/>
      <c r="C982" s="10"/>
      <c r="D982" s="10"/>
      <c r="E982" s="573"/>
      <c r="F982" s="573"/>
      <c r="G982" s="573"/>
      <c r="H982" s="671"/>
    </row>
    <row r="983" spans="2:8" x14ac:dyDescent="0.25">
      <c r="B983" s="10"/>
      <c r="C983" s="10"/>
      <c r="D983" s="10"/>
      <c r="E983" s="573"/>
      <c r="F983" s="573"/>
      <c r="G983" s="573"/>
      <c r="H983" s="671"/>
    </row>
    <row r="984" spans="2:8" x14ac:dyDescent="0.25">
      <c r="B984" s="10"/>
      <c r="C984" s="10"/>
      <c r="D984" s="10"/>
      <c r="E984" s="573"/>
      <c r="F984" s="573"/>
      <c r="G984" s="573"/>
      <c r="H984" s="671"/>
    </row>
    <row r="985" spans="2:8" x14ac:dyDescent="0.25">
      <c r="B985" s="10"/>
      <c r="C985" s="10"/>
      <c r="D985" s="10"/>
      <c r="E985" s="573"/>
      <c r="F985" s="573"/>
      <c r="G985" s="573"/>
      <c r="H985" s="671"/>
    </row>
    <row r="986" spans="2:8" x14ac:dyDescent="0.25">
      <c r="B986" s="10"/>
      <c r="C986" s="10"/>
      <c r="D986" s="10"/>
      <c r="E986" s="573"/>
      <c r="F986" s="573"/>
      <c r="G986" s="573"/>
      <c r="H986" s="671"/>
    </row>
    <row r="987" spans="2:8" x14ac:dyDescent="0.25">
      <c r="B987" s="10"/>
      <c r="C987" s="10"/>
      <c r="D987" s="10"/>
      <c r="E987" s="573"/>
      <c r="F987" s="573"/>
      <c r="G987" s="573"/>
      <c r="H987" s="671"/>
    </row>
    <row r="988" spans="2:8" x14ac:dyDescent="0.25">
      <c r="B988" s="10"/>
      <c r="C988" s="10"/>
      <c r="D988" s="10"/>
      <c r="E988" s="573"/>
      <c r="F988" s="573"/>
      <c r="G988" s="573"/>
      <c r="H988" s="671"/>
    </row>
    <row r="989" spans="2:8" x14ac:dyDescent="0.25">
      <c r="B989" s="10"/>
      <c r="C989" s="10"/>
      <c r="D989" s="10"/>
      <c r="E989" s="573"/>
      <c r="F989" s="573"/>
      <c r="G989" s="573"/>
      <c r="H989" s="671"/>
    </row>
    <row r="990" spans="2:8" x14ac:dyDescent="0.25">
      <c r="B990" s="10"/>
      <c r="C990" s="10"/>
      <c r="D990" s="10"/>
      <c r="E990" s="573"/>
      <c r="F990" s="573"/>
      <c r="G990" s="573"/>
      <c r="H990" s="671"/>
    </row>
    <row r="991" spans="2:8" x14ac:dyDescent="0.25">
      <c r="B991" s="10"/>
      <c r="C991" s="10"/>
      <c r="D991" s="10"/>
      <c r="E991" s="573"/>
      <c r="F991" s="573"/>
      <c r="G991" s="573"/>
      <c r="H991" s="671"/>
    </row>
    <row r="992" spans="2:8" x14ac:dyDescent="0.25">
      <c r="B992" s="10"/>
      <c r="C992" s="10"/>
      <c r="D992" s="10"/>
      <c r="E992" s="573"/>
      <c r="F992" s="573"/>
      <c r="G992" s="573"/>
      <c r="H992" s="671"/>
    </row>
  </sheetData>
  <sheetProtection algorithmName="SHA-512" hashValue="enHMRIXBnyOzEHo8Z3OitCBVMykA0pTacePNcCKSp9ypP+S6/xzY+u4akPw9BG5AXAfLpKeP1Nd+cJ7b3poODg==" saltValue="2JMxREgYLU17yuubJBFCgg==" spinCount="100000" sheet="1" objects="1" scenarios="1"/>
  <hyperlinks>
    <hyperlink ref="A2" location="akoontan" display="🅜" xr:uid="{821C90E6-ADE6-42C6-BA89-63EB3F9C3901}"/>
  </hyperlinks>
  <pageMargins left="0.7" right="0.7" top="0.75" bottom="0.75" header="0.3" footer="0.3"/>
  <pageSetup scale="87"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6EFE7-EFF5-4A48-A552-CF143D40E628}">
  <sheetPr codeName="Sheet34">
    <pageSetUpPr fitToPage="1"/>
  </sheetPr>
  <dimension ref="A1:L5"/>
  <sheetViews>
    <sheetView showGridLines="0" workbookViewId="0">
      <pane ySplit="5" topLeftCell="A6" activePane="bottomLeft" state="frozen"/>
      <selection activeCell="A2" sqref="A2"/>
      <selection pane="bottomLeft" activeCell="J2" sqref="J2"/>
    </sheetView>
  </sheetViews>
  <sheetFormatPr defaultColWidth="9.140625" defaultRowHeight="15" x14ac:dyDescent="0.25"/>
  <cols>
    <col min="1" max="1" width="5.7109375" style="142" customWidth="1"/>
    <col min="2" max="2" width="5.7109375" style="142" hidden="1" customWidth="1"/>
    <col min="3" max="3" width="42" style="1" customWidth="1"/>
    <col min="4" max="7" width="15.7109375" style="1" customWidth="1"/>
    <col min="8" max="8" width="17.28515625" style="1" bestFit="1" customWidth="1"/>
    <col min="9" max="9" width="1.7109375" style="1" customWidth="1"/>
    <col min="10" max="11" width="9.140625" style="1"/>
    <col min="12" max="12" width="18" style="142" hidden="1" customWidth="1"/>
    <col min="13" max="16384" width="9.140625" style="1"/>
  </cols>
  <sheetData>
    <row r="1" spans="1:12" s="96" customFormat="1" ht="5.0999999999999996" customHeight="1" x14ac:dyDescent="0.25">
      <c r="A1" s="141"/>
      <c r="B1" s="141"/>
      <c r="C1" s="107"/>
      <c r="E1" s="101"/>
      <c r="F1" s="97"/>
      <c r="L1" s="141"/>
    </row>
    <row r="2" spans="1:12" s="257" customFormat="1" ht="24.95" customHeight="1" x14ac:dyDescent="0.25">
      <c r="A2" s="253" t="s">
        <v>258</v>
      </c>
      <c r="B2" s="253"/>
      <c r="C2" s="254" t="s">
        <v>345</v>
      </c>
      <c r="D2" s="272"/>
      <c r="E2" s="273"/>
      <c r="F2" s="272"/>
      <c r="L2" s="274"/>
    </row>
    <row r="3" spans="1:12" s="257" customFormat="1" ht="5.0999999999999996" customHeight="1" x14ac:dyDescent="0.25">
      <c r="A3" s="274"/>
      <c r="B3" s="274"/>
      <c r="C3" s="275"/>
      <c r="E3" s="262"/>
      <c r="F3" s="256"/>
      <c r="L3" s="274"/>
    </row>
    <row r="4" spans="1:12" s="77" customFormat="1" ht="5.0999999999999996" customHeight="1" x14ac:dyDescent="0.25">
      <c r="A4" s="141"/>
      <c r="B4" s="141"/>
      <c r="C4" s="92"/>
      <c r="E4" s="82"/>
      <c r="F4" s="78"/>
      <c r="L4" s="141"/>
    </row>
    <row r="5" spans="1:12" s="10" customFormat="1" ht="5.0999999999999996" customHeight="1" x14ac:dyDescent="0.25">
      <c r="A5" s="144"/>
      <c r="B5" s="144"/>
      <c r="L5" s="144"/>
    </row>
  </sheetData>
  <sheetProtection algorithmName="SHA-512" hashValue="Qbo3Cv3tH9UI/OKyiiB/OMaimykibasLerwnxXkMeqxpFoTLHQtPNV5xEfCywWdXaYTyLVztpIyfkvJSk7g2cA==" saltValue="WQCHs58WBDjuzEt5OHeDww==" spinCount="100000" sheet="1" objects="1" scenarios="1"/>
  <hyperlinks>
    <hyperlink ref="A2" location="akoontan" display="🅜" xr:uid="{073BC775-AC20-4FE4-A0B1-A9CD9293F3DF}"/>
  </hyperlinks>
  <pageMargins left="0.45" right="0.45" top="0.5" bottom="0.5" header="0.3" footer="0.3"/>
  <pageSetup paperSize="9" fitToHeight="0" orientation="portrait" horizontalDpi="1200" verticalDpi="12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8D91E-A9DD-48FD-85D8-02547F7A511C}">
  <sheetPr codeName="Sheet35">
    <pageSetUpPr fitToPage="1"/>
  </sheetPr>
  <dimension ref="A1:R5"/>
  <sheetViews>
    <sheetView showGridLines="0" workbookViewId="0">
      <pane ySplit="5" topLeftCell="A6" activePane="bottomLeft" state="frozen"/>
      <selection activeCell="A2" sqref="A2"/>
      <selection pane="bottomLeft" activeCell="I2" sqref="I2"/>
    </sheetView>
  </sheetViews>
  <sheetFormatPr defaultColWidth="9.140625" defaultRowHeight="15" x14ac:dyDescent="0.25"/>
  <cols>
    <col min="1" max="1" width="5.7109375" style="142" customWidth="1"/>
    <col min="2" max="2" width="5.7109375" style="142" hidden="1" customWidth="1"/>
    <col min="3" max="3" width="42" style="1" customWidth="1"/>
    <col min="4" max="6" width="15.7109375" style="1" customWidth="1"/>
    <col min="7" max="7" width="1.7109375" style="1" customWidth="1"/>
    <col min="8" max="9" width="15.7109375" style="1" customWidth="1"/>
    <col min="10" max="10" width="1.7109375" style="155" customWidth="1"/>
    <col min="11" max="13" width="15.7109375" style="155" customWidth="1"/>
    <col min="14" max="14" width="15.42578125" style="155" bestFit="1" customWidth="1"/>
    <col min="15" max="15" width="15.42578125" style="155" hidden="1" customWidth="1"/>
    <col min="16" max="16" width="11.7109375" style="155" hidden="1" customWidth="1"/>
    <col min="17" max="17" width="9.140625" style="1" hidden="1" customWidth="1"/>
    <col min="18" max="18" width="14.7109375" style="1" hidden="1" customWidth="1"/>
    <col min="19" max="16384" width="9.140625" style="1"/>
  </cols>
  <sheetData>
    <row r="1" spans="1:16" s="96" customFormat="1" ht="5.0999999999999996" customHeight="1" x14ac:dyDescent="0.25">
      <c r="A1" s="141"/>
      <c r="B1" s="141"/>
      <c r="C1" s="107"/>
      <c r="E1" s="101"/>
      <c r="F1" s="97"/>
      <c r="J1" s="156"/>
      <c r="K1" s="156"/>
      <c r="L1" s="156"/>
      <c r="M1" s="156"/>
      <c r="N1" s="156"/>
      <c r="O1" s="156"/>
      <c r="P1" s="156"/>
    </row>
    <row r="2" spans="1:16" s="257" customFormat="1" ht="24.95" customHeight="1" x14ac:dyDescent="0.25">
      <c r="A2" s="253" t="s">
        <v>258</v>
      </c>
      <c r="B2" s="253"/>
      <c r="C2" s="254" t="s">
        <v>1621</v>
      </c>
      <c r="D2" s="272"/>
      <c r="E2" s="273"/>
      <c r="F2" s="272"/>
      <c r="J2" s="276"/>
      <c r="K2" s="276"/>
      <c r="L2" s="276"/>
      <c r="M2" s="276"/>
      <c r="N2" s="276"/>
      <c r="O2" s="276"/>
      <c r="P2" s="276"/>
    </row>
    <row r="3" spans="1:16" s="257" customFormat="1" ht="5.0999999999999996" customHeight="1" x14ac:dyDescent="0.25">
      <c r="A3" s="274"/>
      <c r="B3" s="274"/>
      <c r="C3" s="275"/>
      <c r="E3" s="262"/>
      <c r="F3" s="256"/>
      <c r="J3" s="276"/>
      <c r="K3" s="276"/>
      <c r="L3" s="276"/>
      <c r="M3" s="276"/>
      <c r="N3" s="276"/>
      <c r="O3" s="276"/>
      <c r="P3" s="276"/>
    </row>
    <row r="4" spans="1:16" s="77" customFormat="1" ht="5.0999999999999996" customHeight="1" x14ac:dyDescent="0.25">
      <c r="A4" s="141"/>
      <c r="B4" s="141"/>
      <c r="C4" s="92"/>
      <c r="E4" s="82"/>
      <c r="F4" s="78"/>
      <c r="J4" s="156"/>
      <c r="K4" s="156"/>
      <c r="L4" s="156"/>
      <c r="M4" s="156"/>
      <c r="N4" s="156"/>
      <c r="O4" s="156"/>
      <c r="P4" s="156"/>
    </row>
    <row r="5" spans="1:16" ht="5.0999999999999996" customHeight="1" x14ac:dyDescent="0.25"/>
  </sheetData>
  <sheetProtection algorithmName="SHA-512" hashValue="3OcUgBhTM75WHPrFliZFa0dF7g3WoWl7zk3bJdhJioorehXU3b8fMUCz06u+ns0JKqF46Gb2fzRzSscE+ZP1ag==" saltValue="bq1GWlaQ6gxV/wusljOJ5g==" spinCount="100000" sheet="1" objects="1" scenarios="1"/>
  <hyperlinks>
    <hyperlink ref="A2" location="akoontan" display="🅜" xr:uid="{EC4B3BCA-D62D-44F2-964A-1606EE5F49E8}"/>
  </hyperlinks>
  <pageMargins left="0.45" right="0.45" top="0.5" bottom="0.5" header="0.3" footer="0.3"/>
  <pageSetup paperSize="9" fitToHeight="0" orientation="portrait" horizontalDpi="1200" verticalDpi="12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6B3F7-8AB2-419D-B591-860BA6971716}">
  <sheetPr codeName="Sheet36">
    <pageSetUpPr fitToPage="1"/>
  </sheetPr>
  <dimension ref="A1:P5"/>
  <sheetViews>
    <sheetView showGridLines="0" workbookViewId="0">
      <pane ySplit="5" topLeftCell="A6" activePane="bottomLeft" state="frozen"/>
      <selection activeCell="A2" sqref="A2"/>
      <selection pane="bottomLeft" activeCell="K2" sqref="K2"/>
    </sheetView>
  </sheetViews>
  <sheetFormatPr defaultColWidth="9.140625" defaultRowHeight="15" x14ac:dyDescent="0.25"/>
  <cols>
    <col min="1" max="1" width="5.7109375" style="142" customWidth="1"/>
    <col min="2" max="2" width="5.7109375" style="142" hidden="1" customWidth="1"/>
    <col min="3" max="3" width="42" style="1" customWidth="1"/>
    <col min="4" max="6" width="15.7109375" style="1" customWidth="1"/>
    <col min="7" max="7" width="1.7109375" style="1" customWidth="1"/>
    <col min="8" max="9" width="15.7109375" style="1" customWidth="1"/>
    <col min="10" max="10" width="1.7109375" style="155" customWidth="1"/>
    <col min="11" max="13" width="15.7109375" style="155" customWidth="1"/>
    <col min="14" max="14" width="9.140625" style="1"/>
    <col min="15" max="15" width="0" style="1" hidden="1" customWidth="1"/>
    <col min="16" max="16" width="15.42578125" style="155" hidden="1" customWidth="1"/>
    <col min="17" max="18" width="0" style="1" hidden="1" customWidth="1"/>
    <col min="19" max="16384" width="9.140625" style="1"/>
  </cols>
  <sheetData>
    <row r="1" spans="1:16" s="96" customFormat="1" ht="5.0999999999999996" customHeight="1" x14ac:dyDescent="0.25">
      <c r="A1" s="141"/>
      <c r="B1" s="141"/>
      <c r="C1" s="107"/>
      <c r="E1" s="101"/>
      <c r="F1" s="97"/>
      <c r="J1" s="156"/>
      <c r="K1" s="156"/>
      <c r="L1" s="156"/>
      <c r="M1" s="156"/>
      <c r="P1" s="156"/>
    </row>
    <row r="2" spans="1:16" s="257" customFormat="1" ht="24.95" customHeight="1" x14ac:dyDescent="0.25">
      <c r="A2" s="253" t="s">
        <v>258</v>
      </c>
      <c r="B2" s="253"/>
      <c r="C2" s="254" t="s">
        <v>1620</v>
      </c>
      <c r="D2" s="272"/>
      <c r="E2" s="273"/>
      <c r="F2" s="272"/>
      <c r="J2" s="276"/>
      <c r="K2" s="276"/>
      <c r="L2" s="276"/>
      <c r="M2" s="276"/>
      <c r="P2" s="276"/>
    </row>
    <row r="3" spans="1:16" s="257" customFormat="1" ht="5.0999999999999996" customHeight="1" x14ac:dyDescent="0.25">
      <c r="A3" s="274"/>
      <c r="B3" s="274"/>
      <c r="C3" s="275"/>
      <c r="E3" s="262"/>
      <c r="F3" s="256"/>
      <c r="J3" s="276"/>
      <c r="K3" s="276"/>
      <c r="L3" s="276"/>
      <c r="M3" s="276"/>
      <c r="P3" s="276"/>
    </row>
    <row r="4" spans="1:16" s="77" customFormat="1" ht="5.0999999999999996" customHeight="1" x14ac:dyDescent="0.25">
      <c r="A4" s="141"/>
      <c r="B4" s="141"/>
      <c r="C4" s="92"/>
      <c r="E4" s="82"/>
      <c r="F4" s="78"/>
      <c r="J4" s="156"/>
      <c r="K4" s="156"/>
      <c r="L4" s="156"/>
      <c r="M4" s="156"/>
      <c r="P4" s="156"/>
    </row>
    <row r="5" spans="1:16" ht="5.0999999999999996" customHeight="1" x14ac:dyDescent="0.25"/>
  </sheetData>
  <sheetProtection algorithmName="SHA-512" hashValue="TOsF4SdH7ElwME4ZQLucdzh+ezuGJq7viulC351uQJDs8GIVEd/edc3uRthczZqEaHuzcoAtpFIiXMarIx/MkA==" saltValue="QSaKRXTR93RE6ap4dWJlxg==" spinCount="100000" sheet="1" objects="1" scenarios="1"/>
  <hyperlinks>
    <hyperlink ref="A2" location="akoontan" display="🅜" xr:uid="{007E5FF1-8A89-4DA6-90A0-559289EA0E11}"/>
  </hyperlinks>
  <pageMargins left="0.45" right="0.45" top="0.5" bottom="0.5" header="0.3" footer="0.3"/>
  <pageSetup paperSize="9" fitToHeight="0" orientation="portrait" horizontalDpi="1200" verticalDpi="12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D33E0-5F71-4E70-93E1-A23CDBE542D8}">
  <sheetPr codeName="Sheet37"/>
  <dimension ref="A1:BM208"/>
  <sheetViews>
    <sheetView showGridLines="0" workbookViewId="0">
      <pane xSplit="12" ySplit="8" topLeftCell="M9" activePane="bottomRight" state="frozen"/>
      <selection activeCell="A2" sqref="A2"/>
      <selection pane="topRight" activeCell="A2" sqref="A2"/>
      <selection pane="bottomLeft" activeCell="A2" sqref="A2"/>
      <selection pane="bottomRight" activeCell="O15" sqref="O15"/>
    </sheetView>
  </sheetViews>
  <sheetFormatPr defaultRowHeight="15" x14ac:dyDescent="0.25"/>
  <cols>
    <col min="1" max="1" width="5.7109375" style="235" customWidth="1"/>
    <col min="2" max="2" width="4.7109375" style="235" hidden="1" customWidth="1"/>
    <col min="3" max="8" width="4.7109375" style="248" hidden="1" customWidth="1"/>
    <col min="9" max="10" width="4.7109375" style="235" hidden="1" customWidth="1"/>
    <col min="11" max="11" width="13.42578125" style="2" bestFit="1" customWidth="1"/>
    <col min="12" max="12" width="31.28515625" bestFit="1" customWidth="1"/>
    <col min="13" max="13" width="14.28515625" style="71" bestFit="1" customWidth="1"/>
    <col min="14" max="15" width="13.5703125" style="71" customWidth="1"/>
    <col min="16" max="16" width="15.28515625" style="71" bestFit="1" customWidth="1"/>
    <col min="17" max="17" width="10.5703125" style="2" bestFit="1" customWidth="1"/>
    <col min="18" max="18" width="12.7109375" style="140" bestFit="1" customWidth="1"/>
    <col min="19" max="19" width="23" style="140" bestFit="1" customWidth="1"/>
    <col min="20" max="20" width="38.5703125" style="140" customWidth="1"/>
    <col min="21" max="21" width="31.85546875" bestFit="1" customWidth="1"/>
    <col min="22" max="22" width="12.7109375" style="2" customWidth="1"/>
    <col min="23" max="23" width="31.85546875" customWidth="1"/>
    <col min="24" max="25" width="15.7109375" customWidth="1"/>
    <col min="26" max="26" width="15.28515625" style="71" bestFit="1" customWidth="1"/>
    <col min="27" max="28" width="15.7109375" customWidth="1"/>
    <col min="29" max="29" width="15.28515625" style="71" bestFit="1" customWidth="1"/>
    <col min="30" max="31" width="15.7109375" customWidth="1"/>
    <col min="32" max="32" width="15.28515625" style="71" bestFit="1" customWidth="1"/>
    <col min="33" max="34" width="15.7109375" customWidth="1"/>
    <col min="35" max="35" width="15.28515625" style="71" bestFit="1" customWidth="1"/>
    <col min="36" max="37" width="15.7109375" customWidth="1"/>
    <col min="38" max="38" width="15.28515625" style="71" bestFit="1" customWidth="1"/>
    <col min="39" max="40" width="15.7109375" customWidth="1"/>
    <col min="41" max="41" width="15.28515625" style="71" bestFit="1" customWidth="1"/>
    <col min="42" max="43" width="15.7109375" customWidth="1"/>
    <col min="44" max="44" width="15.28515625" style="71" bestFit="1" customWidth="1"/>
    <col min="45" max="46" width="15.7109375" customWidth="1"/>
    <col min="47" max="47" width="15.28515625" style="71" bestFit="1" customWidth="1"/>
    <col min="48" max="49" width="15.7109375" customWidth="1"/>
    <col min="50" max="50" width="15.28515625" style="71" bestFit="1" customWidth="1"/>
    <col min="51" max="52" width="15.7109375" customWidth="1"/>
    <col min="53" max="53" width="15.28515625" style="71" bestFit="1" customWidth="1"/>
    <col min="54" max="55" width="15.7109375" customWidth="1"/>
    <col min="56" max="56" width="15.28515625" style="71" bestFit="1" customWidth="1"/>
    <col min="57" max="58" width="15.7109375" customWidth="1"/>
    <col min="59" max="59" width="15.28515625" style="71" bestFit="1" customWidth="1"/>
    <col min="62" max="62" width="15.140625" style="235" hidden="1" customWidth="1"/>
    <col min="63" max="63" width="14.42578125" style="235" hidden="1" customWidth="1"/>
    <col min="64" max="65" width="14.28515625" style="235" hidden="1" customWidth="1"/>
  </cols>
  <sheetData>
    <row r="1" spans="1:65" s="80" customFormat="1" ht="5.0999999999999996" customHeight="1" x14ac:dyDescent="0.25">
      <c r="A1" s="143"/>
      <c r="B1" s="143"/>
      <c r="C1" s="247"/>
      <c r="D1" s="247"/>
      <c r="E1" s="247"/>
      <c r="F1" s="247"/>
      <c r="G1" s="247"/>
      <c r="H1" s="247"/>
      <c r="I1" s="143"/>
      <c r="J1" s="143"/>
      <c r="K1" s="79"/>
      <c r="M1" s="91"/>
      <c r="N1" s="91"/>
      <c r="O1" s="91"/>
      <c r="P1" s="91"/>
      <c r="Q1" s="79"/>
      <c r="R1" s="134"/>
      <c r="S1" s="134"/>
      <c r="T1" s="134"/>
      <c r="V1" s="79"/>
      <c r="Z1" s="91"/>
      <c r="AC1" s="91"/>
      <c r="AF1" s="91"/>
      <c r="AI1" s="91"/>
      <c r="AL1" s="91"/>
      <c r="AO1" s="91"/>
      <c r="AR1" s="91"/>
      <c r="AU1" s="91"/>
      <c r="AX1" s="91"/>
      <c r="BA1" s="91"/>
      <c r="BD1" s="91"/>
      <c r="BG1" s="91"/>
      <c r="BJ1" s="143"/>
      <c r="BK1" s="143"/>
      <c r="BL1" s="143"/>
      <c r="BM1" s="143"/>
    </row>
    <row r="2" spans="1:65" s="259" customFormat="1" ht="24.95" customHeight="1" x14ac:dyDescent="0.25">
      <c r="A2" s="253" t="s">
        <v>258</v>
      </c>
      <c r="B2" s="254"/>
      <c r="C2" s="294"/>
      <c r="D2" s="294"/>
      <c r="E2" s="294"/>
      <c r="F2" s="294"/>
      <c r="G2" s="294"/>
      <c r="H2" s="294"/>
      <c r="I2" s="254"/>
      <c r="J2" s="254"/>
      <c r="K2" s="254" t="s">
        <v>262</v>
      </c>
      <c r="M2" s="278"/>
      <c r="N2" s="278"/>
      <c r="O2" s="278"/>
      <c r="P2" s="278"/>
      <c r="Q2" s="260"/>
      <c r="R2" s="295"/>
      <c r="S2" s="295"/>
      <c r="T2" s="295"/>
      <c r="V2" s="260"/>
      <c r="Z2" s="278"/>
      <c r="AC2" s="278"/>
      <c r="AF2" s="278"/>
      <c r="AI2" s="278"/>
      <c r="AL2" s="278"/>
      <c r="AO2" s="278"/>
      <c r="AR2" s="278"/>
      <c r="AU2" s="278"/>
      <c r="AX2" s="278"/>
      <c r="BA2" s="278"/>
      <c r="BD2" s="278"/>
      <c r="BG2" s="278"/>
      <c r="BJ2" s="288"/>
      <c r="BK2" s="288"/>
      <c r="BL2" s="288"/>
      <c r="BM2" s="288"/>
    </row>
    <row r="3" spans="1:65" s="259" customFormat="1" ht="5.0999999999999996" customHeight="1" x14ac:dyDescent="0.25">
      <c r="A3" s="288"/>
      <c r="B3" s="288"/>
      <c r="C3" s="286"/>
      <c r="D3" s="286"/>
      <c r="E3" s="286"/>
      <c r="F3" s="286"/>
      <c r="G3" s="286"/>
      <c r="H3" s="286"/>
      <c r="I3" s="288"/>
      <c r="J3" s="288"/>
      <c r="K3" s="260"/>
      <c r="M3" s="278"/>
      <c r="N3" s="278"/>
      <c r="O3" s="278"/>
      <c r="P3" s="278"/>
      <c r="Q3" s="260"/>
      <c r="R3" s="295"/>
      <c r="S3" s="295"/>
      <c r="T3" s="295"/>
      <c r="V3" s="260"/>
      <c r="Z3" s="278"/>
      <c r="AC3" s="278"/>
      <c r="AF3" s="278"/>
      <c r="AI3" s="278"/>
      <c r="AL3" s="278"/>
      <c r="AO3" s="278"/>
      <c r="AR3" s="278"/>
      <c r="AU3" s="278"/>
      <c r="AX3" s="278"/>
      <c r="BA3" s="278"/>
      <c r="BD3" s="278"/>
      <c r="BG3" s="278"/>
      <c r="BJ3" s="288"/>
      <c r="BK3" s="288"/>
      <c r="BL3" s="288"/>
      <c r="BM3" s="288"/>
    </row>
    <row r="4" spans="1:65" s="80" customFormat="1" ht="5.0999999999999996" customHeight="1" x14ac:dyDescent="0.25">
      <c r="A4" s="143"/>
      <c r="B4" s="143"/>
      <c r="C4" s="247"/>
      <c r="D4" s="247"/>
      <c r="E4" s="247"/>
      <c r="F4" s="247"/>
      <c r="G4" s="247"/>
      <c r="H4" s="247"/>
      <c r="I4" s="143"/>
      <c r="J4" s="143"/>
      <c r="K4" s="79"/>
      <c r="M4" s="91"/>
      <c r="N4" s="91"/>
      <c r="O4" s="91"/>
      <c r="P4" s="91"/>
      <c r="Q4" s="79"/>
      <c r="R4" s="134"/>
      <c r="S4" s="134"/>
      <c r="T4" s="134"/>
      <c r="V4" s="79"/>
      <c r="Z4" s="91"/>
      <c r="AC4" s="91"/>
      <c r="AF4" s="91"/>
      <c r="AI4" s="91"/>
      <c r="AL4" s="91"/>
      <c r="AO4" s="91"/>
      <c r="AR4" s="91"/>
      <c r="AU4" s="91"/>
      <c r="AX4" s="91"/>
      <c r="BA4" s="91"/>
      <c r="BD4" s="91"/>
      <c r="BG4" s="91"/>
      <c r="BJ4" s="143"/>
      <c r="BK4" s="143"/>
      <c r="BL4" s="143"/>
      <c r="BM4" s="143"/>
    </row>
    <row r="5" spans="1:65" ht="5.0999999999999996" customHeight="1" x14ac:dyDescent="0.25"/>
    <row r="6" spans="1:65" ht="23.25" customHeight="1" x14ac:dyDescent="0.35">
      <c r="K6" s="120" t="s">
        <v>104</v>
      </c>
      <c r="L6" s="121"/>
      <c r="M6" s="122"/>
      <c r="N6" s="122"/>
      <c r="O6" s="122"/>
      <c r="P6" s="122"/>
      <c r="Q6" s="133"/>
      <c r="R6" s="135"/>
      <c r="S6" s="135"/>
      <c r="T6" s="135"/>
      <c r="U6" s="121"/>
      <c r="V6" s="196" t="s">
        <v>406</v>
      </c>
      <c r="W6" s="198"/>
      <c r="X6" s="121"/>
      <c r="Y6" s="121"/>
      <c r="Z6" s="121"/>
      <c r="AA6" s="121"/>
      <c r="AB6" s="122"/>
      <c r="AC6" s="121"/>
      <c r="AD6" s="121"/>
      <c r="AE6" s="122"/>
      <c r="AF6" s="121"/>
      <c r="AG6" s="121"/>
      <c r="AH6" s="122"/>
      <c r="AI6" s="121"/>
      <c r="AJ6" s="121"/>
      <c r="AK6" s="122"/>
      <c r="AL6" s="121"/>
      <c r="AM6" s="121"/>
      <c r="AN6" s="122"/>
      <c r="AO6" s="121"/>
      <c r="AP6" s="121"/>
      <c r="AQ6" s="122"/>
      <c r="AR6" s="121"/>
      <c r="AS6" s="121"/>
      <c r="AT6" s="122"/>
      <c r="AU6" s="121"/>
      <c r="AV6" s="121"/>
      <c r="AW6" s="122"/>
      <c r="AX6" s="121"/>
      <c r="AY6" s="121"/>
      <c r="AZ6" s="122"/>
      <c r="BA6" s="121"/>
      <c r="BB6" s="121"/>
      <c r="BC6" s="122"/>
      <c r="BD6" s="121"/>
      <c r="BE6" s="121"/>
      <c r="BF6" s="122"/>
      <c r="BG6" s="121"/>
    </row>
    <row r="7" spans="1:65" ht="15.75" thickBot="1" x14ac:dyDescent="0.3">
      <c r="B7" s="235" t="s">
        <v>256</v>
      </c>
      <c r="C7" s="248" t="s">
        <v>13</v>
      </c>
      <c r="D7" s="248" t="s">
        <v>284</v>
      </c>
      <c r="E7" s="248" t="s">
        <v>285</v>
      </c>
      <c r="F7" s="248" t="s">
        <v>12</v>
      </c>
      <c r="G7" s="248" t="s">
        <v>286</v>
      </c>
      <c r="H7" s="248" t="s">
        <v>318</v>
      </c>
      <c r="K7" s="123" t="s">
        <v>37</v>
      </c>
      <c r="L7" s="124" t="s">
        <v>38</v>
      </c>
      <c r="M7" s="125" t="s">
        <v>35</v>
      </c>
      <c r="N7" s="125"/>
      <c r="O7" s="125"/>
      <c r="P7" s="125" t="s">
        <v>36</v>
      </c>
      <c r="Q7" s="123" t="s">
        <v>251</v>
      </c>
      <c r="R7" s="136" t="s">
        <v>252</v>
      </c>
      <c r="S7" s="136"/>
      <c r="T7" s="136"/>
      <c r="U7" s="124" t="s">
        <v>141</v>
      </c>
      <c r="V7" s="197"/>
      <c r="W7" s="199"/>
      <c r="X7" s="126">
        <v>43466</v>
      </c>
      <c r="Y7" s="127">
        <v>43466</v>
      </c>
      <c r="Z7" s="127"/>
      <c r="AA7" s="126">
        <v>43497</v>
      </c>
      <c r="AB7" s="127">
        <v>43497</v>
      </c>
      <c r="AC7" s="127"/>
      <c r="AD7" s="126">
        <v>43525</v>
      </c>
      <c r="AE7" s="127">
        <v>43525</v>
      </c>
      <c r="AF7" s="127"/>
      <c r="AG7" s="126">
        <v>43556</v>
      </c>
      <c r="AH7" s="127">
        <v>43556</v>
      </c>
      <c r="AI7" s="127"/>
      <c r="AJ7" s="126">
        <v>43586</v>
      </c>
      <c r="AK7" s="127">
        <v>43586</v>
      </c>
      <c r="AL7" s="127"/>
      <c r="AM7" s="126">
        <v>43617</v>
      </c>
      <c r="AN7" s="127">
        <v>43617</v>
      </c>
      <c r="AO7" s="127"/>
      <c r="AP7" s="126">
        <v>43647</v>
      </c>
      <c r="AQ7" s="127">
        <v>43647</v>
      </c>
      <c r="AR7" s="127"/>
      <c r="AS7" s="126">
        <v>43678</v>
      </c>
      <c r="AT7" s="127">
        <v>43678</v>
      </c>
      <c r="AU7" s="127"/>
      <c r="AV7" s="126">
        <v>43709</v>
      </c>
      <c r="AW7" s="127">
        <v>43709</v>
      </c>
      <c r="AX7" s="127"/>
      <c r="AY7" s="126">
        <v>43739</v>
      </c>
      <c r="AZ7" s="127">
        <v>43739</v>
      </c>
      <c r="BA7" s="127"/>
      <c r="BB7" s="126">
        <v>43770</v>
      </c>
      <c r="BC7" s="127">
        <v>43770</v>
      </c>
      <c r="BD7" s="127"/>
      <c r="BE7" s="126">
        <v>43800</v>
      </c>
      <c r="BF7" s="127">
        <v>43800</v>
      </c>
      <c r="BG7" s="127"/>
      <c r="BJ7" s="242" t="s">
        <v>304</v>
      </c>
      <c r="BK7" s="243"/>
    </row>
    <row r="8" spans="1:65" ht="15.75" thickBot="1" x14ac:dyDescent="0.3">
      <c r="C8" s="248">
        <v>0</v>
      </c>
      <c r="D8" s="248">
        <v>0</v>
      </c>
      <c r="E8" s="248">
        <v>0</v>
      </c>
      <c r="F8" s="248">
        <v>0</v>
      </c>
      <c r="G8" s="248">
        <v>0</v>
      </c>
      <c r="H8" s="248">
        <v>0</v>
      </c>
      <c r="K8" s="115"/>
      <c r="L8" s="115"/>
      <c r="M8" s="116"/>
      <c r="N8" s="116" t="s">
        <v>95</v>
      </c>
      <c r="O8" s="116" t="s">
        <v>96</v>
      </c>
      <c r="P8" s="116"/>
      <c r="Q8" s="115"/>
      <c r="R8" s="137" t="s">
        <v>281</v>
      </c>
      <c r="S8" s="137" t="s">
        <v>279</v>
      </c>
      <c r="T8" s="137" t="s">
        <v>317</v>
      </c>
      <c r="U8" s="115"/>
      <c r="V8" s="115"/>
      <c r="W8" s="115"/>
      <c r="X8" s="115" t="s">
        <v>95</v>
      </c>
      <c r="Y8" s="115" t="s">
        <v>96</v>
      </c>
      <c r="Z8" s="117" t="s">
        <v>97</v>
      </c>
      <c r="AA8" s="117" t="s">
        <v>95</v>
      </c>
      <c r="AB8" s="116" t="s">
        <v>96</v>
      </c>
      <c r="AC8" s="117" t="s">
        <v>97</v>
      </c>
      <c r="AD8" s="115" t="s">
        <v>95</v>
      </c>
      <c r="AE8" s="116" t="s">
        <v>96</v>
      </c>
      <c r="AF8" s="117" t="s">
        <v>97</v>
      </c>
      <c r="AG8" s="115" t="s">
        <v>95</v>
      </c>
      <c r="AH8" s="116" t="s">
        <v>96</v>
      </c>
      <c r="AI8" s="117" t="s">
        <v>97</v>
      </c>
      <c r="AJ8" s="115" t="s">
        <v>95</v>
      </c>
      <c r="AK8" s="116" t="s">
        <v>96</v>
      </c>
      <c r="AL8" s="117" t="s">
        <v>97</v>
      </c>
      <c r="AM8" s="115" t="s">
        <v>95</v>
      </c>
      <c r="AN8" s="116" t="s">
        <v>96</v>
      </c>
      <c r="AO8" s="117" t="s">
        <v>97</v>
      </c>
      <c r="AP8" s="115" t="s">
        <v>95</v>
      </c>
      <c r="AQ8" s="116" t="s">
        <v>96</v>
      </c>
      <c r="AR8" s="117" t="s">
        <v>97</v>
      </c>
      <c r="AS8" s="115" t="s">
        <v>95</v>
      </c>
      <c r="AT8" s="116" t="s">
        <v>96</v>
      </c>
      <c r="AU8" s="117" t="s">
        <v>97</v>
      </c>
      <c r="AV8" s="115" t="s">
        <v>95</v>
      </c>
      <c r="AW8" s="116" t="s">
        <v>96</v>
      </c>
      <c r="AX8" s="117" t="s">
        <v>97</v>
      </c>
      <c r="AY8" s="115" t="s">
        <v>95</v>
      </c>
      <c r="AZ8" s="116" t="s">
        <v>96</v>
      </c>
      <c r="BA8" s="117" t="s">
        <v>97</v>
      </c>
      <c r="BB8" s="115" t="s">
        <v>95</v>
      </c>
      <c r="BC8" s="116" t="s">
        <v>96</v>
      </c>
      <c r="BD8" s="117" t="s">
        <v>97</v>
      </c>
      <c r="BE8" s="115" t="s">
        <v>95</v>
      </c>
      <c r="BF8" s="116" t="s">
        <v>96</v>
      </c>
      <c r="BG8" s="117" t="s">
        <v>97</v>
      </c>
      <c r="BJ8" s="235">
        <v>1</v>
      </c>
      <c r="BK8" s="243">
        <v>2</v>
      </c>
      <c r="BL8" s="235">
        <v>3</v>
      </c>
      <c r="BM8" s="235">
        <v>4</v>
      </c>
    </row>
    <row r="9" spans="1:65" x14ac:dyDescent="0.25">
      <c r="B9" s="235">
        <v>1</v>
      </c>
      <c r="C9" s="248">
        <v>1</v>
      </c>
      <c r="D9" s="248">
        <v>0</v>
      </c>
      <c r="E9" s="248">
        <v>0</v>
      </c>
      <c r="F9" s="248">
        <v>0</v>
      </c>
      <c r="G9" s="248">
        <v>0</v>
      </c>
      <c r="H9" s="248">
        <v>0</v>
      </c>
      <c r="I9" s="235" t="s">
        <v>1504</v>
      </c>
      <c r="J9" s="235" t="s">
        <v>1505</v>
      </c>
      <c r="K9" s="128">
        <v>1110</v>
      </c>
      <c r="L9" s="129" t="s">
        <v>53</v>
      </c>
      <c r="M9" s="130">
        <v>2500000</v>
      </c>
      <c r="N9" s="130">
        <v>3550000</v>
      </c>
      <c r="O9" s="130">
        <v>2875000</v>
      </c>
      <c r="P9" s="132">
        <v>3175000</v>
      </c>
      <c r="Q9" s="128" t="s">
        <v>95</v>
      </c>
      <c r="R9" s="138" t="s">
        <v>109</v>
      </c>
      <c r="S9" s="138" t="s">
        <v>161</v>
      </c>
      <c r="T9" s="138" t="s">
        <v>310</v>
      </c>
      <c r="U9" s="138" t="s">
        <v>144</v>
      </c>
      <c r="V9" s="128">
        <v>1110</v>
      </c>
      <c r="W9" s="138" t="s">
        <v>550</v>
      </c>
      <c r="X9" s="130">
        <v>2550000</v>
      </c>
      <c r="Y9" s="130">
        <v>1918750</v>
      </c>
      <c r="Z9" s="132">
        <v>3131250</v>
      </c>
      <c r="AA9" s="130">
        <v>0</v>
      </c>
      <c r="AB9" s="130">
        <v>468750</v>
      </c>
      <c r="AC9" s="132">
        <v>2662500</v>
      </c>
      <c r="AD9" s="130">
        <v>1000000</v>
      </c>
      <c r="AE9" s="130">
        <v>18750</v>
      </c>
      <c r="AF9" s="132">
        <v>3643750</v>
      </c>
      <c r="AG9" s="130">
        <v>0</v>
      </c>
      <c r="AH9" s="130">
        <v>18750</v>
      </c>
      <c r="AI9" s="132">
        <v>3625000</v>
      </c>
      <c r="AJ9" s="130">
        <v>0</v>
      </c>
      <c r="AK9" s="130">
        <v>18750</v>
      </c>
      <c r="AL9" s="132">
        <v>3606250</v>
      </c>
      <c r="AM9" s="130">
        <v>0</v>
      </c>
      <c r="AN9" s="130">
        <v>18750</v>
      </c>
      <c r="AO9" s="132">
        <v>3587500</v>
      </c>
      <c r="AP9" s="130">
        <v>0</v>
      </c>
      <c r="AQ9" s="130">
        <v>18750</v>
      </c>
      <c r="AR9" s="132">
        <v>3568750</v>
      </c>
      <c r="AS9" s="130">
        <v>0</v>
      </c>
      <c r="AT9" s="130">
        <v>18750</v>
      </c>
      <c r="AU9" s="132">
        <v>3550000</v>
      </c>
      <c r="AV9" s="130">
        <v>0</v>
      </c>
      <c r="AW9" s="130">
        <v>18750</v>
      </c>
      <c r="AX9" s="132">
        <v>3531250</v>
      </c>
      <c r="AY9" s="130">
        <v>0</v>
      </c>
      <c r="AZ9" s="130">
        <v>18750</v>
      </c>
      <c r="BA9" s="132">
        <v>3512500</v>
      </c>
      <c r="BB9" s="130">
        <v>0</v>
      </c>
      <c r="BC9" s="130">
        <v>18750</v>
      </c>
      <c r="BD9" s="132">
        <v>3493750</v>
      </c>
      <c r="BE9" s="130">
        <v>0</v>
      </c>
      <c r="BF9" s="130">
        <v>318750</v>
      </c>
      <c r="BG9" s="132">
        <v>3175000</v>
      </c>
      <c r="BJ9" s="244">
        <v>3643750</v>
      </c>
      <c r="BK9" s="244">
        <v>3587500</v>
      </c>
      <c r="BL9" s="244">
        <v>3531250</v>
      </c>
      <c r="BM9" s="244">
        <v>3175000</v>
      </c>
    </row>
    <row r="10" spans="1:65" x14ac:dyDescent="0.25">
      <c r="B10" s="235">
        <v>2</v>
      </c>
      <c r="C10" s="248">
        <v>2</v>
      </c>
      <c r="D10" s="248">
        <v>0</v>
      </c>
      <c r="E10" s="248">
        <v>0</v>
      </c>
      <c r="F10" s="248">
        <v>0</v>
      </c>
      <c r="G10" s="248">
        <v>0</v>
      </c>
      <c r="H10" s="248">
        <v>0</v>
      </c>
      <c r="I10" s="235" t="s">
        <v>1506</v>
      </c>
      <c r="J10" s="235" t="s">
        <v>1507</v>
      </c>
      <c r="K10" s="131">
        <v>1111</v>
      </c>
      <c r="L10" s="59" t="s">
        <v>168</v>
      </c>
      <c r="M10" s="132">
        <v>0</v>
      </c>
      <c r="N10" s="132">
        <v>10450000</v>
      </c>
      <c r="O10" s="132">
        <v>10450000</v>
      </c>
      <c r="P10" s="132">
        <v>0</v>
      </c>
      <c r="Q10" s="131" t="s">
        <v>95</v>
      </c>
      <c r="R10" s="139" t="s">
        <v>109</v>
      </c>
      <c r="S10" s="138" t="s">
        <v>161</v>
      </c>
      <c r="T10" s="138" t="s">
        <v>310</v>
      </c>
      <c r="U10" s="138" t="s">
        <v>144</v>
      </c>
      <c r="V10" s="128">
        <v>1120</v>
      </c>
      <c r="W10" s="138" t="s">
        <v>551</v>
      </c>
      <c r="X10" s="130">
        <v>5000000</v>
      </c>
      <c r="Y10" s="130">
        <v>5000000</v>
      </c>
      <c r="Z10" s="132">
        <v>0</v>
      </c>
      <c r="AA10" s="130">
        <v>5450000</v>
      </c>
      <c r="AB10" s="130">
        <v>5450000</v>
      </c>
      <c r="AC10" s="132">
        <v>0</v>
      </c>
      <c r="AD10" s="130">
        <v>0</v>
      </c>
      <c r="AE10" s="130">
        <v>0</v>
      </c>
      <c r="AF10" s="132">
        <v>0</v>
      </c>
      <c r="AG10" s="130">
        <v>0</v>
      </c>
      <c r="AH10" s="130">
        <v>0</v>
      </c>
      <c r="AI10" s="132">
        <v>0</v>
      </c>
      <c r="AJ10" s="130">
        <v>0</v>
      </c>
      <c r="AK10" s="130">
        <v>0</v>
      </c>
      <c r="AL10" s="132">
        <v>0</v>
      </c>
      <c r="AM10" s="130">
        <v>0</v>
      </c>
      <c r="AN10" s="130">
        <v>0</v>
      </c>
      <c r="AO10" s="132">
        <v>0</v>
      </c>
      <c r="AP10" s="130">
        <v>0</v>
      </c>
      <c r="AQ10" s="130">
        <v>0</v>
      </c>
      <c r="AR10" s="132">
        <v>0</v>
      </c>
      <c r="AS10" s="130">
        <v>0</v>
      </c>
      <c r="AT10" s="130">
        <v>0</v>
      </c>
      <c r="AU10" s="132">
        <v>0</v>
      </c>
      <c r="AV10" s="130">
        <v>0</v>
      </c>
      <c r="AW10" s="130">
        <v>0</v>
      </c>
      <c r="AX10" s="132">
        <v>0</v>
      </c>
      <c r="AY10" s="130">
        <v>0</v>
      </c>
      <c r="AZ10" s="130">
        <v>0</v>
      </c>
      <c r="BA10" s="132">
        <v>0</v>
      </c>
      <c r="BB10" s="130">
        <v>0</v>
      </c>
      <c r="BC10" s="130">
        <v>0</v>
      </c>
      <c r="BD10" s="132">
        <v>0</v>
      </c>
      <c r="BE10" s="130">
        <v>0</v>
      </c>
      <c r="BF10" s="130">
        <v>0</v>
      </c>
      <c r="BG10" s="132">
        <v>0</v>
      </c>
      <c r="BJ10" s="244">
        <v>0</v>
      </c>
      <c r="BK10" s="244">
        <v>0</v>
      </c>
      <c r="BL10" s="244">
        <v>0</v>
      </c>
      <c r="BM10" s="244">
        <v>0</v>
      </c>
    </row>
    <row r="11" spans="1:65" x14ac:dyDescent="0.25">
      <c r="B11" s="235">
        <v>3</v>
      </c>
      <c r="C11" s="248">
        <v>3</v>
      </c>
      <c r="D11" s="248">
        <v>0</v>
      </c>
      <c r="E11" s="248">
        <v>0</v>
      </c>
      <c r="F11" s="248">
        <v>0</v>
      </c>
      <c r="G11" s="248">
        <v>0</v>
      </c>
      <c r="H11" s="248">
        <v>0</v>
      </c>
      <c r="I11" s="235" t="s">
        <v>1508</v>
      </c>
      <c r="J11" s="235" t="s">
        <v>1507</v>
      </c>
      <c r="K11" s="131">
        <v>1112</v>
      </c>
      <c r="L11" s="59" t="s">
        <v>169</v>
      </c>
      <c r="M11" s="132">
        <v>0</v>
      </c>
      <c r="N11" s="132">
        <v>0</v>
      </c>
      <c r="O11" s="132">
        <v>0</v>
      </c>
      <c r="P11" s="132">
        <v>0</v>
      </c>
      <c r="Q11" s="131" t="s">
        <v>95</v>
      </c>
      <c r="R11" s="139" t="s">
        <v>109</v>
      </c>
      <c r="S11" s="138" t="s">
        <v>161</v>
      </c>
      <c r="T11" s="138" t="s">
        <v>310</v>
      </c>
      <c r="U11" s="138" t="s">
        <v>144</v>
      </c>
      <c r="V11" s="128">
        <v>1120</v>
      </c>
      <c r="W11" s="138" t="s">
        <v>551</v>
      </c>
      <c r="X11" s="130">
        <v>0</v>
      </c>
      <c r="Y11" s="130">
        <v>0</v>
      </c>
      <c r="Z11" s="132">
        <v>0</v>
      </c>
      <c r="AA11" s="130">
        <v>0</v>
      </c>
      <c r="AB11" s="130">
        <v>0</v>
      </c>
      <c r="AC11" s="132">
        <v>0</v>
      </c>
      <c r="AD11" s="130">
        <v>0</v>
      </c>
      <c r="AE11" s="130">
        <v>0</v>
      </c>
      <c r="AF11" s="132">
        <v>0</v>
      </c>
      <c r="AG11" s="130">
        <v>0</v>
      </c>
      <c r="AH11" s="130">
        <v>0</v>
      </c>
      <c r="AI11" s="132">
        <v>0</v>
      </c>
      <c r="AJ11" s="130">
        <v>0</v>
      </c>
      <c r="AK11" s="130">
        <v>0</v>
      </c>
      <c r="AL11" s="132">
        <v>0</v>
      </c>
      <c r="AM11" s="130">
        <v>0</v>
      </c>
      <c r="AN11" s="130">
        <v>0</v>
      </c>
      <c r="AO11" s="132">
        <v>0</v>
      </c>
      <c r="AP11" s="130">
        <v>0</v>
      </c>
      <c r="AQ11" s="130">
        <v>0</v>
      </c>
      <c r="AR11" s="132">
        <v>0</v>
      </c>
      <c r="AS11" s="130">
        <v>0</v>
      </c>
      <c r="AT11" s="130">
        <v>0</v>
      </c>
      <c r="AU11" s="132">
        <v>0</v>
      </c>
      <c r="AV11" s="130">
        <v>0</v>
      </c>
      <c r="AW11" s="130">
        <v>0</v>
      </c>
      <c r="AX11" s="132">
        <v>0</v>
      </c>
      <c r="AY11" s="130">
        <v>0</v>
      </c>
      <c r="AZ11" s="130">
        <v>0</v>
      </c>
      <c r="BA11" s="132">
        <v>0</v>
      </c>
      <c r="BB11" s="130">
        <v>0</v>
      </c>
      <c r="BC11" s="130">
        <v>0</v>
      </c>
      <c r="BD11" s="132">
        <v>0</v>
      </c>
      <c r="BE11" s="130">
        <v>0</v>
      </c>
      <c r="BF11" s="130">
        <v>0</v>
      </c>
      <c r="BG11" s="132">
        <v>0</v>
      </c>
      <c r="BJ11" s="244">
        <v>0</v>
      </c>
      <c r="BK11" s="244">
        <v>0</v>
      </c>
      <c r="BL11" s="244">
        <v>0</v>
      </c>
      <c r="BM11" s="244">
        <v>0</v>
      </c>
    </row>
    <row r="12" spans="1:65" x14ac:dyDescent="0.25">
      <c r="B12" s="235">
        <v>4</v>
      </c>
      <c r="C12" s="248">
        <v>4</v>
      </c>
      <c r="D12" s="248">
        <v>0</v>
      </c>
      <c r="E12" s="248">
        <v>0</v>
      </c>
      <c r="F12" s="248">
        <v>0</v>
      </c>
      <c r="G12" s="248">
        <v>0</v>
      </c>
      <c r="H12" s="248">
        <v>0</v>
      </c>
      <c r="I12" s="235" t="s">
        <v>1509</v>
      </c>
      <c r="J12" s="235" t="s">
        <v>1507</v>
      </c>
      <c r="K12" s="131">
        <v>1113</v>
      </c>
      <c r="L12" s="59" t="s">
        <v>170</v>
      </c>
      <c r="M12" s="132">
        <v>0</v>
      </c>
      <c r="N12" s="132">
        <v>0</v>
      </c>
      <c r="O12" s="132">
        <v>0</v>
      </c>
      <c r="P12" s="132">
        <v>0</v>
      </c>
      <c r="Q12" s="131" t="s">
        <v>95</v>
      </c>
      <c r="R12" s="139" t="s">
        <v>109</v>
      </c>
      <c r="S12" s="138" t="s">
        <v>161</v>
      </c>
      <c r="T12" s="138" t="s">
        <v>310</v>
      </c>
      <c r="U12" s="138" t="s">
        <v>144</v>
      </c>
      <c r="V12" s="128">
        <v>1120</v>
      </c>
      <c r="W12" s="138" t="s">
        <v>551</v>
      </c>
      <c r="X12" s="130">
        <v>0</v>
      </c>
      <c r="Y12" s="130">
        <v>0</v>
      </c>
      <c r="Z12" s="132">
        <v>0</v>
      </c>
      <c r="AA12" s="130">
        <v>0</v>
      </c>
      <c r="AB12" s="130">
        <v>0</v>
      </c>
      <c r="AC12" s="132">
        <v>0</v>
      </c>
      <c r="AD12" s="130">
        <v>0</v>
      </c>
      <c r="AE12" s="130">
        <v>0</v>
      </c>
      <c r="AF12" s="132">
        <v>0</v>
      </c>
      <c r="AG12" s="130">
        <v>0</v>
      </c>
      <c r="AH12" s="130">
        <v>0</v>
      </c>
      <c r="AI12" s="132">
        <v>0</v>
      </c>
      <c r="AJ12" s="130">
        <v>0</v>
      </c>
      <c r="AK12" s="130">
        <v>0</v>
      </c>
      <c r="AL12" s="132">
        <v>0</v>
      </c>
      <c r="AM12" s="130">
        <v>0</v>
      </c>
      <c r="AN12" s="130">
        <v>0</v>
      </c>
      <c r="AO12" s="132">
        <v>0</v>
      </c>
      <c r="AP12" s="130">
        <v>0</v>
      </c>
      <c r="AQ12" s="130">
        <v>0</v>
      </c>
      <c r="AR12" s="132">
        <v>0</v>
      </c>
      <c r="AS12" s="130">
        <v>0</v>
      </c>
      <c r="AT12" s="130">
        <v>0</v>
      </c>
      <c r="AU12" s="132">
        <v>0</v>
      </c>
      <c r="AV12" s="130">
        <v>0</v>
      </c>
      <c r="AW12" s="130">
        <v>0</v>
      </c>
      <c r="AX12" s="132">
        <v>0</v>
      </c>
      <c r="AY12" s="130">
        <v>0</v>
      </c>
      <c r="AZ12" s="130">
        <v>0</v>
      </c>
      <c r="BA12" s="132">
        <v>0</v>
      </c>
      <c r="BB12" s="130">
        <v>0</v>
      </c>
      <c r="BC12" s="130">
        <v>0</v>
      </c>
      <c r="BD12" s="132">
        <v>0</v>
      </c>
      <c r="BE12" s="130">
        <v>0</v>
      </c>
      <c r="BF12" s="130">
        <v>0</v>
      </c>
      <c r="BG12" s="132">
        <v>0</v>
      </c>
      <c r="BJ12" s="244">
        <v>0</v>
      </c>
      <c r="BK12" s="244">
        <v>0</v>
      </c>
      <c r="BL12" s="244">
        <v>0</v>
      </c>
      <c r="BM12" s="244">
        <v>0</v>
      </c>
    </row>
    <row r="13" spans="1:65" x14ac:dyDescent="0.25">
      <c r="B13" s="235">
        <v>5</v>
      </c>
      <c r="C13" s="248">
        <v>5</v>
      </c>
      <c r="D13" s="248">
        <v>0</v>
      </c>
      <c r="E13" s="248">
        <v>0</v>
      </c>
      <c r="F13" s="248">
        <v>0</v>
      </c>
      <c r="G13" s="248">
        <v>0</v>
      </c>
      <c r="H13" s="248">
        <v>0</v>
      </c>
      <c r="I13" s="235" t="s">
        <v>1510</v>
      </c>
      <c r="J13" s="235" t="s">
        <v>1507</v>
      </c>
      <c r="K13" s="131">
        <v>1114</v>
      </c>
      <c r="L13" s="59" t="s">
        <v>171</v>
      </c>
      <c r="M13" s="132">
        <v>0</v>
      </c>
      <c r="N13" s="132">
        <v>0</v>
      </c>
      <c r="O13" s="132">
        <v>0</v>
      </c>
      <c r="P13" s="132">
        <v>0</v>
      </c>
      <c r="Q13" s="131" t="s">
        <v>95</v>
      </c>
      <c r="R13" s="139" t="s">
        <v>109</v>
      </c>
      <c r="S13" s="138" t="s">
        <v>161</v>
      </c>
      <c r="T13" s="138" t="s">
        <v>310</v>
      </c>
      <c r="U13" s="138" t="s">
        <v>144</v>
      </c>
      <c r="V13" s="128">
        <v>1120</v>
      </c>
      <c r="W13" s="138" t="s">
        <v>551</v>
      </c>
      <c r="X13" s="130">
        <v>0</v>
      </c>
      <c r="Y13" s="130">
        <v>0</v>
      </c>
      <c r="Z13" s="132">
        <v>0</v>
      </c>
      <c r="AA13" s="130">
        <v>0</v>
      </c>
      <c r="AB13" s="130">
        <v>0</v>
      </c>
      <c r="AC13" s="132">
        <v>0</v>
      </c>
      <c r="AD13" s="130">
        <v>0</v>
      </c>
      <c r="AE13" s="130">
        <v>0</v>
      </c>
      <c r="AF13" s="132">
        <v>0</v>
      </c>
      <c r="AG13" s="130">
        <v>0</v>
      </c>
      <c r="AH13" s="130">
        <v>0</v>
      </c>
      <c r="AI13" s="132">
        <v>0</v>
      </c>
      <c r="AJ13" s="130">
        <v>0</v>
      </c>
      <c r="AK13" s="130">
        <v>0</v>
      </c>
      <c r="AL13" s="132">
        <v>0</v>
      </c>
      <c r="AM13" s="130">
        <v>0</v>
      </c>
      <c r="AN13" s="130">
        <v>0</v>
      </c>
      <c r="AO13" s="132">
        <v>0</v>
      </c>
      <c r="AP13" s="130">
        <v>0</v>
      </c>
      <c r="AQ13" s="130">
        <v>0</v>
      </c>
      <c r="AR13" s="132">
        <v>0</v>
      </c>
      <c r="AS13" s="130">
        <v>0</v>
      </c>
      <c r="AT13" s="130">
        <v>0</v>
      </c>
      <c r="AU13" s="132">
        <v>0</v>
      </c>
      <c r="AV13" s="130">
        <v>0</v>
      </c>
      <c r="AW13" s="130">
        <v>0</v>
      </c>
      <c r="AX13" s="132">
        <v>0</v>
      </c>
      <c r="AY13" s="130">
        <v>0</v>
      </c>
      <c r="AZ13" s="130">
        <v>0</v>
      </c>
      <c r="BA13" s="132">
        <v>0</v>
      </c>
      <c r="BB13" s="130">
        <v>0</v>
      </c>
      <c r="BC13" s="130">
        <v>0</v>
      </c>
      <c r="BD13" s="132">
        <v>0</v>
      </c>
      <c r="BE13" s="130">
        <v>0</v>
      </c>
      <c r="BF13" s="130">
        <v>0</v>
      </c>
      <c r="BG13" s="132">
        <v>0</v>
      </c>
      <c r="BJ13" s="244">
        <v>0</v>
      </c>
      <c r="BK13" s="244">
        <v>0</v>
      </c>
      <c r="BL13" s="244">
        <v>0</v>
      </c>
      <c r="BM13" s="244">
        <v>0</v>
      </c>
    </row>
    <row r="14" spans="1:65" x14ac:dyDescent="0.25">
      <c r="B14" s="235">
        <v>6</v>
      </c>
      <c r="C14" s="248">
        <v>6</v>
      </c>
      <c r="D14" s="248">
        <v>0</v>
      </c>
      <c r="E14" s="248">
        <v>0</v>
      </c>
      <c r="F14" s="248">
        <v>0</v>
      </c>
      <c r="G14" s="248">
        <v>0</v>
      </c>
      <c r="H14" s="248">
        <v>0</v>
      </c>
      <c r="I14" s="235" t="s">
        <v>248</v>
      </c>
      <c r="J14" s="235" t="s">
        <v>1507</v>
      </c>
      <c r="K14" s="131">
        <v>1120</v>
      </c>
      <c r="L14" s="59" t="s">
        <v>172</v>
      </c>
      <c r="M14" s="132">
        <v>17500000</v>
      </c>
      <c r="N14" s="132">
        <v>0</v>
      </c>
      <c r="O14" s="132">
        <v>2000000</v>
      </c>
      <c r="P14" s="132">
        <v>15500000</v>
      </c>
      <c r="Q14" s="131" t="s">
        <v>95</v>
      </c>
      <c r="R14" s="139" t="s">
        <v>109</v>
      </c>
      <c r="S14" s="138" t="s">
        <v>161</v>
      </c>
      <c r="T14" s="138" t="s">
        <v>310</v>
      </c>
      <c r="U14" s="138" t="s">
        <v>144</v>
      </c>
      <c r="V14" s="128">
        <v>1120</v>
      </c>
      <c r="W14" s="138" t="s">
        <v>551</v>
      </c>
      <c r="X14" s="130">
        <v>0</v>
      </c>
      <c r="Y14" s="130">
        <v>2000000</v>
      </c>
      <c r="Z14" s="132">
        <v>15500000</v>
      </c>
      <c r="AA14" s="130">
        <v>0</v>
      </c>
      <c r="AB14" s="130">
        <v>0</v>
      </c>
      <c r="AC14" s="132">
        <v>15500000</v>
      </c>
      <c r="AD14" s="130">
        <v>0</v>
      </c>
      <c r="AE14" s="130">
        <v>0</v>
      </c>
      <c r="AF14" s="132">
        <v>15500000</v>
      </c>
      <c r="AG14" s="130">
        <v>0</v>
      </c>
      <c r="AH14" s="130">
        <v>0</v>
      </c>
      <c r="AI14" s="132">
        <v>15500000</v>
      </c>
      <c r="AJ14" s="130">
        <v>0</v>
      </c>
      <c r="AK14" s="130">
        <v>0</v>
      </c>
      <c r="AL14" s="132">
        <v>15500000</v>
      </c>
      <c r="AM14" s="130">
        <v>0</v>
      </c>
      <c r="AN14" s="130">
        <v>0</v>
      </c>
      <c r="AO14" s="132">
        <v>15500000</v>
      </c>
      <c r="AP14" s="130">
        <v>0</v>
      </c>
      <c r="AQ14" s="130">
        <v>0</v>
      </c>
      <c r="AR14" s="132">
        <v>15500000</v>
      </c>
      <c r="AS14" s="130">
        <v>0</v>
      </c>
      <c r="AT14" s="130">
        <v>0</v>
      </c>
      <c r="AU14" s="132">
        <v>15500000</v>
      </c>
      <c r="AV14" s="130">
        <v>0</v>
      </c>
      <c r="AW14" s="130">
        <v>0</v>
      </c>
      <c r="AX14" s="132">
        <v>15500000</v>
      </c>
      <c r="AY14" s="130">
        <v>0</v>
      </c>
      <c r="AZ14" s="130">
        <v>0</v>
      </c>
      <c r="BA14" s="132">
        <v>15500000</v>
      </c>
      <c r="BB14" s="130">
        <v>0</v>
      </c>
      <c r="BC14" s="130">
        <v>0</v>
      </c>
      <c r="BD14" s="132">
        <v>15500000</v>
      </c>
      <c r="BE14" s="130">
        <v>0</v>
      </c>
      <c r="BF14" s="130">
        <v>0</v>
      </c>
      <c r="BG14" s="132">
        <v>15500000</v>
      </c>
      <c r="BJ14" s="244">
        <v>15500000</v>
      </c>
      <c r="BK14" s="244">
        <v>15500000</v>
      </c>
      <c r="BL14" s="244">
        <v>15500000</v>
      </c>
      <c r="BM14" s="244">
        <v>15500000</v>
      </c>
    </row>
    <row r="15" spans="1:65" x14ac:dyDescent="0.25">
      <c r="B15" s="235">
        <v>7</v>
      </c>
      <c r="C15" s="248">
        <v>7</v>
      </c>
      <c r="D15" s="248">
        <v>0</v>
      </c>
      <c r="E15" s="248">
        <v>0</v>
      </c>
      <c r="F15" s="248">
        <v>0</v>
      </c>
      <c r="G15" s="248">
        <v>0</v>
      </c>
      <c r="H15" s="248">
        <v>0</v>
      </c>
      <c r="I15" s="235" t="s">
        <v>247</v>
      </c>
      <c r="J15" s="235" t="s">
        <v>1507</v>
      </c>
      <c r="K15" s="131">
        <v>1130</v>
      </c>
      <c r="L15" s="59" t="s">
        <v>173</v>
      </c>
      <c r="M15" s="132">
        <v>2300000000</v>
      </c>
      <c r="N15" s="132">
        <v>40530000</v>
      </c>
      <c r="O15" s="132">
        <v>854700000</v>
      </c>
      <c r="P15" s="132">
        <v>1485830000</v>
      </c>
      <c r="Q15" s="131" t="s">
        <v>95</v>
      </c>
      <c r="R15" s="139" t="s">
        <v>109</v>
      </c>
      <c r="S15" s="138" t="s">
        <v>161</v>
      </c>
      <c r="T15" s="138" t="s">
        <v>310</v>
      </c>
      <c r="U15" s="138" t="s">
        <v>144</v>
      </c>
      <c r="V15" s="128">
        <v>1120</v>
      </c>
      <c r="W15" s="138" t="s">
        <v>551</v>
      </c>
      <c r="X15" s="130">
        <v>40530000</v>
      </c>
      <c r="Y15" s="130">
        <v>30700000</v>
      </c>
      <c r="Z15" s="132">
        <v>2309830000</v>
      </c>
      <c r="AA15" s="130">
        <v>0</v>
      </c>
      <c r="AB15" s="130">
        <v>15000000</v>
      </c>
      <c r="AC15" s="132">
        <v>2294830000</v>
      </c>
      <c r="AD15" s="130">
        <v>0</v>
      </c>
      <c r="AE15" s="130">
        <v>15000000</v>
      </c>
      <c r="AF15" s="132">
        <v>2279830000</v>
      </c>
      <c r="AG15" s="130">
        <v>0</v>
      </c>
      <c r="AH15" s="130">
        <v>15000000</v>
      </c>
      <c r="AI15" s="132">
        <v>2264830000</v>
      </c>
      <c r="AJ15" s="130">
        <v>0</v>
      </c>
      <c r="AK15" s="130">
        <v>25000000</v>
      </c>
      <c r="AL15" s="132">
        <v>2239830000</v>
      </c>
      <c r="AM15" s="130">
        <v>0</v>
      </c>
      <c r="AN15" s="130">
        <v>15000000</v>
      </c>
      <c r="AO15" s="132">
        <v>2224830000</v>
      </c>
      <c r="AP15" s="130">
        <v>0</v>
      </c>
      <c r="AQ15" s="130">
        <v>15000000</v>
      </c>
      <c r="AR15" s="132">
        <v>2209830000</v>
      </c>
      <c r="AS15" s="130">
        <v>0</v>
      </c>
      <c r="AT15" s="130">
        <v>565000000</v>
      </c>
      <c r="AU15" s="132">
        <v>1644830000</v>
      </c>
      <c r="AV15" s="130">
        <v>0</v>
      </c>
      <c r="AW15" s="130">
        <v>15000000</v>
      </c>
      <c r="AX15" s="132">
        <v>1629830000</v>
      </c>
      <c r="AY15" s="130">
        <v>0</v>
      </c>
      <c r="AZ15" s="130">
        <v>114000000</v>
      </c>
      <c r="BA15" s="132">
        <v>1515830000</v>
      </c>
      <c r="BB15" s="130">
        <v>0</v>
      </c>
      <c r="BC15" s="130">
        <v>15000000</v>
      </c>
      <c r="BD15" s="132">
        <v>1500830000</v>
      </c>
      <c r="BE15" s="130">
        <v>0</v>
      </c>
      <c r="BF15" s="130">
        <v>15000000</v>
      </c>
      <c r="BG15" s="132">
        <v>1485830000</v>
      </c>
      <c r="BJ15" s="244">
        <v>2279830000</v>
      </c>
      <c r="BK15" s="244">
        <v>2224830000</v>
      </c>
      <c r="BL15" s="244">
        <v>1629830000</v>
      </c>
      <c r="BM15" s="244">
        <v>1485830000</v>
      </c>
    </row>
    <row r="16" spans="1:65" x14ac:dyDescent="0.25">
      <c r="B16" s="235">
        <v>8</v>
      </c>
      <c r="C16" s="248">
        <v>8</v>
      </c>
      <c r="D16" s="248">
        <v>0</v>
      </c>
      <c r="E16" s="248">
        <v>0</v>
      </c>
      <c r="F16" s="248">
        <v>0</v>
      </c>
      <c r="G16" s="248">
        <v>0</v>
      </c>
      <c r="H16" s="248">
        <v>0</v>
      </c>
      <c r="I16" s="235" t="s">
        <v>1511</v>
      </c>
      <c r="J16" s="235" t="s">
        <v>1507</v>
      </c>
      <c r="K16" s="131">
        <v>1140</v>
      </c>
      <c r="L16" s="59" t="s">
        <v>174</v>
      </c>
      <c r="M16" s="132">
        <v>255000000</v>
      </c>
      <c r="N16" s="132">
        <v>0</v>
      </c>
      <c r="O16" s="132">
        <v>164215000</v>
      </c>
      <c r="P16" s="132">
        <v>90785000</v>
      </c>
      <c r="Q16" s="131" t="s">
        <v>95</v>
      </c>
      <c r="R16" s="139" t="s">
        <v>109</v>
      </c>
      <c r="S16" s="138" t="s">
        <v>161</v>
      </c>
      <c r="T16" s="138" t="s">
        <v>310</v>
      </c>
      <c r="U16" s="138" t="s">
        <v>144</v>
      </c>
      <c r="V16" s="128">
        <v>1120</v>
      </c>
      <c r="W16" s="138" t="s">
        <v>551</v>
      </c>
      <c r="X16" s="130">
        <v>0</v>
      </c>
      <c r="Y16" s="130">
        <v>19955000</v>
      </c>
      <c r="Z16" s="132">
        <v>235045000</v>
      </c>
      <c r="AA16" s="130">
        <v>0</v>
      </c>
      <c r="AB16" s="130">
        <v>16980000</v>
      </c>
      <c r="AC16" s="132">
        <v>218065000</v>
      </c>
      <c r="AD16" s="130">
        <v>0</v>
      </c>
      <c r="AE16" s="130">
        <v>11980000</v>
      </c>
      <c r="AF16" s="132">
        <v>206085000</v>
      </c>
      <c r="AG16" s="130">
        <v>0</v>
      </c>
      <c r="AH16" s="130">
        <v>11980000</v>
      </c>
      <c r="AI16" s="132">
        <v>194105000</v>
      </c>
      <c r="AJ16" s="130">
        <v>0</v>
      </c>
      <c r="AK16" s="130">
        <v>24960000</v>
      </c>
      <c r="AL16" s="132">
        <v>169145000</v>
      </c>
      <c r="AM16" s="130">
        <v>0</v>
      </c>
      <c r="AN16" s="130">
        <v>12480000</v>
      </c>
      <c r="AO16" s="132">
        <v>156665000</v>
      </c>
      <c r="AP16" s="130">
        <v>0</v>
      </c>
      <c r="AQ16" s="130">
        <v>10980000</v>
      </c>
      <c r="AR16" s="132">
        <v>145685000</v>
      </c>
      <c r="AS16" s="130">
        <v>0</v>
      </c>
      <c r="AT16" s="130">
        <v>10980000</v>
      </c>
      <c r="AU16" s="132">
        <v>134705000</v>
      </c>
      <c r="AV16" s="130">
        <v>0</v>
      </c>
      <c r="AW16" s="130">
        <v>10980000</v>
      </c>
      <c r="AX16" s="132">
        <v>123725000</v>
      </c>
      <c r="AY16" s="130">
        <v>0</v>
      </c>
      <c r="AZ16" s="130">
        <v>10980000</v>
      </c>
      <c r="BA16" s="132">
        <v>112745000</v>
      </c>
      <c r="BB16" s="130">
        <v>0</v>
      </c>
      <c r="BC16" s="130">
        <v>10980000</v>
      </c>
      <c r="BD16" s="132">
        <v>101765000</v>
      </c>
      <c r="BE16" s="130">
        <v>0</v>
      </c>
      <c r="BF16" s="130">
        <v>10980000</v>
      </c>
      <c r="BG16" s="132">
        <v>90785000</v>
      </c>
      <c r="BJ16" s="244">
        <v>206085000</v>
      </c>
      <c r="BK16" s="244">
        <v>156665000</v>
      </c>
      <c r="BL16" s="244">
        <v>123725000</v>
      </c>
      <c r="BM16" s="244">
        <v>90785000</v>
      </c>
    </row>
    <row r="17" spans="2:65" x14ac:dyDescent="0.25">
      <c r="B17" s="235">
        <v>9</v>
      </c>
      <c r="C17" s="248">
        <v>9</v>
      </c>
      <c r="D17" s="248">
        <v>0</v>
      </c>
      <c r="E17" s="248">
        <v>0</v>
      </c>
      <c r="F17" s="248">
        <v>0</v>
      </c>
      <c r="G17" s="248">
        <v>0</v>
      </c>
      <c r="H17" s="248">
        <v>0</v>
      </c>
      <c r="I17" s="235" t="s">
        <v>1512</v>
      </c>
      <c r="J17" s="235" t="s">
        <v>1507</v>
      </c>
      <c r="K17" s="131">
        <v>1150</v>
      </c>
      <c r="L17" s="59" t="s">
        <v>175</v>
      </c>
      <c r="M17" s="132">
        <v>0</v>
      </c>
      <c r="N17" s="132">
        <v>200000000</v>
      </c>
      <c r="O17" s="132">
        <v>66895892.521030068</v>
      </c>
      <c r="P17" s="132">
        <v>133104107.47896993</v>
      </c>
      <c r="Q17" s="131" t="s">
        <v>95</v>
      </c>
      <c r="R17" s="139" t="s">
        <v>109</v>
      </c>
      <c r="S17" s="138" t="s">
        <v>161</v>
      </c>
      <c r="T17" s="138" t="s">
        <v>310</v>
      </c>
      <c r="U17" s="138" t="s">
        <v>144</v>
      </c>
      <c r="V17" s="128">
        <v>1120</v>
      </c>
      <c r="W17" s="138" t="s">
        <v>551</v>
      </c>
      <c r="X17" s="130">
        <v>200000000</v>
      </c>
      <c r="Y17" s="130">
        <v>10000000</v>
      </c>
      <c r="Z17" s="132">
        <v>190000000</v>
      </c>
      <c r="AA17" s="130">
        <v>0</v>
      </c>
      <c r="AB17" s="130">
        <v>4717808.4110027347</v>
      </c>
      <c r="AC17" s="132">
        <v>185282191.58899727</v>
      </c>
      <c r="AD17" s="130">
        <v>0</v>
      </c>
      <c r="AE17" s="130">
        <v>4717808.4110027347</v>
      </c>
      <c r="AF17" s="132">
        <v>180564383.17799455</v>
      </c>
      <c r="AG17" s="130">
        <v>0</v>
      </c>
      <c r="AH17" s="130">
        <v>4717808.4110027347</v>
      </c>
      <c r="AI17" s="132">
        <v>175846574.76699182</v>
      </c>
      <c r="AJ17" s="130">
        <v>0</v>
      </c>
      <c r="AK17" s="130">
        <v>4717808.4110027347</v>
      </c>
      <c r="AL17" s="132">
        <v>171128766.3559891</v>
      </c>
      <c r="AM17" s="130">
        <v>0</v>
      </c>
      <c r="AN17" s="130">
        <v>4717808.4110027347</v>
      </c>
      <c r="AO17" s="132">
        <v>166410957.94498637</v>
      </c>
      <c r="AP17" s="130">
        <v>0</v>
      </c>
      <c r="AQ17" s="130">
        <v>4717808.4110027347</v>
      </c>
      <c r="AR17" s="132">
        <v>161693149.53398365</v>
      </c>
      <c r="AS17" s="130">
        <v>0</v>
      </c>
      <c r="AT17" s="130">
        <v>4717808.4110027347</v>
      </c>
      <c r="AU17" s="132">
        <v>156975341.12298092</v>
      </c>
      <c r="AV17" s="130">
        <v>0</v>
      </c>
      <c r="AW17" s="130">
        <v>4717808.4110027347</v>
      </c>
      <c r="AX17" s="132">
        <v>152257532.7119782</v>
      </c>
      <c r="AY17" s="130">
        <v>0</v>
      </c>
      <c r="AZ17" s="130">
        <v>4717808.4110027347</v>
      </c>
      <c r="BA17" s="132">
        <v>147539724.30097547</v>
      </c>
      <c r="BB17" s="130">
        <v>0</v>
      </c>
      <c r="BC17" s="130">
        <v>4717808.4110027347</v>
      </c>
      <c r="BD17" s="132">
        <v>142821915.88997275</v>
      </c>
      <c r="BE17" s="130">
        <v>0</v>
      </c>
      <c r="BF17" s="130">
        <v>9717808.4110027347</v>
      </c>
      <c r="BG17" s="132">
        <v>133104107.47897001</v>
      </c>
      <c r="BJ17" s="244">
        <v>180564383.17799455</v>
      </c>
      <c r="BK17" s="244">
        <v>166410957.94498637</v>
      </c>
      <c r="BL17" s="244">
        <v>152257532.7119782</v>
      </c>
      <c r="BM17" s="244">
        <v>133104107.47897001</v>
      </c>
    </row>
    <row r="18" spans="2:65" x14ac:dyDescent="0.25">
      <c r="B18" s="235">
        <v>10</v>
      </c>
      <c r="C18" s="248">
        <v>10</v>
      </c>
      <c r="D18" s="248">
        <v>0</v>
      </c>
      <c r="E18" s="248">
        <v>0</v>
      </c>
      <c r="F18" s="248">
        <v>0</v>
      </c>
      <c r="G18" s="248">
        <v>0</v>
      </c>
      <c r="H18" s="248">
        <v>0</v>
      </c>
      <c r="I18" s="235" t="s">
        <v>1513</v>
      </c>
      <c r="J18" s="235" t="s">
        <v>1507</v>
      </c>
      <c r="K18" s="131">
        <v>1160</v>
      </c>
      <c r="L18" s="59" t="s">
        <v>176</v>
      </c>
      <c r="M18" s="132">
        <v>150000000</v>
      </c>
      <c r="N18" s="132">
        <v>0</v>
      </c>
      <c r="O18" s="132">
        <v>41857171.775421418</v>
      </c>
      <c r="P18" s="132">
        <v>108142828.22457859</v>
      </c>
      <c r="Q18" s="131" t="s">
        <v>95</v>
      </c>
      <c r="R18" s="139" t="s">
        <v>109</v>
      </c>
      <c r="S18" s="138" t="s">
        <v>161</v>
      </c>
      <c r="T18" s="138" t="s">
        <v>310</v>
      </c>
      <c r="U18" s="138" t="s">
        <v>144</v>
      </c>
      <c r="V18" s="128">
        <v>1120</v>
      </c>
      <c r="W18" s="138" t="s">
        <v>551</v>
      </c>
      <c r="X18" s="130">
        <v>0</v>
      </c>
      <c r="Y18" s="130">
        <v>3321430.981285119</v>
      </c>
      <c r="Z18" s="132">
        <v>146678569.01871487</v>
      </c>
      <c r="AA18" s="130">
        <v>0</v>
      </c>
      <c r="AB18" s="130">
        <v>3321430.981285119</v>
      </c>
      <c r="AC18" s="132">
        <v>143357138.03742975</v>
      </c>
      <c r="AD18" s="130">
        <v>0</v>
      </c>
      <c r="AE18" s="130">
        <v>5321430.9812851194</v>
      </c>
      <c r="AF18" s="132">
        <v>138035707.05614462</v>
      </c>
      <c r="AG18" s="130">
        <v>0</v>
      </c>
      <c r="AH18" s="130">
        <v>3321430.981285119</v>
      </c>
      <c r="AI18" s="132">
        <v>134714276.0748595</v>
      </c>
      <c r="AJ18" s="130">
        <v>0</v>
      </c>
      <c r="AK18" s="130">
        <v>3321430.981285119</v>
      </c>
      <c r="AL18" s="132">
        <v>131392845.09357437</v>
      </c>
      <c r="AM18" s="130">
        <v>0</v>
      </c>
      <c r="AN18" s="130">
        <v>3321430.981285119</v>
      </c>
      <c r="AO18" s="132">
        <v>128071414.11228925</v>
      </c>
      <c r="AP18" s="130">
        <v>0</v>
      </c>
      <c r="AQ18" s="130">
        <v>3321430.981285119</v>
      </c>
      <c r="AR18" s="132">
        <v>124749983.13100412</v>
      </c>
      <c r="AS18" s="130">
        <v>0</v>
      </c>
      <c r="AT18" s="130">
        <v>3321430.981285119</v>
      </c>
      <c r="AU18" s="132">
        <v>121428552.149719</v>
      </c>
      <c r="AV18" s="130">
        <v>0</v>
      </c>
      <c r="AW18" s="130">
        <v>3321430.981285119</v>
      </c>
      <c r="AX18" s="132">
        <v>118107121.16843387</v>
      </c>
      <c r="AY18" s="130">
        <v>0</v>
      </c>
      <c r="AZ18" s="130">
        <v>3321430.981285119</v>
      </c>
      <c r="BA18" s="132">
        <v>114785690.18714875</v>
      </c>
      <c r="BB18" s="130">
        <v>0</v>
      </c>
      <c r="BC18" s="130">
        <v>3321430.981285119</v>
      </c>
      <c r="BD18" s="132">
        <v>111464259.20586362</v>
      </c>
      <c r="BE18" s="130">
        <v>0</v>
      </c>
      <c r="BF18" s="130">
        <v>3321430.981285119</v>
      </c>
      <c r="BG18" s="132">
        <v>108142828.2245785</v>
      </c>
      <c r="BJ18" s="244">
        <v>138035707.05614462</v>
      </c>
      <c r="BK18" s="244">
        <v>128071414.11228925</v>
      </c>
      <c r="BL18" s="244">
        <v>118107121.16843387</v>
      </c>
      <c r="BM18" s="244">
        <v>108142828.2245785</v>
      </c>
    </row>
    <row r="19" spans="2:65" x14ac:dyDescent="0.25">
      <c r="B19" s="235">
        <v>11</v>
      </c>
      <c r="C19" s="248">
        <v>11</v>
      </c>
      <c r="D19" s="248">
        <v>0</v>
      </c>
      <c r="E19" s="248">
        <v>0</v>
      </c>
      <c r="F19" s="248">
        <v>0</v>
      </c>
      <c r="G19" s="248">
        <v>0</v>
      </c>
      <c r="H19" s="248">
        <v>0</v>
      </c>
      <c r="I19" s="235" t="s">
        <v>1514</v>
      </c>
      <c r="J19" s="235" t="s">
        <v>1515</v>
      </c>
      <c r="K19" s="131">
        <v>1170</v>
      </c>
      <c r="L19" s="59" t="s">
        <v>177</v>
      </c>
      <c r="M19" s="132">
        <v>0</v>
      </c>
      <c r="N19" s="132">
        <v>0</v>
      </c>
      <c r="O19" s="132">
        <v>0</v>
      </c>
      <c r="P19" s="132">
        <v>0</v>
      </c>
      <c r="Q19" s="131" t="s">
        <v>95</v>
      </c>
      <c r="R19" s="139" t="s">
        <v>109</v>
      </c>
      <c r="S19" s="138" t="s">
        <v>161</v>
      </c>
      <c r="T19" s="138" t="s">
        <v>310</v>
      </c>
      <c r="U19" s="138" t="s">
        <v>144</v>
      </c>
      <c r="V19" s="128">
        <v>1130</v>
      </c>
      <c r="W19" s="138" t="s">
        <v>552</v>
      </c>
      <c r="X19" s="130">
        <v>0</v>
      </c>
      <c r="Y19" s="130">
        <v>0</v>
      </c>
      <c r="Z19" s="132">
        <v>0</v>
      </c>
      <c r="AA19" s="130">
        <v>0</v>
      </c>
      <c r="AB19" s="130">
        <v>0</v>
      </c>
      <c r="AC19" s="132">
        <v>0</v>
      </c>
      <c r="AD19" s="130">
        <v>0</v>
      </c>
      <c r="AE19" s="130">
        <v>0</v>
      </c>
      <c r="AF19" s="132">
        <v>0</v>
      </c>
      <c r="AG19" s="130">
        <v>0</v>
      </c>
      <c r="AH19" s="130">
        <v>0</v>
      </c>
      <c r="AI19" s="132">
        <v>0</v>
      </c>
      <c r="AJ19" s="130">
        <v>0</v>
      </c>
      <c r="AK19" s="130">
        <v>0</v>
      </c>
      <c r="AL19" s="132">
        <v>0</v>
      </c>
      <c r="AM19" s="130">
        <v>0</v>
      </c>
      <c r="AN19" s="130">
        <v>0</v>
      </c>
      <c r="AO19" s="132">
        <v>0</v>
      </c>
      <c r="AP19" s="130">
        <v>0</v>
      </c>
      <c r="AQ19" s="130">
        <v>0</v>
      </c>
      <c r="AR19" s="132">
        <v>0</v>
      </c>
      <c r="AS19" s="130">
        <v>0</v>
      </c>
      <c r="AT19" s="130">
        <v>0</v>
      </c>
      <c r="AU19" s="132">
        <v>0</v>
      </c>
      <c r="AV19" s="130">
        <v>0</v>
      </c>
      <c r="AW19" s="130">
        <v>0</v>
      </c>
      <c r="AX19" s="132">
        <v>0</v>
      </c>
      <c r="AY19" s="130">
        <v>0</v>
      </c>
      <c r="AZ19" s="130">
        <v>0</v>
      </c>
      <c r="BA19" s="132">
        <v>0</v>
      </c>
      <c r="BB19" s="130">
        <v>0</v>
      </c>
      <c r="BC19" s="130">
        <v>0</v>
      </c>
      <c r="BD19" s="132">
        <v>0</v>
      </c>
      <c r="BE19" s="130">
        <v>0</v>
      </c>
      <c r="BF19" s="130">
        <v>0</v>
      </c>
      <c r="BG19" s="132">
        <v>0</v>
      </c>
      <c r="BJ19" s="244">
        <v>0</v>
      </c>
      <c r="BK19" s="244">
        <v>0</v>
      </c>
      <c r="BL19" s="244">
        <v>0</v>
      </c>
      <c r="BM19" s="244">
        <v>0</v>
      </c>
    </row>
    <row r="20" spans="2:65" x14ac:dyDescent="0.25">
      <c r="B20" s="235">
        <v>12</v>
      </c>
      <c r="C20" s="248">
        <v>12</v>
      </c>
      <c r="D20" s="248">
        <v>0</v>
      </c>
      <c r="E20" s="248">
        <v>0</v>
      </c>
      <c r="F20" s="248">
        <v>0</v>
      </c>
      <c r="G20" s="248">
        <v>0</v>
      </c>
      <c r="H20" s="248">
        <v>0</v>
      </c>
      <c r="I20" s="235" t="s">
        <v>1516</v>
      </c>
      <c r="J20" s="235" t="s">
        <v>1517</v>
      </c>
      <c r="K20" s="131">
        <v>1180</v>
      </c>
      <c r="L20" s="59" t="s">
        <v>178</v>
      </c>
      <c r="M20" s="132">
        <v>0</v>
      </c>
      <c r="N20" s="132">
        <v>0</v>
      </c>
      <c r="O20" s="132">
        <v>0</v>
      </c>
      <c r="P20" s="132">
        <v>0</v>
      </c>
      <c r="Q20" s="131" t="s">
        <v>95</v>
      </c>
      <c r="R20" s="139" t="s">
        <v>109</v>
      </c>
      <c r="S20" s="138" t="s">
        <v>161</v>
      </c>
      <c r="T20" s="138" t="s">
        <v>310</v>
      </c>
      <c r="U20" s="138" t="s">
        <v>144</v>
      </c>
      <c r="V20" s="128">
        <v>1140</v>
      </c>
      <c r="W20" s="138" t="s">
        <v>553</v>
      </c>
      <c r="X20" s="130">
        <v>0</v>
      </c>
      <c r="Y20" s="130">
        <v>0</v>
      </c>
      <c r="Z20" s="132">
        <v>0</v>
      </c>
      <c r="AA20" s="130">
        <v>0</v>
      </c>
      <c r="AB20" s="130">
        <v>0</v>
      </c>
      <c r="AC20" s="132">
        <v>0</v>
      </c>
      <c r="AD20" s="130">
        <v>0</v>
      </c>
      <c r="AE20" s="130">
        <v>0</v>
      </c>
      <c r="AF20" s="132">
        <v>0</v>
      </c>
      <c r="AG20" s="130">
        <v>0</v>
      </c>
      <c r="AH20" s="130">
        <v>0</v>
      </c>
      <c r="AI20" s="132">
        <v>0</v>
      </c>
      <c r="AJ20" s="130">
        <v>0</v>
      </c>
      <c r="AK20" s="130">
        <v>0</v>
      </c>
      <c r="AL20" s="132">
        <v>0</v>
      </c>
      <c r="AM20" s="130">
        <v>0</v>
      </c>
      <c r="AN20" s="130">
        <v>0</v>
      </c>
      <c r="AO20" s="132">
        <v>0</v>
      </c>
      <c r="AP20" s="130">
        <v>0</v>
      </c>
      <c r="AQ20" s="130">
        <v>0</v>
      </c>
      <c r="AR20" s="132">
        <v>0</v>
      </c>
      <c r="AS20" s="130">
        <v>0</v>
      </c>
      <c r="AT20" s="130">
        <v>0</v>
      </c>
      <c r="AU20" s="132">
        <v>0</v>
      </c>
      <c r="AV20" s="130">
        <v>0</v>
      </c>
      <c r="AW20" s="130">
        <v>0</v>
      </c>
      <c r="AX20" s="132">
        <v>0</v>
      </c>
      <c r="AY20" s="130">
        <v>0</v>
      </c>
      <c r="AZ20" s="130">
        <v>0</v>
      </c>
      <c r="BA20" s="132">
        <v>0</v>
      </c>
      <c r="BB20" s="130">
        <v>0</v>
      </c>
      <c r="BC20" s="130">
        <v>0</v>
      </c>
      <c r="BD20" s="132">
        <v>0</v>
      </c>
      <c r="BE20" s="130">
        <v>0</v>
      </c>
      <c r="BF20" s="130">
        <v>0</v>
      </c>
      <c r="BG20" s="132">
        <v>0</v>
      </c>
      <c r="BJ20" s="244">
        <v>0</v>
      </c>
      <c r="BK20" s="244">
        <v>0</v>
      </c>
      <c r="BL20" s="244">
        <v>0</v>
      </c>
      <c r="BM20" s="244">
        <v>0</v>
      </c>
    </row>
    <row r="21" spans="2:65" x14ac:dyDescent="0.25">
      <c r="B21" s="235">
        <v>13</v>
      </c>
      <c r="C21" s="248">
        <v>13</v>
      </c>
      <c r="D21" s="248">
        <v>0</v>
      </c>
      <c r="E21" s="248">
        <v>0</v>
      </c>
      <c r="F21" s="248">
        <v>0</v>
      </c>
      <c r="G21" s="248">
        <v>0</v>
      </c>
      <c r="H21" s="248">
        <v>0</v>
      </c>
      <c r="I21" s="235" t="s">
        <v>1518</v>
      </c>
      <c r="J21" s="235" t="s">
        <v>1519</v>
      </c>
      <c r="K21" s="131">
        <v>1210</v>
      </c>
      <c r="L21" s="59" t="s">
        <v>179</v>
      </c>
      <c r="M21" s="132">
        <v>6000000</v>
      </c>
      <c r="N21" s="132">
        <v>608760000</v>
      </c>
      <c r="O21" s="132">
        <v>42930000</v>
      </c>
      <c r="P21" s="132">
        <v>571830000</v>
      </c>
      <c r="Q21" s="131" t="s">
        <v>95</v>
      </c>
      <c r="R21" s="139" t="s">
        <v>109</v>
      </c>
      <c r="S21" s="138" t="s">
        <v>161</v>
      </c>
      <c r="T21" s="138" t="s">
        <v>312</v>
      </c>
      <c r="U21" s="138" t="s">
        <v>146</v>
      </c>
      <c r="V21" s="128">
        <v>1210</v>
      </c>
      <c r="W21" s="138" t="s">
        <v>554</v>
      </c>
      <c r="X21" s="130">
        <v>40730000</v>
      </c>
      <c r="Y21" s="130">
        <v>40730000</v>
      </c>
      <c r="Z21" s="132">
        <v>6000000</v>
      </c>
      <c r="AA21" s="130">
        <v>40730000</v>
      </c>
      <c r="AB21" s="130">
        <v>200000</v>
      </c>
      <c r="AC21" s="132">
        <v>46530000</v>
      </c>
      <c r="AD21" s="130">
        <v>40730000</v>
      </c>
      <c r="AE21" s="130">
        <v>200000</v>
      </c>
      <c r="AF21" s="132">
        <v>87060000</v>
      </c>
      <c r="AG21" s="130">
        <v>40730000</v>
      </c>
      <c r="AH21" s="130">
        <v>200000</v>
      </c>
      <c r="AI21" s="132">
        <v>127590000</v>
      </c>
      <c r="AJ21" s="130">
        <v>80730000</v>
      </c>
      <c r="AK21" s="130">
        <v>200000</v>
      </c>
      <c r="AL21" s="132">
        <v>208120000</v>
      </c>
      <c r="AM21" s="130">
        <v>90730000</v>
      </c>
      <c r="AN21" s="130">
        <v>200000</v>
      </c>
      <c r="AO21" s="132">
        <v>298650000</v>
      </c>
      <c r="AP21" s="130">
        <v>40730000</v>
      </c>
      <c r="AQ21" s="130">
        <v>200000</v>
      </c>
      <c r="AR21" s="132">
        <v>339180000</v>
      </c>
      <c r="AS21" s="130">
        <v>70730000</v>
      </c>
      <c r="AT21" s="130">
        <v>200000</v>
      </c>
      <c r="AU21" s="132">
        <v>409710000</v>
      </c>
      <c r="AV21" s="130">
        <v>40730000</v>
      </c>
      <c r="AW21" s="130">
        <v>200000</v>
      </c>
      <c r="AX21" s="132">
        <v>450240000</v>
      </c>
      <c r="AY21" s="130">
        <v>40730000</v>
      </c>
      <c r="AZ21" s="130">
        <v>200000</v>
      </c>
      <c r="BA21" s="132">
        <v>490770000</v>
      </c>
      <c r="BB21" s="130">
        <v>40730000</v>
      </c>
      <c r="BC21" s="130">
        <v>200000</v>
      </c>
      <c r="BD21" s="132">
        <v>531300000</v>
      </c>
      <c r="BE21" s="130">
        <v>40730000</v>
      </c>
      <c r="BF21" s="130">
        <v>200000</v>
      </c>
      <c r="BG21" s="132">
        <v>571830000</v>
      </c>
      <c r="BJ21" s="244">
        <v>87060000</v>
      </c>
      <c r="BK21" s="244">
        <v>298650000</v>
      </c>
      <c r="BL21" s="244">
        <v>450240000</v>
      </c>
      <c r="BM21" s="244">
        <v>571830000</v>
      </c>
    </row>
    <row r="22" spans="2:65" x14ac:dyDescent="0.25">
      <c r="B22" s="235">
        <v>14</v>
      </c>
      <c r="C22" s="248">
        <v>14</v>
      </c>
      <c r="D22" s="248">
        <v>0</v>
      </c>
      <c r="E22" s="248">
        <v>0</v>
      </c>
      <c r="F22" s="248">
        <v>0</v>
      </c>
      <c r="G22" s="248">
        <v>0</v>
      </c>
      <c r="H22" s="248">
        <v>0</v>
      </c>
      <c r="I22" s="235" t="s">
        <v>1520</v>
      </c>
      <c r="J22" s="235" t="s">
        <v>1519</v>
      </c>
      <c r="K22" s="131">
        <v>1220</v>
      </c>
      <c r="L22" s="59" t="s">
        <v>180</v>
      </c>
      <c r="M22" s="132">
        <v>0</v>
      </c>
      <c r="N22" s="132">
        <v>0</v>
      </c>
      <c r="O22" s="132">
        <v>0</v>
      </c>
      <c r="P22" s="132">
        <v>0</v>
      </c>
      <c r="Q22" s="131" t="s">
        <v>95</v>
      </c>
      <c r="R22" s="139" t="s">
        <v>109</v>
      </c>
      <c r="S22" s="138" t="s">
        <v>161</v>
      </c>
      <c r="T22" s="138" t="s">
        <v>312</v>
      </c>
      <c r="U22" s="138" t="s">
        <v>146</v>
      </c>
      <c r="V22" s="128">
        <v>1210</v>
      </c>
      <c r="W22" s="138" t="s">
        <v>554</v>
      </c>
      <c r="X22" s="130">
        <v>0</v>
      </c>
      <c r="Y22" s="130">
        <v>0</v>
      </c>
      <c r="Z22" s="132">
        <v>0</v>
      </c>
      <c r="AA22" s="130">
        <v>0</v>
      </c>
      <c r="AB22" s="130">
        <v>0</v>
      </c>
      <c r="AC22" s="132">
        <v>0</v>
      </c>
      <c r="AD22" s="130">
        <v>0</v>
      </c>
      <c r="AE22" s="130">
        <v>0</v>
      </c>
      <c r="AF22" s="132">
        <v>0</v>
      </c>
      <c r="AG22" s="130">
        <v>0</v>
      </c>
      <c r="AH22" s="130">
        <v>0</v>
      </c>
      <c r="AI22" s="132">
        <v>0</v>
      </c>
      <c r="AJ22" s="130">
        <v>0</v>
      </c>
      <c r="AK22" s="130">
        <v>0</v>
      </c>
      <c r="AL22" s="132">
        <v>0</v>
      </c>
      <c r="AM22" s="130">
        <v>0</v>
      </c>
      <c r="AN22" s="130">
        <v>0</v>
      </c>
      <c r="AO22" s="132">
        <v>0</v>
      </c>
      <c r="AP22" s="130">
        <v>0</v>
      </c>
      <c r="AQ22" s="130">
        <v>0</v>
      </c>
      <c r="AR22" s="132">
        <v>0</v>
      </c>
      <c r="AS22" s="130">
        <v>0</v>
      </c>
      <c r="AT22" s="130">
        <v>0</v>
      </c>
      <c r="AU22" s="132">
        <v>0</v>
      </c>
      <c r="AV22" s="130">
        <v>0</v>
      </c>
      <c r="AW22" s="130">
        <v>0</v>
      </c>
      <c r="AX22" s="132">
        <v>0</v>
      </c>
      <c r="AY22" s="130">
        <v>0</v>
      </c>
      <c r="AZ22" s="130">
        <v>0</v>
      </c>
      <c r="BA22" s="132">
        <v>0</v>
      </c>
      <c r="BB22" s="130">
        <v>0</v>
      </c>
      <c r="BC22" s="130">
        <v>0</v>
      </c>
      <c r="BD22" s="132">
        <v>0</v>
      </c>
      <c r="BE22" s="130">
        <v>0</v>
      </c>
      <c r="BF22" s="130">
        <v>0</v>
      </c>
      <c r="BG22" s="132">
        <v>0</v>
      </c>
      <c r="BJ22" s="244">
        <v>0</v>
      </c>
      <c r="BK22" s="244">
        <v>0</v>
      </c>
      <c r="BL22" s="244">
        <v>0</v>
      </c>
      <c r="BM22" s="244">
        <v>0</v>
      </c>
    </row>
    <row r="23" spans="2:65" x14ac:dyDescent="0.25">
      <c r="B23" s="235">
        <v>15</v>
      </c>
      <c r="C23" s="248">
        <v>15</v>
      </c>
      <c r="D23" s="248">
        <v>0</v>
      </c>
      <c r="E23" s="248">
        <v>0</v>
      </c>
      <c r="F23" s="248">
        <v>0</v>
      </c>
      <c r="G23" s="248">
        <v>0</v>
      </c>
      <c r="H23" s="248">
        <v>0</v>
      </c>
      <c r="I23" s="235" t="s">
        <v>1521</v>
      </c>
      <c r="J23" s="235" t="s">
        <v>1519</v>
      </c>
      <c r="K23" s="131">
        <v>1230</v>
      </c>
      <c r="L23" s="59" t="s">
        <v>181</v>
      </c>
      <c r="M23" s="132">
        <v>0</v>
      </c>
      <c r="N23" s="132">
        <v>0</v>
      </c>
      <c r="O23" s="132">
        <v>0</v>
      </c>
      <c r="P23" s="132">
        <v>0</v>
      </c>
      <c r="Q23" s="131" t="s">
        <v>95</v>
      </c>
      <c r="R23" s="139" t="s">
        <v>109</v>
      </c>
      <c r="S23" s="138" t="s">
        <v>161</v>
      </c>
      <c r="T23" s="138" t="s">
        <v>312</v>
      </c>
      <c r="U23" s="138" t="s">
        <v>146</v>
      </c>
      <c r="V23" s="128">
        <v>1210</v>
      </c>
      <c r="W23" s="138" t="s">
        <v>554</v>
      </c>
      <c r="X23" s="130">
        <v>0</v>
      </c>
      <c r="Y23" s="130">
        <v>0</v>
      </c>
      <c r="Z23" s="132">
        <v>0</v>
      </c>
      <c r="AA23" s="130">
        <v>0</v>
      </c>
      <c r="AB23" s="130">
        <v>0</v>
      </c>
      <c r="AC23" s="132">
        <v>0</v>
      </c>
      <c r="AD23" s="130">
        <v>0</v>
      </c>
      <c r="AE23" s="130">
        <v>0</v>
      </c>
      <c r="AF23" s="132">
        <v>0</v>
      </c>
      <c r="AG23" s="130">
        <v>0</v>
      </c>
      <c r="AH23" s="130">
        <v>0</v>
      </c>
      <c r="AI23" s="132">
        <v>0</v>
      </c>
      <c r="AJ23" s="130">
        <v>0</v>
      </c>
      <c r="AK23" s="130">
        <v>0</v>
      </c>
      <c r="AL23" s="132">
        <v>0</v>
      </c>
      <c r="AM23" s="130">
        <v>0</v>
      </c>
      <c r="AN23" s="130">
        <v>0</v>
      </c>
      <c r="AO23" s="132">
        <v>0</v>
      </c>
      <c r="AP23" s="130">
        <v>0</v>
      </c>
      <c r="AQ23" s="130">
        <v>0</v>
      </c>
      <c r="AR23" s="132">
        <v>0</v>
      </c>
      <c r="AS23" s="130">
        <v>0</v>
      </c>
      <c r="AT23" s="130">
        <v>0</v>
      </c>
      <c r="AU23" s="132">
        <v>0</v>
      </c>
      <c r="AV23" s="130">
        <v>0</v>
      </c>
      <c r="AW23" s="130">
        <v>0</v>
      </c>
      <c r="AX23" s="132">
        <v>0</v>
      </c>
      <c r="AY23" s="130">
        <v>0</v>
      </c>
      <c r="AZ23" s="130">
        <v>0</v>
      </c>
      <c r="BA23" s="132">
        <v>0</v>
      </c>
      <c r="BB23" s="130">
        <v>0</v>
      </c>
      <c r="BC23" s="130">
        <v>0</v>
      </c>
      <c r="BD23" s="132">
        <v>0</v>
      </c>
      <c r="BE23" s="130">
        <v>0</v>
      </c>
      <c r="BF23" s="130">
        <v>0</v>
      </c>
      <c r="BG23" s="132">
        <v>0</v>
      </c>
      <c r="BJ23" s="244">
        <v>0</v>
      </c>
      <c r="BK23" s="244">
        <v>0</v>
      </c>
      <c r="BL23" s="244">
        <v>0</v>
      </c>
      <c r="BM23" s="244">
        <v>0</v>
      </c>
    </row>
    <row r="24" spans="2:65" x14ac:dyDescent="0.25">
      <c r="B24" s="235">
        <v>16</v>
      </c>
      <c r="C24" s="248">
        <v>16</v>
      </c>
      <c r="D24" s="248">
        <v>0</v>
      </c>
      <c r="E24" s="248">
        <v>0</v>
      </c>
      <c r="F24" s="248">
        <v>0</v>
      </c>
      <c r="G24" s="248">
        <v>0</v>
      </c>
      <c r="H24" s="248">
        <v>0</v>
      </c>
      <c r="I24" s="235" t="s">
        <v>1522</v>
      </c>
      <c r="J24" s="235" t="s">
        <v>1523</v>
      </c>
      <c r="K24" s="131">
        <v>1240</v>
      </c>
      <c r="L24" s="59" t="s">
        <v>55</v>
      </c>
      <c r="M24" s="132">
        <v>0</v>
      </c>
      <c r="N24" s="132">
        <v>2000000</v>
      </c>
      <c r="O24" s="132">
        <v>1000000</v>
      </c>
      <c r="P24" s="132">
        <v>1000000</v>
      </c>
      <c r="Q24" s="131" t="s">
        <v>95</v>
      </c>
      <c r="R24" s="139" t="s">
        <v>109</v>
      </c>
      <c r="S24" s="138" t="s">
        <v>161</v>
      </c>
      <c r="T24" s="138" t="s">
        <v>312</v>
      </c>
      <c r="U24" s="138" t="s">
        <v>146</v>
      </c>
      <c r="V24" s="128">
        <v>1220</v>
      </c>
      <c r="W24" s="138" t="s">
        <v>555</v>
      </c>
      <c r="X24" s="130">
        <v>0</v>
      </c>
      <c r="Y24" s="130">
        <v>0</v>
      </c>
      <c r="Z24" s="132">
        <v>0</v>
      </c>
      <c r="AA24" s="130">
        <v>0</v>
      </c>
      <c r="AB24" s="130">
        <v>0</v>
      </c>
      <c r="AC24" s="132">
        <v>0</v>
      </c>
      <c r="AD24" s="130">
        <v>2000000</v>
      </c>
      <c r="AE24" s="130">
        <v>1000000</v>
      </c>
      <c r="AF24" s="132">
        <v>1000000</v>
      </c>
      <c r="AG24" s="130">
        <v>0</v>
      </c>
      <c r="AH24" s="130">
        <v>0</v>
      </c>
      <c r="AI24" s="132">
        <v>1000000</v>
      </c>
      <c r="AJ24" s="130">
        <v>0</v>
      </c>
      <c r="AK24" s="130">
        <v>0</v>
      </c>
      <c r="AL24" s="132">
        <v>1000000</v>
      </c>
      <c r="AM24" s="130">
        <v>0</v>
      </c>
      <c r="AN24" s="130">
        <v>0</v>
      </c>
      <c r="AO24" s="132">
        <v>1000000</v>
      </c>
      <c r="AP24" s="130">
        <v>0</v>
      </c>
      <c r="AQ24" s="130">
        <v>0</v>
      </c>
      <c r="AR24" s="132">
        <v>1000000</v>
      </c>
      <c r="AS24" s="130">
        <v>0</v>
      </c>
      <c r="AT24" s="130">
        <v>0</v>
      </c>
      <c r="AU24" s="132">
        <v>1000000</v>
      </c>
      <c r="AV24" s="130">
        <v>0</v>
      </c>
      <c r="AW24" s="130">
        <v>0</v>
      </c>
      <c r="AX24" s="132">
        <v>1000000</v>
      </c>
      <c r="AY24" s="130">
        <v>0</v>
      </c>
      <c r="AZ24" s="130">
        <v>0</v>
      </c>
      <c r="BA24" s="132">
        <v>1000000</v>
      </c>
      <c r="BB24" s="130">
        <v>0</v>
      </c>
      <c r="BC24" s="130">
        <v>0</v>
      </c>
      <c r="BD24" s="132">
        <v>1000000</v>
      </c>
      <c r="BE24" s="130">
        <v>0</v>
      </c>
      <c r="BF24" s="130">
        <v>0</v>
      </c>
      <c r="BG24" s="132">
        <v>1000000</v>
      </c>
      <c r="BJ24" s="244">
        <v>1000000</v>
      </c>
      <c r="BK24" s="244">
        <v>1000000</v>
      </c>
      <c r="BL24" s="244">
        <v>1000000</v>
      </c>
      <c r="BM24" s="244">
        <v>1000000</v>
      </c>
    </row>
    <row r="25" spans="2:65" x14ac:dyDescent="0.25">
      <c r="B25" s="235">
        <v>17</v>
      </c>
      <c r="C25" s="248">
        <v>17</v>
      </c>
      <c r="D25" s="248">
        <v>0</v>
      </c>
      <c r="E25" s="248">
        <v>0</v>
      </c>
      <c r="F25" s="248">
        <v>0</v>
      </c>
      <c r="G25" s="248">
        <v>0</v>
      </c>
      <c r="H25" s="248">
        <v>0</v>
      </c>
      <c r="I25" s="235" t="s">
        <v>1524</v>
      </c>
      <c r="J25" s="235" t="s">
        <v>1519</v>
      </c>
      <c r="K25" s="131">
        <v>1250</v>
      </c>
      <c r="L25" s="59" t="s">
        <v>182</v>
      </c>
      <c r="M25" s="132">
        <v>0</v>
      </c>
      <c r="N25" s="132">
        <v>0</v>
      </c>
      <c r="O25" s="132">
        <v>0</v>
      </c>
      <c r="P25" s="132">
        <v>0</v>
      </c>
      <c r="Q25" s="131" t="s">
        <v>95</v>
      </c>
      <c r="R25" s="139" t="s">
        <v>109</v>
      </c>
      <c r="S25" s="138" t="s">
        <v>161</v>
      </c>
      <c r="T25" s="138" t="s">
        <v>312</v>
      </c>
      <c r="U25" s="138" t="s">
        <v>146</v>
      </c>
      <c r="V25" s="128">
        <v>1210</v>
      </c>
      <c r="W25" s="138" t="s">
        <v>554</v>
      </c>
      <c r="X25" s="130">
        <v>0</v>
      </c>
      <c r="Y25" s="130">
        <v>0</v>
      </c>
      <c r="Z25" s="132">
        <v>0</v>
      </c>
      <c r="AA25" s="130">
        <v>0</v>
      </c>
      <c r="AB25" s="130">
        <v>0</v>
      </c>
      <c r="AC25" s="132">
        <v>0</v>
      </c>
      <c r="AD25" s="130">
        <v>0</v>
      </c>
      <c r="AE25" s="130">
        <v>0</v>
      </c>
      <c r="AF25" s="132">
        <v>0</v>
      </c>
      <c r="AG25" s="130">
        <v>0</v>
      </c>
      <c r="AH25" s="130">
        <v>0</v>
      </c>
      <c r="AI25" s="132">
        <v>0</v>
      </c>
      <c r="AJ25" s="130">
        <v>0</v>
      </c>
      <c r="AK25" s="130">
        <v>0</v>
      </c>
      <c r="AL25" s="132">
        <v>0</v>
      </c>
      <c r="AM25" s="130">
        <v>0</v>
      </c>
      <c r="AN25" s="130">
        <v>0</v>
      </c>
      <c r="AO25" s="132">
        <v>0</v>
      </c>
      <c r="AP25" s="130">
        <v>0</v>
      </c>
      <c r="AQ25" s="130">
        <v>0</v>
      </c>
      <c r="AR25" s="132">
        <v>0</v>
      </c>
      <c r="AS25" s="130">
        <v>0</v>
      </c>
      <c r="AT25" s="130">
        <v>0</v>
      </c>
      <c r="AU25" s="132">
        <v>0</v>
      </c>
      <c r="AV25" s="130">
        <v>0</v>
      </c>
      <c r="AW25" s="130">
        <v>0</v>
      </c>
      <c r="AX25" s="132">
        <v>0</v>
      </c>
      <c r="AY25" s="130">
        <v>0</v>
      </c>
      <c r="AZ25" s="130">
        <v>0</v>
      </c>
      <c r="BA25" s="132">
        <v>0</v>
      </c>
      <c r="BB25" s="130">
        <v>0</v>
      </c>
      <c r="BC25" s="130">
        <v>0</v>
      </c>
      <c r="BD25" s="132">
        <v>0</v>
      </c>
      <c r="BE25" s="130">
        <v>0</v>
      </c>
      <c r="BF25" s="130">
        <v>0</v>
      </c>
      <c r="BG25" s="132">
        <v>0</v>
      </c>
      <c r="BJ25" s="244">
        <v>0</v>
      </c>
      <c r="BK25" s="244">
        <v>0</v>
      </c>
      <c r="BL25" s="244">
        <v>0</v>
      </c>
      <c r="BM25" s="244">
        <v>0</v>
      </c>
    </row>
    <row r="26" spans="2:65" x14ac:dyDescent="0.25">
      <c r="B26" s="235">
        <v>18</v>
      </c>
      <c r="C26" s="248">
        <v>18</v>
      </c>
      <c r="D26" s="248">
        <v>0</v>
      </c>
      <c r="E26" s="248">
        <v>0</v>
      </c>
      <c r="F26" s="248">
        <v>0</v>
      </c>
      <c r="G26" s="248">
        <v>0</v>
      </c>
      <c r="H26" s="248">
        <v>0</v>
      </c>
      <c r="I26" s="235" t="s">
        <v>1525</v>
      </c>
      <c r="J26" s="235" t="s">
        <v>1519</v>
      </c>
      <c r="K26" s="131">
        <v>1251</v>
      </c>
      <c r="L26" s="59" t="s">
        <v>183</v>
      </c>
      <c r="M26" s="132">
        <v>0</v>
      </c>
      <c r="N26" s="132">
        <v>0</v>
      </c>
      <c r="O26" s="132">
        <v>0</v>
      </c>
      <c r="P26" s="132">
        <v>0</v>
      </c>
      <c r="Q26" s="131" t="s">
        <v>95</v>
      </c>
      <c r="R26" s="139" t="s">
        <v>109</v>
      </c>
      <c r="S26" s="138" t="s">
        <v>161</v>
      </c>
      <c r="T26" s="138" t="s">
        <v>312</v>
      </c>
      <c r="U26" s="138" t="s">
        <v>146</v>
      </c>
      <c r="V26" s="128">
        <v>1210</v>
      </c>
      <c r="W26" s="138" t="s">
        <v>554</v>
      </c>
      <c r="X26" s="130">
        <v>0</v>
      </c>
      <c r="Y26" s="130">
        <v>0</v>
      </c>
      <c r="Z26" s="132">
        <v>0</v>
      </c>
      <c r="AA26" s="130">
        <v>0</v>
      </c>
      <c r="AB26" s="130">
        <v>0</v>
      </c>
      <c r="AC26" s="132">
        <v>0</v>
      </c>
      <c r="AD26" s="130">
        <v>0</v>
      </c>
      <c r="AE26" s="130">
        <v>0</v>
      </c>
      <c r="AF26" s="132">
        <v>0</v>
      </c>
      <c r="AG26" s="130">
        <v>0</v>
      </c>
      <c r="AH26" s="130">
        <v>0</v>
      </c>
      <c r="AI26" s="132">
        <v>0</v>
      </c>
      <c r="AJ26" s="130">
        <v>0</v>
      </c>
      <c r="AK26" s="130">
        <v>0</v>
      </c>
      <c r="AL26" s="132">
        <v>0</v>
      </c>
      <c r="AM26" s="130">
        <v>0</v>
      </c>
      <c r="AN26" s="130">
        <v>0</v>
      </c>
      <c r="AO26" s="132">
        <v>0</v>
      </c>
      <c r="AP26" s="130">
        <v>0</v>
      </c>
      <c r="AQ26" s="130">
        <v>0</v>
      </c>
      <c r="AR26" s="132">
        <v>0</v>
      </c>
      <c r="AS26" s="130">
        <v>0</v>
      </c>
      <c r="AT26" s="130">
        <v>0</v>
      </c>
      <c r="AU26" s="132">
        <v>0</v>
      </c>
      <c r="AV26" s="130">
        <v>0</v>
      </c>
      <c r="AW26" s="130">
        <v>0</v>
      </c>
      <c r="AX26" s="132">
        <v>0</v>
      </c>
      <c r="AY26" s="130">
        <v>0</v>
      </c>
      <c r="AZ26" s="130">
        <v>0</v>
      </c>
      <c r="BA26" s="132">
        <v>0</v>
      </c>
      <c r="BB26" s="130">
        <v>0</v>
      </c>
      <c r="BC26" s="130">
        <v>0</v>
      </c>
      <c r="BD26" s="132">
        <v>0</v>
      </c>
      <c r="BE26" s="130">
        <v>0</v>
      </c>
      <c r="BF26" s="130">
        <v>0</v>
      </c>
      <c r="BG26" s="132">
        <v>0</v>
      </c>
      <c r="BJ26" s="244">
        <v>0</v>
      </c>
      <c r="BK26" s="244">
        <v>0</v>
      </c>
      <c r="BL26" s="244">
        <v>0</v>
      </c>
      <c r="BM26" s="244">
        <v>0</v>
      </c>
    </row>
    <row r="27" spans="2:65" x14ac:dyDescent="0.25">
      <c r="B27" s="235">
        <v>19</v>
      </c>
      <c r="C27" s="248">
        <v>19</v>
      </c>
      <c r="D27" s="248">
        <v>0</v>
      </c>
      <c r="E27" s="248">
        <v>0</v>
      </c>
      <c r="F27" s="248">
        <v>0</v>
      </c>
      <c r="G27" s="248">
        <v>0</v>
      </c>
      <c r="H27" s="248">
        <v>0</v>
      </c>
      <c r="I27" s="235" t="s">
        <v>1526</v>
      </c>
      <c r="J27" s="235" t="s">
        <v>1527</v>
      </c>
      <c r="K27" s="131">
        <v>1260</v>
      </c>
      <c r="L27" s="59" t="s">
        <v>62</v>
      </c>
      <c r="M27" s="132">
        <v>0</v>
      </c>
      <c r="N27" s="132">
        <v>26000000</v>
      </c>
      <c r="O27" s="132">
        <v>0</v>
      </c>
      <c r="P27" s="132">
        <v>26000000</v>
      </c>
      <c r="Q27" s="131" t="s">
        <v>95</v>
      </c>
      <c r="R27" s="139" t="s">
        <v>109</v>
      </c>
      <c r="S27" s="138" t="s">
        <v>161</v>
      </c>
      <c r="T27" s="138" t="s">
        <v>314</v>
      </c>
      <c r="U27" s="138" t="s">
        <v>150</v>
      </c>
      <c r="V27" s="128">
        <v>1260</v>
      </c>
      <c r="W27" s="138" t="s">
        <v>577</v>
      </c>
      <c r="X27" s="130">
        <v>0</v>
      </c>
      <c r="Y27" s="130">
        <v>0</v>
      </c>
      <c r="Z27" s="132">
        <v>0</v>
      </c>
      <c r="AA27" s="130">
        <v>0</v>
      </c>
      <c r="AB27" s="130">
        <v>0</v>
      </c>
      <c r="AC27" s="132">
        <v>0</v>
      </c>
      <c r="AD27" s="130">
        <v>0</v>
      </c>
      <c r="AE27" s="130">
        <v>0</v>
      </c>
      <c r="AF27" s="132">
        <v>0</v>
      </c>
      <c r="AG27" s="130">
        <v>0</v>
      </c>
      <c r="AH27" s="130">
        <v>0</v>
      </c>
      <c r="AI27" s="132">
        <v>0</v>
      </c>
      <c r="AJ27" s="130">
        <v>0</v>
      </c>
      <c r="AK27" s="130">
        <v>0</v>
      </c>
      <c r="AL27" s="132">
        <v>0</v>
      </c>
      <c r="AM27" s="130">
        <v>0</v>
      </c>
      <c r="AN27" s="130">
        <v>0</v>
      </c>
      <c r="AO27" s="132">
        <v>0</v>
      </c>
      <c r="AP27" s="130">
        <v>0</v>
      </c>
      <c r="AQ27" s="130">
        <v>0</v>
      </c>
      <c r="AR27" s="132">
        <v>0</v>
      </c>
      <c r="AS27" s="130">
        <v>0</v>
      </c>
      <c r="AT27" s="130">
        <v>0</v>
      </c>
      <c r="AU27" s="132">
        <v>0</v>
      </c>
      <c r="AV27" s="130">
        <v>0</v>
      </c>
      <c r="AW27" s="130">
        <v>0</v>
      </c>
      <c r="AX27" s="132">
        <v>0</v>
      </c>
      <c r="AY27" s="130">
        <v>9000000</v>
      </c>
      <c r="AZ27" s="130">
        <v>0</v>
      </c>
      <c r="BA27" s="132">
        <v>9000000</v>
      </c>
      <c r="BB27" s="130">
        <v>0</v>
      </c>
      <c r="BC27" s="130">
        <v>0</v>
      </c>
      <c r="BD27" s="132">
        <v>9000000</v>
      </c>
      <c r="BE27" s="130">
        <v>17000000</v>
      </c>
      <c r="BF27" s="130">
        <v>0</v>
      </c>
      <c r="BG27" s="132">
        <v>26000000</v>
      </c>
      <c r="BJ27" s="244">
        <v>0</v>
      </c>
      <c r="BK27" s="244">
        <v>0</v>
      </c>
      <c r="BL27" s="244">
        <v>0</v>
      </c>
      <c r="BM27" s="244">
        <v>26000000</v>
      </c>
    </row>
    <row r="28" spans="2:65" x14ac:dyDescent="0.25">
      <c r="B28" s="235">
        <v>20</v>
      </c>
      <c r="C28" s="248">
        <v>20</v>
      </c>
      <c r="D28" s="248">
        <v>0</v>
      </c>
      <c r="E28" s="248">
        <v>0</v>
      </c>
      <c r="F28" s="248">
        <v>0</v>
      </c>
      <c r="G28" s="248">
        <v>0</v>
      </c>
      <c r="H28" s="248">
        <v>0</v>
      </c>
      <c r="I28" s="235" t="s">
        <v>1528</v>
      </c>
      <c r="J28" s="235" t="s">
        <v>1529</v>
      </c>
      <c r="K28" s="131">
        <v>1270</v>
      </c>
      <c r="L28" s="59" t="s">
        <v>185</v>
      </c>
      <c r="M28" s="132">
        <v>0</v>
      </c>
      <c r="N28" s="132">
        <v>525000</v>
      </c>
      <c r="O28" s="132">
        <v>0</v>
      </c>
      <c r="P28" s="132">
        <v>525000</v>
      </c>
      <c r="Q28" s="131" t="s">
        <v>95</v>
      </c>
      <c r="R28" s="139" t="s">
        <v>109</v>
      </c>
      <c r="S28" s="138" t="s">
        <v>161</v>
      </c>
      <c r="T28" s="138" t="s">
        <v>314</v>
      </c>
      <c r="U28" s="138" t="s">
        <v>150</v>
      </c>
      <c r="V28" s="128">
        <v>1270</v>
      </c>
      <c r="W28" s="138" t="s">
        <v>591</v>
      </c>
      <c r="X28" s="130">
        <v>18750</v>
      </c>
      <c r="Y28" s="130">
        <v>0</v>
      </c>
      <c r="Z28" s="132">
        <v>18750</v>
      </c>
      <c r="AA28" s="130">
        <v>18750</v>
      </c>
      <c r="AB28" s="130">
        <v>0</v>
      </c>
      <c r="AC28" s="132">
        <v>37500</v>
      </c>
      <c r="AD28" s="130">
        <v>18750</v>
      </c>
      <c r="AE28" s="130">
        <v>0</v>
      </c>
      <c r="AF28" s="132">
        <v>56250</v>
      </c>
      <c r="AG28" s="130">
        <v>18750</v>
      </c>
      <c r="AH28" s="130">
        <v>0</v>
      </c>
      <c r="AI28" s="132">
        <v>75000</v>
      </c>
      <c r="AJ28" s="130">
        <v>18750</v>
      </c>
      <c r="AK28" s="130">
        <v>0</v>
      </c>
      <c r="AL28" s="132">
        <v>93750</v>
      </c>
      <c r="AM28" s="130">
        <v>18750</v>
      </c>
      <c r="AN28" s="130">
        <v>0</v>
      </c>
      <c r="AO28" s="132">
        <v>112500</v>
      </c>
      <c r="AP28" s="130">
        <v>18750</v>
      </c>
      <c r="AQ28" s="130">
        <v>0</v>
      </c>
      <c r="AR28" s="132">
        <v>131250</v>
      </c>
      <c r="AS28" s="130">
        <v>18750</v>
      </c>
      <c r="AT28" s="130">
        <v>0</v>
      </c>
      <c r="AU28" s="132">
        <v>150000</v>
      </c>
      <c r="AV28" s="130">
        <v>18750</v>
      </c>
      <c r="AW28" s="130">
        <v>0</v>
      </c>
      <c r="AX28" s="132">
        <v>168750</v>
      </c>
      <c r="AY28" s="130">
        <v>18750</v>
      </c>
      <c r="AZ28" s="130">
        <v>0</v>
      </c>
      <c r="BA28" s="132">
        <v>187500</v>
      </c>
      <c r="BB28" s="130">
        <v>18750</v>
      </c>
      <c r="BC28" s="130">
        <v>0</v>
      </c>
      <c r="BD28" s="132">
        <v>206250</v>
      </c>
      <c r="BE28" s="130">
        <v>318750</v>
      </c>
      <c r="BF28" s="130">
        <v>0</v>
      </c>
      <c r="BG28" s="132">
        <v>525000</v>
      </c>
      <c r="BJ28" s="244">
        <v>56250</v>
      </c>
      <c r="BK28" s="244">
        <v>112500</v>
      </c>
      <c r="BL28" s="244">
        <v>168750</v>
      </c>
      <c r="BM28" s="244">
        <v>525000</v>
      </c>
    </row>
    <row r="29" spans="2:65" x14ac:dyDescent="0.25">
      <c r="B29" s="235">
        <v>21</v>
      </c>
      <c r="C29" s="248">
        <v>21</v>
      </c>
      <c r="D29" s="248">
        <v>0</v>
      </c>
      <c r="E29" s="248">
        <v>0</v>
      </c>
      <c r="F29" s="248">
        <v>0</v>
      </c>
      <c r="G29" s="248">
        <v>0</v>
      </c>
      <c r="H29" s="248">
        <v>0</v>
      </c>
      <c r="I29" s="235" t="s">
        <v>1530</v>
      </c>
      <c r="J29" s="235" t="s">
        <v>1529</v>
      </c>
      <c r="K29" s="131">
        <v>1271</v>
      </c>
      <c r="L29" s="59" t="s">
        <v>186</v>
      </c>
      <c r="M29" s="132">
        <v>0</v>
      </c>
      <c r="N29" s="132">
        <v>0</v>
      </c>
      <c r="O29" s="132">
        <v>0</v>
      </c>
      <c r="P29" s="132">
        <v>0</v>
      </c>
      <c r="Q29" s="131" t="s">
        <v>95</v>
      </c>
      <c r="R29" s="139" t="s">
        <v>109</v>
      </c>
      <c r="S29" s="138" t="s">
        <v>161</v>
      </c>
      <c r="T29" s="138" t="s">
        <v>314</v>
      </c>
      <c r="U29" s="138" t="s">
        <v>150</v>
      </c>
      <c r="V29" s="128">
        <v>1270</v>
      </c>
      <c r="W29" s="138" t="s">
        <v>591</v>
      </c>
      <c r="X29" s="130">
        <v>0</v>
      </c>
      <c r="Y29" s="130">
        <v>0</v>
      </c>
      <c r="Z29" s="132">
        <v>0</v>
      </c>
      <c r="AA29" s="130">
        <v>0</v>
      </c>
      <c r="AB29" s="130">
        <v>0</v>
      </c>
      <c r="AC29" s="132">
        <v>0</v>
      </c>
      <c r="AD29" s="130">
        <v>0</v>
      </c>
      <c r="AE29" s="130">
        <v>0</v>
      </c>
      <c r="AF29" s="132">
        <v>0</v>
      </c>
      <c r="AG29" s="130">
        <v>0</v>
      </c>
      <c r="AH29" s="130">
        <v>0</v>
      </c>
      <c r="AI29" s="132">
        <v>0</v>
      </c>
      <c r="AJ29" s="130">
        <v>0</v>
      </c>
      <c r="AK29" s="130">
        <v>0</v>
      </c>
      <c r="AL29" s="132">
        <v>0</v>
      </c>
      <c r="AM29" s="130">
        <v>0</v>
      </c>
      <c r="AN29" s="130">
        <v>0</v>
      </c>
      <c r="AO29" s="132">
        <v>0</v>
      </c>
      <c r="AP29" s="130">
        <v>0</v>
      </c>
      <c r="AQ29" s="130">
        <v>0</v>
      </c>
      <c r="AR29" s="132">
        <v>0</v>
      </c>
      <c r="AS29" s="130">
        <v>0</v>
      </c>
      <c r="AT29" s="130">
        <v>0</v>
      </c>
      <c r="AU29" s="132">
        <v>0</v>
      </c>
      <c r="AV29" s="130">
        <v>0</v>
      </c>
      <c r="AW29" s="130">
        <v>0</v>
      </c>
      <c r="AX29" s="132">
        <v>0</v>
      </c>
      <c r="AY29" s="130">
        <v>0</v>
      </c>
      <c r="AZ29" s="130">
        <v>0</v>
      </c>
      <c r="BA29" s="132">
        <v>0</v>
      </c>
      <c r="BB29" s="130">
        <v>0</v>
      </c>
      <c r="BC29" s="130">
        <v>0</v>
      </c>
      <c r="BD29" s="132">
        <v>0</v>
      </c>
      <c r="BE29" s="130">
        <v>0</v>
      </c>
      <c r="BF29" s="130">
        <v>0</v>
      </c>
      <c r="BG29" s="132">
        <v>0</v>
      </c>
      <c r="BJ29" s="244">
        <v>0</v>
      </c>
      <c r="BK29" s="244">
        <v>0</v>
      </c>
      <c r="BL29" s="244">
        <v>0</v>
      </c>
      <c r="BM29" s="244">
        <v>0</v>
      </c>
    </row>
    <row r="30" spans="2:65" x14ac:dyDescent="0.25">
      <c r="B30" s="235">
        <v>22</v>
      </c>
      <c r="C30" s="248">
        <v>22</v>
      </c>
      <c r="D30" s="248">
        <v>0</v>
      </c>
      <c r="E30" s="248">
        <v>0</v>
      </c>
      <c r="F30" s="248">
        <v>0</v>
      </c>
      <c r="G30" s="248">
        <v>0</v>
      </c>
      <c r="H30" s="248">
        <v>0</v>
      </c>
      <c r="I30" s="235" t="s">
        <v>1531</v>
      </c>
      <c r="J30" s="235" t="s">
        <v>1529</v>
      </c>
      <c r="K30" s="131">
        <v>1272</v>
      </c>
      <c r="L30" s="59" t="s">
        <v>187</v>
      </c>
      <c r="M30" s="132">
        <v>0</v>
      </c>
      <c r="N30" s="132">
        <v>0</v>
      </c>
      <c r="O30" s="132">
        <v>0</v>
      </c>
      <c r="P30" s="132">
        <v>0</v>
      </c>
      <c r="Q30" s="131" t="s">
        <v>95</v>
      </c>
      <c r="R30" s="139" t="s">
        <v>109</v>
      </c>
      <c r="S30" s="138" t="s">
        <v>161</v>
      </c>
      <c r="T30" s="138" t="s">
        <v>314</v>
      </c>
      <c r="U30" s="138" t="s">
        <v>150</v>
      </c>
      <c r="V30" s="128">
        <v>1270</v>
      </c>
      <c r="W30" s="138" t="s">
        <v>591</v>
      </c>
      <c r="X30" s="130">
        <v>0</v>
      </c>
      <c r="Y30" s="130">
        <v>0</v>
      </c>
      <c r="Z30" s="132">
        <v>0</v>
      </c>
      <c r="AA30" s="130">
        <v>0</v>
      </c>
      <c r="AB30" s="130">
        <v>0</v>
      </c>
      <c r="AC30" s="132">
        <v>0</v>
      </c>
      <c r="AD30" s="130">
        <v>0</v>
      </c>
      <c r="AE30" s="130">
        <v>0</v>
      </c>
      <c r="AF30" s="132">
        <v>0</v>
      </c>
      <c r="AG30" s="130">
        <v>0</v>
      </c>
      <c r="AH30" s="130">
        <v>0</v>
      </c>
      <c r="AI30" s="132">
        <v>0</v>
      </c>
      <c r="AJ30" s="130">
        <v>0</v>
      </c>
      <c r="AK30" s="130">
        <v>0</v>
      </c>
      <c r="AL30" s="132">
        <v>0</v>
      </c>
      <c r="AM30" s="130">
        <v>0</v>
      </c>
      <c r="AN30" s="130">
        <v>0</v>
      </c>
      <c r="AO30" s="132">
        <v>0</v>
      </c>
      <c r="AP30" s="130">
        <v>0</v>
      </c>
      <c r="AQ30" s="130">
        <v>0</v>
      </c>
      <c r="AR30" s="132">
        <v>0</v>
      </c>
      <c r="AS30" s="130">
        <v>0</v>
      </c>
      <c r="AT30" s="130">
        <v>0</v>
      </c>
      <c r="AU30" s="132">
        <v>0</v>
      </c>
      <c r="AV30" s="130">
        <v>0</v>
      </c>
      <c r="AW30" s="130">
        <v>0</v>
      </c>
      <c r="AX30" s="132">
        <v>0</v>
      </c>
      <c r="AY30" s="130">
        <v>0</v>
      </c>
      <c r="AZ30" s="130">
        <v>0</v>
      </c>
      <c r="BA30" s="132">
        <v>0</v>
      </c>
      <c r="BB30" s="130">
        <v>0</v>
      </c>
      <c r="BC30" s="130">
        <v>0</v>
      </c>
      <c r="BD30" s="132">
        <v>0</v>
      </c>
      <c r="BE30" s="130">
        <v>0</v>
      </c>
      <c r="BF30" s="130">
        <v>0</v>
      </c>
      <c r="BG30" s="132">
        <v>0</v>
      </c>
      <c r="BJ30" s="244">
        <v>0</v>
      </c>
      <c r="BK30" s="244">
        <v>0</v>
      </c>
      <c r="BL30" s="244">
        <v>0</v>
      </c>
      <c r="BM30" s="244">
        <v>0</v>
      </c>
    </row>
    <row r="31" spans="2:65" x14ac:dyDescent="0.25">
      <c r="B31" s="235">
        <v>23</v>
      </c>
      <c r="C31" s="248">
        <v>23</v>
      </c>
      <c r="D31" s="248">
        <v>0</v>
      </c>
      <c r="E31" s="248">
        <v>0</v>
      </c>
      <c r="F31" s="248">
        <v>0</v>
      </c>
      <c r="G31" s="248">
        <v>0</v>
      </c>
      <c r="H31" s="248">
        <v>0</v>
      </c>
      <c r="I31" s="235" t="s">
        <v>1532</v>
      </c>
      <c r="J31" s="235" t="s">
        <v>1529</v>
      </c>
      <c r="K31" s="131">
        <v>1273</v>
      </c>
      <c r="L31" s="59" t="s">
        <v>188</v>
      </c>
      <c r="M31" s="132">
        <v>0</v>
      </c>
      <c r="N31" s="132">
        <v>0</v>
      </c>
      <c r="O31" s="132">
        <v>0</v>
      </c>
      <c r="P31" s="132">
        <v>0</v>
      </c>
      <c r="Q31" s="131" t="s">
        <v>95</v>
      </c>
      <c r="R31" s="139" t="s">
        <v>109</v>
      </c>
      <c r="S31" s="138" t="s">
        <v>161</v>
      </c>
      <c r="T31" s="138" t="s">
        <v>314</v>
      </c>
      <c r="U31" s="138" t="s">
        <v>150</v>
      </c>
      <c r="V31" s="128">
        <v>1270</v>
      </c>
      <c r="W31" s="138" t="s">
        <v>591</v>
      </c>
      <c r="X31" s="130">
        <v>0</v>
      </c>
      <c r="Y31" s="130">
        <v>0</v>
      </c>
      <c r="Z31" s="132">
        <v>0</v>
      </c>
      <c r="AA31" s="130">
        <v>0</v>
      </c>
      <c r="AB31" s="130">
        <v>0</v>
      </c>
      <c r="AC31" s="132">
        <v>0</v>
      </c>
      <c r="AD31" s="130">
        <v>0</v>
      </c>
      <c r="AE31" s="130">
        <v>0</v>
      </c>
      <c r="AF31" s="132">
        <v>0</v>
      </c>
      <c r="AG31" s="130">
        <v>0</v>
      </c>
      <c r="AH31" s="130">
        <v>0</v>
      </c>
      <c r="AI31" s="132">
        <v>0</v>
      </c>
      <c r="AJ31" s="130">
        <v>0</v>
      </c>
      <c r="AK31" s="130">
        <v>0</v>
      </c>
      <c r="AL31" s="132">
        <v>0</v>
      </c>
      <c r="AM31" s="130">
        <v>0</v>
      </c>
      <c r="AN31" s="130">
        <v>0</v>
      </c>
      <c r="AO31" s="132">
        <v>0</v>
      </c>
      <c r="AP31" s="130">
        <v>0</v>
      </c>
      <c r="AQ31" s="130">
        <v>0</v>
      </c>
      <c r="AR31" s="132">
        <v>0</v>
      </c>
      <c r="AS31" s="130">
        <v>0</v>
      </c>
      <c r="AT31" s="130">
        <v>0</v>
      </c>
      <c r="AU31" s="132">
        <v>0</v>
      </c>
      <c r="AV31" s="130">
        <v>0</v>
      </c>
      <c r="AW31" s="130">
        <v>0</v>
      </c>
      <c r="AX31" s="132">
        <v>0</v>
      </c>
      <c r="AY31" s="130">
        <v>0</v>
      </c>
      <c r="AZ31" s="130">
        <v>0</v>
      </c>
      <c r="BA31" s="132">
        <v>0</v>
      </c>
      <c r="BB31" s="130">
        <v>0</v>
      </c>
      <c r="BC31" s="130">
        <v>0</v>
      </c>
      <c r="BD31" s="132">
        <v>0</v>
      </c>
      <c r="BE31" s="130">
        <v>0</v>
      </c>
      <c r="BF31" s="130">
        <v>0</v>
      </c>
      <c r="BG31" s="132">
        <v>0</v>
      </c>
      <c r="BJ31" s="244">
        <v>0</v>
      </c>
      <c r="BK31" s="244">
        <v>0</v>
      </c>
      <c r="BL31" s="244">
        <v>0</v>
      </c>
      <c r="BM31" s="244">
        <v>0</v>
      </c>
    </row>
    <row r="32" spans="2:65" x14ac:dyDescent="0.25">
      <c r="B32" s="235">
        <v>24</v>
      </c>
      <c r="C32" s="248">
        <v>24</v>
      </c>
      <c r="D32" s="248">
        <v>0</v>
      </c>
      <c r="E32" s="248">
        <v>0</v>
      </c>
      <c r="F32" s="248">
        <v>0</v>
      </c>
      <c r="G32" s="248">
        <v>0</v>
      </c>
      <c r="H32" s="248">
        <v>0</v>
      </c>
      <c r="I32" s="235" t="s">
        <v>1533</v>
      </c>
      <c r="J32" s="235" t="s">
        <v>1529</v>
      </c>
      <c r="K32" s="131">
        <v>1274</v>
      </c>
      <c r="L32" s="59" t="s">
        <v>189</v>
      </c>
      <c r="M32" s="132">
        <v>0</v>
      </c>
      <c r="N32" s="132">
        <v>0</v>
      </c>
      <c r="O32" s="132">
        <v>0</v>
      </c>
      <c r="P32" s="132">
        <v>0</v>
      </c>
      <c r="Q32" s="131" t="s">
        <v>95</v>
      </c>
      <c r="R32" s="139" t="s">
        <v>109</v>
      </c>
      <c r="S32" s="138" t="s">
        <v>161</v>
      </c>
      <c r="T32" s="138" t="s">
        <v>314</v>
      </c>
      <c r="U32" s="138" t="s">
        <v>150</v>
      </c>
      <c r="V32" s="128">
        <v>1270</v>
      </c>
      <c r="W32" s="138" t="s">
        <v>591</v>
      </c>
      <c r="X32" s="130">
        <v>0</v>
      </c>
      <c r="Y32" s="130">
        <v>0</v>
      </c>
      <c r="Z32" s="132">
        <v>0</v>
      </c>
      <c r="AA32" s="130">
        <v>0</v>
      </c>
      <c r="AB32" s="130">
        <v>0</v>
      </c>
      <c r="AC32" s="132">
        <v>0</v>
      </c>
      <c r="AD32" s="130">
        <v>0</v>
      </c>
      <c r="AE32" s="130">
        <v>0</v>
      </c>
      <c r="AF32" s="132">
        <v>0</v>
      </c>
      <c r="AG32" s="130">
        <v>0</v>
      </c>
      <c r="AH32" s="130">
        <v>0</v>
      </c>
      <c r="AI32" s="132">
        <v>0</v>
      </c>
      <c r="AJ32" s="130">
        <v>0</v>
      </c>
      <c r="AK32" s="130">
        <v>0</v>
      </c>
      <c r="AL32" s="132">
        <v>0</v>
      </c>
      <c r="AM32" s="130">
        <v>0</v>
      </c>
      <c r="AN32" s="130">
        <v>0</v>
      </c>
      <c r="AO32" s="132">
        <v>0</v>
      </c>
      <c r="AP32" s="130">
        <v>0</v>
      </c>
      <c r="AQ32" s="130">
        <v>0</v>
      </c>
      <c r="AR32" s="132">
        <v>0</v>
      </c>
      <c r="AS32" s="130">
        <v>0</v>
      </c>
      <c r="AT32" s="130">
        <v>0</v>
      </c>
      <c r="AU32" s="132">
        <v>0</v>
      </c>
      <c r="AV32" s="130">
        <v>0</v>
      </c>
      <c r="AW32" s="130">
        <v>0</v>
      </c>
      <c r="AX32" s="132">
        <v>0</v>
      </c>
      <c r="AY32" s="130">
        <v>0</v>
      </c>
      <c r="AZ32" s="130">
        <v>0</v>
      </c>
      <c r="BA32" s="132">
        <v>0</v>
      </c>
      <c r="BB32" s="130">
        <v>0</v>
      </c>
      <c r="BC32" s="130">
        <v>0</v>
      </c>
      <c r="BD32" s="132">
        <v>0</v>
      </c>
      <c r="BE32" s="130">
        <v>0</v>
      </c>
      <c r="BF32" s="130">
        <v>0</v>
      </c>
      <c r="BG32" s="132">
        <v>0</v>
      </c>
      <c r="BJ32" s="244">
        <v>0</v>
      </c>
      <c r="BK32" s="244">
        <v>0</v>
      </c>
      <c r="BL32" s="244">
        <v>0</v>
      </c>
      <c r="BM32" s="244">
        <v>0</v>
      </c>
    </row>
    <row r="33" spans="2:65" x14ac:dyDescent="0.25">
      <c r="B33" s="235">
        <v>25</v>
      </c>
      <c r="C33" s="248">
        <v>25</v>
      </c>
      <c r="D33" s="248">
        <v>0</v>
      </c>
      <c r="E33" s="248">
        <v>0</v>
      </c>
      <c r="F33" s="248">
        <v>0</v>
      </c>
      <c r="G33" s="248">
        <v>0</v>
      </c>
      <c r="H33" s="248">
        <v>0</v>
      </c>
      <c r="I33" s="235" t="s">
        <v>1534</v>
      </c>
      <c r="J33" s="235" t="s">
        <v>1529</v>
      </c>
      <c r="K33" s="131">
        <v>1275</v>
      </c>
      <c r="L33" s="59" t="s">
        <v>190</v>
      </c>
      <c r="M33" s="132">
        <v>0</v>
      </c>
      <c r="N33" s="132">
        <v>0</v>
      </c>
      <c r="O33" s="132">
        <v>0</v>
      </c>
      <c r="P33" s="132">
        <v>0</v>
      </c>
      <c r="Q33" s="131" t="s">
        <v>95</v>
      </c>
      <c r="R33" s="139" t="s">
        <v>109</v>
      </c>
      <c r="S33" s="138" t="s">
        <v>161</v>
      </c>
      <c r="T33" s="138" t="s">
        <v>314</v>
      </c>
      <c r="U33" s="138" t="s">
        <v>150</v>
      </c>
      <c r="V33" s="128">
        <v>1270</v>
      </c>
      <c r="W33" s="138" t="s">
        <v>591</v>
      </c>
      <c r="X33" s="130">
        <v>0</v>
      </c>
      <c r="Y33" s="130">
        <v>0</v>
      </c>
      <c r="Z33" s="132">
        <v>0</v>
      </c>
      <c r="AA33" s="130">
        <v>0</v>
      </c>
      <c r="AB33" s="130">
        <v>0</v>
      </c>
      <c r="AC33" s="132">
        <v>0</v>
      </c>
      <c r="AD33" s="130">
        <v>0</v>
      </c>
      <c r="AE33" s="130">
        <v>0</v>
      </c>
      <c r="AF33" s="132">
        <v>0</v>
      </c>
      <c r="AG33" s="130">
        <v>0</v>
      </c>
      <c r="AH33" s="130">
        <v>0</v>
      </c>
      <c r="AI33" s="132">
        <v>0</v>
      </c>
      <c r="AJ33" s="130">
        <v>0</v>
      </c>
      <c r="AK33" s="130">
        <v>0</v>
      </c>
      <c r="AL33" s="132">
        <v>0</v>
      </c>
      <c r="AM33" s="130">
        <v>0</v>
      </c>
      <c r="AN33" s="130">
        <v>0</v>
      </c>
      <c r="AO33" s="132">
        <v>0</v>
      </c>
      <c r="AP33" s="130">
        <v>0</v>
      </c>
      <c r="AQ33" s="130">
        <v>0</v>
      </c>
      <c r="AR33" s="132">
        <v>0</v>
      </c>
      <c r="AS33" s="130">
        <v>0</v>
      </c>
      <c r="AT33" s="130">
        <v>0</v>
      </c>
      <c r="AU33" s="132">
        <v>0</v>
      </c>
      <c r="AV33" s="130">
        <v>0</v>
      </c>
      <c r="AW33" s="130">
        <v>0</v>
      </c>
      <c r="AX33" s="132">
        <v>0</v>
      </c>
      <c r="AY33" s="130">
        <v>0</v>
      </c>
      <c r="AZ33" s="130">
        <v>0</v>
      </c>
      <c r="BA33" s="132">
        <v>0</v>
      </c>
      <c r="BB33" s="130">
        <v>0</v>
      </c>
      <c r="BC33" s="130">
        <v>0</v>
      </c>
      <c r="BD33" s="132">
        <v>0</v>
      </c>
      <c r="BE33" s="130">
        <v>0</v>
      </c>
      <c r="BF33" s="130">
        <v>0</v>
      </c>
      <c r="BG33" s="132">
        <v>0</v>
      </c>
      <c r="BJ33" s="244">
        <v>0</v>
      </c>
      <c r="BK33" s="244">
        <v>0</v>
      </c>
      <c r="BL33" s="244">
        <v>0</v>
      </c>
      <c r="BM33" s="244">
        <v>0</v>
      </c>
    </row>
    <row r="34" spans="2:65" x14ac:dyDescent="0.25">
      <c r="B34" s="235">
        <v>26</v>
      </c>
      <c r="C34" s="248">
        <v>26</v>
      </c>
      <c r="D34" s="248">
        <v>0</v>
      </c>
      <c r="E34" s="248">
        <v>0</v>
      </c>
      <c r="F34" s="248">
        <v>0</v>
      </c>
      <c r="G34" s="248">
        <v>0</v>
      </c>
      <c r="H34" s="248">
        <v>0</v>
      </c>
      <c r="I34" s="235" t="s">
        <v>1535</v>
      </c>
      <c r="J34" s="235" t="s">
        <v>1536</v>
      </c>
      <c r="K34" s="131">
        <v>1310</v>
      </c>
      <c r="L34" s="59" t="s">
        <v>191</v>
      </c>
      <c r="M34" s="132">
        <v>0</v>
      </c>
      <c r="N34" s="132">
        <v>21500000</v>
      </c>
      <c r="O34" s="132">
        <v>300000</v>
      </c>
      <c r="P34" s="132">
        <v>21200000</v>
      </c>
      <c r="Q34" s="131" t="s">
        <v>95</v>
      </c>
      <c r="R34" s="139" t="s">
        <v>109</v>
      </c>
      <c r="S34" s="138" t="s">
        <v>161</v>
      </c>
      <c r="T34" s="138" t="s">
        <v>313</v>
      </c>
      <c r="U34" s="138" t="s">
        <v>56</v>
      </c>
      <c r="V34" s="128">
        <v>1310</v>
      </c>
      <c r="W34" s="138" t="s">
        <v>556</v>
      </c>
      <c r="X34" s="130">
        <v>21500000</v>
      </c>
      <c r="Y34" s="130">
        <v>300000</v>
      </c>
      <c r="Z34" s="132">
        <v>21200000</v>
      </c>
      <c r="AA34" s="130">
        <v>0</v>
      </c>
      <c r="AB34" s="130">
        <v>0</v>
      </c>
      <c r="AC34" s="132">
        <v>21200000</v>
      </c>
      <c r="AD34" s="130">
        <v>0</v>
      </c>
      <c r="AE34" s="130">
        <v>0</v>
      </c>
      <c r="AF34" s="132">
        <v>21200000</v>
      </c>
      <c r="AG34" s="130">
        <v>0</v>
      </c>
      <c r="AH34" s="130">
        <v>0</v>
      </c>
      <c r="AI34" s="132">
        <v>21200000</v>
      </c>
      <c r="AJ34" s="130">
        <v>0</v>
      </c>
      <c r="AK34" s="130">
        <v>0</v>
      </c>
      <c r="AL34" s="132">
        <v>21200000</v>
      </c>
      <c r="AM34" s="130">
        <v>0</v>
      </c>
      <c r="AN34" s="130">
        <v>0</v>
      </c>
      <c r="AO34" s="132">
        <v>21200000</v>
      </c>
      <c r="AP34" s="130">
        <v>0</v>
      </c>
      <c r="AQ34" s="130">
        <v>0</v>
      </c>
      <c r="AR34" s="132">
        <v>21200000</v>
      </c>
      <c r="AS34" s="130">
        <v>0</v>
      </c>
      <c r="AT34" s="130">
        <v>0</v>
      </c>
      <c r="AU34" s="132">
        <v>21200000</v>
      </c>
      <c r="AV34" s="130">
        <v>0</v>
      </c>
      <c r="AW34" s="130">
        <v>0</v>
      </c>
      <c r="AX34" s="132">
        <v>21200000</v>
      </c>
      <c r="AY34" s="130">
        <v>0</v>
      </c>
      <c r="AZ34" s="130">
        <v>0</v>
      </c>
      <c r="BA34" s="132">
        <v>21200000</v>
      </c>
      <c r="BB34" s="130">
        <v>0</v>
      </c>
      <c r="BC34" s="130">
        <v>0</v>
      </c>
      <c r="BD34" s="132">
        <v>21200000</v>
      </c>
      <c r="BE34" s="130">
        <v>0</v>
      </c>
      <c r="BF34" s="130">
        <v>0</v>
      </c>
      <c r="BG34" s="132">
        <v>21200000</v>
      </c>
      <c r="BJ34" s="244">
        <v>21200000</v>
      </c>
      <c r="BK34" s="244">
        <v>21200000</v>
      </c>
      <c r="BL34" s="244">
        <v>21200000</v>
      </c>
      <c r="BM34" s="244">
        <v>21200000</v>
      </c>
    </row>
    <row r="35" spans="2:65" x14ac:dyDescent="0.25">
      <c r="B35" s="235">
        <v>27</v>
      </c>
      <c r="C35" s="248">
        <v>27</v>
      </c>
      <c r="D35" s="248">
        <v>0</v>
      </c>
      <c r="E35" s="248">
        <v>0</v>
      </c>
      <c r="F35" s="248">
        <v>0</v>
      </c>
      <c r="G35" s="248">
        <v>0</v>
      </c>
      <c r="H35" s="248">
        <v>0</v>
      </c>
      <c r="I35" s="235" t="s">
        <v>1537</v>
      </c>
      <c r="J35" s="235" t="s">
        <v>1536</v>
      </c>
      <c r="K35" s="131">
        <v>1311</v>
      </c>
      <c r="L35" s="59" t="s">
        <v>192</v>
      </c>
      <c r="M35" s="132">
        <v>0</v>
      </c>
      <c r="N35" s="132">
        <v>0</v>
      </c>
      <c r="O35" s="132">
        <v>0</v>
      </c>
      <c r="P35" s="132">
        <v>0</v>
      </c>
      <c r="Q35" s="131" t="s">
        <v>95</v>
      </c>
      <c r="R35" s="139" t="s">
        <v>109</v>
      </c>
      <c r="S35" s="138" t="s">
        <v>161</v>
      </c>
      <c r="T35" s="138" t="s">
        <v>313</v>
      </c>
      <c r="U35" s="138" t="s">
        <v>56</v>
      </c>
      <c r="V35" s="128">
        <v>1310</v>
      </c>
      <c r="W35" s="138" t="s">
        <v>556</v>
      </c>
      <c r="X35" s="130">
        <v>0</v>
      </c>
      <c r="Y35" s="130">
        <v>0</v>
      </c>
      <c r="Z35" s="132">
        <v>0</v>
      </c>
      <c r="AA35" s="130">
        <v>0</v>
      </c>
      <c r="AB35" s="130">
        <v>0</v>
      </c>
      <c r="AC35" s="132">
        <v>0</v>
      </c>
      <c r="AD35" s="130">
        <v>0</v>
      </c>
      <c r="AE35" s="130">
        <v>0</v>
      </c>
      <c r="AF35" s="132">
        <v>0</v>
      </c>
      <c r="AG35" s="130">
        <v>0</v>
      </c>
      <c r="AH35" s="130">
        <v>0</v>
      </c>
      <c r="AI35" s="132">
        <v>0</v>
      </c>
      <c r="AJ35" s="130">
        <v>0</v>
      </c>
      <c r="AK35" s="130">
        <v>0</v>
      </c>
      <c r="AL35" s="132">
        <v>0</v>
      </c>
      <c r="AM35" s="130">
        <v>0</v>
      </c>
      <c r="AN35" s="130">
        <v>0</v>
      </c>
      <c r="AO35" s="132">
        <v>0</v>
      </c>
      <c r="AP35" s="130">
        <v>0</v>
      </c>
      <c r="AQ35" s="130">
        <v>0</v>
      </c>
      <c r="AR35" s="132">
        <v>0</v>
      </c>
      <c r="AS35" s="130">
        <v>0</v>
      </c>
      <c r="AT35" s="130">
        <v>0</v>
      </c>
      <c r="AU35" s="132">
        <v>0</v>
      </c>
      <c r="AV35" s="130">
        <v>0</v>
      </c>
      <c r="AW35" s="130">
        <v>0</v>
      </c>
      <c r="AX35" s="132">
        <v>0</v>
      </c>
      <c r="AY35" s="130">
        <v>0</v>
      </c>
      <c r="AZ35" s="130">
        <v>0</v>
      </c>
      <c r="BA35" s="132">
        <v>0</v>
      </c>
      <c r="BB35" s="130">
        <v>0</v>
      </c>
      <c r="BC35" s="130">
        <v>0</v>
      </c>
      <c r="BD35" s="132">
        <v>0</v>
      </c>
      <c r="BE35" s="130">
        <v>0</v>
      </c>
      <c r="BF35" s="130">
        <v>0</v>
      </c>
      <c r="BG35" s="132">
        <v>0</v>
      </c>
      <c r="BJ35" s="244">
        <v>0</v>
      </c>
      <c r="BK35" s="244">
        <v>0</v>
      </c>
      <c r="BL35" s="244">
        <v>0</v>
      </c>
      <c r="BM35" s="244">
        <v>0</v>
      </c>
    </row>
    <row r="36" spans="2:65" x14ac:dyDescent="0.25">
      <c r="B36" s="235">
        <v>28</v>
      </c>
      <c r="C36" s="248">
        <v>28</v>
      </c>
      <c r="D36" s="248">
        <v>0</v>
      </c>
      <c r="E36" s="248">
        <v>0</v>
      </c>
      <c r="F36" s="248">
        <v>0</v>
      </c>
      <c r="G36" s="248">
        <v>0</v>
      </c>
      <c r="H36" s="248">
        <v>0</v>
      </c>
      <c r="I36" s="235" t="s">
        <v>1538</v>
      </c>
      <c r="J36" s="235" t="s">
        <v>1536</v>
      </c>
      <c r="K36" s="131">
        <v>1312</v>
      </c>
      <c r="L36" s="59" t="s">
        <v>193</v>
      </c>
      <c r="M36" s="132">
        <v>0</v>
      </c>
      <c r="N36" s="132">
        <v>0</v>
      </c>
      <c r="O36" s="132">
        <v>0</v>
      </c>
      <c r="P36" s="132">
        <v>0</v>
      </c>
      <c r="Q36" s="131" t="s">
        <v>95</v>
      </c>
      <c r="R36" s="139" t="s">
        <v>109</v>
      </c>
      <c r="S36" s="138" t="s">
        <v>161</v>
      </c>
      <c r="T36" s="138" t="s">
        <v>313</v>
      </c>
      <c r="U36" s="138" t="s">
        <v>56</v>
      </c>
      <c r="V36" s="128">
        <v>1310</v>
      </c>
      <c r="W36" s="138" t="s">
        <v>556</v>
      </c>
      <c r="X36" s="130">
        <v>0</v>
      </c>
      <c r="Y36" s="130">
        <v>0</v>
      </c>
      <c r="Z36" s="132">
        <v>0</v>
      </c>
      <c r="AA36" s="130">
        <v>0</v>
      </c>
      <c r="AB36" s="130">
        <v>0</v>
      </c>
      <c r="AC36" s="132">
        <v>0</v>
      </c>
      <c r="AD36" s="130">
        <v>0</v>
      </c>
      <c r="AE36" s="130">
        <v>0</v>
      </c>
      <c r="AF36" s="132">
        <v>0</v>
      </c>
      <c r="AG36" s="130">
        <v>0</v>
      </c>
      <c r="AH36" s="130">
        <v>0</v>
      </c>
      <c r="AI36" s="132">
        <v>0</v>
      </c>
      <c r="AJ36" s="130">
        <v>0</v>
      </c>
      <c r="AK36" s="130">
        <v>0</v>
      </c>
      <c r="AL36" s="132">
        <v>0</v>
      </c>
      <c r="AM36" s="130">
        <v>0</v>
      </c>
      <c r="AN36" s="130">
        <v>0</v>
      </c>
      <c r="AO36" s="132">
        <v>0</v>
      </c>
      <c r="AP36" s="130">
        <v>0</v>
      </c>
      <c r="AQ36" s="130">
        <v>0</v>
      </c>
      <c r="AR36" s="132">
        <v>0</v>
      </c>
      <c r="AS36" s="130">
        <v>0</v>
      </c>
      <c r="AT36" s="130">
        <v>0</v>
      </c>
      <c r="AU36" s="132">
        <v>0</v>
      </c>
      <c r="AV36" s="130">
        <v>0</v>
      </c>
      <c r="AW36" s="130">
        <v>0</v>
      </c>
      <c r="AX36" s="132">
        <v>0</v>
      </c>
      <c r="AY36" s="130">
        <v>0</v>
      </c>
      <c r="AZ36" s="130">
        <v>0</v>
      </c>
      <c r="BA36" s="132">
        <v>0</v>
      </c>
      <c r="BB36" s="130">
        <v>0</v>
      </c>
      <c r="BC36" s="130">
        <v>0</v>
      </c>
      <c r="BD36" s="132">
        <v>0</v>
      </c>
      <c r="BE36" s="130">
        <v>0</v>
      </c>
      <c r="BF36" s="130">
        <v>0</v>
      </c>
      <c r="BG36" s="132">
        <v>0</v>
      </c>
      <c r="BJ36" s="244">
        <v>0</v>
      </c>
      <c r="BK36" s="244">
        <v>0</v>
      </c>
      <c r="BL36" s="244">
        <v>0</v>
      </c>
      <c r="BM36" s="244">
        <v>0</v>
      </c>
    </row>
    <row r="37" spans="2:65" x14ac:dyDescent="0.25">
      <c r="B37" s="235">
        <v>29</v>
      </c>
      <c r="C37" s="248">
        <v>29</v>
      </c>
      <c r="D37" s="248">
        <v>0</v>
      </c>
      <c r="E37" s="248">
        <v>0</v>
      </c>
      <c r="F37" s="248">
        <v>0</v>
      </c>
      <c r="G37" s="248">
        <v>0</v>
      </c>
      <c r="H37" s="248">
        <v>0</v>
      </c>
      <c r="I37" s="235" t="s">
        <v>1539</v>
      </c>
      <c r="J37" s="235" t="s">
        <v>1536</v>
      </c>
      <c r="K37" s="131">
        <v>1313</v>
      </c>
      <c r="L37" s="59" t="s">
        <v>194</v>
      </c>
      <c r="M37" s="132">
        <v>0</v>
      </c>
      <c r="N37" s="132">
        <v>0</v>
      </c>
      <c r="O37" s="132">
        <v>0</v>
      </c>
      <c r="P37" s="132">
        <v>0</v>
      </c>
      <c r="Q37" s="131" t="s">
        <v>95</v>
      </c>
      <c r="R37" s="139" t="s">
        <v>109</v>
      </c>
      <c r="S37" s="138" t="s">
        <v>161</v>
      </c>
      <c r="T37" s="138" t="s">
        <v>313</v>
      </c>
      <c r="U37" s="138" t="s">
        <v>56</v>
      </c>
      <c r="V37" s="128">
        <v>1310</v>
      </c>
      <c r="W37" s="138" t="s">
        <v>556</v>
      </c>
      <c r="X37" s="130">
        <v>0</v>
      </c>
      <c r="Y37" s="130">
        <v>0</v>
      </c>
      <c r="Z37" s="132">
        <v>0</v>
      </c>
      <c r="AA37" s="130">
        <v>0</v>
      </c>
      <c r="AB37" s="130">
        <v>0</v>
      </c>
      <c r="AC37" s="132">
        <v>0</v>
      </c>
      <c r="AD37" s="130">
        <v>0</v>
      </c>
      <c r="AE37" s="130">
        <v>0</v>
      </c>
      <c r="AF37" s="132">
        <v>0</v>
      </c>
      <c r="AG37" s="130">
        <v>0</v>
      </c>
      <c r="AH37" s="130">
        <v>0</v>
      </c>
      <c r="AI37" s="132">
        <v>0</v>
      </c>
      <c r="AJ37" s="130">
        <v>0</v>
      </c>
      <c r="AK37" s="130">
        <v>0</v>
      </c>
      <c r="AL37" s="132">
        <v>0</v>
      </c>
      <c r="AM37" s="130">
        <v>0</v>
      </c>
      <c r="AN37" s="130">
        <v>0</v>
      </c>
      <c r="AO37" s="132">
        <v>0</v>
      </c>
      <c r="AP37" s="130">
        <v>0</v>
      </c>
      <c r="AQ37" s="130">
        <v>0</v>
      </c>
      <c r="AR37" s="132">
        <v>0</v>
      </c>
      <c r="AS37" s="130">
        <v>0</v>
      </c>
      <c r="AT37" s="130">
        <v>0</v>
      </c>
      <c r="AU37" s="132">
        <v>0</v>
      </c>
      <c r="AV37" s="130">
        <v>0</v>
      </c>
      <c r="AW37" s="130">
        <v>0</v>
      </c>
      <c r="AX37" s="132">
        <v>0</v>
      </c>
      <c r="AY37" s="130">
        <v>0</v>
      </c>
      <c r="AZ37" s="130">
        <v>0</v>
      </c>
      <c r="BA37" s="132">
        <v>0</v>
      </c>
      <c r="BB37" s="130">
        <v>0</v>
      </c>
      <c r="BC37" s="130">
        <v>0</v>
      </c>
      <c r="BD37" s="132">
        <v>0</v>
      </c>
      <c r="BE37" s="130">
        <v>0</v>
      </c>
      <c r="BF37" s="130">
        <v>0</v>
      </c>
      <c r="BG37" s="132">
        <v>0</v>
      </c>
      <c r="BJ37" s="244">
        <v>0</v>
      </c>
      <c r="BK37" s="244">
        <v>0</v>
      </c>
      <c r="BL37" s="244">
        <v>0</v>
      </c>
      <c r="BM37" s="244">
        <v>0</v>
      </c>
    </row>
    <row r="38" spans="2:65" x14ac:dyDescent="0.25">
      <c r="B38" s="235">
        <v>30</v>
      </c>
      <c r="C38" s="248">
        <v>30</v>
      </c>
      <c r="D38" s="248">
        <v>0</v>
      </c>
      <c r="E38" s="248">
        <v>0</v>
      </c>
      <c r="F38" s="248">
        <v>0</v>
      </c>
      <c r="G38" s="248">
        <v>0</v>
      </c>
      <c r="H38" s="248">
        <v>0</v>
      </c>
      <c r="I38" s="235" t="s">
        <v>1540</v>
      </c>
      <c r="J38" s="235" t="s">
        <v>1536</v>
      </c>
      <c r="K38" s="131">
        <v>1314</v>
      </c>
      <c r="L38" s="59" t="s">
        <v>195</v>
      </c>
      <c r="M38" s="132">
        <v>0</v>
      </c>
      <c r="N38" s="132">
        <v>0</v>
      </c>
      <c r="O38" s="132">
        <v>0</v>
      </c>
      <c r="P38" s="132">
        <v>0</v>
      </c>
      <c r="Q38" s="131" t="s">
        <v>95</v>
      </c>
      <c r="R38" s="139" t="s">
        <v>109</v>
      </c>
      <c r="S38" s="138" t="s">
        <v>161</v>
      </c>
      <c r="T38" s="138" t="s">
        <v>313</v>
      </c>
      <c r="U38" s="138" t="s">
        <v>56</v>
      </c>
      <c r="V38" s="128">
        <v>1310</v>
      </c>
      <c r="W38" s="138" t="s">
        <v>556</v>
      </c>
      <c r="X38" s="130">
        <v>0</v>
      </c>
      <c r="Y38" s="130">
        <v>0</v>
      </c>
      <c r="Z38" s="132">
        <v>0</v>
      </c>
      <c r="AA38" s="130">
        <v>0</v>
      </c>
      <c r="AB38" s="130">
        <v>0</v>
      </c>
      <c r="AC38" s="132">
        <v>0</v>
      </c>
      <c r="AD38" s="130">
        <v>0</v>
      </c>
      <c r="AE38" s="130">
        <v>0</v>
      </c>
      <c r="AF38" s="132">
        <v>0</v>
      </c>
      <c r="AG38" s="130">
        <v>0</v>
      </c>
      <c r="AH38" s="130">
        <v>0</v>
      </c>
      <c r="AI38" s="132">
        <v>0</v>
      </c>
      <c r="AJ38" s="130">
        <v>0</v>
      </c>
      <c r="AK38" s="130">
        <v>0</v>
      </c>
      <c r="AL38" s="132">
        <v>0</v>
      </c>
      <c r="AM38" s="130">
        <v>0</v>
      </c>
      <c r="AN38" s="130">
        <v>0</v>
      </c>
      <c r="AO38" s="132">
        <v>0</v>
      </c>
      <c r="AP38" s="130">
        <v>0</v>
      </c>
      <c r="AQ38" s="130">
        <v>0</v>
      </c>
      <c r="AR38" s="132">
        <v>0</v>
      </c>
      <c r="AS38" s="130">
        <v>0</v>
      </c>
      <c r="AT38" s="130">
        <v>0</v>
      </c>
      <c r="AU38" s="132">
        <v>0</v>
      </c>
      <c r="AV38" s="130">
        <v>0</v>
      </c>
      <c r="AW38" s="130">
        <v>0</v>
      </c>
      <c r="AX38" s="132">
        <v>0</v>
      </c>
      <c r="AY38" s="130">
        <v>0</v>
      </c>
      <c r="AZ38" s="130">
        <v>0</v>
      </c>
      <c r="BA38" s="132">
        <v>0</v>
      </c>
      <c r="BB38" s="130">
        <v>0</v>
      </c>
      <c r="BC38" s="130">
        <v>0</v>
      </c>
      <c r="BD38" s="132">
        <v>0</v>
      </c>
      <c r="BE38" s="130">
        <v>0</v>
      </c>
      <c r="BF38" s="130">
        <v>0</v>
      </c>
      <c r="BG38" s="132">
        <v>0</v>
      </c>
      <c r="BJ38" s="244">
        <v>0</v>
      </c>
      <c r="BK38" s="244">
        <v>0</v>
      </c>
      <c r="BL38" s="244">
        <v>0</v>
      </c>
      <c r="BM38" s="244">
        <v>0</v>
      </c>
    </row>
    <row r="39" spans="2:65" x14ac:dyDescent="0.25">
      <c r="B39" s="235">
        <v>31</v>
      </c>
      <c r="C39" s="248">
        <v>31</v>
      </c>
      <c r="D39" s="248">
        <v>0</v>
      </c>
      <c r="E39" s="248">
        <v>0</v>
      </c>
      <c r="F39" s="248">
        <v>0</v>
      </c>
      <c r="G39" s="248">
        <v>0</v>
      </c>
      <c r="H39" s="248">
        <v>0</v>
      </c>
      <c r="I39" s="235" t="s">
        <v>1541</v>
      </c>
      <c r="J39" s="235" t="s">
        <v>1536</v>
      </c>
      <c r="K39" s="131">
        <v>1330</v>
      </c>
      <c r="L39" s="59" t="s">
        <v>196</v>
      </c>
      <c r="M39" s="132">
        <v>0</v>
      </c>
      <c r="N39" s="132">
        <v>0</v>
      </c>
      <c r="O39" s="132">
        <v>0</v>
      </c>
      <c r="P39" s="132">
        <v>0</v>
      </c>
      <c r="Q39" s="131" t="s">
        <v>95</v>
      </c>
      <c r="R39" s="139" t="s">
        <v>109</v>
      </c>
      <c r="S39" s="138" t="s">
        <v>161</v>
      </c>
      <c r="T39" s="138" t="s">
        <v>313</v>
      </c>
      <c r="U39" s="138" t="s">
        <v>56</v>
      </c>
      <c r="V39" s="128">
        <v>1310</v>
      </c>
      <c r="W39" s="138" t="s">
        <v>556</v>
      </c>
      <c r="X39" s="130">
        <v>0</v>
      </c>
      <c r="Y39" s="130">
        <v>0</v>
      </c>
      <c r="Z39" s="132">
        <v>0</v>
      </c>
      <c r="AA39" s="130">
        <v>0</v>
      </c>
      <c r="AB39" s="130">
        <v>0</v>
      </c>
      <c r="AC39" s="132">
        <v>0</v>
      </c>
      <c r="AD39" s="130">
        <v>0</v>
      </c>
      <c r="AE39" s="130">
        <v>0</v>
      </c>
      <c r="AF39" s="132">
        <v>0</v>
      </c>
      <c r="AG39" s="130">
        <v>0</v>
      </c>
      <c r="AH39" s="130">
        <v>0</v>
      </c>
      <c r="AI39" s="132">
        <v>0</v>
      </c>
      <c r="AJ39" s="130">
        <v>0</v>
      </c>
      <c r="AK39" s="130">
        <v>0</v>
      </c>
      <c r="AL39" s="132">
        <v>0</v>
      </c>
      <c r="AM39" s="130">
        <v>0</v>
      </c>
      <c r="AN39" s="130">
        <v>0</v>
      </c>
      <c r="AO39" s="132">
        <v>0</v>
      </c>
      <c r="AP39" s="130">
        <v>0</v>
      </c>
      <c r="AQ39" s="130">
        <v>0</v>
      </c>
      <c r="AR39" s="132">
        <v>0</v>
      </c>
      <c r="AS39" s="130">
        <v>0</v>
      </c>
      <c r="AT39" s="130">
        <v>0</v>
      </c>
      <c r="AU39" s="132">
        <v>0</v>
      </c>
      <c r="AV39" s="130">
        <v>0</v>
      </c>
      <c r="AW39" s="130">
        <v>0</v>
      </c>
      <c r="AX39" s="132">
        <v>0</v>
      </c>
      <c r="AY39" s="130">
        <v>0</v>
      </c>
      <c r="AZ39" s="130">
        <v>0</v>
      </c>
      <c r="BA39" s="132">
        <v>0</v>
      </c>
      <c r="BB39" s="130">
        <v>0</v>
      </c>
      <c r="BC39" s="130">
        <v>0</v>
      </c>
      <c r="BD39" s="132">
        <v>0</v>
      </c>
      <c r="BE39" s="130">
        <v>0</v>
      </c>
      <c r="BF39" s="130">
        <v>0</v>
      </c>
      <c r="BG39" s="132">
        <v>0</v>
      </c>
      <c r="BJ39" s="244">
        <v>0</v>
      </c>
      <c r="BK39" s="244">
        <v>0</v>
      </c>
      <c r="BL39" s="244">
        <v>0</v>
      </c>
      <c r="BM39" s="244">
        <v>0</v>
      </c>
    </row>
    <row r="40" spans="2:65" x14ac:dyDescent="0.25">
      <c r="B40" s="235">
        <v>32</v>
      </c>
      <c r="C40" s="248">
        <v>32</v>
      </c>
      <c r="D40" s="248">
        <v>0</v>
      </c>
      <c r="E40" s="248">
        <v>0</v>
      </c>
      <c r="F40" s="248">
        <v>0</v>
      </c>
      <c r="G40" s="248">
        <v>0</v>
      </c>
      <c r="H40" s="248">
        <v>0</v>
      </c>
      <c r="I40" s="235" t="s">
        <v>1542</v>
      </c>
      <c r="J40" s="235" t="s">
        <v>1536</v>
      </c>
      <c r="K40" s="131">
        <v>1340</v>
      </c>
      <c r="L40" s="59" t="s">
        <v>197</v>
      </c>
      <c r="M40" s="132">
        <v>0</v>
      </c>
      <c r="N40" s="132">
        <v>0</v>
      </c>
      <c r="O40" s="132">
        <v>0</v>
      </c>
      <c r="P40" s="132">
        <v>0</v>
      </c>
      <c r="Q40" s="131" t="s">
        <v>95</v>
      </c>
      <c r="R40" s="139" t="s">
        <v>109</v>
      </c>
      <c r="S40" s="138" t="s">
        <v>161</v>
      </c>
      <c r="T40" s="138" t="s">
        <v>313</v>
      </c>
      <c r="U40" s="138" t="s">
        <v>56</v>
      </c>
      <c r="V40" s="128">
        <v>1310</v>
      </c>
      <c r="W40" s="138" t="s">
        <v>556</v>
      </c>
      <c r="X40" s="130">
        <v>0</v>
      </c>
      <c r="Y40" s="130">
        <v>0</v>
      </c>
      <c r="Z40" s="132">
        <v>0</v>
      </c>
      <c r="AA40" s="130">
        <v>0</v>
      </c>
      <c r="AB40" s="130">
        <v>0</v>
      </c>
      <c r="AC40" s="132">
        <v>0</v>
      </c>
      <c r="AD40" s="130">
        <v>0</v>
      </c>
      <c r="AE40" s="130">
        <v>0</v>
      </c>
      <c r="AF40" s="132">
        <v>0</v>
      </c>
      <c r="AG40" s="130">
        <v>0</v>
      </c>
      <c r="AH40" s="130">
        <v>0</v>
      </c>
      <c r="AI40" s="132">
        <v>0</v>
      </c>
      <c r="AJ40" s="130">
        <v>0</v>
      </c>
      <c r="AK40" s="130">
        <v>0</v>
      </c>
      <c r="AL40" s="132">
        <v>0</v>
      </c>
      <c r="AM40" s="130">
        <v>0</v>
      </c>
      <c r="AN40" s="130">
        <v>0</v>
      </c>
      <c r="AO40" s="132">
        <v>0</v>
      </c>
      <c r="AP40" s="130">
        <v>0</v>
      </c>
      <c r="AQ40" s="130">
        <v>0</v>
      </c>
      <c r="AR40" s="132">
        <v>0</v>
      </c>
      <c r="AS40" s="130">
        <v>0</v>
      </c>
      <c r="AT40" s="130">
        <v>0</v>
      </c>
      <c r="AU40" s="132">
        <v>0</v>
      </c>
      <c r="AV40" s="130">
        <v>0</v>
      </c>
      <c r="AW40" s="130">
        <v>0</v>
      </c>
      <c r="AX40" s="132">
        <v>0</v>
      </c>
      <c r="AY40" s="130">
        <v>0</v>
      </c>
      <c r="AZ40" s="130">
        <v>0</v>
      </c>
      <c r="BA40" s="132">
        <v>0</v>
      </c>
      <c r="BB40" s="130">
        <v>0</v>
      </c>
      <c r="BC40" s="130">
        <v>0</v>
      </c>
      <c r="BD40" s="132">
        <v>0</v>
      </c>
      <c r="BE40" s="130">
        <v>0</v>
      </c>
      <c r="BF40" s="130">
        <v>0</v>
      </c>
      <c r="BG40" s="132">
        <v>0</v>
      </c>
      <c r="BJ40" s="244">
        <v>0</v>
      </c>
      <c r="BK40" s="244">
        <v>0</v>
      </c>
      <c r="BL40" s="244">
        <v>0</v>
      </c>
      <c r="BM40" s="244">
        <v>0</v>
      </c>
    </row>
    <row r="41" spans="2:65" x14ac:dyDescent="0.25">
      <c r="B41" s="235">
        <v>33</v>
      </c>
      <c r="C41" s="248">
        <v>33</v>
      </c>
      <c r="D41" s="248">
        <v>0</v>
      </c>
      <c r="E41" s="248">
        <v>0</v>
      </c>
      <c r="F41" s="248">
        <v>0</v>
      </c>
      <c r="G41" s="248">
        <v>0</v>
      </c>
      <c r="H41" s="248">
        <v>0</v>
      </c>
      <c r="I41" s="235" t="s">
        <v>1543</v>
      </c>
      <c r="J41" s="235" t="s">
        <v>1536</v>
      </c>
      <c r="K41" s="131">
        <v>1341</v>
      </c>
      <c r="L41" s="59" t="s">
        <v>198</v>
      </c>
      <c r="M41" s="132">
        <v>0</v>
      </c>
      <c r="N41" s="132">
        <v>0</v>
      </c>
      <c r="O41" s="132">
        <v>0</v>
      </c>
      <c r="P41" s="132">
        <v>0</v>
      </c>
      <c r="Q41" s="131" t="s">
        <v>95</v>
      </c>
      <c r="R41" s="139" t="s">
        <v>109</v>
      </c>
      <c r="S41" s="138" t="s">
        <v>161</v>
      </c>
      <c r="T41" s="138" t="s">
        <v>313</v>
      </c>
      <c r="U41" s="138" t="s">
        <v>56</v>
      </c>
      <c r="V41" s="128">
        <v>1310</v>
      </c>
      <c r="W41" s="138" t="s">
        <v>556</v>
      </c>
      <c r="X41" s="130">
        <v>0</v>
      </c>
      <c r="Y41" s="130">
        <v>0</v>
      </c>
      <c r="Z41" s="132">
        <v>0</v>
      </c>
      <c r="AA41" s="130">
        <v>0</v>
      </c>
      <c r="AB41" s="130">
        <v>0</v>
      </c>
      <c r="AC41" s="132">
        <v>0</v>
      </c>
      <c r="AD41" s="130">
        <v>0</v>
      </c>
      <c r="AE41" s="130">
        <v>0</v>
      </c>
      <c r="AF41" s="132">
        <v>0</v>
      </c>
      <c r="AG41" s="130">
        <v>0</v>
      </c>
      <c r="AH41" s="130">
        <v>0</v>
      </c>
      <c r="AI41" s="132">
        <v>0</v>
      </c>
      <c r="AJ41" s="130">
        <v>0</v>
      </c>
      <c r="AK41" s="130">
        <v>0</v>
      </c>
      <c r="AL41" s="132">
        <v>0</v>
      </c>
      <c r="AM41" s="130">
        <v>0</v>
      </c>
      <c r="AN41" s="130">
        <v>0</v>
      </c>
      <c r="AO41" s="132">
        <v>0</v>
      </c>
      <c r="AP41" s="130">
        <v>0</v>
      </c>
      <c r="AQ41" s="130">
        <v>0</v>
      </c>
      <c r="AR41" s="132">
        <v>0</v>
      </c>
      <c r="AS41" s="130">
        <v>0</v>
      </c>
      <c r="AT41" s="130">
        <v>0</v>
      </c>
      <c r="AU41" s="132">
        <v>0</v>
      </c>
      <c r="AV41" s="130">
        <v>0</v>
      </c>
      <c r="AW41" s="130">
        <v>0</v>
      </c>
      <c r="AX41" s="132">
        <v>0</v>
      </c>
      <c r="AY41" s="130">
        <v>0</v>
      </c>
      <c r="AZ41" s="130">
        <v>0</v>
      </c>
      <c r="BA41" s="132">
        <v>0</v>
      </c>
      <c r="BB41" s="130">
        <v>0</v>
      </c>
      <c r="BC41" s="130">
        <v>0</v>
      </c>
      <c r="BD41" s="132">
        <v>0</v>
      </c>
      <c r="BE41" s="130">
        <v>0</v>
      </c>
      <c r="BF41" s="130">
        <v>0</v>
      </c>
      <c r="BG41" s="132">
        <v>0</v>
      </c>
      <c r="BJ41" s="244">
        <v>0</v>
      </c>
      <c r="BK41" s="244">
        <v>0</v>
      </c>
      <c r="BL41" s="244">
        <v>0</v>
      </c>
      <c r="BM41" s="244">
        <v>0</v>
      </c>
    </row>
    <row r="42" spans="2:65" x14ac:dyDescent="0.25">
      <c r="B42" s="235">
        <v>34</v>
      </c>
      <c r="C42" s="248">
        <v>34</v>
      </c>
      <c r="D42" s="248">
        <v>0</v>
      </c>
      <c r="E42" s="248">
        <v>0</v>
      </c>
      <c r="F42" s="248">
        <v>0</v>
      </c>
      <c r="G42" s="248">
        <v>0</v>
      </c>
      <c r="H42" s="248">
        <v>0</v>
      </c>
      <c r="I42" s="235" t="s">
        <v>1544</v>
      </c>
      <c r="J42" s="235" t="s">
        <v>1536</v>
      </c>
      <c r="K42" s="131">
        <v>1342</v>
      </c>
      <c r="L42" s="59" t="s">
        <v>199</v>
      </c>
      <c r="M42" s="132">
        <v>0</v>
      </c>
      <c r="N42" s="132">
        <v>0</v>
      </c>
      <c r="O42" s="132">
        <v>0</v>
      </c>
      <c r="P42" s="132">
        <v>0</v>
      </c>
      <c r="Q42" s="131" t="s">
        <v>95</v>
      </c>
      <c r="R42" s="139" t="s">
        <v>109</v>
      </c>
      <c r="S42" s="138" t="s">
        <v>161</v>
      </c>
      <c r="T42" s="138" t="s">
        <v>313</v>
      </c>
      <c r="U42" s="138" t="s">
        <v>56</v>
      </c>
      <c r="V42" s="128">
        <v>1310</v>
      </c>
      <c r="W42" s="138" t="s">
        <v>556</v>
      </c>
      <c r="X42" s="130">
        <v>0</v>
      </c>
      <c r="Y42" s="130">
        <v>0</v>
      </c>
      <c r="Z42" s="132">
        <v>0</v>
      </c>
      <c r="AA42" s="130">
        <v>0</v>
      </c>
      <c r="AB42" s="130">
        <v>0</v>
      </c>
      <c r="AC42" s="132">
        <v>0</v>
      </c>
      <c r="AD42" s="130">
        <v>0</v>
      </c>
      <c r="AE42" s="130">
        <v>0</v>
      </c>
      <c r="AF42" s="132">
        <v>0</v>
      </c>
      <c r="AG42" s="130">
        <v>0</v>
      </c>
      <c r="AH42" s="130">
        <v>0</v>
      </c>
      <c r="AI42" s="132">
        <v>0</v>
      </c>
      <c r="AJ42" s="130">
        <v>0</v>
      </c>
      <c r="AK42" s="130">
        <v>0</v>
      </c>
      <c r="AL42" s="132">
        <v>0</v>
      </c>
      <c r="AM42" s="130">
        <v>0</v>
      </c>
      <c r="AN42" s="130">
        <v>0</v>
      </c>
      <c r="AO42" s="132">
        <v>0</v>
      </c>
      <c r="AP42" s="130">
        <v>0</v>
      </c>
      <c r="AQ42" s="130">
        <v>0</v>
      </c>
      <c r="AR42" s="132">
        <v>0</v>
      </c>
      <c r="AS42" s="130">
        <v>0</v>
      </c>
      <c r="AT42" s="130">
        <v>0</v>
      </c>
      <c r="AU42" s="132">
        <v>0</v>
      </c>
      <c r="AV42" s="130">
        <v>0</v>
      </c>
      <c r="AW42" s="130">
        <v>0</v>
      </c>
      <c r="AX42" s="132">
        <v>0</v>
      </c>
      <c r="AY42" s="130">
        <v>0</v>
      </c>
      <c r="AZ42" s="130">
        <v>0</v>
      </c>
      <c r="BA42" s="132">
        <v>0</v>
      </c>
      <c r="BB42" s="130">
        <v>0</v>
      </c>
      <c r="BC42" s="130">
        <v>0</v>
      </c>
      <c r="BD42" s="132">
        <v>0</v>
      </c>
      <c r="BE42" s="130">
        <v>0</v>
      </c>
      <c r="BF42" s="130">
        <v>0</v>
      </c>
      <c r="BG42" s="132">
        <v>0</v>
      </c>
      <c r="BJ42" s="244">
        <v>0</v>
      </c>
      <c r="BK42" s="244">
        <v>0</v>
      </c>
      <c r="BL42" s="244">
        <v>0</v>
      </c>
      <c r="BM42" s="244">
        <v>0</v>
      </c>
    </row>
    <row r="43" spans="2:65" x14ac:dyDescent="0.25">
      <c r="B43" s="235">
        <v>35</v>
      </c>
      <c r="C43" s="248">
        <v>35</v>
      </c>
      <c r="D43" s="248">
        <v>0</v>
      </c>
      <c r="E43" s="248">
        <v>0</v>
      </c>
      <c r="F43" s="248">
        <v>0</v>
      </c>
      <c r="G43" s="248">
        <v>0</v>
      </c>
      <c r="H43" s="248">
        <v>0</v>
      </c>
      <c r="I43" s="235" t="s">
        <v>1545</v>
      </c>
      <c r="J43" s="235" t="s">
        <v>1536</v>
      </c>
      <c r="K43" s="131">
        <v>1360</v>
      </c>
      <c r="L43" s="59" t="s">
        <v>200</v>
      </c>
      <c r="M43" s="132">
        <v>0</v>
      </c>
      <c r="N43" s="132">
        <v>0</v>
      </c>
      <c r="O43" s="132">
        <v>0</v>
      </c>
      <c r="P43" s="132">
        <v>0</v>
      </c>
      <c r="Q43" s="131" t="s">
        <v>95</v>
      </c>
      <c r="R43" s="139" t="s">
        <v>109</v>
      </c>
      <c r="S43" s="138" t="s">
        <v>161</v>
      </c>
      <c r="T43" s="138" t="s">
        <v>313</v>
      </c>
      <c r="U43" s="138" t="s">
        <v>56</v>
      </c>
      <c r="V43" s="128">
        <v>1310</v>
      </c>
      <c r="W43" s="138" t="s">
        <v>556</v>
      </c>
      <c r="X43" s="130">
        <v>0</v>
      </c>
      <c r="Y43" s="130">
        <v>0</v>
      </c>
      <c r="Z43" s="132">
        <v>0</v>
      </c>
      <c r="AA43" s="130">
        <v>0</v>
      </c>
      <c r="AB43" s="130">
        <v>0</v>
      </c>
      <c r="AC43" s="132">
        <v>0</v>
      </c>
      <c r="AD43" s="130">
        <v>0</v>
      </c>
      <c r="AE43" s="130">
        <v>0</v>
      </c>
      <c r="AF43" s="132">
        <v>0</v>
      </c>
      <c r="AG43" s="130">
        <v>0</v>
      </c>
      <c r="AH43" s="130">
        <v>0</v>
      </c>
      <c r="AI43" s="132">
        <v>0</v>
      </c>
      <c r="AJ43" s="130">
        <v>0</v>
      </c>
      <c r="AK43" s="130">
        <v>0</v>
      </c>
      <c r="AL43" s="132">
        <v>0</v>
      </c>
      <c r="AM43" s="130">
        <v>0</v>
      </c>
      <c r="AN43" s="130">
        <v>0</v>
      </c>
      <c r="AO43" s="132">
        <v>0</v>
      </c>
      <c r="AP43" s="130">
        <v>0</v>
      </c>
      <c r="AQ43" s="130">
        <v>0</v>
      </c>
      <c r="AR43" s="132">
        <v>0</v>
      </c>
      <c r="AS43" s="130">
        <v>0</v>
      </c>
      <c r="AT43" s="130">
        <v>0</v>
      </c>
      <c r="AU43" s="132">
        <v>0</v>
      </c>
      <c r="AV43" s="130">
        <v>0</v>
      </c>
      <c r="AW43" s="130">
        <v>0</v>
      </c>
      <c r="AX43" s="132">
        <v>0</v>
      </c>
      <c r="AY43" s="130">
        <v>0</v>
      </c>
      <c r="AZ43" s="130">
        <v>0</v>
      </c>
      <c r="BA43" s="132">
        <v>0</v>
      </c>
      <c r="BB43" s="130">
        <v>0</v>
      </c>
      <c r="BC43" s="130">
        <v>0</v>
      </c>
      <c r="BD43" s="132">
        <v>0</v>
      </c>
      <c r="BE43" s="130">
        <v>0</v>
      </c>
      <c r="BF43" s="130">
        <v>0</v>
      </c>
      <c r="BG43" s="132">
        <v>0</v>
      </c>
      <c r="BJ43" s="244">
        <v>0</v>
      </c>
      <c r="BK43" s="244">
        <v>0</v>
      </c>
      <c r="BL43" s="244">
        <v>0</v>
      </c>
      <c r="BM43" s="244">
        <v>0</v>
      </c>
    </row>
    <row r="44" spans="2:65" x14ac:dyDescent="0.25">
      <c r="B44" s="235">
        <v>36</v>
      </c>
      <c r="C44" s="248">
        <v>36</v>
      </c>
      <c r="D44" s="248">
        <v>0</v>
      </c>
      <c r="E44" s="248">
        <v>0</v>
      </c>
      <c r="F44" s="248">
        <v>0</v>
      </c>
      <c r="G44" s="248">
        <v>0</v>
      </c>
      <c r="H44" s="248">
        <v>0</v>
      </c>
      <c r="I44" s="235" t="s">
        <v>1546</v>
      </c>
      <c r="J44" s="235" t="s">
        <v>1536</v>
      </c>
      <c r="K44" s="131">
        <v>1361</v>
      </c>
      <c r="L44" s="59" t="s">
        <v>201</v>
      </c>
      <c r="M44" s="132">
        <v>50000000</v>
      </c>
      <c r="N44" s="132">
        <v>172500000</v>
      </c>
      <c r="O44" s="132">
        <v>185000000</v>
      </c>
      <c r="P44" s="132">
        <v>37500000</v>
      </c>
      <c r="Q44" s="131" t="s">
        <v>95</v>
      </c>
      <c r="R44" s="139" t="s">
        <v>109</v>
      </c>
      <c r="S44" s="138" t="s">
        <v>161</v>
      </c>
      <c r="T44" s="138" t="s">
        <v>313</v>
      </c>
      <c r="U44" s="138" t="s">
        <v>56</v>
      </c>
      <c r="V44" s="128">
        <v>1310</v>
      </c>
      <c r="W44" s="138" t="s">
        <v>556</v>
      </c>
      <c r="X44" s="130">
        <v>7500000</v>
      </c>
      <c r="Y44" s="130">
        <v>10000000</v>
      </c>
      <c r="Z44" s="132">
        <v>47500000</v>
      </c>
      <c r="AA44" s="130">
        <v>15000000</v>
      </c>
      <c r="AB44" s="130">
        <v>25000000</v>
      </c>
      <c r="AC44" s="132">
        <v>37500000</v>
      </c>
      <c r="AD44" s="130">
        <v>15000000</v>
      </c>
      <c r="AE44" s="130">
        <v>15000000</v>
      </c>
      <c r="AF44" s="132">
        <v>37500000</v>
      </c>
      <c r="AG44" s="130">
        <v>15000000</v>
      </c>
      <c r="AH44" s="130">
        <v>15000000</v>
      </c>
      <c r="AI44" s="132">
        <v>37500000</v>
      </c>
      <c r="AJ44" s="130">
        <v>15000000</v>
      </c>
      <c r="AK44" s="130">
        <v>15000000</v>
      </c>
      <c r="AL44" s="132">
        <v>37500000</v>
      </c>
      <c r="AM44" s="130">
        <v>15000000</v>
      </c>
      <c r="AN44" s="130">
        <v>15000000</v>
      </c>
      <c r="AO44" s="132">
        <v>37500000</v>
      </c>
      <c r="AP44" s="130">
        <v>15000000</v>
      </c>
      <c r="AQ44" s="130">
        <v>15000000</v>
      </c>
      <c r="AR44" s="132">
        <v>37500000</v>
      </c>
      <c r="AS44" s="130">
        <v>15000000</v>
      </c>
      <c r="AT44" s="130">
        <v>15000000</v>
      </c>
      <c r="AU44" s="132">
        <v>37500000</v>
      </c>
      <c r="AV44" s="130">
        <v>15000000</v>
      </c>
      <c r="AW44" s="130">
        <v>15000000</v>
      </c>
      <c r="AX44" s="132">
        <v>37500000</v>
      </c>
      <c r="AY44" s="130">
        <v>15000000</v>
      </c>
      <c r="AZ44" s="130">
        <v>15000000</v>
      </c>
      <c r="BA44" s="132">
        <v>37500000</v>
      </c>
      <c r="BB44" s="130">
        <v>15000000</v>
      </c>
      <c r="BC44" s="130">
        <v>15000000</v>
      </c>
      <c r="BD44" s="132">
        <v>37500000</v>
      </c>
      <c r="BE44" s="130">
        <v>15000000</v>
      </c>
      <c r="BF44" s="130">
        <v>15000000</v>
      </c>
      <c r="BG44" s="132">
        <v>37500000</v>
      </c>
      <c r="BJ44" s="244">
        <v>37500000</v>
      </c>
      <c r="BK44" s="244">
        <v>37500000</v>
      </c>
      <c r="BL44" s="244">
        <v>37500000</v>
      </c>
      <c r="BM44" s="244">
        <v>37500000</v>
      </c>
    </row>
    <row r="45" spans="2:65" x14ac:dyDescent="0.25">
      <c r="B45" s="235">
        <v>37</v>
      </c>
      <c r="C45" s="248">
        <v>37</v>
      </c>
      <c r="D45" s="248">
        <v>0</v>
      </c>
      <c r="E45" s="248">
        <v>0</v>
      </c>
      <c r="F45" s="248">
        <v>0</v>
      </c>
      <c r="G45" s="248">
        <v>0</v>
      </c>
      <c r="H45" s="248">
        <v>0</v>
      </c>
      <c r="I45" s="235" t="s">
        <v>1547</v>
      </c>
      <c r="J45" s="235" t="s">
        <v>1536</v>
      </c>
      <c r="K45" s="131">
        <v>1362</v>
      </c>
      <c r="L45" s="59" t="s">
        <v>202</v>
      </c>
      <c r="M45" s="132">
        <v>0</v>
      </c>
      <c r="N45" s="132">
        <v>0</v>
      </c>
      <c r="O45" s="132">
        <v>0</v>
      </c>
      <c r="P45" s="132">
        <v>0</v>
      </c>
      <c r="Q45" s="131" t="s">
        <v>95</v>
      </c>
      <c r="R45" s="139" t="s">
        <v>109</v>
      </c>
      <c r="S45" s="138" t="s">
        <v>161</v>
      </c>
      <c r="T45" s="138" t="s">
        <v>313</v>
      </c>
      <c r="U45" s="138" t="s">
        <v>56</v>
      </c>
      <c r="V45" s="128">
        <v>1310</v>
      </c>
      <c r="W45" s="138" t="s">
        <v>556</v>
      </c>
      <c r="X45" s="130">
        <v>0</v>
      </c>
      <c r="Y45" s="130">
        <v>0</v>
      </c>
      <c r="Z45" s="132">
        <v>0</v>
      </c>
      <c r="AA45" s="130">
        <v>0</v>
      </c>
      <c r="AB45" s="130">
        <v>0</v>
      </c>
      <c r="AC45" s="132">
        <v>0</v>
      </c>
      <c r="AD45" s="130">
        <v>0</v>
      </c>
      <c r="AE45" s="130">
        <v>0</v>
      </c>
      <c r="AF45" s="132">
        <v>0</v>
      </c>
      <c r="AG45" s="130">
        <v>0</v>
      </c>
      <c r="AH45" s="130">
        <v>0</v>
      </c>
      <c r="AI45" s="132">
        <v>0</v>
      </c>
      <c r="AJ45" s="130">
        <v>0</v>
      </c>
      <c r="AK45" s="130">
        <v>0</v>
      </c>
      <c r="AL45" s="132">
        <v>0</v>
      </c>
      <c r="AM45" s="130">
        <v>0</v>
      </c>
      <c r="AN45" s="130">
        <v>0</v>
      </c>
      <c r="AO45" s="132">
        <v>0</v>
      </c>
      <c r="AP45" s="130">
        <v>0</v>
      </c>
      <c r="AQ45" s="130">
        <v>0</v>
      </c>
      <c r="AR45" s="132">
        <v>0</v>
      </c>
      <c r="AS45" s="130">
        <v>0</v>
      </c>
      <c r="AT45" s="130">
        <v>0</v>
      </c>
      <c r="AU45" s="132">
        <v>0</v>
      </c>
      <c r="AV45" s="130">
        <v>0</v>
      </c>
      <c r="AW45" s="130">
        <v>0</v>
      </c>
      <c r="AX45" s="132">
        <v>0</v>
      </c>
      <c r="AY45" s="130">
        <v>0</v>
      </c>
      <c r="AZ45" s="130">
        <v>0</v>
      </c>
      <c r="BA45" s="132">
        <v>0</v>
      </c>
      <c r="BB45" s="130">
        <v>0</v>
      </c>
      <c r="BC45" s="130">
        <v>0</v>
      </c>
      <c r="BD45" s="132">
        <v>0</v>
      </c>
      <c r="BE45" s="130">
        <v>0</v>
      </c>
      <c r="BF45" s="130">
        <v>0</v>
      </c>
      <c r="BG45" s="132">
        <v>0</v>
      </c>
      <c r="BJ45" s="244">
        <v>0</v>
      </c>
      <c r="BK45" s="244">
        <v>0</v>
      </c>
      <c r="BL45" s="244">
        <v>0</v>
      </c>
      <c r="BM45" s="244">
        <v>0</v>
      </c>
    </row>
    <row r="46" spans="2:65" x14ac:dyDescent="0.25">
      <c r="B46" s="235">
        <v>38</v>
      </c>
      <c r="C46" s="248">
        <v>38</v>
      </c>
      <c r="D46" s="248">
        <v>0</v>
      </c>
      <c r="E46" s="248">
        <v>0</v>
      </c>
      <c r="F46" s="248">
        <v>0</v>
      </c>
      <c r="G46" s="248">
        <v>0</v>
      </c>
      <c r="H46" s="248">
        <v>0</v>
      </c>
      <c r="I46" s="235" t="s">
        <v>1548</v>
      </c>
      <c r="J46" s="235" t="s">
        <v>1536</v>
      </c>
      <c r="K46" s="131">
        <v>1380</v>
      </c>
      <c r="L46" s="59" t="s">
        <v>203</v>
      </c>
      <c r="M46" s="132">
        <v>0</v>
      </c>
      <c r="N46" s="132">
        <v>500000</v>
      </c>
      <c r="O46" s="132">
        <v>0</v>
      </c>
      <c r="P46" s="132">
        <v>500000</v>
      </c>
      <c r="Q46" s="131" t="s">
        <v>95</v>
      </c>
      <c r="R46" s="139" t="s">
        <v>109</v>
      </c>
      <c r="S46" s="138" t="s">
        <v>161</v>
      </c>
      <c r="T46" s="138" t="s">
        <v>313</v>
      </c>
      <c r="U46" s="138" t="s">
        <v>56</v>
      </c>
      <c r="V46" s="128">
        <v>1310</v>
      </c>
      <c r="W46" s="138" t="s">
        <v>556</v>
      </c>
      <c r="X46" s="130">
        <v>500000</v>
      </c>
      <c r="Y46" s="130">
        <v>0</v>
      </c>
      <c r="Z46" s="132">
        <v>500000</v>
      </c>
      <c r="AA46" s="130">
        <v>0</v>
      </c>
      <c r="AB46" s="130">
        <v>0</v>
      </c>
      <c r="AC46" s="132">
        <v>500000</v>
      </c>
      <c r="AD46" s="130">
        <v>0</v>
      </c>
      <c r="AE46" s="130">
        <v>0</v>
      </c>
      <c r="AF46" s="132">
        <v>500000</v>
      </c>
      <c r="AG46" s="130">
        <v>0</v>
      </c>
      <c r="AH46" s="130">
        <v>0</v>
      </c>
      <c r="AI46" s="132">
        <v>500000</v>
      </c>
      <c r="AJ46" s="130">
        <v>0</v>
      </c>
      <c r="AK46" s="130">
        <v>0</v>
      </c>
      <c r="AL46" s="132">
        <v>500000</v>
      </c>
      <c r="AM46" s="130">
        <v>0</v>
      </c>
      <c r="AN46" s="130">
        <v>0</v>
      </c>
      <c r="AO46" s="132">
        <v>500000</v>
      </c>
      <c r="AP46" s="130">
        <v>0</v>
      </c>
      <c r="AQ46" s="130">
        <v>0</v>
      </c>
      <c r="AR46" s="132">
        <v>500000</v>
      </c>
      <c r="AS46" s="130">
        <v>0</v>
      </c>
      <c r="AT46" s="130">
        <v>0</v>
      </c>
      <c r="AU46" s="132">
        <v>500000</v>
      </c>
      <c r="AV46" s="130">
        <v>0</v>
      </c>
      <c r="AW46" s="130">
        <v>0</v>
      </c>
      <c r="AX46" s="132">
        <v>500000</v>
      </c>
      <c r="AY46" s="130">
        <v>0</v>
      </c>
      <c r="AZ46" s="130">
        <v>0</v>
      </c>
      <c r="BA46" s="132">
        <v>500000</v>
      </c>
      <c r="BB46" s="130">
        <v>0</v>
      </c>
      <c r="BC46" s="130">
        <v>0</v>
      </c>
      <c r="BD46" s="132">
        <v>500000</v>
      </c>
      <c r="BE46" s="130">
        <v>0</v>
      </c>
      <c r="BF46" s="130">
        <v>0</v>
      </c>
      <c r="BG46" s="132">
        <v>500000</v>
      </c>
      <c r="BJ46" s="244">
        <v>500000</v>
      </c>
      <c r="BK46" s="244">
        <v>500000</v>
      </c>
      <c r="BL46" s="244">
        <v>500000</v>
      </c>
      <c r="BM46" s="244">
        <v>500000</v>
      </c>
    </row>
    <row r="47" spans="2:65" x14ac:dyDescent="0.25">
      <c r="B47" s="235">
        <v>39</v>
      </c>
      <c r="C47" s="248">
        <v>39</v>
      </c>
      <c r="D47" s="248">
        <v>0</v>
      </c>
      <c r="E47" s="248">
        <v>0</v>
      </c>
      <c r="F47" s="248">
        <v>0</v>
      </c>
      <c r="G47" s="248">
        <v>0</v>
      </c>
      <c r="H47" s="248">
        <v>0</v>
      </c>
      <c r="I47" s="235" t="s">
        <v>1549</v>
      </c>
      <c r="J47" s="235" t="s">
        <v>1550</v>
      </c>
      <c r="K47" s="131">
        <v>1410</v>
      </c>
      <c r="L47" s="59" t="s">
        <v>204</v>
      </c>
      <c r="M47" s="132">
        <v>1200000</v>
      </c>
      <c r="N47" s="132">
        <v>0</v>
      </c>
      <c r="O47" s="132">
        <v>0</v>
      </c>
      <c r="P47" s="132">
        <v>1200000</v>
      </c>
      <c r="Q47" s="131" t="s">
        <v>95</v>
      </c>
      <c r="R47" s="139" t="s">
        <v>109</v>
      </c>
      <c r="S47" s="138" t="s">
        <v>161</v>
      </c>
      <c r="T47" s="138" t="s">
        <v>314</v>
      </c>
      <c r="U47" s="138" t="s">
        <v>148</v>
      </c>
      <c r="V47" s="128">
        <v>1410</v>
      </c>
      <c r="W47" s="138" t="s">
        <v>658</v>
      </c>
      <c r="X47" s="130">
        <v>0</v>
      </c>
      <c r="Y47" s="130">
        <v>0</v>
      </c>
      <c r="Z47" s="132">
        <v>1200000</v>
      </c>
      <c r="AA47" s="130">
        <v>0</v>
      </c>
      <c r="AB47" s="130">
        <v>0</v>
      </c>
      <c r="AC47" s="132">
        <v>1200000</v>
      </c>
      <c r="AD47" s="130">
        <v>0</v>
      </c>
      <c r="AE47" s="130">
        <v>0</v>
      </c>
      <c r="AF47" s="132">
        <v>1200000</v>
      </c>
      <c r="AG47" s="130">
        <v>0</v>
      </c>
      <c r="AH47" s="130">
        <v>0</v>
      </c>
      <c r="AI47" s="132">
        <v>1200000</v>
      </c>
      <c r="AJ47" s="130">
        <v>0</v>
      </c>
      <c r="AK47" s="130">
        <v>0</v>
      </c>
      <c r="AL47" s="132">
        <v>1200000</v>
      </c>
      <c r="AM47" s="130">
        <v>0</v>
      </c>
      <c r="AN47" s="130">
        <v>0</v>
      </c>
      <c r="AO47" s="132">
        <v>1200000</v>
      </c>
      <c r="AP47" s="130">
        <v>0</v>
      </c>
      <c r="AQ47" s="130">
        <v>0</v>
      </c>
      <c r="AR47" s="132">
        <v>1200000</v>
      </c>
      <c r="AS47" s="130">
        <v>0</v>
      </c>
      <c r="AT47" s="130">
        <v>0</v>
      </c>
      <c r="AU47" s="132">
        <v>1200000</v>
      </c>
      <c r="AV47" s="130">
        <v>0</v>
      </c>
      <c r="AW47" s="130">
        <v>0</v>
      </c>
      <c r="AX47" s="132">
        <v>1200000</v>
      </c>
      <c r="AY47" s="130">
        <v>0</v>
      </c>
      <c r="AZ47" s="130">
        <v>0</v>
      </c>
      <c r="BA47" s="132">
        <v>1200000</v>
      </c>
      <c r="BB47" s="130">
        <v>0</v>
      </c>
      <c r="BC47" s="130">
        <v>0</v>
      </c>
      <c r="BD47" s="132">
        <v>1200000</v>
      </c>
      <c r="BE47" s="130">
        <v>0</v>
      </c>
      <c r="BF47" s="130">
        <v>0</v>
      </c>
      <c r="BG47" s="132">
        <v>1200000</v>
      </c>
      <c r="BJ47" s="244">
        <v>1200000</v>
      </c>
      <c r="BK47" s="244">
        <v>1200000</v>
      </c>
      <c r="BL47" s="244">
        <v>1200000</v>
      </c>
      <c r="BM47" s="244">
        <v>1200000</v>
      </c>
    </row>
    <row r="48" spans="2:65" x14ac:dyDescent="0.25">
      <c r="B48" s="235">
        <v>40</v>
      </c>
      <c r="C48" s="248">
        <v>40</v>
      </c>
      <c r="D48" s="248">
        <v>0</v>
      </c>
      <c r="E48" s="248">
        <v>0</v>
      </c>
      <c r="F48" s="248">
        <v>0</v>
      </c>
      <c r="G48" s="248">
        <v>0</v>
      </c>
      <c r="H48" s="248">
        <v>0</v>
      </c>
      <c r="I48" s="235" t="s">
        <v>1551</v>
      </c>
      <c r="J48" s="235" t="s">
        <v>1552</v>
      </c>
      <c r="K48" s="131">
        <v>1420</v>
      </c>
      <c r="L48" s="59" t="s">
        <v>205</v>
      </c>
      <c r="M48" s="132">
        <v>8000000</v>
      </c>
      <c r="N48" s="132">
        <v>90000000</v>
      </c>
      <c r="O48" s="132">
        <v>76500000</v>
      </c>
      <c r="P48" s="132">
        <v>21500000</v>
      </c>
      <c r="Q48" s="131" t="s">
        <v>95</v>
      </c>
      <c r="R48" s="139" t="s">
        <v>109</v>
      </c>
      <c r="S48" s="138" t="s">
        <v>161</v>
      </c>
      <c r="T48" s="138" t="s">
        <v>314</v>
      </c>
      <c r="U48" s="138" t="s">
        <v>148</v>
      </c>
      <c r="V48" s="128">
        <v>1420</v>
      </c>
      <c r="W48" s="138" t="s">
        <v>659</v>
      </c>
      <c r="X48" s="130">
        <v>0</v>
      </c>
      <c r="Y48" s="130">
        <v>6000000</v>
      </c>
      <c r="Z48" s="132">
        <v>2000000</v>
      </c>
      <c r="AA48" s="130">
        <v>0</v>
      </c>
      <c r="AB48" s="130">
        <v>6000000</v>
      </c>
      <c r="AC48" s="132">
        <v>-4000000</v>
      </c>
      <c r="AD48" s="130">
        <v>0</v>
      </c>
      <c r="AE48" s="130">
        <v>6000000</v>
      </c>
      <c r="AF48" s="132">
        <v>-10000000</v>
      </c>
      <c r="AG48" s="130">
        <v>0</v>
      </c>
      <c r="AH48" s="130">
        <v>6000000</v>
      </c>
      <c r="AI48" s="132">
        <v>-16000000</v>
      </c>
      <c r="AJ48" s="130">
        <v>0</v>
      </c>
      <c r="AK48" s="130">
        <v>6000000</v>
      </c>
      <c r="AL48" s="132">
        <v>-22000000</v>
      </c>
      <c r="AM48" s="130">
        <v>0</v>
      </c>
      <c r="AN48" s="130">
        <v>6000000</v>
      </c>
      <c r="AO48" s="132">
        <v>-28000000</v>
      </c>
      <c r="AP48" s="130">
        <v>0</v>
      </c>
      <c r="AQ48" s="130">
        <v>6000000</v>
      </c>
      <c r="AR48" s="132">
        <v>-34000000</v>
      </c>
      <c r="AS48" s="130">
        <v>0</v>
      </c>
      <c r="AT48" s="130">
        <v>6000000</v>
      </c>
      <c r="AU48" s="132">
        <v>-40000000</v>
      </c>
      <c r="AV48" s="130">
        <v>0</v>
      </c>
      <c r="AW48" s="130">
        <v>6000000</v>
      </c>
      <c r="AX48" s="132">
        <v>-46000000</v>
      </c>
      <c r="AY48" s="130">
        <v>90000000</v>
      </c>
      <c r="AZ48" s="130">
        <v>7500000</v>
      </c>
      <c r="BA48" s="132">
        <v>36500000</v>
      </c>
      <c r="BB48" s="130">
        <v>0</v>
      </c>
      <c r="BC48" s="130">
        <v>7500000</v>
      </c>
      <c r="BD48" s="132">
        <v>29000000</v>
      </c>
      <c r="BE48" s="130">
        <v>0</v>
      </c>
      <c r="BF48" s="130">
        <v>7500000</v>
      </c>
      <c r="BG48" s="132">
        <v>21500000</v>
      </c>
      <c r="BJ48" s="244">
        <v>-10000000</v>
      </c>
      <c r="BK48" s="244">
        <v>-28000000</v>
      </c>
      <c r="BL48" s="244">
        <v>-46000000</v>
      </c>
      <c r="BM48" s="244">
        <v>21500000</v>
      </c>
    </row>
    <row r="49" spans="2:65" x14ac:dyDescent="0.25">
      <c r="B49" s="235">
        <v>41</v>
      </c>
      <c r="C49" s="248">
        <v>41</v>
      </c>
      <c r="D49" s="248">
        <v>0</v>
      </c>
      <c r="E49" s="248">
        <v>0</v>
      </c>
      <c r="F49" s="248">
        <v>0</v>
      </c>
      <c r="G49" s="248">
        <v>0</v>
      </c>
      <c r="H49" s="248">
        <v>0</v>
      </c>
      <c r="I49" s="235" t="s">
        <v>1553</v>
      </c>
      <c r="J49" s="235" t="s">
        <v>1554</v>
      </c>
      <c r="K49" s="131">
        <v>1430</v>
      </c>
      <c r="L49" s="59" t="s">
        <v>206</v>
      </c>
      <c r="M49" s="132">
        <v>0</v>
      </c>
      <c r="N49" s="132">
        <v>0</v>
      </c>
      <c r="O49" s="132">
        <v>0</v>
      </c>
      <c r="P49" s="132">
        <v>0</v>
      </c>
      <c r="Q49" s="131" t="s">
        <v>95</v>
      </c>
      <c r="R49" s="139" t="s">
        <v>109</v>
      </c>
      <c r="S49" s="138" t="s">
        <v>161</v>
      </c>
      <c r="T49" s="138" t="s">
        <v>314</v>
      </c>
      <c r="U49" s="138" t="s">
        <v>148</v>
      </c>
      <c r="V49" s="128">
        <v>1430</v>
      </c>
      <c r="W49" s="138" t="s">
        <v>657</v>
      </c>
      <c r="X49" s="130">
        <v>0</v>
      </c>
      <c r="Y49" s="130">
        <v>0</v>
      </c>
      <c r="Z49" s="132">
        <v>0</v>
      </c>
      <c r="AA49" s="130">
        <v>0</v>
      </c>
      <c r="AB49" s="130">
        <v>0</v>
      </c>
      <c r="AC49" s="132">
        <v>0</v>
      </c>
      <c r="AD49" s="130">
        <v>0</v>
      </c>
      <c r="AE49" s="130">
        <v>0</v>
      </c>
      <c r="AF49" s="132">
        <v>0</v>
      </c>
      <c r="AG49" s="130">
        <v>0</v>
      </c>
      <c r="AH49" s="130">
        <v>0</v>
      </c>
      <c r="AI49" s="132">
        <v>0</v>
      </c>
      <c r="AJ49" s="130">
        <v>0</v>
      </c>
      <c r="AK49" s="130">
        <v>0</v>
      </c>
      <c r="AL49" s="132">
        <v>0</v>
      </c>
      <c r="AM49" s="130">
        <v>0</v>
      </c>
      <c r="AN49" s="130">
        <v>0</v>
      </c>
      <c r="AO49" s="132">
        <v>0</v>
      </c>
      <c r="AP49" s="130">
        <v>0</v>
      </c>
      <c r="AQ49" s="130">
        <v>0</v>
      </c>
      <c r="AR49" s="132">
        <v>0</v>
      </c>
      <c r="AS49" s="130">
        <v>0</v>
      </c>
      <c r="AT49" s="130">
        <v>0</v>
      </c>
      <c r="AU49" s="132">
        <v>0</v>
      </c>
      <c r="AV49" s="130">
        <v>0</v>
      </c>
      <c r="AW49" s="130">
        <v>0</v>
      </c>
      <c r="AX49" s="132">
        <v>0</v>
      </c>
      <c r="AY49" s="130">
        <v>0</v>
      </c>
      <c r="AZ49" s="130">
        <v>0</v>
      </c>
      <c r="BA49" s="132">
        <v>0</v>
      </c>
      <c r="BB49" s="130">
        <v>0</v>
      </c>
      <c r="BC49" s="130">
        <v>0</v>
      </c>
      <c r="BD49" s="132">
        <v>0</v>
      </c>
      <c r="BE49" s="130">
        <v>0</v>
      </c>
      <c r="BF49" s="130">
        <v>0</v>
      </c>
      <c r="BG49" s="132">
        <v>0</v>
      </c>
      <c r="BJ49" s="244">
        <v>0</v>
      </c>
      <c r="BK49" s="244">
        <v>0</v>
      </c>
      <c r="BL49" s="244">
        <v>0</v>
      </c>
      <c r="BM49" s="244">
        <v>0</v>
      </c>
    </row>
    <row r="50" spans="2:65" x14ac:dyDescent="0.25">
      <c r="B50" s="235">
        <v>42</v>
      </c>
      <c r="C50" s="248">
        <v>42</v>
      </c>
      <c r="D50" s="248">
        <v>0</v>
      </c>
      <c r="E50" s="248">
        <v>0</v>
      </c>
      <c r="F50" s="248">
        <v>0</v>
      </c>
      <c r="G50" s="248">
        <v>0</v>
      </c>
      <c r="H50" s="248">
        <v>0</v>
      </c>
      <c r="I50" s="235" t="s">
        <v>1555</v>
      </c>
      <c r="J50" s="235" t="s">
        <v>1554</v>
      </c>
      <c r="K50" s="131">
        <v>1440</v>
      </c>
      <c r="L50" s="59" t="s">
        <v>207</v>
      </c>
      <c r="M50" s="132">
        <v>0</v>
      </c>
      <c r="N50" s="132">
        <v>0</v>
      </c>
      <c r="O50" s="132">
        <v>0</v>
      </c>
      <c r="P50" s="132">
        <v>0</v>
      </c>
      <c r="Q50" s="131" t="s">
        <v>95</v>
      </c>
      <c r="R50" s="139" t="s">
        <v>109</v>
      </c>
      <c r="S50" s="138" t="s">
        <v>161</v>
      </c>
      <c r="T50" s="138" t="s">
        <v>314</v>
      </c>
      <c r="U50" s="138" t="s">
        <v>148</v>
      </c>
      <c r="V50" s="128">
        <v>1430</v>
      </c>
      <c r="W50" s="138" t="s">
        <v>657</v>
      </c>
      <c r="X50" s="130">
        <v>0</v>
      </c>
      <c r="Y50" s="130">
        <v>0</v>
      </c>
      <c r="Z50" s="132">
        <v>0</v>
      </c>
      <c r="AA50" s="130">
        <v>0</v>
      </c>
      <c r="AB50" s="130">
        <v>0</v>
      </c>
      <c r="AC50" s="132">
        <v>0</v>
      </c>
      <c r="AD50" s="130">
        <v>0</v>
      </c>
      <c r="AE50" s="130">
        <v>0</v>
      </c>
      <c r="AF50" s="132">
        <v>0</v>
      </c>
      <c r="AG50" s="130">
        <v>0</v>
      </c>
      <c r="AH50" s="130">
        <v>0</v>
      </c>
      <c r="AI50" s="132">
        <v>0</v>
      </c>
      <c r="AJ50" s="130">
        <v>0</v>
      </c>
      <c r="AK50" s="130">
        <v>0</v>
      </c>
      <c r="AL50" s="132">
        <v>0</v>
      </c>
      <c r="AM50" s="130">
        <v>0</v>
      </c>
      <c r="AN50" s="130">
        <v>0</v>
      </c>
      <c r="AO50" s="132">
        <v>0</v>
      </c>
      <c r="AP50" s="130">
        <v>0</v>
      </c>
      <c r="AQ50" s="130">
        <v>0</v>
      </c>
      <c r="AR50" s="132">
        <v>0</v>
      </c>
      <c r="AS50" s="130">
        <v>0</v>
      </c>
      <c r="AT50" s="130">
        <v>0</v>
      </c>
      <c r="AU50" s="132">
        <v>0</v>
      </c>
      <c r="AV50" s="130">
        <v>0</v>
      </c>
      <c r="AW50" s="130">
        <v>0</v>
      </c>
      <c r="AX50" s="132">
        <v>0</v>
      </c>
      <c r="AY50" s="130">
        <v>0</v>
      </c>
      <c r="AZ50" s="130">
        <v>0</v>
      </c>
      <c r="BA50" s="132">
        <v>0</v>
      </c>
      <c r="BB50" s="130">
        <v>0</v>
      </c>
      <c r="BC50" s="130">
        <v>0</v>
      </c>
      <c r="BD50" s="132">
        <v>0</v>
      </c>
      <c r="BE50" s="130">
        <v>0</v>
      </c>
      <c r="BF50" s="130">
        <v>0</v>
      </c>
      <c r="BG50" s="132">
        <v>0</v>
      </c>
      <c r="BJ50" s="244">
        <v>0</v>
      </c>
      <c r="BK50" s="244">
        <v>0</v>
      </c>
      <c r="BL50" s="244">
        <v>0</v>
      </c>
      <c r="BM50" s="244">
        <v>0</v>
      </c>
    </row>
    <row r="51" spans="2:65" x14ac:dyDescent="0.25">
      <c r="B51" s="235">
        <v>43</v>
      </c>
      <c r="C51" s="248">
        <v>43</v>
      </c>
      <c r="D51" s="248">
        <v>0</v>
      </c>
      <c r="E51" s="248">
        <v>0</v>
      </c>
      <c r="F51" s="248">
        <v>0</v>
      </c>
      <c r="G51" s="248">
        <v>0</v>
      </c>
      <c r="H51" s="248">
        <v>0</v>
      </c>
      <c r="I51" s="235" t="s">
        <v>1556</v>
      </c>
      <c r="J51" s="235" t="s">
        <v>1554</v>
      </c>
      <c r="K51" s="131">
        <v>1450</v>
      </c>
      <c r="L51" s="59" t="s">
        <v>208</v>
      </c>
      <c r="M51" s="132">
        <v>0</v>
      </c>
      <c r="N51" s="132">
        <v>0</v>
      </c>
      <c r="O51" s="132">
        <v>0</v>
      </c>
      <c r="P51" s="132">
        <v>0</v>
      </c>
      <c r="Q51" s="131" t="s">
        <v>95</v>
      </c>
      <c r="R51" s="139" t="s">
        <v>109</v>
      </c>
      <c r="S51" s="138" t="s">
        <v>161</v>
      </c>
      <c r="T51" s="138" t="s">
        <v>314</v>
      </c>
      <c r="U51" s="138" t="s">
        <v>148</v>
      </c>
      <c r="V51" s="128">
        <v>1430</v>
      </c>
      <c r="W51" s="138" t="s">
        <v>657</v>
      </c>
      <c r="X51" s="130">
        <v>0</v>
      </c>
      <c r="Y51" s="130">
        <v>0</v>
      </c>
      <c r="Z51" s="132">
        <v>0</v>
      </c>
      <c r="AA51" s="130">
        <v>0</v>
      </c>
      <c r="AB51" s="130">
        <v>0</v>
      </c>
      <c r="AC51" s="132">
        <v>0</v>
      </c>
      <c r="AD51" s="130">
        <v>0</v>
      </c>
      <c r="AE51" s="130">
        <v>0</v>
      </c>
      <c r="AF51" s="132">
        <v>0</v>
      </c>
      <c r="AG51" s="130">
        <v>0</v>
      </c>
      <c r="AH51" s="130">
        <v>0</v>
      </c>
      <c r="AI51" s="132">
        <v>0</v>
      </c>
      <c r="AJ51" s="130">
        <v>0</v>
      </c>
      <c r="AK51" s="130">
        <v>0</v>
      </c>
      <c r="AL51" s="132">
        <v>0</v>
      </c>
      <c r="AM51" s="130">
        <v>0</v>
      </c>
      <c r="AN51" s="130">
        <v>0</v>
      </c>
      <c r="AO51" s="132">
        <v>0</v>
      </c>
      <c r="AP51" s="130">
        <v>0</v>
      </c>
      <c r="AQ51" s="130">
        <v>0</v>
      </c>
      <c r="AR51" s="132">
        <v>0</v>
      </c>
      <c r="AS51" s="130">
        <v>0</v>
      </c>
      <c r="AT51" s="130">
        <v>0</v>
      </c>
      <c r="AU51" s="132">
        <v>0</v>
      </c>
      <c r="AV51" s="130">
        <v>0</v>
      </c>
      <c r="AW51" s="130">
        <v>0</v>
      </c>
      <c r="AX51" s="132">
        <v>0</v>
      </c>
      <c r="AY51" s="130">
        <v>0</v>
      </c>
      <c r="AZ51" s="130">
        <v>0</v>
      </c>
      <c r="BA51" s="132">
        <v>0</v>
      </c>
      <c r="BB51" s="130">
        <v>0</v>
      </c>
      <c r="BC51" s="130">
        <v>0</v>
      </c>
      <c r="BD51" s="132">
        <v>0</v>
      </c>
      <c r="BE51" s="130">
        <v>0</v>
      </c>
      <c r="BF51" s="130">
        <v>0</v>
      </c>
      <c r="BG51" s="132">
        <v>0</v>
      </c>
      <c r="BJ51" s="244">
        <v>0</v>
      </c>
      <c r="BK51" s="244">
        <v>0</v>
      </c>
      <c r="BL51" s="244">
        <v>0</v>
      </c>
      <c r="BM51" s="244">
        <v>0</v>
      </c>
    </row>
    <row r="52" spans="2:65" x14ac:dyDescent="0.25">
      <c r="B52" s="235">
        <v>44</v>
      </c>
      <c r="C52" s="248">
        <v>44</v>
      </c>
      <c r="D52" s="248">
        <v>0</v>
      </c>
      <c r="E52" s="248">
        <v>0</v>
      </c>
      <c r="F52" s="248">
        <v>0</v>
      </c>
      <c r="G52" s="248">
        <v>0</v>
      </c>
      <c r="H52" s="248">
        <v>0</v>
      </c>
      <c r="I52" s="235" t="s">
        <v>1557</v>
      </c>
      <c r="J52" s="235" t="s">
        <v>1554</v>
      </c>
      <c r="K52" s="131">
        <v>1460</v>
      </c>
      <c r="L52" s="59" t="s">
        <v>209</v>
      </c>
      <c r="M52" s="132">
        <v>0</v>
      </c>
      <c r="N52" s="132">
        <v>0</v>
      </c>
      <c r="O52" s="132">
        <v>0</v>
      </c>
      <c r="P52" s="132">
        <v>0</v>
      </c>
      <c r="Q52" s="131" t="s">
        <v>95</v>
      </c>
      <c r="R52" s="139" t="s">
        <v>109</v>
      </c>
      <c r="S52" s="138" t="s">
        <v>161</v>
      </c>
      <c r="T52" s="138" t="s">
        <v>314</v>
      </c>
      <c r="U52" s="138" t="s">
        <v>148</v>
      </c>
      <c r="V52" s="128">
        <v>1430</v>
      </c>
      <c r="W52" s="138" t="s">
        <v>657</v>
      </c>
      <c r="X52" s="130">
        <v>0</v>
      </c>
      <c r="Y52" s="130">
        <v>0</v>
      </c>
      <c r="Z52" s="132">
        <v>0</v>
      </c>
      <c r="AA52" s="130">
        <v>0</v>
      </c>
      <c r="AB52" s="130">
        <v>0</v>
      </c>
      <c r="AC52" s="132">
        <v>0</v>
      </c>
      <c r="AD52" s="130">
        <v>0</v>
      </c>
      <c r="AE52" s="130">
        <v>0</v>
      </c>
      <c r="AF52" s="132">
        <v>0</v>
      </c>
      <c r="AG52" s="130">
        <v>0</v>
      </c>
      <c r="AH52" s="130">
        <v>0</v>
      </c>
      <c r="AI52" s="132">
        <v>0</v>
      </c>
      <c r="AJ52" s="130">
        <v>0</v>
      </c>
      <c r="AK52" s="130">
        <v>0</v>
      </c>
      <c r="AL52" s="132">
        <v>0</v>
      </c>
      <c r="AM52" s="130">
        <v>0</v>
      </c>
      <c r="AN52" s="130">
        <v>0</v>
      </c>
      <c r="AO52" s="132">
        <v>0</v>
      </c>
      <c r="AP52" s="130">
        <v>0</v>
      </c>
      <c r="AQ52" s="130">
        <v>0</v>
      </c>
      <c r="AR52" s="132">
        <v>0</v>
      </c>
      <c r="AS52" s="130">
        <v>0</v>
      </c>
      <c r="AT52" s="130">
        <v>0</v>
      </c>
      <c r="AU52" s="132">
        <v>0</v>
      </c>
      <c r="AV52" s="130">
        <v>0</v>
      </c>
      <c r="AW52" s="130">
        <v>0</v>
      </c>
      <c r="AX52" s="132">
        <v>0</v>
      </c>
      <c r="AY52" s="130">
        <v>0</v>
      </c>
      <c r="AZ52" s="130">
        <v>0</v>
      </c>
      <c r="BA52" s="132">
        <v>0</v>
      </c>
      <c r="BB52" s="130">
        <v>0</v>
      </c>
      <c r="BC52" s="130">
        <v>0</v>
      </c>
      <c r="BD52" s="132">
        <v>0</v>
      </c>
      <c r="BE52" s="130">
        <v>0</v>
      </c>
      <c r="BF52" s="130">
        <v>0</v>
      </c>
      <c r="BG52" s="132">
        <v>0</v>
      </c>
      <c r="BJ52" s="244">
        <v>0</v>
      </c>
      <c r="BK52" s="244">
        <v>0</v>
      </c>
      <c r="BL52" s="244">
        <v>0</v>
      </c>
      <c r="BM52" s="244">
        <v>0</v>
      </c>
    </row>
    <row r="53" spans="2:65" x14ac:dyDescent="0.25">
      <c r="B53" s="235">
        <v>45</v>
      </c>
      <c r="C53" s="248">
        <v>44</v>
      </c>
      <c r="D53" s="248">
        <v>1</v>
      </c>
      <c r="E53" s="248">
        <v>0</v>
      </c>
      <c r="F53" s="248">
        <v>0</v>
      </c>
      <c r="G53" s="248">
        <v>0</v>
      </c>
      <c r="H53" s="248">
        <v>0</v>
      </c>
      <c r="I53" s="235" t="s">
        <v>1558</v>
      </c>
      <c r="J53" s="235" t="s">
        <v>1559</v>
      </c>
      <c r="K53" s="131">
        <v>1510</v>
      </c>
      <c r="L53" s="59" t="s">
        <v>211</v>
      </c>
      <c r="M53" s="132">
        <v>35000000</v>
      </c>
      <c r="N53" s="132">
        <v>0</v>
      </c>
      <c r="O53" s="132">
        <v>0</v>
      </c>
      <c r="P53" s="132">
        <v>35000000</v>
      </c>
      <c r="Q53" s="131" t="s">
        <v>95</v>
      </c>
      <c r="R53" s="139" t="s">
        <v>109</v>
      </c>
      <c r="S53" s="138" t="s">
        <v>162</v>
      </c>
      <c r="T53" s="138" t="s">
        <v>162</v>
      </c>
      <c r="U53" s="138" t="s">
        <v>152</v>
      </c>
      <c r="V53" s="128">
        <v>1510</v>
      </c>
      <c r="W53" s="138" t="s">
        <v>566</v>
      </c>
      <c r="X53" s="130">
        <v>0</v>
      </c>
      <c r="Y53" s="130">
        <v>0</v>
      </c>
      <c r="Z53" s="132">
        <v>35000000</v>
      </c>
      <c r="AA53" s="130">
        <v>0</v>
      </c>
      <c r="AB53" s="130">
        <v>0</v>
      </c>
      <c r="AC53" s="132">
        <v>35000000</v>
      </c>
      <c r="AD53" s="130">
        <v>0</v>
      </c>
      <c r="AE53" s="130">
        <v>0</v>
      </c>
      <c r="AF53" s="132">
        <v>35000000</v>
      </c>
      <c r="AG53" s="130">
        <v>0</v>
      </c>
      <c r="AH53" s="130">
        <v>0</v>
      </c>
      <c r="AI53" s="132">
        <v>35000000</v>
      </c>
      <c r="AJ53" s="130">
        <v>0</v>
      </c>
      <c r="AK53" s="130">
        <v>0</v>
      </c>
      <c r="AL53" s="132">
        <v>35000000</v>
      </c>
      <c r="AM53" s="130">
        <v>0</v>
      </c>
      <c r="AN53" s="130">
        <v>0</v>
      </c>
      <c r="AO53" s="132">
        <v>35000000</v>
      </c>
      <c r="AP53" s="130">
        <v>0</v>
      </c>
      <c r="AQ53" s="130">
        <v>0</v>
      </c>
      <c r="AR53" s="132">
        <v>35000000</v>
      </c>
      <c r="AS53" s="130">
        <v>0</v>
      </c>
      <c r="AT53" s="130">
        <v>0</v>
      </c>
      <c r="AU53" s="132">
        <v>35000000</v>
      </c>
      <c r="AV53" s="130">
        <v>0</v>
      </c>
      <c r="AW53" s="130">
        <v>0</v>
      </c>
      <c r="AX53" s="132">
        <v>35000000</v>
      </c>
      <c r="AY53" s="130">
        <v>0</v>
      </c>
      <c r="AZ53" s="130">
        <v>0</v>
      </c>
      <c r="BA53" s="132">
        <v>35000000</v>
      </c>
      <c r="BB53" s="130">
        <v>0</v>
      </c>
      <c r="BC53" s="130">
        <v>0</v>
      </c>
      <c r="BD53" s="132">
        <v>35000000</v>
      </c>
      <c r="BE53" s="130">
        <v>0</v>
      </c>
      <c r="BF53" s="130">
        <v>0</v>
      </c>
      <c r="BG53" s="132">
        <v>35000000</v>
      </c>
      <c r="BJ53" s="244">
        <v>35000000</v>
      </c>
      <c r="BK53" s="244">
        <v>35000000</v>
      </c>
      <c r="BL53" s="244">
        <v>35000000</v>
      </c>
      <c r="BM53" s="244">
        <v>35000000</v>
      </c>
    </row>
    <row r="54" spans="2:65" x14ac:dyDescent="0.25">
      <c r="B54" s="235">
        <v>46</v>
      </c>
      <c r="C54" s="248">
        <v>44</v>
      </c>
      <c r="D54" s="248">
        <v>2</v>
      </c>
      <c r="E54" s="248">
        <v>0</v>
      </c>
      <c r="F54" s="248">
        <v>0</v>
      </c>
      <c r="G54" s="248">
        <v>0</v>
      </c>
      <c r="H54" s="248">
        <v>0</v>
      </c>
      <c r="I54" s="235" t="s">
        <v>1560</v>
      </c>
      <c r="J54" s="235" t="s">
        <v>1561</v>
      </c>
      <c r="K54" s="131">
        <v>1520</v>
      </c>
      <c r="L54" s="59" t="s">
        <v>212</v>
      </c>
      <c r="M54" s="132">
        <v>0</v>
      </c>
      <c r="N54" s="132">
        <v>0</v>
      </c>
      <c r="O54" s="132">
        <v>0</v>
      </c>
      <c r="P54" s="132">
        <v>0</v>
      </c>
      <c r="Q54" s="131" t="s">
        <v>95</v>
      </c>
      <c r="R54" s="139" t="s">
        <v>109</v>
      </c>
      <c r="S54" s="138" t="s">
        <v>162</v>
      </c>
      <c r="T54" s="138" t="s">
        <v>162</v>
      </c>
      <c r="U54" s="138" t="s">
        <v>152</v>
      </c>
      <c r="V54" s="128">
        <v>1520</v>
      </c>
      <c r="W54" s="138" t="s">
        <v>567</v>
      </c>
      <c r="X54" s="130">
        <v>0</v>
      </c>
      <c r="Y54" s="130">
        <v>0</v>
      </c>
      <c r="Z54" s="132">
        <v>0</v>
      </c>
      <c r="AA54" s="130">
        <v>0</v>
      </c>
      <c r="AB54" s="130">
        <v>0</v>
      </c>
      <c r="AC54" s="132">
        <v>0</v>
      </c>
      <c r="AD54" s="130">
        <v>0</v>
      </c>
      <c r="AE54" s="130">
        <v>0</v>
      </c>
      <c r="AF54" s="132">
        <v>0</v>
      </c>
      <c r="AG54" s="130">
        <v>0</v>
      </c>
      <c r="AH54" s="130">
        <v>0</v>
      </c>
      <c r="AI54" s="132">
        <v>0</v>
      </c>
      <c r="AJ54" s="130">
        <v>0</v>
      </c>
      <c r="AK54" s="130">
        <v>0</v>
      </c>
      <c r="AL54" s="132">
        <v>0</v>
      </c>
      <c r="AM54" s="130">
        <v>0</v>
      </c>
      <c r="AN54" s="130">
        <v>0</v>
      </c>
      <c r="AO54" s="132">
        <v>0</v>
      </c>
      <c r="AP54" s="130">
        <v>0</v>
      </c>
      <c r="AQ54" s="130">
        <v>0</v>
      </c>
      <c r="AR54" s="132">
        <v>0</v>
      </c>
      <c r="AS54" s="130">
        <v>0</v>
      </c>
      <c r="AT54" s="130">
        <v>0</v>
      </c>
      <c r="AU54" s="132">
        <v>0</v>
      </c>
      <c r="AV54" s="130">
        <v>0</v>
      </c>
      <c r="AW54" s="130">
        <v>0</v>
      </c>
      <c r="AX54" s="132">
        <v>0</v>
      </c>
      <c r="AY54" s="130">
        <v>0</v>
      </c>
      <c r="AZ54" s="130">
        <v>0</v>
      </c>
      <c r="BA54" s="132">
        <v>0</v>
      </c>
      <c r="BB54" s="130">
        <v>0</v>
      </c>
      <c r="BC54" s="130">
        <v>0</v>
      </c>
      <c r="BD54" s="132">
        <v>0</v>
      </c>
      <c r="BE54" s="130">
        <v>0</v>
      </c>
      <c r="BF54" s="130">
        <v>0</v>
      </c>
      <c r="BG54" s="132">
        <v>0</v>
      </c>
      <c r="BJ54" s="244">
        <v>0</v>
      </c>
      <c r="BK54" s="244">
        <v>0</v>
      </c>
      <c r="BL54" s="244">
        <v>0</v>
      </c>
      <c r="BM54" s="244">
        <v>0</v>
      </c>
    </row>
    <row r="55" spans="2:65" x14ac:dyDescent="0.25">
      <c r="B55" s="235">
        <v>47</v>
      </c>
      <c r="C55" s="248">
        <v>44</v>
      </c>
      <c r="D55" s="248">
        <v>3</v>
      </c>
      <c r="E55" s="248">
        <v>0</v>
      </c>
      <c r="F55" s="248">
        <v>0</v>
      </c>
      <c r="G55" s="248">
        <v>0</v>
      </c>
      <c r="H55" s="248">
        <v>0</v>
      </c>
      <c r="I55" s="235" t="s">
        <v>1562</v>
      </c>
      <c r="J55" s="235" t="s">
        <v>1563</v>
      </c>
      <c r="K55" s="131">
        <v>1530</v>
      </c>
      <c r="L55" s="59" t="s">
        <v>213</v>
      </c>
      <c r="M55" s="132">
        <v>12000000</v>
      </c>
      <c r="N55" s="132">
        <v>0</v>
      </c>
      <c r="O55" s="132">
        <v>0</v>
      </c>
      <c r="P55" s="132">
        <v>12000000</v>
      </c>
      <c r="Q55" s="131" t="s">
        <v>95</v>
      </c>
      <c r="R55" s="139" t="s">
        <v>109</v>
      </c>
      <c r="S55" s="138" t="s">
        <v>162</v>
      </c>
      <c r="T55" s="138" t="s">
        <v>162</v>
      </c>
      <c r="U55" s="138" t="s">
        <v>152</v>
      </c>
      <c r="V55" s="128">
        <v>1530</v>
      </c>
      <c r="W55" s="138" t="s">
        <v>568</v>
      </c>
      <c r="X55" s="130">
        <v>0</v>
      </c>
      <c r="Y55" s="130">
        <v>0</v>
      </c>
      <c r="Z55" s="132">
        <v>12000000</v>
      </c>
      <c r="AA55" s="130">
        <v>0</v>
      </c>
      <c r="AB55" s="130">
        <v>0</v>
      </c>
      <c r="AC55" s="132">
        <v>12000000</v>
      </c>
      <c r="AD55" s="130">
        <v>0</v>
      </c>
      <c r="AE55" s="130">
        <v>0</v>
      </c>
      <c r="AF55" s="132">
        <v>12000000</v>
      </c>
      <c r="AG55" s="130">
        <v>0</v>
      </c>
      <c r="AH55" s="130">
        <v>0</v>
      </c>
      <c r="AI55" s="132">
        <v>12000000</v>
      </c>
      <c r="AJ55" s="130">
        <v>0</v>
      </c>
      <c r="AK55" s="130">
        <v>0</v>
      </c>
      <c r="AL55" s="132">
        <v>12000000</v>
      </c>
      <c r="AM55" s="130">
        <v>0</v>
      </c>
      <c r="AN55" s="130">
        <v>0</v>
      </c>
      <c r="AO55" s="132">
        <v>12000000</v>
      </c>
      <c r="AP55" s="130">
        <v>0</v>
      </c>
      <c r="AQ55" s="130">
        <v>0</v>
      </c>
      <c r="AR55" s="132">
        <v>12000000</v>
      </c>
      <c r="AS55" s="130">
        <v>0</v>
      </c>
      <c r="AT55" s="130">
        <v>0</v>
      </c>
      <c r="AU55" s="132">
        <v>12000000</v>
      </c>
      <c r="AV55" s="130">
        <v>0</v>
      </c>
      <c r="AW55" s="130">
        <v>0</v>
      </c>
      <c r="AX55" s="132">
        <v>12000000</v>
      </c>
      <c r="AY55" s="130">
        <v>0</v>
      </c>
      <c r="AZ55" s="130">
        <v>0</v>
      </c>
      <c r="BA55" s="132">
        <v>12000000</v>
      </c>
      <c r="BB55" s="130">
        <v>0</v>
      </c>
      <c r="BC55" s="130">
        <v>0</v>
      </c>
      <c r="BD55" s="132">
        <v>12000000</v>
      </c>
      <c r="BE55" s="130">
        <v>0</v>
      </c>
      <c r="BF55" s="130">
        <v>0</v>
      </c>
      <c r="BG55" s="132">
        <v>12000000</v>
      </c>
      <c r="BJ55" s="244">
        <v>12000000</v>
      </c>
      <c r="BK55" s="244">
        <v>12000000</v>
      </c>
      <c r="BL55" s="244">
        <v>12000000</v>
      </c>
      <c r="BM55" s="244">
        <v>12000000</v>
      </c>
    </row>
    <row r="56" spans="2:65" x14ac:dyDescent="0.25">
      <c r="B56" s="235">
        <v>48</v>
      </c>
      <c r="C56" s="248">
        <v>44</v>
      </c>
      <c r="D56" s="248">
        <v>4</v>
      </c>
      <c r="E56" s="248">
        <v>0</v>
      </c>
      <c r="F56" s="248">
        <v>0</v>
      </c>
      <c r="G56" s="248">
        <v>0</v>
      </c>
      <c r="H56" s="248">
        <v>0</v>
      </c>
      <c r="I56" s="235" t="s">
        <v>1564</v>
      </c>
      <c r="J56" s="235" t="s">
        <v>1565</v>
      </c>
      <c r="K56" s="131">
        <v>1540</v>
      </c>
      <c r="L56" s="59" t="s">
        <v>214</v>
      </c>
      <c r="M56" s="132">
        <v>162000000</v>
      </c>
      <c r="N56" s="132">
        <v>340000000</v>
      </c>
      <c r="O56" s="132">
        <v>5000000</v>
      </c>
      <c r="P56" s="132">
        <v>497000000</v>
      </c>
      <c r="Q56" s="131" t="s">
        <v>95</v>
      </c>
      <c r="R56" s="139" t="s">
        <v>109</v>
      </c>
      <c r="S56" s="138" t="s">
        <v>162</v>
      </c>
      <c r="T56" s="138" t="s">
        <v>162</v>
      </c>
      <c r="U56" s="138" t="s">
        <v>152</v>
      </c>
      <c r="V56" s="128">
        <v>1540</v>
      </c>
      <c r="W56" s="138" t="s">
        <v>569</v>
      </c>
      <c r="X56" s="130">
        <v>0</v>
      </c>
      <c r="Y56" s="130">
        <v>0</v>
      </c>
      <c r="Z56" s="132">
        <v>162000000</v>
      </c>
      <c r="AA56" s="130">
        <v>0</v>
      </c>
      <c r="AB56" s="130">
        <v>0</v>
      </c>
      <c r="AC56" s="132">
        <v>162000000</v>
      </c>
      <c r="AD56" s="130">
        <v>0</v>
      </c>
      <c r="AE56" s="130">
        <v>0</v>
      </c>
      <c r="AF56" s="132">
        <v>162000000</v>
      </c>
      <c r="AG56" s="130">
        <v>0</v>
      </c>
      <c r="AH56" s="130">
        <v>0</v>
      </c>
      <c r="AI56" s="132">
        <v>162000000</v>
      </c>
      <c r="AJ56" s="130">
        <v>0</v>
      </c>
      <c r="AK56" s="130">
        <v>0</v>
      </c>
      <c r="AL56" s="132">
        <v>162000000</v>
      </c>
      <c r="AM56" s="130">
        <v>0</v>
      </c>
      <c r="AN56" s="130">
        <v>0</v>
      </c>
      <c r="AO56" s="132">
        <v>162000000</v>
      </c>
      <c r="AP56" s="130">
        <v>0</v>
      </c>
      <c r="AQ56" s="130">
        <v>0</v>
      </c>
      <c r="AR56" s="132">
        <v>162000000</v>
      </c>
      <c r="AS56" s="130">
        <v>0</v>
      </c>
      <c r="AT56" s="130">
        <v>0</v>
      </c>
      <c r="AU56" s="132">
        <v>162000000</v>
      </c>
      <c r="AV56" s="130">
        <v>0</v>
      </c>
      <c r="AW56" s="130">
        <v>0</v>
      </c>
      <c r="AX56" s="132">
        <v>162000000</v>
      </c>
      <c r="AY56" s="130">
        <v>0</v>
      </c>
      <c r="AZ56" s="130">
        <v>0</v>
      </c>
      <c r="BA56" s="132">
        <v>162000000</v>
      </c>
      <c r="BB56" s="130">
        <v>0</v>
      </c>
      <c r="BC56" s="130">
        <v>0</v>
      </c>
      <c r="BD56" s="132">
        <v>162000000</v>
      </c>
      <c r="BE56" s="130">
        <v>340000000</v>
      </c>
      <c r="BF56" s="130">
        <v>5000000</v>
      </c>
      <c r="BG56" s="132">
        <v>497000000</v>
      </c>
      <c r="BJ56" s="244">
        <v>162000000</v>
      </c>
      <c r="BK56" s="244">
        <v>162000000</v>
      </c>
      <c r="BL56" s="244">
        <v>162000000</v>
      </c>
      <c r="BM56" s="244">
        <v>497000000</v>
      </c>
    </row>
    <row r="57" spans="2:65" x14ac:dyDescent="0.25">
      <c r="B57" s="235">
        <v>49</v>
      </c>
      <c r="C57" s="248">
        <v>44</v>
      </c>
      <c r="D57" s="248">
        <v>5</v>
      </c>
      <c r="E57" s="248">
        <v>0</v>
      </c>
      <c r="F57" s="248">
        <v>0</v>
      </c>
      <c r="G57" s="248">
        <v>0</v>
      </c>
      <c r="H57" s="248">
        <v>0</v>
      </c>
      <c r="I57" s="235" t="s">
        <v>1566</v>
      </c>
      <c r="J57" s="235" t="s">
        <v>1567</v>
      </c>
      <c r="K57" s="131">
        <v>1550</v>
      </c>
      <c r="L57" s="59" t="s">
        <v>215</v>
      </c>
      <c r="M57" s="132">
        <v>0</v>
      </c>
      <c r="N57" s="132">
        <v>0</v>
      </c>
      <c r="O57" s="132">
        <v>0</v>
      </c>
      <c r="P57" s="132">
        <v>0</v>
      </c>
      <c r="Q57" s="131" t="s">
        <v>95</v>
      </c>
      <c r="R57" s="139" t="s">
        <v>109</v>
      </c>
      <c r="S57" s="138" t="s">
        <v>162</v>
      </c>
      <c r="T57" s="138" t="s">
        <v>162</v>
      </c>
      <c r="U57" s="138" t="s">
        <v>152</v>
      </c>
      <c r="V57" s="128">
        <v>1550</v>
      </c>
      <c r="W57" s="138" t="s">
        <v>570</v>
      </c>
      <c r="X57" s="130">
        <v>0</v>
      </c>
      <c r="Y57" s="130">
        <v>0</v>
      </c>
      <c r="Z57" s="132">
        <v>0</v>
      </c>
      <c r="AA57" s="130">
        <v>0</v>
      </c>
      <c r="AB57" s="130">
        <v>0</v>
      </c>
      <c r="AC57" s="132">
        <v>0</v>
      </c>
      <c r="AD57" s="130">
        <v>0</v>
      </c>
      <c r="AE57" s="130">
        <v>0</v>
      </c>
      <c r="AF57" s="132">
        <v>0</v>
      </c>
      <c r="AG57" s="130">
        <v>0</v>
      </c>
      <c r="AH57" s="130">
        <v>0</v>
      </c>
      <c r="AI57" s="132">
        <v>0</v>
      </c>
      <c r="AJ57" s="130">
        <v>0</v>
      </c>
      <c r="AK57" s="130">
        <v>0</v>
      </c>
      <c r="AL57" s="132">
        <v>0</v>
      </c>
      <c r="AM57" s="130">
        <v>0</v>
      </c>
      <c r="AN57" s="130">
        <v>0</v>
      </c>
      <c r="AO57" s="132">
        <v>0</v>
      </c>
      <c r="AP57" s="130">
        <v>0</v>
      </c>
      <c r="AQ57" s="130">
        <v>0</v>
      </c>
      <c r="AR57" s="132">
        <v>0</v>
      </c>
      <c r="AS57" s="130">
        <v>0</v>
      </c>
      <c r="AT57" s="130">
        <v>0</v>
      </c>
      <c r="AU57" s="132">
        <v>0</v>
      </c>
      <c r="AV57" s="130">
        <v>0</v>
      </c>
      <c r="AW57" s="130">
        <v>0</v>
      </c>
      <c r="AX57" s="132">
        <v>0</v>
      </c>
      <c r="AY57" s="130">
        <v>0</v>
      </c>
      <c r="AZ57" s="130">
        <v>0</v>
      </c>
      <c r="BA57" s="132">
        <v>0</v>
      </c>
      <c r="BB57" s="130">
        <v>0</v>
      </c>
      <c r="BC57" s="130">
        <v>0</v>
      </c>
      <c r="BD57" s="132">
        <v>0</v>
      </c>
      <c r="BE57" s="130">
        <v>0</v>
      </c>
      <c r="BF57" s="130">
        <v>0</v>
      </c>
      <c r="BG57" s="132">
        <v>0</v>
      </c>
      <c r="BJ57" s="244">
        <v>0</v>
      </c>
      <c r="BK57" s="244">
        <v>0</v>
      </c>
      <c r="BL57" s="244">
        <v>0</v>
      </c>
      <c r="BM57" s="244">
        <v>0</v>
      </c>
    </row>
    <row r="58" spans="2:65" x14ac:dyDescent="0.25">
      <c r="B58" s="235">
        <v>50</v>
      </c>
      <c r="C58" s="248">
        <v>44</v>
      </c>
      <c r="D58" s="248">
        <v>6</v>
      </c>
      <c r="E58" s="248">
        <v>0</v>
      </c>
      <c r="F58" s="248">
        <v>0</v>
      </c>
      <c r="G58" s="248">
        <v>0</v>
      </c>
      <c r="H58" s="248">
        <v>0</v>
      </c>
      <c r="I58" s="235" t="s">
        <v>1568</v>
      </c>
      <c r="J58" s="235" t="s">
        <v>1569</v>
      </c>
      <c r="K58" s="131">
        <v>1610</v>
      </c>
      <c r="L58" s="59" t="s">
        <v>216</v>
      </c>
      <c r="M58" s="132">
        <v>-2395833.33</v>
      </c>
      <c r="N58" s="132">
        <v>0</v>
      </c>
      <c r="O58" s="132">
        <v>10468750</v>
      </c>
      <c r="P58" s="132">
        <v>-12864583.33</v>
      </c>
      <c r="Q58" s="131" t="s">
        <v>95</v>
      </c>
      <c r="R58" s="139" t="s">
        <v>109</v>
      </c>
      <c r="S58" s="138" t="s">
        <v>162</v>
      </c>
      <c r="T58" s="138" t="s">
        <v>162</v>
      </c>
      <c r="U58" s="138" t="s">
        <v>498</v>
      </c>
      <c r="V58" s="128">
        <v>1610</v>
      </c>
      <c r="W58" s="138" t="s">
        <v>572</v>
      </c>
      <c r="X58" s="130">
        <v>0</v>
      </c>
      <c r="Y58" s="130">
        <v>729166.66666666663</v>
      </c>
      <c r="Z58" s="132">
        <v>-3124999.9966666666</v>
      </c>
      <c r="AA58" s="130">
        <v>0</v>
      </c>
      <c r="AB58" s="130">
        <v>885416.66666666663</v>
      </c>
      <c r="AC58" s="132">
        <v>-4010416.6633333331</v>
      </c>
      <c r="AD58" s="130">
        <v>0</v>
      </c>
      <c r="AE58" s="130">
        <v>885416.66666666663</v>
      </c>
      <c r="AF58" s="132">
        <v>-4895833.33</v>
      </c>
      <c r="AG58" s="130">
        <v>0</v>
      </c>
      <c r="AH58" s="130">
        <v>885416.66666666663</v>
      </c>
      <c r="AI58" s="132">
        <v>-5781249.9966666671</v>
      </c>
      <c r="AJ58" s="130">
        <v>0</v>
      </c>
      <c r="AK58" s="130">
        <v>885416.66666666663</v>
      </c>
      <c r="AL58" s="132">
        <v>-6666666.663333334</v>
      </c>
      <c r="AM58" s="130">
        <v>0</v>
      </c>
      <c r="AN58" s="130">
        <v>885416.66666666663</v>
      </c>
      <c r="AO58" s="132">
        <v>-7552083.330000001</v>
      </c>
      <c r="AP58" s="130">
        <v>0</v>
      </c>
      <c r="AQ58" s="130">
        <v>885416.66666666663</v>
      </c>
      <c r="AR58" s="132">
        <v>-8437499.996666668</v>
      </c>
      <c r="AS58" s="130">
        <v>0</v>
      </c>
      <c r="AT58" s="130">
        <v>885416.66666666663</v>
      </c>
      <c r="AU58" s="132">
        <v>-9322916.663333334</v>
      </c>
      <c r="AV58" s="130">
        <v>0</v>
      </c>
      <c r="AW58" s="130">
        <v>885416.66666666663</v>
      </c>
      <c r="AX58" s="132">
        <v>-10208333.33</v>
      </c>
      <c r="AY58" s="130">
        <v>0</v>
      </c>
      <c r="AZ58" s="130">
        <v>885416.66666666663</v>
      </c>
      <c r="BA58" s="132">
        <v>-11093749.996666666</v>
      </c>
      <c r="BB58" s="130">
        <v>0</v>
      </c>
      <c r="BC58" s="130">
        <v>885416.66666666663</v>
      </c>
      <c r="BD58" s="132">
        <v>-11979166.663333332</v>
      </c>
      <c r="BE58" s="130">
        <v>0</v>
      </c>
      <c r="BF58" s="130">
        <v>885416.66666666663</v>
      </c>
      <c r="BG58" s="132">
        <v>-12864583.329999998</v>
      </c>
      <c r="BJ58" s="244">
        <v>-4895833.33</v>
      </c>
      <c r="BK58" s="244">
        <v>-7552083.330000001</v>
      </c>
      <c r="BL58" s="244">
        <v>-10208333.33</v>
      </c>
      <c r="BM58" s="244">
        <v>-12864583.329999998</v>
      </c>
    </row>
    <row r="59" spans="2:65" x14ac:dyDescent="0.25">
      <c r="B59" s="235">
        <v>51</v>
      </c>
      <c r="C59" s="248">
        <v>44</v>
      </c>
      <c r="D59" s="248">
        <v>7</v>
      </c>
      <c r="E59" s="248">
        <v>0</v>
      </c>
      <c r="F59" s="248">
        <v>0</v>
      </c>
      <c r="G59" s="248">
        <v>0</v>
      </c>
      <c r="H59" s="248">
        <v>0</v>
      </c>
      <c r="I59" s="235" t="s">
        <v>1570</v>
      </c>
      <c r="J59" s="235" t="s">
        <v>1571</v>
      </c>
      <c r="K59" s="131">
        <v>1620</v>
      </c>
      <c r="L59" s="59" t="s">
        <v>217</v>
      </c>
      <c r="M59" s="132">
        <v>0</v>
      </c>
      <c r="N59" s="132">
        <v>0</v>
      </c>
      <c r="O59" s="132">
        <v>0</v>
      </c>
      <c r="P59" s="132">
        <v>0</v>
      </c>
      <c r="Q59" s="131" t="s">
        <v>95</v>
      </c>
      <c r="R59" s="139" t="s">
        <v>109</v>
      </c>
      <c r="S59" s="138" t="s">
        <v>162</v>
      </c>
      <c r="T59" s="138" t="s">
        <v>162</v>
      </c>
      <c r="U59" s="138" t="s">
        <v>498</v>
      </c>
      <c r="V59" s="128">
        <v>1620</v>
      </c>
      <c r="W59" s="138" t="s">
        <v>573</v>
      </c>
      <c r="X59" s="130">
        <v>0</v>
      </c>
      <c r="Y59" s="130">
        <v>0</v>
      </c>
      <c r="Z59" s="132">
        <v>0</v>
      </c>
      <c r="AA59" s="130">
        <v>0</v>
      </c>
      <c r="AB59" s="130">
        <v>0</v>
      </c>
      <c r="AC59" s="132">
        <v>0</v>
      </c>
      <c r="AD59" s="130">
        <v>0</v>
      </c>
      <c r="AE59" s="130">
        <v>0</v>
      </c>
      <c r="AF59" s="132">
        <v>0</v>
      </c>
      <c r="AG59" s="130">
        <v>0</v>
      </c>
      <c r="AH59" s="130">
        <v>0</v>
      </c>
      <c r="AI59" s="132">
        <v>0</v>
      </c>
      <c r="AJ59" s="130">
        <v>0</v>
      </c>
      <c r="AK59" s="130">
        <v>0</v>
      </c>
      <c r="AL59" s="132">
        <v>0</v>
      </c>
      <c r="AM59" s="130">
        <v>0</v>
      </c>
      <c r="AN59" s="130">
        <v>0</v>
      </c>
      <c r="AO59" s="132">
        <v>0</v>
      </c>
      <c r="AP59" s="130">
        <v>0</v>
      </c>
      <c r="AQ59" s="130">
        <v>0</v>
      </c>
      <c r="AR59" s="132">
        <v>0</v>
      </c>
      <c r="AS59" s="130">
        <v>0</v>
      </c>
      <c r="AT59" s="130">
        <v>0</v>
      </c>
      <c r="AU59" s="132">
        <v>0</v>
      </c>
      <c r="AV59" s="130">
        <v>0</v>
      </c>
      <c r="AW59" s="130">
        <v>0</v>
      </c>
      <c r="AX59" s="132">
        <v>0</v>
      </c>
      <c r="AY59" s="130">
        <v>0</v>
      </c>
      <c r="AZ59" s="130">
        <v>0</v>
      </c>
      <c r="BA59" s="132">
        <v>0</v>
      </c>
      <c r="BB59" s="130">
        <v>0</v>
      </c>
      <c r="BC59" s="130">
        <v>0</v>
      </c>
      <c r="BD59" s="132">
        <v>0</v>
      </c>
      <c r="BE59" s="130">
        <v>0</v>
      </c>
      <c r="BF59" s="130">
        <v>0</v>
      </c>
      <c r="BG59" s="132">
        <v>0</v>
      </c>
      <c r="BJ59" s="244">
        <v>0</v>
      </c>
      <c r="BK59" s="244">
        <v>0</v>
      </c>
      <c r="BL59" s="244">
        <v>0</v>
      </c>
      <c r="BM59" s="244">
        <v>0</v>
      </c>
    </row>
    <row r="60" spans="2:65" x14ac:dyDescent="0.25">
      <c r="B60" s="235">
        <v>52</v>
      </c>
      <c r="C60" s="248">
        <v>44</v>
      </c>
      <c r="D60" s="248">
        <v>8</v>
      </c>
      <c r="E60" s="248">
        <v>0</v>
      </c>
      <c r="F60" s="248">
        <v>0</v>
      </c>
      <c r="G60" s="248">
        <v>0</v>
      </c>
      <c r="H60" s="248">
        <v>0</v>
      </c>
      <c r="I60" s="235" t="s">
        <v>1572</v>
      </c>
      <c r="J60" s="235" t="s">
        <v>1573</v>
      </c>
      <c r="K60" s="131">
        <v>1630</v>
      </c>
      <c r="L60" s="59" t="s">
        <v>58</v>
      </c>
      <c r="M60" s="132">
        <v>-1000000</v>
      </c>
      <c r="N60" s="132">
        <v>0</v>
      </c>
      <c r="O60" s="132">
        <v>3000000</v>
      </c>
      <c r="P60" s="132">
        <v>-4000000</v>
      </c>
      <c r="Q60" s="131" t="s">
        <v>95</v>
      </c>
      <c r="R60" s="139" t="s">
        <v>109</v>
      </c>
      <c r="S60" s="138" t="s">
        <v>162</v>
      </c>
      <c r="T60" s="138" t="s">
        <v>162</v>
      </c>
      <c r="U60" s="138" t="s">
        <v>498</v>
      </c>
      <c r="V60" s="128">
        <v>1630</v>
      </c>
      <c r="W60" s="138" t="s">
        <v>574</v>
      </c>
      <c r="X60" s="130">
        <v>0</v>
      </c>
      <c r="Y60" s="130">
        <v>250000</v>
      </c>
      <c r="Z60" s="132">
        <v>-1250000</v>
      </c>
      <c r="AA60" s="130">
        <v>0</v>
      </c>
      <c r="AB60" s="130">
        <v>250000</v>
      </c>
      <c r="AC60" s="132">
        <v>-1500000</v>
      </c>
      <c r="AD60" s="130">
        <v>0</v>
      </c>
      <c r="AE60" s="130">
        <v>250000</v>
      </c>
      <c r="AF60" s="132">
        <v>-1750000</v>
      </c>
      <c r="AG60" s="130">
        <v>0</v>
      </c>
      <c r="AH60" s="130">
        <v>250000</v>
      </c>
      <c r="AI60" s="132">
        <v>-2000000</v>
      </c>
      <c r="AJ60" s="130">
        <v>0</v>
      </c>
      <c r="AK60" s="130">
        <v>250000</v>
      </c>
      <c r="AL60" s="132">
        <v>-2250000</v>
      </c>
      <c r="AM60" s="130">
        <v>0</v>
      </c>
      <c r="AN60" s="130">
        <v>250000</v>
      </c>
      <c r="AO60" s="132">
        <v>-2500000</v>
      </c>
      <c r="AP60" s="130">
        <v>0</v>
      </c>
      <c r="AQ60" s="130">
        <v>250000</v>
      </c>
      <c r="AR60" s="132">
        <v>-2750000</v>
      </c>
      <c r="AS60" s="130">
        <v>0</v>
      </c>
      <c r="AT60" s="130">
        <v>250000</v>
      </c>
      <c r="AU60" s="132">
        <v>-3000000</v>
      </c>
      <c r="AV60" s="130">
        <v>0</v>
      </c>
      <c r="AW60" s="130">
        <v>250000</v>
      </c>
      <c r="AX60" s="132">
        <v>-3250000</v>
      </c>
      <c r="AY60" s="130">
        <v>0</v>
      </c>
      <c r="AZ60" s="130">
        <v>250000</v>
      </c>
      <c r="BA60" s="132">
        <v>-3500000</v>
      </c>
      <c r="BB60" s="130">
        <v>0</v>
      </c>
      <c r="BC60" s="130">
        <v>250000</v>
      </c>
      <c r="BD60" s="132">
        <v>-3750000</v>
      </c>
      <c r="BE60" s="130">
        <v>0</v>
      </c>
      <c r="BF60" s="130">
        <v>250000</v>
      </c>
      <c r="BG60" s="132">
        <v>-4000000</v>
      </c>
      <c r="BJ60" s="244">
        <v>-1750000</v>
      </c>
      <c r="BK60" s="244">
        <v>-2500000</v>
      </c>
      <c r="BL60" s="244">
        <v>-3250000</v>
      </c>
      <c r="BM60" s="244">
        <v>-4000000</v>
      </c>
    </row>
    <row r="61" spans="2:65" x14ac:dyDescent="0.25">
      <c r="B61" s="235">
        <v>53</v>
      </c>
      <c r="C61" s="248">
        <v>44</v>
      </c>
      <c r="D61" s="248">
        <v>9</v>
      </c>
      <c r="E61" s="248">
        <v>0</v>
      </c>
      <c r="F61" s="248">
        <v>0</v>
      </c>
      <c r="G61" s="248">
        <v>0</v>
      </c>
      <c r="H61" s="248">
        <v>0</v>
      </c>
      <c r="I61" s="235" t="s">
        <v>1574</v>
      </c>
      <c r="J61" s="235" t="s">
        <v>1575</v>
      </c>
      <c r="K61" s="131">
        <v>1640</v>
      </c>
      <c r="L61" s="59" t="s">
        <v>59</v>
      </c>
      <c r="M61" s="132">
        <v>-3750000</v>
      </c>
      <c r="N61" s="132">
        <v>0</v>
      </c>
      <c r="O61" s="132">
        <v>23750000</v>
      </c>
      <c r="P61" s="132">
        <v>-27500000</v>
      </c>
      <c r="Q61" s="131" t="s">
        <v>95</v>
      </c>
      <c r="R61" s="139" t="s">
        <v>109</v>
      </c>
      <c r="S61" s="138" t="s">
        <v>162</v>
      </c>
      <c r="T61" s="138" t="s">
        <v>162</v>
      </c>
      <c r="U61" s="138" t="s">
        <v>498</v>
      </c>
      <c r="V61" s="128">
        <v>1640</v>
      </c>
      <c r="W61" s="138" t="s">
        <v>575</v>
      </c>
      <c r="X61" s="130">
        <v>0</v>
      </c>
      <c r="Y61" s="130">
        <v>1875000</v>
      </c>
      <c r="Z61" s="132">
        <v>-5625000</v>
      </c>
      <c r="AA61" s="130">
        <v>0</v>
      </c>
      <c r="AB61" s="130">
        <v>1875000</v>
      </c>
      <c r="AC61" s="132">
        <v>-7500000</v>
      </c>
      <c r="AD61" s="130">
        <v>0</v>
      </c>
      <c r="AE61" s="130">
        <v>1875000</v>
      </c>
      <c r="AF61" s="132">
        <v>-9375000</v>
      </c>
      <c r="AG61" s="130">
        <v>0</v>
      </c>
      <c r="AH61" s="130">
        <v>1875000</v>
      </c>
      <c r="AI61" s="132">
        <v>-11250000</v>
      </c>
      <c r="AJ61" s="130">
        <v>0</v>
      </c>
      <c r="AK61" s="130">
        <v>1875000</v>
      </c>
      <c r="AL61" s="132">
        <v>-13125000</v>
      </c>
      <c r="AM61" s="130">
        <v>0</v>
      </c>
      <c r="AN61" s="130">
        <v>1875000</v>
      </c>
      <c r="AO61" s="132">
        <v>-15000000</v>
      </c>
      <c r="AP61" s="130">
        <v>0</v>
      </c>
      <c r="AQ61" s="130">
        <v>1875000</v>
      </c>
      <c r="AR61" s="132">
        <v>-16875000</v>
      </c>
      <c r="AS61" s="130">
        <v>0</v>
      </c>
      <c r="AT61" s="130">
        <v>1875000</v>
      </c>
      <c r="AU61" s="132">
        <v>-18750000</v>
      </c>
      <c r="AV61" s="130">
        <v>0</v>
      </c>
      <c r="AW61" s="130">
        <v>1875000</v>
      </c>
      <c r="AX61" s="132">
        <v>-20625000</v>
      </c>
      <c r="AY61" s="130">
        <v>0</v>
      </c>
      <c r="AZ61" s="130">
        <v>1875000</v>
      </c>
      <c r="BA61" s="132">
        <v>-22500000</v>
      </c>
      <c r="BB61" s="130">
        <v>0</v>
      </c>
      <c r="BC61" s="130">
        <v>1875000</v>
      </c>
      <c r="BD61" s="132">
        <v>-24375000</v>
      </c>
      <c r="BE61" s="130">
        <v>0</v>
      </c>
      <c r="BF61" s="130">
        <v>3125000</v>
      </c>
      <c r="BG61" s="132">
        <v>-27500000</v>
      </c>
      <c r="BJ61" s="244">
        <v>-9375000</v>
      </c>
      <c r="BK61" s="244">
        <v>-15000000</v>
      </c>
      <c r="BL61" s="244">
        <v>-20625000</v>
      </c>
      <c r="BM61" s="244">
        <v>-27500000</v>
      </c>
    </row>
    <row r="62" spans="2:65" x14ac:dyDescent="0.25">
      <c r="B62" s="235">
        <v>54</v>
      </c>
      <c r="C62" s="248">
        <v>44</v>
      </c>
      <c r="D62" s="248">
        <v>9</v>
      </c>
      <c r="E62" s="248">
        <v>1</v>
      </c>
      <c r="F62" s="248">
        <v>0</v>
      </c>
      <c r="G62" s="248">
        <v>0</v>
      </c>
      <c r="H62" s="248">
        <v>0</v>
      </c>
      <c r="I62" s="235" t="s">
        <v>1576</v>
      </c>
      <c r="J62" s="235" t="s">
        <v>1577</v>
      </c>
      <c r="K62" s="131">
        <v>2110</v>
      </c>
      <c r="L62" s="59" t="s">
        <v>220</v>
      </c>
      <c r="M62" s="132">
        <v>5700000</v>
      </c>
      <c r="N62" s="132">
        <v>21500000</v>
      </c>
      <c r="O62" s="132">
        <v>21500000</v>
      </c>
      <c r="P62" s="132">
        <v>5700000</v>
      </c>
      <c r="Q62" s="131" t="s">
        <v>96</v>
      </c>
      <c r="R62" s="139" t="s">
        <v>254</v>
      </c>
      <c r="S62" s="138" t="s">
        <v>163</v>
      </c>
      <c r="T62" s="138" t="s">
        <v>163</v>
      </c>
      <c r="U62" s="138" t="s">
        <v>145</v>
      </c>
      <c r="V62" s="128">
        <v>2110</v>
      </c>
      <c r="W62" s="138" t="s">
        <v>1205</v>
      </c>
      <c r="X62" s="130">
        <v>21500000</v>
      </c>
      <c r="Y62" s="130">
        <v>21500000</v>
      </c>
      <c r="Z62" s="132">
        <v>5700000</v>
      </c>
      <c r="AA62" s="130">
        <v>0</v>
      </c>
      <c r="AB62" s="130">
        <v>0</v>
      </c>
      <c r="AC62" s="132">
        <v>5700000</v>
      </c>
      <c r="AD62" s="130">
        <v>0</v>
      </c>
      <c r="AE62" s="130">
        <v>0</v>
      </c>
      <c r="AF62" s="132">
        <v>5700000</v>
      </c>
      <c r="AG62" s="130">
        <v>0</v>
      </c>
      <c r="AH62" s="130">
        <v>0</v>
      </c>
      <c r="AI62" s="132">
        <v>5700000</v>
      </c>
      <c r="AJ62" s="130">
        <v>0</v>
      </c>
      <c r="AK62" s="130">
        <v>0</v>
      </c>
      <c r="AL62" s="132">
        <v>5700000</v>
      </c>
      <c r="AM62" s="130">
        <v>0</v>
      </c>
      <c r="AN62" s="130">
        <v>0</v>
      </c>
      <c r="AO62" s="132">
        <v>5700000</v>
      </c>
      <c r="AP62" s="130">
        <v>0</v>
      </c>
      <c r="AQ62" s="130">
        <v>0</v>
      </c>
      <c r="AR62" s="132">
        <v>5700000</v>
      </c>
      <c r="AS62" s="130">
        <v>0</v>
      </c>
      <c r="AT62" s="130">
        <v>0</v>
      </c>
      <c r="AU62" s="132">
        <v>5700000</v>
      </c>
      <c r="AV62" s="130">
        <v>0</v>
      </c>
      <c r="AW62" s="130">
        <v>0</v>
      </c>
      <c r="AX62" s="132">
        <v>5700000</v>
      </c>
      <c r="AY62" s="130">
        <v>0</v>
      </c>
      <c r="AZ62" s="130">
        <v>0</v>
      </c>
      <c r="BA62" s="132">
        <v>5700000</v>
      </c>
      <c r="BB62" s="130">
        <v>0</v>
      </c>
      <c r="BC62" s="130">
        <v>0</v>
      </c>
      <c r="BD62" s="132">
        <v>5700000</v>
      </c>
      <c r="BE62" s="130">
        <v>0</v>
      </c>
      <c r="BF62" s="130">
        <v>0</v>
      </c>
      <c r="BG62" s="132">
        <v>5700000</v>
      </c>
      <c r="BJ62" s="244">
        <v>5700000</v>
      </c>
      <c r="BK62" s="244">
        <v>5700000</v>
      </c>
      <c r="BL62" s="244">
        <v>5700000</v>
      </c>
      <c r="BM62" s="244">
        <v>5700000</v>
      </c>
    </row>
    <row r="63" spans="2:65" x14ac:dyDescent="0.25">
      <c r="B63" s="235">
        <v>55</v>
      </c>
      <c r="C63" s="248">
        <v>44</v>
      </c>
      <c r="D63" s="248">
        <v>9</v>
      </c>
      <c r="E63" s="248">
        <v>2</v>
      </c>
      <c r="F63" s="248">
        <v>0</v>
      </c>
      <c r="G63" s="248">
        <v>0</v>
      </c>
      <c r="H63" s="248">
        <v>0</v>
      </c>
      <c r="I63" s="235" t="s">
        <v>1578</v>
      </c>
      <c r="J63" s="235" t="s">
        <v>1577</v>
      </c>
      <c r="K63" s="131">
        <v>2120</v>
      </c>
      <c r="L63" s="59" t="s">
        <v>221</v>
      </c>
      <c r="M63" s="132">
        <v>0</v>
      </c>
      <c r="N63" s="132">
        <v>0</v>
      </c>
      <c r="O63" s="132">
        <v>0</v>
      </c>
      <c r="P63" s="132">
        <v>0</v>
      </c>
      <c r="Q63" s="131" t="s">
        <v>96</v>
      </c>
      <c r="R63" s="139" t="s">
        <v>254</v>
      </c>
      <c r="S63" s="138" t="s">
        <v>163</v>
      </c>
      <c r="T63" s="138" t="s">
        <v>163</v>
      </c>
      <c r="U63" s="138" t="s">
        <v>145</v>
      </c>
      <c r="V63" s="128">
        <v>2110</v>
      </c>
      <c r="W63" s="138" t="s">
        <v>1205</v>
      </c>
      <c r="X63" s="130">
        <v>0</v>
      </c>
      <c r="Y63" s="130">
        <v>0</v>
      </c>
      <c r="Z63" s="132">
        <v>0</v>
      </c>
      <c r="AA63" s="130">
        <v>0</v>
      </c>
      <c r="AB63" s="130">
        <v>0</v>
      </c>
      <c r="AC63" s="132">
        <v>0</v>
      </c>
      <c r="AD63" s="130">
        <v>0</v>
      </c>
      <c r="AE63" s="130">
        <v>0</v>
      </c>
      <c r="AF63" s="132">
        <v>0</v>
      </c>
      <c r="AG63" s="130">
        <v>0</v>
      </c>
      <c r="AH63" s="130">
        <v>0</v>
      </c>
      <c r="AI63" s="132">
        <v>0</v>
      </c>
      <c r="AJ63" s="130">
        <v>0</v>
      </c>
      <c r="AK63" s="130">
        <v>0</v>
      </c>
      <c r="AL63" s="132">
        <v>0</v>
      </c>
      <c r="AM63" s="130">
        <v>0</v>
      </c>
      <c r="AN63" s="130">
        <v>0</v>
      </c>
      <c r="AO63" s="132">
        <v>0</v>
      </c>
      <c r="AP63" s="130">
        <v>0</v>
      </c>
      <c r="AQ63" s="130">
        <v>0</v>
      </c>
      <c r="AR63" s="132">
        <v>0</v>
      </c>
      <c r="AS63" s="130">
        <v>0</v>
      </c>
      <c r="AT63" s="130">
        <v>0</v>
      </c>
      <c r="AU63" s="132">
        <v>0</v>
      </c>
      <c r="AV63" s="130">
        <v>0</v>
      </c>
      <c r="AW63" s="130">
        <v>0</v>
      </c>
      <c r="AX63" s="132">
        <v>0</v>
      </c>
      <c r="AY63" s="130">
        <v>0</v>
      </c>
      <c r="AZ63" s="130">
        <v>0</v>
      </c>
      <c r="BA63" s="132">
        <v>0</v>
      </c>
      <c r="BB63" s="130">
        <v>0</v>
      </c>
      <c r="BC63" s="130">
        <v>0</v>
      </c>
      <c r="BD63" s="132">
        <v>0</v>
      </c>
      <c r="BE63" s="130">
        <v>0</v>
      </c>
      <c r="BF63" s="130">
        <v>0</v>
      </c>
      <c r="BG63" s="132">
        <v>0</v>
      </c>
      <c r="BJ63" s="244">
        <v>0</v>
      </c>
      <c r="BK63" s="244">
        <v>0</v>
      </c>
      <c r="BL63" s="244">
        <v>0</v>
      </c>
      <c r="BM63" s="244">
        <v>0</v>
      </c>
    </row>
    <row r="64" spans="2:65" x14ac:dyDescent="0.25">
      <c r="B64" s="235">
        <v>56</v>
      </c>
      <c r="C64" s="248">
        <v>44</v>
      </c>
      <c r="D64" s="248">
        <v>9</v>
      </c>
      <c r="E64" s="248">
        <v>3</v>
      </c>
      <c r="F64" s="248">
        <v>0</v>
      </c>
      <c r="G64" s="248">
        <v>0</v>
      </c>
      <c r="H64" s="248">
        <v>0</v>
      </c>
      <c r="I64" s="235" t="s">
        <v>1579</v>
      </c>
      <c r="J64" s="235" t="s">
        <v>1577</v>
      </c>
      <c r="K64" s="131">
        <v>2130</v>
      </c>
      <c r="L64" s="59" t="s">
        <v>222</v>
      </c>
      <c r="M64" s="132">
        <v>0</v>
      </c>
      <c r="N64" s="132">
        <v>10000000</v>
      </c>
      <c r="O64" s="132">
        <v>192000000</v>
      </c>
      <c r="P64" s="132">
        <v>182000000</v>
      </c>
      <c r="Q64" s="131" t="s">
        <v>96</v>
      </c>
      <c r="R64" s="139" t="s">
        <v>254</v>
      </c>
      <c r="S64" s="138" t="s">
        <v>163</v>
      </c>
      <c r="T64" s="138" t="s">
        <v>163</v>
      </c>
      <c r="U64" s="138" t="s">
        <v>145</v>
      </c>
      <c r="V64" s="128">
        <v>2110</v>
      </c>
      <c r="W64" s="138" t="s">
        <v>1205</v>
      </c>
      <c r="X64" s="130">
        <v>0</v>
      </c>
      <c r="Y64" s="130">
        <v>0</v>
      </c>
      <c r="Z64" s="132">
        <v>0</v>
      </c>
      <c r="AA64" s="130">
        <v>0</v>
      </c>
      <c r="AB64" s="130">
        <v>0</v>
      </c>
      <c r="AC64" s="132">
        <v>0</v>
      </c>
      <c r="AD64" s="130">
        <v>0</v>
      </c>
      <c r="AE64" s="130">
        <v>0</v>
      </c>
      <c r="AF64" s="132">
        <v>0</v>
      </c>
      <c r="AG64" s="130">
        <v>0</v>
      </c>
      <c r="AH64" s="130">
        <v>0</v>
      </c>
      <c r="AI64" s="132">
        <v>0</v>
      </c>
      <c r="AJ64" s="130">
        <v>0</v>
      </c>
      <c r="AK64" s="130">
        <v>0</v>
      </c>
      <c r="AL64" s="132">
        <v>0</v>
      </c>
      <c r="AM64" s="130">
        <v>0</v>
      </c>
      <c r="AN64" s="130">
        <v>0</v>
      </c>
      <c r="AO64" s="132">
        <v>0</v>
      </c>
      <c r="AP64" s="130">
        <v>0</v>
      </c>
      <c r="AQ64" s="130">
        <v>0</v>
      </c>
      <c r="AR64" s="132">
        <v>0</v>
      </c>
      <c r="AS64" s="130">
        <v>0</v>
      </c>
      <c r="AT64" s="130">
        <v>0</v>
      </c>
      <c r="AU64" s="132">
        <v>0</v>
      </c>
      <c r="AV64" s="130">
        <v>0</v>
      </c>
      <c r="AW64" s="130">
        <v>0</v>
      </c>
      <c r="AX64" s="132">
        <v>0</v>
      </c>
      <c r="AY64" s="130">
        <v>0</v>
      </c>
      <c r="AZ64" s="130">
        <v>0</v>
      </c>
      <c r="BA64" s="132">
        <v>0</v>
      </c>
      <c r="BB64" s="130">
        <v>0</v>
      </c>
      <c r="BC64" s="130">
        <v>0</v>
      </c>
      <c r="BD64" s="132">
        <v>0</v>
      </c>
      <c r="BE64" s="130">
        <v>10000000</v>
      </c>
      <c r="BF64" s="130">
        <v>192000000</v>
      </c>
      <c r="BG64" s="132">
        <v>182000000</v>
      </c>
      <c r="BJ64" s="244">
        <v>0</v>
      </c>
      <c r="BK64" s="244">
        <v>0</v>
      </c>
      <c r="BL64" s="244">
        <v>0</v>
      </c>
      <c r="BM64" s="244">
        <v>182000000</v>
      </c>
    </row>
    <row r="65" spans="2:65" x14ac:dyDescent="0.25">
      <c r="B65" s="235">
        <v>57</v>
      </c>
      <c r="C65" s="248">
        <v>44</v>
      </c>
      <c r="D65" s="248">
        <v>9</v>
      </c>
      <c r="E65" s="248">
        <v>4</v>
      </c>
      <c r="F65" s="248">
        <v>0</v>
      </c>
      <c r="G65" s="248">
        <v>0</v>
      </c>
      <c r="H65" s="248">
        <v>0</v>
      </c>
      <c r="I65" s="235" t="s">
        <v>1580</v>
      </c>
      <c r="J65" s="235" t="s">
        <v>1577</v>
      </c>
      <c r="K65" s="131">
        <v>2140</v>
      </c>
      <c r="L65" s="59" t="s">
        <v>223</v>
      </c>
      <c r="M65" s="132">
        <v>0</v>
      </c>
      <c r="N65" s="132">
        <v>0</v>
      </c>
      <c r="O65" s="132">
        <v>0</v>
      </c>
      <c r="P65" s="132">
        <v>0</v>
      </c>
      <c r="Q65" s="131" t="s">
        <v>96</v>
      </c>
      <c r="R65" s="139" t="s">
        <v>254</v>
      </c>
      <c r="S65" s="138" t="s">
        <v>163</v>
      </c>
      <c r="T65" s="138" t="s">
        <v>163</v>
      </c>
      <c r="U65" s="138" t="s">
        <v>145</v>
      </c>
      <c r="V65" s="128">
        <v>2110</v>
      </c>
      <c r="W65" s="138" t="s">
        <v>1205</v>
      </c>
      <c r="X65" s="130">
        <v>0</v>
      </c>
      <c r="Y65" s="130">
        <v>0</v>
      </c>
      <c r="Z65" s="132">
        <v>0</v>
      </c>
      <c r="AA65" s="130">
        <v>0</v>
      </c>
      <c r="AB65" s="130">
        <v>0</v>
      </c>
      <c r="AC65" s="132">
        <v>0</v>
      </c>
      <c r="AD65" s="130">
        <v>0</v>
      </c>
      <c r="AE65" s="130">
        <v>0</v>
      </c>
      <c r="AF65" s="132">
        <v>0</v>
      </c>
      <c r="AG65" s="130">
        <v>0</v>
      </c>
      <c r="AH65" s="130">
        <v>0</v>
      </c>
      <c r="AI65" s="132">
        <v>0</v>
      </c>
      <c r="AJ65" s="130">
        <v>0</v>
      </c>
      <c r="AK65" s="130">
        <v>0</v>
      </c>
      <c r="AL65" s="132">
        <v>0</v>
      </c>
      <c r="AM65" s="130">
        <v>0</v>
      </c>
      <c r="AN65" s="130">
        <v>0</v>
      </c>
      <c r="AO65" s="132">
        <v>0</v>
      </c>
      <c r="AP65" s="130">
        <v>0</v>
      </c>
      <c r="AQ65" s="130">
        <v>0</v>
      </c>
      <c r="AR65" s="132">
        <v>0</v>
      </c>
      <c r="AS65" s="130">
        <v>0</v>
      </c>
      <c r="AT65" s="130">
        <v>0</v>
      </c>
      <c r="AU65" s="132">
        <v>0</v>
      </c>
      <c r="AV65" s="130">
        <v>0</v>
      </c>
      <c r="AW65" s="130">
        <v>0</v>
      </c>
      <c r="AX65" s="132">
        <v>0</v>
      </c>
      <c r="AY65" s="130">
        <v>0</v>
      </c>
      <c r="AZ65" s="130">
        <v>0</v>
      </c>
      <c r="BA65" s="132">
        <v>0</v>
      </c>
      <c r="BB65" s="130">
        <v>0</v>
      </c>
      <c r="BC65" s="130">
        <v>0</v>
      </c>
      <c r="BD65" s="132">
        <v>0</v>
      </c>
      <c r="BE65" s="130">
        <v>0</v>
      </c>
      <c r="BF65" s="130">
        <v>0</v>
      </c>
      <c r="BG65" s="132">
        <v>0</v>
      </c>
      <c r="BJ65" s="244">
        <v>0</v>
      </c>
      <c r="BK65" s="244">
        <v>0</v>
      </c>
      <c r="BL65" s="244">
        <v>0</v>
      </c>
      <c r="BM65" s="244">
        <v>0</v>
      </c>
    </row>
    <row r="66" spans="2:65" x14ac:dyDescent="0.25">
      <c r="B66" s="235">
        <v>58</v>
      </c>
      <c r="C66" s="248">
        <v>44</v>
      </c>
      <c r="D66" s="248">
        <v>9</v>
      </c>
      <c r="E66" s="248">
        <v>5</v>
      </c>
      <c r="F66" s="248">
        <v>0</v>
      </c>
      <c r="G66" s="248">
        <v>0</v>
      </c>
      <c r="H66" s="248">
        <v>0</v>
      </c>
      <c r="I66" s="235" t="s">
        <v>1581</v>
      </c>
      <c r="J66" s="235" t="s">
        <v>1577</v>
      </c>
      <c r="K66" s="131">
        <v>2150</v>
      </c>
      <c r="L66" s="59" t="s">
        <v>224</v>
      </c>
      <c r="M66" s="132">
        <v>0</v>
      </c>
      <c r="N66" s="132">
        <v>0</v>
      </c>
      <c r="O66" s="132">
        <v>0</v>
      </c>
      <c r="P66" s="132">
        <v>0</v>
      </c>
      <c r="Q66" s="131" t="s">
        <v>96</v>
      </c>
      <c r="R66" s="139" t="s">
        <v>254</v>
      </c>
      <c r="S66" s="138" t="s">
        <v>163</v>
      </c>
      <c r="T66" s="138" t="s">
        <v>163</v>
      </c>
      <c r="U66" s="138" t="s">
        <v>145</v>
      </c>
      <c r="V66" s="128">
        <v>2110</v>
      </c>
      <c r="W66" s="138" t="s">
        <v>1205</v>
      </c>
      <c r="X66" s="130">
        <v>0</v>
      </c>
      <c r="Y66" s="130">
        <v>0</v>
      </c>
      <c r="Z66" s="132">
        <v>0</v>
      </c>
      <c r="AA66" s="130">
        <v>0</v>
      </c>
      <c r="AB66" s="130">
        <v>0</v>
      </c>
      <c r="AC66" s="132">
        <v>0</v>
      </c>
      <c r="AD66" s="130">
        <v>0</v>
      </c>
      <c r="AE66" s="130">
        <v>0</v>
      </c>
      <c r="AF66" s="132">
        <v>0</v>
      </c>
      <c r="AG66" s="130">
        <v>0</v>
      </c>
      <c r="AH66" s="130">
        <v>0</v>
      </c>
      <c r="AI66" s="132">
        <v>0</v>
      </c>
      <c r="AJ66" s="130">
        <v>0</v>
      </c>
      <c r="AK66" s="130">
        <v>0</v>
      </c>
      <c r="AL66" s="132">
        <v>0</v>
      </c>
      <c r="AM66" s="130">
        <v>0</v>
      </c>
      <c r="AN66" s="130">
        <v>0</v>
      </c>
      <c r="AO66" s="132">
        <v>0</v>
      </c>
      <c r="AP66" s="130">
        <v>0</v>
      </c>
      <c r="AQ66" s="130">
        <v>0</v>
      </c>
      <c r="AR66" s="132">
        <v>0</v>
      </c>
      <c r="AS66" s="130">
        <v>0</v>
      </c>
      <c r="AT66" s="130">
        <v>0</v>
      </c>
      <c r="AU66" s="132">
        <v>0</v>
      </c>
      <c r="AV66" s="130">
        <v>0</v>
      </c>
      <c r="AW66" s="130">
        <v>0</v>
      </c>
      <c r="AX66" s="132">
        <v>0</v>
      </c>
      <c r="AY66" s="130">
        <v>0</v>
      </c>
      <c r="AZ66" s="130">
        <v>0</v>
      </c>
      <c r="BA66" s="132">
        <v>0</v>
      </c>
      <c r="BB66" s="130">
        <v>0</v>
      </c>
      <c r="BC66" s="130">
        <v>0</v>
      </c>
      <c r="BD66" s="132">
        <v>0</v>
      </c>
      <c r="BE66" s="130">
        <v>0</v>
      </c>
      <c r="BF66" s="130">
        <v>0</v>
      </c>
      <c r="BG66" s="132">
        <v>0</v>
      </c>
      <c r="BJ66" s="244">
        <v>0</v>
      </c>
      <c r="BK66" s="244">
        <v>0</v>
      </c>
      <c r="BL66" s="244">
        <v>0</v>
      </c>
      <c r="BM66" s="244">
        <v>0</v>
      </c>
    </row>
    <row r="67" spans="2:65" x14ac:dyDescent="0.25">
      <c r="B67" s="235">
        <v>59</v>
      </c>
      <c r="C67" s="248">
        <v>44</v>
      </c>
      <c r="D67" s="248">
        <v>9</v>
      </c>
      <c r="E67" s="248">
        <v>6</v>
      </c>
      <c r="F67" s="248">
        <v>0</v>
      </c>
      <c r="G67" s="248">
        <v>0</v>
      </c>
      <c r="H67" s="248">
        <v>0</v>
      </c>
      <c r="I67" s="235" t="s">
        <v>1582</v>
      </c>
      <c r="J67" s="235" t="s">
        <v>1583</v>
      </c>
      <c r="K67" s="131">
        <v>2160</v>
      </c>
      <c r="L67" s="59" t="s">
        <v>225</v>
      </c>
      <c r="M67" s="132">
        <v>0</v>
      </c>
      <c r="N67" s="132">
        <v>500000000</v>
      </c>
      <c r="O67" s="132">
        <v>500000000</v>
      </c>
      <c r="P67" s="132">
        <v>0</v>
      </c>
      <c r="Q67" s="131" t="s">
        <v>96</v>
      </c>
      <c r="R67" s="139" t="s">
        <v>254</v>
      </c>
      <c r="S67" s="138" t="s">
        <v>163</v>
      </c>
      <c r="T67" s="138" t="s">
        <v>163</v>
      </c>
      <c r="U67" s="138" t="s">
        <v>145</v>
      </c>
      <c r="V67" s="128">
        <v>2115</v>
      </c>
      <c r="W67" s="138" t="s">
        <v>1207</v>
      </c>
      <c r="X67" s="130">
        <v>0</v>
      </c>
      <c r="Y67" s="130">
        <v>0</v>
      </c>
      <c r="Z67" s="132">
        <v>0</v>
      </c>
      <c r="AA67" s="130">
        <v>0</v>
      </c>
      <c r="AB67" s="130">
        <v>0</v>
      </c>
      <c r="AC67" s="132">
        <v>0</v>
      </c>
      <c r="AD67" s="130">
        <v>0</v>
      </c>
      <c r="AE67" s="130">
        <v>0</v>
      </c>
      <c r="AF67" s="132">
        <v>0</v>
      </c>
      <c r="AG67" s="130">
        <v>0</v>
      </c>
      <c r="AH67" s="130">
        <v>0</v>
      </c>
      <c r="AI67" s="132">
        <v>0</v>
      </c>
      <c r="AJ67" s="130">
        <v>0</v>
      </c>
      <c r="AK67" s="130">
        <v>0</v>
      </c>
      <c r="AL67" s="132">
        <v>0</v>
      </c>
      <c r="AM67" s="130">
        <v>0</v>
      </c>
      <c r="AN67" s="130">
        <v>0</v>
      </c>
      <c r="AO67" s="132">
        <v>0</v>
      </c>
      <c r="AP67" s="130">
        <v>0</v>
      </c>
      <c r="AQ67" s="130">
        <v>500000000</v>
      </c>
      <c r="AR67" s="132">
        <v>500000000</v>
      </c>
      <c r="AS67" s="130">
        <v>500000000</v>
      </c>
      <c r="AT67" s="130">
        <v>0</v>
      </c>
      <c r="AU67" s="132">
        <v>0</v>
      </c>
      <c r="AV67" s="130">
        <v>0</v>
      </c>
      <c r="AW67" s="130">
        <v>0</v>
      </c>
      <c r="AX67" s="132">
        <v>0</v>
      </c>
      <c r="AY67" s="130">
        <v>0</v>
      </c>
      <c r="AZ67" s="130">
        <v>0</v>
      </c>
      <c r="BA67" s="132">
        <v>0</v>
      </c>
      <c r="BB67" s="130">
        <v>0</v>
      </c>
      <c r="BC67" s="130">
        <v>0</v>
      </c>
      <c r="BD67" s="132">
        <v>0</v>
      </c>
      <c r="BE67" s="130">
        <v>0</v>
      </c>
      <c r="BF67" s="130">
        <v>0</v>
      </c>
      <c r="BG67" s="132">
        <v>0</v>
      </c>
      <c r="BJ67" s="244">
        <v>0</v>
      </c>
      <c r="BK67" s="244">
        <v>0</v>
      </c>
      <c r="BL67" s="244">
        <v>0</v>
      </c>
      <c r="BM67" s="244">
        <v>0</v>
      </c>
    </row>
    <row r="68" spans="2:65" x14ac:dyDescent="0.25">
      <c r="B68" s="235">
        <v>60</v>
      </c>
      <c r="C68" s="248">
        <v>44</v>
      </c>
      <c r="D68" s="248">
        <v>9</v>
      </c>
      <c r="E68" s="248">
        <v>7</v>
      </c>
      <c r="F68" s="248">
        <v>0</v>
      </c>
      <c r="G68" s="248">
        <v>0</v>
      </c>
      <c r="H68" s="248">
        <v>0</v>
      </c>
      <c r="I68" s="235" t="s">
        <v>1584</v>
      </c>
      <c r="J68" s="235" t="s">
        <v>1585</v>
      </c>
      <c r="K68" s="131">
        <v>2310</v>
      </c>
      <c r="L68" s="59" t="s">
        <v>226</v>
      </c>
      <c r="M68" s="132">
        <v>0</v>
      </c>
      <c r="N68" s="132">
        <v>0</v>
      </c>
      <c r="O68" s="132">
        <v>0</v>
      </c>
      <c r="P68" s="132">
        <v>0</v>
      </c>
      <c r="Q68" s="131" t="s">
        <v>96</v>
      </c>
      <c r="R68" s="139" t="s">
        <v>254</v>
      </c>
      <c r="S68" s="138" t="s">
        <v>163</v>
      </c>
      <c r="T68" s="138" t="s">
        <v>163</v>
      </c>
      <c r="U68" s="138" t="s">
        <v>149</v>
      </c>
      <c r="V68" s="128">
        <v>2210</v>
      </c>
      <c r="W68" s="138" t="s">
        <v>581</v>
      </c>
      <c r="X68" s="130">
        <v>0</v>
      </c>
      <c r="Y68" s="130">
        <v>0</v>
      </c>
      <c r="Z68" s="132">
        <v>0</v>
      </c>
      <c r="AA68" s="130">
        <v>0</v>
      </c>
      <c r="AB68" s="130">
        <v>0</v>
      </c>
      <c r="AC68" s="132">
        <v>0</v>
      </c>
      <c r="AD68" s="130">
        <v>0</v>
      </c>
      <c r="AE68" s="130">
        <v>0</v>
      </c>
      <c r="AF68" s="132">
        <v>0</v>
      </c>
      <c r="AG68" s="130">
        <v>0</v>
      </c>
      <c r="AH68" s="130">
        <v>0</v>
      </c>
      <c r="AI68" s="132">
        <v>0</v>
      </c>
      <c r="AJ68" s="130">
        <v>0</v>
      </c>
      <c r="AK68" s="130">
        <v>0</v>
      </c>
      <c r="AL68" s="132">
        <v>0</v>
      </c>
      <c r="AM68" s="130">
        <v>0</v>
      </c>
      <c r="AN68" s="130">
        <v>0</v>
      </c>
      <c r="AO68" s="132">
        <v>0</v>
      </c>
      <c r="AP68" s="130">
        <v>0</v>
      </c>
      <c r="AQ68" s="130">
        <v>0</v>
      </c>
      <c r="AR68" s="132">
        <v>0</v>
      </c>
      <c r="AS68" s="130">
        <v>0</v>
      </c>
      <c r="AT68" s="130">
        <v>0</v>
      </c>
      <c r="AU68" s="132">
        <v>0</v>
      </c>
      <c r="AV68" s="130">
        <v>0</v>
      </c>
      <c r="AW68" s="130">
        <v>0</v>
      </c>
      <c r="AX68" s="132">
        <v>0</v>
      </c>
      <c r="AY68" s="130">
        <v>0</v>
      </c>
      <c r="AZ68" s="130">
        <v>0</v>
      </c>
      <c r="BA68" s="132">
        <v>0</v>
      </c>
      <c r="BB68" s="130">
        <v>0</v>
      </c>
      <c r="BC68" s="130">
        <v>0</v>
      </c>
      <c r="BD68" s="132">
        <v>0</v>
      </c>
      <c r="BE68" s="130">
        <v>0</v>
      </c>
      <c r="BF68" s="130">
        <v>0</v>
      </c>
      <c r="BG68" s="132">
        <v>0</v>
      </c>
      <c r="BJ68" s="244">
        <v>0</v>
      </c>
      <c r="BK68" s="244">
        <v>0</v>
      </c>
      <c r="BL68" s="244">
        <v>0</v>
      </c>
      <c r="BM68" s="244">
        <v>0</v>
      </c>
    </row>
    <row r="69" spans="2:65" x14ac:dyDescent="0.25">
      <c r="B69" s="235">
        <v>61</v>
      </c>
      <c r="C69" s="248">
        <v>44</v>
      </c>
      <c r="D69" s="248">
        <v>9</v>
      </c>
      <c r="E69" s="248">
        <v>8</v>
      </c>
      <c r="F69" s="248">
        <v>0</v>
      </c>
      <c r="G69" s="248">
        <v>0</v>
      </c>
      <c r="H69" s="248">
        <v>0</v>
      </c>
      <c r="I69" s="235" t="s">
        <v>1586</v>
      </c>
      <c r="J69" s="235" t="s">
        <v>1585</v>
      </c>
      <c r="K69" s="131">
        <v>2320</v>
      </c>
      <c r="L69" s="59" t="s">
        <v>227</v>
      </c>
      <c r="M69" s="132">
        <v>0</v>
      </c>
      <c r="N69" s="132">
        <v>0</v>
      </c>
      <c r="O69" s="132">
        <v>0</v>
      </c>
      <c r="P69" s="132">
        <v>0</v>
      </c>
      <c r="Q69" s="131" t="s">
        <v>96</v>
      </c>
      <c r="R69" s="139" t="s">
        <v>254</v>
      </c>
      <c r="S69" s="138" t="s">
        <v>163</v>
      </c>
      <c r="T69" s="138" t="s">
        <v>163</v>
      </c>
      <c r="U69" s="138" t="s">
        <v>149</v>
      </c>
      <c r="V69" s="128">
        <v>2210</v>
      </c>
      <c r="W69" s="138" t="s">
        <v>581</v>
      </c>
      <c r="X69" s="130">
        <v>0</v>
      </c>
      <c r="Y69" s="130">
        <v>0</v>
      </c>
      <c r="Z69" s="132">
        <v>0</v>
      </c>
      <c r="AA69" s="130">
        <v>0</v>
      </c>
      <c r="AB69" s="130">
        <v>0</v>
      </c>
      <c r="AC69" s="132">
        <v>0</v>
      </c>
      <c r="AD69" s="130">
        <v>0</v>
      </c>
      <c r="AE69" s="130">
        <v>0</v>
      </c>
      <c r="AF69" s="132">
        <v>0</v>
      </c>
      <c r="AG69" s="130">
        <v>0</v>
      </c>
      <c r="AH69" s="130">
        <v>0</v>
      </c>
      <c r="AI69" s="132">
        <v>0</v>
      </c>
      <c r="AJ69" s="130">
        <v>0</v>
      </c>
      <c r="AK69" s="130">
        <v>0</v>
      </c>
      <c r="AL69" s="132">
        <v>0</v>
      </c>
      <c r="AM69" s="130">
        <v>0</v>
      </c>
      <c r="AN69" s="130">
        <v>0</v>
      </c>
      <c r="AO69" s="132">
        <v>0</v>
      </c>
      <c r="AP69" s="130">
        <v>0</v>
      </c>
      <c r="AQ69" s="130">
        <v>0</v>
      </c>
      <c r="AR69" s="132">
        <v>0</v>
      </c>
      <c r="AS69" s="130">
        <v>0</v>
      </c>
      <c r="AT69" s="130">
        <v>0</v>
      </c>
      <c r="AU69" s="132">
        <v>0</v>
      </c>
      <c r="AV69" s="130">
        <v>0</v>
      </c>
      <c r="AW69" s="130">
        <v>0</v>
      </c>
      <c r="AX69" s="132">
        <v>0</v>
      </c>
      <c r="AY69" s="130">
        <v>0</v>
      </c>
      <c r="AZ69" s="130">
        <v>0</v>
      </c>
      <c r="BA69" s="132">
        <v>0</v>
      </c>
      <c r="BB69" s="130">
        <v>0</v>
      </c>
      <c r="BC69" s="130">
        <v>0</v>
      </c>
      <c r="BD69" s="132">
        <v>0</v>
      </c>
      <c r="BE69" s="130">
        <v>0</v>
      </c>
      <c r="BF69" s="130">
        <v>0</v>
      </c>
      <c r="BG69" s="132">
        <v>0</v>
      </c>
      <c r="BJ69" s="244">
        <v>0</v>
      </c>
      <c r="BK69" s="244">
        <v>0</v>
      </c>
      <c r="BL69" s="244">
        <v>0</v>
      </c>
      <c r="BM69" s="244">
        <v>0</v>
      </c>
    </row>
    <row r="70" spans="2:65" x14ac:dyDescent="0.25">
      <c r="B70" s="235">
        <v>62</v>
      </c>
      <c r="C70" s="248">
        <v>44</v>
      </c>
      <c r="D70" s="248">
        <v>9</v>
      </c>
      <c r="E70" s="248">
        <v>9</v>
      </c>
      <c r="F70" s="248">
        <v>0</v>
      </c>
      <c r="G70" s="248">
        <v>0</v>
      </c>
      <c r="H70" s="248">
        <v>0</v>
      </c>
      <c r="I70" s="235" t="s">
        <v>1587</v>
      </c>
      <c r="J70" s="235" t="s">
        <v>1585</v>
      </c>
      <c r="K70" s="131">
        <v>2330</v>
      </c>
      <c r="L70" s="59" t="s">
        <v>228</v>
      </c>
      <c r="M70" s="132">
        <v>0</v>
      </c>
      <c r="N70" s="132">
        <v>0</v>
      </c>
      <c r="O70" s="132">
        <v>0</v>
      </c>
      <c r="P70" s="132">
        <v>0</v>
      </c>
      <c r="Q70" s="131" t="s">
        <v>96</v>
      </c>
      <c r="R70" s="139" t="s">
        <v>254</v>
      </c>
      <c r="S70" s="138" t="s">
        <v>163</v>
      </c>
      <c r="T70" s="138" t="s">
        <v>163</v>
      </c>
      <c r="U70" s="138" t="s">
        <v>149</v>
      </c>
      <c r="V70" s="128">
        <v>2210</v>
      </c>
      <c r="W70" s="138" t="s">
        <v>581</v>
      </c>
      <c r="X70" s="130">
        <v>0</v>
      </c>
      <c r="Y70" s="130">
        <v>0</v>
      </c>
      <c r="Z70" s="132">
        <v>0</v>
      </c>
      <c r="AA70" s="130">
        <v>0</v>
      </c>
      <c r="AB70" s="130">
        <v>0</v>
      </c>
      <c r="AC70" s="132">
        <v>0</v>
      </c>
      <c r="AD70" s="130">
        <v>0</v>
      </c>
      <c r="AE70" s="130">
        <v>0</v>
      </c>
      <c r="AF70" s="132">
        <v>0</v>
      </c>
      <c r="AG70" s="130">
        <v>0</v>
      </c>
      <c r="AH70" s="130">
        <v>0</v>
      </c>
      <c r="AI70" s="132">
        <v>0</v>
      </c>
      <c r="AJ70" s="130">
        <v>0</v>
      </c>
      <c r="AK70" s="130">
        <v>0</v>
      </c>
      <c r="AL70" s="132">
        <v>0</v>
      </c>
      <c r="AM70" s="130">
        <v>0</v>
      </c>
      <c r="AN70" s="130">
        <v>0</v>
      </c>
      <c r="AO70" s="132">
        <v>0</v>
      </c>
      <c r="AP70" s="130">
        <v>0</v>
      </c>
      <c r="AQ70" s="130">
        <v>0</v>
      </c>
      <c r="AR70" s="132">
        <v>0</v>
      </c>
      <c r="AS70" s="130">
        <v>0</v>
      </c>
      <c r="AT70" s="130">
        <v>0</v>
      </c>
      <c r="AU70" s="132">
        <v>0</v>
      </c>
      <c r="AV70" s="130">
        <v>0</v>
      </c>
      <c r="AW70" s="130">
        <v>0</v>
      </c>
      <c r="AX70" s="132">
        <v>0</v>
      </c>
      <c r="AY70" s="130">
        <v>0</v>
      </c>
      <c r="AZ70" s="130">
        <v>0</v>
      </c>
      <c r="BA70" s="132">
        <v>0</v>
      </c>
      <c r="BB70" s="130">
        <v>0</v>
      </c>
      <c r="BC70" s="130">
        <v>0</v>
      </c>
      <c r="BD70" s="132">
        <v>0</v>
      </c>
      <c r="BE70" s="130">
        <v>0</v>
      </c>
      <c r="BF70" s="130">
        <v>0</v>
      </c>
      <c r="BG70" s="132">
        <v>0</v>
      </c>
      <c r="BJ70" s="244">
        <v>0</v>
      </c>
      <c r="BK70" s="244">
        <v>0</v>
      </c>
      <c r="BL70" s="244">
        <v>0</v>
      </c>
      <c r="BM70" s="244">
        <v>0</v>
      </c>
    </row>
    <row r="71" spans="2:65" x14ac:dyDescent="0.25">
      <c r="B71" s="235">
        <v>63</v>
      </c>
      <c r="C71" s="248">
        <v>44</v>
      </c>
      <c r="D71" s="248">
        <v>9</v>
      </c>
      <c r="E71" s="248">
        <v>10</v>
      </c>
      <c r="F71" s="248">
        <v>0</v>
      </c>
      <c r="G71" s="248">
        <v>0</v>
      </c>
      <c r="H71" s="248">
        <v>0</v>
      </c>
      <c r="I71" s="235" t="s">
        <v>1588</v>
      </c>
      <c r="J71" s="235" t="s">
        <v>1589</v>
      </c>
      <c r="K71" s="131">
        <v>2210</v>
      </c>
      <c r="L71" s="59" t="s">
        <v>63</v>
      </c>
      <c r="M71" s="132">
        <v>0</v>
      </c>
      <c r="N71" s="132">
        <v>0</v>
      </c>
      <c r="O71" s="132">
        <v>0</v>
      </c>
      <c r="P71" s="132">
        <v>0</v>
      </c>
      <c r="Q71" s="131" t="s">
        <v>96</v>
      </c>
      <c r="R71" s="139" t="s">
        <v>254</v>
      </c>
      <c r="S71" s="138" t="s">
        <v>163</v>
      </c>
      <c r="T71" s="138" t="s">
        <v>163</v>
      </c>
      <c r="U71" s="138" t="s">
        <v>147</v>
      </c>
      <c r="V71" s="128">
        <v>2310</v>
      </c>
      <c r="W71" s="138" t="s">
        <v>588</v>
      </c>
      <c r="X71" s="130">
        <v>0</v>
      </c>
      <c r="Y71" s="130">
        <v>0</v>
      </c>
      <c r="Z71" s="132">
        <v>0</v>
      </c>
      <c r="AA71" s="130">
        <v>0</v>
      </c>
      <c r="AB71" s="130">
        <v>0</v>
      </c>
      <c r="AC71" s="132">
        <v>0</v>
      </c>
      <c r="AD71" s="130">
        <v>0</v>
      </c>
      <c r="AE71" s="130">
        <v>0</v>
      </c>
      <c r="AF71" s="132">
        <v>0</v>
      </c>
      <c r="AG71" s="130">
        <v>0</v>
      </c>
      <c r="AH71" s="130">
        <v>0</v>
      </c>
      <c r="AI71" s="132">
        <v>0</v>
      </c>
      <c r="AJ71" s="130">
        <v>0</v>
      </c>
      <c r="AK71" s="130">
        <v>0</v>
      </c>
      <c r="AL71" s="132">
        <v>0</v>
      </c>
      <c r="AM71" s="130">
        <v>0</v>
      </c>
      <c r="AN71" s="130">
        <v>0</v>
      </c>
      <c r="AO71" s="132">
        <v>0</v>
      </c>
      <c r="AP71" s="130">
        <v>0</v>
      </c>
      <c r="AQ71" s="130">
        <v>0</v>
      </c>
      <c r="AR71" s="132">
        <v>0</v>
      </c>
      <c r="AS71" s="130">
        <v>0</v>
      </c>
      <c r="AT71" s="130">
        <v>0</v>
      </c>
      <c r="AU71" s="132">
        <v>0</v>
      </c>
      <c r="AV71" s="130">
        <v>0</v>
      </c>
      <c r="AW71" s="130">
        <v>0</v>
      </c>
      <c r="AX71" s="132">
        <v>0</v>
      </c>
      <c r="AY71" s="130">
        <v>0</v>
      </c>
      <c r="AZ71" s="130">
        <v>0</v>
      </c>
      <c r="BA71" s="132">
        <v>0</v>
      </c>
      <c r="BB71" s="130">
        <v>0</v>
      </c>
      <c r="BC71" s="130">
        <v>0</v>
      </c>
      <c r="BD71" s="132">
        <v>0</v>
      </c>
      <c r="BE71" s="130">
        <v>0</v>
      </c>
      <c r="BF71" s="130">
        <v>0</v>
      </c>
      <c r="BG71" s="132">
        <v>0</v>
      </c>
      <c r="BJ71" s="244">
        <v>0</v>
      </c>
      <c r="BK71" s="244">
        <v>0</v>
      </c>
      <c r="BL71" s="244">
        <v>0</v>
      </c>
      <c r="BM71" s="244">
        <v>0</v>
      </c>
    </row>
    <row r="72" spans="2:65" x14ac:dyDescent="0.25">
      <c r="B72" s="235">
        <v>64</v>
      </c>
      <c r="C72" s="248">
        <v>44</v>
      </c>
      <c r="D72" s="248">
        <v>9</v>
      </c>
      <c r="E72" s="248">
        <v>11</v>
      </c>
      <c r="F72" s="248">
        <v>0</v>
      </c>
      <c r="G72" s="248">
        <v>0</v>
      </c>
      <c r="H72" s="248">
        <v>0</v>
      </c>
      <c r="I72" s="235" t="s">
        <v>1590</v>
      </c>
      <c r="J72" s="235" t="s">
        <v>1591</v>
      </c>
      <c r="K72" s="131">
        <v>2220</v>
      </c>
      <c r="L72" s="59" t="s">
        <v>229</v>
      </c>
      <c r="M72" s="132">
        <v>0</v>
      </c>
      <c r="N72" s="132">
        <v>0</v>
      </c>
      <c r="O72" s="132">
        <v>0</v>
      </c>
      <c r="P72" s="132">
        <v>0</v>
      </c>
      <c r="Q72" s="131" t="s">
        <v>96</v>
      </c>
      <c r="R72" s="139" t="s">
        <v>254</v>
      </c>
      <c r="S72" s="138" t="s">
        <v>163</v>
      </c>
      <c r="T72" s="138" t="s">
        <v>163</v>
      </c>
      <c r="U72" s="138" t="s">
        <v>147</v>
      </c>
      <c r="V72" s="128">
        <v>2320</v>
      </c>
      <c r="W72" s="138" t="s">
        <v>589</v>
      </c>
      <c r="X72" s="130">
        <v>0</v>
      </c>
      <c r="Y72" s="130">
        <v>0</v>
      </c>
      <c r="Z72" s="132">
        <v>0</v>
      </c>
      <c r="AA72" s="130">
        <v>0</v>
      </c>
      <c r="AB72" s="130">
        <v>0</v>
      </c>
      <c r="AC72" s="132">
        <v>0</v>
      </c>
      <c r="AD72" s="130">
        <v>0</v>
      </c>
      <c r="AE72" s="130">
        <v>0</v>
      </c>
      <c r="AF72" s="132">
        <v>0</v>
      </c>
      <c r="AG72" s="130">
        <v>0</v>
      </c>
      <c r="AH72" s="130">
        <v>0</v>
      </c>
      <c r="AI72" s="132">
        <v>0</v>
      </c>
      <c r="AJ72" s="130">
        <v>0</v>
      </c>
      <c r="AK72" s="130">
        <v>0</v>
      </c>
      <c r="AL72" s="132">
        <v>0</v>
      </c>
      <c r="AM72" s="130">
        <v>0</v>
      </c>
      <c r="AN72" s="130">
        <v>0</v>
      </c>
      <c r="AO72" s="132">
        <v>0</v>
      </c>
      <c r="AP72" s="130">
        <v>0</v>
      </c>
      <c r="AQ72" s="130">
        <v>0</v>
      </c>
      <c r="AR72" s="132">
        <v>0</v>
      </c>
      <c r="AS72" s="130">
        <v>0</v>
      </c>
      <c r="AT72" s="130">
        <v>0</v>
      </c>
      <c r="AU72" s="132">
        <v>0</v>
      </c>
      <c r="AV72" s="130">
        <v>0</v>
      </c>
      <c r="AW72" s="130">
        <v>0</v>
      </c>
      <c r="AX72" s="132">
        <v>0</v>
      </c>
      <c r="AY72" s="130">
        <v>0</v>
      </c>
      <c r="AZ72" s="130">
        <v>0</v>
      </c>
      <c r="BA72" s="132">
        <v>0</v>
      </c>
      <c r="BB72" s="130">
        <v>0</v>
      </c>
      <c r="BC72" s="130">
        <v>0</v>
      </c>
      <c r="BD72" s="132">
        <v>0</v>
      </c>
      <c r="BE72" s="130">
        <v>0</v>
      </c>
      <c r="BF72" s="130">
        <v>0</v>
      </c>
      <c r="BG72" s="132">
        <v>0</v>
      </c>
      <c r="BJ72" s="244">
        <v>0</v>
      </c>
      <c r="BK72" s="244">
        <v>0</v>
      </c>
      <c r="BL72" s="244">
        <v>0</v>
      </c>
      <c r="BM72" s="244">
        <v>0</v>
      </c>
    </row>
    <row r="73" spans="2:65" x14ac:dyDescent="0.25">
      <c r="B73" s="235">
        <v>65</v>
      </c>
      <c r="C73" s="248">
        <v>44</v>
      </c>
      <c r="D73" s="248">
        <v>9</v>
      </c>
      <c r="E73" s="248">
        <v>12</v>
      </c>
      <c r="F73" s="248">
        <v>0</v>
      </c>
      <c r="G73" s="248">
        <v>0</v>
      </c>
      <c r="H73" s="248">
        <v>0</v>
      </c>
      <c r="I73" s="235" t="s">
        <v>1592</v>
      </c>
      <c r="J73" s="235" t="s">
        <v>1591</v>
      </c>
      <c r="K73" s="131">
        <v>2221</v>
      </c>
      <c r="L73" s="59" t="s">
        <v>230</v>
      </c>
      <c r="M73" s="132">
        <v>0</v>
      </c>
      <c r="N73" s="132">
        <v>0</v>
      </c>
      <c r="O73" s="132">
        <v>0</v>
      </c>
      <c r="P73" s="132">
        <v>0</v>
      </c>
      <c r="Q73" s="131" t="s">
        <v>96</v>
      </c>
      <c r="R73" s="139" t="s">
        <v>254</v>
      </c>
      <c r="S73" s="138" t="s">
        <v>163</v>
      </c>
      <c r="T73" s="138" t="s">
        <v>163</v>
      </c>
      <c r="U73" s="138" t="s">
        <v>147</v>
      </c>
      <c r="V73" s="128">
        <v>2320</v>
      </c>
      <c r="W73" s="138" t="s">
        <v>589</v>
      </c>
      <c r="X73" s="130">
        <v>0</v>
      </c>
      <c r="Y73" s="130">
        <v>0</v>
      </c>
      <c r="Z73" s="132">
        <v>0</v>
      </c>
      <c r="AA73" s="130">
        <v>0</v>
      </c>
      <c r="AB73" s="130">
        <v>0</v>
      </c>
      <c r="AC73" s="132">
        <v>0</v>
      </c>
      <c r="AD73" s="130">
        <v>0</v>
      </c>
      <c r="AE73" s="130">
        <v>0</v>
      </c>
      <c r="AF73" s="132">
        <v>0</v>
      </c>
      <c r="AG73" s="130">
        <v>0</v>
      </c>
      <c r="AH73" s="130">
        <v>0</v>
      </c>
      <c r="AI73" s="132">
        <v>0</v>
      </c>
      <c r="AJ73" s="130">
        <v>0</v>
      </c>
      <c r="AK73" s="130">
        <v>0</v>
      </c>
      <c r="AL73" s="132">
        <v>0</v>
      </c>
      <c r="AM73" s="130">
        <v>0</v>
      </c>
      <c r="AN73" s="130">
        <v>0</v>
      </c>
      <c r="AO73" s="132">
        <v>0</v>
      </c>
      <c r="AP73" s="130">
        <v>0</v>
      </c>
      <c r="AQ73" s="130">
        <v>0</v>
      </c>
      <c r="AR73" s="132">
        <v>0</v>
      </c>
      <c r="AS73" s="130">
        <v>0</v>
      </c>
      <c r="AT73" s="130">
        <v>0</v>
      </c>
      <c r="AU73" s="132">
        <v>0</v>
      </c>
      <c r="AV73" s="130">
        <v>0</v>
      </c>
      <c r="AW73" s="130">
        <v>0</v>
      </c>
      <c r="AX73" s="132">
        <v>0</v>
      </c>
      <c r="AY73" s="130">
        <v>0</v>
      </c>
      <c r="AZ73" s="130">
        <v>0</v>
      </c>
      <c r="BA73" s="132">
        <v>0</v>
      </c>
      <c r="BB73" s="130">
        <v>0</v>
      </c>
      <c r="BC73" s="130">
        <v>0</v>
      </c>
      <c r="BD73" s="132">
        <v>0</v>
      </c>
      <c r="BE73" s="130">
        <v>0</v>
      </c>
      <c r="BF73" s="130">
        <v>0</v>
      </c>
      <c r="BG73" s="132">
        <v>0</v>
      </c>
      <c r="BJ73" s="244">
        <v>0</v>
      </c>
      <c r="BK73" s="244">
        <v>0</v>
      </c>
      <c r="BL73" s="244">
        <v>0</v>
      </c>
      <c r="BM73" s="244">
        <v>0</v>
      </c>
    </row>
    <row r="74" spans="2:65" x14ac:dyDescent="0.25">
      <c r="B74" s="235">
        <v>66</v>
      </c>
      <c r="C74" s="248">
        <v>44</v>
      </c>
      <c r="D74" s="248">
        <v>9</v>
      </c>
      <c r="E74" s="248">
        <v>13</v>
      </c>
      <c r="F74" s="248">
        <v>0</v>
      </c>
      <c r="G74" s="248">
        <v>0</v>
      </c>
      <c r="H74" s="248">
        <v>0</v>
      </c>
      <c r="I74" s="235" t="s">
        <v>1593</v>
      </c>
      <c r="J74" s="235" t="s">
        <v>1591</v>
      </c>
      <c r="K74" s="131">
        <v>2222</v>
      </c>
      <c r="L74" s="59" t="s">
        <v>231</v>
      </c>
      <c r="M74" s="132">
        <v>0</v>
      </c>
      <c r="N74" s="132">
        <v>0</v>
      </c>
      <c r="O74" s="132">
        <v>0</v>
      </c>
      <c r="P74" s="132">
        <v>0</v>
      </c>
      <c r="Q74" s="131" t="s">
        <v>96</v>
      </c>
      <c r="R74" s="139" t="s">
        <v>254</v>
      </c>
      <c r="S74" s="138" t="s">
        <v>163</v>
      </c>
      <c r="T74" s="138" t="s">
        <v>163</v>
      </c>
      <c r="U74" s="138" t="s">
        <v>147</v>
      </c>
      <c r="V74" s="128">
        <v>2320</v>
      </c>
      <c r="W74" s="138" t="s">
        <v>589</v>
      </c>
      <c r="X74" s="130">
        <v>0</v>
      </c>
      <c r="Y74" s="130">
        <v>0</v>
      </c>
      <c r="Z74" s="132">
        <v>0</v>
      </c>
      <c r="AA74" s="130">
        <v>0</v>
      </c>
      <c r="AB74" s="130">
        <v>0</v>
      </c>
      <c r="AC74" s="132">
        <v>0</v>
      </c>
      <c r="AD74" s="130">
        <v>0</v>
      </c>
      <c r="AE74" s="130">
        <v>0</v>
      </c>
      <c r="AF74" s="132">
        <v>0</v>
      </c>
      <c r="AG74" s="130">
        <v>0</v>
      </c>
      <c r="AH74" s="130">
        <v>0</v>
      </c>
      <c r="AI74" s="132">
        <v>0</v>
      </c>
      <c r="AJ74" s="130">
        <v>0</v>
      </c>
      <c r="AK74" s="130">
        <v>0</v>
      </c>
      <c r="AL74" s="132">
        <v>0</v>
      </c>
      <c r="AM74" s="130">
        <v>0</v>
      </c>
      <c r="AN74" s="130">
        <v>0</v>
      </c>
      <c r="AO74" s="132">
        <v>0</v>
      </c>
      <c r="AP74" s="130">
        <v>0</v>
      </c>
      <c r="AQ74" s="130">
        <v>0</v>
      </c>
      <c r="AR74" s="132">
        <v>0</v>
      </c>
      <c r="AS74" s="130">
        <v>0</v>
      </c>
      <c r="AT74" s="130">
        <v>0</v>
      </c>
      <c r="AU74" s="132">
        <v>0</v>
      </c>
      <c r="AV74" s="130">
        <v>0</v>
      </c>
      <c r="AW74" s="130">
        <v>0</v>
      </c>
      <c r="AX74" s="132">
        <v>0</v>
      </c>
      <c r="AY74" s="130">
        <v>0</v>
      </c>
      <c r="AZ74" s="130">
        <v>0</v>
      </c>
      <c r="BA74" s="132">
        <v>0</v>
      </c>
      <c r="BB74" s="130">
        <v>0</v>
      </c>
      <c r="BC74" s="130">
        <v>0</v>
      </c>
      <c r="BD74" s="132">
        <v>0</v>
      </c>
      <c r="BE74" s="130">
        <v>0</v>
      </c>
      <c r="BF74" s="130">
        <v>0</v>
      </c>
      <c r="BG74" s="132">
        <v>0</v>
      </c>
      <c r="BJ74" s="244">
        <v>0</v>
      </c>
      <c r="BK74" s="244">
        <v>0</v>
      </c>
      <c r="BL74" s="244">
        <v>0</v>
      </c>
      <c r="BM74" s="244">
        <v>0</v>
      </c>
    </row>
    <row r="75" spans="2:65" x14ac:dyDescent="0.25">
      <c r="B75" s="235">
        <v>67</v>
      </c>
      <c r="C75" s="248">
        <v>44</v>
      </c>
      <c r="D75" s="248">
        <v>9</v>
      </c>
      <c r="E75" s="248">
        <v>14</v>
      </c>
      <c r="F75" s="248">
        <v>0</v>
      </c>
      <c r="G75" s="248">
        <v>0</v>
      </c>
      <c r="H75" s="248">
        <v>0</v>
      </c>
      <c r="I75" s="235" t="s">
        <v>1594</v>
      </c>
      <c r="J75" s="235" t="s">
        <v>1591</v>
      </c>
      <c r="K75" s="131">
        <v>2223</v>
      </c>
      <c r="L75" s="59" t="s">
        <v>232</v>
      </c>
      <c r="M75" s="132">
        <v>0</v>
      </c>
      <c r="N75" s="132">
        <v>0</v>
      </c>
      <c r="O75" s="132">
        <v>0</v>
      </c>
      <c r="P75" s="132">
        <v>0</v>
      </c>
      <c r="Q75" s="131" t="s">
        <v>96</v>
      </c>
      <c r="R75" s="139" t="s">
        <v>254</v>
      </c>
      <c r="S75" s="138" t="s">
        <v>163</v>
      </c>
      <c r="T75" s="138" t="s">
        <v>163</v>
      </c>
      <c r="U75" s="138" t="s">
        <v>147</v>
      </c>
      <c r="V75" s="128">
        <v>2320</v>
      </c>
      <c r="W75" s="138" t="s">
        <v>589</v>
      </c>
      <c r="X75" s="130">
        <v>0</v>
      </c>
      <c r="Y75" s="130">
        <v>0</v>
      </c>
      <c r="Z75" s="132">
        <v>0</v>
      </c>
      <c r="AA75" s="130">
        <v>0</v>
      </c>
      <c r="AB75" s="130">
        <v>0</v>
      </c>
      <c r="AC75" s="132">
        <v>0</v>
      </c>
      <c r="AD75" s="130">
        <v>0</v>
      </c>
      <c r="AE75" s="130">
        <v>0</v>
      </c>
      <c r="AF75" s="132">
        <v>0</v>
      </c>
      <c r="AG75" s="130">
        <v>0</v>
      </c>
      <c r="AH75" s="130">
        <v>0</v>
      </c>
      <c r="AI75" s="132">
        <v>0</v>
      </c>
      <c r="AJ75" s="130">
        <v>0</v>
      </c>
      <c r="AK75" s="130">
        <v>0</v>
      </c>
      <c r="AL75" s="132">
        <v>0</v>
      </c>
      <c r="AM75" s="130">
        <v>0</v>
      </c>
      <c r="AN75" s="130">
        <v>0</v>
      </c>
      <c r="AO75" s="132">
        <v>0</v>
      </c>
      <c r="AP75" s="130">
        <v>0</v>
      </c>
      <c r="AQ75" s="130">
        <v>0</v>
      </c>
      <c r="AR75" s="132">
        <v>0</v>
      </c>
      <c r="AS75" s="130">
        <v>0</v>
      </c>
      <c r="AT75" s="130">
        <v>0</v>
      </c>
      <c r="AU75" s="132">
        <v>0</v>
      </c>
      <c r="AV75" s="130">
        <v>0</v>
      </c>
      <c r="AW75" s="130">
        <v>0</v>
      </c>
      <c r="AX75" s="132">
        <v>0</v>
      </c>
      <c r="AY75" s="130">
        <v>0</v>
      </c>
      <c r="AZ75" s="130">
        <v>0</v>
      </c>
      <c r="BA75" s="132">
        <v>0</v>
      </c>
      <c r="BB75" s="130">
        <v>0</v>
      </c>
      <c r="BC75" s="130">
        <v>0</v>
      </c>
      <c r="BD75" s="132">
        <v>0</v>
      </c>
      <c r="BE75" s="130">
        <v>0</v>
      </c>
      <c r="BF75" s="130">
        <v>0</v>
      </c>
      <c r="BG75" s="132">
        <v>0</v>
      </c>
      <c r="BJ75" s="244">
        <v>0</v>
      </c>
      <c r="BK75" s="244">
        <v>0</v>
      </c>
      <c r="BL75" s="244">
        <v>0</v>
      </c>
      <c r="BM75" s="244">
        <v>0</v>
      </c>
    </row>
    <row r="76" spans="2:65" x14ac:dyDescent="0.25">
      <c r="B76" s="235">
        <v>68</v>
      </c>
      <c r="C76" s="248">
        <v>44</v>
      </c>
      <c r="D76" s="248">
        <v>9</v>
      </c>
      <c r="E76" s="248">
        <v>15</v>
      </c>
      <c r="F76" s="248">
        <v>0</v>
      </c>
      <c r="G76" s="248">
        <v>0</v>
      </c>
      <c r="H76" s="248">
        <v>0</v>
      </c>
      <c r="I76" s="235" t="s">
        <v>1595</v>
      </c>
      <c r="J76" s="235" t="s">
        <v>1591</v>
      </c>
      <c r="K76" s="131">
        <v>2224</v>
      </c>
      <c r="L76" s="59" t="s">
        <v>233</v>
      </c>
      <c r="M76" s="132">
        <v>0</v>
      </c>
      <c r="N76" s="132">
        <v>50000000</v>
      </c>
      <c r="O76" s="132">
        <v>50000000</v>
      </c>
      <c r="P76" s="132">
        <v>0</v>
      </c>
      <c r="Q76" s="131" t="s">
        <v>96</v>
      </c>
      <c r="R76" s="139" t="s">
        <v>254</v>
      </c>
      <c r="S76" s="138" t="s">
        <v>163</v>
      </c>
      <c r="T76" s="138" t="s">
        <v>163</v>
      </c>
      <c r="U76" s="138" t="s">
        <v>147</v>
      </c>
      <c r="V76" s="128">
        <v>2320</v>
      </c>
      <c r="W76" s="138" t="s">
        <v>589</v>
      </c>
      <c r="X76" s="130">
        <v>0</v>
      </c>
      <c r="Y76" s="130">
        <v>0</v>
      </c>
      <c r="Z76" s="132">
        <v>0</v>
      </c>
      <c r="AA76" s="130">
        <v>0</v>
      </c>
      <c r="AB76" s="130">
        <v>0</v>
      </c>
      <c r="AC76" s="132">
        <v>0</v>
      </c>
      <c r="AD76" s="130">
        <v>0</v>
      </c>
      <c r="AE76" s="130">
        <v>0</v>
      </c>
      <c r="AF76" s="132">
        <v>0</v>
      </c>
      <c r="AG76" s="130">
        <v>0</v>
      </c>
      <c r="AH76" s="130">
        <v>0</v>
      </c>
      <c r="AI76" s="132">
        <v>0</v>
      </c>
      <c r="AJ76" s="130">
        <v>0</v>
      </c>
      <c r="AK76" s="130">
        <v>0</v>
      </c>
      <c r="AL76" s="132">
        <v>0</v>
      </c>
      <c r="AM76" s="130">
        <v>0</v>
      </c>
      <c r="AN76" s="130">
        <v>0</v>
      </c>
      <c r="AO76" s="132">
        <v>0</v>
      </c>
      <c r="AP76" s="130">
        <v>0</v>
      </c>
      <c r="AQ76" s="130">
        <v>50000000</v>
      </c>
      <c r="AR76" s="132">
        <v>50000000</v>
      </c>
      <c r="AS76" s="130">
        <v>50000000</v>
      </c>
      <c r="AT76" s="130">
        <v>0</v>
      </c>
      <c r="AU76" s="132">
        <v>0</v>
      </c>
      <c r="AV76" s="130">
        <v>0</v>
      </c>
      <c r="AW76" s="130">
        <v>0</v>
      </c>
      <c r="AX76" s="132">
        <v>0</v>
      </c>
      <c r="AY76" s="130">
        <v>0</v>
      </c>
      <c r="AZ76" s="130">
        <v>0</v>
      </c>
      <c r="BA76" s="132">
        <v>0</v>
      </c>
      <c r="BB76" s="130">
        <v>0</v>
      </c>
      <c r="BC76" s="130">
        <v>0</v>
      </c>
      <c r="BD76" s="132">
        <v>0</v>
      </c>
      <c r="BE76" s="130">
        <v>0</v>
      </c>
      <c r="BF76" s="130">
        <v>0</v>
      </c>
      <c r="BG76" s="132">
        <v>0</v>
      </c>
      <c r="BJ76" s="244">
        <v>0</v>
      </c>
      <c r="BK76" s="244">
        <v>0</v>
      </c>
      <c r="BL76" s="244">
        <v>0</v>
      </c>
      <c r="BM76" s="244">
        <v>0</v>
      </c>
    </row>
    <row r="77" spans="2:65" x14ac:dyDescent="0.25">
      <c r="B77" s="235">
        <v>69</v>
      </c>
      <c r="C77" s="248">
        <v>44</v>
      </c>
      <c r="D77" s="248">
        <v>9</v>
      </c>
      <c r="E77" s="248">
        <v>16</v>
      </c>
      <c r="F77" s="248">
        <v>0</v>
      </c>
      <c r="G77" s="248">
        <v>0</v>
      </c>
      <c r="H77" s="248">
        <v>0</v>
      </c>
      <c r="I77" s="235" t="s">
        <v>1596</v>
      </c>
      <c r="J77" s="235" t="s">
        <v>1591</v>
      </c>
      <c r="K77" s="131">
        <v>2230</v>
      </c>
      <c r="L77" s="59" t="s">
        <v>234</v>
      </c>
      <c r="M77" s="132">
        <v>0</v>
      </c>
      <c r="N77" s="132">
        <v>0</v>
      </c>
      <c r="O77" s="132">
        <v>0</v>
      </c>
      <c r="P77" s="132">
        <v>0</v>
      </c>
      <c r="Q77" s="131" t="s">
        <v>96</v>
      </c>
      <c r="R77" s="139" t="s">
        <v>254</v>
      </c>
      <c r="S77" s="138" t="s">
        <v>163</v>
      </c>
      <c r="T77" s="138" t="s">
        <v>163</v>
      </c>
      <c r="U77" s="138" t="s">
        <v>147</v>
      </c>
      <c r="V77" s="128">
        <v>2320</v>
      </c>
      <c r="W77" s="138" t="s">
        <v>589</v>
      </c>
      <c r="X77" s="130">
        <v>0</v>
      </c>
      <c r="Y77" s="130">
        <v>0</v>
      </c>
      <c r="Z77" s="132">
        <v>0</v>
      </c>
      <c r="AA77" s="130">
        <v>0</v>
      </c>
      <c r="AB77" s="130">
        <v>0</v>
      </c>
      <c r="AC77" s="132">
        <v>0</v>
      </c>
      <c r="AD77" s="130">
        <v>0</v>
      </c>
      <c r="AE77" s="130">
        <v>0</v>
      </c>
      <c r="AF77" s="132">
        <v>0</v>
      </c>
      <c r="AG77" s="130">
        <v>0</v>
      </c>
      <c r="AH77" s="130">
        <v>0</v>
      </c>
      <c r="AI77" s="132">
        <v>0</v>
      </c>
      <c r="AJ77" s="130">
        <v>0</v>
      </c>
      <c r="AK77" s="130">
        <v>0</v>
      </c>
      <c r="AL77" s="132">
        <v>0</v>
      </c>
      <c r="AM77" s="130">
        <v>0</v>
      </c>
      <c r="AN77" s="130">
        <v>0</v>
      </c>
      <c r="AO77" s="132">
        <v>0</v>
      </c>
      <c r="AP77" s="130">
        <v>0</v>
      </c>
      <c r="AQ77" s="130">
        <v>0</v>
      </c>
      <c r="AR77" s="132">
        <v>0</v>
      </c>
      <c r="AS77" s="130">
        <v>0</v>
      </c>
      <c r="AT77" s="130">
        <v>0</v>
      </c>
      <c r="AU77" s="132">
        <v>0</v>
      </c>
      <c r="AV77" s="130">
        <v>0</v>
      </c>
      <c r="AW77" s="130">
        <v>0</v>
      </c>
      <c r="AX77" s="132">
        <v>0</v>
      </c>
      <c r="AY77" s="130">
        <v>0</v>
      </c>
      <c r="AZ77" s="130">
        <v>0</v>
      </c>
      <c r="BA77" s="132">
        <v>0</v>
      </c>
      <c r="BB77" s="130">
        <v>0</v>
      </c>
      <c r="BC77" s="130">
        <v>0</v>
      </c>
      <c r="BD77" s="132">
        <v>0</v>
      </c>
      <c r="BE77" s="130">
        <v>0</v>
      </c>
      <c r="BF77" s="130">
        <v>0</v>
      </c>
      <c r="BG77" s="132">
        <v>0</v>
      </c>
      <c r="BJ77" s="244">
        <v>0</v>
      </c>
      <c r="BK77" s="244">
        <v>0</v>
      </c>
      <c r="BL77" s="244">
        <v>0</v>
      </c>
      <c r="BM77" s="244">
        <v>0</v>
      </c>
    </row>
    <row r="78" spans="2:65" x14ac:dyDescent="0.25">
      <c r="B78" s="235">
        <v>70</v>
      </c>
      <c r="C78" s="248">
        <v>44</v>
      </c>
      <c r="D78" s="248">
        <v>9</v>
      </c>
      <c r="E78" s="248">
        <v>16</v>
      </c>
      <c r="F78" s="248">
        <v>1</v>
      </c>
      <c r="G78" s="248">
        <v>0</v>
      </c>
      <c r="H78" s="248">
        <v>0</v>
      </c>
      <c r="I78" s="235" t="s">
        <v>1597</v>
      </c>
      <c r="J78" s="235" t="s">
        <v>1598</v>
      </c>
      <c r="K78" s="131">
        <v>2710</v>
      </c>
      <c r="L78" s="59" t="s">
        <v>236</v>
      </c>
      <c r="M78" s="132">
        <v>242394515.63999999</v>
      </c>
      <c r="N78" s="132">
        <v>0</v>
      </c>
      <c r="O78" s="132">
        <v>0</v>
      </c>
      <c r="P78" s="132">
        <v>242394515.63999999</v>
      </c>
      <c r="Q78" s="131" t="s">
        <v>96</v>
      </c>
      <c r="R78" s="139" t="s">
        <v>254</v>
      </c>
      <c r="S78" s="138" t="s">
        <v>164</v>
      </c>
      <c r="T78" s="138" t="s">
        <v>164</v>
      </c>
      <c r="U78" s="138" t="s">
        <v>151</v>
      </c>
      <c r="V78" s="128">
        <v>2710</v>
      </c>
      <c r="W78" s="138" t="s">
        <v>585</v>
      </c>
      <c r="X78" s="130">
        <v>0</v>
      </c>
      <c r="Y78" s="130">
        <v>0</v>
      </c>
      <c r="Z78" s="132">
        <v>242394515.63999999</v>
      </c>
      <c r="AA78" s="130">
        <v>0</v>
      </c>
      <c r="AB78" s="130">
        <v>0</v>
      </c>
      <c r="AC78" s="132">
        <v>242394515.63999999</v>
      </c>
      <c r="AD78" s="130">
        <v>0</v>
      </c>
      <c r="AE78" s="130">
        <v>0</v>
      </c>
      <c r="AF78" s="132">
        <v>242394515.63999999</v>
      </c>
      <c r="AG78" s="130">
        <v>0</v>
      </c>
      <c r="AH78" s="130">
        <v>0</v>
      </c>
      <c r="AI78" s="132">
        <v>242394515.63999999</v>
      </c>
      <c r="AJ78" s="130">
        <v>0</v>
      </c>
      <c r="AK78" s="130">
        <v>0</v>
      </c>
      <c r="AL78" s="132">
        <v>242394515.63999999</v>
      </c>
      <c r="AM78" s="130">
        <v>0</v>
      </c>
      <c r="AN78" s="130">
        <v>0</v>
      </c>
      <c r="AO78" s="132">
        <v>242394515.63999999</v>
      </c>
      <c r="AP78" s="130">
        <v>0</v>
      </c>
      <c r="AQ78" s="130">
        <v>0</v>
      </c>
      <c r="AR78" s="132">
        <v>242394515.63999999</v>
      </c>
      <c r="AS78" s="130">
        <v>0</v>
      </c>
      <c r="AT78" s="130">
        <v>0</v>
      </c>
      <c r="AU78" s="132">
        <v>242394515.63999999</v>
      </c>
      <c r="AV78" s="130">
        <v>0</v>
      </c>
      <c r="AW78" s="130">
        <v>0</v>
      </c>
      <c r="AX78" s="132">
        <v>242394515.63999999</v>
      </c>
      <c r="AY78" s="130">
        <v>0</v>
      </c>
      <c r="AZ78" s="130">
        <v>0</v>
      </c>
      <c r="BA78" s="132">
        <v>242394515.63999999</v>
      </c>
      <c r="BB78" s="130">
        <v>0</v>
      </c>
      <c r="BC78" s="130">
        <v>0</v>
      </c>
      <c r="BD78" s="132">
        <v>242394515.63999999</v>
      </c>
      <c r="BE78" s="130">
        <v>0</v>
      </c>
      <c r="BF78" s="130">
        <v>0</v>
      </c>
      <c r="BG78" s="132">
        <v>242394515.63999999</v>
      </c>
      <c r="BJ78" s="244">
        <v>242394515.63999999</v>
      </c>
      <c r="BK78" s="244">
        <v>242394515.63999999</v>
      </c>
      <c r="BL78" s="244">
        <v>242394515.63999999</v>
      </c>
      <c r="BM78" s="244">
        <v>242394515.63999999</v>
      </c>
    </row>
    <row r="79" spans="2:65" x14ac:dyDescent="0.25">
      <c r="B79" s="235">
        <v>71</v>
      </c>
      <c r="C79" s="248">
        <v>44</v>
      </c>
      <c r="D79" s="248">
        <v>9</v>
      </c>
      <c r="E79" s="248">
        <v>16</v>
      </c>
      <c r="F79" s="248">
        <v>2</v>
      </c>
      <c r="G79" s="248">
        <v>0</v>
      </c>
      <c r="H79" s="248">
        <v>0</v>
      </c>
      <c r="I79" s="235" t="s">
        <v>1599</v>
      </c>
      <c r="J79" s="235" t="s">
        <v>1598</v>
      </c>
      <c r="K79" s="131">
        <v>2720</v>
      </c>
      <c r="L79" s="59" t="s">
        <v>237</v>
      </c>
      <c r="M79" s="132">
        <v>0</v>
      </c>
      <c r="N79" s="132">
        <v>41290627.220976152</v>
      </c>
      <c r="O79" s="132">
        <v>200000000</v>
      </c>
      <c r="P79" s="132">
        <v>158709372.77902386</v>
      </c>
      <c r="Q79" s="131" t="s">
        <v>96</v>
      </c>
      <c r="R79" s="139" t="s">
        <v>254</v>
      </c>
      <c r="S79" s="138" t="s">
        <v>164</v>
      </c>
      <c r="T79" s="138" t="s">
        <v>164</v>
      </c>
      <c r="U79" s="138" t="s">
        <v>151</v>
      </c>
      <c r="V79" s="128">
        <v>2710</v>
      </c>
      <c r="W79" s="138" t="s">
        <v>585</v>
      </c>
      <c r="X79" s="130">
        <v>0</v>
      </c>
      <c r="Y79" s="130">
        <v>200000000</v>
      </c>
      <c r="Z79" s="132">
        <v>200000000</v>
      </c>
      <c r="AA79" s="130">
        <v>3676141.7443360682</v>
      </c>
      <c r="AB79" s="130">
        <v>0</v>
      </c>
      <c r="AC79" s="132">
        <v>196323858.25566393</v>
      </c>
      <c r="AD79" s="130">
        <v>3691459.0016041347</v>
      </c>
      <c r="AE79" s="130">
        <v>0</v>
      </c>
      <c r="AF79" s="132">
        <v>192632399.25405979</v>
      </c>
      <c r="AG79" s="130">
        <v>3706840.0807774854</v>
      </c>
      <c r="AH79" s="130">
        <v>0</v>
      </c>
      <c r="AI79" s="132">
        <v>188925559.1732823</v>
      </c>
      <c r="AJ79" s="130">
        <v>3722285.2477807249</v>
      </c>
      <c r="AK79" s="130">
        <v>0</v>
      </c>
      <c r="AL79" s="132">
        <v>185203273.92550159</v>
      </c>
      <c r="AM79" s="130">
        <v>3737794.7696464779</v>
      </c>
      <c r="AN79" s="130">
        <v>0</v>
      </c>
      <c r="AO79" s="132">
        <v>181465479.15585512</v>
      </c>
      <c r="AP79" s="130">
        <v>3753368.9145200048</v>
      </c>
      <c r="AQ79" s="130">
        <v>0</v>
      </c>
      <c r="AR79" s="132">
        <v>177712110.24133512</v>
      </c>
      <c r="AS79" s="130">
        <v>3769007.9516638382</v>
      </c>
      <c r="AT79" s="130">
        <v>0</v>
      </c>
      <c r="AU79" s="132">
        <v>173943102.28967127</v>
      </c>
      <c r="AV79" s="130">
        <v>3784712.1514624376</v>
      </c>
      <c r="AW79" s="130">
        <v>0</v>
      </c>
      <c r="AX79" s="132">
        <v>170158390.13820884</v>
      </c>
      <c r="AY79" s="130">
        <v>3800481.7854268644</v>
      </c>
      <c r="AZ79" s="130">
        <v>0</v>
      </c>
      <c r="BA79" s="132">
        <v>166357908.35278198</v>
      </c>
      <c r="BB79" s="130">
        <v>3816317.1261994764</v>
      </c>
      <c r="BC79" s="130">
        <v>0</v>
      </c>
      <c r="BD79" s="132">
        <v>162541591.2265825</v>
      </c>
      <c r="BE79" s="130">
        <v>3832218.447558641</v>
      </c>
      <c r="BF79" s="130">
        <v>0</v>
      </c>
      <c r="BG79" s="132">
        <v>158709372.77902386</v>
      </c>
      <c r="BJ79" s="244">
        <v>192632399.25405979</v>
      </c>
      <c r="BK79" s="244">
        <v>181465479.15585512</v>
      </c>
      <c r="BL79" s="244">
        <v>170158390.13820884</v>
      </c>
      <c r="BM79" s="244">
        <v>158709372.77902386</v>
      </c>
    </row>
    <row r="80" spans="2:65" x14ac:dyDescent="0.25">
      <c r="B80" s="235">
        <v>72</v>
      </c>
      <c r="C80" s="248">
        <v>44</v>
      </c>
      <c r="D80" s="248">
        <v>9</v>
      </c>
      <c r="E80" s="248">
        <v>16</v>
      </c>
      <c r="F80" s="248">
        <v>3</v>
      </c>
      <c r="G80" s="248">
        <v>0</v>
      </c>
      <c r="H80" s="248">
        <v>0</v>
      </c>
      <c r="I80" s="235" t="s">
        <v>1600</v>
      </c>
      <c r="J80" s="235" t="s">
        <v>1598</v>
      </c>
      <c r="K80" s="131">
        <v>2730</v>
      </c>
      <c r="L80" s="59" t="s">
        <v>238</v>
      </c>
      <c r="M80" s="132">
        <v>100000000</v>
      </c>
      <c r="N80" s="132">
        <v>30033330.678920381</v>
      </c>
      <c r="O80" s="132">
        <v>0</v>
      </c>
      <c r="P80" s="132">
        <v>69966669.321079612</v>
      </c>
      <c r="Q80" s="131" t="s">
        <v>96</v>
      </c>
      <c r="R80" s="139" t="s">
        <v>254</v>
      </c>
      <c r="S80" s="138" t="s">
        <v>164</v>
      </c>
      <c r="T80" s="138" t="s">
        <v>164</v>
      </c>
      <c r="U80" s="138" t="s">
        <v>151</v>
      </c>
      <c r="V80" s="128">
        <v>2710</v>
      </c>
      <c r="W80" s="138" t="s">
        <v>585</v>
      </c>
      <c r="X80" s="130">
        <v>2368091.74400895</v>
      </c>
      <c r="Y80" s="130">
        <v>0</v>
      </c>
      <c r="Z80" s="132">
        <v>97631908.255991057</v>
      </c>
      <c r="AA80" s="130">
        <v>2391772.6614490394</v>
      </c>
      <c r="AB80" s="130">
        <v>0</v>
      </c>
      <c r="AC80" s="132">
        <v>95240135.594542012</v>
      </c>
      <c r="AD80" s="130">
        <v>2415690.38806353</v>
      </c>
      <c r="AE80" s="130">
        <v>0</v>
      </c>
      <c r="AF80" s="132">
        <v>92824445.206478477</v>
      </c>
      <c r="AG80" s="130">
        <v>2439847.2919441652</v>
      </c>
      <c r="AH80" s="130">
        <v>0</v>
      </c>
      <c r="AI80" s="132">
        <v>90384597.914534315</v>
      </c>
      <c r="AJ80" s="130">
        <v>2464245.764863607</v>
      </c>
      <c r="AK80" s="130">
        <v>0</v>
      </c>
      <c r="AL80" s="132">
        <v>87920352.149670705</v>
      </c>
      <c r="AM80" s="130">
        <v>2488888.2225122428</v>
      </c>
      <c r="AN80" s="130">
        <v>0</v>
      </c>
      <c r="AO80" s="132">
        <v>85431463.92715846</v>
      </c>
      <c r="AP80" s="130">
        <v>2513777.1047373652</v>
      </c>
      <c r="AQ80" s="130">
        <v>0</v>
      </c>
      <c r="AR80" s="132">
        <v>82917686.822421089</v>
      </c>
      <c r="AS80" s="130">
        <v>2538914.8757847389</v>
      </c>
      <c r="AT80" s="130">
        <v>0</v>
      </c>
      <c r="AU80" s="132">
        <v>80378771.946636349</v>
      </c>
      <c r="AV80" s="130">
        <v>2564304.0245425864</v>
      </c>
      <c r="AW80" s="130">
        <v>0</v>
      </c>
      <c r="AX80" s="132">
        <v>77814467.922093764</v>
      </c>
      <c r="AY80" s="130">
        <v>2589947.0647880123</v>
      </c>
      <c r="AZ80" s="130">
        <v>0</v>
      </c>
      <c r="BA80" s="132">
        <v>75224520.85730575</v>
      </c>
      <c r="BB80" s="130">
        <v>2615846.5354358926</v>
      </c>
      <c r="BC80" s="130">
        <v>0</v>
      </c>
      <c r="BD80" s="132">
        <v>72608674.32186985</v>
      </c>
      <c r="BE80" s="130">
        <v>2642005.0007902514</v>
      </c>
      <c r="BF80" s="130">
        <v>0</v>
      </c>
      <c r="BG80" s="132">
        <v>69966669.321079597</v>
      </c>
      <c r="BJ80" s="244">
        <v>92824445.206478477</v>
      </c>
      <c r="BK80" s="244">
        <v>85431463.92715846</v>
      </c>
      <c r="BL80" s="244">
        <v>77814467.922093764</v>
      </c>
      <c r="BM80" s="244">
        <v>69966669.321079597</v>
      </c>
    </row>
    <row r="81" spans="2:65" x14ac:dyDescent="0.25">
      <c r="B81" s="235">
        <v>73</v>
      </c>
      <c r="C81" s="248">
        <v>44</v>
      </c>
      <c r="D81" s="248">
        <v>9</v>
      </c>
      <c r="E81" s="248">
        <v>16</v>
      </c>
      <c r="F81" s="248">
        <v>4</v>
      </c>
      <c r="G81" s="248">
        <v>0</v>
      </c>
      <c r="H81" s="248">
        <v>0</v>
      </c>
      <c r="I81" s="235" t="s">
        <v>1601</v>
      </c>
      <c r="J81" s="235" t="s">
        <v>1598</v>
      </c>
      <c r="K81" s="131">
        <v>2740</v>
      </c>
      <c r="L81" s="59" t="s">
        <v>239</v>
      </c>
      <c r="M81" s="132">
        <v>0</v>
      </c>
      <c r="N81" s="132">
        <v>0</v>
      </c>
      <c r="O81" s="132">
        <v>0</v>
      </c>
      <c r="P81" s="132">
        <v>0</v>
      </c>
      <c r="Q81" s="131" t="s">
        <v>96</v>
      </c>
      <c r="R81" s="139" t="s">
        <v>254</v>
      </c>
      <c r="S81" s="138" t="s">
        <v>164</v>
      </c>
      <c r="T81" s="138" t="s">
        <v>164</v>
      </c>
      <c r="U81" s="138" t="s">
        <v>151</v>
      </c>
      <c r="V81" s="128">
        <v>2710</v>
      </c>
      <c r="W81" s="138" t="s">
        <v>585</v>
      </c>
      <c r="X81" s="130">
        <v>0</v>
      </c>
      <c r="Y81" s="130">
        <v>0</v>
      </c>
      <c r="Z81" s="132">
        <v>0</v>
      </c>
      <c r="AA81" s="130">
        <v>0</v>
      </c>
      <c r="AB81" s="130">
        <v>0</v>
      </c>
      <c r="AC81" s="132">
        <v>0</v>
      </c>
      <c r="AD81" s="130">
        <v>0</v>
      </c>
      <c r="AE81" s="130">
        <v>0</v>
      </c>
      <c r="AF81" s="132">
        <v>0</v>
      </c>
      <c r="AG81" s="130">
        <v>0</v>
      </c>
      <c r="AH81" s="130">
        <v>0</v>
      </c>
      <c r="AI81" s="132">
        <v>0</v>
      </c>
      <c r="AJ81" s="130">
        <v>0</v>
      </c>
      <c r="AK81" s="130">
        <v>0</v>
      </c>
      <c r="AL81" s="132">
        <v>0</v>
      </c>
      <c r="AM81" s="130">
        <v>0</v>
      </c>
      <c r="AN81" s="130">
        <v>0</v>
      </c>
      <c r="AO81" s="132">
        <v>0</v>
      </c>
      <c r="AP81" s="130">
        <v>0</v>
      </c>
      <c r="AQ81" s="130">
        <v>0</v>
      </c>
      <c r="AR81" s="132">
        <v>0</v>
      </c>
      <c r="AS81" s="130">
        <v>0</v>
      </c>
      <c r="AT81" s="130">
        <v>0</v>
      </c>
      <c r="AU81" s="132">
        <v>0</v>
      </c>
      <c r="AV81" s="130">
        <v>0</v>
      </c>
      <c r="AW81" s="130">
        <v>0</v>
      </c>
      <c r="AX81" s="132">
        <v>0</v>
      </c>
      <c r="AY81" s="130">
        <v>0</v>
      </c>
      <c r="AZ81" s="130">
        <v>0</v>
      </c>
      <c r="BA81" s="132">
        <v>0</v>
      </c>
      <c r="BB81" s="130">
        <v>0</v>
      </c>
      <c r="BC81" s="130">
        <v>0</v>
      </c>
      <c r="BD81" s="132">
        <v>0</v>
      </c>
      <c r="BE81" s="130">
        <v>0</v>
      </c>
      <c r="BF81" s="130">
        <v>0</v>
      </c>
      <c r="BG81" s="132">
        <v>0</v>
      </c>
      <c r="BJ81" s="244">
        <v>0</v>
      </c>
      <c r="BK81" s="244">
        <v>0</v>
      </c>
      <c r="BL81" s="244">
        <v>0</v>
      </c>
      <c r="BM81" s="244">
        <v>0</v>
      </c>
    </row>
    <row r="82" spans="2:65" x14ac:dyDescent="0.25">
      <c r="B82" s="235">
        <v>74</v>
      </c>
      <c r="C82" s="248">
        <v>44</v>
      </c>
      <c r="D82" s="248">
        <v>9</v>
      </c>
      <c r="E82" s="248">
        <v>16</v>
      </c>
      <c r="F82" s="248">
        <v>5</v>
      </c>
      <c r="G82" s="248">
        <v>0</v>
      </c>
      <c r="H82" s="248">
        <v>0</v>
      </c>
      <c r="I82" s="235" t="s">
        <v>1602</v>
      </c>
      <c r="J82" s="235" t="s">
        <v>1598</v>
      </c>
      <c r="K82" s="131">
        <v>2750</v>
      </c>
      <c r="L82" s="59" t="s">
        <v>240</v>
      </c>
      <c r="M82" s="132">
        <v>0</v>
      </c>
      <c r="N82" s="132">
        <v>0</v>
      </c>
      <c r="O82" s="132">
        <v>0</v>
      </c>
      <c r="P82" s="132">
        <v>0</v>
      </c>
      <c r="Q82" s="131" t="s">
        <v>96</v>
      </c>
      <c r="R82" s="139" t="s">
        <v>254</v>
      </c>
      <c r="S82" s="138" t="s">
        <v>164</v>
      </c>
      <c r="T82" s="138" t="s">
        <v>164</v>
      </c>
      <c r="U82" s="138" t="s">
        <v>151</v>
      </c>
      <c r="V82" s="128">
        <v>2710</v>
      </c>
      <c r="W82" s="138" t="s">
        <v>585</v>
      </c>
      <c r="X82" s="130">
        <v>0</v>
      </c>
      <c r="Y82" s="130">
        <v>0</v>
      </c>
      <c r="Z82" s="132">
        <v>0</v>
      </c>
      <c r="AA82" s="130">
        <v>0</v>
      </c>
      <c r="AB82" s="130">
        <v>0</v>
      </c>
      <c r="AC82" s="132">
        <v>0</v>
      </c>
      <c r="AD82" s="130">
        <v>0</v>
      </c>
      <c r="AE82" s="130">
        <v>0</v>
      </c>
      <c r="AF82" s="132">
        <v>0</v>
      </c>
      <c r="AG82" s="130">
        <v>0</v>
      </c>
      <c r="AH82" s="130">
        <v>0</v>
      </c>
      <c r="AI82" s="132">
        <v>0</v>
      </c>
      <c r="AJ82" s="130">
        <v>0</v>
      </c>
      <c r="AK82" s="130">
        <v>0</v>
      </c>
      <c r="AL82" s="132">
        <v>0</v>
      </c>
      <c r="AM82" s="130">
        <v>0</v>
      </c>
      <c r="AN82" s="130">
        <v>0</v>
      </c>
      <c r="AO82" s="132">
        <v>0</v>
      </c>
      <c r="AP82" s="130">
        <v>0</v>
      </c>
      <c r="AQ82" s="130">
        <v>0</v>
      </c>
      <c r="AR82" s="132">
        <v>0</v>
      </c>
      <c r="AS82" s="130">
        <v>0</v>
      </c>
      <c r="AT82" s="130">
        <v>0</v>
      </c>
      <c r="AU82" s="132">
        <v>0</v>
      </c>
      <c r="AV82" s="130">
        <v>0</v>
      </c>
      <c r="AW82" s="130">
        <v>0</v>
      </c>
      <c r="AX82" s="132">
        <v>0</v>
      </c>
      <c r="AY82" s="130">
        <v>0</v>
      </c>
      <c r="AZ82" s="130">
        <v>0</v>
      </c>
      <c r="BA82" s="132">
        <v>0</v>
      </c>
      <c r="BB82" s="130">
        <v>0</v>
      </c>
      <c r="BC82" s="130">
        <v>0</v>
      </c>
      <c r="BD82" s="132">
        <v>0</v>
      </c>
      <c r="BE82" s="130">
        <v>0</v>
      </c>
      <c r="BF82" s="130">
        <v>0</v>
      </c>
      <c r="BG82" s="132">
        <v>0</v>
      </c>
      <c r="BJ82" s="244">
        <v>0</v>
      </c>
      <c r="BK82" s="244">
        <v>0</v>
      </c>
      <c r="BL82" s="244">
        <v>0</v>
      </c>
      <c r="BM82" s="244">
        <v>0</v>
      </c>
    </row>
    <row r="83" spans="2:65" x14ac:dyDescent="0.25">
      <c r="B83" s="235">
        <v>75</v>
      </c>
      <c r="C83" s="248">
        <v>44</v>
      </c>
      <c r="D83" s="248">
        <v>9</v>
      </c>
      <c r="E83" s="248">
        <v>16</v>
      </c>
      <c r="F83" s="248">
        <v>6</v>
      </c>
      <c r="G83" s="248">
        <v>0</v>
      </c>
      <c r="H83" s="248">
        <v>0</v>
      </c>
      <c r="I83" s="235" t="s">
        <v>1603</v>
      </c>
      <c r="J83" s="235" t="s">
        <v>1598</v>
      </c>
      <c r="K83" s="131">
        <v>2760</v>
      </c>
      <c r="L83" s="59" t="s">
        <v>241</v>
      </c>
      <c r="M83" s="132">
        <v>0</v>
      </c>
      <c r="N83" s="132">
        <v>0</v>
      </c>
      <c r="O83" s="132">
        <v>0</v>
      </c>
      <c r="P83" s="132">
        <v>0</v>
      </c>
      <c r="Q83" s="131" t="s">
        <v>96</v>
      </c>
      <c r="R83" s="139" t="s">
        <v>254</v>
      </c>
      <c r="S83" s="138" t="s">
        <v>164</v>
      </c>
      <c r="T83" s="138" t="s">
        <v>164</v>
      </c>
      <c r="U83" s="138" t="s">
        <v>151</v>
      </c>
      <c r="V83" s="128">
        <v>2710</v>
      </c>
      <c r="W83" s="138" t="s">
        <v>585</v>
      </c>
      <c r="X83" s="130">
        <v>0</v>
      </c>
      <c r="Y83" s="130">
        <v>0</v>
      </c>
      <c r="Z83" s="132">
        <v>0</v>
      </c>
      <c r="AA83" s="130">
        <v>0</v>
      </c>
      <c r="AB83" s="130">
        <v>0</v>
      </c>
      <c r="AC83" s="132">
        <v>0</v>
      </c>
      <c r="AD83" s="130">
        <v>0</v>
      </c>
      <c r="AE83" s="130">
        <v>0</v>
      </c>
      <c r="AF83" s="132">
        <v>0</v>
      </c>
      <c r="AG83" s="130">
        <v>0</v>
      </c>
      <c r="AH83" s="130">
        <v>0</v>
      </c>
      <c r="AI83" s="132">
        <v>0</v>
      </c>
      <c r="AJ83" s="130">
        <v>0</v>
      </c>
      <c r="AK83" s="130">
        <v>0</v>
      </c>
      <c r="AL83" s="132">
        <v>0</v>
      </c>
      <c r="AM83" s="130">
        <v>0</v>
      </c>
      <c r="AN83" s="130">
        <v>0</v>
      </c>
      <c r="AO83" s="132">
        <v>0</v>
      </c>
      <c r="AP83" s="130">
        <v>0</v>
      </c>
      <c r="AQ83" s="130">
        <v>0</v>
      </c>
      <c r="AR83" s="132">
        <v>0</v>
      </c>
      <c r="AS83" s="130">
        <v>0</v>
      </c>
      <c r="AT83" s="130">
        <v>0</v>
      </c>
      <c r="AU83" s="132">
        <v>0</v>
      </c>
      <c r="AV83" s="130">
        <v>0</v>
      </c>
      <c r="AW83" s="130">
        <v>0</v>
      </c>
      <c r="AX83" s="132">
        <v>0</v>
      </c>
      <c r="AY83" s="130">
        <v>0</v>
      </c>
      <c r="AZ83" s="130">
        <v>0</v>
      </c>
      <c r="BA83" s="132">
        <v>0</v>
      </c>
      <c r="BB83" s="130">
        <v>0</v>
      </c>
      <c r="BC83" s="130">
        <v>0</v>
      </c>
      <c r="BD83" s="132">
        <v>0</v>
      </c>
      <c r="BE83" s="130">
        <v>0</v>
      </c>
      <c r="BF83" s="130">
        <v>0</v>
      </c>
      <c r="BG83" s="132">
        <v>0</v>
      </c>
      <c r="BJ83" s="244">
        <v>0</v>
      </c>
      <c r="BK83" s="244">
        <v>0</v>
      </c>
      <c r="BL83" s="244">
        <v>0</v>
      </c>
      <c r="BM83" s="244">
        <v>0</v>
      </c>
    </row>
    <row r="84" spans="2:65" x14ac:dyDescent="0.25">
      <c r="B84" s="235">
        <v>76</v>
      </c>
      <c r="C84" s="248">
        <v>44</v>
      </c>
      <c r="D84" s="248">
        <v>9</v>
      </c>
      <c r="E84" s="248">
        <v>16</v>
      </c>
      <c r="F84" s="248">
        <v>6</v>
      </c>
      <c r="G84" s="248">
        <v>1</v>
      </c>
      <c r="H84" s="248">
        <v>0</v>
      </c>
      <c r="I84" s="235" t="s">
        <v>1209</v>
      </c>
      <c r="J84" s="235" t="s">
        <v>1604</v>
      </c>
      <c r="K84" s="131">
        <v>3100</v>
      </c>
      <c r="L84" s="59" t="s">
        <v>64</v>
      </c>
      <c r="M84" s="132">
        <v>900000000</v>
      </c>
      <c r="N84" s="132">
        <v>0</v>
      </c>
      <c r="O84" s="132">
        <v>0</v>
      </c>
      <c r="P84" s="132">
        <v>900000000</v>
      </c>
      <c r="Q84" s="131" t="s">
        <v>96</v>
      </c>
      <c r="R84" s="139" t="s">
        <v>255</v>
      </c>
      <c r="S84" s="138" t="s">
        <v>308</v>
      </c>
      <c r="T84" s="138" t="s">
        <v>315</v>
      </c>
      <c r="U84" s="138" t="s">
        <v>153</v>
      </c>
      <c r="V84" s="128">
        <v>3010</v>
      </c>
      <c r="W84" s="138" t="s">
        <v>593</v>
      </c>
      <c r="X84" s="130">
        <v>0</v>
      </c>
      <c r="Y84" s="130">
        <v>0</v>
      </c>
      <c r="Z84" s="132">
        <v>900000000</v>
      </c>
      <c r="AA84" s="130">
        <v>0</v>
      </c>
      <c r="AB84" s="130">
        <v>0</v>
      </c>
      <c r="AC84" s="132">
        <v>900000000</v>
      </c>
      <c r="AD84" s="130">
        <v>0</v>
      </c>
      <c r="AE84" s="130">
        <v>0</v>
      </c>
      <c r="AF84" s="132">
        <v>900000000</v>
      </c>
      <c r="AG84" s="130">
        <v>0</v>
      </c>
      <c r="AH84" s="130">
        <v>0</v>
      </c>
      <c r="AI84" s="132">
        <v>900000000</v>
      </c>
      <c r="AJ84" s="130">
        <v>0</v>
      </c>
      <c r="AK84" s="130">
        <v>0</v>
      </c>
      <c r="AL84" s="132">
        <v>900000000</v>
      </c>
      <c r="AM84" s="130">
        <v>0</v>
      </c>
      <c r="AN84" s="130">
        <v>0</v>
      </c>
      <c r="AO84" s="132">
        <v>900000000</v>
      </c>
      <c r="AP84" s="130">
        <v>0</v>
      </c>
      <c r="AQ84" s="130">
        <v>0</v>
      </c>
      <c r="AR84" s="132">
        <v>900000000</v>
      </c>
      <c r="AS84" s="130">
        <v>0</v>
      </c>
      <c r="AT84" s="130">
        <v>0</v>
      </c>
      <c r="AU84" s="132">
        <v>900000000</v>
      </c>
      <c r="AV84" s="130">
        <v>0</v>
      </c>
      <c r="AW84" s="130">
        <v>0</v>
      </c>
      <c r="AX84" s="132">
        <v>900000000</v>
      </c>
      <c r="AY84" s="130">
        <v>0</v>
      </c>
      <c r="AZ84" s="130">
        <v>0</v>
      </c>
      <c r="BA84" s="132">
        <v>900000000</v>
      </c>
      <c r="BB84" s="130">
        <v>0</v>
      </c>
      <c r="BC84" s="130">
        <v>0</v>
      </c>
      <c r="BD84" s="132">
        <v>900000000</v>
      </c>
      <c r="BE84" s="130">
        <v>0</v>
      </c>
      <c r="BF84" s="130">
        <v>0</v>
      </c>
      <c r="BG84" s="132">
        <v>900000000</v>
      </c>
      <c r="BJ84" s="244">
        <v>900000000</v>
      </c>
      <c r="BK84" s="244">
        <v>900000000</v>
      </c>
      <c r="BL84" s="244">
        <v>900000000</v>
      </c>
      <c r="BM84" s="244">
        <v>900000000</v>
      </c>
    </row>
    <row r="85" spans="2:65" x14ac:dyDescent="0.25">
      <c r="B85" s="235">
        <v>77</v>
      </c>
      <c r="C85" s="248">
        <v>44</v>
      </c>
      <c r="D85" s="248">
        <v>9</v>
      </c>
      <c r="E85" s="248">
        <v>16</v>
      </c>
      <c r="F85" s="248">
        <v>6</v>
      </c>
      <c r="G85" s="248">
        <v>2</v>
      </c>
      <c r="H85" s="248">
        <v>0</v>
      </c>
      <c r="I85" s="235" t="s">
        <v>1605</v>
      </c>
      <c r="J85" s="235" t="s">
        <v>1604</v>
      </c>
      <c r="K85" s="131">
        <v>3110</v>
      </c>
      <c r="L85" s="59" t="s">
        <v>65</v>
      </c>
      <c r="M85" s="132">
        <v>250000000</v>
      </c>
      <c r="N85" s="132">
        <v>0</v>
      </c>
      <c r="O85" s="132">
        <v>165000000</v>
      </c>
      <c r="P85" s="132">
        <v>415000000</v>
      </c>
      <c r="Q85" s="131" t="s">
        <v>96</v>
      </c>
      <c r="R85" s="139" t="s">
        <v>255</v>
      </c>
      <c r="S85" s="138" t="s">
        <v>308</v>
      </c>
      <c r="T85" s="138" t="s">
        <v>315</v>
      </c>
      <c r="U85" s="138" t="s">
        <v>153</v>
      </c>
      <c r="V85" s="128">
        <v>3010</v>
      </c>
      <c r="W85" s="138" t="s">
        <v>593</v>
      </c>
      <c r="X85" s="130">
        <v>0</v>
      </c>
      <c r="Y85" s="130">
        <v>0</v>
      </c>
      <c r="Z85" s="132">
        <v>250000000</v>
      </c>
      <c r="AA85" s="130">
        <v>0</v>
      </c>
      <c r="AB85" s="130">
        <v>0</v>
      </c>
      <c r="AC85" s="132">
        <v>250000000</v>
      </c>
      <c r="AD85" s="130">
        <v>0</v>
      </c>
      <c r="AE85" s="130">
        <v>0</v>
      </c>
      <c r="AF85" s="132">
        <v>250000000</v>
      </c>
      <c r="AG85" s="130">
        <v>0</v>
      </c>
      <c r="AH85" s="130">
        <v>0</v>
      </c>
      <c r="AI85" s="132">
        <v>250000000</v>
      </c>
      <c r="AJ85" s="130">
        <v>0</v>
      </c>
      <c r="AK85" s="130">
        <v>0</v>
      </c>
      <c r="AL85" s="132">
        <v>250000000</v>
      </c>
      <c r="AM85" s="130">
        <v>0</v>
      </c>
      <c r="AN85" s="130">
        <v>0</v>
      </c>
      <c r="AO85" s="132">
        <v>250000000</v>
      </c>
      <c r="AP85" s="130">
        <v>0</v>
      </c>
      <c r="AQ85" s="130">
        <v>0</v>
      </c>
      <c r="AR85" s="132">
        <v>250000000</v>
      </c>
      <c r="AS85" s="130">
        <v>0</v>
      </c>
      <c r="AT85" s="130">
        <v>0</v>
      </c>
      <c r="AU85" s="132">
        <v>250000000</v>
      </c>
      <c r="AV85" s="130">
        <v>0</v>
      </c>
      <c r="AW85" s="130">
        <v>0</v>
      </c>
      <c r="AX85" s="132">
        <v>250000000</v>
      </c>
      <c r="AY85" s="130">
        <v>0</v>
      </c>
      <c r="AZ85" s="130">
        <v>0</v>
      </c>
      <c r="BA85" s="132">
        <v>250000000</v>
      </c>
      <c r="BB85" s="130">
        <v>0</v>
      </c>
      <c r="BC85" s="130">
        <v>0</v>
      </c>
      <c r="BD85" s="132">
        <v>250000000</v>
      </c>
      <c r="BE85" s="130">
        <v>0</v>
      </c>
      <c r="BF85" s="130">
        <v>165000000</v>
      </c>
      <c r="BG85" s="132">
        <v>415000000</v>
      </c>
      <c r="BJ85" s="244">
        <v>250000000</v>
      </c>
      <c r="BK85" s="244">
        <v>250000000</v>
      </c>
      <c r="BL85" s="244">
        <v>250000000</v>
      </c>
      <c r="BM85" s="244">
        <v>415000000</v>
      </c>
    </row>
    <row r="86" spans="2:65" x14ac:dyDescent="0.25">
      <c r="B86" s="235">
        <v>78</v>
      </c>
      <c r="C86" s="248">
        <v>44</v>
      </c>
      <c r="D86" s="248">
        <v>9</v>
      </c>
      <c r="E86" s="248">
        <v>16</v>
      </c>
      <c r="F86" s="248">
        <v>6</v>
      </c>
      <c r="G86" s="248">
        <v>3</v>
      </c>
      <c r="H86" s="248">
        <v>0</v>
      </c>
      <c r="I86" s="235" t="s">
        <v>1606</v>
      </c>
      <c r="J86" s="235" t="s">
        <v>1604</v>
      </c>
      <c r="K86" s="131">
        <v>3120</v>
      </c>
      <c r="L86" s="59" t="s">
        <v>66</v>
      </c>
      <c r="M86" s="132">
        <v>250000000</v>
      </c>
      <c r="N86" s="132">
        <v>0</v>
      </c>
      <c r="O86" s="132">
        <v>0</v>
      </c>
      <c r="P86" s="132">
        <v>250000000</v>
      </c>
      <c r="Q86" s="131" t="s">
        <v>96</v>
      </c>
      <c r="R86" s="139" t="s">
        <v>255</v>
      </c>
      <c r="S86" s="138" t="s">
        <v>308</v>
      </c>
      <c r="T86" s="138" t="s">
        <v>315</v>
      </c>
      <c r="U86" s="138" t="s">
        <v>153</v>
      </c>
      <c r="V86" s="128">
        <v>3010</v>
      </c>
      <c r="W86" s="138" t="s">
        <v>593</v>
      </c>
      <c r="X86" s="130">
        <v>0</v>
      </c>
      <c r="Y86" s="130">
        <v>0</v>
      </c>
      <c r="Z86" s="132">
        <v>250000000</v>
      </c>
      <c r="AA86" s="130">
        <v>0</v>
      </c>
      <c r="AB86" s="130">
        <v>0</v>
      </c>
      <c r="AC86" s="132">
        <v>250000000</v>
      </c>
      <c r="AD86" s="130">
        <v>0</v>
      </c>
      <c r="AE86" s="130">
        <v>0</v>
      </c>
      <c r="AF86" s="132">
        <v>250000000</v>
      </c>
      <c r="AG86" s="130">
        <v>0</v>
      </c>
      <c r="AH86" s="130">
        <v>0</v>
      </c>
      <c r="AI86" s="132">
        <v>250000000</v>
      </c>
      <c r="AJ86" s="130">
        <v>0</v>
      </c>
      <c r="AK86" s="130">
        <v>0</v>
      </c>
      <c r="AL86" s="132">
        <v>250000000</v>
      </c>
      <c r="AM86" s="130">
        <v>0</v>
      </c>
      <c r="AN86" s="130">
        <v>0</v>
      </c>
      <c r="AO86" s="132">
        <v>250000000</v>
      </c>
      <c r="AP86" s="130">
        <v>0</v>
      </c>
      <c r="AQ86" s="130">
        <v>0</v>
      </c>
      <c r="AR86" s="132">
        <v>250000000</v>
      </c>
      <c r="AS86" s="130">
        <v>0</v>
      </c>
      <c r="AT86" s="130">
        <v>0</v>
      </c>
      <c r="AU86" s="132">
        <v>250000000</v>
      </c>
      <c r="AV86" s="130">
        <v>0</v>
      </c>
      <c r="AW86" s="130">
        <v>0</v>
      </c>
      <c r="AX86" s="132">
        <v>250000000</v>
      </c>
      <c r="AY86" s="130">
        <v>0</v>
      </c>
      <c r="AZ86" s="130">
        <v>0</v>
      </c>
      <c r="BA86" s="132">
        <v>250000000</v>
      </c>
      <c r="BB86" s="130">
        <v>0</v>
      </c>
      <c r="BC86" s="130">
        <v>0</v>
      </c>
      <c r="BD86" s="132">
        <v>250000000</v>
      </c>
      <c r="BE86" s="130">
        <v>0</v>
      </c>
      <c r="BF86" s="130">
        <v>0</v>
      </c>
      <c r="BG86" s="132">
        <v>250000000</v>
      </c>
      <c r="BJ86" s="244">
        <v>250000000</v>
      </c>
      <c r="BK86" s="244">
        <v>250000000</v>
      </c>
      <c r="BL86" s="244">
        <v>250000000</v>
      </c>
      <c r="BM86" s="244">
        <v>250000000</v>
      </c>
    </row>
    <row r="87" spans="2:65" x14ac:dyDescent="0.25">
      <c r="B87" s="235">
        <v>79</v>
      </c>
      <c r="C87" s="248">
        <v>44</v>
      </c>
      <c r="D87" s="248">
        <v>9</v>
      </c>
      <c r="E87" s="248">
        <v>16</v>
      </c>
      <c r="F87" s="248">
        <v>6</v>
      </c>
      <c r="G87" s="248">
        <v>4</v>
      </c>
      <c r="H87" s="248">
        <v>0</v>
      </c>
      <c r="I87" s="235" t="s">
        <v>1607</v>
      </c>
      <c r="J87" s="235" t="s">
        <v>1604</v>
      </c>
      <c r="K87" s="131">
        <v>3130</v>
      </c>
      <c r="L87" s="59" t="s">
        <v>243</v>
      </c>
      <c r="M87" s="132">
        <v>0</v>
      </c>
      <c r="N87" s="132">
        <v>0</v>
      </c>
      <c r="O87" s="132">
        <v>0</v>
      </c>
      <c r="P87" s="132">
        <v>0</v>
      </c>
      <c r="Q87" s="131" t="s">
        <v>96</v>
      </c>
      <c r="R87" s="139" t="s">
        <v>255</v>
      </c>
      <c r="S87" s="138" t="s">
        <v>308</v>
      </c>
      <c r="T87" s="138" t="s">
        <v>315</v>
      </c>
      <c r="U87" s="138" t="s">
        <v>153</v>
      </c>
      <c r="V87" s="128">
        <v>3010</v>
      </c>
      <c r="W87" s="138" t="s">
        <v>593</v>
      </c>
      <c r="X87" s="130">
        <v>0</v>
      </c>
      <c r="Y87" s="130">
        <v>0</v>
      </c>
      <c r="Z87" s="132">
        <v>0</v>
      </c>
      <c r="AA87" s="130">
        <v>0</v>
      </c>
      <c r="AB87" s="130">
        <v>0</v>
      </c>
      <c r="AC87" s="132">
        <v>0</v>
      </c>
      <c r="AD87" s="130">
        <v>0</v>
      </c>
      <c r="AE87" s="130">
        <v>0</v>
      </c>
      <c r="AF87" s="132">
        <v>0</v>
      </c>
      <c r="AG87" s="130">
        <v>0</v>
      </c>
      <c r="AH87" s="130">
        <v>0</v>
      </c>
      <c r="AI87" s="132">
        <v>0</v>
      </c>
      <c r="AJ87" s="130">
        <v>0</v>
      </c>
      <c r="AK87" s="130">
        <v>0</v>
      </c>
      <c r="AL87" s="132">
        <v>0</v>
      </c>
      <c r="AM87" s="130">
        <v>0</v>
      </c>
      <c r="AN87" s="130">
        <v>0</v>
      </c>
      <c r="AO87" s="132">
        <v>0</v>
      </c>
      <c r="AP87" s="130">
        <v>0</v>
      </c>
      <c r="AQ87" s="130">
        <v>0</v>
      </c>
      <c r="AR87" s="132">
        <v>0</v>
      </c>
      <c r="AS87" s="130">
        <v>0</v>
      </c>
      <c r="AT87" s="130">
        <v>0</v>
      </c>
      <c r="AU87" s="132">
        <v>0</v>
      </c>
      <c r="AV87" s="130">
        <v>0</v>
      </c>
      <c r="AW87" s="130">
        <v>0</v>
      </c>
      <c r="AX87" s="132">
        <v>0</v>
      </c>
      <c r="AY87" s="130">
        <v>0</v>
      </c>
      <c r="AZ87" s="130">
        <v>0</v>
      </c>
      <c r="BA87" s="132">
        <v>0</v>
      </c>
      <c r="BB87" s="130">
        <v>0</v>
      </c>
      <c r="BC87" s="130">
        <v>0</v>
      </c>
      <c r="BD87" s="132">
        <v>0</v>
      </c>
      <c r="BE87" s="130">
        <v>0</v>
      </c>
      <c r="BF87" s="130">
        <v>0</v>
      </c>
      <c r="BG87" s="132">
        <v>0</v>
      </c>
      <c r="BJ87" s="244">
        <v>0</v>
      </c>
      <c r="BK87" s="244">
        <v>0</v>
      </c>
      <c r="BL87" s="244">
        <v>0</v>
      </c>
      <c r="BM87" s="244">
        <v>0</v>
      </c>
    </row>
    <row r="88" spans="2:65" x14ac:dyDescent="0.25">
      <c r="B88" s="235">
        <v>80</v>
      </c>
      <c r="C88" s="248">
        <v>44</v>
      </c>
      <c r="D88" s="248">
        <v>9</v>
      </c>
      <c r="E88" s="248">
        <v>16</v>
      </c>
      <c r="F88" s="248">
        <v>6</v>
      </c>
      <c r="G88" s="248">
        <v>5</v>
      </c>
      <c r="H88" s="248">
        <v>0</v>
      </c>
      <c r="I88" s="235" t="s">
        <v>1608</v>
      </c>
      <c r="J88" s="235" t="s">
        <v>1604</v>
      </c>
      <c r="K88" s="131">
        <v>3140</v>
      </c>
      <c r="L88" s="59" t="s">
        <v>244</v>
      </c>
      <c r="M88" s="132">
        <v>0</v>
      </c>
      <c r="N88" s="132">
        <v>0</v>
      </c>
      <c r="O88" s="132">
        <v>0</v>
      </c>
      <c r="P88" s="132">
        <v>0</v>
      </c>
      <c r="Q88" s="131" t="s">
        <v>96</v>
      </c>
      <c r="R88" s="139" t="s">
        <v>255</v>
      </c>
      <c r="S88" s="138" t="s">
        <v>308</v>
      </c>
      <c r="T88" s="138" t="s">
        <v>315</v>
      </c>
      <c r="U88" s="138" t="s">
        <v>153</v>
      </c>
      <c r="V88" s="128">
        <v>3010</v>
      </c>
      <c r="W88" s="138" t="s">
        <v>593</v>
      </c>
      <c r="X88" s="130">
        <v>0</v>
      </c>
      <c r="Y88" s="130">
        <v>0</v>
      </c>
      <c r="Z88" s="132">
        <v>0</v>
      </c>
      <c r="AA88" s="130">
        <v>0</v>
      </c>
      <c r="AB88" s="130">
        <v>0</v>
      </c>
      <c r="AC88" s="132">
        <v>0</v>
      </c>
      <c r="AD88" s="130">
        <v>0</v>
      </c>
      <c r="AE88" s="130">
        <v>0</v>
      </c>
      <c r="AF88" s="132">
        <v>0</v>
      </c>
      <c r="AG88" s="130">
        <v>0</v>
      </c>
      <c r="AH88" s="130">
        <v>0</v>
      </c>
      <c r="AI88" s="132">
        <v>0</v>
      </c>
      <c r="AJ88" s="130">
        <v>0</v>
      </c>
      <c r="AK88" s="130">
        <v>0</v>
      </c>
      <c r="AL88" s="132">
        <v>0</v>
      </c>
      <c r="AM88" s="130">
        <v>0</v>
      </c>
      <c r="AN88" s="130">
        <v>0</v>
      </c>
      <c r="AO88" s="132">
        <v>0</v>
      </c>
      <c r="AP88" s="130">
        <v>0</v>
      </c>
      <c r="AQ88" s="130">
        <v>0</v>
      </c>
      <c r="AR88" s="132">
        <v>0</v>
      </c>
      <c r="AS88" s="130">
        <v>0</v>
      </c>
      <c r="AT88" s="130">
        <v>0</v>
      </c>
      <c r="AU88" s="132">
        <v>0</v>
      </c>
      <c r="AV88" s="130">
        <v>0</v>
      </c>
      <c r="AW88" s="130">
        <v>0</v>
      </c>
      <c r="AX88" s="132">
        <v>0</v>
      </c>
      <c r="AY88" s="130">
        <v>0</v>
      </c>
      <c r="AZ88" s="130">
        <v>0</v>
      </c>
      <c r="BA88" s="132">
        <v>0</v>
      </c>
      <c r="BB88" s="130">
        <v>0</v>
      </c>
      <c r="BC88" s="130">
        <v>0</v>
      </c>
      <c r="BD88" s="132">
        <v>0</v>
      </c>
      <c r="BE88" s="130">
        <v>0</v>
      </c>
      <c r="BF88" s="130">
        <v>0</v>
      </c>
      <c r="BG88" s="132">
        <v>0</v>
      </c>
      <c r="BJ88" s="244">
        <v>0</v>
      </c>
      <c r="BK88" s="244">
        <v>0</v>
      </c>
      <c r="BL88" s="244">
        <v>0</v>
      </c>
      <c r="BM88" s="244">
        <v>0</v>
      </c>
    </row>
    <row r="89" spans="2:65" x14ac:dyDescent="0.25">
      <c r="B89" s="235">
        <v>81</v>
      </c>
      <c r="C89" s="248">
        <v>44</v>
      </c>
      <c r="D89" s="248">
        <v>9</v>
      </c>
      <c r="E89" s="248">
        <v>16</v>
      </c>
      <c r="F89" s="248">
        <v>6</v>
      </c>
      <c r="G89" s="248">
        <v>6</v>
      </c>
      <c r="H89" s="248">
        <v>0</v>
      </c>
      <c r="I89" s="235" t="s">
        <v>1609</v>
      </c>
      <c r="J89" s="235" t="s">
        <v>1610</v>
      </c>
      <c r="K89" s="131">
        <v>3200</v>
      </c>
      <c r="L89" s="59" t="s">
        <v>70</v>
      </c>
      <c r="M89" s="132">
        <v>1243959651.03</v>
      </c>
      <c r="N89" s="132">
        <v>550000000</v>
      </c>
      <c r="O89" s="132">
        <v>0</v>
      </c>
      <c r="P89" s="132">
        <v>693959651.02999997</v>
      </c>
      <c r="Q89" s="131" t="s">
        <v>96</v>
      </c>
      <c r="R89" s="139" t="s">
        <v>255</v>
      </c>
      <c r="S89" s="138" t="s">
        <v>308</v>
      </c>
      <c r="T89" s="138" t="s">
        <v>315</v>
      </c>
      <c r="U89" s="138" t="s">
        <v>154</v>
      </c>
      <c r="V89" s="128">
        <v>3200</v>
      </c>
      <c r="W89" s="138" t="s">
        <v>601</v>
      </c>
      <c r="X89" s="130">
        <v>0</v>
      </c>
      <c r="Y89" s="130">
        <v>0</v>
      </c>
      <c r="Z89" s="132">
        <v>1243959651.03</v>
      </c>
      <c r="AA89" s="130">
        <v>0</v>
      </c>
      <c r="AB89" s="130">
        <v>0</v>
      </c>
      <c r="AC89" s="132">
        <v>1243959651.03</v>
      </c>
      <c r="AD89" s="130">
        <v>0</v>
      </c>
      <c r="AE89" s="130">
        <v>0</v>
      </c>
      <c r="AF89" s="132">
        <v>1243959651.03</v>
      </c>
      <c r="AG89" s="130">
        <v>0</v>
      </c>
      <c r="AH89" s="130">
        <v>0</v>
      </c>
      <c r="AI89" s="132">
        <v>1243959651.03</v>
      </c>
      <c r="AJ89" s="130">
        <v>0</v>
      </c>
      <c r="AK89" s="130">
        <v>0</v>
      </c>
      <c r="AL89" s="132">
        <v>1243959651.03</v>
      </c>
      <c r="AM89" s="130">
        <v>0</v>
      </c>
      <c r="AN89" s="130">
        <v>0</v>
      </c>
      <c r="AO89" s="132">
        <v>1243959651.03</v>
      </c>
      <c r="AP89" s="130">
        <v>550000000</v>
      </c>
      <c r="AQ89" s="130">
        <v>0</v>
      </c>
      <c r="AR89" s="132">
        <v>693959651.02999997</v>
      </c>
      <c r="AS89" s="130">
        <v>0</v>
      </c>
      <c r="AT89" s="130">
        <v>0</v>
      </c>
      <c r="AU89" s="132">
        <v>693959651.02999997</v>
      </c>
      <c r="AV89" s="130">
        <v>0</v>
      </c>
      <c r="AW89" s="130">
        <v>0</v>
      </c>
      <c r="AX89" s="132">
        <v>693959651.02999997</v>
      </c>
      <c r="AY89" s="130">
        <v>0</v>
      </c>
      <c r="AZ89" s="130">
        <v>0</v>
      </c>
      <c r="BA89" s="132">
        <v>693959651.02999997</v>
      </c>
      <c r="BB89" s="130">
        <v>0</v>
      </c>
      <c r="BC89" s="130">
        <v>0</v>
      </c>
      <c r="BD89" s="132">
        <v>693959651.02999997</v>
      </c>
      <c r="BE89" s="130">
        <v>0</v>
      </c>
      <c r="BF89" s="130">
        <v>0</v>
      </c>
      <c r="BG89" s="132">
        <v>693959651.02999997</v>
      </c>
      <c r="BJ89" s="244">
        <v>1243959651.03</v>
      </c>
      <c r="BK89" s="244">
        <v>1243959651.03</v>
      </c>
      <c r="BL89" s="244">
        <v>693959651.02999997</v>
      </c>
      <c r="BM89" s="244">
        <v>693959651.02999997</v>
      </c>
    </row>
    <row r="90" spans="2:65" x14ac:dyDescent="0.25">
      <c r="B90" s="235">
        <v>82</v>
      </c>
      <c r="C90" s="248">
        <v>44</v>
      </c>
      <c r="D90" s="248">
        <v>9</v>
      </c>
      <c r="E90" s="248">
        <v>16</v>
      </c>
      <c r="F90" s="248">
        <v>6</v>
      </c>
      <c r="G90" s="248">
        <v>6</v>
      </c>
      <c r="H90" s="248">
        <v>1</v>
      </c>
      <c r="I90" s="235" t="s">
        <v>1611</v>
      </c>
      <c r="J90" s="235" t="s">
        <v>1612</v>
      </c>
      <c r="K90" s="131">
        <v>3300</v>
      </c>
      <c r="L90" s="59" t="s">
        <v>71</v>
      </c>
      <c r="M90" s="132">
        <v>0</v>
      </c>
      <c r="N90" s="132">
        <v>0</v>
      </c>
      <c r="O90" s="132">
        <v>0</v>
      </c>
      <c r="P90" s="132">
        <v>109697143.60344504</v>
      </c>
      <c r="Q90" s="131" t="s">
        <v>96</v>
      </c>
      <c r="R90" s="139" t="s">
        <v>255</v>
      </c>
      <c r="S90" s="138" t="s">
        <v>71</v>
      </c>
      <c r="T90" s="138" t="s">
        <v>316</v>
      </c>
      <c r="U90" s="138" t="s">
        <v>155</v>
      </c>
      <c r="V90" s="128">
        <v>3300</v>
      </c>
      <c r="W90" s="138" t="s">
        <v>602</v>
      </c>
      <c r="X90" s="130">
        <v>0</v>
      </c>
      <c r="Y90" s="130">
        <v>0</v>
      </c>
      <c r="Z90" s="132">
        <v>-12082505.903942835</v>
      </c>
      <c r="AA90" s="130">
        <v>0</v>
      </c>
      <c r="AB90" s="130">
        <v>0</v>
      </c>
      <c r="AC90" s="132">
        <v>-24964247.557112247</v>
      </c>
      <c r="AD90" s="130">
        <v>0</v>
      </c>
      <c r="AE90" s="130">
        <v>0</v>
      </c>
      <c r="AF90" s="132">
        <v>-22356754.226399101</v>
      </c>
      <c r="AG90" s="130">
        <v>0</v>
      </c>
      <c r="AH90" s="130">
        <v>0</v>
      </c>
      <c r="AI90" s="132">
        <v>-19709722.91263197</v>
      </c>
      <c r="AJ90" s="130">
        <v>0</v>
      </c>
      <c r="AK90" s="130">
        <v>0</v>
      </c>
      <c r="AL90" s="132">
        <v>9997152.04105784</v>
      </c>
      <c r="AM90" s="130">
        <v>0</v>
      </c>
      <c r="AN90" s="130">
        <v>0</v>
      </c>
      <c r="AO90" s="132">
        <v>62224178.974262044</v>
      </c>
      <c r="AP90" s="130">
        <v>0</v>
      </c>
      <c r="AQ90" s="130">
        <v>0</v>
      </c>
      <c r="AR90" s="132">
        <v>65991668.934564896</v>
      </c>
      <c r="AS90" s="130">
        <v>0</v>
      </c>
      <c r="AT90" s="130">
        <v>0</v>
      </c>
      <c r="AU90" s="132">
        <v>99799935.703058958</v>
      </c>
      <c r="AV90" s="130">
        <v>0</v>
      </c>
      <c r="AW90" s="130">
        <v>0</v>
      </c>
      <c r="AX90" s="132">
        <v>103649295.82010946</v>
      </c>
      <c r="AY90" s="130">
        <v>0</v>
      </c>
      <c r="AZ90" s="130">
        <v>0</v>
      </c>
      <c r="BA90" s="132">
        <v>106040068.61136982</v>
      </c>
      <c r="BB90" s="130">
        <v>0</v>
      </c>
      <c r="BC90" s="130">
        <v>0</v>
      </c>
      <c r="BD90" s="132">
        <v>108472576.21405067</v>
      </c>
      <c r="BE90" s="130">
        <v>0</v>
      </c>
      <c r="BF90" s="130">
        <v>0</v>
      </c>
      <c r="BG90" s="132">
        <v>109697143.60344504</v>
      </c>
      <c r="BJ90" s="244">
        <v>-22356754.226399101</v>
      </c>
      <c r="BK90" s="244">
        <v>62224178.974262044</v>
      </c>
      <c r="BL90" s="244">
        <v>103649295.82010946</v>
      </c>
      <c r="BM90" s="244">
        <v>109697143.60344504</v>
      </c>
    </row>
    <row r="91" spans="2:65" x14ac:dyDescent="0.25">
      <c r="B91" s="235">
        <v>83</v>
      </c>
      <c r="C91" s="248">
        <v>44</v>
      </c>
      <c r="D91" s="248">
        <v>9</v>
      </c>
      <c r="E91" s="248">
        <v>16</v>
      </c>
      <c r="F91" s="248">
        <v>6</v>
      </c>
      <c r="G91" s="248">
        <v>7</v>
      </c>
      <c r="H91" s="248">
        <v>1</v>
      </c>
      <c r="I91" s="235" t="s">
        <v>1613</v>
      </c>
      <c r="J91" s="235" t="s">
        <v>1614</v>
      </c>
      <c r="K91" s="131">
        <v>3400</v>
      </c>
      <c r="L91" s="59" t="s">
        <v>67</v>
      </c>
      <c r="M91" s="132">
        <v>0</v>
      </c>
      <c r="N91" s="132">
        <v>10000000</v>
      </c>
      <c r="O91" s="132">
        <v>0</v>
      </c>
      <c r="P91" s="132">
        <v>-10000000</v>
      </c>
      <c r="Q91" s="131" t="s">
        <v>95</v>
      </c>
      <c r="R91" s="139" t="s">
        <v>255</v>
      </c>
      <c r="S91" s="138" t="s">
        <v>308</v>
      </c>
      <c r="T91" s="138" t="s">
        <v>315</v>
      </c>
      <c r="U91" s="138" t="s">
        <v>153</v>
      </c>
      <c r="V91" s="128">
        <v>3050</v>
      </c>
      <c r="W91" s="138" t="s">
        <v>597</v>
      </c>
      <c r="X91" s="130">
        <v>0</v>
      </c>
      <c r="Y91" s="130">
        <v>0</v>
      </c>
      <c r="Z91" s="132">
        <v>0</v>
      </c>
      <c r="AA91" s="130">
        <v>0</v>
      </c>
      <c r="AB91" s="130">
        <v>0</v>
      </c>
      <c r="AC91" s="132">
        <v>0</v>
      </c>
      <c r="AD91" s="130">
        <v>0</v>
      </c>
      <c r="AE91" s="130">
        <v>0</v>
      </c>
      <c r="AF91" s="132">
        <v>0</v>
      </c>
      <c r="AG91" s="130">
        <v>0</v>
      </c>
      <c r="AH91" s="130">
        <v>0</v>
      </c>
      <c r="AI91" s="132">
        <v>0</v>
      </c>
      <c r="AJ91" s="130">
        <v>10000000</v>
      </c>
      <c r="AK91" s="130">
        <v>0</v>
      </c>
      <c r="AL91" s="132">
        <v>-10000000</v>
      </c>
      <c r="AM91" s="130">
        <v>0</v>
      </c>
      <c r="AN91" s="130">
        <v>0</v>
      </c>
      <c r="AO91" s="132">
        <v>-10000000</v>
      </c>
      <c r="AP91" s="130">
        <v>0</v>
      </c>
      <c r="AQ91" s="130">
        <v>0</v>
      </c>
      <c r="AR91" s="132">
        <v>-10000000</v>
      </c>
      <c r="AS91" s="130">
        <v>0</v>
      </c>
      <c r="AT91" s="130">
        <v>0</v>
      </c>
      <c r="AU91" s="132">
        <v>-10000000</v>
      </c>
      <c r="AV91" s="130">
        <v>0</v>
      </c>
      <c r="AW91" s="130">
        <v>0</v>
      </c>
      <c r="AX91" s="132">
        <v>-10000000</v>
      </c>
      <c r="AY91" s="130">
        <v>0</v>
      </c>
      <c r="AZ91" s="130">
        <v>0</v>
      </c>
      <c r="BA91" s="132">
        <v>-10000000</v>
      </c>
      <c r="BB91" s="130">
        <v>0</v>
      </c>
      <c r="BC91" s="130">
        <v>0</v>
      </c>
      <c r="BD91" s="132">
        <v>-10000000</v>
      </c>
      <c r="BE91" s="130">
        <v>0</v>
      </c>
      <c r="BF91" s="130">
        <v>0</v>
      </c>
      <c r="BG91" s="132">
        <v>-10000000</v>
      </c>
      <c r="BJ91" s="244">
        <v>0</v>
      </c>
      <c r="BK91" s="244">
        <v>-10000000</v>
      </c>
      <c r="BL91" s="244">
        <v>-10000000</v>
      </c>
      <c r="BM91" s="244">
        <v>-10000000</v>
      </c>
    </row>
    <row r="92" spans="2:65" x14ac:dyDescent="0.25">
      <c r="B92" s="235">
        <v>84</v>
      </c>
      <c r="C92" s="248">
        <v>44</v>
      </c>
      <c r="D92" s="248">
        <v>9</v>
      </c>
      <c r="E92" s="248">
        <v>16</v>
      </c>
      <c r="F92" s="248">
        <v>6</v>
      </c>
      <c r="G92" s="248">
        <v>8</v>
      </c>
      <c r="H92" s="248">
        <v>1</v>
      </c>
      <c r="I92" s="235" t="s">
        <v>1615</v>
      </c>
      <c r="J92" s="235" t="s">
        <v>1614</v>
      </c>
      <c r="K92" s="131">
        <v>3410</v>
      </c>
      <c r="L92" s="59" t="s">
        <v>68</v>
      </c>
      <c r="M92" s="132">
        <v>0</v>
      </c>
      <c r="N92" s="132">
        <v>0</v>
      </c>
      <c r="O92" s="132">
        <v>0</v>
      </c>
      <c r="P92" s="132">
        <v>0</v>
      </c>
      <c r="Q92" s="131" t="s">
        <v>95</v>
      </c>
      <c r="R92" s="139" t="s">
        <v>255</v>
      </c>
      <c r="S92" s="138" t="s">
        <v>308</v>
      </c>
      <c r="T92" s="138" t="s">
        <v>315</v>
      </c>
      <c r="U92" s="138" t="s">
        <v>153</v>
      </c>
      <c r="V92" s="128">
        <v>3050</v>
      </c>
      <c r="W92" s="138" t="s">
        <v>597</v>
      </c>
      <c r="X92" s="130">
        <v>0</v>
      </c>
      <c r="Y92" s="130">
        <v>0</v>
      </c>
      <c r="Z92" s="132">
        <v>0</v>
      </c>
      <c r="AA92" s="130">
        <v>0</v>
      </c>
      <c r="AB92" s="130">
        <v>0</v>
      </c>
      <c r="AC92" s="132">
        <v>0</v>
      </c>
      <c r="AD92" s="130">
        <v>0</v>
      </c>
      <c r="AE92" s="130">
        <v>0</v>
      </c>
      <c r="AF92" s="132">
        <v>0</v>
      </c>
      <c r="AG92" s="130">
        <v>0</v>
      </c>
      <c r="AH92" s="130">
        <v>0</v>
      </c>
      <c r="AI92" s="132">
        <v>0</v>
      </c>
      <c r="AJ92" s="130">
        <v>0</v>
      </c>
      <c r="AK92" s="130">
        <v>0</v>
      </c>
      <c r="AL92" s="132">
        <v>0</v>
      </c>
      <c r="AM92" s="130">
        <v>0</v>
      </c>
      <c r="AN92" s="130">
        <v>0</v>
      </c>
      <c r="AO92" s="132">
        <v>0</v>
      </c>
      <c r="AP92" s="130">
        <v>0</v>
      </c>
      <c r="AQ92" s="130">
        <v>0</v>
      </c>
      <c r="AR92" s="132">
        <v>0</v>
      </c>
      <c r="AS92" s="130">
        <v>0</v>
      </c>
      <c r="AT92" s="130">
        <v>0</v>
      </c>
      <c r="AU92" s="132">
        <v>0</v>
      </c>
      <c r="AV92" s="130">
        <v>0</v>
      </c>
      <c r="AW92" s="130">
        <v>0</v>
      </c>
      <c r="AX92" s="132">
        <v>0</v>
      </c>
      <c r="AY92" s="130">
        <v>0</v>
      </c>
      <c r="AZ92" s="130">
        <v>0</v>
      </c>
      <c r="BA92" s="132">
        <v>0</v>
      </c>
      <c r="BB92" s="130">
        <v>0</v>
      </c>
      <c r="BC92" s="130">
        <v>0</v>
      </c>
      <c r="BD92" s="132">
        <v>0</v>
      </c>
      <c r="BE92" s="130">
        <v>0</v>
      </c>
      <c r="BF92" s="130">
        <v>0</v>
      </c>
      <c r="BG92" s="132">
        <v>0</v>
      </c>
      <c r="BJ92" s="244">
        <v>0</v>
      </c>
      <c r="BK92" s="244">
        <v>0</v>
      </c>
      <c r="BL92" s="244">
        <v>0</v>
      </c>
      <c r="BM92" s="244">
        <v>0</v>
      </c>
    </row>
    <row r="93" spans="2:65" x14ac:dyDescent="0.25">
      <c r="B93" s="235">
        <v>85</v>
      </c>
      <c r="C93" s="248">
        <v>44</v>
      </c>
      <c r="D93" s="248">
        <v>9</v>
      </c>
      <c r="E93" s="248">
        <v>16</v>
      </c>
      <c r="F93" s="248">
        <v>6</v>
      </c>
      <c r="G93" s="248">
        <v>9</v>
      </c>
      <c r="H93" s="248">
        <v>1</v>
      </c>
      <c r="I93" s="235" t="s">
        <v>1616</v>
      </c>
      <c r="J93" s="235" t="s">
        <v>1614</v>
      </c>
      <c r="K93" s="131">
        <v>3420</v>
      </c>
      <c r="L93" s="59" t="s">
        <v>69</v>
      </c>
      <c r="M93" s="132">
        <v>0</v>
      </c>
      <c r="N93" s="132">
        <v>0</v>
      </c>
      <c r="O93" s="132">
        <v>0</v>
      </c>
      <c r="P93" s="132">
        <v>0</v>
      </c>
      <c r="Q93" s="131" t="s">
        <v>95</v>
      </c>
      <c r="R93" s="139" t="s">
        <v>255</v>
      </c>
      <c r="S93" s="138" t="s">
        <v>308</v>
      </c>
      <c r="T93" s="138" t="s">
        <v>315</v>
      </c>
      <c r="U93" s="138" t="s">
        <v>153</v>
      </c>
      <c r="V93" s="128">
        <v>3050</v>
      </c>
      <c r="W93" s="138" t="s">
        <v>597</v>
      </c>
      <c r="X93" s="130">
        <v>0</v>
      </c>
      <c r="Y93" s="130">
        <v>0</v>
      </c>
      <c r="Z93" s="132">
        <v>0</v>
      </c>
      <c r="AA93" s="130">
        <v>0</v>
      </c>
      <c r="AB93" s="130">
        <v>0</v>
      </c>
      <c r="AC93" s="132">
        <v>0</v>
      </c>
      <c r="AD93" s="130">
        <v>0</v>
      </c>
      <c r="AE93" s="130">
        <v>0</v>
      </c>
      <c r="AF93" s="132">
        <v>0</v>
      </c>
      <c r="AG93" s="130">
        <v>0</v>
      </c>
      <c r="AH93" s="130">
        <v>0</v>
      </c>
      <c r="AI93" s="132">
        <v>0</v>
      </c>
      <c r="AJ93" s="130">
        <v>0</v>
      </c>
      <c r="AK93" s="130">
        <v>0</v>
      </c>
      <c r="AL93" s="132">
        <v>0</v>
      </c>
      <c r="AM93" s="130">
        <v>0</v>
      </c>
      <c r="AN93" s="130">
        <v>0</v>
      </c>
      <c r="AO93" s="132">
        <v>0</v>
      </c>
      <c r="AP93" s="130">
        <v>0</v>
      </c>
      <c r="AQ93" s="130">
        <v>0</v>
      </c>
      <c r="AR93" s="132">
        <v>0</v>
      </c>
      <c r="AS93" s="130">
        <v>0</v>
      </c>
      <c r="AT93" s="130">
        <v>0</v>
      </c>
      <c r="AU93" s="132">
        <v>0</v>
      </c>
      <c r="AV93" s="130">
        <v>0</v>
      </c>
      <c r="AW93" s="130">
        <v>0</v>
      </c>
      <c r="AX93" s="132">
        <v>0</v>
      </c>
      <c r="AY93" s="130">
        <v>0</v>
      </c>
      <c r="AZ93" s="130">
        <v>0</v>
      </c>
      <c r="BA93" s="132">
        <v>0</v>
      </c>
      <c r="BB93" s="130">
        <v>0</v>
      </c>
      <c r="BC93" s="130">
        <v>0</v>
      </c>
      <c r="BD93" s="132">
        <v>0</v>
      </c>
      <c r="BE93" s="130">
        <v>0</v>
      </c>
      <c r="BF93" s="130">
        <v>0</v>
      </c>
      <c r="BG93" s="132">
        <v>0</v>
      </c>
      <c r="BJ93" s="244">
        <v>0</v>
      </c>
      <c r="BK93" s="244">
        <v>0</v>
      </c>
      <c r="BL93" s="244">
        <v>0</v>
      </c>
      <c r="BM93" s="244">
        <v>0</v>
      </c>
    </row>
    <row r="94" spans="2:65" x14ac:dyDescent="0.25">
      <c r="B94" s="235">
        <v>86</v>
      </c>
      <c r="C94" s="248">
        <v>44</v>
      </c>
      <c r="D94" s="248">
        <v>9</v>
      </c>
      <c r="E94" s="248">
        <v>16</v>
      </c>
      <c r="F94" s="248">
        <v>6</v>
      </c>
      <c r="G94" s="248">
        <v>10</v>
      </c>
      <c r="H94" s="248">
        <v>1</v>
      </c>
      <c r="I94" s="235" t="s">
        <v>1617</v>
      </c>
      <c r="J94" s="235" t="s">
        <v>1614</v>
      </c>
      <c r="K94" s="131">
        <v>3430</v>
      </c>
      <c r="L94" s="59" t="s">
        <v>245</v>
      </c>
      <c r="M94" s="132">
        <v>0</v>
      </c>
      <c r="N94" s="132">
        <v>0</v>
      </c>
      <c r="O94" s="132">
        <v>0</v>
      </c>
      <c r="P94" s="132">
        <v>0</v>
      </c>
      <c r="Q94" s="131" t="s">
        <v>95</v>
      </c>
      <c r="R94" s="139" t="s">
        <v>255</v>
      </c>
      <c r="S94" s="138" t="s">
        <v>308</v>
      </c>
      <c r="T94" s="138" t="s">
        <v>315</v>
      </c>
      <c r="U94" s="138" t="s">
        <v>153</v>
      </c>
      <c r="V94" s="128">
        <v>3050</v>
      </c>
      <c r="W94" s="138" t="s">
        <v>597</v>
      </c>
      <c r="X94" s="130">
        <v>0</v>
      </c>
      <c r="Y94" s="130">
        <v>0</v>
      </c>
      <c r="Z94" s="132">
        <v>0</v>
      </c>
      <c r="AA94" s="130">
        <v>0</v>
      </c>
      <c r="AB94" s="130">
        <v>0</v>
      </c>
      <c r="AC94" s="132">
        <v>0</v>
      </c>
      <c r="AD94" s="130">
        <v>0</v>
      </c>
      <c r="AE94" s="130">
        <v>0</v>
      </c>
      <c r="AF94" s="132">
        <v>0</v>
      </c>
      <c r="AG94" s="130">
        <v>0</v>
      </c>
      <c r="AH94" s="130">
        <v>0</v>
      </c>
      <c r="AI94" s="132">
        <v>0</v>
      </c>
      <c r="AJ94" s="130">
        <v>0</v>
      </c>
      <c r="AK94" s="130">
        <v>0</v>
      </c>
      <c r="AL94" s="132">
        <v>0</v>
      </c>
      <c r="AM94" s="130">
        <v>0</v>
      </c>
      <c r="AN94" s="130">
        <v>0</v>
      </c>
      <c r="AO94" s="132">
        <v>0</v>
      </c>
      <c r="AP94" s="130">
        <v>0</v>
      </c>
      <c r="AQ94" s="130">
        <v>0</v>
      </c>
      <c r="AR94" s="132">
        <v>0</v>
      </c>
      <c r="AS94" s="130">
        <v>0</v>
      </c>
      <c r="AT94" s="130">
        <v>0</v>
      </c>
      <c r="AU94" s="132">
        <v>0</v>
      </c>
      <c r="AV94" s="130">
        <v>0</v>
      </c>
      <c r="AW94" s="130">
        <v>0</v>
      </c>
      <c r="AX94" s="132">
        <v>0</v>
      </c>
      <c r="AY94" s="130">
        <v>0</v>
      </c>
      <c r="AZ94" s="130">
        <v>0</v>
      </c>
      <c r="BA94" s="132">
        <v>0</v>
      </c>
      <c r="BB94" s="130">
        <v>0</v>
      </c>
      <c r="BC94" s="130">
        <v>0</v>
      </c>
      <c r="BD94" s="132">
        <v>0</v>
      </c>
      <c r="BE94" s="130">
        <v>0</v>
      </c>
      <c r="BF94" s="130">
        <v>0</v>
      </c>
      <c r="BG94" s="132">
        <v>0</v>
      </c>
      <c r="BJ94" s="244">
        <v>0</v>
      </c>
      <c r="BK94" s="244">
        <v>0</v>
      </c>
      <c r="BL94" s="244">
        <v>0</v>
      </c>
      <c r="BM94" s="244">
        <v>0</v>
      </c>
    </row>
    <row r="95" spans="2:65" x14ac:dyDescent="0.25">
      <c r="B95" s="235">
        <v>87</v>
      </c>
      <c r="C95" s="248">
        <v>44</v>
      </c>
      <c r="D95" s="248">
        <v>9</v>
      </c>
      <c r="E95" s="248">
        <v>16</v>
      </c>
      <c r="F95" s="248">
        <v>6</v>
      </c>
      <c r="G95" s="248">
        <v>11</v>
      </c>
      <c r="H95" s="248">
        <v>1</v>
      </c>
      <c r="I95" s="235" t="s">
        <v>1618</v>
      </c>
      <c r="J95" s="235" t="s">
        <v>1614</v>
      </c>
      <c r="K95" s="131">
        <v>3450</v>
      </c>
      <c r="L95" s="59" t="s">
        <v>246</v>
      </c>
      <c r="M95" s="132">
        <v>0</v>
      </c>
      <c r="N95" s="132">
        <v>0</v>
      </c>
      <c r="O95" s="132">
        <v>0</v>
      </c>
      <c r="P95" s="132">
        <v>0</v>
      </c>
      <c r="Q95" s="131" t="s">
        <v>95</v>
      </c>
      <c r="R95" s="139" t="s">
        <v>255</v>
      </c>
      <c r="S95" s="138" t="s">
        <v>308</v>
      </c>
      <c r="T95" s="138" t="s">
        <v>315</v>
      </c>
      <c r="U95" s="138" t="s">
        <v>153</v>
      </c>
      <c r="V95" s="128">
        <v>3050</v>
      </c>
      <c r="W95" s="138" t="s">
        <v>597</v>
      </c>
      <c r="X95" s="130">
        <v>0</v>
      </c>
      <c r="Y95" s="130">
        <v>0</v>
      </c>
      <c r="Z95" s="132">
        <v>0</v>
      </c>
      <c r="AA95" s="130">
        <v>0</v>
      </c>
      <c r="AB95" s="130">
        <v>0</v>
      </c>
      <c r="AC95" s="132">
        <v>0</v>
      </c>
      <c r="AD95" s="130">
        <v>0</v>
      </c>
      <c r="AE95" s="130">
        <v>0</v>
      </c>
      <c r="AF95" s="132">
        <v>0</v>
      </c>
      <c r="AG95" s="130">
        <v>0</v>
      </c>
      <c r="AH95" s="130">
        <v>0</v>
      </c>
      <c r="AI95" s="132">
        <v>0</v>
      </c>
      <c r="AJ95" s="130">
        <v>0</v>
      </c>
      <c r="AK95" s="130">
        <v>0</v>
      </c>
      <c r="AL95" s="132">
        <v>0</v>
      </c>
      <c r="AM95" s="130">
        <v>0</v>
      </c>
      <c r="AN95" s="130">
        <v>0</v>
      </c>
      <c r="AO95" s="132">
        <v>0</v>
      </c>
      <c r="AP95" s="130">
        <v>0</v>
      </c>
      <c r="AQ95" s="130">
        <v>0</v>
      </c>
      <c r="AR95" s="132">
        <v>0</v>
      </c>
      <c r="AS95" s="130">
        <v>0</v>
      </c>
      <c r="AT95" s="130">
        <v>0</v>
      </c>
      <c r="AU95" s="132">
        <v>0</v>
      </c>
      <c r="AV95" s="130">
        <v>0</v>
      </c>
      <c r="AW95" s="130">
        <v>0</v>
      </c>
      <c r="AX95" s="132">
        <v>0</v>
      </c>
      <c r="AY95" s="130">
        <v>0</v>
      </c>
      <c r="AZ95" s="130">
        <v>0</v>
      </c>
      <c r="BA95" s="132">
        <v>0</v>
      </c>
      <c r="BB95" s="130">
        <v>0</v>
      </c>
      <c r="BC95" s="130">
        <v>0</v>
      </c>
      <c r="BD95" s="132">
        <v>0</v>
      </c>
      <c r="BE95" s="130">
        <v>0</v>
      </c>
      <c r="BF95" s="130">
        <v>0</v>
      </c>
      <c r="BG95" s="132">
        <v>0</v>
      </c>
      <c r="BJ95" s="244">
        <v>0</v>
      </c>
      <c r="BK95" s="244">
        <v>0</v>
      </c>
      <c r="BL95" s="244">
        <v>0</v>
      </c>
      <c r="BM95" s="244">
        <v>0</v>
      </c>
    </row>
    <row r="96" spans="2:65" x14ac:dyDescent="0.25">
      <c r="B96" s="235">
        <v>88</v>
      </c>
      <c r="C96" s="248">
        <v>44</v>
      </c>
      <c r="D96" s="248">
        <v>9</v>
      </c>
      <c r="E96" s="248">
        <v>16</v>
      </c>
      <c r="F96" s="248">
        <v>6</v>
      </c>
      <c r="G96" s="248">
        <v>11</v>
      </c>
      <c r="H96" s="248">
        <v>1</v>
      </c>
      <c r="I96" s="235" t="s">
        <v>1619</v>
      </c>
      <c r="J96" s="235" t="s">
        <v>1619</v>
      </c>
      <c r="K96" s="131" t="s">
        <v>5</v>
      </c>
      <c r="L96" s="59" t="s">
        <v>5</v>
      </c>
      <c r="M96" s="132">
        <v>0</v>
      </c>
      <c r="N96" s="132">
        <v>0</v>
      </c>
      <c r="O96" s="132">
        <v>0</v>
      </c>
      <c r="P96" s="132">
        <v>0</v>
      </c>
      <c r="Q96" s="131" t="s">
        <v>5</v>
      </c>
      <c r="R96" s="139" t="s">
        <v>5</v>
      </c>
      <c r="S96" s="138" t="s">
        <v>5</v>
      </c>
      <c r="T96" s="138" t="s">
        <v>5</v>
      </c>
      <c r="U96" s="138" t="s">
        <v>5</v>
      </c>
      <c r="V96" s="128" t="s">
        <v>5</v>
      </c>
      <c r="W96" s="138" t="s">
        <v>5</v>
      </c>
      <c r="X96" s="130">
        <v>0</v>
      </c>
      <c r="Y96" s="130">
        <v>0</v>
      </c>
      <c r="Z96" s="132">
        <v>0</v>
      </c>
      <c r="AA96" s="130">
        <v>0</v>
      </c>
      <c r="AB96" s="130">
        <v>0</v>
      </c>
      <c r="AC96" s="132">
        <v>0</v>
      </c>
      <c r="AD96" s="130">
        <v>0</v>
      </c>
      <c r="AE96" s="130">
        <v>0</v>
      </c>
      <c r="AF96" s="132">
        <v>0</v>
      </c>
      <c r="AG96" s="130">
        <v>0</v>
      </c>
      <c r="AH96" s="130">
        <v>0</v>
      </c>
      <c r="AI96" s="132">
        <v>0</v>
      </c>
      <c r="AJ96" s="130">
        <v>0</v>
      </c>
      <c r="AK96" s="130">
        <v>0</v>
      </c>
      <c r="AL96" s="132">
        <v>0</v>
      </c>
      <c r="AM96" s="130">
        <v>0</v>
      </c>
      <c r="AN96" s="130">
        <v>0</v>
      </c>
      <c r="AO96" s="132">
        <v>0</v>
      </c>
      <c r="AP96" s="130">
        <v>0</v>
      </c>
      <c r="AQ96" s="130">
        <v>0</v>
      </c>
      <c r="AR96" s="132">
        <v>0</v>
      </c>
      <c r="AS96" s="130">
        <v>0</v>
      </c>
      <c r="AT96" s="130">
        <v>0</v>
      </c>
      <c r="AU96" s="132">
        <v>0</v>
      </c>
      <c r="AV96" s="130">
        <v>0</v>
      </c>
      <c r="AW96" s="130">
        <v>0</v>
      </c>
      <c r="AX96" s="132">
        <v>0</v>
      </c>
      <c r="AY96" s="130">
        <v>0</v>
      </c>
      <c r="AZ96" s="130">
        <v>0</v>
      </c>
      <c r="BA96" s="132">
        <v>0</v>
      </c>
      <c r="BB96" s="130">
        <v>0</v>
      </c>
      <c r="BC96" s="130">
        <v>0</v>
      </c>
      <c r="BD96" s="132">
        <v>0</v>
      </c>
      <c r="BE96" s="130">
        <v>0</v>
      </c>
      <c r="BF96" s="130">
        <v>0</v>
      </c>
      <c r="BG96" s="132">
        <v>0</v>
      </c>
      <c r="BJ96" s="244">
        <v>0</v>
      </c>
      <c r="BK96" s="244">
        <v>0</v>
      </c>
      <c r="BL96" s="244">
        <v>0</v>
      </c>
      <c r="BM96" s="244">
        <v>0</v>
      </c>
    </row>
    <row r="97" spans="2:65" x14ac:dyDescent="0.25">
      <c r="B97" s="235">
        <v>89</v>
      </c>
      <c r="C97" s="248">
        <v>44</v>
      </c>
      <c r="D97" s="248">
        <v>9</v>
      </c>
      <c r="E97" s="248">
        <v>16</v>
      </c>
      <c r="F97" s="248">
        <v>6</v>
      </c>
      <c r="G97" s="248">
        <v>11</v>
      </c>
      <c r="H97" s="248">
        <v>1</v>
      </c>
      <c r="I97" s="235" t="s">
        <v>1619</v>
      </c>
      <c r="J97" s="235" t="s">
        <v>1619</v>
      </c>
      <c r="K97" s="131" t="s">
        <v>5</v>
      </c>
      <c r="L97" s="59" t="s">
        <v>5</v>
      </c>
      <c r="M97" s="132">
        <v>0</v>
      </c>
      <c r="N97" s="132">
        <v>0</v>
      </c>
      <c r="O97" s="132">
        <v>0</v>
      </c>
      <c r="P97" s="132">
        <v>0</v>
      </c>
      <c r="Q97" s="131" t="s">
        <v>5</v>
      </c>
      <c r="R97" s="139" t="s">
        <v>5</v>
      </c>
      <c r="S97" s="138" t="s">
        <v>5</v>
      </c>
      <c r="T97" s="138" t="s">
        <v>5</v>
      </c>
      <c r="U97" s="138" t="s">
        <v>5</v>
      </c>
      <c r="V97" s="128" t="s">
        <v>5</v>
      </c>
      <c r="W97" s="138" t="s">
        <v>5</v>
      </c>
      <c r="X97" s="130">
        <v>0</v>
      </c>
      <c r="Y97" s="130">
        <v>0</v>
      </c>
      <c r="Z97" s="132">
        <v>0</v>
      </c>
      <c r="AA97" s="130">
        <v>0</v>
      </c>
      <c r="AB97" s="130">
        <v>0</v>
      </c>
      <c r="AC97" s="132">
        <v>0</v>
      </c>
      <c r="AD97" s="130">
        <v>0</v>
      </c>
      <c r="AE97" s="130">
        <v>0</v>
      </c>
      <c r="AF97" s="132">
        <v>0</v>
      </c>
      <c r="AG97" s="130">
        <v>0</v>
      </c>
      <c r="AH97" s="130">
        <v>0</v>
      </c>
      <c r="AI97" s="132">
        <v>0</v>
      </c>
      <c r="AJ97" s="130">
        <v>0</v>
      </c>
      <c r="AK97" s="130">
        <v>0</v>
      </c>
      <c r="AL97" s="132">
        <v>0</v>
      </c>
      <c r="AM97" s="130">
        <v>0</v>
      </c>
      <c r="AN97" s="130">
        <v>0</v>
      </c>
      <c r="AO97" s="132">
        <v>0</v>
      </c>
      <c r="AP97" s="130">
        <v>0</v>
      </c>
      <c r="AQ97" s="130">
        <v>0</v>
      </c>
      <c r="AR97" s="132">
        <v>0</v>
      </c>
      <c r="AS97" s="130">
        <v>0</v>
      </c>
      <c r="AT97" s="130">
        <v>0</v>
      </c>
      <c r="AU97" s="132">
        <v>0</v>
      </c>
      <c r="AV97" s="130">
        <v>0</v>
      </c>
      <c r="AW97" s="130">
        <v>0</v>
      </c>
      <c r="AX97" s="132">
        <v>0</v>
      </c>
      <c r="AY97" s="130">
        <v>0</v>
      </c>
      <c r="AZ97" s="130">
        <v>0</v>
      </c>
      <c r="BA97" s="132">
        <v>0</v>
      </c>
      <c r="BB97" s="130">
        <v>0</v>
      </c>
      <c r="BC97" s="130">
        <v>0</v>
      </c>
      <c r="BD97" s="132">
        <v>0</v>
      </c>
      <c r="BE97" s="130">
        <v>0</v>
      </c>
      <c r="BF97" s="130">
        <v>0</v>
      </c>
      <c r="BG97" s="132">
        <v>0</v>
      </c>
      <c r="BJ97" s="244">
        <v>0</v>
      </c>
      <c r="BK97" s="244">
        <v>0</v>
      </c>
      <c r="BL97" s="244">
        <v>0</v>
      </c>
      <c r="BM97" s="244">
        <v>0</v>
      </c>
    </row>
    <row r="98" spans="2:65" x14ac:dyDescent="0.25">
      <c r="B98" s="235">
        <v>90</v>
      </c>
      <c r="C98" s="248">
        <v>44</v>
      </c>
      <c r="D98" s="248">
        <v>9</v>
      </c>
      <c r="E98" s="248">
        <v>16</v>
      </c>
      <c r="F98" s="248">
        <v>6</v>
      </c>
      <c r="G98" s="248">
        <v>11</v>
      </c>
      <c r="H98" s="248">
        <v>1</v>
      </c>
      <c r="I98" s="235" t="s">
        <v>1619</v>
      </c>
      <c r="J98" s="235" t="s">
        <v>1619</v>
      </c>
      <c r="K98" s="131" t="s">
        <v>5</v>
      </c>
      <c r="L98" s="59" t="s">
        <v>5</v>
      </c>
      <c r="M98" s="132">
        <v>0</v>
      </c>
      <c r="N98" s="132">
        <v>0</v>
      </c>
      <c r="O98" s="132">
        <v>0</v>
      </c>
      <c r="P98" s="132">
        <v>0</v>
      </c>
      <c r="Q98" s="131" t="s">
        <v>5</v>
      </c>
      <c r="R98" s="139" t="s">
        <v>5</v>
      </c>
      <c r="S98" s="138" t="s">
        <v>5</v>
      </c>
      <c r="T98" s="138" t="s">
        <v>5</v>
      </c>
      <c r="U98" s="138" t="s">
        <v>5</v>
      </c>
      <c r="V98" s="128" t="s">
        <v>5</v>
      </c>
      <c r="W98" s="138" t="s">
        <v>5</v>
      </c>
      <c r="X98" s="130">
        <v>0</v>
      </c>
      <c r="Y98" s="130">
        <v>0</v>
      </c>
      <c r="Z98" s="132">
        <v>0</v>
      </c>
      <c r="AA98" s="130">
        <v>0</v>
      </c>
      <c r="AB98" s="130">
        <v>0</v>
      </c>
      <c r="AC98" s="132">
        <v>0</v>
      </c>
      <c r="AD98" s="130">
        <v>0</v>
      </c>
      <c r="AE98" s="130">
        <v>0</v>
      </c>
      <c r="AF98" s="132">
        <v>0</v>
      </c>
      <c r="AG98" s="130">
        <v>0</v>
      </c>
      <c r="AH98" s="130">
        <v>0</v>
      </c>
      <c r="AI98" s="132">
        <v>0</v>
      </c>
      <c r="AJ98" s="130">
        <v>0</v>
      </c>
      <c r="AK98" s="130">
        <v>0</v>
      </c>
      <c r="AL98" s="132">
        <v>0</v>
      </c>
      <c r="AM98" s="130">
        <v>0</v>
      </c>
      <c r="AN98" s="130">
        <v>0</v>
      </c>
      <c r="AO98" s="132">
        <v>0</v>
      </c>
      <c r="AP98" s="130">
        <v>0</v>
      </c>
      <c r="AQ98" s="130">
        <v>0</v>
      </c>
      <c r="AR98" s="132">
        <v>0</v>
      </c>
      <c r="AS98" s="130">
        <v>0</v>
      </c>
      <c r="AT98" s="130">
        <v>0</v>
      </c>
      <c r="AU98" s="132">
        <v>0</v>
      </c>
      <c r="AV98" s="130">
        <v>0</v>
      </c>
      <c r="AW98" s="130">
        <v>0</v>
      </c>
      <c r="AX98" s="132">
        <v>0</v>
      </c>
      <c r="AY98" s="130">
        <v>0</v>
      </c>
      <c r="AZ98" s="130">
        <v>0</v>
      </c>
      <c r="BA98" s="132">
        <v>0</v>
      </c>
      <c r="BB98" s="130">
        <v>0</v>
      </c>
      <c r="BC98" s="130">
        <v>0</v>
      </c>
      <c r="BD98" s="132">
        <v>0</v>
      </c>
      <c r="BE98" s="130">
        <v>0</v>
      </c>
      <c r="BF98" s="130">
        <v>0</v>
      </c>
      <c r="BG98" s="132">
        <v>0</v>
      </c>
      <c r="BJ98" s="244">
        <v>0</v>
      </c>
      <c r="BK98" s="244">
        <v>0</v>
      </c>
      <c r="BL98" s="244">
        <v>0</v>
      </c>
      <c r="BM98" s="244">
        <v>0</v>
      </c>
    </row>
    <row r="99" spans="2:65" x14ac:dyDescent="0.25">
      <c r="B99" s="235">
        <v>91</v>
      </c>
      <c r="C99" s="248">
        <v>44</v>
      </c>
      <c r="D99" s="248">
        <v>9</v>
      </c>
      <c r="E99" s="248">
        <v>16</v>
      </c>
      <c r="F99" s="248">
        <v>6</v>
      </c>
      <c r="G99" s="248">
        <v>11</v>
      </c>
      <c r="H99" s="248">
        <v>1</v>
      </c>
      <c r="I99" s="235" t="s">
        <v>1619</v>
      </c>
      <c r="J99" s="235" t="s">
        <v>1619</v>
      </c>
      <c r="K99" s="131" t="s">
        <v>5</v>
      </c>
      <c r="L99" s="59" t="s">
        <v>5</v>
      </c>
      <c r="M99" s="132">
        <v>0</v>
      </c>
      <c r="N99" s="132">
        <v>0</v>
      </c>
      <c r="O99" s="132">
        <v>0</v>
      </c>
      <c r="P99" s="132">
        <v>0</v>
      </c>
      <c r="Q99" s="131" t="s">
        <v>5</v>
      </c>
      <c r="R99" s="139" t="s">
        <v>5</v>
      </c>
      <c r="S99" s="138" t="s">
        <v>5</v>
      </c>
      <c r="T99" s="138" t="s">
        <v>5</v>
      </c>
      <c r="U99" s="138" t="s">
        <v>5</v>
      </c>
      <c r="V99" s="128" t="s">
        <v>5</v>
      </c>
      <c r="W99" s="138" t="s">
        <v>5</v>
      </c>
      <c r="X99" s="130">
        <v>0</v>
      </c>
      <c r="Y99" s="130">
        <v>0</v>
      </c>
      <c r="Z99" s="132">
        <v>0</v>
      </c>
      <c r="AA99" s="130">
        <v>0</v>
      </c>
      <c r="AB99" s="130">
        <v>0</v>
      </c>
      <c r="AC99" s="132">
        <v>0</v>
      </c>
      <c r="AD99" s="130">
        <v>0</v>
      </c>
      <c r="AE99" s="130">
        <v>0</v>
      </c>
      <c r="AF99" s="132">
        <v>0</v>
      </c>
      <c r="AG99" s="130">
        <v>0</v>
      </c>
      <c r="AH99" s="130">
        <v>0</v>
      </c>
      <c r="AI99" s="132">
        <v>0</v>
      </c>
      <c r="AJ99" s="130">
        <v>0</v>
      </c>
      <c r="AK99" s="130">
        <v>0</v>
      </c>
      <c r="AL99" s="132">
        <v>0</v>
      </c>
      <c r="AM99" s="130">
        <v>0</v>
      </c>
      <c r="AN99" s="130">
        <v>0</v>
      </c>
      <c r="AO99" s="132">
        <v>0</v>
      </c>
      <c r="AP99" s="130">
        <v>0</v>
      </c>
      <c r="AQ99" s="130">
        <v>0</v>
      </c>
      <c r="AR99" s="132">
        <v>0</v>
      </c>
      <c r="AS99" s="130">
        <v>0</v>
      </c>
      <c r="AT99" s="130">
        <v>0</v>
      </c>
      <c r="AU99" s="132">
        <v>0</v>
      </c>
      <c r="AV99" s="130">
        <v>0</v>
      </c>
      <c r="AW99" s="130">
        <v>0</v>
      </c>
      <c r="AX99" s="132">
        <v>0</v>
      </c>
      <c r="AY99" s="130">
        <v>0</v>
      </c>
      <c r="AZ99" s="130">
        <v>0</v>
      </c>
      <c r="BA99" s="132">
        <v>0</v>
      </c>
      <c r="BB99" s="130">
        <v>0</v>
      </c>
      <c r="BC99" s="130">
        <v>0</v>
      </c>
      <c r="BD99" s="132">
        <v>0</v>
      </c>
      <c r="BE99" s="130">
        <v>0</v>
      </c>
      <c r="BF99" s="130">
        <v>0</v>
      </c>
      <c r="BG99" s="132">
        <v>0</v>
      </c>
      <c r="BJ99" s="244">
        <v>0</v>
      </c>
      <c r="BK99" s="244">
        <v>0</v>
      </c>
      <c r="BL99" s="244">
        <v>0</v>
      </c>
      <c r="BM99" s="244">
        <v>0</v>
      </c>
    </row>
    <row r="100" spans="2:65" x14ac:dyDescent="0.25">
      <c r="B100" s="235">
        <v>92</v>
      </c>
      <c r="C100" s="248">
        <v>44</v>
      </c>
      <c r="D100" s="248">
        <v>9</v>
      </c>
      <c r="E100" s="248">
        <v>16</v>
      </c>
      <c r="F100" s="248">
        <v>6</v>
      </c>
      <c r="G100" s="248">
        <v>11</v>
      </c>
      <c r="H100" s="248">
        <v>1</v>
      </c>
      <c r="I100" s="235" t="s">
        <v>1619</v>
      </c>
      <c r="J100" s="235" t="s">
        <v>1619</v>
      </c>
      <c r="K100" s="131" t="s">
        <v>5</v>
      </c>
      <c r="L100" s="59" t="s">
        <v>5</v>
      </c>
      <c r="M100" s="132">
        <v>0</v>
      </c>
      <c r="N100" s="132">
        <v>0</v>
      </c>
      <c r="O100" s="132">
        <v>0</v>
      </c>
      <c r="P100" s="132">
        <v>0</v>
      </c>
      <c r="Q100" s="131" t="s">
        <v>5</v>
      </c>
      <c r="R100" s="139" t="s">
        <v>5</v>
      </c>
      <c r="S100" s="138" t="s">
        <v>5</v>
      </c>
      <c r="T100" s="138" t="s">
        <v>5</v>
      </c>
      <c r="U100" s="138" t="s">
        <v>5</v>
      </c>
      <c r="V100" s="128" t="s">
        <v>5</v>
      </c>
      <c r="W100" s="138" t="s">
        <v>5</v>
      </c>
      <c r="X100" s="130">
        <v>0</v>
      </c>
      <c r="Y100" s="130">
        <v>0</v>
      </c>
      <c r="Z100" s="132">
        <v>0</v>
      </c>
      <c r="AA100" s="130">
        <v>0</v>
      </c>
      <c r="AB100" s="130">
        <v>0</v>
      </c>
      <c r="AC100" s="132">
        <v>0</v>
      </c>
      <c r="AD100" s="130">
        <v>0</v>
      </c>
      <c r="AE100" s="130">
        <v>0</v>
      </c>
      <c r="AF100" s="132">
        <v>0</v>
      </c>
      <c r="AG100" s="130">
        <v>0</v>
      </c>
      <c r="AH100" s="130">
        <v>0</v>
      </c>
      <c r="AI100" s="132">
        <v>0</v>
      </c>
      <c r="AJ100" s="130">
        <v>0</v>
      </c>
      <c r="AK100" s="130">
        <v>0</v>
      </c>
      <c r="AL100" s="132">
        <v>0</v>
      </c>
      <c r="AM100" s="130">
        <v>0</v>
      </c>
      <c r="AN100" s="130">
        <v>0</v>
      </c>
      <c r="AO100" s="132">
        <v>0</v>
      </c>
      <c r="AP100" s="130">
        <v>0</v>
      </c>
      <c r="AQ100" s="130">
        <v>0</v>
      </c>
      <c r="AR100" s="132">
        <v>0</v>
      </c>
      <c r="AS100" s="130">
        <v>0</v>
      </c>
      <c r="AT100" s="130">
        <v>0</v>
      </c>
      <c r="AU100" s="132">
        <v>0</v>
      </c>
      <c r="AV100" s="130">
        <v>0</v>
      </c>
      <c r="AW100" s="130">
        <v>0</v>
      </c>
      <c r="AX100" s="132">
        <v>0</v>
      </c>
      <c r="AY100" s="130">
        <v>0</v>
      </c>
      <c r="AZ100" s="130">
        <v>0</v>
      </c>
      <c r="BA100" s="132">
        <v>0</v>
      </c>
      <c r="BB100" s="130">
        <v>0</v>
      </c>
      <c r="BC100" s="130">
        <v>0</v>
      </c>
      <c r="BD100" s="132">
        <v>0</v>
      </c>
      <c r="BE100" s="130">
        <v>0</v>
      </c>
      <c r="BF100" s="130">
        <v>0</v>
      </c>
      <c r="BG100" s="132">
        <v>0</v>
      </c>
      <c r="BJ100" s="244">
        <v>0</v>
      </c>
      <c r="BK100" s="244">
        <v>0</v>
      </c>
      <c r="BL100" s="244">
        <v>0</v>
      </c>
      <c r="BM100" s="244">
        <v>0</v>
      </c>
    </row>
    <row r="101" spans="2:65" x14ac:dyDescent="0.25">
      <c r="B101" s="235">
        <v>93</v>
      </c>
      <c r="C101" s="248">
        <v>44</v>
      </c>
      <c r="D101" s="248">
        <v>9</v>
      </c>
      <c r="E101" s="248">
        <v>16</v>
      </c>
      <c r="F101" s="248">
        <v>6</v>
      </c>
      <c r="G101" s="248">
        <v>11</v>
      </c>
      <c r="H101" s="248">
        <v>1</v>
      </c>
      <c r="I101" s="235" t="s">
        <v>1619</v>
      </c>
      <c r="J101" s="235" t="s">
        <v>1619</v>
      </c>
      <c r="K101" s="131" t="s">
        <v>5</v>
      </c>
      <c r="L101" s="59" t="s">
        <v>5</v>
      </c>
      <c r="M101" s="132">
        <v>0</v>
      </c>
      <c r="N101" s="132">
        <v>0</v>
      </c>
      <c r="O101" s="132">
        <v>0</v>
      </c>
      <c r="P101" s="132">
        <v>0</v>
      </c>
      <c r="Q101" s="131" t="s">
        <v>5</v>
      </c>
      <c r="R101" s="139" t="s">
        <v>5</v>
      </c>
      <c r="S101" s="138" t="s">
        <v>5</v>
      </c>
      <c r="T101" s="138" t="s">
        <v>5</v>
      </c>
      <c r="U101" s="138" t="s">
        <v>5</v>
      </c>
      <c r="V101" s="128" t="s">
        <v>5</v>
      </c>
      <c r="W101" s="138" t="s">
        <v>5</v>
      </c>
      <c r="X101" s="130">
        <v>0</v>
      </c>
      <c r="Y101" s="130">
        <v>0</v>
      </c>
      <c r="Z101" s="132">
        <v>0</v>
      </c>
      <c r="AA101" s="130">
        <v>0</v>
      </c>
      <c r="AB101" s="130">
        <v>0</v>
      </c>
      <c r="AC101" s="132">
        <v>0</v>
      </c>
      <c r="AD101" s="130">
        <v>0</v>
      </c>
      <c r="AE101" s="130">
        <v>0</v>
      </c>
      <c r="AF101" s="132">
        <v>0</v>
      </c>
      <c r="AG101" s="130">
        <v>0</v>
      </c>
      <c r="AH101" s="130">
        <v>0</v>
      </c>
      <c r="AI101" s="132">
        <v>0</v>
      </c>
      <c r="AJ101" s="130">
        <v>0</v>
      </c>
      <c r="AK101" s="130">
        <v>0</v>
      </c>
      <c r="AL101" s="132">
        <v>0</v>
      </c>
      <c r="AM101" s="130">
        <v>0</v>
      </c>
      <c r="AN101" s="130">
        <v>0</v>
      </c>
      <c r="AO101" s="132">
        <v>0</v>
      </c>
      <c r="AP101" s="130">
        <v>0</v>
      </c>
      <c r="AQ101" s="130">
        <v>0</v>
      </c>
      <c r="AR101" s="132">
        <v>0</v>
      </c>
      <c r="AS101" s="130">
        <v>0</v>
      </c>
      <c r="AT101" s="130">
        <v>0</v>
      </c>
      <c r="AU101" s="132">
        <v>0</v>
      </c>
      <c r="AV101" s="130">
        <v>0</v>
      </c>
      <c r="AW101" s="130">
        <v>0</v>
      </c>
      <c r="AX101" s="132">
        <v>0</v>
      </c>
      <c r="AY101" s="130">
        <v>0</v>
      </c>
      <c r="AZ101" s="130">
        <v>0</v>
      </c>
      <c r="BA101" s="132">
        <v>0</v>
      </c>
      <c r="BB101" s="130">
        <v>0</v>
      </c>
      <c r="BC101" s="130">
        <v>0</v>
      </c>
      <c r="BD101" s="132">
        <v>0</v>
      </c>
      <c r="BE101" s="130">
        <v>0</v>
      </c>
      <c r="BF101" s="130">
        <v>0</v>
      </c>
      <c r="BG101" s="132">
        <v>0</v>
      </c>
      <c r="BJ101" s="244">
        <v>0</v>
      </c>
      <c r="BK101" s="244">
        <v>0</v>
      </c>
      <c r="BL101" s="244">
        <v>0</v>
      </c>
      <c r="BM101" s="244">
        <v>0</v>
      </c>
    </row>
    <row r="102" spans="2:65" x14ac:dyDescent="0.25">
      <c r="B102" s="235">
        <v>94</v>
      </c>
      <c r="C102" s="248">
        <v>44</v>
      </c>
      <c r="D102" s="248">
        <v>9</v>
      </c>
      <c r="E102" s="248">
        <v>16</v>
      </c>
      <c r="F102" s="248">
        <v>6</v>
      </c>
      <c r="G102" s="248">
        <v>11</v>
      </c>
      <c r="H102" s="248">
        <v>1</v>
      </c>
      <c r="I102" s="235" t="s">
        <v>1619</v>
      </c>
      <c r="J102" s="235" t="s">
        <v>1619</v>
      </c>
      <c r="K102" s="131" t="s">
        <v>5</v>
      </c>
      <c r="L102" s="59" t="s">
        <v>5</v>
      </c>
      <c r="M102" s="132">
        <v>0</v>
      </c>
      <c r="N102" s="132">
        <v>0</v>
      </c>
      <c r="O102" s="132">
        <v>0</v>
      </c>
      <c r="P102" s="132">
        <v>0</v>
      </c>
      <c r="Q102" s="131" t="s">
        <v>5</v>
      </c>
      <c r="R102" s="139" t="s">
        <v>5</v>
      </c>
      <c r="S102" s="138" t="s">
        <v>5</v>
      </c>
      <c r="T102" s="138" t="s">
        <v>5</v>
      </c>
      <c r="U102" s="138" t="s">
        <v>5</v>
      </c>
      <c r="V102" s="128" t="s">
        <v>5</v>
      </c>
      <c r="W102" s="138" t="s">
        <v>5</v>
      </c>
      <c r="X102" s="130">
        <v>0</v>
      </c>
      <c r="Y102" s="130">
        <v>0</v>
      </c>
      <c r="Z102" s="132">
        <v>0</v>
      </c>
      <c r="AA102" s="130">
        <v>0</v>
      </c>
      <c r="AB102" s="130">
        <v>0</v>
      </c>
      <c r="AC102" s="132">
        <v>0</v>
      </c>
      <c r="AD102" s="130">
        <v>0</v>
      </c>
      <c r="AE102" s="130">
        <v>0</v>
      </c>
      <c r="AF102" s="132">
        <v>0</v>
      </c>
      <c r="AG102" s="130">
        <v>0</v>
      </c>
      <c r="AH102" s="130">
        <v>0</v>
      </c>
      <c r="AI102" s="132">
        <v>0</v>
      </c>
      <c r="AJ102" s="130">
        <v>0</v>
      </c>
      <c r="AK102" s="130">
        <v>0</v>
      </c>
      <c r="AL102" s="132">
        <v>0</v>
      </c>
      <c r="AM102" s="130">
        <v>0</v>
      </c>
      <c r="AN102" s="130">
        <v>0</v>
      </c>
      <c r="AO102" s="132">
        <v>0</v>
      </c>
      <c r="AP102" s="130">
        <v>0</v>
      </c>
      <c r="AQ102" s="130">
        <v>0</v>
      </c>
      <c r="AR102" s="132">
        <v>0</v>
      </c>
      <c r="AS102" s="130">
        <v>0</v>
      </c>
      <c r="AT102" s="130">
        <v>0</v>
      </c>
      <c r="AU102" s="132">
        <v>0</v>
      </c>
      <c r="AV102" s="130">
        <v>0</v>
      </c>
      <c r="AW102" s="130">
        <v>0</v>
      </c>
      <c r="AX102" s="132">
        <v>0</v>
      </c>
      <c r="AY102" s="130">
        <v>0</v>
      </c>
      <c r="AZ102" s="130">
        <v>0</v>
      </c>
      <c r="BA102" s="132">
        <v>0</v>
      </c>
      <c r="BB102" s="130">
        <v>0</v>
      </c>
      <c r="BC102" s="130">
        <v>0</v>
      </c>
      <c r="BD102" s="132">
        <v>0</v>
      </c>
      <c r="BE102" s="130">
        <v>0</v>
      </c>
      <c r="BF102" s="130">
        <v>0</v>
      </c>
      <c r="BG102" s="132">
        <v>0</v>
      </c>
      <c r="BJ102" s="244">
        <v>0</v>
      </c>
      <c r="BK102" s="244">
        <v>0</v>
      </c>
      <c r="BL102" s="244">
        <v>0</v>
      </c>
      <c r="BM102" s="244">
        <v>0</v>
      </c>
    </row>
    <row r="103" spans="2:65" x14ac:dyDescent="0.25">
      <c r="B103" s="235">
        <v>95</v>
      </c>
      <c r="C103" s="248">
        <v>44</v>
      </c>
      <c r="D103" s="248">
        <v>9</v>
      </c>
      <c r="E103" s="248">
        <v>16</v>
      </c>
      <c r="F103" s="248">
        <v>6</v>
      </c>
      <c r="G103" s="248">
        <v>11</v>
      </c>
      <c r="H103" s="248">
        <v>1</v>
      </c>
      <c r="I103" s="235" t="s">
        <v>1619</v>
      </c>
      <c r="J103" s="235" t="s">
        <v>1619</v>
      </c>
      <c r="K103" s="131" t="s">
        <v>5</v>
      </c>
      <c r="L103" s="59" t="s">
        <v>5</v>
      </c>
      <c r="M103" s="132">
        <v>0</v>
      </c>
      <c r="N103" s="132">
        <v>0</v>
      </c>
      <c r="O103" s="132">
        <v>0</v>
      </c>
      <c r="P103" s="132">
        <v>0</v>
      </c>
      <c r="Q103" s="131" t="s">
        <v>5</v>
      </c>
      <c r="R103" s="139" t="s">
        <v>5</v>
      </c>
      <c r="S103" s="138" t="s">
        <v>5</v>
      </c>
      <c r="T103" s="138" t="s">
        <v>5</v>
      </c>
      <c r="U103" s="138" t="s">
        <v>5</v>
      </c>
      <c r="V103" s="128" t="s">
        <v>5</v>
      </c>
      <c r="W103" s="138" t="s">
        <v>5</v>
      </c>
      <c r="X103" s="130">
        <v>0</v>
      </c>
      <c r="Y103" s="130">
        <v>0</v>
      </c>
      <c r="Z103" s="132">
        <v>0</v>
      </c>
      <c r="AA103" s="130">
        <v>0</v>
      </c>
      <c r="AB103" s="130">
        <v>0</v>
      </c>
      <c r="AC103" s="132">
        <v>0</v>
      </c>
      <c r="AD103" s="130">
        <v>0</v>
      </c>
      <c r="AE103" s="130">
        <v>0</v>
      </c>
      <c r="AF103" s="132">
        <v>0</v>
      </c>
      <c r="AG103" s="130">
        <v>0</v>
      </c>
      <c r="AH103" s="130">
        <v>0</v>
      </c>
      <c r="AI103" s="132">
        <v>0</v>
      </c>
      <c r="AJ103" s="130">
        <v>0</v>
      </c>
      <c r="AK103" s="130">
        <v>0</v>
      </c>
      <c r="AL103" s="132">
        <v>0</v>
      </c>
      <c r="AM103" s="130">
        <v>0</v>
      </c>
      <c r="AN103" s="130">
        <v>0</v>
      </c>
      <c r="AO103" s="132">
        <v>0</v>
      </c>
      <c r="AP103" s="130">
        <v>0</v>
      </c>
      <c r="AQ103" s="130">
        <v>0</v>
      </c>
      <c r="AR103" s="132">
        <v>0</v>
      </c>
      <c r="AS103" s="130">
        <v>0</v>
      </c>
      <c r="AT103" s="130">
        <v>0</v>
      </c>
      <c r="AU103" s="132">
        <v>0</v>
      </c>
      <c r="AV103" s="130">
        <v>0</v>
      </c>
      <c r="AW103" s="130">
        <v>0</v>
      </c>
      <c r="AX103" s="132">
        <v>0</v>
      </c>
      <c r="AY103" s="130">
        <v>0</v>
      </c>
      <c r="AZ103" s="130">
        <v>0</v>
      </c>
      <c r="BA103" s="132">
        <v>0</v>
      </c>
      <c r="BB103" s="130">
        <v>0</v>
      </c>
      <c r="BC103" s="130">
        <v>0</v>
      </c>
      <c r="BD103" s="132">
        <v>0</v>
      </c>
      <c r="BE103" s="130">
        <v>0</v>
      </c>
      <c r="BF103" s="130">
        <v>0</v>
      </c>
      <c r="BG103" s="132">
        <v>0</v>
      </c>
      <c r="BJ103" s="244">
        <v>0</v>
      </c>
      <c r="BK103" s="244">
        <v>0</v>
      </c>
      <c r="BL103" s="244">
        <v>0</v>
      </c>
      <c r="BM103" s="244">
        <v>0</v>
      </c>
    </row>
    <row r="104" spans="2:65" x14ac:dyDescent="0.25">
      <c r="B104" s="235">
        <v>96</v>
      </c>
      <c r="C104" s="248">
        <v>44</v>
      </c>
      <c r="D104" s="248">
        <v>9</v>
      </c>
      <c r="E104" s="248">
        <v>16</v>
      </c>
      <c r="F104" s="248">
        <v>6</v>
      </c>
      <c r="G104" s="248">
        <v>11</v>
      </c>
      <c r="H104" s="248">
        <v>1</v>
      </c>
      <c r="I104" s="235" t="s">
        <v>1619</v>
      </c>
      <c r="J104" s="235" t="s">
        <v>1619</v>
      </c>
      <c r="K104" s="131" t="s">
        <v>5</v>
      </c>
      <c r="L104" s="59" t="s">
        <v>5</v>
      </c>
      <c r="M104" s="132">
        <v>0</v>
      </c>
      <c r="N104" s="132">
        <v>0</v>
      </c>
      <c r="O104" s="132">
        <v>0</v>
      </c>
      <c r="P104" s="132">
        <v>0</v>
      </c>
      <c r="Q104" s="131" t="s">
        <v>5</v>
      </c>
      <c r="R104" s="139" t="s">
        <v>5</v>
      </c>
      <c r="S104" s="138" t="s">
        <v>5</v>
      </c>
      <c r="T104" s="138" t="s">
        <v>5</v>
      </c>
      <c r="U104" s="138" t="s">
        <v>5</v>
      </c>
      <c r="V104" s="128" t="s">
        <v>5</v>
      </c>
      <c r="W104" s="138" t="s">
        <v>5</v>
      </c>
      <c r="X104" s="130">
        <v>0</v>
      </c>
      <c r="Y104" s="130">
        <v>0</v>
      </c>
      <c r="Z104" s="132">
        <v>0</v>
      </c>
      <c r="AA104" s="130">
        <v>0</v>
      </c>
      <c r="AB104" s="130">
        <v>0</v>
      </c>
      <c r="AC104" s="132">
        <v>0</v>
      </c>
      <c r="AD104" s="130">
        <v>0</v>
      </c>
      <c r="AE104" s="130">
        <v>0</v>
      </c>
      <c r="AF104" s="132">
        <v>0</v>
      </c>
      <c r="AG104" s="130">
        <v>0</v>
      </c>
      <c r="AH104" s="130">
        <v>0</v>
      </c>
      <c r="AI104" s="132">
        <v>0</v>
      </c>
      <c r="AJ104" s="130">
        <v>0</v>
      </c>
      <c r="AK104" s="130">
        <v>0</v>
      </c>
      <c r="AL104" s="132">
        <v>0</v>
      </c>
      <c r="AM104" s="130">
        <v>0</v>
      </c>
      <c r="AN104" s="130">
        <v>0</v>
      </c>
      <c r="AO104" s="132">
        <v>0</v>
      </c>
      <c r="AP104" s="130">
        <v>0</v>
      </c>
      <c r="AQ104" s="130">
        <v>0</v>
      </c>
      <c r="AR104" s="132">
        <v>0</v>
      </c>
      <c r="AS104" s="130">
        <v>0</v>
      </c>
      <c r="AT104" s="130">
        <v>0</v>
      </c>
      <c r="AU104" s="132">
        <v>0</v>
      </c>
      <c r="AV104" s="130">
        <v>0</v>
      </c>
      <c r="AW104" s="130">
        <v>0</v>
      </c>
      <c r="AX104" s="132">
        <v>0</v>
      </c>
      <c r="AY104" s="130">
        <v>0</v>
      </c>
      <c r="AZ104" s="130">
        <v>0</v>
      </c>
      <c r="BA104" s="132">
        <v>0</v>
      </c>
      <c r="BB104" s="130">
        <v>0</v>
      </c>
      <c r="BC104" s="130">
        <v>0</v>
      </c>
      <c r="BD104" s="132">
        <v>0</v>
      </c>
      <c r="BE104" s="130">
        <v>0</v>
      </c>
      <c r="BF104" s="130">
        <v>0</v>
      </c>
      <c r="BG104" s="132">
        <v>0</v>
      </c>
      <c r="BJ104" s="244">
        <v>0</v>
      </c>
      <c r="BK104" s="244">
        <v>0</v>
      </c>
      <c r="BL104" s="244">
        <v>0</v>
      </c>
      <c r="BM104" s="244">
        <v>0</v>
      </c>
    </row>
    <row r="105" spans="2:65" x14ac:dyDescent="0.25">
      <c r="B105" s="235">
        <v>97</v>
      </c>
      <c r="C105" s="248">
        <v>44</v>
      </c>
      <c r="D105" s="248">
        <v>9</v>
      </c>
      <c r="E105" s="248">
        <v>16</v>
      </c>
      <c r="F105" s="248">
        <v>6</v>
      </c>
      <c r="G105" s="248">
        <v>11</v>
      </c>
      <c r="H105" s="248">
        <v>1</v>
      </c>
      <c r="I105" s="235" t="s">
        <v>1619</v>
      </c>
      <c r="J105" s="235" t="s">
        <v>1619</v>
      </c>
      <c r="K105" s="131" t="s">
        <v>5</v>
      </c>
      <c r="L105" s="59" t="s">
        <v>5</v>
      </c>
      <c r="M105" s="132">
        <v>0</v>
      </c>
      <c r="N105" s="132">
        <v>0</v>
      </c>
      <c r="O105" s="132">
        <v>0</v>
      </c>
      <c r="P105" s="132">
        <v>0</v>
      </c>
      <c r="Q105" s="131" t="s">
        <v>5</v>
      </c>
      <c r="R105" s="139" t="s">
        <v>5</v>
      </c>
      <c r="S105" s="138" t="s">
        <v>5</v>
      </c>
      <c r="T105" s="138" t="s">
        <v>5</v>
      </c>
      <c r="U105" s="138" t="s">
        <v>5</v>
      </c>
      <c r="V105" s="128" t="s">
        <v>5</v>
      </c>
      <c r="W105" s="138" t="s">
        <v>5</v>
      </c>
      <c r="X105" s="130">
        <v>0</v>
      </c>
      <c r="Y105" s="130">
        <v>0</v>
      </c>
      <c r="Z105" s="132">
        <v>0</v>
      </c>
      <c r="AA105" s="130">
        <v>0</v>
      </c>
      <c r="AB105" s="130">
        <v>0</v>
      </c>
      <c r="AC105" s="132">
        <v>0</v>
      </c>
      <c r="AD105" s="130">
        <v>0</v>
      </c>
      <c r="AE105" s="130">
        <v>0</v>
      </c>
      <c r="AF105" s="132">
        <v>0</v>
      </c>
      <c r="AG105" s="130">
        <v>0</v>
      </c>
      <c r="AH105" s="130">
        <v>0</v>
      </c>
      <c r="AI105" s="132">
        <v>0</v>
      </c>
      <c r="AJ105" s="130">
        <v>0</v>
      </c>
      <c r="AK105" s="130">
        <v>0</v>
      </c>
      <c r="AL105" s="132">
        <v>0</v>
      </c>
      <c r="AM105" s="130">
        <v>0</v>
      </c>
      <c r="AN105" s="130">
        <v>0</v>
      </c>
      <c r="AO105" s="132">
        <v>0</v>
      </c>
      <c r="AP105" s="130">
        <v>0</v>
      </c>
      <c r="AQ105" s="130">
        <v>0</v>
      </c>
      <c r="AR105" s="132">
        <v>0</v>
      </c>
      <c r="AS105" s="130">
        <v>0</v>
      </c>
      <c r="AT105" s="130">
        <v>0</v>
      </c>
      <c r="AU105" s="132">
        <v>0</v>
      </c>
      <c r="AV105" s="130">
        <v>0</v>
      </c>
      <c r="AW105" s="130">
        <v>0</v>
      </c>
      <c r="AX105" s="132">
        <v>0</v>
      </c>
      <c r="AY105" s="130">
        <v>0</v>
      </c>
      <c r="AZ105" s="130">
        <v>0</v>
      </c>
      <c r="BA105" s="132">
        <v>0</v>
      </c>
      <c r="BB105" s="130">
        <v>0</v>
      </c>
      <c r="BC105" s="130">
        <v>0</v>
      </c>
      <c r="BD105" s="132">
        <v>0</v>
      </c>
      <c r="BE105" s="130">
        <v>0</v>
      </c>
      <c r="BF105" s="130">
        <v>0</v>
      </c>
      <c r="BG105" s="132">
        <v>0</v>
      </c>
      <c r="BJ105" s="244">
        <v>0</v>
      </c>
      <c r="BK105" s="244">
        <v>0</v>
      </c>
      <c r="BL105" s="244">
        <v>0</v>
      </c>
      <c r="BM105" s="244">
        <v>0</v>
      </c>
    </row>
    <row r="106" spans="2:65" x14ac:dyDescent="0.25">
      <c r="B106" s="235">
        <v>98</v>
      </c>
      <c r="C106" s="248">
        <v>44</v>
      </c>
      <c r="D106" s="248">
        <v>9</v>
      </c>
      <c r="E106" s="248">
        <v>16</v>
      </c>
      <c r="F106" s="248">
        <v>6</v>
      </c>
      <c r="G106" s="248">
        <v>11</v>
      </c>
      <c r="H106" s="248">
        <v>1</v>
      </c>
      <c r="I106" s="235" t="s">
        <v>1619</v>
      </c>
      <c r="J106" s="235" t="s">
        <v>1619</v>
      </c>
      <c r="K106" s="131" t="s">
        <v>5</v>
      </c>
      <c r="L106" s="59" t="s">
        <v>5</v>
      </c>
      <c r="M106" s="132">
        <v>0</v>
      </c>
      <c r="N106" s="132">
        <v>0</v>
      </c>
      <c r="O106" s="132">
        <v>0</v>
      </c>
      <c r="P106" s="132">
        <v>0</v>
      </c>
      <c r="Q106" s="131" t="s">
        <v>5</v>
      </c>
      <c r="R106" s="139" t="s">
        <v>5</v>
      </c>
      <c r="S106" s="138" t="s">
        <v>5</v>
      </c>
      <c r="T106" s="138" t="s">
        <v>5</v>
      </c>
      <c r="U106" s="138" t="s">
        <v>5</v>
      </c>
      <c r="V106" s="128" t="s">
        <v>5</v>
      </c>
      <c r="W106" s="138" t="s">
        <v>5</v>
      </c>
      <c r="X106" s="130">
        <v>0</v>
      </c>
      <c r="Y106" s="130">
        <v>0</v>
      </c>
      <c r="Z106" s="132">
        <v>0</v>
      </c>
      <c r="AA106" s="130">
        <v>0</v>
      </c>
      <c r="AB106" s="130">
        <v>0</v>
      </c>
      <c r="AC106" s="132">
        <v>0</v>
      </c>
      <c r="AD106" s="130">
        <v>0</v>
      </c>
      <c r="AE106" s="130">
        <v>0</v>
      </c>
      <c r="AF106" s="132">
        <v>0</v>
      </c>
      <c r="AG106" s="130">
        <v>0</v>
      </c>
      <c r="AH106" s="130">
        <v>0</v>
      </c>
      <c r="AI106" s="132">
        <v>0</v>
      </c>
      <c r="AJ106" s="130">
        <v>0</v>
      </c>
      <c r="AK106" s="130">
        <v>0</v>
      </c>
      <c r="AL106" s="132">
        <v>0</v>
      </c>
      <c r="AM106" s="130">
        <v>0</v>
      </c>
      <c r="AN106" s="130">
        <v>0</v>
      </c>
      <c r="AO106" s="132">
        <v>0</v>
      </c>
      <c r="AP106" s="130">
        <v>0</v>
      </c>
      <c r="AQ106" s="130">
        <v>0</v>
      </c>
      <c r="AR106" s="132">
        <v>0</v>
      </c>
      <c r="AS106" s="130">
        <v>0</v>
      </c>
      <c r="AT106" s="130">
        <v>0</v>
      </c>
      <c r="AU106" s="132">
        <v>0</v>
      </c>
      <c r="AV106" s="130">
        <v>0</v>
      </c>
      <c r="AW106" s="130">
        <v>0</v>
      </c>
      <c r="AX106" s="132">
        <v>0</v>
      </c>
      <c r="AY106" s="130">
        <v>0</v>
      </c>
      <c r="AZ106" s="130">
        <v>0</v>
      </c>
      <c r="BA106" s="132">
        <v>0</v>
      </c>
      <c r="BB106" s="130">
        <v>0</v>
      </c>
      <c r="BC106" s="130">
        <v>0</v>
      </c>
      <c r="BD106" s="132">
        <v>0</v>
      </c>
      <c r="BE106" s="130">
        <v>0</v>
      </c>
      <c r="BF106" s="130">
        <v>0</v>
      </c>
      <c r="BG106" s="132">
        <v>0</v>
      </c>
      <c r="BJ106" s="244">
        <v>0</v>
      </c>
      <c r="BK106" s="244">
        <v>0</v>
      </c>
      <c r="BL106" s="244">
        <v>0</v>
      </c>
      <c r="BM106" s="244">
        <v>0</v>
      </c>
    </row>
    <row r="107" spans="2:65" x14ac:dyDescent="0.25">
      <c r="B107" s="235">
        <v>99</v>
      </c>
      <c r="C107" s="248">
        <v>44</v>
      </c>
      <c r="D107" s="248">
        <v>9</v>
      </c>
      <c r="E107" s="248">
        <v>16</v>
      </c>
      <c r="F107" s="248">
        <v>6</v>
      </c>
      <c r="G107" s="248">
        <v>11</v>
      </c>
      <c r="H107" s="248">
        <v>1</v>
      </c>
      <c r="I107" s="235" t="s">
        <v>1619</v>
      </c>
      <c r="J107" s="235" t="s">
        <v>1619</v>
      </c>
      <c r="K107" s="131" t="s">
        <v>5</v>
      </c>
      <c r="L107" s="59" t="s">
        <v>5</v>
      </c>
      <c r="M107" s="132">
        <v>0</v>
      </c>
      <c r="N107" s="132">
        <v>0</v>
      </c>
      <c r="O107" s="132">
        <v>0</v>
      </c>
      <c r="P107" s="132">
        <v>0</v>
      </c>
      <c r="Q107" s="131" t="s">
        <v>5</v>
      </c>
      <c r="R107" s="139" t="s">
        <v>5</v>
      </c>
      <c r="S107" s="138" t="s">
        <v>5</v>
      </c>
      <c r="T107" s="138" t="s">
        <v>5</v>
      </c>
      <c r="U107" s="138" t="s">
        <v>5</v>
      </c>
      <c r="V107" s="128" t="s">
        <v>5</v>
      </c>
      <c r="W107" s="138" t="s">
        <v>5</v>
      </c>
      <c r="X107" s="130">
        <v>0</v>
      </c>
      <c r="Y107" s="130">
        <v>0</v>
      </c>
      <c r="Z107" s="132">
        <v>0</v>
      </c>
      <c r="AA107" s="130">
        <v>0</v>
      </c>
      <c r="AB107" s="130">
        <v>0</v>
      </c>
      <c r="AC107" s="132">
        <v>0</v>
      </c>
      <c r="AD107" s="130">
        <v>0</v>
      </c>
      <c r="AE107" s="130">
        <v>0</v>
      </c>
      <c r="AF107" s="132">
        <v>0</v>
      </c>
      <c r="AG107" s="130">
        <v>0</v>
      </c>
      <c r="AH107" s="130">
        <v>0</v>
      </c>
      <c r="AI107" s="132">
        <v>0</v>
      </c>
      <c r="AJ107" s="130">
        <v>0</v>
      </c>
      <c r="AK107" s="130">
        <v>0</v>
      </c>
      <c r="AL107" s="132">
        <v>0</v>
      </c>
      <c r="AM107" s="130">
        <v>0</v>
      </c>
      <c r="AN107" s="130">
        <v>0</v>
      </c>
      <c r="AO107" s="132">
        <v>0</v>
      </c>
      <c r="AP107" s="130">
        <v>0</v>
      </c>
      <c r="AQ107" s="130">
        <v>0</v>
      </c>
      <c r="AR107" s="132">
        <v>0</v>
      </c>
      <c r="AS107" s="130">
        <v>0</v>
      </c>
      <c r="AT107" s="130">
        <v>0</v>
      </c>
      <c r="AU107" s="132">
        <v>0</v>
      </c>
      <c r="AV107" s="130">
        <v>0</v>
      </c>
      <c r="AW107" s="130">
        <v>0</v>
      </c>
      <c r="AX107" s="132">
        <v>0</v>
      </c>
      <c r="AY107" s="130">
        <v>0</v>
      </c>
      <c r="AZ107" s="130">
        <v>0</v>
      </c>
      <c r="BA107" s="132">
        <v>0</v>
      </c>
      <c r="BB107" s="130">
        <v>0</v>
      </c>
      <c r="BC107" s="130">
        <v>0</v>
      </c>
      <c r="BD107" s="132">
        <v>0</v>
      </c>
      <c r="BE107" s="130">
        <v>0</v>
      </c>
      <c r="BF107" s="130">
        <v>0</v>
      </c>
      <c r="BG107" s="132">
        <v>0</v>
      </c>
      <c r="BJ107" s="244">
        <v>0</v>
      </c>
      <c r="BK107" s="244">
        <v>0</v>
      </c>
      <c r="BL107" s="244">
        <v>0</v>
      </c>
      <c r="BM107" s="244">
        <v>0</v>
      </c>
    </row>
    <row r="108" spans="2:65" x14ac:dyDescent="0.25">
      <c r="B108" s="235">
        <v>100</v>
      </c>
      <c r="C108" s="248">
        <v>44</v>
      </c>
      <c r="D108" s="248">
        <v>9</v>
      </c>
      <c r="E108" s="248">
        <v>16</v>
      </c>
      <c r="F108" s="248">
        <v>6</v>
      </c>
      <c r="G108" s="248">
        <v>11</v>
      </c>
      <c r="H108" s="248">
        <v>1</v>
      </c>
      <c r="I108" s="235" t="s">
        <v>1619</v>
      </c>
      <c r="J108" s="235" t="s">
        <v>1619</v>
      </c>
      <c r="K108" s="131" t="s">
        <v>5</v>
      </c>
      <c r="L108" s="59" t="s">
        <v>5</v>
      </c>
      <c r="M108" s="132">
        <v>0</v>
      </c>
      <c r="N108" s="132">
        <v>0</v>
      </c>
      <c r="O108" s="132">
        <v>0</v>
      </c>
      <c r="P108" s="132">
        <v>0</v>
      </c>
      <c r="Q108" s="131" t="s">
        <v>5</v>
      </c>
      <c r="R108" s="139" t="s">
        <v>5</v>
      </c>
      <c r="S108" s="138" t="s">
        <v>5</v>
      </c>
      <c r="T108" s="138" t="s">
        <v>5</v>
      </c>
      <c r="U108" s="138" t="s">
        <v>5</v>
      </c>
      <c r="V108" s="128" t="s">
        <v>5</v>
      </c>
      <c r="W108" s="138" t="s">
        <v>5</v>
      </c>
      <c r="X108" s="130">
        <v>0</v>
      </c>
      <c r="Y108" s="130">
        <v>0</v>
      </c>
      <c r="Z108" s="132">
        <v>0</v>
      </c>
      <c r="AA108" s="130">
        <v>0</v>
      </c>
      <c r="AB108" s="130">
        <v>0</v>
      </c>
      <c r="AC108" s="132">
        <v>0</v>
      </c>
      <c r="AD108" s="130">
        <v>0</v>
      </c>
      <c r="AE108" s="130">
        <v>0</v>
      </c>
      <c r="AF108" s="132">
        <v>0</v>
      </c>
      <c r="AG108" s="130">
        <v>0</v>
      </c>
      <c r="AH108" s="130">
        <v>0</v>
      </c>
      <c r="AI108" s="132">
        <v>0</v>
      </c>
      <c r="AJ108" s="130">
        <v>0</v>
      </c>
      <c r="AK108" s="130">
        <v>0</v>
      </c>
      <c r="AL108" s="132">
        <v>0</v>
      </c>
      <c r="AM108" s="130">
        <v>0</v>
      </c>
      <c r="AN108" s="130">
        <v>0</v>
      </c>
      <c r="AO108" s="132">
        <v>0</v>
      </c>
      <c r="AP108" s="130">
        <v>0</v>
      </c>
      <c r="AQ108" s="130">
        <v>0</v>
      </c>
      <c r="AR108" s="132">
        <v>0</v>
      </c>
      <c r="AS108" s="130">
        <v>0</v>
      </c>
      <c r="AT108" s="130">
        <v>0</v>
      </c>
      <c r="AU108" s="132">
        <v>0</v>
      </c>
      <c r="AV108" s="130">
        <v>0</v>
      </c>
      <c r="AW108" s="130">
        <v>0</v>
      </c>
      <c r="AX108" s="132">
        <v>0</v>
      </c>
      <c r="AY108" s="130">
        <v>0</v>
      </c>
      <c r="AZ108" s="130">
        <v>0</v>
      </c>
      <c r="BA108" s="132">
        <v>0</v>
      </c>
      <c r="BB108" s="130">
        <v>0</v>
      </c>
      <c r="BC108" s="130">
        <v>0</v>
      </c>
      <c r="BD108" s="132">
        <v>0</v>
      </c>
      <c r="BE108" s="130">
        <v>0</v>
      </c>
      <c r="BF108" s="130">
        <v>0</v>
      </c>
      <c r="BG108" s="132">
        <v>0</v>
      </c>
      <c r="BJ108" s="244">
        <v>0</v>
      </c>
      <c r="BK108" s="244">
        <v>0</v>
      </c>
      <c r="BL108" s="244">
        <v>0</v>
      </c>
      <c r="BM108" s="244">
        <v>0</v>
      </c>
    </row>
    <row r="109" spans="2:65" x14ac:dyDescent="0.25">
      <c r="B109" s="235">
        <v>101</v>
      </c>
      <c r="C109" s="248">
        <v>44</v>
      </c>
      <c r="D109" s="248">
        <v>9</v>
      </c>
      <c r="E109" s="248">
        <v>16</v>
      </c>
      <c r="F109" s="248">
        <v>6</v>
      </c>
      <c r="G109" s="248">
        <v>11</v>
      </c>
      <c r="H109" s="248">
        <v>1</v>
      </c>
      <c r="I109" s="235" t="s">
        <v>1619</v>
      </c>
      <c r="J109" s="235" t="s">
        <v>1619</v>
      </c>
      <c r="K109" s="131" t="s">
        <v>5</v>
      </c>
      <c r="L109" s="59" t="s">
        <v>5</v>
      </c>
      <c r="M109" s="132">
        <v>0</v>
      </c>
      <c r="N109" s="132">
        <v>0</v>
      </c>
      <c r="O109" s="132">
        <v>0</v>
      </c>
      <c r="P109" s="132">
        <v>0</v>
      </c>
      <c r="Q109" s="131" t="s">
        <v>5</v>
      </c>
      <c r="R109" s="139" t="s">
        <v>5</v>
      </c>
      <c r="S109" s="138" t="s">
        <v>5</v>
      </c>
      <c r="T109" s="138" t="s">
        <v>5</v>
      </c>
      <c r="U109" s="138" t="s">
        <v>5</v>
      </c>
      <c r="V109" s="128" t="s">
        <v>5</v>
      </c>
      <c r="W109" s="138" t="s">
        <v>5</v>
      </c>
      <c r="X109" s="130">
        <v>0</v>
      </c>
      <c r="Y109" s="130">
        <v>0</v>
      </c>
      <c r="Z109" s="132">
        <v>0</v>
      </c>
      <c r="AA109" s="130">
        <v>0</v>
      </c>
      <c r="AB109" s="130">
        <v>0</v>
      </c>
      <c r="AC109" s="132">
        <v>0</v>
      </c>
      <c r="AD109" s="130">
        <v>0</v>
      </c>
      <c r="AE109" s="130">
        <v>0</v>
      </c>
      <c r="AF109" s="132">
        <v>0</v>
      </c>
      <c r="AG109" s="130">
        <v>0</v>
      </c>
      <c r="AH109" s="130">
        <v>0</v>
      </c>
      <c r="AI109" s="132">
        <v>0</v>
      </c>
      <c r="AJ109" s="130">
        <v>0</v>
      </c>
      <c r="AK109" s="130">
        <v>0</v>
      </c>
      <c r="AL109" s="132">
        <v>0</v>
      </c>
      <c r="AM109" s="130">
        <v>0</v>
      </c>
      <c r="AN109" s="130">
        <v>0</v>
      </c>
      <c r="AO109" s="132">
        <v>0</v>
      </c>
      <c r="AP109" s="130">
        <v>0</v>
      </c>
      <c r="AQ109" s="130">
        <v>0</v>
      </c>
      <c r="AR109" s="132">
        <v>0</v>
      </c>
      <c r="AS109" s="130">
        <v>0</v>
      </c>
      <c r="AT109" s="130">
        <v>0</v>
      </c>
      <c r="AU109" s="132">
        <v>0</v>
      </c>
      <c r="AV109" s="130">
        <v>0</v>
      </c>
      <c r="AW109" s="130">
        <v>0</v>
      </c>
      <c r="AX109" s="132">
        <v>0</v>
      </c>
      <c r="AY109" s="130">
        <v>0</v>
      </c>
      <c r="AZ109" s="130">
        <v>0</v>
      </c>
      <c r="BA109" s="132">
        <v>0</v>
      </c>
      <c r="BB109" s="130">
        <v>0</v>
      </c>
      <c r="BC109" s="130">
        <v>0</v>
      </c>
      <c r="BD109" s="132">
        <v>0</v>
      </c>
      <c r="BE109" s="130">
        <v>0</v>
      </c>
      <c r="BF109" s="130">
        <v>0</v>
      </c>
      <c r="BG109" s="132">
        <v>0</v>
      </c>
      <c r="BJ109" s="244">
        <v>0</v>
      </c>
      <c r="BK109" s="244">
        <v>0</v>
      </c>
      <c r="BL109" s="244">
        <v>0</v>
      </c>
      <c r="BM109" s="244">
        <v>0</v>
      </c>
    </row>
    <row r="110" spans="2:65" x14ac:dyDescent="0.25">
      <c r="B110" s="235">
        <v>102</v>
      </c>
      <c r="C110" s="248">
        <v>44</v>
      </c>
      <c r="D110" s="248">
        <v>9</v>
      </c>
      <c r="E110" s="248">
        <v>16</v>
      </c>
      <c r="F110" s="248">
        <v>6</v>
      </c>
      <c r="G110" s="248">
        <v>11</v>
      </c>
      <c r="H110" s="248">
        <v>1</v>
      </c>
      <c r="I110" s="235" t="s">
        <v>1619</v>
      </c>
      <c r="J110" s="235" t="s">
        <v>1619</v>
      </c>
      <c r="K110" s="131" t="s">
        <v>5</v>
      </c>
      <c r="L110" s="59" t="s">
        <v>5</v>
      </c>
      <c r="M110" s="132">
        <v>0</v>
      </c>
      <c r="N110" s="132">
        <v>0</v>
      </c>
      <c r="O110" s="132">
        <v>0</v>
      </c>
      <c r="P110" s="132">
        <v>0</v>
      </c>
      <c r="Q110" s="131" t="s">
        <v>5</v>
      </c>
      <c r="R110" s="139" t="s">
        <v>5</v>
      </c>
      <c r="S110" s="138" t="s">
        <v>5</v>
      </c>
      <c r="T110" s="138" t="s">
        <v>5</v>
      </c>
      <c r="U110" s="138" t="s">
        <v>5</v>
      </c>
      <c r="V110" s="128" t="s">
        <v>5</v>
      </c>
      <c r="W110" s="138" t="s">
        <v>5</v>
      </c>
      <c r="X110" s="130">
        <v>0</v>
      </c>
      <c r="Y110" s="130">
        <v>0</v>
      </c>
      <c r="Z110" s="132">
        <v>0</v>
      </c>
      <c r="AA110" s="130">
        <v>0</v>
      </c>
      <c r="AB110" s="130">
        <v>0</v>
      </c>
      <c r="AC110" s="132">
        <v>0</v>
      </c>
      <c r="AD110" s="130">
        <v>0</v>
      </c>
      <c r="AE110" s="130">
        <v>0</v>
      </c>
      <c r="AF110" s="132">
        <v>0</v>
      </c>
      <c r="AG110" s="130">
        <v>0</v>
      </c>
      <c r="AH110" s="130">
        <v>0</v>
      </c>
      <c r="AI110" s="132">
        <v>0</v>
      </c>
      <c r="AJ110" s="130">
        <v>0</v>
      </c>
      <c r="AK110" s="130">
        <v>0</v>
      </c>
      <c r="AL110" s="132">
        <v>0</v>
      </c>
      <c r="AM110" s="130">
        <v>0</v>
      </c>
      <c r="AN110" s="130">
        <v>0</v>
      </c>
      <c r="AO110" s="132">
        <v>0</v>
      </c>
      <c r="AP110" s="130">
        <v>0</v>
      </c>
      <c r="AQ110" s="130">
        <v>0</v>
      </c>
      <c r="AR110" s="132">
        <v>0</v>
      </c>
      <c r="AS110" s="130">
        <v>0</v>
      </c>
      <c r="AT110" s="130">
        <v>0</v>
      </c>
      <c r="AU110" s="132">
        <v>0</v>
      </c>
      <c r="AV110" s="130">
        <v>0</v>
      </c>
      <c r="AW110" s="130">
        <v>0</v>
      </c>
      <c r="AX110" s="132">
        <v>0</v>
      </c>
      <c r="AY110" s="130">
        <v>0</v>
      </c>
      <c r="AZ110" s="130">
        <v>0</v>
      </c>
      <c r="BA110" s="132">
        <v>0</v>
      </c>
      <c r="BB110" s="130">
        <v>0</v>
      </c>
      <c r="BC110" s="130">
        <v>0</v>
      </c>
      <c r="BD110" s="132">
        <v>0</v>
      </c>
      <c r="BE110" s="130">
        <v>0</v>
      </c>
      <c r="BF110" s="130">
        <v>0</v>
      </c>
      <c r="BG110" s="132">
        <v>0</v>
      </c>
      <c r="BJ110" s="244">
        <v>0</v>
      </c>
      <c r="BK110" s="244">
        <v>0</v>
      </c>
      <c r="BL110" s="244">
        <v>0</v>
      </c>
      <c r="BM110" s="244">
        <v>0</v>
      </c>
    </row>
    <row r="111" spans="2:65" x14ac:dyDescent="0.25">
      <c r="B111" s="235">
        <v>103</v>
      </c>
      <c r="C111" s="248">
        <v>44</v>
      </c>
      <c r="D111" s="248">
        <v>9</v>
      </c>
      <c r="E111" s="248">
        <v>16</v>
      </c>
      <c r="F111" s="248">
        <v>6</v>
      </c>
      <c r="G111" s="248">
        <v>11</v>
      </c>
      <c r="H111" s="248">
        <v>1</v>
      </c>
      <c r="I111" s="235" t="s">
        <v>1619</v>
      </c>
      <c r="J111" s="235" t="s">
        <v>1619</v>
      </c>
      <c r="K111" s="131" t="s">
        <v>5</v>
      </c>
      <c r="L111" s="59" t="s">
        <v>5</v>
      </c>
      <c r="M111" s="132">
        <v>0</v>
      </c>
      <c r="N111" s="132">
        <v>0</v>
      </c>
      <c r="O111" s="132">
        <v>0</v>
      </c>
      <c r="P111" s="132">
        <v>0</v>
      </c>
      <c r="Q111" s="131" t="s">
        <v>5</v>
      </c>
      <c r="R111" s="139" t="s">
        <v>5</v>
      </c>
      <c r="S111" s="138" t="s">
        <v>5</v>
      </c>
      <c r="T111" s="138" t="s">
        <v>5</v>
      </c>
      <c r="U111" s="138" t="s">
        <v>5</v>
      </c>
      <c r="V111" s="128" t="s">
        <v>5</v>
      </c>
      <c r="W111" s="138" t="s">
        <v>5</v>
      </c>
      <c r="X111" s="130">
        <v>0</v>
      </c>
      <c r="Y111" s="130">
        <v>0</v>
      </c>
      <c r="Z111" s="132">
        <v>0</v>
      </c>
      <c r="AA111" s="130">
        <v>0</v>
      </c>
      <c r="AB111" s="130">
        <v>0</v>
      </c>
      <c r="AC111" s="132">
        <v>0</v>
      </c>
      <c r="AD111" s="130">
        <v>0</v>
      </c>
      <c r="AE111" s="130">
        <v>0</v>
      </c>
      <c r="AF111" s="132">
        <v>0</v>
      </c>
      <c r="AG111" s="130">
        <v>0</v>
      </c>
      <c r="AH111" s="130">
        <v>0</v>
      </c>
      <c r="AI111" s="132">
        <v>0</v>
      </c>
      <c r="AJ111" s="130">
        <v>0</v>
      </c>
      <c r="AK111" s="130">
        <v>0</v>
      </c>
      <c r="AL111" s="132">
        <v>0</v>
      </c>
      <c r="AM111" s="130">
        <v>0</v>
      </c>
      <c r="AN111" s="130">
        <v>0</v>
      </c>
      <c r="AO111" s="132">
        <v>0</v>
      </c>
      <c r="AP111" s="130">
        <v>0</v>
      </c>
      <c r="AQ111" s="130">
        <v>0</v>
      </c>
      <c r="AR111" s="132">
        <v>0</v>
      </c>
      <c r="AS111" s="130">
        <v>0</v>
      </c>
      <c r="AT111" s="130">
        <v>0</v>
      </c>
      <c r="AU111" s="132">
        <v>0</v>
      </c>
      <c r="AV111" s="130">
        <v>0</v>
      </c>
      <c r="AW111" s="130">
        <v>0</v>
      </c>
      <c r="AX111" s="132">
        <v>0</v>
      </c>
      <c r="AY111" s="130">
        <v>0</v>
      </c>
      <c r="AZ111" s="130">
        <v>0</v>
      </c>
      <c r="BA111" s="132">
        <v>0</v>
      </c>
      <c r="BB111" s="130">
        <v>0</v>
      </c>
      <c r="BC111" s="130">
        <v>0</v>
      </c>
      <c r="BD111" s="132">
        <v>0</v>
      </c>
      <c r="BE111" s="130">
        <v>0</v>
      </c>
      <c r="BF111" s="130">
        <v>0</v>
      </c>
      <c r="BG111" s="132">
        <v>0</v>
      </c>
      <c r="BJ111" s="244">
        <v>0</v>
      </c>
      <c r="BK111" s="244">
        <v>0</v>
      </c>
      <c r="BL111" s="244">
        <v>0</v>
      </c>
      <c r="BM111" s="244">
        <v>0</v>
      </c>
    </row>
    <row r="112" spans="2:65" x14ac:dyDescent="0.25">
      <c r="B112" s="235">
        <v>104</v>
      </c>
      <c r="C112" s="248">
        <v>44</v>
      </c>
      <c r="D112" s="248">
        <v>9</v>
      </c>
      <c r="E112" s="248">
        <v>16</v>
      </c>
      <c r="F112" s="248">
        <v>6</v>
      </c>
      <c r="G112" s="248">
        <v>11</v>
      </c>
      <c r="H112" s="248">
        <v>1</v>
      </c>
      <c r="I112" s="235" t="s">
        <v>1619</v>
      </c>
      <c r="J112" s="235" t="s">
        <v>1619</v>
      </c>
      <c r="K112" s="131" t="s">
        <v>5</v>
      </c>
      <c r="L112" s="59" t="s">
        <v>5</v>
      </c>
      <c r="M112" s="132">
        <v>0</v>
      </c>
      <c r="N112" s="132">
        <v>0</v>
      </c>
      <c r="O112" s="132">
        <v>0</v>
      </c>
      <c r="P112" s="132">
        <v>0</v>
      </c>
      <c r="Q112" s="131" t="s">
        <v>5</v>
      </c>
      <c r="R112" s="139" t="s">
        <v>5</v>
      </c>
      <c r="S112" s="138" t="s">
        <v>5</v>
      </c>
      <c r="T112" s="138" t="s">
        <v>5</v>
      </c>
      <c r="U112" s="138" t="s">
        <v>5</v>
      </c>
      <c r="V112" s="128" t="s">
        <v>5</v>
      </c>
      <c r="W112" s="138" t="s">
        <v>5</v>
      </c>
      <c r="X112" s="130">
        <v>0</v>
      </c>
      <c r="Y112" s="130">
        <v>0</v>
      </c>
      <c r="Z112" s="132">
        <v>0</v>
      </c>
      <c r="AA112" s="130">
        <v>0</v>
      </c>
      <c r="AB112" s="130">
        <v>0</v>
      </c>
      <c r="AC112" s="132">
        <v>0</v>
      </c>
      <c r="AD112" s="130">
        <v>0</v>
      </c>
      <c r="AE112" s="130">
        <v>0</v>
      </c>
      <c r="AF112" s="132">
        <v>0</v>
      </c>
      <c r="AG112" s="130">
        <v>0</v>
      </c>
      <c r="AH112" s="130">
        <v>0</v>
      </c>
      <c r="AI112" s="132">
        <v>0</v>
      </c>
      <c r="AJ112" s="130">
        <v>0</v>
      </c>
      <c r="AK112" s="130">
        <v>0</v>
      </c>
      <c r="AL112" s="132">
        <v>0</v>
      </c>
      <c r="AM112" s="130">
        <v>0</v>
      </c>
      <c r="AN112" s="130">
        <v>0</v>
      </c>
      <c r="AO112" s="132">
        <v>0</v>
      </c>
      <c r="AP112" s="130">
        <v>0</v>
      </c>
      <c r="AQ112" s="130">
        <v>0</v>
      </c>
      <c r="AR112" s="132">
        <v>0</v>
      </c>
      <c r="AS112" s="130">
        <v>0</v>
      </c>
      <c r="AT112" s="130">
        <v>0</v>
      </c>
      <c r="AU112" s="132">
        <v>0</v>
      </c>
      <c r="AV112" s="130">
        <v>0</v>
      </c>
      <c r="AW112" s="130">
        <v>0</v>
      </c>
      <c r="AX112" s="132">
        <v>0</v>
      </c>
      <c r="AY112" s="130">
        <v>0</v>
      </c>
      <c r="AZ112" s="130">
        <v>0</v>
      </c>
      <c r="BA112" s="132">
        <v>0</v>
      </c>
      <c r="BB112" s="130">
        <v>0</v>
      </c>
      <c r="BC112" s="130">
        <v>0</v>
      </c>
      <c r="BD112" s="132">
        <v>0</v>
      </c>
      <c r="BE112" s="130">
        <v>0</v>
      </c>
      <c r="BF112" s="130">
        <v>0</v>
      </c>
      <c r="BG112" s="132">
        <v>0</v>
      </c>
      <c r="BJ112" s="244">
        <v>0</v>
      </c>
      <c r="BK112" s="244">
        <v>0</v>
      </c>
      <c r="BL112" s="244">
        <v>0</v>
      </c>
      <c r="BM112" s="244">
        <v>0</v>
      </c>
    </row>
    <row r="113" spans="2:65" x14ac:dyDescent="0.25">
      <c r="B113" s="235">
        <v>105</v>
      </c>
      <c r="C113" s="248">
        <v>44</v>
      </c>
      <c r="D113" s="248">
        <v>9</v>
      </c>
      <c r="E113" s="248">
        <v>16</v>
      </c>
      <c r="F113" s="248">
        <v>6</v>
      </c>
      <c r="G113" s="248">
        <v>11</v>
      </c>
      <c r="H113" s="248">
        <v>1</v>
      </c>
      <c r="I113" s="235" t="s">
        <v>1619</v>
      </c>
      <c r="J113" s="235" t="s">
        <v>1619</v>
      </c>
      <c r="K113" s="131" t="s">
        <v>5</v>
      </c>
      <c r="L113" s="59" t="s">
        <v>5</v>
      </c>
      <c r="M113" s="132">
        <v>0</v>
      </c>
      <c r="N113" s="132">
        <v>0</v>
      </c>
      <c r="O113" s="132">
        <v>0</v>
      </c>
      <c r="P113" s="132">
        <v>0</v>
      </c>
      <c r="Q113" s="131" t="s">
        <v>5</v>
      </c>
      <c r="R113" s="139" t="s">
        <v>5</v>
      </c>
      <c r="S113" s="138" t="s">
        <v>5</v>
      </c>
      <c r="T113" s="138" t="s">
        <v>5</v>
      </c>
      <c r="U113" s="138" t="s">
        <v>5</v>
      </c>
      <c r="V113" s="128" t="s">
        <v>5</v>
      </c>
      <c r="W113" s="138" t="s">
        <v>5</v>
      </c>
      <c r="X113" s="130">
        <v>0</v>
      </c>
      <c r="Y113" s="130">
        <v>0</v>
      </c>
      <c r="Z113" s="132">
        <v>0</v>
      </c>
      <c r="AA113" s="130">
        <v>0</v>
      </c>
      <c r="AB113" s="130">
        <v>0</v>
      </c>
      <c r="AC113" s="132">
        <v>0</v>
      </c>
      <c r="AD113" s="130">
        <v>0</v>
      </c>
      <c r="AE113" s="130">
        <v>0</v>
      </c>
      <c r="AF113" s="132">
        <v>0</v>
      </c>
      <c r="AG113" s="130">
        <v>0</v>
      </c>
      <c r="AH113" s="130">
        <v>0</v>
      </c>
      <c r="AI113" s="132">
        <v>0</v>
      </c>
      <c r="AJ113" s="130">
        <v>0</v>
      </c>
      <c r="AK113" s="130">
        <v>0</v>
      </c>
      <c r="AL113" s="132">
        <v>0</v>
      </c>
      <c r="AM113" s="130">
        <v>0</v>
      </c>
      <c r="AN113" s="130">
        <v>0</v>
      </c>
      <c r="AO113" s="132">
        <v>0</v>
      </c>
      <c r="AP113" s="130">
        <v>0</v>
      </c>
      <c r="AQ113" s="130">
        <v>0</v>
      </c>
      <c r="AR113" s="132">
        <v>0</v>
      </c>
      <c r="AS113" s="130">
        <v>0</v>
      </c>
      <c r="AT113" s="130">
        <v>0</v>
      </c>
      <c r="AU113" s="132">
        <v>0</v>
      </c>
      <c r="AV113" s="130">
        <v>0</v>
      </c>
      <c r="AW113" s="130">
        <v>0</v>
      </c>
      <c r="AX113" s="132">
        <v>0</v>
      </c>
      <c r="AY113" s="130">
        <v>0</v>
      </c>
      <c r="AZ113" s="130">
        <v>0</v>
      </c>
      <c r="BA113" s="132">
        <v>0</v>
      </c>
      <c r="BB113" s="130">
        <v>0</v>
      </c>
      <c r="BC113" s="130">
        <v>0</v>
      </c>
      <c r="BD113" s="132">
        <v>0</v>
      </c>
      <c r="BE113" s="130">
        <v>0</v>
      </c>
      <c r="BF113" s="130">
        <v>0</v>
      </c>
      <c r="BG113" s="132">
        <v>0</v>
      </c>
      <c r="BJ113" s="244">
        <v>0</v>
      </c>
      <c r="BK113" s="244">
        <v>0</v>
      </c>
      <c r="BL113" s="244">
        <v>0</v>
      </c>
      <c r="BM113" s="244">
        <v>0</v>
      </c>
    </row>
    <row r="114" spans="2:65" x14ac:dyDescent="0.25">
      <c r="B114" s="235">
        <v>106</v>
      </c>
      <c r="C114" s="248">
        <v>44</v>
      </c>
      <c r="D114" s="248">
        <v>9</v>
      </c>
      <c r="E114" s="248">
        <v>16</v>
      </c>
      <c r="F114" s="248">
        <v>6</v>
      </c>
      <c r="G114" s="248">
        <v>11</v>
      </c>
      <c r="H114" s="248">
        <v>1</v>
      </c>
      <c r="I114" s="235" t="s">
        <v>1619</v>
      </c>
      <c r="J114" s="235" t="s">
        <v>1619</v>
      </c>
      <c r="K114" s="131" t="s">
        <v>5</v>
      </c>
      <c r="L114" s="59" t="s">
        <v>5</v>
      </c>
      <c r="M114" s="132">
        <v>0</v>
      </c>
      <c r="N114" s="132">
        <v>0</v>
      </c>
      <c r="O114" s="132">
        <v>0</v>
      </c>
      <c r="P114" s="132">
        <v>0</v>
      </c>
      <c r="Q114" s="131" t="s">
        <v>5</v>
      </c>
      <c r="R114" s="139" t="s">
        <v>5</v>
      </c>
      <c r="S114" s="138" t="s">
        <v>5</v>
      </c>
      <c r="T114" s="138" t="s">
        <v>5</v>
      </c>
      <c r="U114" s="138" t="s">
        <v>5</v>
      </c>
      <c r="V114" s="128" t="s">
        <v>5</v>
      </c>
      <c r="W114" s="138" t="s">
        <v>5</v>
      </c>
      <c r="X114" s="130">
        <v>0</v>
      </c>
      <c r="Y114" s="130">
        <v>0</v>
      </c>
      <c r="Z114" s="132">
        <v>0</v>
      </c>
      <c r="AA114" s="130">
        <v>0</v>
      </c>
      <c r="AB114" s="130">
        <v>0</v>
      </c>
      <c r="AC114" s="132">
        <v>0</v>
      </c>
      <c r="AD114" s="130">
        <v>0</v>
      </c>
      <c r="AE114" s="130">
        <v>0</v>
      </c>
      <c r="AF114" s="132">
        <v>0</v>
      </c>
      <c r="AG114" s="130">
        <v>0</v>
      </c>
      <c r="AH114" s="130">
        <v>0</v>
      </c>
      <c r="AI114" s="132">
        <v>0</v>
      </c>
      <c r="AJ114" s="130">
        <v>0</v>
      </c>
      <c r="AK114" s="130">
        <v>0</v>
      </c>
      <c r="AL114" s="132">
        <v>0</v>
      </c>
      <c r="AM114" s="130">
        <v>0</v>
      </c>
      <c r="AN114" s="130">
        <v>0</v>
      </c>
      <c r="AO114" s="132">
        <v>0</v>
      </c>
      <c r="AP114" s="130">
        <v>0</v>
      </c>
      <c r="AQ114" s="130">
        <v>0</v>
      </c>
      <c r="AR114" s="132">
        <v>0</v>
      </c>
      <c r="AS114" s="130">
        <v>0</v>
      </c>
      <c r="AT114" s="130">
        <v>0</v>
      </c>
      <c r="AU114" s="132">
        <v>0</v>
      </c>
      <c r="AV114" s="130">
        <v>0</v>
      </c>
      <c r="AW114" s="130">
        <v>0</v>
      </c>
      <c r="AX114" s="132">
        <v>0</v>
      </c>
      <c r="AY114" s="130">
        <v>0</v>
      </c>
      <c r="AZ114" s="130">
        <v>0</v>
      </c>
      <c r="BA114" s="132">
        <v>0</v>
      </c>
      <c r="BB114" s="130">
        <v>0</v>
      </c>
      <c r="BC114" s="130">
        <v>0</v>
      </c>
      <c r="BD114" s="132">
        <v>0</v>
      </c>
      <c r="BE114" s="130">
        <v>0</v>
      </c>
      <c r="BF114" s="130">
        <v>0</v>
      </c>
      <c r="BG114" s="132">
        <v>0</v>
      </c>
      <c r="BJ114" s="244">
        <v>0</v>
      </c>
      <c r="BK114" s="244">
        <v>0</v>
      </c>
      <c r="BL114" s="244">
        <v>0</v>
      </c>
      <c r="BM114" s="244">
        <v>0</v>
      </c>
    </row>
    <row r="115" spans="2:65" x14ac:dyDescent="0.25">
      <c r="B115" s="235">
        <v>107</v>
      </c>
      <c r="C115" s="248">
        <v>44</v>
      </c>
      <c r="D115" s="248">
        <v>9</v>
      </c>
      <c r="E115" s="248">
        <v>16</v>
      </c>
      <c r="F115" s="248">
        <v>6</v>
      </c>
      <c r="G115" s="248">
        <v>11</v>
      </c>
      <c r="H115" s="248">
        <v>1</v>
      </c>
      <c r="I115" s="235" t="s">
        <v>1619</v>
      </c>
      <c r="J115" s="235" t="s">
        <v>1619</v>
      </c>
      <c r="K115" s="131" t="s">
        <v>5</v>
      </c>
      <c r="L115" s="59" t="s">
        <v>5</v>
      </c>
      <c r="M115" s="132">
        <v>0</v>
      </c>
      <c r="N115" s="132">
        <v>0</v>
      </c>
      <c r="O115" s="132">
        <v>0</v>
      </c>
      <c r="P115" s="132">
        <v>0</v>
      </c>
      <c r="Q115" s="131" t="s">
        <v>5</v>
      </c>
      <c r="R115" s="139" t="s">
        <v>5</v>
      </c>
      <c r="S115" s="138" t="s">
        <v>5</v>
      </c>
      <c r="T115" s="138" t="s">
        <v>5</v>
      </c>
      <c r="U115" s="138" t="s">
        <v>5</v>
      </c>
      <c r="V115" s="128" t="s">
        <v>5</v>
      </c>
      <c r="W115" s="138" t="s">
        <v>5</v>
      </c>
      <c r="X115" s="130">
        <v>0</v>
      </c>
      <c r="Y115" s="130">
        <v>0</v>
      </c>
      <c r="Z115" s="132">
        <v>0</v>
      </c>
      <c r="AA115" s="130">
        <v>0</v>
      </c>
      <c r="AB115" s="130">
        <v>0</v>
      </c>
      <c r="AC115" s="132">
        <v>0</v>
      </c>
      <c r="AD115" s="130">
        <v>0</v>
      </c>
      <c r="AE115" s="130">
        <v>0</v>
      </c>
      <c r="AF115" s="132">
        <v>0</v>
      </c>
      <c r="AG115" s="130">
        <v>0</v>
      </c>
      <c r="AH115" s="130">
        <v>0</v>
      </c>
      <c r="AI115" s="132">
        <v>0</v>
      </c>
      <c r="AJ115" s="130">
        <v>0</v>
      </c>
      <c r="AK115" s="130">
        <v>0</v>
      </c>
      <c r="AL115" s="132">
        <v>0</v>
      </c>
      <c r="AM115" s="130">
        <v>0</v>
      </c>
      <c r="AN115" s="130">
        <v>0</v>
      </c>
      <c r="AO115" s="132">
        <v>0</v>
      </c>
      <c r="AP115" s="130">
        <v>0</v>
      </c>
      <c r="AQ115" s="130">
        <v>0</v>
      </c>
      <c r="AR115" s="132">
        <v>0</v>
      </c>
      <c r="AS115" s="130">
        <v>0</v>
      </c>
      <c r="AT115" s="130">
        <v>0</v>
      </c>
      <c r="AU115" s="132">
        <v>0</v>
      </c>
      <c r="AV115" s="130">
        <v>0</v>
      </c>
      <c r="AW115" s="130">
        <v>0</v>
      </c>
      <c r="AX115" s="132">
        <v>0</v>
      </c>
      <c r="AY115" s="130">
        <v>0</v>
      </c>
      <c r="AZ115" s="130">
        <v>0</v>
      </c>
      <c r="BA115" s="132">
        <v>0</v>
      </c>
      <c r="BB115" s="130">
        <v>0</v>
      </c>
      <c r="BC115" s="130">
        <v>0</v>
      </c>
      <c r="BD115" s="132">
        <v>0</v>
      </c>
      <c r="BE115" s="130">
        <v>0</v>
      </c>
      <c r="BF115" s="130">
        <v>0</v>
      </c>
      <c r="BG115" s="132">
        <v>0</v>
      </c>
      <c r="BJ115" s="244">
        <v>0</v>
      </c>
      <c r="BK115" s="244">
        <v>0</v>
      </c>
      <c r="BL115" s="244">
        <v>0</v>
      </c>
      <c r="BM115" s="244">
        <v>0</v>
      </c>
    </row>
    <row r="116" spans="2:65" x14ac:dyDescent="0.25">
      <c r="B116" s="235">
        <v>108</v>
      </c>
      <c r="C116" s="248">
        <v>44</v>
      </c>
      <c r="D116" s="248">
        <v>9</v>
      </c>
      <c r="E116" s="248">
        <v>16</v>
      </c>
      <c r="F116" s="248">
        <v>6</v>
      </c>
      <c r="G116" s="248">
        <v>11</v>
      </c>
      <c r="H116" s="248">
        <v>1</v>
      </c>
      <c r="I116" s="235" t="s">
        <v>1619</v>
      </c>
      <c r="J116" s="235" t="s">
        <v>1619</v>
      </c>
      <c r="K116" s="131" t="s">
        <v>5</v>
      </c>
      <c r="L116" s="59" t="s">
        <v>5</v>
      </c>
      <c r="M116" s="132">
        <v>0</v>
      </c>
      <c r="N116" s="132">
        <v>0</v>
      </c>
      <c r="O116" s="132">
        <v>0</v>
      </c>
      <c r="P116" s="132">
        <v>0</v>
      </c>
      <c r="Q116" s="131" t="s">
        <v>5</v>
      </c>
      <c r="R116" s="139" t="s">
        <v>5</v>
      </c>
      <c r="S116" s="138" t="s">
        <v>5</v>
      </c>
      <c r="T116" s="138" t="s">
        <v>5</v>
      </c>
      <c r="U116" s="138" t="s">
        <v>5</v>
      </c>
      <c r="V116" s="128" t="s">
        <v>5</v>
      </c>
      <c r="W116" s="138" t="s">
        <v>5</v>
      </c>
      <c r="X116" s="130">
        <v>0</v>
      </c>
      <c r="Y116" s="130">
        <v>0</v>
      </c>
      <c r="Z116" s="132">
        <v>0</v>
      </c>
      <c r="AA116" s="130">
        <v>0</v>
      </c>
      <c r="AB116" s="130">
        <v>0</v>
      </c>
      <c r="AC116" s="132">
        <v>0</v>
      </c>
      <c r="AD116" s="130">
        <v>0</v>
      </c>
      <c r="AE116" s="130">
        <v>0</v>
      </c>
      <c r="AF116" s="132">
        <v>0</v>
      </c>
      <c r="AG116" s="130">
        <v>0</v>
      </c>
      <c r="AH116" s="130">
        <v>0</v>
      </c>
      <c r="AI116" s="132">
        <v>0</v>
      </c>
      <c r="AJ116" s="130">
        <v>0</v>
      </c>
      <c r="AK116" s="130">
        <v>0</v>
      </c>
      <c r="AL116" s="132">
        <v>0</v>
      </c>
      <c r="AM116" s="130">
        <v>0</v>
      </c>
      <c r="AN116" s="130">
        <v>0</v>
      </c>
      <c r="AO116" s="132">
        <v>0</v>
      </c>
      <c r="AP116" s="130">
        <v>0</v>
      </c>
      <c r="AQ116" s="130">
        <v>0</v>
      </c>
      <c r="AR116" s="132">
        <v>0</v>
      </c>
      <c r="AS116" s="130">
        <v>0</v>
      </c>
      <c r="AT116" s="130">
        <v>0</v>
      </c>
      <c r="AU116" s="132">
        <v>0</v>
      </c>
      <c r="AV116" s="130">
        <v>0</v>
      </c>
      <c r="AW116" s="130">
        <v>0</v>
      </c>
      <c r="AX116" s="132">
        <v>0</v>
      </c>
      <c r="AY116" s="130">
        <v>0</v>
      </c>
      <c r="AZ116" s="130">
        <v>0</v>
      </c>
      <c r="BA116" s="132">
        <v>0</v>
      </c>
      <c r="BB116" s="130">
        <v>0</v>
      </c>
      <c r="BC116" s="130">
        <v>0</v>
      </c>
      <c r="BD116" s="132">
        <v>0</v>
      </c>
      <c r="BE116" s="130">
        <v>0</v>
      </c>
      <c r="BF116" s="130">
        <v>0</v>
      </c>
      <c r="BG116" s="132">
        <v>0</v>
      </c>
      <c r="BJ116" s="244">
        <v>0</v>
      </c>
      <c r="BK116" s="244">
        <v>0</v>
      </c>
      <c r="BL116" s="244">
        <v>0</v>
      </c>
      <c r="BM116" s="244">
        <v>0</v>
      </c>
    </row>
    <row r="117" spans="2:65" x14ac:dyDescent="0.25">
      <c r="B117" s="235">
        <v>109</v>
      </c>
      <c r="C117" s="248">
        <v>44</v>
      </c>
      <c r="D117" s="248">
        <v>9</v>
      </c>
      <c r="E117" s="248">
        <v>16</v>
      </c>
      <c r="F117" s="248">
        <v>6</v>
      </c>
      <c r="G117" s="248">
        <v>11</v>
      </c>
      <c r="H117" s="248">
        <v>1</v>
      </c>
      <c r="I117" s="235" t="s">
        <v>1619</v>
      </c>
      <c r="J117" s="235" t="s">
        <v>1619</v>
      </c>
      <c r="K117" s="131" t="s">
        <v>5</v>
      </c>
      <c r="L117" s="59" t="s">
        <v>5</v>
      </c>
      <c r="M117" s="132">
        <v>0</v>
      </c>
      <c r="N117" s="132">
        <v>0</v>
      </c>
      <c r="O117" s="132">
        <v>0</v>
      </c>
      <c r="P117" s="132">
        <v>0</v>
      </c>
      <c r="Q117" s="131" t="s">
        <v>5</v>
      </c>
      <c r="R117" s="139" t="s">
        <v>5</v>
      </c>
      <c r="S117" s="138" t="s">
        <v>5</v>
      </c>
      <c r="T117" s="138" t="s">
        <v>5</v>
      </c>
      <c r="U117" s="138" t="s">
        <v>5</v>
      </c>
      <c r="V117" s="128" t="s">
        <v>5</v>
      </c>
      <c r="W117" s="138" t="s">
        <v>5</v>
      </c>
      <c r="X117" s="130">
        <v>0</v>
      </c>
      <c r="Y117" s="130">
        <v>0</v>
      </c>
      <c r="Z117" s="132">
        <v>0</v>
      </c>
      <c r="AA117" s="130">
        <v>0</v>
      </c>
      <c r="AB117" s="130">
        <v>0</v>
      </c>
      <c r="AC117" s="132">
        <v>0</v>
      </c>
      <c r="AD117" s="130">
        <v>0</v>
      </c>
      <c r="AE117" s="130">
        <v>0</v>
      </c>
      <c r="AF117" s="132">
        <v>0</v>
      </c>
      <c r="AG117" s="130">
        <v>0</v>
      </c>
      <c r="AH117" s="130">
        <v>0</v>
      </c>
      <c r="AI117" s="132">
        <v>0</v>
      </c>
      <c r="AJ117" s="130">
        <v>0</v>
      </c>
      <c r="AK117" s="130">
        <v>0</v>
      </c>
      <c r="AL117" s="132">
        <v>0</v>
      </c>
      <c r="AM117" s="130">
        <v>0</v>
      </c>
      <c r="AN117" s="130">
        <v>0</v>
      </c>
      <c r="AO117" s="132">
        <v>0</v>
      </c>
      <c r="AP117" s="130">
        <v>0</v>
      </c>
      <c r="AQ117" s="130">
        <v>0</v>
      </c>
      <c r="AR117" s="132">
        <v>0</v>
      </c>
      <c r="AS117" s="130">
        <v>0</v>
      </c>
      <c r="AT117" s="130">
        <v>0</v>
      </c>
      <c r="AU117" s="132">
        <v>0</v>
      </c>
      <c r="AV117" s="130">
        <v>0</v>
      </c>
      <c r="AW117" s="130">
        <v>0</v>
      </c>
      <c r="AX117" s="132">
        <v>0</v>
      </c>
      <c r="AY117" s="130">
        <v>0</v>
      </c>
      <c r="AZ117" s="130">
        <v>0</v>
      </c>
      <c r="BA117" s="132">
        <v>0</v>
      </c>
      <c r="BB117" s="130">
        <v>0</v>
      </c>
      <c r="BC117" s="130">
        <v>0</v>
      </c>
      <c r="BD117" s="132">
        <v>0</v>
      </c>
      <c r="BE117" s="130">
        <v>0</v>
      </c>
      <c r="BF117" s="130">
        <v>0</v>
      </c>
      <c r="BG117" s="132">
        <v>0</v>
      </c>
      <c r="BJ117" s="244">
        <v>0</v>
      </c>
      <c r="BK117" s="244">
        <v>0</v>
      </c>
      <c r="BL117" s="244">
        <v>0</v>
      </c>
      <c r="BM117" s="244">
        <v>0</v>
      </c>
    </row>
    <row r="118" spans="2:65" x14ac:dyDescent="0.25">
      <c r="B118" s="235">
        <v>110</v>
      </c>
      <c r="C118" s="248">
        <v>44</v>
      </c>
      <c r="D118" s="248">
        <v>9</v>
      </c>
      <c r="E118" s="248">
        <v>16</v>
      </c>
      <c r="F118" s="248">
        <v>6</v>
      </c>
      <c r="G118" s="248">
        <v>11</v>
      </c>
      <c r="H118" s="248">
        <v>1</v>
      </c>
      <c r="I118" s="235" t="s">
        <v>1619</v>
      </c>
      <c r="J118" s="235" t="s">
        <v>1619</v>
      </c>
      <c r="K118" s="131" t="s">
        <v>5</v>
      </c>
      <c r="L118" s="59" t="s">
        <v>5</v>
      </c>
      <c r="M118" s="132">
        <v>0</v>
      </c>
      <c r="N118" s="132">
        <v>0</v>
      </c>
      <c r="O118" s="132">
        <v>0</v>
      </c>
      <c r="P118" s="132">
        <v>0</v>
      </c>
      <c r="Q118" s="131" t="s">
        <v>5</v>
      </c>
      <c r="R118" s="139" t="s">
        <v>5</v>
      </c>
      <c r="S118" s="138" t="s">
        <v>5</v>
      </c>
      <c r="T118" s="138" t="s">
        <v>5</v>
      </c>
      <c r="U118" s="138" t="s">
        <v>5</v>
      </c>
      <c r="V118" s="128" t="s">
        <v>5</v>
      </c>
      <c r="W118" s="138" t="s">
        <v>5</v>
      </c>
      <c r="X118" s="130">
        <v>0</v>
      </c>
      <c r="Y118" s="130">
        <v>0</v>
      </c>
      <c r="Z118" s="132">
        <v>0</v>
      </c>
      <c r="AA118" s="130">
        <v>0</v>
      </c>
      <c r="AB118" s="130">
        <v>0</v>
      </c>
      <c r="AC118" s="132">
        <v>0</v>
      </c>
      <c r="AD118" s="130">
        <v>0</v>
      </c>
      <c r="AE118" s="130">
        <v>0</v>
      </c>
      <c r="AF118" s="132">
        <v>0</v>
      </c>
      <c r="AG118" s="130">
        <v>0</v>
      </c>
      <c r="AH118" s="130">
        <v>0</v>
      </c>
      <c r="AI118" s="132">
        <v>0</v>
      </c>
      <c r="AJ118" s="130">
        <v>0</v>
      </c>
      <c r="AK118" s="130">
        <v>0</v>
      </c>
      <c r="AL118" s="132">
        <v>0</v>
      </c>
      <c r="AM118" s="130">
        <v>0</v>
      </c>
      <c r="AN118" s="130">
        <v>0</v>
      </c>
      <c r="AO118" s="132">
        <v>0</v>
      </c>
      <c r="AP118" s="130">
        <v>0</v>
      </c>
      <c r="AQ118" s="130">
        <v>0</v>
      </c>
      <c r="AR118" s="132">
        <v>0</v>
      </c>
      <c r="AS118" s="130">
        <v>0</v>
      </c>
      <c r="AT118" s="130">
        <v>0</v>
      </c>
      <c r="AU118" s="132">
        <v>0</v>
      </c>
      <c r="AV118" s="130">
        <v>0</v>
      </c>
      <c r="AW118" s="130">
        <v>0</v>
      </c>
      <c r="AX118" s="132">
        <v>0</v>
      </c>
      <c r="AY118" s="130">
        <v>0</v>
      </c>
      <c r="AZ118" s="130">
        <v>0</v>
      </c>
      <c r="BA118" s="132">
        <v>0</v>
      </c>
      <c r="BB118" s="130">
        <v>0</v>
      </c>
      <c r="BC118" s="130">
        <v>0</v>
      </c>
      <c r="BD118" s="132">
        <v>0</v>
      </c>
      <c r="BE118" s="130">
        <v>0</v>
      </c>
      <c r="BF118" s="130">
        <v>0</v>
      </c>
      <c r="BG118" s="132">
        <v>0</v>
      </c>
      <c r="BJ118" s="244">
        <v>0</v>
      </c>
      <c r="BK118" s="244">
        <v>0</v>
      </c>
      <c r="BL118" s="244">
        <v>0</v>
      </c>
      <c r="BM118" s="244">
        <v>0</v>
      </c>
    </row>
    <row r="119" spans="2:65" x14ac:dyDescent="0.25">
      <c r="B119" s="235">
        <v>111</v>
      </c>
      <c r="C119" s="248">
        <v>44</v>
      </c>
      <c r="D119" s="248">
        <v>9</v>
      </c>
      <c r="E119" s="248">
        <v>16</v>
      </c>
      <c r="F119" s="248">
        <v>6</v>
      </c>
      <c r="G119" s="248">
        <v>11</v>
      </c>
      <c r="H119" s="248">
        <v>1</v>
      </c>
      <c r="I119" s="235" t="s">
        <v>1619</v>
      </c>
      <c r="J119" s="235" t="s">
        <v>1619</v>
      </c>
      <c r="K119" s="131" t="s">
        <v>5</v>
      </c>
      <c r="L119" s="59" t="s">
        <v>5</v>
      </c>
      <c r="M119" s="132">
        <v>0</v>
      </c>
      <c r="N119" s="132">
        <v>0</v>
      </c>
      <c r="O119" s="132">
        <v>0</v>
      </c>
      <c r="P119" s="132">
        <v>0</v>
      </c>
      <c r="Q119" s="131" t="s">
        <v>5</v>
      </c>
      <c r="R119" s="139" t="s">
        <v>5</v>
      </c>
      <c r="S119" s="138" t="s">
        <v>5</v>
      </c>
      <c r="T119" s="138" t="s">
        <v>5</v>
      </c>
      <c r="U119" s="138" t="s">
        <v>5</v>
      </c>
      <c r="V119" s="128" t="s">
        <v>5</v>
      </c>
      <c r="W119" s="138" t="s">
        <v>5</v>
      </c>
      <c r="X119" s="130">
        <v>0</v>
      </c>
      <c r="Y119" s="130">
        <v>0</v>
      </c>
      <c r="Z119" s="132">
        <v>0</v>
      </c>
      <c r="AA119" s="130">
        <v>0</v>
      </c>
      <c r="AB119" s="130">
        <v>0</v>
      </c>
      <c r="AC119" s="132">
        <v>0</v>
      </c>
      <c r="AD119" s="130">
        <v>0</v>
      </c>
      <c r="AE119" s="130">
        <v>0</v>
      </c>
      <c r="AF119" s="132">
        <v>0</v>
      </c>
      <c r="AG119" s="130">
        <v>0</v>
      </c>
      <c r="AH119" s="130">
        <v>0</v>
      </c>
      <c r="AI119" s="132">
        <v>0</v>
      </c>
      <c r="AJ119" s="130">
        <v>0</v>
      </c>
      <c r="AK119" s="130">
        <v>0</v>
      </c>
      <c r="AL119" s="132">
        <v>0</v>
      </c>
      <c r="AM119" s="130">
        <v>0</v>
      </c>
      <c r="AN119" s="130">
        <v>0</v>
      </c>
      <c r="AO119" s="132">
        <v>0</v>
      </c>
      <c r="AP119" s="130">
        <v>0</v>
      </c>
      <c r="AQ119" s="130">
        <v>0</v>
      </c>
      <c r="AR119" s="132">
        <v>0</v>
      </c>
      <c r="AS119" s="130">
        <v>0</v>
      </c>
      <c r="AT119" s="130">
        <v>0</v>
      </c>
      <c r="AU119" s="132">
        <v>0</v>
      </c>
      <c r="AV119" s="130">
        <v>0</v>
      </c>
      <c r="AW119" s="130">
        <v>0</v>
      </c>
      <c r="AX119" s="132">
        <v>0</v>
      </c>
      <c r="AY119" s="130">
        <v>0</v>
      </c>
      <c r="AZ119" s="130">
        <v>0</v>
      </c>
      <c r="BA119" s="132">
        <v>0</v>
      </c>
      <c r="BB119" s="130">
        <v>0</v>
      </c>
      <c r="BC119" s="130">
        <v>0</v>
      </c>
      <c r="BD119" s="132">
        <v>0</v>
      </c>
      <c r="BE119" s="130">
        <v>0</v>
      </c>
      <c r="BF119" s="130">
        <v>0</v>
      </c>
      <c r="BG119" s="132">
        <v>0</v>
      </c>
      <c r="BJ119" s="244">
        <v>0</v>
      </c>
      <c r="BK119" s="244">
        <v>0</v>
      </c>
      <c r="BL119" s="244">
        <v>0</v>
      </c>
      <c r="BM119" s="244">
        <v>0</v>
      </c>
    </row>
    <row r="120" spans="2:65" x14ac:dyDescent="0.25">
      <c r="B120" s="235">
        <v>112</v>
      </c>
      <c r="C120" s="248">
        <v>44</v>
      </c>
      <c r="D120" s="248">
        <v>9</v>
      </c>
      <c r="E120" s="248">
        <v>16</v>
      </c>
      <c r="F120" s="248">
        <v>6</v>
      </c>
      <c r="G120" s="248">
        <v>11</v>
      </c>
      <c r="H120" s="248">
        <v>1</v>
      </c>
      <c r="I120" s="235" t="s">
        <v>1619</v>
      </c>
      <c r="J120" s="235" t="s">
        <v>1619</v>
      </c>
      <c r="K120" s="131" t="s">
        <v>5</v>
      </c>
      <c r="L120" s="59" t="s">
        <v>5</v>
      </c>
      <c r="M120" s="132">
        <v>0</v>
      </c>
      <c r="N120" s="132">
        <v>0</v>
      </c>
      <c r="O120" s="132">
        <v>0</v>
      </c>
      <c r="P120" s="132">
        <v>0</v>
      </c>
      <c r="Q120" s="131" t="s">
        <v>5</v>
      </c>
      <c r="R120" s="139" t="s">
        <v>5</v>
      </c>
      <c r="S120" s="138" t="s">
        <v>5</v>
      </c>
      <c r="T120" s="138" t="s">
        <v>5</v>
      </c>
      <c r="U120" s="138" t="s">
        <v>5</v>
      </c>
      <c r="V120" s="128" t="s">
        <v>5</v>
      </c>
      <c r="W120" s="138" t="s">
        <v>5</v>
      </c>
      <c r="X120" s="130">
        <v>0</v>
      </c>
      <c r="Y120" s="130">
        <v>0</v>
      </c>
      <c r="Z120" s="132">
        <v>0</v>
      </c>
      <c r="AA120" s="130">
        <v>0</v>
      </c>
      <c r="AB120" s="130">
        <v>0</v>
      </c>
      <c r="AC120" s="132">
        <v>0</v>
      </c>
      <c r="AD120" s="130">
        <v>0</v>
      </c>
      <c r="AE120" s="130">
        <v>0</v>
      </c>
      <c r="AF120" s="132">
        <v>0</v>
      </c>
      <c r="AG120" s="130">
        <v>0</v>
      </c>
      <c r="AH120" s="130">
        <v>0</v>
      </c>
      <c r="AI120" s="132">
        <v>0</v>
      </c>
      <c r="AJ120" s="130">
        <v>0</v>
      </c>
      <c r="AK120" s="130">
        <v>0</v>
      </c>
      <c r="AL120" s="132">
        <v>0</v>
      </c>
      <c r="AM120" s="130">
        <v>0</v>
      </c>
      <c r="AN120" s="130">
        <v>0</v>
      </c>
      <c r="AO120" s="132">
        <v>0</v>
      </c>
      <c r="AP120" s="130">
        <v>0</v>
      </c>
      <c r="AQ120" s="130">
        <v>0</v>
      </c>
      <c r="AR120" s="132">
        <v>0</v>
      </c>
      <c r="AS120" s="130">
        <v>0</v>
      </c>
      <c r="AT120" s="130">
        <v>0</v>
      </c>
      <c r="AU120" s="132">
        <v>0</v>
      </c>
      <c r="AV120" s="130">
        <v>0</v>
      </c>
      <c r="AW120" s="130">
        <v>0</v>
      </c>
      <c r="AX120" s="132">
        <v>0</v>
      </c>
      <c r="AY120" s="130">
        <v>0</v>
      </c>
      <c r="AZ120" s="130">
        <v>0</v>
      </c>
      <c r="BA120" s="132">
        <v>0</v>
      </c>
      <c r="BB120" s="130">
        <v>0</v>
      </c>
      <c r="BC120" s="130">
        <v>0</v>
      </c>
      <c r="BD120" s="132">
        <v>0</v>
      </c>
      <c r="BE120" s="130">
        <v>0</v>
      </c>
      <c r="BF120" s="130">
        <v>0</v>
      </c>
      <c r="BG120" s="132">
        <v>0</v>
      </c>
      <c r="BJ120" s="244">
        <v>0</v>
      </c>
      <c r="BK120" s="244">
        <v>0</v>
      </c>
      <c r="BL120" s="244">
        <v>0</v>
      </c>
      <c r="BM120" s="244">
        <v>0</v>
      </c>
    </row>
    <row r="121" spans="2:65" x14ac:dyDescent="0.25">
      <c r="B121" s="235">
        <v>113</v>
      </c>
      <c r="C121" s="248">
        <v>44</v>
      </c>
      <c r="D121" s="248">
        <v>9</v>
      </c>
      <c r="E121" s="248">
        <v>16</v>
      </c>
      <c r="F121" s="248">
        <v>6</v>
      </c>
      <c r="G121" s="248">
        <v>11</v>
      </c>
      <c r="H121" s="248">
        <v>1</v>
      </c>
      <c r="I121" s="235" t="s">
        <v>1619</v>
      </c>
      <c r="J121" s="235" t="s">
        <v>1619</v>
      </c>
      <c r="K121" s="131" t="s">
        <v>5</v>
      </c>
      <c r="L121" s="59" t="s">
        <v>5</v>
      </c>
      <c r="M121" s="132">
        <v>0</v>
      </c>
      <c r="N121" s="132">
        <v>0</v>
      </c>
      <c r="O121" s="132">
        <v>0</v>
      </c>
      <c r="P121" s="132">
        <v>0</v>
      </c>
      <c r="Q121" s="131" t="s">
        <v>5</v>
      </c>
      <c r="R121" s="139" t="s">
        <v>5</v>
      </c>
      <c r="S121" s="138" t="s">
        <v>5</v>
      </c>
      <c r="T121" s="138" t="s">
        <v>5</v>
      </c>
      <c r="U121" s="138" t="s">
        <v>5</v>
      </c>
      <c r="V121" s="128" t="s">
        <v>5</v>
      </c>
      <c r="W121" s="138" t="s">
        <v>5</v>
      </c>
      <c r="X121" s="130">
        <v>0</v>
      </c>
      <c r="Y121" s="130">
        <v>0</v>
      </c>
      <c r="Z121" s="132">
        <v>0</v>
      </c>
      <c r="AA121" s="130">
        <v>0</v>
      </c>
      <c r="AB121" s="130">
        <v>0</v>
      </c>
      <c r="AC121" s="132">
        <v>0</v>
      </c>
      <c r="AD121" s="130">
        <v>0</v>
      </c>
      <c r="AE121" s="130">
        <v>0</v>
      </c>
      <c r="AF121" s="132">
        <v>0</v>
      </c>
      <c r="AG121" s="130">
        <v>0</v>
      </c>
      <c r="AH121" s="130">
        <v>0</v>
      </c>
      <c r="AI121" s="132">
        <v>0</v>
      </c>
      <c r="AJ121" s="130">
        <v>0</v>
      </c>
      <c r="AK121" s="130">
        <v>0</v>
      </c>
      <c r="AL121" s="132">
        <v>0</v>
      </c>
      <c r="AM121" s="130">
        <v>0</v>
      </c>
      <c r="AN121" s="130">
        <v>0</v>
      </c>
      <c r="AO121" s="132">
        <v>0</v>
      </c>
      <c r="AP121" s="130">
        <v>0</v>
      </c>
      <c r="AQ121" s="130">
        <v>0</v>
      </c>
      <c r="AR121" s="132">
        <v>0</v>
      </c>
      <c r="AS121" s="130">
        <v>0</v>
      </c>
      <c r="AT121" s="130">
        <v>0</v>
      </c>
      <c r="AU121" s="132">
        <v>0</v>
      </c>
      <c r="AV121" s="130">
        <v>0</v>
      </c>
      <c r="AW121" s="130">
        <v>0</v>
      </c>
      <c r="AX121" s="132">
        <v>0</v>
      </c>
      <c r="AY121" s="130">
        <v>0</v>
      </c>
      <c r="AZ121" s="130">
        <v>0</v>
      </c>
      <c r="BA121" s="132">
        <v>0</v>
      </c>
      <c r="BB121" s="130">
        <v>0</v>
      </c>
      <c r="BC121" s="130">
        <v>0</v>
      </c>
      <c r="BD121" s="132">
        <v>0</v>
      </c>
      <c r="BE121" s="130">
        <v>0</v>
      </c>
      <c r="BF121" s="130">
        <v>0</v>
      </c>
      <c r="BG121" s="132">
        <v>0</v>
      </c>
      <c r="BJ121" s="244">
        <v>0</v>
      </c>
      <c r="BK121" s="244">
        <v>0</v>
      </c>
      <c r="BL121" s="244">
        <v>0</v>
      </c>
      <c r="BM121" s="244">
        <v>0</v>
      </c>
    </row>
    <row r="122" spans="2:65" x14ac:dyDescent="0.25">
      <c r="B122" s="235">
        <v>114</v>
      </c>
      <c r="C122" s="248">
        <v>44</v>
      </c>
      <c r="D122" s="248">
        <v>9</v>
      </c>
      <c r="E122" s="248">
        <v>16</v>
      </c>
      <c r="F122" s="248">
        <v>6</v>
      </c>
      <c r="G122" s="248">
        <v>11</v>
      </c>
      <c r="H122" s="248">
        <v>1</v>
      </c>
      <c r="I122" s="235" t="s">
        <v>1619</v>
      </c>
      <c r="J122" s="235" t="s">
        <v>1619</v>
      </c>
      <c r="K122" s="131" t="s">
        <v>5</v>
      </c>
      <c r="L122" s="59" t="s">
        <v>5</v>
      </c>
      <c r="M122" s="132">
        <v>0</v>
      </c>
      <c r="N122" s="132">
        <v>0</v>
      </c>
      <c r="O122" s="132">
        <v>0</v>
      </c>
      <c r="P122" s="132">
        <v>0</v>
      </c>
      <c r="Q122" s="131" t="s">
        <v>5</v>
      </c>
      <c r="R122" s="139" t="s">
        <v>5</v>
      </c>
      <c r="S122" s="138" t="s">
        <v>5</v>
      </c>
      <c r="T122" s="138" t="s">
        <v>5</v>
      </c>
      <c r="U122" s="138" t="s">
        <v>5</v>
      </c>
      <c r="V122" s="128" t="s">
        <v>5</v>
      </c>
      <c r="W122" s="138" t="s">
        <v>5</v>
      </c>
      <c r="X122" s="130">
        <v>0</v>
      </c>
      <c r="Y122" s="130">
        <v>0</v>
      </c>
      <c r="Z122" s="132">
        <v>0</v>
      </c>
      <c r="AA122" s="130">
        <v>0</v>
      </c>
      <c r="AB122" s="130">
        <v>0</v>
      </c>
      <c r="AC122" s="132">
        <v>0</v>
      </c>
      <c r="AD122" s="130">
        <v>0</v>
      </c>
      <c r="AE122" s="130">
        <v>0</v>
      </c>
      <c r="AF122" s="132">
        <v>0</v>
      </c>
      <c r="AG122" s="130">
        <v>0</v>
      </c>
      <c r="AH122" s="130">
        <v>0</v>
      </c>
      <c r="AI122" s="132">
        <v>0</v>
      </c>
      <c r="AJ122" s="130">
        <v>0</v>
      </c>
      <c r="AK122" s="130">
        <v>0</v>
      </c>
      <c r="AL122" s="132">
        <v>0</v>
      </c>
      <c r="AM122" s="130">
        <v>0</v>
      </c>
      <c r="AN122" s="130">
        <v>0</v>
      </c>
      <c r="AO122" s="132">
        <v>0</v>
      </c>
      <c r="AP122" s="130">
        <v>0</v>
      </c>
      <c r="AQ122" s="130">
        <v>0</v>
      </c>
      <c r="AR122" s="132">
        <v>0</v>
      </c>
      <c r="AS122" s="130">
        <v>0</v>
      </c>
      <c r="AT122" s="130">
        <v>0</v>
      </c>
      <c r="AU122" s="132">
        <v>0</v>
      </c>
      <c r="AV122" s="130">
        <v>0</v>
      </c>
      <c r="AW122" s="130">
        <v>0</v>
      </c>
      <c r="AX122" s="132">
        <v>0</v>
      </c>
      <c r="AY122" s="130">
        <v>0</v>
      </c>
      <c r="AZ122" s="130">
        <v>0</v>
      </c>
      <c r="BA122" s="132">
        <v>0</v>
      </c>
      <c r="BB122" s="130">
        <v>0</v>
      </c>
      <c r="BC122" s="130">
        <v>0</v>
      </c>
      <c r="BD122" s="132">
        <v>0</v>
      </c>
      <c r="BE122" s="130">
        <v>0</v>
      </c>
      <c r="BF122" s="130">
        <v>0</v>
      </c>
      <c r="BG122" s="132">
        <v>0</v>
      </c>
      <c r="BJ122" s="244">
        <v>0</v>
      </c>
      <c r="BK122" s="244">
        <v>0</v>
      </c>
      <c r="BL122" s="244">
        <v>0</v>
      </c>
      <c r="BM122" s="244">
        <v>0</v>
      </c>
    </row>
    <row r="123" spans="2:65" x14ac:dyDescent="0.25">
      <c r="B123" s="235">
        <v>115</v>
      </c>
      <c r="C123" s="248">
        <v>44</v>
      </c>
      <c r="D123" s="248">
        <v>9</v>
      </c>
      <c r="E123" s="248">
        <v>16</v>
      </c>
      <c r="F123" s="248">
        <v>6</v>
      </c>
      <c r="G123" s="248">
        <v>11</v>
      </c>
      <c r="H123" s="248">
        <v>1</v>
      </c>
      <c r="I123" s="235" t="s">
        <v>1619</v>
      </c>
      <c r="J123" s="235" t="s">
        <v>1619</v>
      </c>
      <c r="K123" s="131" t="s">
        <v>5</v>
      </c>
      <c r="L123" s="59" t="s">
        <v>5</v>
      </c>
      <c r="M123" s="132">
        <v>0</v>
      </c>
      <c r="N123" s="132">
        <v>0</v>
      </c>
      <c r="O123" s="132">
        <v>0</v>
      </c>
      <c r="P123" s="132">
        <v>0</v>
      </c>
      <c r="Q123" s="131" t="s">
        <v>5</v>
      </c>
      <c r="R123" s="139" t="s">
        <v>5</v>
      </c>
      <c r="S123" s="138" t="s">
        <v>5</v>
      </c>
      <c r="T123" s="138" t="s">
        <v>5</v>
      </c>
      <c r="U123" s="138" t="s">
        <v>5</v>
      </c>
      <c r="V123" s="128" t="s">
        <v>5</v>
      </c>
      <c r="W123" s="138" t="s">
        <v>5</v>
      </c>
      <c r="X123" s="130">
        <v>0</v>
      </c>
      <c r="Y123" s="130">
        <v>0</v>
      </c>
      <c r="Z123" s="132">
        <v>0</v>
      </c>
      <c r="AA123" s="130">
        <v>0</v>
      </c>
      <c r="AB123" s="130">
        <v>0</v>
      </c>
      <c r="AC123" s="132">
        <v>0</v>
      </c>
      <c r="AD123" s="130">
        <v>0</v>
      </c>
      <c r="AE123" s="130">
        <v>0</v>
      </c>
      <c r="AF123" s="132">
        <v>0</v>
      </c>
      <c r="AG123" s="130">
        <v>0</v>
      </c>
      <c r="AH123" s="130">
        <v>0</v>
      </c>
      <c r="AI123" s="132">
        <v>0</v>
      </c>
      <c r="AJ123" s="130">
        <v>0</v>
      </c>
      <c r="AK123" s="130">
        <v>0</v>
      </c>
      <c r="AL123" s="132">
        <v>0</v>
      </c>
      <c r="AM123" s="130">
        <v>0</v>
      </c>
      <c r="AN123" s="130">
        <v>0</v>
      </c>
      <c r="AO123" s="132">
        <v>0</v>
      </c>
      <c r="AP123" s="130">
        <v>0</v>
      </c>
      <c r="AQ123" s="130">
        <v>0</v>
      </c>
      <c r="AR123" s="132">
        <v>0</v>
      </c>
      <c r="AS123" s="130">
        <v>0</v>
      </c>
      <c r="AT123" s="130">
        <v>0</v>
      </c>
      <c r="AU123" s="132">
        <v>0</v>
      </c>
      <c r="AV123" s="130">
        <v>0</v>
      </c>
      <c r="AW123" s="130">
        <v>0</v>
      </c>
      <c r="AX123" s="132">
        <v>0</v>
      </c>
      <c r="AY123" s="130">
        <v>0</v>
      </c>
      <c r="AZ123" s="130">
        <v>0</v>
      </c>
      <c r="BA123" s="132">
        <v>0</v>
      </c>
      <c r="BB123" s="130">
        <v>0</v>
      </c>
      <c r="BC123" s="130">
        <v>0</v>
      </c>
      <c r="BD123" s="132">
        <v>0</v>
      </c>
      <c r="BE123" s="130">
        <v>0</v>
      </c>
      <c r="BF123" s="130">
        <v>0</v>
      </c>
      <c r="BG123" s="132">
        <v>0</v>
      </c>
      <c r="BJ123" s="244">
        <v>0</v>
      </c>
      <c r="BK123" s="244">
        <v>0</v>
      </c>
      <c r="BL123" s="244">
        <v>0</v>
      </c>
      <c r="BM123" s="244">
        <v>0</v>
      </c>
    </row>
    <row r="124" spans="2:65" x14ac:dyDescent="0.25">
      <c r="B124" s="235">
        <v>116</v>
      </c>
      <c r="C124" s="248">
        <v>44</v>
      </c>
      <c r="D124" s="248">
        <v>9</v>
      </c>
      <c r="E124" s="248">
        <v>16</v>
      </c>
      <c r="F124" s="248">
        <v>6</v>
      </c>
      <c r="G124" s="248">
        <v>11</v>
      </c>
      <c r="H124" s="248">
        <v>1</v>
      </c>
      <c r="I124" s="235" t="s">
        <v>1619</v>
      </c>
      <c r="J124" s="235" t="s">
        <v>1619</v>
      </c>
      <c r="K124" s="131" t="s">
        <v>5</v>
      </c>
      <c r="L124" s="59" t="s">
        <v>5</v>
      </c>
      <c r="M124" s="132">
        <v>0</v>
      </c>
      <c r="N124" s="132">
        <v>0</v>
      </c>
      <c r="O124" s="132">
        <v>0</v>
      </c>
      <c r="P124" s="132">
        <v>0</v>
      </c>
      <c r="Q124" s="131" t="s">
        <v>5</v>
      </c>
      <c r="R124" s="139" t="s">
        <v>5</v>
      </c>
      <c r="S124" s="138" t="s">
        <v>5</v>
      </c>
      <c r="T124" s="138" t="s">
        <v>5</v>
      </c>
      <c r="U124" s="138" t="s">
        <v>5</v>
      </c>
      <c r="V124" s="128" t="s">
        <v>5</v>
      </c>
      <c r="W124" s="138" t="s">
        <v>5</v>
      </c>
      <c r="X124" s="130">
        <v>0</v>
      </c>
      <c r="Y124" s="130">
        <v>0</v>
      </c>
      <c r="Z124" s="132">
        <v>0</v>
      </c>
      <c r="AA124" s="130">
        <v>0</v>
      </c>
      <c r="AB124" s="130">
        <v>0</v>
      </c>
      <c r="AC124" s="132">
        <v>0</v>
      </c>
      <c r="AD124" s="130">
        <v>0</v>
      </c>
      <c r="AE124" s="130">
        <v>0</v>
      </c>
      <c r="AF124" s="132">
        <v>0</v>
      </c>
      <c r="AG124" s="130">
        <v>0</v>
      </c>
      <c r="AH124" s="130">
        <v>0</v>
      </c>
      <c r="AI124" s="132">
        <v>0</v>
      </c>
      <c r="AJ124" s="130">
        <v>0</v>
      </c>
      <c r="AK124" s="130">
        <v>0</v>
      </c>
      <c r="AL124" s="132">
        <v>0</v>
      </c>
      <c r="AM124" s="130">
        <v>0</v>
      </c>
      <c r="AN124" s="130">
        <v>0</v>
      </c>
      <c r="AO124" s="132">
        <v>0</v>
      </c>
      <c r="AP124" s="130">
        <v>0</v>
      </c>
      <c r="AQ124" s="130">
        <v>0</v>
      </c>
      <c r="AR124" s="132">
        <v>0</v>
      </c>
      <c r="AS124" s="130">
        <v>0</v>
      </c>
      <c r="AT124" s="130">
        <v>0</v>
      </c>
      <c r="AU124" s="132">
        <v>0</v>
      </c>
      <c r="AV124" s="130">
        <v>0</v>
      </c>
      <c r="AW124" s="130">
        <v>0</v>
      </c>
      <c r="AX124" s="132">
        <v>0</v>
      </c>
      <c r="AY124" s="130">
        <v>0</v>
      </c>
      <c r="AZ124" s="130">
        <v>0</v>
      </c>
      <c r="BA124" s="132">
        <v>0</v>
      </c>
      <c r="BB124" s="130">
        <v>0</v>
      </c>
      <c r="BC124" s="130">
        <v>0</v>
      </c>
      <c r="BD124" s="132">
        <v>0</v>
      </c>
      <c r="BE124" s="130">
        <v>0</v>
      </c>
      <c r="BF124" s="130">
        <v>0</v>
      </c>
      <c r="BG124" s="132">
        <v>0</v>
      </c>
      <c r="BJ124" s="244">
        <v>0</v>
      </c>
      <c r="BK124" s="244">
        <v>0</v>
      </c>
      <c r="BL124" s="244">
        <v>0</v>
      </c>
      <c r="BM124" s="244">
        <v>0</v>
      </c>
    </row>
    <row r="125" spans="2:65" x14ac:dyDescent="0.25">
      <c r="B125" s="235">
        <v>117</v>
      </c>
      <c r="C125" s="248">
        <v>44</v>
      </c>
      <c r="D125" s="248">
        <v>9</v>
      </c>
      <c r="E125" s="248">
        <v>16</v>
      </c>
      <c r="F125" s="248">
        <v>6</v>
      </c>
      <c r="G125" s="248">
        <v>11</v>
      </c>
      <c r="H125" s="248">
        <v>1</v>
      </c>
      <c r="I125" s="235" t="s">
        <v>1619</v>
      </c>
      <c r="J125" s="235" t="s">
        <v>1619</v>
      </c>
      <c r="K125" s="131" t="s">
        <v>5</v>
      </c>
      <c r="L125" s="59" t="s">
        <v>5</v>
      </c>
      <c r="M125" s="132">
        <v>0</v>
      </c>
      <c r="N125" s="132">
        <v>0</v>
      </c>
      <c r="O125" s="132">
        <v>0</v>
      </c>
      <c r="P125" s="132">
        <v>0</v>
      </c>
      <c r="Q125" s="131" t="s">
        <v>5</v>
      </c>
      <c r="R125" s="139" t="s">
        <v>5</v>
      </c>
      <c r="S125" s="138" t="s">
        <v>5</v>
      </c>
      <c r="T125" s="138" t="s">
        <v>5</v>
      </c>
      <c r="U125" s="138" t="s">
        <v>5</v>
      </c>
      <c r="V125" s="128" t="s">
        <v>5</v>
      </c>
      <c r="W125" s="138" t="s">
        <v>5</v>
      </c>
      <c r="X125" s="130">
        <v>0</v>
      </c>
      <c r="Y125" s="130">
        <v>0</v>
      </c>
      <c r="Z125" s="132">
        <v>0</v>
      </c>
      <c r="AA125" s="130">
        <v>0</v>
      </c>
      <c r="AB125" s="130">
        <v>0</v>
      </c>
      <c r="AC125" s="132">
        <v>0</v>
      </c>
      <c r="AD125" s="130">
        <v>0</v>
      </c>
      <c r="AE125" s="130">
        <v>0</v>
      </c>
      <c r="AF125" s="132">
        <v>0</v>
      </c>
      <c r="AG125" s="130">
        <v>0</v>
      </c>
      <c r="AH125" s="130">
        <v>0</v>
      </c>
      <c r="AI125" s="132">
        <v>0</v>
      </c>
      <c r="AJ125" s="130">
        <v>0</v>
      </c>
      <c r="AK125" s="130">
        <v>0</v>
      </c>
      <c r="AL125" s="132">
        <v>0</v>
      </c>
      <c r="AM125" s="130">
        <v>0</v>
      </c>
      <c r="AN125" s="130">
        <v>0</v>
      </c>
      <c r="AO125" s="132">
        <v>0</v>
      </c>
      <c r="AP125" s="130">
        <v>0</v>
      </c>
      <c r="AQ125" s="130">
        <v>0</v>
      </c>
      <c r="AR125" s="132">
        <v>0</v>
      </c>
      <c r="AS125" s="130">
        <v>0</v>
      </c>
      <c r="AT125" s="130">
        <v>0</v>
      </c>
      <c r="AU125" s="132">
        <v>0</v>
      </c>
      <c r="AV125" s="130">
        <v>0</v>
      </c>
      <c r="AW125" s="130">
        <v>0</v>
      </c>
      <c r="AX125" s="132">
        <v>0</v>
      </c>
      <c r="AY125" s="130">
        <v>0</v>
      </c>
      <c r="AZ125" s="130">
        <v>0</v>
      </c>
      <c r="BA125" s="132">
        <v>0</v>
      </c>
      <c r="BB125" s="130">
        <v>0</v>
      </c>
      <c r="BC125" s="130">
        <v>0</v>
      </c>
      <c r="BD125" s="132">
        <v>0</v>
      </c>
      <c r="BE125" s="130">
        <v>0</v>
      </c>
      <c r="BF125" s="130">
        <v>0</v>
      </c>
      <c r="BG125" s="132">
        <v>0</v>
      </c>
      <c r="BJ125" s="244">
        <v>0</v>
      </c>
      <c r="BK125" s="244">
        <v>0</v>
      </c>
      <c r="BL125" s="244">
        <v>0</v>
      </c>
      <c r="BM125" s="244">
        <v>0</v>
      </c>
    </row>
    <row r="126" spans="2:65" x14ac:dyDescent="0.25">
      <c r="B126" s="235">
        <v>118</v>
      </c>
      <c r="C126" s="248">
        <v>44</v>
      </c>
      <c r="D126" s="248">
        <v>9</v>
      </c>
      <c r="E126" s="248">
        <v>16</v>
      </c>
      <c r="F126" s="248">
        <v>6</v>
      </c>
      <c r="G126" s="248">
        <v>11</v>
      </c>
      <c r="H126" s="248">
        <v>1</v>
      </c>
      <c r="I126" s="235" t="s">
        <v>1619</v>
      </c>
      <c r="J126" s="235" t="s">
        <v>1619</v>
      </c>
      <c r="K126" s="131" t="s">
        <v>5</v>
      </c>
      <c r="L126" s="59" t="s">
        <v>5</v>
      </c>
      <c r="M126" s="132">
        <v>0</v>
      </c>
      <c r="N126" s="132">
        <v>0</v>
      </c>
      <c r="O126" s="132">
        <v>0</v>
      </c>
      <c r="P126" s="132">
        <v>0</v>
      </c>
      <c r="Q126" s="131" t="s">
        <v>5</v>
      </c>
      <c r="R126" s="139" t="s">
        <v>5</v>
      </c>
      <c r="S126" s="138" t="s">
        <v>5</v>
      </c>
      <c r="T126" s="138" t="s">
        <v>5</v>
      </c>
      <c r="U126" s="138" t="s">
        <v>5</v>
      </c>
      <c r="V126" s="128" t="s">
        <v>5</v>
      </c>
      <c r="W126" s="138" t="s">
        <v>5</v>
      </c>
      <c r="X126" s="130">
        <v>0</v>
      </c>
      <c r="Y126" s="130">
        <v>0</v>
      </c>
      <c r="Z126" s="132">
        <v>0</v>
      </c>
      <c r="AA126" s="130">
        <v>0</v>
      </c>
      <c r="AB126" s="130">
        <v>0</v>
      </c>
      <c r="AC126" s="132">
        <v>0</v>
      </c>
      <c r="AD126" s="130">
        <v>0</v>
      </c>
      <c r="AE126" s="130">
        <v>0</v>
      </c>
      <c r="AF126" s="132">
        <v>0</v>
      </c>
      <c r="AG126" s="130">
        <v>0</v>
      </c>
      <c r="AH126" s="130">
        <v>0</v>
      </c>
      <c r="AI126" s="132">
        <v>0</v>
      </c>
      <c r="AJ126" s="130">
        <v>0</v>
      </c>
      <c r="AK126" s="130">
        <v>0</v>
      </c>
      <c r="AL126" s="132">
        <v>0</v>
      </c>
      <c r="AM126" s="130">
        <v>0</v>
      </c>
      <c r="AN126" s="130">
        <v>0</v>
      </c>
      <c r="AO126" s="132">
        <v>0</v>
      </c>
      <c r="AP126" s="130">
        <v>0</v>
      </c>
      <c r="AQ126" s="130">
        <v>0</v>
      </c>
      <c r="AR126" s="132">
        <v>0</v>
      </c>
      <c r="AS126" s="130">
        <v>0</v>
      </c>
      <c r="AT126" s="130">
        <v>0</v>
      </c>
      <c r="AU126" s="132">
        <v>0</v>
      </c>
      <c r="AV126" s="130">
        <v>0</v>
      </c>
      <c r="AW126" s="130">
        <v>0</v>
      </c>
      <c r="AX126" s="132">
        <v>0</v>
      </c>
      <c r="AY126" s="130">
        <v>0</v>
      </c>
      <c r="AZ126" s="130">
        <v>0</v>
      </c>
      <c r="BA126" s="132">
        <v>0</v>
      </c>
      <c r="BB126" s="130">
        <v>0</v>
      </c>
      <c r="BC126" s="130">
        <v>0</v>
      </c>
      <c r="BD126" s="132">
        <v>0</v>
      </c>
      <c r="BE126" s="130">
        <v>0</v>
      </c>
      <c r="BF126" s="130">
        <v>0</v>
      </c>
      <c r="BG126" s="132">
        <v>0</v>
      </c>
      <c r="BJ126" s="244">
        <v>0</v>
      </c>
      <c r="BK126" s="244">
        <v>0</v>
      </c>
      <c r="BL126" s="244">
        <v>0</v>
      </c>
      <c r="BM126" s="244">
        <v>0</v>
      </c>
    </row>
    <row r="127" spans="2:65" x14ac:dyDescent="0.25">
      <c r="B127" s="235">
        <v>119</v>
      </c>
      <c r="C127" s="248">
        <v>44</v>
      </c>
      <c r="D127" s="248">
        <v>9</v>
      </c>
      <c r="E127" s="248">
        <v>16</v>
      </c>
      <c r="F127" s="248">
        <v>6</v>
      </c>
      <c r="G127" s="248">
        <v>11</v>
      </c>
      <c r="H127" s="248">
        <v>1</v>
      </c>
      <c r="I127" s="235" t="s">
        <v>1619</v>
      </c>
      <c r="J127" s="235" t="s">
        <v>1619</v>
      </c>
      <c r="K127" s="131" t="s">
        <v>5</v>
      </c>
      <c r="L127" s="59" t="s">
        <v>5</v>
      </c>
      <c r="M127" s="132">
        <v>0</v>
      </c>
      <c r="N127" s="132">
        <v>0</v>
      </c>
      <c r="O127" s="132">
        <v>0</v>
      </c>
      <c r="P127" s="132">
        <v>0</v>
      </c>
      <c r="Q127" s="131" t="s">
        <v>5</v>
      </c>
      <c r="R127" s="139" t="s">
        <v>5</v>
      </c>
      <c r="S127" s="138" t="s">
        <v>5</v>
      </c>
      <c r="T127" s="138" t="s">
        <v>5</v>
      </c>
      <c r="U127" s="138" t="s">
        <v>5</v>
      </c>
      <c r="V127" s="128" t="s">
        <v>5</v>
      </c>
      <c r="W127" s="138" t="s">
        <v>5</v>
      </c>
      <c r="X127" s="130">
        <v>0</v>
      </c>
      <c r="Y127" s="130">
        <v>0</v>
      </c>
      <c r="Z127" s="132">
        <v>0</v>
      </c>
      <c r="AA127" s="130">
        <v>0</v>
      </c>
      <c r="AB127" s="130">
        <v>0</v>
      </c>
      <c r="AC127" s="132">
        <v>0</v>
      </c>
      <c r="AD127" s="130">
        <v>0</v>
      </c>
      <c r="AE127" s="130">
        <v>0</v>
      </c>
      <c r="AF127" s="132">
        <v>0</v>
      </c>
      <c r="AG127" s="130">
        <v>0</v>
      </c>
      <c r="AH127" s="130">
        <v>0</v>
      </c>
      <c r="AI127" s="132">
        <v>0</v>
      </c>
      <c r="AJ127" s="130">
        <v>0</v>
      </c>
      <c r="AK127" s="130">
        <v>0</v>
      </c>
      <c r="AL127" s="132">
        <v>0</v>
      </c>
      <c r="AM127" s="130">
        <v>0</v>
      </c>
      <c r="AN127" s="130">
        <v>0</v>
      </c>
      <c r="AO127" s="132">
        <v>0</v>
      </c>
      <c r="AP127" s="130">
        <v>0</v>
      </c>
      <c r="AQ127" s="130">
        <v>0</v>
      </c>
      <c r="AR127" s="132">
        <v>0</v>
      </c>
      <c r="AS127" s="130">
        <v>0</v>
      </c>
      <c r="AT127" s="130">
        <v>0</v>
      </c>
      <c r="AU127" s="132">
        <v>0</v>
      </c>
      <c r="AV127" s="130">
        <v>0</v>
      </c>
      <c r="AW127" s="130">
        <v>0</v>
      </c>
      <c r="AX127" s="132">
        <v>0</v>
      </c>
      <c r="AY127" s="130">
        <v>0</v>
      </c>
      <c r="AZ127" s="130">
        <v>0</v>
      </c>
      <c r="BA127" s="132">
        <v>0</v>
      </c>
      <c r="BB127" s="130">
        <v>0</v>
      </c>
      <c r="BC127" s="130">
        <v>0</v>
      </c>
      <c r="BD127" s="132">
        <v>0</v>
      </c>
      <c r="BE127" s="130">
        <v>0</v>
      </c>
      <c r="BF127" s="130">
        <v>0</v>
      </c>
      <c r="BG127" s="132">
        <v>0</v>
      </c>
      <c r="BJ127" s="244">
        <v>0</v>
      </c>
      <c r="BK127" s="244">
        <v>0</v>
      </c>
      <c r="BL127" s="244">
        <v>0</v>
      </c>
      <c r="BM127" s="244">
        <v>0</v>
      </c>
    </row>
    <row r="128" spans="2:65" x14ac:dyDescent="0.25">
      <c r="B128" s="235">
        <v>120</v>
      </c>
      <c r="C128" s="248">
        <v>44</v>
      </c>
      <c r="D128" s="248">
        <v>9</v>
      </c>
      <c r="E128" s="248">
        <v>16</v>
      </c>
      <c r="F128" s="248">
        <v>6</v>
      </c>
      <c r="G128" s="248">
        <v>11</v>
      </c>
      <c r="H128" s="248">
        <v>1</v>
      </c>
      <c r="I128" s="235" t="s">
        <v>1619</v>
      </c>
      <c r="J128" s="235" t="s">
        <v>1619</v>
      </c>
      <c r="K128" s="131" t="s">
        <v>5</v>
      </c>
      <c r="L128" s="59" t="s">
        <v>5</v>
      </c>
      <c r="M128" s="132">
        <v>0</v>
      </c>
      <c r="N128" s="132">
        <v>0</v>
      </c>
      <c r="O128" s="132">
        <v>0</v>
      </c>
      <c r="P128" s="132">
        <v>0</v>
      </c>
      <c r="Q128" s="131" t="s">
        <v>5</v>
      </c>
      <c r="R128" s="139" t="s">
        <v>5</v>
      </c>
      <c r="S128" s="138" t="s">
        <v>5</v>
      </c>
      <c r="T128" s="138" t="s">
        <v>5</v>
      </c>
      <c r="U128" s="138" t="s">
        <v>5</v>
      </c>
      <c r="V128" s="128" t="s">
        <v>5</v>
      </c>
      <c r="W128" s="138" t="s">
        <v>5</v>
      </c>
      <c r="X128" s="130">
        <v>0</v>
      </c>
      <c r="Y128" s="130">
        <v>0</v>
      </c>
      <c r="Z128" s="132">
        <v>0</v>
      </c>
      <c r="AA128" s="130">
        <v>0</v>
      </c>
      <c r="AB128" s="130">
        <v>0</v>
      </c>
      <c r="AC128" s="132">
        <v>0</v>
      </c>
      <c r="AD128" s="130">
        <v>0</v>
      </c>
      <c r="AE128" s="130">
        <v>0</v>
      </c>
      <c r="AF128" s="132">
        <v>0</v>
      </c>
      <c r="AG128" s="130">
        <v>0</v>
      </c>
      <c r="AH128" s="130">
        <v>0</v>
      </c>
      <c r="AI128" s="132">
        <v>0</v>
      </c>
      <c r="AJ128" s="130">
        <v>0</v>
      </c>
      <c r="AK128" s="130">
        <v>0</v>
      </c>
      <c r="AL128" s="132">
        <v>0</v>
      </c>
      <c r="AM128" s="130">
        <v>0</v>
      </c>
      <c r="AN128" s="130">
        <v>0</v>
      </c>
      <c r="AO128" s="132">
        <v>0</v>
      </c>
      <c r="AP128" s="130">
        <v>0</v>
      </c>
      <c r="AQ128" s="130">
        <v>0</v>
      </c>
      <c r="AR128" s="132">
        <v>0</v>
      </c>
      <c r="AS128" s="130">
        <v>0</v>
      </c>
      <c r="AT128" s="130">
        <v>0</v>
      </c>
      <c r="AU128" s="132">
        <v>0</v>
      </c>
      <c r="AV128" s="130">
        <v>0</v>
      </c>
      <c r="AW128" s="130">
        <v>0</v>
      </c>
      <c r="AX128" s="132">
        <v>0</v>
      </c>
      <c r="AY128" s="130">
        <v>0</v>
      </c>
      <c r="AZ128" s="130">
        <v>0</v>
      </c>
      <c r="BA128" s="132">
        <v>0</v>
      </c>
      <c r="BB128" s="130">
        <v>0</v>
      </c>
      <c r="BC128" s="130">
        <v>0</v>
      </c>
      <c r="BD128" s="132">
        <v>0</v>
      </c>
      <c r="BE128" s="130">
        <v>0</v>
      </c>
      <c r="BF128" s="130">
        <v>0</v>
      </c>
      <c r="BG128" s="132">
        <v>0</v>
      </c>
      <c r="BJ128" s="244">
        <v>0</v>
      </c>
      <c r="BK128" s="244">
        <v>0</v>
      </c>
      <c r="BL128" s="244">
        <v>0</v>
      </c>
      <c r="BM128" s="244">
        <v>0</v>
      </c>
    </row>
    <row r="129" spans="2:65" x14ac:dyDescent="0.25">
      <c r="B129" s="235">
        <v>121</v>
      </c>
      <c r="C129" s="248">
        <v>44</v>
      </c>
      <c r="D129" s="248">
        <v>9</v>
      </c>
      <c r="E129" s="248">
        <v>16</v>
      </c>
      <c r="F129" s="248">
        <v>6</v>
      </c>
      <c r="G129" s="248">
        <v>11</v>
      </c>
      <c r="H129" s="248">
        <v>1</v>
      </c>
      <c r="I129" s="235" t="s">
        <v>1619</v>
      </c>
      <c r="J129" s="235" t="s">
        <v>1619</v>
      </c>
      <c r="K129" s="131" t="s">
        <v>5</v>
      </c>
      <c r="L129" s="59" t="s">
        <v>5</v>
      </c>
      <c r="M129" s="132">
        <v>0</v>
      </c>
      <c r="N129" s="132">
        <v>0</v>
      </c>
      <c r="O129" s="132">
        <v>0</v>
      </c>
      <c r="P129" s="132">
        <v>0</v>
      </c>
      <c r="Q129" s="131" t="s">
        <v>5</v>
      </c>
      <c r="R129" s="139" t="s">
        <v>5</v>
      </c>
      <c r="S129" s="138" t="s">
        <v>5</v>
      </c>
      <c r="T129" s="138" t="s">
        <v>5</v>
      </c>
      <c r="U129" s="138" t="s">
        <v>5</v>
      </c>
      <c r="V129" s="128" t="s">
        <v>5</v>
      </c>
      <c r="W129" s="138" t="s">
        <v>5</v>
      </c>
      <c r="X129" s="130">
        <v>0</v>
      </c>
      <c r="Y129" s="130">
        <v>0</v>
      </c>
      <c r="Z129" s="132">
        <v>0</v>
      </c>
      <c r="AA129" s="130">
        <v>0</v>
      </c>
      <c r="AB129" s="130">
        <v>0</v>
      </c>
      <c r="AC129" s="132">
        <v>0</v>
      </c>
      <c r="AD129" s="130">
        <v>0</v>
      </c>
      <c r="AE129" s="130">
        <v>0</v>
      </c>
      <c r="AF129" s="132">
        <v>0</v>
      </c>
      <c r="AG129" s="130">
        <v>0</v>
      </c>
      <c r="AH129" s="130">
        <v>0</v>
      </c>
      <c r="AI129" s="132">
        <v>0</v>
      </c>
      <c r="AJ129" s="130">
        <v>0</v>
      </c>
      <c r="AK129" s="130">
        <v>0</v>
      </c>
      <c r="AL129" s="132">
        <v>0</v>
      </c>
      <c r="AM129" s="130">
        <v>0</v>
      </c>
      <c r="AN129" s="130">
        <v>0</v>
      </c>
      <c r="AO129" s="132">
        <v>0</v>
      </c>
      <c r="AP129" s="130">
        <v>0</v>
      </c>
      <c r="AQ129" s="130">
        <v>0</v>
      </c>
      <c r="AR129" s="132">
        <v>0</v>
      </c>
      <c r="AS129" s="130">
        <v>0</v>
      </c>
      <c r="AT129" s="130">
        <v>0</v>
      </c>
      <c r="AU129" s="132">
        <v>0</v>
      </c>
      <c r="AV129" s="130">
        <v>0</v>
      </c>
      <c r="AW129" s="130">
        <v>0</v>
      </c>
      <c r="AX129" s="132">
        <v>0</v>
      </c>
      <c r="AY129" s="130">
        <v>0</v>
      </c>
      <c r="AZ129" s="130">
        <v>0</v>
      </c>
      <c r="BA129" s="132">
        <v>0</v>
      </c>
      <c r="BB129" s="130">
        <v>0</v>
      </c>
      <c r="BC129" s="130">
        <v>0</v>
      </c>
      <c r="BD129" s="132">
        <v>0</v>
      </c>
      <c r="BE129" s="130">
        <v>0</v>
      </c>
      <c r="BF129" s="130">
        <v>0</v>
      </c>
      <c r="BG129" s="132">
        <v>0</v>
      </c>
      <c r="BJ129" s="244">
        <v>0</v>
      </c>
      <c r="BK129" s="244">
        <v>0</v>
      </c>
      <c r="BL129" s="244">
        <v>0</v>
      </c>
      <c r="BM129" s="244">
        <v>0</v>
      </c>
    </row>
    <row r="130" spans="2:65" x14ac:dyDescent="0.25">
      <c r="B130" s="235">
        <v>122</v>
      </c>
      <c r="C130" s="248">
        <v>44</v>
      </c>
      <c r="D130" s="248">
        <v>9</v>
      </c>
      <c r="E130" s="248">
        <v>16</v>
      </c>
      <c r="F130" s="248">
        <v>6</v>
      </c>
      <c r="G130" s="248">
        <v>11</v>
      </c>
      <c r="H130" s="248">
        <v>1</v>
      </c>
      <c r="I130" s="235" t="s">
        <v>1619</v>
      </c>
      <c r="J130" s="235" t="s">
        <v>1619</v>
      </c>
      <c r="K130" s="131" t="s">
        <v>5</v>
      </c>
      <c r="L130" s="59" t="s">
        <v>5</v>
      </c>
      <c r="M130" s="132">
        <v>0</v>
      </c>
      <c r="N130" s="132">
        <v>0</v>
      </c>
      <c r="O130" s="132">
        <v>0</v>
      </c>
      <c r="P130" s="132">
        <v>0</v>
      </c>
      <c r="Q130" s="131" t="s">
        <v>5</v>
      </c>
      <c r="R130" s="139" t="s">
        <v>5</v>
      </c>
      <c r="S130" s="138" t="s">
        <v>5</v>
      </c>
      <c r="T130" s="138" t="s">
        <v>5</v>
      </c>
      <c r="U130" s="138" t="s">
        <v>5</v>
      </c>
      <c r="V130" s="128" t="s">
        <v>5</v>
      </c>
      <c r="W130" s="138" t="s">
        <v>5</v>
      </c>
      <c r="X130" s="130">
        <v>0</v>
      </c>
      <c r="Y130" s="130">
        <v>0</v>
      </c>
      <c r="Z130" s="132">
        <v>0</v>
      </c>
      <c r="AA130" s="130">
        <v>0</v>
      </c>
      <c r="AB130" s="130">
        <v>0</v>
      </c>
      <c r="AC130" s="132">
        <v>0</v>
      </c>
      <c r="AD130" s="130">
        <v>0</v>
      </c>
      <c r="AE130" s="130">
        <v>0</v>
      </c>
      <c r="AF130" s="132">
        <v>0</v>
      </c>
      <c r="AG130" s="130">
        <v>0</v>
      </c>
      <c r="AH130" s="130">
        <v>0</v>
      </c>
      <c r="AI130" s="132">
        <v>0</v>
      </c>
      <c r="AJ130" s="130">
        <v>0</v>
      </c>
      <c r="AK130" s="130">
        <v>0</v>
      </c>
      <c r="AL130" s="132">
        <v>0</v>
      </c>
      <c r="AM130" s="130">
        <v>0</v>
      </c>
      <c r="AN130" s="130">
        <v>0</v>
      </c>
      <c r="AO130" s="132">
        <v>0</v>
      </c>
      <c r="AP130" s="130">
        <v>0</v>
      </c>
      <c r="AQ130" s="130">
        <v>0</v>
      </c>
      <c r="AR130" s="132">
        <v>0</v>
      </c>
      <c r="AS130" s="130">
        <v>0</v>
      </c>
      <c r="AT130" s="130">
        <v>0</v>
      </c>
      <c r="AU130" s="132">
        <v>0</v>
      </c>
      <c r="AV130" s="130">
        <v>0</v>
      </c>
      <c r="AW130" s="130">
        <v>0</v>
      </c>
      <c r="AX130" s="132">
        <v>0</v>
      </c>
      <c r="AY130" s="130">
        <v>0</v>
      </c>
      <c r="AZ130" s="130">
        <v>0</v>
      </c>
      <c r="BA130" s="132">
        <v>0</v>
      </c>
      <c r="BB130" s="130">
        <v>0</v>
      </c>
      <c r="BC130" s="130">
        <v>0</v>
      </c>
      <c r="BD130" s="132">
        <v>0</v>
      </c>
      <c r="BE130" s="130">
        <v>0</v>
      </c>
      <c r="BF130" s="130">
        <v>0</v>
      </c>
      <c r="BG130" s="132">
        <v>0</v>
      </c>
      <c r="BJ130" s="244">
        <v>0</v>
      </c>
      <c r="BK130" s="244">
        <v>0</v>
      </c>
      <c r="BL130" s="244">
        <v>0</v>
      </c>
      <c r="BM130" s="244">
        <v>0</v>
      </c>
    </row>
    <row r="131" spans="2:65" x14ac:dyDescent="0.25">
      <c r="B131" s="235">
        <v>123</v>
      </c>
      <c r="C131" s="248">
        <v>44</v>
      </c>
      <c r="D131" s="248">
        <v>9</v>
      </c>
      <c r="E131" s="248">
        <v>16</v>
      </c>
      <c r="F131" s="248">
        <v>6</v>
      </c>
      <c r="G131" s="248">
        <v>11</v>
      </c>
      <c r="H131" s="248">
        <v>1</v>
      </c>
      <c r="I131" s="235" t="s">
        <v>1619</v>
      </c>
      <c r="J131" s="235" t="s">
        <v>1619</v>
      </c>
      <c r="K131" s="131" t="s">
        <v>5</v>
      </c>
      <c r="L131" s="59" t="s">
        <v>5</v>
      </c>
      <c r="M131" s="132">
        <v>0</v>
      </c>
      <c r="N131" s="132">
        <v>0</v>
      </c>
      <c r="O131" s="132">
        <v>0</v>
      </c>
      <c r="P131" s="132">
        <v>0</v>
      </c>
      <c r="Q131" s="131" t="s">
        <v>5</v>
      </c>
      <c r="R131" s="139" t="s">
        <v>5</v>
      </c>
      <c r="S131" s="138" t="s">
        <v>5</v>
      </c>
      <c r="T131" s="138" t="s">
        <v>5</v>
      </c>
      <c r="U131" s="138" t="s">
        <v>5</v>
      </c>
      <c r="V131" s="128" t="s">
        <v>5</v>
      </c>
      <c r="W131" s="138" t="s">
        <v>5</v>
      </c>
      <c r="X131" s="130">
        <v>0</v>
      </c>
      <c r="Y131" s="130">
        <v>0</v>
      </c>
      <c r="Z131" s="132">
        <v>0</v>
      </c>
      <c r="AA131" s="130">
        <v>0</v>
      </c>
      <c r="AB131" s="130">
        <v>0</v>
      </c>
      <c r="AC131" s="132">
        <v>0</v>
      </c>
      <c r="AD131" s="130">
        <v>0</v>
      </c>
      <c r="AE131" s="130">
        <v>0</v>
      </c>
      <c r="AF131" s="132">
        <v>0</v>
      </c>
      <c r="AG131" s="130">
        <v>0</v>
      </c>
      <c r="AH131" s="130">
        <v>0</v>
      </c>
      <c r="AI131" s="132">
        <v>0</v>
      </c>
      <c r="AJ131" s="130">
        <v>0</v>
      </c>
      <c r="AK131" s="130">
        <v>0</v>
      </c>
      <c r="AL131" s="132">
        <v>0</v>
      </c>
      <c r="AM131" s="130">
        <v>0</v>
      </c>
      <c r="AN131" s="130">
        <v>0</v>
      </c>
      <c r="AO131" s="132">
        <v>0</v>
      </c>
      <c r="AP131" s="130">
        <v>0</v>
      </c>
      <c r="AQ131" s="130">
        <v>0</v>
      </c>
      <c r="AR131" s="132">
        <v>0</v>
      </c>
      <c r="AS131" s="130">
        <v>0</v>
      </c>
      <c r="AT131" s="130">
        <v>0</v>
      </c>
      <c r="AU131" s="132">
        <v>0</v>
      </c>
      <c r="AV131" s="130">
        <v>0</v>
      </c>
      <c r="AW131" s="130">
        <v>0</v>
      </c>
      <c r="AX131" s="132">
        <v>0</v>
      </c>
      <c r="AY131" s="130">
        <v>0</v>
      </c>
      <c r="AZ131" s="130">
        <v>0</v>
      </c>
      <c r="BA131" s="132">
        <v>0</v>
      </c>
      <c r="BB131" s="130">
        <v>0</v>
      </c>
      <c r="BC131" s="130">
        <v>0</v>
      </c>
      <c r="BD131" s="132">
        <v>0</v>
      </c>
      <c r="BE131" s="130">
        <v>0</v>
      </c>
      <c r="BF131" s="130">
        <v>0</v>
      </c>
      <c r="BG131" s="132">
        <v>0</v>
      </c>
      <c r="BJ131" s="244">
        <v>0</v>
      </c>
      <c r="BK131" s="244">
        <v>0</v>
      </c>
      <c r="BL131" s="244">
        <v>0</v>
      </c>
      <c r="BM131" s="244">
        <v>0</v>
      </c>
    </row>
    <row r="132" spans="2:65" x14ac:dyDescent="0.25">
      <c r="B132" s="235">
        <v>124</v>
      </c>
      <c r="C132" s="248">
        <v>44</v>
      </c>
      <c r="D132" s="248">
        <v>9</v>
      </c>
      <c r="E132" s="248">
        <v>16</v>
      </c>
      <c r="F132" s="248">
        <v>6</v>
      </c>
      <c r="G132" s="248">
        <v>11</v>
      </c>
      <c r="H132" s="248">
        <v>1</v>
      </c>
      <c r="I132" s="235" t="s">
        <v>1619</v>
      </c>
      <c r="J132" s="235" t="s">
        <v>1619</v>
      </c>
      <c r="K132" s="131" t="s">
        <v>5</v>
      </c>
      <c r="L132" s="59" t="s">
        <v>5</v>
      </c>
      <c r="M132" s="132">
        <v>0</v>
      </c>
      <c r="N132" s="132">
        <v>0</v>
      </c>
      <c r="O132" s="132">
        <v>0</v>
      </c>
      <c r="P132" s="132">
        <v>0</v>
      </c>
      <c r="Q132" s="131" t="s">
        <v>5</v>
      </c>
      <c r="R132" s="139" t="s">
        <v>5</v>
      </c>
      <c r="S132" s="138" t="s">
        <v>5</v>
      </c>
      <c r="T132" s="138" t="s">
        <v>5</v>
      </c>
      <c r="U132" s="138" t="s">
        <v>5</v>
      </c>
      <c r="V132" s="128" t="s">
        <v>5</v>
      </c>
      <c r="W132" s="138" t="s">
        <v>5</v>
      </c>
      <c r="X132" s="130">
        <v>0</v>
      </c>
      <c r="Y132" s="130">
        <v>0</v>
      </c>
      <c r="Z132" s="132">
        <v>0</v>
      </c>
      <c r="AA132" s="130">
        <v>0</v>
      </c>
      <c r="AB132" s="130">
        <v>0</v>
      </c>
      <c r="AC132" s="132">
        <v>0</v>
      </c>
      <c r="AD132" s="130">
        <v>0</v>
      </c>
      <c r="AE132" s="130">
        <v>0</v>
      </c>
      <c r="AF132" s="132">
        <v>0</v>
      </c>
      <c r="AG132" s="130">
        <v>0</v>
      </c>
      <c r="AH132" s="130">
        <v>0</v>
      </c>
      <c r="AI132" s="132">
        <v>0</v>
      </c>
      <c r="AJ132" s="130">
        <v>0</v>
      </c>
      <c r="AK132" s="130">
        <v>0</v>
      </c>
      <c r="AL132" s="132">
        <v>0</v>
      </c>
      <c r="AM132" s="130">
        <v>0</v>
      </c>
      <c r="AN132" s="130">
        <v>0</v>
      </c>
      <c r="AO132" s="132">
        <v>0</v>
      </c>
      <c r="AP132" s="130">
        <v>0</v>
      </c>
      <c r="AQ132" s="130">
        <v>0</v>
      </c>
      <c r="AR132" s="132">
        <v>0</v>
      </c>
      <c r="AS132" s="130">
        <v>0</v>
      </c>
      <c r="AT132" s="130">
        <v>0</v>
      </c>
      <c r="AU132" s="132">
        <v>0</v>
      </c>
      <c r="AV132" s="130">
        <v>0</v>
      </c>
      <c r="AW132" s="130">
        <v>0</v>
      </c>
      <c r="AX132" s="132">
        <v>0</v>
      </c>
      <c r="AY132" s="130">
        <v>0</v>
      </c>
      <c r="AZ132" s="130">
        <v>0</v>
      </c>
      <c r="BA132" s="132">
        <v>0</v>
      </c>
      <c r="BB132" s="130">
        <v>0</v>
      </c>
      <c r="BC132" s="130">
        <v>0</v>
      </c>
      <c r="BD132" s="132">
        <v>0</v>
      </c>
      <c r="BE132" s="130">
        <v>0</v>
      </c>
      <c r="BF132" s="130">
        <v>0</v>
      </c>
      <c r="BG132" s="132">
        <v>0</v>
      </c>
      <c r="BJ132" s="244">
        <v>0</v>
      </c>
      <c r="BK132" s="244">
        <v>0</v>
      </c>
      <c r="BL132" s="244">
        <v>0</v>
      </c>
      <c r="BM132" s="244">
        <v>0</v>
      </c>
    </row>
    <row r="133" spans="2:65" x14ac:dyDescent="0.25">
      <c r="B133" s="235">
        <v>125</v>
      </c>
      <c r="C133" s="248">
        <v>44</v>
      </c>
      <c r="D133" s="248">
        <v>9</v>
      </c>
      <c r="E133" s="248">
        <v>16</v>
      </c>
      <c r="F133" s="248">
        <v>6</v>
      </c>
      <c r="G133" s="248">
        <v>11</v>
      </c>
      <c r="H133" s="248">
        <v>1</v>
      </c>
      <c r="I133" s="235" t="s">
        <v>1619</v>
      </c>
      <c r="J133" s="235" t="s">
        <v>1619</v>
      </c>
      <c r="K133" s="131" t="s">
        <v>5</v>
      </c>
      <c r="L133" s="59" t="s">
        <v>5</v>
      </c>
      <c r="M133" s="132">
        <v>0</v>
      </c>
      <c r="N133" s="132">
        <v>0</v>
      </c>
      <c r="O133" s="132">
        <v>0</v>
      </c>
      <c r="P133" s="132">
        <v>0</v>
      </c>
      <c r="Q133" s="131" t="s">
        <v>5</v>
      </c>
      <c r="R133" s="139" t="s">
        <v>5</v>
      </c>
      <c r="S133" s="138" t="s">
        <v>5</v>
      </c>
      <c r="T133" s="138" t="s">
        <v>5</v>
      </c>
      <c r="U133" s="138" t="s">
        <v>5</v>
      </c>
      <c r="V133" s="128" t="s">
        <v>5</v>
      </c>
      <c r="W133" s="138" t="s">
        <v>5</v>
      </c>
      <c r="X133" s="130">
        <v>0</v>
      </c>
      <c r="Y133" s="130">
        <v>0</v>
      </c>
      <c r="Z133" s="132">
        <v>0</v>
      </c>
      <c r="AA133" s="130">
        <v>0</v>
      </c>
      <c r="AB133" s="130">
        <v>0</v>
      </c>
      <c r="AC133" s="132">
        <v>0</v>
      </c>
      <c r="AD133" s="130">
        <v>0</v>
      </c>
      <c r="AE133" s="130">
        <v>0</v>
      </c>
      <c r="AF133" s="132">
        <v>0</v>
      </c>
      <c r="AG133" s="130">
        <v>0</v>
      </c>
      <c r="AH133" s="130">
        <v>0</v>
      </c>
      <c r="AI133" s="132">
        <v>0</v>
      </c>
      <c r="AJ133" s="130">
        <v>0</v>
      </c>
      <c r="AK133" s="130">
        <v>0</v>
      </c>
      <c r="AL133" s="132">
        <v>0</v>
      </c>
      <c r="AM133" s="130">
        <v>0</v>
      </c>
      <c r="AN133" s="130">
        <v>0</v>
      </c>
      <c r="AO133" s="132">
        <v>0</v>
      </c>
      <c r="AP133" s="130">
        <v>0</v>
      </c>
      <c r="AQ133" s="130">
        <v>0</v>
      </c>
      <c r="AR133" s="132">
        <v>0</v>
      </c>
      <c r="AS133" s="130">
        <v>0</v>
      </c>
      <c r="AT133" s="130">
        <v>0</v>
      </c>
      <c r="AU133" s="132">
        <v>0</v>
      </c>
      <c r="AV133" s="130">
        <v>0</v>
      </c>
      <c r="AW133" s="130">
        <v>0</v>
      </c>
      <c r="AX133" s="132">
        <v>0</v>
      </c>
      <c r="AY133" s="130">
        <v>0</v>
      </c>
      <c r="AZ133" s="130">
        <v>0</v>
      </c>
      <c r="BA133" s="132">
        <v>0</v>
      </c>
      <c r="BB133" s="130">
        <v>0</v>
      </c>
      <c r="BC133" s="130">
        <v>0</v>
      </c>
      <c r="BD133" s="132">
        <v>0</v>
      </c>
      <c r="BE133" s="130">
        <v>0</v>
      </c>
      <c r="BF133" s="130">
        <v>0</v>
      </c>
      <c r="BG133" s="132">
        <v>0</v>
      </c>
      <c r="BJ133" s="244">
        <v>0</v>
      </c>
      <c r="BK133" s="244">
        <v>0</v>
      </c>
      <c r="BL133" s="244">
        <v>0</v>
      </c>
      <c r="BM133" s="244">
        <v>0</v>
      </c>
    </row>
    <row r="134" spans="2:65" x14ac:dyDescent="0.25">
      <c r="B134" s="235">
        <v>126</v>
      </c>
      <c r="C134" s="248">
        <v>44</v>
      </c>
      <c r="D134" s="248">
        <v>9</v>
      </c>
      <c r="E134" s="248">
        <v>16</v>
      </c>
      <c r="F134" s="248">
        <v>6</v>
      </c>
      <c r="G134" s="248">
        <v>11</v>
      </c>
      <c r="H134" s="248">
        <v>1</v>
      </c>
      <c r="I134" s="235" t="s">
        <v>1619</v>
      </c>
      <c r="J134" s="235" t="s">
        <v>1619</v>
      </c>
      <c r="K134" s="131" t="s">
        <v>5</v>
      </c>
      <c r="L134" s="59" t="s">
        <v>5</v>
      </c>
      <c r="M134" s="132">
        <v>0</v>
      </c>
      <c r="N134" s="132">
        <v>0</v>
      </c>
      <c r="O134" s="132">
        <v>0</v>
      </c>
      <c r="P134" s="132">
        <v>0</v>
      </c>
      <c r="Q134" s="131" t="s">
        <v>5</v>
      </c>
      <c r="R134" s="139" t="s">
        <v>5</v>
      </c>
      <c r="S134" s="138" t="s">
        <v>5</v>
      </c>
      <c r="T134" s="138" t="s">
        <v>5</v>
      </c>
      <c r="U134" s="138" t="s">
        <v>5</v>
      </c>
      <c r="V134" s="128" t="s">
        <v>5</v>
      </c>
      <c r="W134" s="138" t="s">
        <v>5</v>
      </c>
      <c r="X134" s="130">
        <v>0</v>
      </c>
      <c r="Y134" s="130">
        <v>0</v>
      </c>
      <c r="Z134" s="132">
        <v>0</v>
      </c>
      <c r="AA134" s="130">
        <v>0</v>
      </c>
      <c r="AB134" s="130">
        <v>0</v>
      </c>
      <c r="AC134" s="132">
        <v>0</v>
      </c>
      <c r="AD134" s="130">
        <v>0</v>
      </c>
      <c r="AE134" s="130">
        <v>0</v>
      </c>
      <c r="AF134" s="132">
        <v>0</v>
      </c>
      <c r="AG134" s="130">
        <v>0</v>
      </c>
      <c r="AH134" s="130">
        <v>0</v>
      </c>
      <c r="AI134" s="132">
        <v>0</v>
      </c>
      <c r="AJ134" s="130">
        <v>0</v>
      </c>
      <c r="AK134" s="130">
        <v>0</v>
      </c>
      <c r="AL134" s="132">
        <v>0</v>
      </c>
      <c r="AM134" s="130">
        <v>0</v>
      </c>
      <c r="AN134" s="130">
        <v>0</v>
      </c>
      <c r="AO134" s="132">
        <v>0</v>
      </c>
      <c r="AP134" s="130">
        <v>0</v>
      </c>
      <c r="AQ134" s="130">
        <v>0</v>
      </c>
      <c r="AR134" s="132">
        <v>0</v>
      </c>
      <c r="AS134" s="130">
        <v>0</v>
      </c>
      <c r="AT134" s="130">
        <v>0</v>
      </c>
      <c r="AU134" s="132">
        <v>0</v>
      </c>
      <c r="AV134" s="130">
        <v>0</v>
      </c>
      <c r="AW134" s="130">
        <v>0</v>
      </c>
      <c r="AX134" s="132">
        <v>0</v>
      </c>
      <c r="AY134" s="130">
        <v>0</v>
      </c>
      <c r="AZ134" s="130">
        <v>0</v>
      </c>
      <c r="BA134" s="132">
        <v>0</v>
      </c>
      <c r="BB134" s="130">
        <v>0</v>
      </c>
      <c r="BC134" s="130">
        <v>0</v>
      </c>
      <c r="BD134" s="132">
        <v>0</v>
      </c>
      <c r="BE134" s="130">
        <v>0</v>
      </c>
      <c r="BF134" s="130">
        <v>0</v>
      </c>
      <c r="BG134" s="132">
        <v>0</v>
      </c>
      <c r="BJ134" s="244">
        <v>0</v>
      </c>
      <c r="BK134" s="244">
        <v>0</v>
      </c>
      <c r="BL134" s="244">
        <v>0</v>
      </c>
      <c r="BM134" s="244">
        <v>0</v>
      </c>
    </row>
    <row r="135" spans="2:65" x14ac:dyDescent="0.25">
      <c r="B135" s="235">
        <v>127</v>
      </c>
      <c r="C135" s="248">
        <v>44</v>
      </c>
      <c r="D135" s="248">
        <v>9</v>
      </c>
      <c r="E135" s="248">
        <v>16</v>
      </c>
      <c r="F135" s="248">
        <v>6</v>
      </c>
      <c r="G135" s="248">
        <v>11</v>
      </c>
      <c r="H135" s="248">
        <v>1</v>
      </c>
      <c r="I135" s="235" t="s">
        <v>1619</v>
      </c>
      <c r="J135" s="235" t="s">
        <v>1619</v>
      </c>
      <c r="K135" s="131" t="s">
        <v>5</v>
      </c>
      <c r="L135" s="59" t="s">
        <v>5</v>
      </c>
      <c r="M135" s="132">
        <v>0</v>
      </c>
      <c r="N135" s="132">
        <v>0</v>
      </c>
      <c r="O135" s="132">
        <v>0</v>
      </c>
      <c r="P135" s="132">
        <v>0</v>
      </c>
      <c r="Q135" s="131" t="s">
        <v>5</v>
      </c>
      <c r="R135" s="139" t="s">
        <v>5</v>
      </c>
      <c r="S135" s="138" t="s">
        <v>5</v>
      </c>
      <c r="T135" s="138" t="s">
        <v>5</v>
      </c>
      <c r="U135" s="138" t="s">
        <v>5</v>
      </c>
      <c r="V135" s="128" t="s">
        <v>5</v>
      </c>
      <c r="W135" s="138" t="s">
        <v>5</v>
      </c>
      <c r="X135" s="130">
        <v>0</v>
      </c>
      <c r="Y135" s="130">
        <v>0</v>
      </c>
      <c r="Z135" s="132">
        <v>0</v>
      </c>
      <c r="AA135" s="130">
        <v>0</v>
      </c>
      <c r="AB135" s="130">
        <v>0</v>
      </c>
      <c r="AC135" s="132">
        <v>0</v>
      </c>
      <c r="AD135" s="130">
        <v>0</v>
      </c>
      <c r="AE135" s="130">
        <v>0</v>
      </c>
      <c r="AF135" s="132">
        <v>0</v>
      </c>
      <c r="AG135" s="130">
        <v>0</v>
      </c>
      <c r="AH135" s="130">
        <v>0</v>
      </c>
      <c r="AI135" s="132">
        <v>0</v>
      </c>
      <c r="AJ135" s="130">
        <v>0</v>
      </c>
      <c r="AK135" s="130">
        <v>0</v>
      </c>
      <c r="AL135" s="132">
        <v>0</v>
      </c>
      <c r="AM135" s="130">
        <v>0</v>
      </c>
      <c r="AN135" s="130">
        <v>0</v>
      </c>
      <c r="AO135" s="132">
        <v>0</v>
      </c>
      <c r="AP135" s="130">
        <v>0</v>
      </c>
      <c r="AQ135" s="130">
        <v>0</v>
      </c>
      <c r="AR135" s="132">
        <v>0</v>
      </c>
      <c r="AS135" s="130">
        <v>0</v>
      </c>
      <c r="AT135" s="130">
        <v>0</v>
      </c>
      <c r="AU135" s="132">
        <v>0</v>
      </c>
      <c r="AV135" s="130">
        <v>0</v>
      </c>
      <c r="AW135" s="130">
        <v>0</v>
      </c>
      <c r="AX135" s="132">
        <v>0</v>
      </c>
      <c r="AY135" s="130">
        <v>0</v>
      </c>
      <c r="AZ135" s="130">
        <v>0</v>
      </c>
      <c r="BA135" s="132">
        <v>0</v>
      </c>
      <c r="BB135" s="130">
        <v>0</v>
      </c>
      <c r="BC135" s="130">
        <v>0</v>
      </c>
      <c r="BD135" s="132">
        <v>0</v>
      </c>
      <c r="BE135" s="130">
        <v>0</v>
      </c>
      <c r="BF135" s="130">
        <v>0</v>
      </c>
      <c r="BG135" s="132">
        <v>0</v>
      </c>
      <c r="BJ135" s="244">
        <v>0</v>
      </c>
      <c r="BK135" s="244">
        <v>0</v>
      </c>
      <c r="BL135" s="244">
        <v>0</v>
      </c>
      <c r="BM135" s="244">
        <v>0</v>
      </c>
    </row>
    <row r="136" spans="2:65" x14ac:dyDescent="0.25">
      <c r="B136" s="235">
        <v>128</v>
      </c>
      <c r="C136" s="248">
        <v>44</v>
      </c>
      <c r="D136" s="248">
        <v>9</v>
      </c>
      <c r="E136" s="248">
        <v>16</v>
      </c>
      <c r="F136" s="248">
        <v>6</v>
      </c>
      <c r="G136" s="248">
        <v>11</v>
      </c>
      <c r="H136" s="248">
        <v>1</v>
      </c>
      <c r="I136" s="235" t="s">
        <v>1619</v>
      </c>
      <c r="J136" s="235" t="s">
        <v>1619</v>
      </c>
      <c r="K136" s="131" t="s">
        <v>5</v>
      </c>
      <c r="L136" s="59" t="s">
        <v>5</v>
      </c>
      <c r="M136" s="132">
        <v>0</v>
      </c>
      <c r="N136" s="132">
        <v>0</v>
      </c>
      <c r="O136" s="132">
        <v>0</v>
      </c>
      <c r="P136" s="132">
        <v>0</v>
      </c>
      <c r="Q136" s="131" t="s">
        <v>5</v>
      </c>
      <c r="R136" s="139" t="s">
        <v>5</v>
      </c>
      <c r="S136" s="138" t="s">
        <v>5</v>
      </c>
      <c r="T136" s="138" t="s">
        <v>5</v>
      </c>
      <c r="U136" s="138" t="s">
        <v>5</v>
      </c>
      <c r="V136" s="128" t="s">
        <v>5</v>
      </c>
      <c r="W136" s="138" t="s">
        <v>5</v>
      </c>
      <c r="X136" s="130">
        <v>0</v>
      </c>
      <c r="Y136" s="130">
        <v>0</v>
      </c>
      <c r="Z136" s="132">
        <v>0</v>
      </c>
      <c r="AA136" s="130">
        <v>0</v>
      </c>
      <c r="AB136" s="130">
        <v>0</v>
      </c>
      <c r="AC136" s="132">
        <v>0</v>
      </c>
      <c r="AD136" s="130">
        <v>0</v>
      </c>
      <c r="AE136" s="130">
        <v>0</v>
      </c>
      <c r="AF136" s="132">
        <v>0</v>
      </c>
      <c r="AG136" s="130">
        <v>0</v>
      </c>
      <c r="AH136" s="130">
        <v>0</v>
      </c>
      <c r="AI136" s="132">
        <v>0</v>
      </c>
      <c r="AJ136" s="130">
        <v>0</v>
      </c>
      <c r="AK136" s="130">
        <v>0</v>
      </c>
      <c r="AL136" s="132">
        <v>0</v>
      </c>
      <c r="AM136" s="130">
        <v>0</v>
      </c>
      <c r="AN136" s="130">
        <v>0</v>
      </c>
      <c r="AO136" s="132">
        <v>0</v>
      </c>
      <c r="AP136" s="130">
        <v>0</v>
      </c>
      <c r="AQ136" s="130">
        <v>0</v>
      </c>
      <c r="AR136" s="132">
        <v>0</v>
      </c>
      <c r="AS136" s="130">
        <v>0</v>
      </c>
      <c r="AT136" s="130">
        <v>0</v>
      </c>
      <c r="AU136" s="132">
        <v>0</v>
      </c>
      <c r="AV136" s="130">
        <v>0</v>
      </c>
      <c r="AW136" s="130">
        <v>0</v>
      </c>
      <c r="AX136" s="132">
        <v>0</v>
      </c>
      <c r="AY136" s="130">
        <v>0</v>
      </c>
      <c r="AZ136" s="130">
        <v>0</v>
      </c>
      <c r="BA136" s="132">
        <v>0</v>
      </c>
      <c r="BB136" s="130">
        <v>0</v>
      </c>
      <c r="BC136" s="130">
        <v>0</v>
      </c>
      <c r="BD136" s="132">
        <v>0</v>
      </c>
      <c r="BE136" s="130">
        <v>0</v>
      </c>
      <c r="BF136" s="130">
        <v>0</v>
      </c>
      <c r="BG136" s="132">
        <v>0</v>
      </c>
      <c r="BJ136" s="244">
        <v>0</v>
      </c>
      <c r="BK136" s="244">
        <v>0</v>
      </c>
      <c r="BL136" s="244">
        <v>0</v>
      </c>
      <c r="BM136" s="244">
        <v>0</v>
      </c>
    </row>
    <row r="137" spans="2:65" x14ac:dyDescent="0.25">
      <c r="B137" s="235">
        <v>129</v>
      </c>
      <c r="C137" s="248">
        <v>44</v>
      </c>
      <c r="D137" s="248">
        <v>9</v>
      </c>
      <c r="E137" s="248">
        <v>16</v>
      </c>
      <c r="F137" s="248">
        <v>6</v>
      </c>
      <c r="G137" s="248">
        <v>11</v>
      </c>
      <c r="H137" s="248">
        <v>1</v>
      </c>
      <c r="I137" s="235" t="s">
        <v>1619</v>
      </c>
      <c r="J137" s="235" t="s">
        <v>1619</v>
      </c>
      <c r="K137" s="131" t="s">
        <v>5</v>
      </c>
      <c r="L137" s="59" t="s">
        <v>5</v>
      </c>
      <c r="M137" s="132">
        <v>0</v>
      </c>
      <c r="N137" s="132">
        <v>0</v>
      </c>
      <c r="O137" s="132">
        <v>0</v>
      </c>
      <c r="P137" s="132">
        <v>0</v>
      </c>
      <c r="Q137" s="131" t="s">
        <v>5</v>
      </c>
      <c r="R137" s="139" t="s">
        <v>5</v>
      </c>
      <c r="S137" s="138" t="s">
        <v>5</v>
      </c>
      <c r="T137" s="138" t="s">
        <v>5</v>
      </c>
      <c r="U137" s="138" t="s">
        <v>5</v>
      </c>
      <c r="V137" s="128" t="s">
        <v>5</v>
      </c>
      <c r="W137" s="138" t="s">
        <v>5</v>
      </c>
      <c r="X137" s="130">
        <v>0</v>
      </c>
      <c r="Y137" s="130">
        <v>0</v>
      </c>
      <c r="Z137" s="132">
        <v>0</v>
      </c>
      <c r="AA137" s="130">
        <v>0</v>
      </c>
      <c r="AB137" s="130">
        <v>0</v>
      </c>
      <c r="AC137" s="132">
        <v>0</v>
      </c>
      <c r="AD137" s="130">
        <v>0</v>
      </c>
      <c r="AE137" s="130">
        <v>0</v>
      </c>
      <c r="AF137" s="132">
        <v>0</v>
      </c>
      <c r="AG137" s="130">
        <v>0</v>
      </c>
      <c r="AH137" s="130">
        <v>0</v>
      </c>
      <c r="AI137" s="132">
        <v>0</v>
      </c>
      <c r="AJ137" s="130">
        <v>0</v>
      </c>
      <c r="AK137" s="130">
        <v>0</v>
      </c>
      <c r="AL137" s="132">
        <v>0</v>
      </c>
      <c r="AM137" s="130">
        <v>0</v>
      </c>
      <c r="AN137" s="130">
        <v>0</v>
      </c>
      <c r="AO137" s="132">
        <v>0</v>
      </c>
      <c r="AP137" s="130">
        <v>0</v>
      </c>
      <c r="AQ137" s="130">
        <v>0</v>
      </c>
      <c r="AR137" s="132">
        <v>0</v>
      </c>
      <c r="AS137" s="130">
        <v>0</v>
      </c>
      <c r="AT137" s="130">
        <v>0</v>
      </c>
      <c r="AU137" s="132">
        <v>0</v>
      </c>
      <c r="AV137" s="130">
        <v>0</v>
      </c>
      <c r="AW137" s="130">
        <v>0</v>
      </c>
      <c r="AX137" s="132">
        <v>0</v>
      </c>
      <c r="AY137" s="130">
        <v>0</v>
      </c>
      <c r="AZ137" s="130">
        <v>0</v>
      </c>
      <c r="BA137" s="132">
        <v>0</v>
      </c>
      <c r="BB137" s="130">
        <v>0</v>
      </c>
      <c r="BC137" s="130">
        <v>0</v>
      </c>
      <c r="BD137" s="132">
        <v>0</v>
      </c>
      <c r="BE137" s="130">
        <v>0</v>
      </c>
      <c r="BF137" s="130">
        <v>0</v>
      </c>
      <c r="BG137" s="132">
        <v>0</v>
      </c>
      <c r="BJ137" s="244">
        <v>0</v>
      </c>
      <c r="BK137" s="244">
        <v>0</v>
      </c>
      <c r="BL137" s="244">
        <v>0</v>
      </c>
      <c r="BM137" s="244">
        <v>0</v>
      </c>
    </row>
    <row r="138" spans="2:65" x14ac:dyDescent="0.25">
      <c r="B138" s="235">
        <v>130</v>
      </c>
      <c r="C138" s="248">
        <v>44</v>
      </c>
      <c r="D138" s="248">
        <v>9</v>
      </c>
      <c r="E138" s="248">
        <v>16</v>
      </c>
      <c r="F138" s="248">
        <v>6</v>
      </c>
      <c r="G138" s="248">
        <v>11</v>
      </c>
      <c r="H138" s="248">
        <v>1</v>
      </c>
      <c r="I138" s="235" t="s">
        <v>1619</v>
      </c>
      <c r="J138" s="235" t="s">
        <v>1619</v>
      </c>
      <c r="K138" s="131" t="s">
        <v>5</v>
      </c>
      <c r="L138" s="59" t="s">
        <v>5</v>
      </c>
      <c r="M138" s="132">
        <v>0</v>
      </c>
      <c r="N138" s="132">
        <v>0</v>
      </c>
      <c r="O138" s="132">
        <v>0</v>
      </c>
      <c r="P138" s="132">
        <v>0</v>
      </c>
      <c r="Q138" s="131" t="s">
        <v>5</v>
      </c>
      <c r="R138" s="139" t="s">
        <v>5</v>
      </c>
      <c r="S138" s="138" t="s">
        <v>5</v>
      </c>
      <c r="T138" s="138" t="s">
        <v>5</v>
      </c>
      <c r="U138" s="138" t="s">
        <v>5</v>
      </c>
      <c r="V138" s="128" t="s">
        <v>5</v>
      </c>
      <c r="W138" s="138" t="s">
        <v>5</v>
      </c>
      <c r="X138" s="130">
        <v>0</v>
      </c>
      <c r="Y138" s="130">
        <v>0</v>
      </c>
      <c r="Z138" s="132">
        <v>0</v>
      </c>
      <c r="AA138" s="130">
        <v>0</v>
      </c>
      <c r="AB138" s="130">
        <v>0</v>
      </c>
      <c r="AC138" s="132">
        <v>0</v>
      </c>
      <c r="AD138" s="130">
        <v>0</v>
      </c>
      <c r="AE138" s="130">
        <v>0</v>
      </c>
      <c r="AF138" s="132">
        <v>0</v>
      </c>
      <c r="AG138" s="130">
        <v>0</v>
      </c>
      <c r="AH138" s="130">
        <v>0</v>
      </c>
      <c r="AI138" s="132">
        <v>0</v>
      </c>
      <c r="AJ138" s="130">
        <v>0</v>
      </c>
      <c r="AK138" s="130">
        <v>0</v>
      </c>
      <c r="AL138" s="132">
        <v>0</v>
      </c>
      <c r="AM138" s="130">
        <v>0</v>
      </c>
      <c r="AN138" s="130">
        <v>0</v>
      </c>
      <c r="AO138" s="132">
        <v>0</v>
      </c>
      <c r="AP138" s="130">
        <v>0</v>
      </c>
      <c r="AQ138" s="130">
        <v>0</v>
      </c>
      <c r="AR138" s="132">
        <v>0</v>
      </c>
      <c r="AS138" s="130">
        <v>0</v>
      </c>
      <c r="AT138" s="130">
        <v>0</v>
      </c>
      <c r="AU138" s="132">
        <v>0</v>
      </c>
      <c r="AV138" s="130">
        <v>0</v>
      </c>
      <c r="AW138" s="130">
        <v>0</v>
      </c>
      <c r="AX138" s="132">
        <v>0</v>
      </c>
      <c r="AY138" s="130">
        <v>0</v>
      </c>
      <c r="AZ138" s="130">
        <v>0</v>
      </c>
      <c r="BA138" s="132">
        <v>0</v>
      </c>
      <c r="BB138" s="130">
        <v>0</v>
      </c>
      <c r="BC138" s="130">
        <v>0</v>
      </c>
      <c r="BD138" s="132">
        <v>0</v>
      </c>
      <c r="BE138" s="130">
        <v>0</v>
      </c>
      <c r="BF138" s="130">
        <v>0</v>
      </c>
      <c r="BG138" s="132">
        <v>0</v>
      </c>
      <c r="BJ138" s="244">
        <v>0</v>
      </c>
      <c r="BK138" s="244">
        <v>0</v>
      </c>
      <c r="BL138" s="244">
        <v>0</v>
      </c>
      <c r="BM138" s="244">
        <v>0</v>
      </c>
    </row>
    <row r="139" spans="2:65" x14ac:dyDescent="0.25">
      <c r="B139" s="235">
        <v>131</v>
      </c>
      <c r="C139" s="248">
        <v>44</v>
      </c>
      <c r="D139" s="248">
        <v>9</v>
      </c>
      <c r="E139" s="248">
        <v>16</v>
      </c>
      <c r="F139" s="248">
        <v>6</v>
      </c>
      <c r="G139" s="248">
        <v>11</v>
      </c>
      <c r="H139" s="248">
        <v>1</v>
      </c>
      <c r="I139" s="235" t="s">
        <v>1619</v>
      </c>
      <c r="J139" s="235" t="s">
        <v>1619</v>
      </c>
      <c r="K139" s="131" t="s">
        <v>5</v>
      </c>
      <c r="L139" s="59" t="s">
        <v>5</v>
      </c>
      <c r="M139" s="132">
        <v>0</v>
      </c>
      <c r="N139" s="132">
        <v>0</v>
      </c>
      <c r="O139" s="132">
        <v>0</v>
      </c>
      <c r="P139" s="132">
        <v>0</v>
      </c>
      <c r="Q139" s="131" t="s">
        <v>5</v>
      </c>
      <c r="R139" s="139" t="s">
        <v>5</v>
      </c>
      <c r="S139" s="138" t="s">
        <v>5</v>
      </c>
      <c r="T139" s="138" t="s">
        <v>5</v>
      </c>
      <c r="U139" s="138" t="s">
        <v>5</v>
      </c>
      <c r="V139" s="128" t="s">
        <v>5</v>
      </c>
      <c r="W139" s="138" t="s">
        <v>5</v>
      </c>
      <c r="X139" s="130">
        <v>0</v>
      </c>
      <c r="Y139" s="130">
        <v>0</v>
      </c>
      <c r="Z139" s="132">
        <v>0</v>
      </c>
      <c r="AA139" s="130">
        <v>0</v>
      </c>
      <c r="AB139" s="130">
        <v>0</v>
      </c>
      <c r="AC139" s="132">
        <v>0</v>
      </c>
      <c r="AD139" s="130">
        <v>0</v>
      </c>
      <c r="AE139" s="130">
        <v>0</v>
      </c>
      <c r="AF139" s="132">
        <v>0</v>
      </c>
      <c r="AG139" s="130">
        <v>0</v>
      </c>
      <c r="AH139" s="130">
        <v>0</v>
      </c>
      <c r="AI139" s="132">
        <v>0</v>
      </c>
      <c r="AJ139" s="130">
        <v>0</v>
      </c>
      <c r="AK139" s="130">
        <v>0</v>
      </c>
      <c r="AL139" s="132">
        <v>0</v>
      </c>
      <c r="AM139" s="130">
        <v>0</v>
      </c>
      <c r="AN139" s="130">
        <v>0</v>
      </c>
      <c r="AO139" s="132">
        <v>0</v>
      </c>
      <c r="AP139" s="130">
        <v>0</v>
      </c>
      <c r="AQ139" s="130">
        <v>0</v>
      </c>
      <c r="AR139" s="132">
        <v>0</v>
      </c>
      <c r="AS139" s="130">
        <v>0</v>
      </c>
      <c r="AT139" s="130">
        <v>0</v>
      </c>
      <c r="AU139" s="132">
        <v>0</v>
      </c>
      <c r="AV139" s="130">
        <v>0</v>
      </c>
      <c r="AW139" s="130">
        <v>0</v>
      </c>
      <c r="AX139" s="132">
        <v>0</v>
      </c>
      <c r="AY139" s="130">
        <v>0</v>
      </c>
      <c r="AZ139" s="130">
        <v>0</v>
      </c>
      <c r="BA139" s="132">
        <v>0</v>
      </c>
      <c r="BB139" s="130">
        <v>0</v>
      </c>
      <c r="BC139" s="130">
        <v>0</v>
      </c>
      <c r="BD139" s="132">
        <v>0</v>
      </c>
      <c r="BE139" s="130">
        <v>0</v>
      </c>
      <c r="BF139" s="130">
        <v>0</v>
      </c>
      <c r="BG139" s="132">
        <v>0</v>
      </c>
      <c r="BJ139" s="244">
        <v>0</v>
      </c>
      <c r="BK139" s="244">
        <v>0</v>
      </c>
      <c r="BL139" s="244">
        <v>0</v>
      </c>
      <c r="BM139" s="244">
        <v>0</v>
      </c>
    </row>
    <row r="140" spans="2:65" x14ac:dyDescent="0.25">
      <c r="B140" s="235">
        <v>132</v>
      </c>
      <c r="C140" s="248">
        <v>44</v>
      </c>
      <c r="D140" s="248">
        <v>9</v>
      </c>
      <c r="E140" s="248">
        <v>16</v>
      </c>
      <c r="F140" s="248">
        <v>6</v>
      </c>
      <c r="G140" s="248">
        <v>11</v>
      </c>
      <c r="H140" s="248">
        <v>1</v>
      </c>
      <c r="I140" s="235" t="s">
        <v>1619</v>
      </c>
      <c r="J140" s="235" t="s">
        <v>1619</v>
      </c>
      <c r="K140" s="131" t="s">
        <v>5</v>
      </c>
      <c r="L140" s="59" t="s">
        <v>5</v>
      </c>
      <c r="M140" s="132">
        <v>0</v>
      </c>
      <c r="N140" s="132">
        <v>0</v>
      </c>
      <c r="O140" s="132">
        <v>0</v>
      </c>
      <c r="P140" s="132">
        <v>0</v>
      </c>
      <c r="Q140" s="131" t="s">
        <v>5</v>
      </c>
      <c r="R140" s="139" t="s">
        <v>5</v>
      </c>
      <c r="S140" s="138" t="s">
        <v>5</v>
      </c>
      <c r="T140" s="138" t="s">
        <v>5</v>
      </c>
      <c r="U140" s="138" t="s">
        <v>5</v>
      </c>
      <c r="V140" s="128" t="s">
        <v>5</v>
      </c>
      <c r="W140" s="138" t="s">
        <v>5</v>
      </c>
      <c r="X140" s="130">
        <v>0</v>
      </c>
      <c r="Y140" s="130">
        <v>0</v>
      </c>
      <c r="Z140" s="132">
        <v>0</v>
      </c>
      <c r="AA140" s="130">
        <v>0</v>
      </c>
      <c r="AB140" s="130">
        <v>0</v>
      </c>
      <c r="AC140" s="132">
        <v>0</v>
      </c>
      <c r="AD140" s="130">
        <v>0</v>
      </c>
      <c r="AE140" s="130">
        <v>0</v>
      </c>
      <c r="AF140" s="132">
        <v>0</v>
      </c>
      <c r="AG140" s="130">
        <v>0</v>
      </c>
      <c r="AH140" s="130">
        <v>0</v>
      </c>
      <c r="AI140" s="132">
        <v>0</v>
      </c>
      <c r="AJ140" s="130">
        <v>0</v>
      </c>
      <c r="AK140" s="130">
        <v>0</v>
      </c>
      <c r="AL140" s="132">
        <v>0</v>
      </c>
      <c r="AM140" s="130">
        <v>0</v>
      </c>
      <c r="AN140" s="130">
        <v>0</v>
      </c>
      <c r="AO140" s="132">
        <v>0</v>
      </c>
      <c r="AP140" s="130">
        <v>0</v>
      </c>
      <c r="AQ140" s="130">
        <v>0</v>
      </c>
      <c r="AR140" s="132">
        <v>0</v>
      </c>
      <c r="AS140" s="130">
        <v>0</v>
      </c>
      <c r="AT140" s="130">
        <v>0</v>
      </c>
      <c r="AU140" s="132">
        <v>0</v>
      </c>
      <c r="AV140" s="130">
        <v>0</v>
      </c>
      <c r="AW140" s="130">
        <v>0</v>
      </c>
      <c r="AX140" s="132">
        <v>0</v>
      </c>
      <c r="AY140" s="130">
        <v>0</v>
      </c>
      <c r="AZ140" s="130">
        <v>0</v>
      </c>
      <c r="BA140" s="132">
        <v>0</v>
      </c>
      <c r="BB140" s="130">
        <v>0</v>
      </c>
      <c r="BC140" s="130">
        <v>0</v>
      </c>
      <c r="BD140" s="132">
        <v>0</v>
      </c>
      <c r="BE140" s="130">
        <v>0</v>
      </c>
      <c r="BF140" s="130">
        <v>0</v>
      </c>
      <c r="BG140" s="132">
        <v>0</v>
      </c>
      <c r="BJ140" s="244">
        <v>0</v>
      </c>
      <c r="BK140" s="244">
        <v>0</v>
      </c>
      <c r="BL140" s="244">
        <v>0</v>
      </c>
      <c r="BM140" s="244">
        <v>0</v>
      </c>
    </row>
    <row r="141" spans="2:65" x14ac:dyDescent="0.25">
      <c r="B141" s="235">
        <v>133</v>
      </c>
      <c r="C141" s="248">
        <v>44</v>
      </c>
      <c r="D141" s="248">
        <v>9</v>
      </c>
      <c r="E141" s="248">
        <v>16</v>
      </c>
      <c r="F141" s="248">
        <v>6</v>
      </c>
      <c r="G141" s="248">
        <v>11</v>
      </c>
      <c r="H141" s="248">
        <v>1</v>
      </c>
      <c r="I141" s="235" t="s">
        <v>1619</v>
      </c>
      <c r="J141" s="235" t="s">
        <v>1619</v>
      </c>
      <c r="K141" s="131" t="s">
        <v>5</v>
      </c>
      <c r="L141" s="59" t="s">
        <v>5</v>
      </c>
      <c r="M141" s="132">
        <v>0</v>
      </c>
      <c r="N141" s="132">
        <v>0</v>
      </c>
      <c r="O141" s="132">
        <v>0</v>
      </c>
      <c r="P141" s="132">
        <v>0</v>
      </c>
      <c r="Q141" s="131" t="s">
        <v>5</v>
      </c>
      <c r="R141" s="139" t="s">
        <v>5</v>
      </c>
      <c r="S141" s="138" t="s">
        <v>5</v>
      </c>
      <c r="T141" s="138" t="s">
        <v>5</v>
      </c>
      <c r="U141" s="138" t="s">
        <v>5</v>
      </c>
      <c r="V141" s="128" t="s">
        <v>5</v>
      </c>
      <c r="W141" s="138" t="s">
        <v>5</v>
      </c>
      <c r="X141" s="130">
        <v>0</v>
      </c>
      <c r="Y141" s="130">
        <v>0</v>
      </c>
      <c r="Z141" s="132">
        <v>0</v>
      </c>
      <c r="AA141" s="130">
        <v>0</v>
      </c>
      <c r="AB141" s="130">
        <v>0</v>
      </c>
      <c r="AC141" s="132">
        <v>0</v>
      </c>
      <c r="AD141" s="130">
        <v>0</v>
      </c>
      <c r="AE141" s="130">
        <v>0</v>
      </c>
      <c r="AF141" s="132">
        <v>0</v>
      </c>
      <c r="AG141" s="130">
        <v>0</v>
      </c>
      <c r="AH141" s="130">
        <v>0</v>
      </c>
      <c r="AI141" s="132">
        <v>0</v>
      </c>
      <c r="AJ141" s="130">
        <v>0</v>
      </c>
      <c r="AK141" s="130">
        <v>0</v>
      </c>
      <c r="AL141" s="132">
        <v>0</v>
      </c>
      <c r="AM141" s="130">
        <v>0</v>
      </c>
      <c r="AN141" s="130">
        <v>0</v>
      </c>
      <c r="AO141" s="132">
        <v>0</v>
      </c>
      <c r="AP141" s="130">
        <v>0</v>
      </c>
      <c r="AQ141" s="130">
        <v>0</v>
      </c>
      <c r="AR141" s="132">
        <v>0</v>
      </c>
      <c r="AS141" s="130">
        <v>0</v>
      </c>
      <c r="AT141" s="130">
        <v>0</v>
      </c>
      <c r="AU141" s="132">
        <v>0</v>
      </c>
      <c r="AV141" s="130">
        <v>0</v>
      </c>
      <c r="AW141" s="130">
        <v>0</v>
      </c>
      <c r="AX141" s="132">
        <v>0</v>
      </c>
      <c r="AY141" s="130">
        <v>0</v>
      </c>
      <c r="AZ141" s="130">
        <v>0</v>
      </c>
      <c r="BA141" s="132">
        <v>0</v>
      </c>
      <c r="BB141" s="130">
        <v>0</v>
      </c>
      <c r="BC141" s="130">
        <v>0</v>
      </c>
      <c r="BD141" s="132">
        <v>0</v>
      </c>
      <c r="BE141" s="130">
        <v>0</v>
      </c>
      <c r="BF141" s="130">
        <v>0</v>
      </c>
      <c r="BG141" s="132">
        <v>0</v>
      </c>
      <c r="BJ141" s="244">
        <v>0</v>
      </c>
      <c r="BK141" s="244">
        <v>0</v>
      </c>
      <c r="BL141" s="244">
        <v>0</v>
      </c>
      <c r="BM141" s="244">
        <v>0</v>
      </c>
    </row>
    <row r="142" spans="2:65" x14ac:dyDescent="0.25">
      <c r="B142" s="235">
        <v>134</v>
      </c>
      <c r="C142" s="248">
        <v>44</v>
      </c>
      <c r="D142" s="248">
        <v>9</v>
      </c>
      <c r="E142" s="248">
        <v>16</v>
      </c>
      <c r="F142" s="248">
        <v>6</v>
      </c>
      <c r="G142" s="248">
        <v>11</v>
      </c>
      <c r="H142" s="248">
        <v>1</v>
      </c>
      <c r="I142" s="235" t="s">
        <v>1619</v>
      </c>
      <c r="J142" s="235" t="s">
        <v>1619</v>
      </c>
      <c r="K142" s="131" t="s">
        <v>5</v>
      </c>
      <c r="L142" s="59" t="s">
        <v>5</v>
      </c>
      <c r="M142" s="132">
        <v>0</v>
      </c>
      <c r="N142" s="132">
        <v>0</v>
      </c>
      <c r="O142" s="132">
        <v>0</v>
      </c>
      <c r="P142" s="132">
        <v>0</v>
      </c>
      <c r="Q142" s="131" t="s">
        <v>5</v>
      </c>
      <c r="R142" s="139" t="s">
        <v>5</v>
      </c>
      <c r="S142" s="138" t="s">
        <v>5</v>
      </c>
      <c r="T142" s="138" t="s">
        <v>5</v>
      </c>
      <c r="U142" s="138" t="s">
        <v>5</v>
      </c>
      <c r="V142" s="128" t="s">
        <v>5</v>
      </c>
      <c r="W142" s="138" t="s">
        <v>5</v>
      </c>
      <c r="X142" s="130">
        <v>0</v>
      </c>
      <c r="Y142" s="130">
        <v>0</v>
      </c>
      <c r="Z142" s="132">
        <v>0</v>
      </c>
      <c r="AA142" s="130">
        <v>0</v>
      </c>
      <c r="AB142" s="130">
        <v>0</v>
      </c>
      <c r="AC142" s="132">
        <v>0</v>
      </c>
      <c r="AD142" s="130">
        <v>0</v>
      </c>
      <c r="AE142" s="130">
        <v>0</v>
      </c>
      <c r="AF142" s="132">
        <v>0</v>
      </c>
      <c r="AG142" s="130">
        <v>0</v>
      </c>
      <c r="AH142" s="130">
        <v>0</v>
      </c>
      <c r="AI142" s="132">
        <v>0</v>
      </c>
      <c r="AJ142" s="130">
        <v>0</v>
      </c>
      <c r="AK142" s="130">
        <v>0</v>
      </c>
      <c r="AL142" s="132">
        <v>0</v>
      </c>
      <c r="AM142" s="130">
        <v>0</v>
      </c>
      <c r="AN142" s="130">
        <v>0</v>
      </c>
      <c r="AO142" s="132">
        <v>0</v>
      </c>
      <c r="AP142" s="130">
        <v>0</v>
      </c>
      <c r="AQ142" s="130">
        <v>0</v>
      </c>
      <c r="AR142" s="132">
        <v>0</v>
      </c>
      <c r="AS142" s="130">
        <v>0</v>
      </c>
      <c r="AT142" s="130">
        <v>0</v>
      </c>
      <c r="AU142" s="132">
        <v>0</v>
      </c>
      <c r="AV142" s="130">
        <v>0</v>
      </c>
      <c r="AW142" s="130">
        <v>0</v>
      </c>
      <c r="AX142" s="132">
        <v>0</v>
      </c>
      <c r="AY142" s="130">
        <v>0</v>
      </c>
      <c r="AZ142" s="130">
        <v>0</v>
      </c>
      <c r="BA142" s="132">
        <v>0</v>
      </c>
      <c r="BB142" s="130">
        <v>0</v>
      </c>
      <c r="BC142" s="130">
        <v>0</v>
      </c>
      <c r="BD142" s="132">
        <v>0</v>
      </c>
      <c r="BE142" s="130">
        <v>0</v>
      </c>
      <c r="BF142" s="130">
        <v>0</v>
      </c>
      <c r="BG142" s="132">
        <v>0</v>
      </c>
      <c r="BJ142" s="244">
        <v>0</v>
      </c>
      <c r="BK142" s="244">
        <v>0</v>
      </c>
      <c r="BL142" s="244">
        <v>0</v>
      </c>
      <c r="BM142" s="244">
        <v>0</v>
      </c>
    </row>
    <row r="143" spans="2:65" x14ac:dyDescent="0.25">
      <c r="B143" s="235">
        <v>135</v>
      </c>
      <c r="C143" s="248">
        <v>44</v>
      </c>
      <c r="D143" s="248">
        <v>9</v>
      </c>
      <c r="E143" s="248">
        <v>16</v>
      </c>
      <c r="F143" s="248">
        <v>6</v>
      </c>
      <c r="G143" s="248">
        <v>11</v>
      </c>
      <c r="H143" s="248">
        <v>1</v>
      </c>
      <c r="I143" s="235" t="s">
        <v>1619</v>
      </c>
      <c r="J143" s="235" t="s">
        <v>1619</v>
      </c>
      <c r="K143" s="131" t="s">
        <v>5</v>
      </c>
      <c r="L143" s="59" t="s">
        <v>5</v>
      </c>
      <c r="M143" s="132">
        <v>0</v>
      </c>
      <c r="N143" s="132">
        <v>0</v>
      </c>
      <c r="O143" s="132">
        <v>0</v>
      </c>
      <c r="P143" s="132">
        <v>0</v>
      </c>
      <c r="Q143" s="131" t="s">
        <v>5</v>
      </c>
      <c r="R143" s="139" t="s">
        <v>5</v>
      </c>
      <c r="S143" s="138" t="s">
        <v>5</v>
      </c>
      <c r="T143" s="138" t="s">
        <v>5</v>
      </c>
      <c r="U143" s="138" t="s">
        <v>5</v>
      </c>
      <c r="V143" s="128" t="s">
        <v>5</v>
      </c>
      <c r="W143" s="138" t="s">
        <v>5</v>
      </c>
      <c r="X143" s="130">
        <v>0</v>
      </c>
      <c r="Y143" s="130">
        <v>0</v>
      </c>
      <c r="Z143" s="132">
        <v>0</v>
      </c>
      <c r="AA143" s="130">
        <v>0</v>
      </c>
      <c r="AB143" s="130">
        <v>0</v>
      </c>
      <c r="AC143" s="132">
        <v>0</v>
      </c>
      <c r="AD143" s="130">
        <v>0</v>
      </c>
      <c r="AE143" s="130">
        <v>0</v>
      </c>
      <c r="AF143" s="132">
        <v>0</v>
      </c>
      <c r="AG143" s="130">
        <v>0</v>
      </c>
      <c r="AH143" s="130">
        <v>0</v>
      </c>
      <c r="AI143" s="132">
        <v>0</v>
      </c>
      <c r="AJ143" s="130">
        <v>0</v>
      </c>
      <c r="AK143" s="130">
        <v>0</v>
      </c>
      <c r="AL143" s="132">
        <v>0</v>
      </c>
      <c r="AM143" s="130">
        <v>0</v>
      </c>
      <c r="AN143" s="130">
        <v>0</v>
      </c>
      <c r="AO143" s="132">
        <v>0</v>
      </c>
      <c r="AP143" s="130">
        <v>0</v>
      </c>
      <c r="AQ143" s="130">
        <v>0</v>
      </c>
      <c r="AR143" s="132">
        <v>0</v>
      </c>
      <c r="AS143" s="130">
        <v>0</v>
      </c>
      <c r="AT143" s="130">
        <v>0</v>
      </c>
      <c r="AU143" s="132">
        <v>0</v>
      </c>
      <c r="AV143" s="130">
        <v>0</v>
      </c>
      <c r="AW143" s="130">
        <v>0</v>
      </c>
      <c r="AX143" s="132">
        <v>0</v>
      </c>
      <c r="AY143" s="130">
        <v>0</v>
      </c>
      <c r="AZ143" s="130">
        <v>0</v>
      </c>
      <c r="BA143" s="132">
        <v>0</v>
      </c>
      <c r="BB143" s="130">
        <v>0</v>
      </c>
      <c r="BC143" s="130">
        <v>0</v>
      </c>
      <c r="BD143" s="132">
        <v>0</v>
      </c>
      <c r="BE143" s="130">
        <v>0</v>
      </c>
      <c r="BF143" s="130">
        <v>0</v>
      </c>
      <c r="BG143" s="132">
        <v>0</v>
      </c>
      <c r="BJ143" s="244">
        <v>0</v>
      </c>
      <c r="BK143" s="244">
        <v>0</v>
      </c>
      <c r="BL143" s="244">
        <v>0</v>
      </c>
      <c r="BM143" s="244">
        <v>0</v>
      </c>
    </row>
    <row r="144" spans="2:65" x14ac:dyDescent="0.25">
      <c r="B144" s="235">
        <v>136</v>
      </c>
      <c r="C144" s="248">
        <v>44</v>
      </c>
      <c r="D144" s="248">
        <v>9</v>
      </c>
      <c r="E144" s="248">
        <v>16</v>
      </c>
      <c r="F144" s="248">
        <v>6</v>
      </c>
      <c r="G144" s="248">
        <v>11</v>
      </c>
      <c r="H144" s="248">
        <v>1</v>
      </c>
      <c r="I144" s="235" t="s">
        <v>1619</v>
      </c>
      <c r="J144" s="235" t="s">
        <v>1619</v>
      </c>
      <c r="K144" s="131" t="s">
        <v>5</v>
      </c>
      <c r="L144" s="59" t="s">
        <v>5</v>
      </c>
      <c r="M144" s="132">
        <v>0</v>
      </c>
      <c r="N144" s="132">
        <v>0</v>
      </c>
      <c r="O144" s="132">
        <v>0</v>
      </c>
      <c r="P144" s="132">
        <v>0</v>
      </c>
      <c r="Q144" s="131" t="s">
        <v>5</v>
      </c>
      <c r="R144" s="139" t="s">
        <v>5</v>
      </c>
      <c r="S144" s="138" t="s">
        <v>5</v>
      </c>
      <c r="T144" s="138" t="s">
        <v>5</v>
      </c>
      <c r="U144" s="138" t="s">
        <v>5</v>
      </c>
      <c r="V144" s="128" t="s">
        <v>5</v>
      </c>
      <c r="W144" s="138" t="s">
        <v>5</v>
      </c>
      <c r="X144" s="130">
        <v>0</v>
      </c>
      <c r="Y144" s="130">
        <v>0</v>
      </c>
      <c r="Z144" s="132">
        <v>0</v>
      </c>
      <c r="AA144" s="130">
        <v>0</v>
      </c>
      <c r="AB144" s="130">
        <v>0</v>
      </c>
      <c r="AC144" s="132">
        <v>0</v>
      </c>
      <c r="AD144" s="130">
        <v>0</v>
      </c>
      <c r="AE144" s="130">
        <v>0</v>
      </c>
      <c r="AF144" s="132">
        <v>0</v>
      </c>
      <c r="AG144" s="130">
        <v>0</v>
      </c>
      <c r="AH144" s="130">
        <v>0</v>
      </c>
      <c r="AI144" s="132">
        <v>0</v>
      </c>
      <c r="AJ144" s="130">
        <v>0</v>
      </c>
      <c r="AK144" s="130">
        <v>0</v>
      </c>
      <c r="AL144" s="132">
        <v>0</v>
      </c>
      <c r="AM144" s="130">
        <v>0</v>
      </c>
      <c r="AN144" s="130">
        <v>0</v>
      </c>
      <c r="AO144" s="132">
        <v>0</v>
      </c>
      <c r="AP144" s="130">
        <v>0</v>
      </c>
      <c r="AQ144" s="130">
        <v>0</v>
      </c>
      <c r="AR144" s="132">
        <v>0</v>
      </c>
      <c r="AS144" s="130">
        <v>0</v>
      </c>
      <c r="AT144" s="130">
        <v>0</v>
      </c>
      <c r="AU144" s="132">
        <v>0</v>
      </c>
      <c r="AV144" s="130">
        <v>0</v>
      </c>
      <c r="AW144" s="130">
        <v>0</v>
      </c>
      <c r="AX144" s="132">
        <v>0</v>
      </c>
      <c r="AY144" s="130">
        <v>0</v>
      </c>
      <c r="AZ144" s="130">
        <v>0</v>
      </c>
      <c r="BA144" s="132">
        <v>0</v>
      </c>
      <c r="BB144" s="130">
        <v>0</v>
      </c>
      <c r="BC144" s="130">
        <v>0</v>
      </c>
      <c r="BD144" s="132">
        <v>0</v>
      </c>
      <c r="BE144" s="130">
        <v>0</v>
      </c>
      <c r="BF144" s="130">
        <v>0</v>
      </c>
      <c r="BG144" s="132">
        <v>0</v>
      </c>
      <c r="BJ144" s="244">
        <v>0</v>
      </c>
      <c r="BK144" s="244">
        <v>0</v>
      </c>
      <c r="BL144" s="244">
        <v>0</v>
      </c>
      <c r="BM144" s="244">
        <v>0</v>
      </c>
    </row>
    <row r="145" spans="2:65" x14ac:dyDescent="0.25">
      <c r="B145" s="235">
        <v>137</v>
      </c>
      <c r="C145" s="248">
        <v>44</v>
      </c>
      <c r="D145" s="248">
        <v>9</v>
      </c>
      <c r="E145" s="248">
        <v>16</v>
      </c>
      <c r="F145" s="248">
        <v>6</v>
      </c>
      <c r="G145" s="248">
        <v>11</v>
      </c>
      <c r="H145" s="248">
        <v>1</v>
      </c>
      <c r="I145" s="235" t="s">
        <v>1619</v>
      </c>
      <c r="J145" s="235" t="s">
        <v>1619</v>
      </c>
      <c r="K145" s="131" t="s">
        <v>5</v>
      </c>
      <c r="L145" s="59" t="s">
        <v>5</v>
      </c>
      <c r="M145" s="132">
        <v>0</v>
      </c>
      <c r="N145" s="132">
        <v>0</v>
      </c>
      <c r="O145" s="132">
        <v>0</v>
      </c>
      <c r="P145" s="132">
        <v>0</v>
      </c>
      <c r="Q145" s="131" t="s">
        <v>5</v>
      </c>
      <c r="R145" s="139" t="s">
        <v>5</v>
      </c>
      <c r="S145" s="138" t="s">
        <v>5</v>
      </c>
      <c r="T145" s="138" t="s">
        <v>5</v>
      </c>
      <c r="U145" s="138" t="s">
        <v>5</v>
      </c>
      <c r="V145" s="128" t="s">
        <v>5</v>
      </c>
      <c r="W145" s="138" t="s">
        <v>5</v>
      </c>
      <c r="X145" s="130">
        <v>0</v>
      </c>
      <c r="Y145" s="130">
        <v>0</v>
      </c>
      <c r="Z145" s="132">
        <v>0</v>
      </c>
      <c r="AA145" s="130">
        <v>0</v>
      </c>
      <c r="AB145" s="130">
        <v>0</v>
      </c>
      <c r="AC145" s="132">
        <v>0</v>
      </c>
      <c r="AD145" s="130">
        <v>0</v>
      </c>
      <c r="AE145" s="130">
        <v>0</v>
      </c>
      <c r="AF145" s="132">
        <v>0</v>
      </c>
      <c r="AG145" s="130">
        <v>0</v>
      </c>
      <c r="AH145" s="130">
        <v>0</v>
      </c>
      <c r="AI145" s="132">
        <v>0</v>
      </c>
      <c r="AJ145" s="130">
        <v>0</v>
      </c>
      <c r="AK145" s="130">
        <v>0</v>
      </c>
      <c r="AL145" s="132">
        <v>0</v>
      </c>
      <c r="AM145" s="130">
        <v>0</v>
      </c>
      <c r="AN145" s="130">
        <v>0</v>
      </c>
      <c r="AO145" s="132">
        <v>0</v>
      </c>
      <c r="AP145" s="130">
        <v>0</v>
      </c>
      <c r="AQ145" s="130">
        <v>0</v>
      </c>
      <c r="AR145" s="132">
        <v>0</v>
      </c>
      <c r="AS145" s="130">
        <v>0</v>
      </c>
      <c r="AT145" s="130">
        <v>0</v>
      </c>
      <c r="AU145" s="132">
        <v>0</v>
      </c>
      <c r="AV145" s="130">
        <v>0</v>
      </c>
      <c r="AW145" s="130">
        <v>0</v>
      </c>
      <c r="AX145" s="132">
        <v>0</v>
      </c>
      <c r="AY145" s="130">
        <v>0</v>
      </c>
      <c r="AZ145" s="130">
        <v>0</v>
      </c>
      <c r="BA145" s="132">
        <v>0</v>
      </c>
      <c r="BB145" s="130">
        <v>0</v>
      </c>
      <c r="BC145" s="130">
        <v>0</v>
      </c>
      <c r="BD145" s="132">
        <v>0</v>
      </c>
      <c r="BE145" s="130">
        <v>0</v>
      </c>
      <c r="BF145" s="130">
        <v>0</v>
      </c>
      <c r="BG145" s="132">
        <v>0</v>
      </c>
      <c r="BJ145" s="244">
        <v>0</v>
      </c>
      <c r="BK145" s="244">
        <v>0</v>
      </c>
      <c r="BL145" s="244">
        <v>0</v>
      </c>
      <c r="BM145" s="244">
        <v>0</v>
      </c>
    </row>
    <row r="146" spans="2:65" x14ac:dyDescent="0.25">
      <c r="B146" s="235">
        <v>138</v>
      </c>
      <c r="C146" s="248">
        <v>44</v>
      </c>
      <c r="D146" s="248">
        <v>9</v>
      </c>
      <c r="E146" s="248">
        <v>16</v>
      </c>
      <c r="F146" s="248">
        <v>6</v>
      </c>
      <c r="G146" s="248">
        <v>11</v>
      </c>
      <c r="H146" s="248">
        <v>1</v>
      </c>
      <c r="I146" s="235" t="s">
        <v>1619</v>
      </c>
      <c r="J146" s="235" t="s">
        <v>1619</v>
      </c>
      <c r="K146" s="131" t="s">
        <v>5</v>
      </c>
      <c r="L146" s="59" t="s">
        <v>5</v>
      </c>
      <c r="M146" s="132">
        <v>0</v>
      </c>
      <c r="N146" s="132">
        <v>0</v>
      </c>
      <c r="O146" s="132">
        <v>0</v>
      </c>
      <c r="P146" s="132">
        <v>0</v>
      </c>
      <c r="Q146" s="131" t="s">
        <v>5</v>
      </c>
      <c r="R146" s="139" t="s">
        <v>5</v>
      </c>
      <c r="S146" s="138" t="s">
        <v>5</v>
      </c>
      <c r="T146" s="138" t="s">
        <v>5</v>
      </c>
      <c r="U146" s="138" t="s">
        <v>5</v>
      </c>
      <c r="V146" s="128" t="s">
        <v>5</v>
      </c>
      <c r="W146" s="138" t="s">
        <v>5</v>
      </c>
      <c r="X146" s="130">
        <v>0</v>
      </c>
      <c r="Y146" s="130">
        <v>0</v>
      </c>
      <c r="Z146" s="132">
        <v>0</v>
      </c>
      <c r="AA146" s="130">
        <v>0</v>
      </c>
      <c r="AB146" s="130">
        <v>0</v>
      </c>
      <c r="AC146" s="132">
        <v>0</v>
      </c>
      <c r="AD146" s="130">
        <v>0</v>
      </c>
      <c r="AE146" s="130">
        <v>0</v>
      </c>
      <c r="AF146" s="132">
        <v>0</v>
      </c>
      <c r="AG146" s="130">
        <v>0</v>
      </c>
      <c r="AH146" s="130">
        <v>0</v>
      </c>
      <c r="AI146" s="132">
        <v>0</v>
      </c>
      <c r="AJ146" s="130">
        <v>0</v>
      </c>
      <c r="AK146" s="130">
        <v>0</v>
      </c>
      <c r="AL146" s="132">
        <v>0</v>
      </c>
      <c r="AM146" s="130">
        <v>0</v>
      </c>
      <c r="AN146" s="130">
        <v>0</v>
      </c>
      <c r="AO146" s="132">
        <v>0</v>
      </c>
      <c r="AP146" s="130">
        <v>0</v>
      </c>
      <c r="AQ146" s="130">
        <v>0</v>
      </c>
      <c r="AR146" s="132">
        <v>0</v>
      </c>
      <c r="AS146" s="130">
        <v>0</v>
      </c>
      <c r="AT146" s="130">
        <v>0</v>
      </c>
      <c r="AU146" s="132">
        <v>0</v>
      </c>
      <c r="AV146" s="130">
        <v>0</v>
      </c>
      <c r="AW146" s="130">
        <v>0</v>
      </c>
      <c r="AX146" s="132">
        <v>0</v>
      </c>
      <c r="AY146" s="130">
        <v>0</v>
      </c>
      <c r="AZ146" s="130">
        <v>0</v>
      </c>
      <c r="BA146" s="132">
        <v>0</v>
      </c>
      <c r="BB146" s="130">
        <v>0</v>
      </c>
      <c r="BC146" s="130">
        <v>0</v>
      </c>
      <c r="BD146" s="132">
        <v>0</v>
      </c>
      <c r="BE146" s="130">
        <v>0</v>
      </c>
      <c r="BF146" s="130">
        <v>0</v>
      </c>
      <c r="BG146" s="132">
        <v>0</v>
      </c>
      <c r="BJ146" s="244">
        <v>0</v>
      </c>
      <c r="BK146" s="244">
        <v>0</v>
      </c>
      <c r="BL146" s="244">
        <v>0</v>
      </c>
      <c r="BM146" s="244">
        <v>0</v>
      </c>
    </row>
    <row r="147" spans="2:65" x14ac:dyDescent="0.25">
      <c r="B147" s="235">
        <v>139</v>
      </c>
      <c r="C147" s="248">
        <v>44</v>
      </c>
      <c r="D147" s="248">
        <v>9</v>
      </c>
      <c r="E147" s="248">
        <v>16</v>
      </c>
      <c r="F147" s="248">
        <v>6</v>
      </c>
      <c r="G147" s="248">
        <v>11</v>
      </c>
      <c r="H147" s="248">
        <v>1</v>
      </c>
      <c r="I147" s="235" t="s">
        <v>1619</v>
      </c>
      <c r="J147" s="235" t="s">
        <v>1619</v>
      </c>
      <c r="K147" s="131" t="s">
        <v>5</v>
      </c>
      <c r="L147" s="59" t="s">
        <v>5</v>
      </c>
      <c r="M147" s="132">
        <v>0</v>
      </c>
      <c r="N147" s="132">
        <v>0</v>
      </c>
      <c r="O147" s="132">
        <v>0</v>
      </c>
      <c r="P147" s="132">
        <v>0</v>
      </c>
      <c r="Q147" s="131" t="s">
        <v>5</v>
      </c>
      <c r="R147" s="139" t="s">
        <v>5</v>
      </c>
      <c r="S147" s="138" t="s">
        <v>5</v>
      </c>
      <c r="T147" s="138" t="s">
        <v>5</v>
      </c>
      <c r="U147" s="138" t="s">
        <v>5</v>
      </c>
      <c r="V147" s="128" t="s">
        <v>5</v>
      </c>
      <c r="W147" s="138" t="s">
        <v>5</v>
      </c>
      <c r="X147" s="130">
        <v>0</v>
      </c>
      <c r="Y147" s="130">
        <v>0</v>
      </c>
      <c r="Z147" s="132">
        <v>0</v>
      </c>
      <c r="AA147" s="130">
        <v>0</v>
      </c>
      <c r="AB147" s="130">
        <v>0</v>
      </c>
      <c r="AC147" s="132">
        <v>0</v>
      </c>
      <c r="AD147" s="130">
        <v>0</v>
      </c>
      <c r="AE147" s="130">
        <v>0</v>
      </c>
      <c r="AF147" s="132">
        <v>0</v>
      </c>
      <c r="AG147" s="130">
        <v>0</v>
      </c>
      <c r="AH147" s="130">
        <v>0</v>
      </c>
      <c r="AI147" s="132">
        <v>0</v>
      </c>
      <c r="AJ147" s="130">
        <v>0</v>
      </c>
      <c r="AK147" s="130">
        <v>0</v>
      </c>
      <c r="AL147" s="132">
        <v>0</v>
      </c>
      <c r="AM147" s="130">
        <v>0</v>
      </c>
      <c r="AN147" s="130">
        <v>0</v>
      </c>
      <c r="AO147" s="132">
        <v>0</v>
      </c>
      <c r="AP147" s="130">
        <v>0</v>
      </c>
      <c r="AQ147" s="130">
        <v>0</v>
      </c>
      <c r="AR147" s="132">
        <v>0</v>
      </c>
      <c r="AS147" s="130">
        <v>0</v>
      </c>
      <c r="AT147" s="130">
        <v>0</v>
      </c>
      <c r="AU147" s="132">
        <v>0</v>
      </c>
      <c r="AV147" s="130">
        <v>0</v>
      </c>
      <c r="AW147" s="130">
        <v>0</v>
      </c>
      <c r="AX147" s="132">
        <v>0</v>
      </c>
      <c r="AY147" s="130">
        <v>0</v>
      </c>
      <c r="AZ147" s="130">
        <v>0</v>
      </c>
      <c r="BA147" s="132">
        <v>0</v>
      </c>
      <c r="BB147" s="130">
        <v>0</v>
      </c>
      <c r="BC147" s="130">
        <v>0</v>
      </c>
      <c r="BD147" s="132">
        <v>0</v>
      </c>
      <c r="BE147" s="130">
        <v>0</v>
      </c>
      <c r="BF147" s="130">
        <v>0</v>
      </c>
      <c r="BG147" s="132">
        <v>0</v>
      </c>
      <c r="BJ147" s="244">
        <v>0</v>
      </c>
      <c r="BK147" s="244">
        <v>0</v>
      </c>
      <c r="BL147" s="244">
        <v>0</v>
      </c>
      <c r="BM147" s="244">
        <v>0</v>
      </c>
    </row>
    <row r="148" spans="2:65" x14ac:dyDescent="0.25">
      <c r="B148" s="235">
        <v>140</v>
      </c>
      <c r="C148" s="248">
        <v>44</v>
      </c>
      <c r="D148" s="248">
        <v>9</v>
      </c>
      <c r="E148" s="248">
        <v>16</v>
      </c>
      <c r="F148" s="248">
        <v>6</v>
      </c>
      <c r="G148" s="248">
        <v>11</v>
      </c>
      <c r="H148" s="248">
        <v>1</v>
      </c>
      <c r="I148" s="235" t="s">
        <v>1619</v>
      </c>
      <c r="J148" s="235" t="s">
        <v>1619</v>
      </c>
      <c r="K148" s="131" t="s">
        <v>5</v>
      </c>
      <c r="L148" s="59" t="s">
        <v>5</v>
      </c>
      <c r="M148" s="132">
        <v>0</v>
      </c>
      <c r="N148" s="132">
        <v>0</v>
      </c>
      <c r="O148" s="132">
        <v>0</v>
      </c>
      <c r="P148" s="132">
        <v>0</v>
      </c>
      <c r="Q148" s="131" t="s">
        <v>5</v>
      </c>
      <c r="R148" s="139" t="s">
        <v>5</v>
      </c>
      <c r="S148" s="138" t="s">
        <v>5</v>
      </c>
      <c r="T148" s="138" t="s">
        <v>5</v>
      </c>
      <c r="U148" s="138" t="s">
        <v>5</v>
      </c>
      <c r="V148" s="128" t="s">
        <v>5</v>
      </c>
      <c r="W148" s="138" t="s">
        <v>5</v>
      </c>
      <c r="X148" s="130">
        <v>0</v>
      </c>
      <c r="Y148" s="130">
        <v>0</v>
      </c>
      <c r="Z148" s="132">
        <v>0</v>
      </c>
      <c r="AA148" s="130">
        <v>0</v>
      </c>
      <c r="AB148" s="130">
        <v>0</v>
      </c>
      <c r="AC148" s="132">
        <v>0</v>
      </c>
      <c r="AD148" s="130">
        <v>0</v>
      </c>
      <c r="AE148" s="130">
        <v>0</v>
      </c>
      <c r="AF148" s="132">
        <v>0</v>
      </c>
      <c r="AG148" s="130">
        <v>0</v>
      </c>
      <c r="AH148" s="130">
        <v>0</v>
      </c>
      <c r="AI148" s="132">
        <v>0</v>
      </c>
      <c r="AJ148" s="130">
        <v>0</v>
      </c>
      <c r="AK148" s="130">
        <v>0</v>
      </c>
      <c r="AL148" s="132">
        <v>0</v>
      </c>
      <c r="AM148" s="130">
        <v>0</v>
      </c>
      <c r="AN148" s="130">
        <v>0</v>
      </c>
      <c r="AO148" s="132">
        <v>0</v>
      </c>
      <c r="AP148" s="130">
        <v>0</v>
      </c>
      <c r="AQ148" s="130">
        <v>0</v>
      </c>
      <c r="AR148" s="132">
        <v>0</v>
      </c>
      <c r="AS148" s="130">
        <v>0</v>
      </c>
      <c r="AT148" s="130">
        <v>0</v>
      </c>
      <c r="AU148" s="132">
        <v>0</v>
      </c>
      <c r="AV148" s="130">
        <v>0</v>
      </c>
      <c r="AW148" s="130">
        <v>0</v>
      </c>
      <c r="AX148" s="132">
        <v>0</v>
      </c>
      <c r="AY148" s="130">
        <v>0</v>
      </c>
      <c r="AZ148" s="130">
        <v>0</v>
      </c>
      <c r="BA148" s="132">
        <v>0</v>
      </c>
      <c r="BB148" s="130">
        <v>0</v>
      </c>
      <c r="BC148" s="130">
        <v>0</v>
      </c>
      <c r="BD148" s="132">
        <v>0</v>
      </c>
      <c r="BE148" s="130">
        <v>0</v>
      </c>
      <c r="BF148" s="130">
        <v>0</v>
      </c>
      <c r="BG148" s="132">
        <v>0</v>
      </c>
      <c r="BJ148" s="244">
        <v>0</v>
      </c>
      <c r="BK148" s="244">
        <v>0</v>
      </c>
      <c r="BL148" s="244">
        <v>0</v>
      </c>
      <c r="BM148" s="244">
        <v>0</v>
      </c>
    </row>
    <row r="149" spans="2:65" x14ac:dyDescent="0.25">
      <c r="B149" s="235">
        <v>141</v>
      </c>
      <c r="C149" s="248">
        <v>44</v>
      </c>
      <c r="D149" s="248">
        <v>9</v>
      </c>
      <c r="E149" s="248">
        <v>16</v>
      </c>
      <c r="F149" s="248">
        <v>6</v>
      </c>
      <c r="G149" s="248">
        <v>11</v>
      </c>
      <c r="H149" s="248">
        <v>1</v>
      </c>
      <c r="I149" s="235" t="s">
        <v>1619</v>
      </c>
      <c r="J149" s="235" t="s">
        <v>1619</v>
      </c>
      <c r="K149" s="131" t="s">
        <v>5</v>
      </c>
      <c r="L149" s="59" t="s">
        <v>5</v>
      </c>
      <c r="M149" s="132">
        <v>0</v>
      </c>
      <c r="N149" s="132">
        <v>0</v>
      </c>
      <c r="O149" s="132">
        <v>0</v>
      </c>
      <c r="P149" s="132">
        <v>0</v>
      </c>
      <c r="Q149" s="131" t="s">
        <v>5</v>
      </c>
      <c r="R149" s="139" t="s">
        <v>5</v>
      </c>
      <c r="S149" s="138" t="s">
        <v>5</v>
      </c>
      <c r="T149" s="138" t="s">
        <v>5</v>
      </c>
      <c r="U149" s="138" t="s">
        <v>5</v>
      </c>
      <c r="V149" s="128" t="s">
        <v>5</v>
      </c>
      <c r="W149" s="138" t="s">
        <v>5</v>
      </c>
      <c r="X149" s="130">
        <v>0</v>
      </c>
      <c r="Y149" s="130">
        <v>0</v>
      </c>
      <c r="Z149" s="132">
        <v>0</v>
      </c>
      <c r="AA149" s="130">
        <v>0</v>
      </c>
      <c r="AB149" s="130">
        <v>0</v>
      </c>
      <c r="AC149" s="132">
        <v>0</v>
      </c>
      <c r="AD149" s="130">
        <v>0</v>
      </c>
      <c r="AE149" s="130">
        <v>0</v>
      </c>
      <c r="AF149" s="132">
        <v>0</v>
      </c>
      <c r="AG149" s="130">
        <v>0</v>
      </c>
      <c r="AH149" s="130">
        <v>0</v>
      </c>
      <c r="AI149" s="132">
        <v>0</v>
      </c>
      <c r="AJ149" s="130">
        <v>0</v>
      </c>
      <c r="AK149" s="130">
        <v>0</v>
      </c>
      <c r="AL149" s="132">
        <v>0</v>
      </c>
      <c r="AM149" s="130">
        <v>0</v>
      </c>
      <c r="AN149" s="130">
        <v>0</v>
      </c>
      <c r="AO149" s="132">
        <v>0</v>
      </c>
      <c r="AP149" s="130">
        <v>0</v>
      </c>
      <c r="AQ149" s="130">
        <v>0</v>
      </c>
      <c r="AR149" s="132">
        <v>0</v>
      </c>
      <c r="AS149" s="130">
        <v>0</v>
      </c>
      <c r="AT149" s="130">
        <v>0</v>
      </c>
      <c r="AU149" s="132">
        <v>0</v>
      </c>
      <c r="AV149" s="130">
        <v>0</v>
      </c>
      <c r="AW149" s="130">
        <v>0</v>
      </c>
      <c r="AX149" s="132">
        <v>0</v>
      </c>
      <c r="AY149" s="130">
        <v>0</v>
      </c>
      <c r="AZ149" s="130">
        <v>0</v>
      </c>
      <c r="BA149" s="132">
        <v>0</v>
      </c>
      <c r="BB149" s="130">
        <v>0</v>
      </c>
      <c r="BC149" s="130">
        <v>0</v>
      </c>
      <c r="BD149" s="132">
        <v>0</v>
      </c>
      <c r="BE149" s="130">
        <v>0</v>
      </c>
      <c r="BF149" s="130">
        <v>0</v>
      </c>
      <c r="BG149" s="132">
        <v>0</v>
      </c>
      <c r="BJ149" s="244">
        <v>0</v>
      </c>
      <c r="BK149" s="244">
        <v>0</v>
      </c>
      <c r="BL149" s="244">
        <v>0</v>
      </c>
      <c r="BM149" s="244">
        <v>0</v>
      </c>
    </row>
    <row r="150" spans="2:65" x14ac:dyDescent="0.25">
      <c r="B150" s="235">
        <v>142</v>
      </c>
      <c r="C150" s="248">
        <v>44</v>
      </c>
      <c r="D150" s="248">
        <v>9</v>
      </c>
      <c r="E150" s="248">
        <v>16</v>
      </c>
      <c r="F150" s="248">
        <v>6</v>
      </c>
      <c r="G150" s="248">
        <v>11</v>
      </c>
      <c r="H150" s="248">
        <v>1</v>
      </c>
      <c r="I150" s="235" t="s">
        <v>1619</v>
      </c>
      <c r="J150" s="235" t="s">
        <v>1619</v>
      </c>
      <c r="K150" s="131" t="s">
        <v>5</v>
      </c>
      <c r="L150" s="59" t="s">
        <v>5</v>
      </c>
      <c r="M150" s="132">
        <v>0</v>
      </c>
      <c r="N150" s="132">
        <v>0</v>
      </c>
      <c r="O150" s="132">
        <v>0</v>
      </c>
      <c r="P150" s="132">
        <v>0</v>
      </c>
      <c r="Q150" s="131" t="s">
        <v>5</v>
      </c>
      <c r="R150" s="139" t="s">
        <v>5</v>
      </c>
      <c r="S150" s="138" t="s">
        <v>5</v>
      </c>
      <c r="T150" s="138" t="s">
        <v>5</v>
      </c>
      <c r="U150" s="138" t="s">
        <v>5</v>
      </c>
      <c r="V150" s="128" t="s">
        <v>5</v>
      </c>
      <c r="W150" s="138" t="s">
        <v>5</v>
      </c>
      <c r="X150" s="130">
        <v>0</v>
      </c>
      <c r="Y150" s="130">
        <v>0</v>
      </c>
      <c r="Z150" s="132">
        <v>0</v>
      </c>
      <c r="AA150" s="130">
        <v>0</v>
      </c>
      <c r="AB150" s="130">
        <v>0</v>
      </c>
      <c r="AC150" s="132">
        <v>0</v>
      </c>
      <c r="AD150" s="130">
        <v>0</v>
      </c>
      <c r="AE150" s="130">
        <v>0</v>
      </c>
      <c r="AF150" s="132">
        <v>0</v>
      </c>
      <c r="AG150" s="130">
        <v>0</v>
      </c>
      <c r="AH150" s="130">
        <v>0</v>
      </c>
      <c r="AI150" s="132">
        <v>0</v>
      </c>
      <c r="AJ150" s="130">
        <v>0</v>
      </c>
      <c r="AK150" s="130">
        <v>0</v>
      </c>
      <c r="AL150" s="132">
        <v>0</v>
      </c>
      <c r="AM150" s="130">
        <v>0</v>
      </c>
      <c r="AN150" s="130">
        <v>0</v>
      </c>
      <c r="AO150" s="132">
        <v>0</v>
      </c>
      <c r="AP150" s="130">
        <v>0</v>
      </c>
      <c r="AQ150" s="130">
        <v>0</v>
      </c>
      <c r="AR150" s="132">
        <v>0</v>
      </c>
      <c r="AS150" s="130">
        <v>0</v>
      </c>
      <c r="AT150" s="130">
        <v>0</v>
      </c>
      <c r="AU150" s="132">
        <v>0</v>
      </c>
      <c r="AV150" s="130">
        <v>0</v>
      </c>
      <c r="AW150" s="130">
        <v>0</v>
      </c>
      <c r="AX150" s="132">
        <v>0</v>
      </c>
      <c r="AY150" s="130">
        <v>0</v>
      </c>
      <c r="AZ150" s="130">
        <v>0</v>
      </c>
      <c r="BA150" s="132">
        <v>0</v>
      </c>
      <c r="BB150" s="130">
        <v>0</v>
      </c>
      <c r="BC150" s="130">
        <v>0</v>
      </c>
      <c r="BD150" s="132">
        <v>0</v>
      </c>
      <c r="BE150" s="130">
        <v>0</v>
      </c>
      <c r="BF150" s="130">
        <v>0</v>
      </c>
      <c r="BG150" s="132">
        <v>0</v>
      </c>
      <c r="BJ150" s="244">
        <v>0</v>
      </c>
      <c r="BK150" s="244">
        <v>0</v>
      </c>
      <c r="BL150" s="244">
        <v>0</v>
      </c>
      <c r="BM150" s="244">
        <v>0</v>
      </c>
    </row>
    <row r="151" spans="2:65" x14ac:dyDescent="0.25">
      <c r="B151" s="235">
        <v>143</v>
      </c>
      <c r="C151" s="248">
        <v>44</v>
      </c>
      <c r="D151" s="248">
        <v>9</v>
      </c>
      <c r="E151" s="248">
        <v>16</v>
      </c>
      <c r="F151" s="248">
        <v>6</v>
      </c>
      <c r="G151" s="248">
        <v>11</v>
      </c>
      <c r="H151" s="248">
        <v>1</v>
      </c>
      <c r="I151" s="235" t="s">
        <v>1619</v>
      </c>
      <c r="J151" s="235" t="s">
        <v>1619</v>
      </c>
      <c r="K151" s="131" t="s">
        <v>5</v>
      </c>
      <c r="L151" s="59" t="s">
        <v>5</v>
      </c>
      <c r="M151" s="132">
        <v>0</v>
      </c>
      <c r="N151" s="132">
        <v>0</v>
      </c>
      <c r="O151" s="132">
        <v>0</v>
      </c>
      <c r="P151" s="132">
        <v>0</v>
      </c>
      <c r="Q151" s="131" t="s">
        <v>5</v>
      </c>
      <c r="R151" s="139" t="s">
        <v>5</v>
      </c>
      <c r="S151" s="138" t="s">
        <v>5</v>
      </c>
      <c r="T151" s="138" t="s">
        <v>5</v>
      </c>
      <c r="U151" s="138" t="s">
        <v>5</v>
      </c>
      <c r="V151" s="128" t="s">
        <v>5</v>
      </c>
      <c r="W151" s="138" t="s">
        <v>5</v>
      </c>
      <c r="X151" s="130">
        <v>0</v>
      </c>
      <c r="Y151" s="130">
        <v>0</v>
      </c>
      <c r="Z151" s="132">
        <v>0</v>
      </c>
      <c r="AA151" s="130">
        <v>0</v>
      </c>
      <c r="AB151" s="130">
        <v>0</v>
      </c>
      <c r="AC151" s="132">
        <v>0</v>
      </c>
      <c r="AD151" s="130">
        <v>0</v>
      </c>
      <c r="AE151" s="130">
        <v>0</v>
      </c>
      <c r="AF151" s="132">
        <v>0</v>
      </c>
      <c r="AG151" s="130">
        <v>0</v>
      </c>
      <c r="AH151" s="130">
        <v>0</v>
      </c>
      <c r="AI151" s="132">
        <v>0</v>
      </c>
      <c r="AJ151" s="130">
        <v>0</v>
      </c>
      <c r="AK151" s="130">
        <v>0</v>
      </c>
      <c r="AL151" s="132">
        <v>0</v>
      </c>
      <c r="AM151" s="130">
        <v>0</v>
      </c>
      <c r="AN151" s="130">
        <v>0</v>
      </c>
      <c r="AO151" s="132">
        <v>0</v>
      </c>
      <c r="AP151" s="130">
        <v>0</v>
      </c>
      <c r="AQ151" s="130">
        <v>0</v>
      </c>
      <c r="AR151" s="132">
        <v>0</v>
      </c>
      <c r="AS151" s="130">
        <v>0</v>
      </c>
      <c r="AT151" s="130">
        <v>0</v>
      </c>
      <c r="AU151" s="132">
        <v>0</v>
      </c>
      <c r="AV151" s="130">
        <v>0</v>
      </c>
      <c r="AW151" s="130">
        <v>0</v>
      </c>
      <c r="AX151" s="132">
        <v>0</v>
      </c>
      <c r="AY151" s="130">
        <v>0</v>
      </c>
      <c r="AZ151" s="130">
        <v>0</v>
      </c>
      <c r="BA151" s="132">
        <v>0</v>
      </c>
      <c r="BB151" s="130">
        <v>0</v>
      </c>
      <c r="BC151" s="130">
        <v>0</v>
      </c>
      <c r="BD151" s="132">
        <v>0</v>
      </c>
      <c r="BE151" s="130">
        <v>0</v>
      </c>
      <c r="BF151" s="130">
        <v>0</v>
      </c>
      <c r="BG151" s="132">
        <v>0</v>
      </c>
      <c r="BJ151" s="244">
        <v>0</v>
      </c>
      <c r="BK151" s="244">
        <v>0</v>
      </c>
      <c r="BL151" s="244">
        <v>0</v>
      </c>
      <c r="BM151" s="244">
        <v>0</v>
      </c>
    </row>
    <row r="152" spans="2:65" x14ac:dyDescent="0.25">
      <c r="B152" s="235">
        <v>144</v>
      </c>
      <c r="C152" s="248">
        <v>44</v>
      </c>
      <c r="D152" s="248">
        <v>9</v>
      </c>
      <c r="E152" s="248">
        <v>16</v>
      </c>
      <c r="F152" s="248">
        <v>6</v>
      </c>
      <c r="G152" s="248">
        <v>11</v>
      </c>
      <c r="H152" s="248">
        <v>1</v>
      </c>
      <c r="I152" s="235" t="s">
        <v>1619</v>
      </c>
      <c r="J152" s="235" t="s">
        <v>1619</v>
      </c>
      <c r="K152" s="131" t="s">
        <v>5</v>
      </c>
      <c r="L152" s="59" t="s">
        <v>5</v>
      </c>
      <c r="M152" s="132">
        <v>0</v>
      </c>
      <c r="N152" s="132">
        <v>0</v>
      </c>
      <c r="O152" s="132">
        <v>0</v>
      </c>
      <c r="P152" s="132">
        <v>0</v>
      </c>
      <c r="Q152" s="131" t="s">
        <v>5</v>
      </c>
      <c r="R152" s="139" t="s">
        <v>5</v>
      </c>
      <c r="S152" s="138" t="s">
        <v>5</v>
      </c>
      <c r="T152" s="138" t="s">
        <v>5</v>
      </c>
      <c r="U152" s="138" t="s">
        <v>5</v>
      </c>
      <c r="V152" s="128" t="s">
        <v>5</v>
      </c>
      <c r="W152" s="138" t="s">
        <v>5</v>
      </c>
      <c r="X152" s="130">
        <v>0</v>
      </c>
      <c r="Y152" s="130">
        <v>0</v>
      </c>
      <c r="Z152" s="132">
        <v>0</v>
      </c>
      <c r="AA152" s="130">
        <v>0</v>
      </c>
      <c r="AB152" s="130">
        <v>0</v>
      </c>
      <c r="AC152" s="132">
        <v>0</v>
      </c>
      <c r="AD152" s="130">
        <v>0</v>
      </c>
      <c r="AE152" s="130">
        <v>0</v>
      </c>
      <c r="AF152" s="132">
        <v>0</v>
      </c>
      <c r="AG152" s="130">
        <v>0</v>
      </c>
      <c r="AH152" s="130">
        <v>0</v>
      </c>
      <c r="AI152" s="132">
        <v>0</v>
      </c>
      <c r="AJ152" s="130">
        <v>0</v>
      </c>
      <c r="AK152" s="130">
        <v>0</v>
      </c>
      <c r="AL152" s="132">
        <v>0</v>
      </c>
      <c r="AM152" s="130">
        <v>0</v>
      </c>
      <c r="AN152" s="130">
        <v>0</v>
      </c>
      <c r="AO152" s="132">
        <v>0</v>
      </c>
      <c r="AP152" s="130">
        <v>0</v>
      </c>
      <c r="AQ152" s="130">
        <v>0</v>
      </c>
      <c r="AR152" s="132">
        <v>0</v>
      </c>
      <c r="AS152" s="130">
        <v>0</v>
      </c>
      <c r="AT152" s="130">
        <v>0</v>
      </c>
      <c r="AU152" s="132">
        <v>0</v>
      </c>
      <c r="AV152" s="130">
        <v>0</v>
      </c>
      <c r="AW152" s="130">
        <v>0</v>
      </c>
      <c r="AX152" s="132">
        <v>0</v>
      </c>
      <c r="AY152" s="130">
        <v>0</v>
      </c>
      <c r="AZ152" s="130">
        <v>0</v>
      </c>
      <c r="BA152" s="132">
        <v>0</v>
      </c>
      <c r="BB152" s="130">
        <v>0</v>
      </c>
      <c r="BC152" s="130">
        <v>0</v>
      </c>
      <c r="BD152" s="132">
        <v>0</v>
      </c>
      <c r="BE152" s="130">
        <v>0</v>
      </c>
      <c r="BF152" s="130">
        <v>0</v>
      </c>
      <c r="BG152" s="132">
        <v>0</v>
      </c>
      <c r="BJ152" s="244">
        <v>0</v>
      </c>
      <c r="BK152" s="244">
        <v>0</v>
      </c>
      <c r="BL152" s="244">
        <v>0</v>
      </c>
      <c r="BM152" s="244">
        <v>0</v>
      </c>
    </row>
    <row r="153" spans="2:65" x14ac:dyDescent="0.25">
      <c r="B153" s="235">
        <v>145</v>
      </c>
      <c r="C153" s="248">
        <v>44</v>
      </c>
      <c r="D153" s="248">
        <v>9</v>
      </c>
      <c r="E153" s="248">
        <v>16</v>
      </c>
      <c r="F153" s="248">
        <v>6</v>
      </c>
      <c r="G153" s="248">
        <v>11</v>
      </c>
      <c r="H153" s="248">
        <v>1</v>
      </c>
      <c r="I153" s="235" t="s">
        <v>1619</v>
      </c>
      <c r="J153" s="235" t="s">
        <v>1619</v>
      </c>
      <c r="K153" s="131" t="s">
        <v>5</v>
      </c>
      <c r="L153" s="59" t="s">
        <v>5</v>
      </c>
      <c r="M153" s="132">
        <v>0</v>
      </c>
      <c r="N153" s="132">
        <v>0</v>
      </c>
      <c r="O153" s="132">
        <v>0</v>
      </c>
      <c r="P153" s="132">
        <v>0</v>
      </c>
      <c r="Q153" s="131" t="s">
        <v>5</v>
      </c>
      <c r="R153" s="139" t="s">
        <v>5</v>
      </c>
      <c r="S153" s="138" t="s">
        <v>5</v>
      </c>
      <c r="T153" s="138" t="s">
        <v>5</v>
      </c>
      <c r="U153" s="138" t="s">
        <v>5</v>
      </c>
      <c r="V153" s="128" t="s">
        <v>5</v>
      </c>
      <c r="W153" s="138" t="s">
        <v>5</v>
      </c>
      <c r="X153" s="130">
        <v>0</v>
      </c>
      <c r="Y153" s="130">
        <v>0</v>
      </c>
      <c r="Z153" s="132">
        <v>0</v>
      </c>
      <c r="AA153" s="130">
        <v>0</v>
      </c>
      <c r="AB153" s="130">
        <v>0</v>
      </c>
      <c r="AC153" s="132">
        <v>0</v>
      </c>
      <c r="AD153" s="130">
        <v>0</v>
      </c>
      <c r="AE153" s="130">
        <v>0</v>
      </c>
      <c r="AF153" s="132">
        <v>0</v>
      </c>
      <c r="AG153" s="130">
        <v>0</v>
      </c>
      <c r="AH153" s="130">
        <v>0</v>
      </c>
      <c r="AI153" s="132">
        <v>0</v>
      </c>
      <c r="AJ153" s="130">
        <v>0</v>
      </c>
      <c r="AK153" s="130">
        <v>0</v>
      </c>
      <c r="AL153" s="132">
        <v>0</v>
      </c>
      <c r="AM153" s="130">
        <v>0</v>
      </c>
      <c r="AN153" s="130">
        <v>0</v>
      </c>
      <c r="AO153" s="132">
        <v>0</v>
      </c>
      <c r="AP153" s="130">
        <v>0</v>
      </c>
      <c r="AQ153" s="130">
        <v>0</v>
      </c>
      <c r="AR153" s="132">
        <v>0</v>
      </c>
      <c r="AS153" s="130">
        <v>0</v>
      </c>
      <c r="AT153" s="130">
        <v>0</v>
      </c>
      <c r="AU153" s="132">
        <v>0</v>
      </c>
      <c r="AV153" s="130">
        <v>0</v>
      </c>
      <c r="AW153" s="130">
        <v>0</v>
      </c>
      <c r="AX153" s="132">
        <v>0</v>
      </c>
      <c r="AY153" s="130">
        <v>0</v>
      </c>
      <c r="AZ153" s="130">
        <v>0</v>
      </c>
      <c r="BA153" s="132">
        <v>0</v>
      </c>
      <c r="BB153" s="130">
        <v>0</v>
      </c>
      <c r="BC153" s="130">
        <v>0</v>
      </c>
      <c r="BD153" s="132">
        <v>0</v>
      </c>
      <c r="BE153" s="130">
        <v>0</v>
      </c>
      <c r="BF153" s="130">
        <v>0</v>
      </c>
      <c r="BG153" s="132">
        <v>0</v>
      </c>
      <c r="BJ153" s="244">
        <v>0</v>
      </c>
      <c r="BK153" s="244">
        <v>0</v>
      </c>
      <c r="BL153" s="244">
        <v>0</v>
      </c>
      <c r="BM153" s="244">
        <v>0</v>
      </c>
    </row>
    <row r="154" spans="2:65" x14ac:dyDescent="0.25">
      <c r="B154" s="235">
        <v>146</v>
      </c>
      <c r="C154" s="248">
        <v>44</v>
      </c>
      <c r="D154" s="248">
        <v>9</v>
      </c>
      <c r="E154" s="248">
        <v>16</v>
      </c>
      <c r="F154" s="248">
        <v>6</v>
      </c>
      <c r="G154" s="248">
        <v>11</v>
      </c>
      <c r="H154" s="248">
        <v>1</v>
      </c>
      <c r="I154" s="235" t="s">
        <v>1619</v>
      </c>
      <c r="J154" s="235" t="s">
        <v>1619</v>
      </c>
      <c r="K154" s="131" t="s">
        <v>5</v>
      </c>
      <c r="L154" s="59" t="s">
        <v>5</v>
      </c>
      <c r="M154" s="132">
        <v>0</v>
      </c>
      <c r="N154" s="132">
        <v>0</v>
      </c>
      <c r="O154" s="132">
        <v>0</v>
      </c>
      <c r="P154" s="132">
        <v>0</v>
      </c>
      <c r="Q154" s="131" t="s">
        <v>5</v>
      </c>
      <c r="R154" s="139" t="s">
        <v>5</v>
      </c>
      <c r="S154" s="138" t="s">
        <v>5</v>
      </c>
      <c r="T154" s="138" t="s">
        <v>5</v>
      </c>
      <c r="U154" s="138" t="s">
        <v>5</v>
      </c>
      <c r="V154" s="128" t="s">
        <v>5</v>
      </c>
      <c r="W154" s="138" t="s">
        <v>5</v>
      </c>
      <c r="X154" s="130">
        <v>0</v>
      </c>
      <c r="Y154" s="130">
        <v>0</v>
      </c>
      <c r="Z154" s="132">
        <v>0</v>
      </c>
      <c r="AA154" s="130">
        <v>0</v>
      </c>
      <c r="AB154" s="130">
        <v>0</v>
      </c>
      <c r="AC154" s="132">
        <v>0</v>
      </c>
      <c r="AD154" s="130">
        <v>0</v>
      </c>
      <c r="AE154" s="130">
        <v>0</v>
      </c>
      <c r="AF154" s="132">
        <v>0</v>
      </c>
      <c r="AG154" s="130">
        <v>0</v>
      </c>
      <c r="AH154" s="130">
        <v>0</v>
      </c>
      <c r="AI154" s="132">
        <v>0</v>
      </c>
      <c r="AJ154" s="130">
        <v>0</v>
      </c>
      <c r="AK154" s="130">
        <v>0</v>
      </c>
      <c r="AL154" s="132">
        <v>0</v>
      </c>
      <c r="AM154" s="130">
        <v>0</v>
      </c>
      <c r="AN154" s="130">
        <v>0</v>
      </c>
      <c r="AO154" s="132">
        <v>0</v>
      </c>
      <c r="AP154" s="130">
        <v>0</v>
      </c>
      <c r="AQ154" s="130">
        <v>0</v>
      </c>
      <c r="AR154" s="132">
        <v>0</v>
      </c>
      <c r="AS154" s="130">
        <v>0</v>
      </c>
      <c r="AT154" s="130">
        <v>0</v>
      </c>
      <c r="AU154" s="132">
        <v>0</v>
      </c>
      <c r="AV154" s="130">
        <v>0</v>
      </c>
      <c r="AW154" s="130">
        <v>0</v>
      </c>
      <c r="AX154" s="132">
        <v>0</v>
      </c>
      <c r="AY154" s="130">
        <v>0</v>
      </c>
      <c r="AZ154" s="130">
        <v>0</v>
      </c>
      <c r="BA154" s="132">
        <v>0</v>
      </c>
      <c r="BB154" s="130">
        <v>0</v>
      </c>
      <c r="BC154" s="130">
        <v>0</v>
      </c>
      <c r="BD154" s="132">
        <v>0</v>
      </c>
      <c r="BE154" s="130">
        <v>0</v>
      </c>
      <c r="BF154" s="130">
        <v>0</v>
      </c>
      <c r="BG154" s="132">
        <v>0</v>
      </c>
      <c r="BJ154" s="244">
        <v>0</v>
      </c>
      <c r="BK154" s="244">
        <v>0</v>
      </c>
      <c r="BL154" s="244">
        <v>0</v>
      </c>
      <c r="BM154" s="244">
        <v>0</v>
      </c>
    </row>
    <row r="155" spans="2:65" x14ac:dyDescent="0.25">
      <c r="B155" s="235">
        <v>147</v>
      </c>
      <c r="C155" s="248">
        <v>44</v>
      </c>
      <c r="D155" s="248">
        <v>9</v>
      </c>
      <c r="E155" s="248">
        <v>16</v>
      </c>
      <c r="F155" s="248">
        <v>6</v>
      </c>
      <c r="G155" s="248">
        <v>11</v>
      </c>
      <c r="H155" s="248">
        <v>1</v>
      </c>
      <c r="I155" s="235" t="s">
        <v>1619</v>
      </c>
      <c r="J155" s="235" t="s">
        <v>1619</v>
      </c>
      <c r="K155" s="131" t="s">
        <v>5</v>
      </c>
      <c r="L155" s="59" t="s">
        <v>5</v>
      </c>
      <c r="M155" s="132">
        <v>0</v>
      </c>
      <c r="N155" s="132">
        <v>0</v>
      </c>
      <c r="O155" s="132">
        <v>0</v>
      </c>
      <c r="P155" s="132">
        <v>0</v>
      </c>
      <c r="Q155" s="131" t="s">
        <v>5</v>
      </c>
      <c r="R155" s="139" t="s">
        <v>5</v>
      </c>
      <c r="S155" s="138" t="s">
        <v>5</v>
      </c>
      <c r="T155" s="138" t="s">
        <v>5</v>
      </c>
      <c r="U155" s="138" t="s">
        <v>5</v>
      </c>
      <c r="V155" s="128" t="s">
        <v>5</v>
      </c>
      <c r="W155" s="138" t="s">
        <v>5</v>
      </c>
      <c r="X155" s="130">
        <v>0</v>
      </c>
      <c r="Y155" s="130">
        <v>0</v>
      </c>
      <c r="Z155" s="132">
        <v>0</v>
      </c>
      <c r="AA155" s="130">
        <v>0</v>
      </c>
      <c r="AB155" s="130">
        <v>0</v>
      </c>
      <c r="AC155" s="132">
        <v>0</v>
      </c>
      <c r="AD155" s="130">
        <v>0</v>
      </c>
      <c r="AE155" s="130">
        <v>0</v>
      </c>
      <c r="AF155" s="132">
        <v>0</v>
      </c>
      <c r="AG155" s="130">
        <v>0</v>
      </c>
      <c r="AH155" s="130">
        <v>0</v>
      </c>
      <c r="AI155" s="132">
        <v>0</v>
      </c>
      <c r="AJ155" s="130">
        <v>0</v>
      </c>
      <c r="AK155" s="130">
        <v>0</v>
      </c>
      <c r="AL155" s="132">
        <v>0</v>
      </c>
      <c r="AM155" s="130">
        <v>0</v>
      </c>
      <c r="AN155" s="130">
        <v>0</v>
      </c>
      <c r="AO155" s="132">
        <v>0</v>
      </c>
      <c r="AP155" s="130">
        <v>0</v>
      </c>
      <c r="AQ155" s="130">
        <v>0</v>
      </c>
      <c r="AR155" s="132">
        <v>0</v>
      </c>
      <c r="AS155" s="130">
        <v>0</v>
      </c>
      <c r="AT155" s="130">
        <v>0</v>
      </c>
      <c r="AU155" s="132">
        <v>0</v>
      </c>
      <c r="AV155" s="130">
        <v>0</v>
      </c>
      <c r="AW155" s="130">
        <v>0</v>
      </c>
      <c r="AX155" s="132">
        <v>0</v>
      </c>
      <c r="AY155" s="130">
        <v>0</v>
      </c>
      <c r="AZ155" s="130">
        <v>0</v>
      </c>
      <c r="BA155" s="132">
        <v>0</v>
      </c>
      <c r="BB155" s="130">
        <v>0</v>
      </c>
      <c r="BC155" s="130">
        <v>0</v>
      </c>
      <c r="BD155" s="132">
        <v>0</v>
      </c>
      <c r="BE155" s="130">
        <v>0</v>
      </c>
      <c r="BF155" s="130">
        <v>0</v>
      </c>
      <c r="BG155" s="132">
        <v>0</v>
      </c>
      <c r="BJ155" s="244">
        <v>0</v>
      </c>
      <c r="BK155" s="244">
        <v>0</v>
      </c>
      <c r="BL155" s="244">
        <v>0</v>
      </c>
      <c r="BM155" s="244">
        <v>0</v>
      </c>
    </row>
    <row r="156" spans="2:65" x14ac:dyDescent="0.25">
      <c r="B156" s="235">
        <v>148</v>
      </c>
      <c r="C156" s="248">
        <v>44</v>
      </c>
      <c r="D156" s="248">
        <v>9</v>
      </c>
      <c r="E156" s="248">
        <v>16</v>
      </c>
      <c r="F156" s="248">
        <v>6</v>
      </c>
      <c r="G156" s="248">
        <v>11</v>
      </c>
      <c r="H156" s="248">
        <v>1</v>
      </c>
      <c r="I156" s="235" t="s">
        <v>1619</v>
      </c>
      <c r="J156" s="235" t="s">
        <v>1619</v>
      </c>
      <c r="K156" s="131" t="s">
        <v>5</v>
      </c>
      <c r="L156" s="59" t="s">
        <v>5</v>
      </c>
      <c r="M156" s="132">
        <v>0</v>
      </c>
      <c r="N156" s="132">
        <v>0</v>
      </c>
      <c r="O156" s="132">
        <v>0</v>
      </c>
      <c r="P156" s="132">
        <v>0</v>
      </c>
      <c r="Q156" s="131" t="s">
        <v>5</v>
      </c>
      <c r="R156" s="139" t="s">
        <v>5</v>
      </c>
      <c r="S156" s="138" t="s">
        <v>5</v>
      </c>
      <c r="T156" s="138" t="s">
        <v>5</v>
      </c>
      <c r="U156" s="138" t="s">
        <v>5</v>
      </c>
      <c r="V156" s="128" t="s">
        <v>5</v>
      </c>
      <c r="W156" s="138" t="s">
        <v>5</v>
      </c>
      <c r="X156" s="130">
        <v>0</v>
      </c>
      <c r="Y156" s="130">
        <v>0</v>
      </c>
      <c r="Z156" s="132">
        <v>0</v>
      </c>
      <c r="AA156" s="130">
        <v>0</v>
      </c>
      <c r="AB156" s="130">
        <v>0</v>
      </c>
      <c r="AC156" s="132">
        <v>0</v>
      </c>
      <c r="AD156" s="130">
        <v>0</v>
      </c>
      <c r="AE156" s="130">
        <v>0</v>
      </c>
      <c r="AF156" s="132">
        <v>0</v>
      </c>
      <c r="AG156" s="130">
        <v>0</v>
      </c>
      <c r="AH156" s="130">
        <v>0</v>
      </c>
      <c r="AI156" s="132">
        <v>0</v>
      </c>
      <c r="AJ156" s="130">
        <v>0</v>
      </c>
      <c r="AK156" s="130">
        <v>0</v>
      </c>
      <c r="AL156" s="132">
        <v>0</v>
      </c>
      <c r="AM156" s="130">
        <v>0</v>
      </c>
      <c r="AN156" s="130">
        <v>0</v>
      </c>
      <c r="AO156" s="132">
        <v>0</v>
      </c>
      <c r="AP156" s="130">
        <v>0</v>
      </c>
      <c r="AQ156" s="130">
        <v>0</v>
      </c>
      <c r="AR156" s="132">
        <v>0</v>
      </c>
      <c r="AS156" s="130">
        <v>0</v>
      </c>
      <c r="AT156" s="130">
        <v>0</v>
      </c>
      <c r="AU156" s="132">
        <v>0</v>
      </c>
      <c r="AV156" s="130">
        <v>0</v>
      </c>
      <c r="AW156" s="130">
        <v>0</v>
      </c>
      <c r="AX156" s="132">
        <v>0</v>
      </c>
      <c r="AY156" s="130">
        <v>0</v>
      </c>
      <c r="AZ156" s="130">
        <v>0</v>
      </c>
      <c r="BA156" s="132">
        <v>0</v>
      </c>
      <c r="BB156" s="130">
        <v>0</v>
      </c>
      <c r="BC156" s="130">
        <v>0</v>
      </c>
      <c r="BD156" s="132">
        <v>0</v>
      </c>
      <c r="BE156" s="130">
        <v>0</v>
      </c>
      <c r="BF156" s="130">
        <v>0</v>
      </c>
      <c r="BG156" s="132">
        <v>0</v>
      </c>
      <c r="BJ156" s="244">
        <v>0</v>
      </c>
      <c r="BK156" s="244">
        <v>0</v>
      </c>
      <c r="BL156" s="244">
        <v>0</v>
      </c>
      <c r="BM156" s="244">
        <v>0</v>
      </c>
    </row>
    <row r="157" spans="2:65" x14ac:dyDescent="0.25">
      <c r="B157" s="235">
        <v>149</v>
      </c>
      <c r="C157" s="248">
        <v>44</v>
      </c>
      <c r="D157" s="248">
        <v>9</v>
      </c>
      <c r="E157" s="248">
        <v>16</v>
      </c>
      <c r="F157" s="248">
        <v>6</v>
      </c>
      <c r="G157" s="248">
        <v>11</v>
      </c>
      <c r="H157" s="248">
        <v>1</v>
      </c>
      <c r="I157" s="235" t="s">
        <v>1619</v>
      </c>
      <c r="J157" s="235" t="s">
        <v>1619</v>
      </c>
      <c r="K157" s="131" t="s">
        <v>5</v>
      </c>
      <c r="L157" s="59" t="s">
        <v>5</v>
      </c>
      <c r="M157" s="132">
        <v>0</v>
      </c>
      <c r="N157" s="132">
        <v>0</v>
      </c>
      <c r="O157" s="132">
        <v>0</v>
      </c>
      <c r="P157" s="132">
        <v>0</v>
      </c>
      <c r="Q157" s="131" t="s">
        <v>5</v>
      </c>
      <c r="R157" s="139" t="s">
        <v>5</v>
      </c>
      <c r="S157" s="138" t="s">
        <v>5</v>
      </c>
      <c r="T157" s="138" t="s">
        <v>5</v>
      </c>
      <c r="U157" s="138" t="s">
        <v>5</v>
      </c>
      <c r="V157" s="128" t="s">
        <v>5</v>
      </c>
      <c r="W157" s="138" t="s">
        <v>5</v>
      </c>
      <c r="X157" s="130">
        <v>0</v>
      </c>
      <c r="Y157" s="130">
        <v>0</v>
      </c>
      <c r="Z157" s="132">
        <v>0</v>
      </c>
      <c r="AA157" s="130">
        <v>0</v>
      </c>
      <c r="AB157" s="130">
        <v>0</v>
      </c>
      <c r="AC157" s="132">
        <v>0</v>
      </c>
      <c r="AD157" s="130">
        <v>0</v>
      </c>
      <c r="AE157" s="130">
        <v>0</v>
      </c>
      <c r="AF157" s="132">
        <v>0</v>
      </c>
      <c r="AG157" s="130">
        <v>0</v>
      </c>
      <c r="AH157" s="130">
        <v>0</v>
      </c>
      <c r="AI157" s="132">
        <v>0</v>
      </c>
      <c r="AJ157" s="130">
        <v>0</v>
      </c>
      <c r="AK157" s="130">
        <v>0</v>
      </c>
      <c r="AL157" s="132">
        <v>0</v>
      </c>
      <c r="AM157" s="130">
        <v>0</v>
      </c>
      <c r="AN157" s="130">
        <v>0</v>
      </c>
      <c r="AO157" s="132">
        <v>0</v>
      </c>
      <c r="AP157" s="130">
        <v>0</v>
      </c>
      <c r="AQ157" s="130">
        <v>0</v>
      </c>
      <c r="AR157" s="132">
        <v>0</v>
      </c>
      <c r="AS157" s="130">
        <v>0</v>
      </c>
      <c r="AT157" s="130">
        <v>0</v>
      </c>
      <c r="AU157" s="132">
        <v>0</v>
      </c>
      <c r="AV157" s="130">
        <v>0</v>
      </c>
      <c r="AW157" s="130">
        <v>0</v>
      </c>
      <c r="AX157" s="132">
        <v>0</v>
      </c>
      <c r="AY157" s="130">
        <v>0</v>
      </c>
      <c r="AZ157" s="130">
        <v>0</v>
      </c>
      <c r="BA157" s="132">
        <v>0</v>
      </c>
      <c r="BB157" s="130">
        <v>0</v>
      </c>
      <c r="BC157" s="130">
        <v>0</v>
      </c>
      <c r="BD157" s="132">
        <v>0</v>
      </c>
      <c r="BE157" s="130">
        <v>0</v>
      </c>
      <c r="BF157" s="130">
        <v>0</v>
      </c>
      <c r="BG157" s="132">
        <v>0</v>
      </c>
      <c r="BJ157" s="244">
        <v>0</v>
      </c>
      <c r="BK157" s="244">
        <v>0</v>
      </c>
      <c r="BL157" s="244">
        <v>0</v>
      </c>
      <c r="BM157" s="244">
        <v>0</v>
      </c>
    </row>
    <row r="158" spans="2:65" x14ac:dyDescent="0.25">
      <c r="B158" s="235">
        <v>150</v>
      </c>
      <c r="C158" s="248">
        <v>44</v>
      </c>
      <c r="D158" s="248">
        <v>9</v>
      </c>
      <c r="E158" s="248">
        <v>16</v>
      </c>
      <c r="F158" s="248">
        <v>6</v>
      </c>
      <c r="G158" s="248">
        <v>11</v>
      </c>
      <c r="H158" s="248">
        <v>1</v>
      </c>
      <c r="I158" s="235" t="s">
        <v>1619</v>
      </c>
      <c r="J158" s="235" t="s">
        <v>1619</v>
      </c>
      <c r="K158" s="131" t="s">
        <v>5</v>
      </c>
      <c r="L158" s="59" t="s">
        <v>5</v>
      </c>
      <c r="M158" s="132">
        <v>0</v>
      </c>
      <c r="N158" s="132">
        <v>0</v>
      </c>
      <c r="O158" s="132">
        <v>0</v>
      </c>
      <c r="P158" s="132">
        <v>0</v>
      </c>
      <c r="Q158" s="131" t="s">
        <v>5</v>
      </c>
      <c r="R158" s="139" t="s">
        <v>5</v>
      </c>
      <c r="S158" s="138" t="s">
        <v>5</v>
      </c>
      <c r="T158" s="138" t="s">
        <v>5</v>
      </c>
      <c r="U158" s="138" t="s">
        <v>5</v>
      </c>
      <c r="V158" s="128" t="s">
        <v>5</v>
      </c>
      <c r="W158" s="138" t="s">
        <v>5</v>
      </c>
      <c r="X158" s="130">
        <v>0</v>
      </c>
      <c r="Y158" s="130">
        <v>0</v>
      </c>
      <c r="Z158" s="132">
        <v>0</v>
      </c>
      <c r="AA158" s="130">
        <v>0</v>
      </c>
      <c r="AB158" s="130">
        <v>0</v>
      </c>
      <c r="AC158" s="132">
        <v>0</v>
      </c>
      <c r="AD158" s="130">
        <v>0</v>
      </c>
      <c r="AE158" s="130">
        <v>0</v>
      </c>
      <c r="AF158" s="132">
        <v>0</v>
      </c>
      <c r="AG158" s="130">
        <v>0</v>
      </c>
      <c r="AH158" s="130">
        <v>0</v>
      </c>
      <c r="AI158" s="132">
        <v>0</v>
      </c>
      <c r="AJ158" s="130">
        <v>0</v>
      </c>
      <c r="AK158" s="130">
        <v>0</v>
      </c>
      <c r="AL158" s="132">
        <v>0</v>
      </c>
      <c r="AM158" s="130">
        <v>0</v>
      </c>
      <c r="AN158" s="130">
        <v>0</v>
      </c>
      <c r="AO158" s="132">
        <v>0</v>
      </c>
      <c r="AP158" s="130">
        <v>0</v>
      </c>
      <c r="AQ158" s="130">
        <v>0</v>
      </c>
      <c r="AR158" s="132">
        <v>0</v>
      </c>
      <c r="AS158" s="130">
        <v>0</v>
      </c>
      <c r="AT158" s="130">
        <v>0</v>
      </c>
      <c r="AU158" s="132">
        <v>0</v>
      </c>
      <c r="AV158" s="130">
        <v>0</v>
      </c>
      <c r="AW158" s="130">
        <v>0</v>
      </c>
      <c r="AX158" s="132">
        <v>0</v>
      </c>
      <c r="AY158" s="130">
        <v>0</v>
      </c>
      <c r="AZ158" s="130">
        <v>0</v>
      </c>
      <c r="BA158" s="132">
        <v>0</v>
      </c>
      <c r="BB158" s="130">
        <v>0</v>
      </c>
      <c r="BC158" s="130">
        <v>0</v>
      </c>
      <c r="BD158" s="132">
        <v>0</v>
      </c>
      <c r="BE158" s="130">
        <v>0</v>
      </c>
      <c r="BF158" s="130">
        <v>0</v>
      </c>
      <c r="BG158" s="132">
        <v>0</v>
      </c>
      <c r="BJ158" s="244">
        <v>0</v>
      </c>
      <c r="BK158" s="244">
        <v>0</v>
      </c>
      <c r="BL158" s="244">
        <v>0</v>
      </c>
      <c r="BM158" s="244">
        <v>0</v>
      </c>
    </row>
    <row r="159" spans="2:65" x14ac:dyDescent="0.25">
      <c r="B159" s="235">
        <v>151</v>
      </c>
      <c r="C159" s="248">
        <v>44</v>
      </c>
      <c r="D159" s="248">
        <v>9</v>
      </c>
      <c r="E159" s="248">
        <v>16</v>
      </c>
      <c r="F159" s="248">
        <v>6</v>
      </c>
      <c r="G159" s="248">
        <v>11</v>
      </c>
      <c r="H159" s="248">
        <v>1</v>
      </c>
      <c r="I159" s="235" t="s">
        <v>1619</v>
      </c>
      <c r="J159" s="235" t="s">
        <v>1619</v>
      </c>
      <c r="K159" s="131" t="s">
        <v>5</v>
      </c>
      <c r="L159" s="59" t="s">
        <v>5</v>
      </c>
      <c r="M159" s="132">
        <v>0</v>
      </c>
      <c r="N159" s="132">
        <v>0</v>
      </c>
      <c r="O159" s="132">
        <v>0</v>
      </c>
      <c r="P159" s="132">
        <v>0</v>
      </c>
      <c r="Q159" s="131" t="s">
        <v>5</v>
      </c>
      <c r="R159" s="139" t="s">
        <v>5</v>
      </c>
      <c r="S159" s="138" t="s">
        <v>5</v>
      </c>
      <c r="T159" s="138" t="s">
        <v>5</v>
      </c>
      <c r="U159" s="138" t="s">
        <v>5</v>
      </c>
      <c r="V159" s="128" t="s">
        <v>5</v>
      </c>
      <c r="W159" s="138" t="s">
        <v>5</v>
      </c>
      <c r="X159" s="130">
        <v>0</v>
      </c>
      <c r="Y159" s="130">
        <v>0</v>
      </c>
      <c r="Z159" s="132">
        <v>0</v>
      </c>
      <c r="AA159" s="130">
        <v>0</v>
      </c>
      <c r="AB159" s="130">
        <v>0</v>
      </c>
      <c r="AC159" s="132">
        <v>0</v>
      </c>
      <c r="AD159" s="130">
        <v>0</v>
      </c>
      <c r="AE159" s="130">
        <v>0</v>
      </c>
      <c r="AF159" s="132">
        <v>0</v>
      </c>
      <c r="AG159" s="130">
        <v>0</v>
      </c>
      <c r="AH159" s="130">
        <v>0</v>
      </c>
      <c r="AI159" s="132">
        <v>0</v>
      </c>
      <c r="AJ159" s="130">
        <v>0</v>
      </c>
      <c r="AK159" s="130">
        <v>0</v>
      </c>
      <c r="AL159" s="132">
        <v>0</v>
      </c>
      <c r="AM159" s="130">
        <v>0</v>
      </c>
      <c r="AN159" s="130">
        <v>0</v>
      </c>
      <c r="AO159" s="132">
        <v>0</v>
      </c>
      <c r="AP159" s="130">
        <v>0</v>
      </c>
      <c r="AQ159" s="130">
        <v>0</v>
      </c>
      <c r="AR159" s="132">
        <v>0</v>
      </c>
      <c r="AS159" s="130">
        <v>0</v>
      </c>
      <c r="AT159" s="130">
        <v>0</v>
      </c>
      <c r="AU159" s="132">
        <v>0</v>
      </c>
      <c r="AV159" s="130">
        <v>0</v>
      </c>
      <c r="AW159" s="130">
        <v>0</v>
      </c>
      <c r="AX159" s="132">
        <v>0</v>
      </c>
      <c r="AY159" s="130">
        <v>0</v>
      </c>
      <c r="AZ159" s="130">
        <v>0</v>
      </c>
      <c r="BA159" s="132">
        <v>0</v>
      </c>
      <c r="BB159" s="130">
        <v>0</v>
      </c>
      <c r="BC159" s="130">
        <v>0</v>
      </c>
      <c r="BD159" s="132">
        <v>0</v>
      </c>
      <c r="BE159" s="130">
        <v>0</v>
      </c>
      <c r="BF159" s="130">
        <v>0</v>
      </c>
      <c r="BG159" s="132">
        <v>0</v>
      </c>
      <c r="BJ159" s="244">
        <v>0</v>
      </c>
      <c r="BK159" s="244">
        <v>0</v>
      </c>
      <c r="BL159" s="244">
        <v>0</v>
      </c>
      <c r="BM159" s="244">
        <v>0</v>
      </c>
    </row>
    <row r="160" spans="2:65" x14ac:dyDescent="0.25">
      <c r="B160" s="235">
        <v>152</v>
      </c>
      <c r="C160" s="248">
        <v>44</v>
      </c>
      <c r="D160" s="248">
        <v>9</v>
      </c>
      <c r="E160" s="248">
        <v>16</v>
      </c>
      <c r="F160" s="248">
        <v>6</v>
      </c>
      <c r="G160" s="248">
        <v>11</v>
      </c>
      <c r="H160" s="248">
        <v>1</v>
      </c>
      <c r="I160" s="235" t="s">
        <v>1619</v>
      </c>
      <c r="J160" s="235" t="s">
        <v>1619</v>
      </c>
      <c r="K160" s="131" t="s">
        <v>5</v>
      </c>
      <c r="L160" s="59" t="s">
        <v>5</v>
      </c>
      <c r="M160" s="132">
        <v>0</v>
      </c>
      <c r="N160" s="132">
        <v>0</v>
      </c>
      <c r="O160" s="132">
        <v>0</v>
      </c>
      <c r="P160" s="132">
        <v>0</v>
      </c>
      <c r="Q160" s="131" t="s">
        <v>5</v>
      </c>
      <c r="R160" s="139" t="s">
        <v>5</v>
      </c>
      <c r="S160" s="138" t="s">
        <v>5</v>
      </c>
      <c r="T160" s="138" t="s">
        <v>5</v>
      </c>
      <c r="U160" s="138" t="s">
        <v>5</v>
      </c>
      <c r="V160" s="128" t="s">
        <v>5</v>
      </c>
      <c r="W160" s="138" t="s">
        <v>5</v>
      </c>
      <c r="X160" s="130">
        <v>0</v>
      </c>
      <c r="Y160" s="130">
        <v>0</v>
      </c>
      <c r="Z160" s="132">
        <v>0</v>
      </c>
      <c r="AA160" s="130">
        <v>0</v>
      </c>
      <c r="AB160" s="130">
        <v>0</v>
      </c>
      <c r="AC160" s="132">
        <v>0</v>
      </c>
      <c r="AD160" s="130">
        <v>0</v>
      </c>
      <c r="AE160" s="130">
        <v>0</v>
      </c>
      <c r="AF160" s="132">
        <v>0</v>
      </c>
      <c r="AG160" s="130">
        <v>0</v>
      </c>
      <c r="AH160" s="130">
        <v>0</v>
      </c>
      <c r="AI160" s="132">
        <v>0</v>
      </c>
      <c r="AJ160" s="130">
        <v>0</v>
      </c>
      <c r="AK160" s="130">
        <v>0</v>
      </c>
      <c r="AL160" s="132">
        <v>0</v>
      </c>
      <c r="AM160" s="130">
        <v>0</v>
      </c>
      <c r="AN160" s="130">
        <v>0</v>
      </c>
      <c r="AO160" s="132">
        <v>0</v>
      </c>
      <c r="AP160" s="130">
        <v>0</v>
      </c>
      <c r="AQ160" s="130">
        <v>0</v>
      </c>
      <c r="AR160" s="132">
        <v>0</v>
      </c>
      <c r="AS160" s="130">
        <v>0</v>
      </c>
      <c r="AT160" s="130">
        <v>0</v>
      </c>
      <c r="AU160" s="132">
        <v>0</v>
      </c>
      <c r="AV160" s="130">
        <v>0</v>
      </c>
      <c r="AW160" s="130">
        <v>0</v>
      </c>
      <c r="AX160" s="132">
        <v>0</v>
      </c>
      <c r="AY160" s="130">
        <v>0</v>
      </c>
      <c r="AZ160" s="130">
        <v>0</v>
      </c>
      <c r="BA160" s="132">
        <v>0</v>
      </c>
      <c r="BB160" s="130">
        <v>0</v>
      </c>
      <c r="BC160" s="130">
        <v>0</v>
      </c>
      <c r="BD160" s="132">
        <v>0</v>
      </c>
      <c r="BE160" s="130">
        <v>0</v>
      </c>
      <c r="BF160" s="130">
        <v>0</v>
      </c>
      <c r="BG160" s="132">
        <v>0</v>
      </c>
      <c r="BJ160" s="244">
        <v>0</v>
      </c>
      <c r="BK160" s="244">
        <v>0</v>
      </c>
      <c r="BL160" s="244">
        <v>0</v>
      </c>
      <c r="BM160" s="244">
        <v>0</v>
      </c>
    </row>
    <row r="161" spans="2:65" x14ac:dyDescent="0.25">
      <c r="B161" s="235">
        <v>153</v>
      </c>
      <c r="C161" s="248">
        <v>44</v>
      </c>
      <c r="D161" s="248">
        <v>9</v>
      </c>
      <c r="E161" s="248">
        <v>16</v>
      </c>
      <c r="F161" s="248">
        <v>6</v>
      </c>
      <c r="G161" s="248">
        <v>11</v>
      </c>
      <c r="H161" s="248">
        <v>1</v>
      </c>
      <c r="I161" s="235" t="s">
        <v>1619</v>
      </c>
      <c r="J161" s="235" t="s">
        <v>1619</v>
      </c>
      <c r="K161" s="131" t="s">
        <v>5</v>
      </c>
      <c r="L161" s="59" t="s">
        <v>5</v>
      </c>
      <c r="M161" s="132">
        <v>0</v>
      </c>
      <c r="N161" s="132">
        <v>0</v>
      </c>
      <c r="O161" s="132">
        <v>0</v>
      </c>
      <c r="P161" s="132">
        <v>0</v>
      </c>
      <c r="Q161" s="131" t="s">
        <v>5</v>
      </c>
      <c r="R161" s="139" t="s">
        <v>5</v>
      </c>
      <c r="S161" s="138" t="s">
        <v>5</v>
      </c>
      <c r="T161" s="138" t="s">
        <v>5</v>
      </c>
      <c r="U161" s="138" t="s">
        <v>5</v>
      </c>
      <c r="V161" s="128" t="s">
        <v>5</v>
      </c>
      <c r="W161" s="138" t="s">
        <v>5</v>
      </c>
      <c r="X161" s="130">
        <v>0</v>
      </c>
      <c r="Y161" s="130">
        <v>0</v>
      </c>
      <c r="Z161" s="132">
        <v>0</v>
      </c>
      <c r="AA161" s="130">
        <v>0</v>
      </c>
      <c r="AB161" s="130">
        <v>0</v>
      </c>
      <c r="AC161" s="132">
        <v>0</v>
      </c>
      <c r="AD161" s="130">
        <v>0</v>
      </c>
      <c r="AE161" s="130">
        <v>0</v>
      </c>
      <c r="AF161" s="132">
        <v>0</v>
      </c>
      <c r="AG161" s="130">
        <v>0</v>
      </c>
      <c r="AH161" s="130">
        <v>0</v>
      </c>
      <c r="AI161" s="132">
        <v>0</v>
      </c>
      <c r="AJ161" s="130">
        <v>0</v>
      </c>
      <c r="AK161" s="130">
        <v>0</v>
      </c>
      <c r="AL161" s="132">
        <v>0</v>
      </c>
      <c r="AM161" s="130">
        <v>0</v>
      </c>
      <c r="AN161" s="130">
        <v>0</v>
      </c>
      <c r="AO161" s="132">
        <v>0</v>
      </c>
      <c r="AP161" s="130">
        <v>0</v>
      </c>
      <c r="AQ161" s="130">
        <v>0</v>
      </c>
      <c r="AR161" s="132">
        <v>0</v>
      </c>
      <c r="AS161" s="130">
        <v>0</v>
      </c>
      <c r="AT161" s="130">
        <v>0</v>
      </c>
      <c r="AU161" s="132">
        <v>0</v>
      </c>
      <c r="AV161" s="130">
        <v>0</v>
      </c>
      <c r="AW161" s="130">
        <v>0</v>
      </c>
      <c r="AX161" s="132">
        <v>0</v>
      </c>
      <c r="AY161" s="130">
        <v>0</v>
      </c>
      <c r="AZ161" s="130">
        <v>0</v>
      </c>
      <c r="BA161" s="132">
        <v>0</v>
      </c>
      <c r="BB161" s="130">
        <v>0</v>
      </c>
      <c r="BC161" s="130">
        <v>0</v>
      </c>
      <c r="BD161" s="132">
        <v>0</v>
      </c>
      <c r="BE161" s="130">
        <v>0</v>
      </c>
      <c r="BF161" s="130">
        <v>0</v>
      </c>
      <c r="BG161" s="132">
        <v>0</v>
      </c>
      <c r="BJ161" s="244">
        <v>0</v>
      </c>
      <c r="BK161" s="244">
        <v>0</v>
      </c>
      <c r="BL161" s="244">
        <v>0</v>
      </c>
      <c r="BM161" s="244">
        <v>0</v>
      </c>
    </row>
    <row r="162" spans="2:65" x14ac:dyDescent="0.25">
      <c r="B162" s="235">
        <v>154</v>
      </c>
      <c r="C162" s="248">
        <v>44</v>
      </c>
      <c r="D162" s="248">
        <v>9</v>
      </c>
      <c r="E162" s="248">
        <v>16</v>
      </c>
      <c r="F162" s="248">
        <v>6</v>
      </c>
      <c r="G162" s="248">
        <v>11</v>
      </c>
      <c r="H162" s="248">
        <v>1</v>
      </c>
      <c r="I162" s="235" t="s">
        <v>1619</v>
      </c>
      <c r="J162" s="235" t="s">
        <v>1619</v>
      </c>
      <c r="K162" s="131" t="s">
        <v>5</v>
      </c>
      <c r="L162" s="59" t="s">
        <v>5</v>
      </c>
      <c r="M162" s="132">
        <v>0</v>
      </c>
      <c r="N162" s="132">
        <v>0</v>
      </c>
      <c r="O162" s="132">
        <v>0</v>
      </c>
      <c r="P162" s="132">
        <v>0</v>
      </c>
      <c r="Q162" s="131" t="s">
        <v>5</v>
      </c>
      <c r="R162" s="139" t="s">
        <v>5</v>
      </c>
      <c r="S162" s="138" t="s">
        <v>5</v>
      </c>
      <c r="T162" s="138" t="s">
        <v>5</v>
      </c>
      <c r="U162" s="138" t="s">
        <v>5</v>
      </c>
      <c r="V162" s="128" t="s">
        <v>5</v>
      </c>
      <c r="W162" s="138" t="s">
        <v>5</v>
      </c>
      <c r="X162" s="130">
        <v>0</v>
      </c>
      <c r="Y162" s="130">
        <v>0</v>
      </c>
      <c r="Z162" s="132">
        <v>0</v>
      </c>
      <c r="AA162" s="130">
        <v>0</v>
      </c>
      <c r="AB162" s="130">
        <v>0</v>
      </c>
      <c r="AC162" s="132">
        <v>0</v>
      </c>
      <c r="AD162" s="130">
        <v>0</v>
      </c>
      <c r="AE162" s="130">
        <v>0</v>
      </c>
      <c r="AF162" s="132">
        <v>0</v>
      </c>
      <c r="AG162" s="130">
        <v>0</v>
      </c>
      <c r="AH162" s="130">
        <v>0</v>
      </c>
      <c r="AI162" s="132">
        <v>0</v>
      </c>
      <c r="AJ162" s="130">
        <v>0</v>
      </c>
      <c r="AK162" s="130">
        <v>0</v>
      </c>
      <c r="AL162" s="132">
        <v>0</v>
      </c>
      <c r="AM162" s="130">
        <v>0</v>
      </c>
      <c r="AN162" s="130">
        <v>0</v>
      </c>
      <c r="AO162" s="132">
        <v>0</v>
      </c>
      <c r="AP162" s="130">
        <v>0</v>
      </c>
      <c r="AQ162" s="130">
        <v>0</v>
      </c>
      <c r="AR162" s="132">
        <v>0</v>
      </c>
      <c r="AS162" s="130">
        <v>0</v>
      </c>
      <c r="AT162" s="130">
        <v>0</v>
      </c>
      <c r="AU162" s="132">
        <v>0</v>
      </c>
      <c r="AV162" s="130">
        <v>0</v>
      </c>
      <c r="AW162" s="130">
        <v>0</v>
      </c>
      <c r="AX162" s="132">
        <v>0</v>
      </c>
      <c r="AY162" s="130">
        <v>0</v>
      </c>
      <c r="AZ162" s="130">
        <v>0</v>
      </c>
      <c r="BA162" s="132">
        <v>0</v>
      </c>
      <c r="BB162" s="130">
        <v>0</v>
      </c>
      <c r="BC162" s="130">
        <v>0</v>
      </c>
      <c r="BD162" s="132">
        <v>0</v>
      </c>
      <c r="BE162" s="130">
        <v>0</v>
      </c>
      <c r="BF162" s="130">
        <v>0</v>
      </c>
      <c r="BG162" s="132">
        <v>0</v>
      </c>
      <c r="BJ162" s="244">
        <v>0</v>
      </c>
      <c r="BK162" s="244">
        <v>0</v>
      </c>
      <c r="BL162" s="244">
        <v>0</v>
      </c>
      <c r="BM162" s="244">
        <v>0</v>
      </c>
    </row>
    <row r="163" spans="2:65" x14ac:dyDescent="0.25">
      <c r="B163" s="235">
        <v>155</v>
      </c>
      <c r="C163" s="248">
        <v>44</v>
      </c>
      <c r="D163" s="248">
        <v>9</v>
      </c>
      <c r="E163" s="248">
        <v>16</v>
      </c>
      <c r="F163" s="248">
        <v>6</v>
      </c>
      <c r="G163" s="248">
        <v>11</v>
      </c>
      <c r="H163" s="248">
        <v>1</v>
      </c>
      <c r="I163" s="235" t="s">
        <v>1619</v>
      </c>
      <c r="J163" s="235" t="s">
        <v>1619</v>
      </c>
      <c r="K163" s="131" t="s">
        <v>5</v>
      </c>
      <c r="L163" s="59" t="s">
        <v>5</v>
      </c>
      <c r="M163" s="132">
        <v>0</v>
      </c>
      <c r="N163" s="132">
        <v>0</v>
      </c>
      <c r="O163" s="132">
        <v>0</v>
      </c>
      <c r="P163" s="132">
        <v>0</v>
      </c>
      <c r="Q163" s="131" t="s">
        <v>5</v>
      </c>
      <c r="R163" s="139" t="s">
        <v>5</v>
      </c>
      <c r="S163" s="138" t="s">
        <v>5</v>
      </c>
      <c r="T163" s="138" t="s">
        <v>5</v>
      </c>
      <c r="U163" s="138" t="s">
        <v>5</v>
      </c>
      <c r="V163" s="128" t="s">
        <v>5</v>
      </c>
      <c r="W163" s="138" t="s">
        <v>5</v>
      </c>
      <c r="X163" s="130">
        <v>0</v>
      </c>
      <c r="Y163" s="130">
        <v>0</v>
      </c>
      <c r="Z163" s="132">
        <v>0</v>
      </c>
      <c r="AA163" s="130">
        <v>0</v>
      </c>
      <c r="AB163" s="130">
        <v>0</v>
      </c>
      <c r="AC163" s="132">
        <v>0</v>
      </c>
      <c r="AD163" s="130">
        <v>0</v>
      </c>
      <c r="AE163" s="130">
        <v>0</v>
      </c>
      <c r="AF163" s="132">
        <v>0</v>
      </c>
      <c r="AG163" s="130">
        <v>0</v>
      </c>
      <c r="AH163" s="130">
        <v>0</v>
      </c>
      <c r="AI163" s="132">
        <v>0</v>
      </c>
      <c r="AJ163" s="130">
        <v>0</v>
      </c>
      <c r="AK163" s="130">
        <v>0</v>
      </c>
      <c r="AL163" s="132">
        <v>0</v>
      </c>
      <c r="AM163" s="130">
        <v>0</v>
      </c>
      <c r="AN163" s="130">
        <v>0</v>
      </c>
      <c r="AO163" s="132">
        <v>0</v>
      </c>
      <c r="AP163" s="130">
        <v>0</v>
      </c>
      <c r="AQ163" s="130">
        <v>0</v>
      </c>
      <c r="AR163" s="132">
        <v>0</v>
      </c>
      <c r="AS163" s="130">
        <v>0</v>
      </c>
      <c r="AT163" s="130">
        <v>0</v>
      </c>
      <c r="AU163" s="132">
        <v>0</v>
      </c>
      <c r="AV163" s="130">
        <v>0</v>
      </c>
      <c r="AW163" s="130">
        <v>0</v>
      </c>
      <c r="AX163" s="132">
        <v>0</v>
      </c>
      <c r="AY163" s="130">
        <v>0</v>
      </c>
      <c r="AZ163" s="130">
        <v>0</v>
      </c>
      <c r="BA163" s="132">
        <v>0</v>
      </c>
      <c r="BB163" s="130">
        <v>0</v>
      </c>
      <c r="BC163" s="130">
        <v>0</v>
      </c>
      <c r="BD163" s="132">
        <v>0</v>
      </c>
      <c r="BE163" s="130">
        <v>0</v>
      </c>
      <c r="BF163" s="130">
        <v>0</v>
      </c>
      <c r="BG163" s="132">
        <v>0</v>
      </c>
      <c r="BJ163" s="244">
        <v>0</v>
      </c>
      <c r="BK163" s="244">
        <v>0</v>
      </c>
      <c r="BL163" s="244">
        <v>0</v>
      </c>
      <c r="BM163" s="244">
        <v>0</v>
      </c>
    </row>
    <row r="164" spans="2:65" x14ac:dyDescent="0.25">
      <c r="B164" s="235">
        <v>156</v>
      </c>
      <c r="C164" s="248">
        <v>44</v>
      </c>
      <c r="D164" s="248">
        <v>9</v>
      </c>
      <c r="E164" s="248">
        <v>16</v>
      </c>
      <c r="F164" s="248">
        <v>6</v>
      </c>
      <c r="G164" s="248">
        <v>11</v>
      </c>
      <c r="H164" s="248">
        <v>1</v>
      </c>
      <c r="I164" s="235" t="s">
        <v>1619</v>
      </c>
      <c r="J164" s="235" t="s">
        <v>1619</v>
      </c>
      <c r="K164" s="131" t="s">
        <v>5</v>
      </c>
      <c r="L164" s="59" t="s">
        <v>5</v>
      </c>
      <c r="M164" s="132">
        <v>0</v>
      </c>
      <c r="N164" s="132">
        <v>0</v>
      </c>
      <c r="O164" s="132">
        <v>0</v>
      </c>
      <c r="P164" s="132">
        <v>0</v>
      </c>
      <c r="Q164" s="131" t="s">
        <v>5</v>
      </c>
      <c r="R164" s="139" t="s">
        <v>5</v>
      </c>
      <c r="S164" s="138" t="s">
        <v>5</v>
      </c>
      <c r="T164" s="138" t="s">
        <v>5</v>
      </c>
      <c r="U164" s="138" t="s">
        <v>5</v>
      </c>
      <c r="V164" s="128" t="s">
        <v>5</v>
      </c>
      <c r="W164" s="138" t="s">
        <v>5</v>
      </c>
      <c r="X164" s="130">
        <v>0</v>
      </c>
      <c r="Y164" s="130">
        <v>0</v>
      </c>
      <c r="Z164" s="132">
        <v>0</v>
      </c>
      <c r="AA164" s="130">
        <v>0</v>
      </c>
      <c r="AB164" s="130">
        <v>0</v>
      </c>
      <c r="AC164" s="132">
        <v>0</v>
      </c>
      <c r="AD164" s="130">
        <v>0</v>
      </c>
      <c r="AE164" s="130">
        <v>0</v>
      </c>
      <c r="AF164" s="132">
        <v>0</v>
      </c>
      <c r="AG164" s="130">
        <v>0</v>
      </c>
      <c r="AH164" s="130">
        <v>0</v>
      </c>
      <c r="AI164" s="132">
        <v>0</v>
      </c>
      <c r="AJ164" s="130">
        <v>0</v>
      </c>
      <c r="AK164" s="130">
        <v>0</v>
      </c>
      <c r="AL164" s="132">
        <v>0</v>
      </c>
      <c r="AM164" s="130">
        <v>0</v>
      </c>
      <c r="AN164" s="130">
        <v>0</v>
      </c>
      <c r="AO164" s="132">
        <v>0</v>
      </c>
      <c r="AP164" s="130">
        <v>0</v>
      </c>
      <c r="AQ164" s="130">
        <v>0</v>
      </c>
      <c r="AR164" s="132">
        <v>0</v>
      </c>
      <c r="AS164" s="130">
        <v>0</v>
      </c>
      <c r="AT164" s="130">
        <v>0</v>
      </c>
      <c r="AU164" s="132">
        <v>0</v>
      </c>
      <c r="AV164" s="130">
        <v>0</v>
      </c>
      <c r="AW164" s="130">
        <v>0</v>
      </c>
      <c r="AX164" s="132">
        <v>0</v>
      </c>
      <c r="AY164" s="130">
        <v>0</v>
      </c>
      <c r="AZ164" s="130">
        <v>0</v>
      </c>
      <c r="BA164" s="132">
        <v>0</v>
      </c>
      <c r="BB164" s="130">
        <v>0</v>
      </c>
      <c r="BC164" s="130">
        <v>0</v>
      </c>
      <c r="BD164" s="132">
        <v>0</v>
      </c>
      <c r="BE164" s="130">
        <v>0</v>
      </c>
      <c r="BF164" s="130">
        <v>0</v>
      </c>
      <c r="BG164" s="132">
        <v>0</v>
      </c>
      <c r="BJ164" s="244">
        <v>0</v>
      </c>
      <c r="BK164" s="244">
        <v>0</v>
      </c>
      <c r="BL164" s="244">
        <v>0</v>
      </c>
      <c r="BM164" s="244">
        <v>0</v>
      </c>
    </row>
    <row r="165" spans="2:65" x14ac:dyDescent="0.25">
      <c r="B165" s="235">
        <v>157</v>
      </c>
      <c r="C165" s="248">
        <v>44</v>
      </c>
      <c r="D165" s="248">
        <v>9</v>
      </c>
      <c r="E165" s="248">
        <v>16</v>
      </c>
      <c r="F165" s="248">
        <v>6</v>
      </c>
      <c r="G165" s="248">
        <v>11</v>
      </c>
      <c r="H165" s="248">
        <v>1</v>
      </c>
      <c r="I165" s="235" t="s">
        <v>1619</v>
      </c>
      <c r="J165" s="235" t="s">
        <v>1619</v>
      </c>
      <c r="K165" s="131" t="s">
        <v>5</v>
      </c>
      <c r="L165" s="59" t="s">
        <v>5</v>
      </c>
      <c r="M165" s="132">
        <v>0</v>
      </c>
      <c r="N165" s="132">
        <v>0</v>
      </c>
      <c r="O165" s="132">
        <v>0</v>
      </c>
      <c r="P165" s="132">
        <v>0</v>
      </c>
      <c r="Q165" s="131" t="s">
        <v>5</v>
      </c>
      <c r="R165" s="139" t="s">
        <v>5</v>
      </c>
      <c r="S165" s="138" t="s">
        <v>5</v>
      </c>
      <c r="T165" s="138" t="s">
        <v>5</v>
      </c>
      <c r="U165" s="138" t="s">
        <v>5</v>
      </c>
      <c r="V165" s="128" t="s">
        <v>5</v>
      </c>
      <c r="W165" s="138" t="s">
        <v>5</v>
      </c>
      <c r="X165" s="130">
        <v>0</v>
      </c>
      <c r="Y165" s="130">
        <v>0</v>
      </c>
      <c r="Z165" s="132">
        <v>0</v>
      </c>
      <c r="AA165" s="130">
        <v>0</v>
      </c>
      <c r="AB165" s="130">
        <v>0</v>
      </c>
      <c r="AC165" s="132">
        <v>0</v>
      </c>
      <c r="AD165" s="130">
        <v>0</v>
      </c>
      <c r="AE165" s="130">
        <v>0</v>
      </c>
      <c r="AF165" s="132">
        <v>0</v>
      </c>
      <c r="AG165" s="130">
        <v>0</v>
      </c>
      <c r="AH165" s="130">
        <v>0</v>
      </c>
      <c r="AI165" s="132">
        <v>0</v>
      </c>
      <c r="AJ165" s="130">
        <v>0</v>
      </c>
      <c r="AK165" s="130">
        <v>0</v>
      </c>
      <c r="AL165" s="132">
        <v>0</v>
      </c>
      <c r="AM165" s="130">
        <v>0</v>
      </c>
      <c r="AN165" s="130">
        <v>0</v>
      </c>
      <c r="AO165" s="132">
        <v>0</v>
      </c>
      <c r="AP165" s="130">
        <v>0</v>
      </c>
      <c r="AQ165" s="130">
        <v>0</v>
      </c>
      <c r="AR165" s="132">
        <v>0</v>
      </c>
      <c r="AS165" s="130">
        <v>0</v>
      </c>
      <c r="AT165" s="130">
        <v>0</v>
      </c>
      <c r="AU165" s="132">
        <v>0</v>
      </c>
      <c r="AV165" s="130">
        <v>0</v>
      </c>
      <c r="AW165" s="130">
        <v>0</v>
      </c>
      <c r="AX165" s="132">
        <v>0</v>
      </c>
      <c r="AY165" s="130">
        <v>0</v>
      </c>
      <c r="AZ165" s="130">
        <v>0</v>
      </c>
      <c r="BA165" s="132">
        <v>0</v>
      </c>
      <c r="BB165" s="130">
        <v>0</v>
      </c>
      <c r="BC165" s="130">
        <v>0</v>
      </c>
      <c r="BD165" s="132">
        <v>0</v>
      </c>
      <c r="BE165" s="130">
        <v>0</v>
      </c>
      <c r="BF165" s="130">
        <v>0</v>
      </c>
      <c r="BG165" s="132">
        <v>0</v>
      </c>
      <c r="BJ165" s="244">
        <v>0</v>
      </c>
      <c r="BK165" s="244">
        <v>0</v>
      </c>
      <c r="BL165" s="244">
        <v>0</v>
      </c>
      <c r="BM165" s="244">
        <v>0</v>
      </c>
    </row>
    <row r="166" spans="2:65" x14ac:dyDescent="0.25">
      <c r="B166" s="235">
        <v>158</v>
      </c>
      <c r="C166" s="248">
        <v>44</v>
      </c>
      <c r="D166" s="248">
        <v>9</v>
      </c>
      <c r="E166" s="248">
        <v>16</v>
      </c>
      <c r="F166" s="248">
        <v>6</v>
      </c>
      <c r="G166" s="248">
        <v>11</v>
      </c>
      <c r="H166" s="248">
        <v>1</v>
      </c>
      <c r="I166" s="235" t="s">
        <v>1619</v>
      </c>
      <c r="J166" s="235" t="s">
        <v>1619</v>
      </c>
      <c r="K166" s="131" t="s">
        <v>5</v>
      </c>
      <c r="L166" s="59" t="s">
        <v>5</v>
      </c>
      <c r="M166" s="132">
        <v>0</v>
      </c>
      <c r="N166" s="132">
        <v>0</v>
      </c>
      <c r="O166" s="132">
        <v>0</v>
      </c>
      <c r="P166" s="132">
        <v>0</v>
      </c>
      <c r="Q166" s="131" t="s">
        <v>5</v>
      </c>
      <c r="R166" s="139" t="s">
        <v>5</v>
      </c>
      <c r="S166" s="138" t="s">
        <v>5</v>
      </c>
      <c r="T166" s="138" t="s">
        <v>5</v>
      </c>
      <c r="U166" s="138" t="s">
        <v>5</v>
      </c>
      <c r="V166" s="128" t="s">
        <v>5</v>
      </c>
      <c r="W166" s="138" t="s">
        <v>5</v>
      </c>
      <c r="X166" s="130">
        <v>0</v>
      </c>
      <c r="Y166" s="130">
        <v>0</v>
      </c>
      <c r="Z166" s="132">
        <v>0</v>
      </c>
      <c r="AA166" s="130">
        <v>0</v>
      </c>
      <c r="AB166" s="130">
        <v>0</v>
      </c>
      <c r="AC166" s="132">
        <v>0</v>
      </c>
      <c r="AD166" s="130">
        <v>0</v>
      </c>
      <c r="AE166" s="130">
        <v>0</v>
      </c>
      <c r="AF166" s="132">
        <v>0</v>
      </c>
      <c r="AG166" s="130">
        <v>0</v>
      </c>
      <c r="AH166" s="130">
        <v>0</v>
      </c>
      <c r="AI166" s="132">
        <v>0</v>
      </c>
      <c r="AJ166" s="130">
        <v>0</v>
      </c>
      <c r="AK166" s="130">
        <v>0</v>
      </c>
      <c r="AL166" s="132">
        <v>0</v>
      </c>
      <c r="AM166" s="130">
        <v>0</v>
      </c>
      <c r="AN166" s="130">
        <v>0</v>
      </c>
      <c r="AO166" s="132">
        <v>0</v>
      </c>
      <c r="AP166" s="130">
        <v>0</v>
      </c>
      <c r="AQ166" s="130">
        <v>0</v>
      </c>
      <c r="AR166" s="132">
        <v>0</v>
      </c>
      <c r="AS166" s="130">
        <v>0</v>
      </c>
      <c r="AT166" s="130">
        <v>0</v>
      </c>
      <c r="AU166" s="132">
        <v>0</v>
      </c>
      <c r="AV166" s="130">
        <v>0</v>
      </c>
      <c r="AW166" s="130">
        <v>0</v>
      </c>
      <c r="AX166" s="132">
        <v>0</v>
      </c>
      <c r="AY166" s="130">
        <v>0</v>
      </c>
      <c r="AZ166" s="130">
        <v>0</v>
      </c>
      <c r="BA166" s="132">
        <v>0</v>
      </c>
      <c r="BB166" s="130">
        <v>0</v>
      </c>
      <c r="BC166" s="130">
        <v>0</v>
      </c>
      <c r="BD166" s="132">
        <v>0</v>
      </c>
      <c r="BE166" s="130">
        <v>0</v>
      </c>
      <c r="BF166" s="130">
        <v>0</v>
      </c>
      <c r="BG166" s="132">
        <v>0</v>
      </c>
      <c r="BJ166" s="244">
        <v>0</v>
      </c>
      <c r="BK166" s="244">
        <v>0</v>
      </c>
      <c r="BL166" s="244">
        <v>0</v>
      </c>
      <c r="BM166" s="244">
        <v>0</v>
      </c>
    </row>
    <row r="167" spans="2:65" x14ac:dyDescent="0.25">
      <c r="B167" s="235">
        <v>159</v>
      </c>
      <c r="C167" s="248">
        <v>44</v>
      </c>
      <c r="D167" s="248">
        <v>9</v>
      </c>
      <c r="E167" s="248">
        <v>16</v>
      </c>
      <c r="F167" s="248">
        <v>6</v>
      </c>
      <c r="G167" s="248">
        <v>11</v>
      </c>
      <c r="H167" s="248">
        <v>1</v>
      </c>
      <c r="I167" s="235" t="s">
        <v>1619</v>
      </c>
      <c r="J167" s="235" t="s">
        <v>1619</v>
      </c>
      <c r="K167" s="131" t="s">
        <v>5</v>
      </c>
      <c r="L167" s="59" t="s">
        <v>5</v>
      </c>
      <c r="M167" s="132">
        <v>0</v>
      </c>
      <c r="N167" s="132">
        <v>0</v>
      </c>
      <c r="O167" s="132">
        <v>0</v>
      </c>
      <c r="P167" s="132">
        <v>0</v>
      </c>
      <c r="Q167" s="131" t="s">
        <v>5</v>
      </c>
      <c r="R167" s="139" t="s">
        <v>5</v>
      </c>
      <c r="S167" s="138" t="s">
        <v>5</v>
      </c>
      <c r="T167" s="138" t="s">
        <v>5</v>
      </c>
      <c r="U167" s="138" t="s">
        <v>5</v>
      </c>
      <c r="V167" s="128" t="s">
        <v>5</v>
      </c>
      <c r="W167" s="138" t="s">
        <v>5</v>
      </c>
      <c r="X167" s="130">
        <v>0</v>
      </c>
      <c r="Y167" s="130">
        <v>0</v>
      </c>
      <c r="Z167" s="132">
        <v>0</v>
      </c>
      <c r="AA167" s="130">
        <v>0</v>
      </c>
      <c r="AB167" s="130">
        <v>0</v>
      </c>
      <c r="AC167" s="132">
        <v>0</v>
      </c>
      <c r="AD167" s="130">
        <v>0</v>
      </c>
      <c r="AE167" s="130">
        <v>0</v>
      </c>
      <c r="AF167" s="132">
        <v>0</v>
      </c>
      <c r="AG167" s="130">
        <v>0</v>
      </c>
      <c r="AH167" s="130">
        <v>0</v>
      </c>
      <c r="AI167" s="132">
        <v>0</v>
      </c>
      <c r="AJ167" s="130">
        <v>0</v>
      </c>
      <c r="AK167" s="130">
        <v>0</v>
      </c>
      <c r="AL167" s="132">
        <v>0</v>
      </c>
      <c r="AM167" s="130">
        <v>0</v>
      </c>
      <c r="AN167" s="130">
        <v>0</v>
      </c>
      <c r="AO167" s="132">
        <v>0</v>
      </c>
      <c r="AP167" s="130">
        <v>0</v>
      </c>
      <c r="AQ167" s="130">
        <v>0</v>
      </c>
      <c r="AR167" s="132">
        <v>0</v>
      </c>
      <c r="AS167" s="130">
        <v>0</v>
      </c>
      <c r="AT167" s="130">
        <v>0</v>
      </c>
      <c r="AU167" s="132">
        <v>0</v>
      </c>
      <c r="AV167" s="130">
        <v>0</v>
      </c>
      <c r="AW167" s="130">
        <v>0</v>
      </c>
      <c r="AX167" s="132">
        <v>0</v>
      </c>
      <c r="AY167" s="130">
        <v>0</v>
      </c>
      <c r="AZ167" s="130">
        <v>0</v>
      </c>
      <c r="BA167" s="132">
        <v>0</v>
      </c>
      <c r="BB167" s="130">
        <v>0</v>
      </c>
      <c r="BC167" s="130">
        <v>0</v>
      </c>
      <c r="BD167" s="132">
        <v>0</v>
      </c>
      <c r="BE167" s="130">
        <v>0</v>
      </c>
      <c r="BF167" s="130">
        <v>0</v>
      </c>
      <c r="BG167" s="132">
        <v>0</v>
      </c>
      <c r="BJ167" s="244">
        <v>0</v>
      </c>
      <c r="BK167" s="244">
        <v>0</v>
      </c>
      <c r="BL167" s="244">
        <v>0</v>
      </c>
      <c r="BM167" s="244">
        <v>0</v>
      </c>
    </row>
    <row r="168" spans="2:65" x14ac:dyDescent="0.25">
      <c r="B168" s="235">
        <v>160</v>
      </c>
      <c r="C168" s="248">
        <v>44</v>
      </c>
      <c r="D168" s="248">
        <v>9</v>
      </c>
      <c r="E168" s="248">
        <v>16</v>
      </c>
      <c r="F168" s="248">
        <v>6</v>
      </c>
      <c r="G168" s="248">
        <v>11</v>
      </c>
      <c r="H168" s="248">
        <v>1</v>
      </c>
      <c r="I168" s="235" t="s">
        <v>1619</v>
      </c>
      <c r="J168" s="235" t="s">
        <v>1619</v>
      </c>
      <c r="K168" s="131" t="s">
        <v>5</v>
      </c>
      <c r="L168" s="59" t="s">
        <v>5</v>
      </c>
      <c r="M168" s="132">
        <v>0</v>
      </c>
      <c r="N168" s="132">
        <v>0</v>
      </c>
      <c r="O168" s="132">
        <v>0</v>
      </c>
      <c r="P168" s="132">
        <v>0</v>
      </c>
      <c r="Q168" s="131" t="s">
        <v>5</v>
      </c>
      <c r="R168" s="139" t="s">
        <v>5</v>
      </c>
      <c r="S168" s="138" t="s">
        <v>5</v>
      </c>
      <c r="T168" s="138" t="s">
        <v>5</v>
      </c>
      <c r="U168" s="138" t="s">
        <v>5</v>
      </c>
      <c r="V168" s="128" t="s">
        <v>5</v>
      </c>
      <c r="W168" s="138" t="s">
        <v>5</v>
      </c>
      <c r="X168" s="130">
        <v>0</v>
      </c>
      <c r="Y168" s="130">
        <v>0</v>
      </c>
      <c r="Z168" s="132">
        <v>0</v>
      </c>
      <c r="AA168" s="130">
        <v>0</v>
      </c>
      <c r="AB168" s="130">
        <v>0</v>
      </c>
      <c r="AC168" s="132">
        <v>0</v>
      </c>
      <c r="AD168" s="130">
        <v>0</v>
      </c>
      <c r="AE168" s="130">
        <v>0</v>
      </c>
      <c r="AF168" s="132">
        <v>0</v>
      </c>
      <c r="AG168" s="130">
        <v>0</v>
      </c>
      <c r="AH168" s="130">
        <v>0</v>
      </c>
      <c r="AI168" s="132">
        <v>0</v>
      </c>
      <c r="AJ168" s="130">
        <v>0</v>
      </c>
      <c r="AK168" s="130">
        <v>0</v>
      </c>
      <c r="AL168" s="132">
        <v>0</v>
      </c>
      <c r="AM168" s="130">
        <v>0</v>
      </c>
      <c r="AN168" s="130">
        <v>0</v>
      </c>
      <c r="AO168" s="132">
        <v>0</v>
      </c>
      <c r="AP168" s="130">
        <v>0</v>
      </c>
      <c r="AQ168" s="130">
        <v>0</v>
      </c>
      <c r="AR168" s="132">
        <v>0</v>
      </c>
      <c r="AS168" s="130">
        <v>0</v>
      </c>
      <c r="AT168" s="130">
        <v>0</v>
      </c>
      <c r="AU168" s="132">
        <v>0</v>
      </c>
      <c r="AV168" s="130">
        <v>0</v>
      </c>
      <c r="AW168" s="130">
        <v>0</v>
      </c>
      <c r="AX168" s="132">
        <v>0</v>
      </c>
      <c r="AY168" s="130">
        <v>0</v>
      </c>
      <c r="AZ168" s="130">
        <v>0</v>
      </c>
      <c r="BA168" s="132">
        <v>0</v>
      </c>
      <c r="BB168" s="130">
        <v>0</v>
      </c>
      <c r="BC168" s="130">
        <v>0</v>
      </c>
      <c r="BD168" s="132">
        <v>0</v>
      </c>
      <c r="BE168" s="130">
        <v>0</v>
      </c>
      <c r="BF168" s="130">
        <v>0</v>
      </c>
      <c r="BG168" s="132">
        <v>0</v>
      </c>
      <c r="BJ168" s="244">
        <v>0</v>
      </c>
      <c r="BK168" s="244">
        <v>0</v>
      </c>
      <c r="BL168" s="244">
        <v>0</v>
      </c>
      <c r="BM168" s="244">
        <v>0</v>
      </c>
    </row>
    <row r="169" spans="2:65" x14ac:dyDescent="0.25">
      <c r="B169" s="235">
        <v>161</v>
      </c>
      <c r="C169" s="248">
        <v>44</v>
      </c>
      <c r="D169" s="248">
        <v>9</v>
      </c>
      <c r="E169" s="248">
        <v>16</v>
      </c>
      <c r="F169" s="248">
        <v>6</v>
      </c>
      <c r="G169" s="248">
        <v>11</v>
      </c>
      <c r="H169" s="248">
        <v>1</v>
      </c>
      <c r="I169" s="235" t="s">
        <v>1619</v>
      </c>
      <c r="J169" s="235" t="s">
        <v>1619</v>
      </c>
      <c r="K169" s="131" t="s">
        <v>5</v>
      </c>
      <c r="L169" s="59" t="s">
        <v>5</v>
      </c>
      <c r="M169" s="132">
        <v>0</v>
      </c>
      <c r="N169" s="132">
        <v>0</v>
      </c>
      <c r="O169" s="132">
        <v>0</v>
      </c>
      <c r="P169" s="132">
        <v>0</v>
      </c>
      <c r="Q169" s="131" t="s">
        <v>5</v>
      </c>
      <c r="R169" s="139" t="s">
        <v>5</v>
      </c>
      <c r="S169" s="138" t="s">
        <v>5</v>
      </c>
      <c r="T169" s="138" t="s">
        <v>5</v>
      </c>
      <c r="U169" s="138" t="s">
        <v>5</v>
      </c>
      <c r="V169" s="128" t="s">
        <v>5</v>
      </c>
      <c r="W169" s="138" t="s">
        <v>5</v>
      </c>
      <c r="X169" s="130">
        <v>0</v>
      </c>
      <c r="Y169" s="130">
        <v>0</v>
      </c>
      <c r="Z169" s="132">
        <v>0</v>
      </c>
      <c r="AA169" s="130">
        <v>0</v>
      </c>
      <c r="AB169" s="130">
        <v>0</v>
      </c>
      <c r="AC169" s="132">
        <v>0</v>
      </c>
      <c r="AD169" s="130">
        <v>0</v>
      </c>
      <c r="AE169" s="130">
        <v>0</v>
      </c>
      <c r="AF169" s="132">
        <v>0</v>
      </c>
      <c r="AG169" s="130">
        <v>0</v>
      </c>
      <c r="AH169" s="130">
        <v>0</v>
      </c>
      <c r="AI169" s="132">
        <v>0</v>
      </c>
      <c r="AJ169" s="130">
        <v>0</v>
      </c>
      <c r="AK169" s="130">
        <v>0</v>
      </c>
      <c r="AL169" s="132">
        <v>0</v>
      </c>
      <c r="AM169" s="130">
        <v>0</v>
      </c>
      <c r="AN169" s="130">
        <v>0</v>
      </c>
      <c r="AO169" s="132">
        <v>0</v>
      </c>
      <c r="AP169" s="130">
        <v>0</v>
      </c>
      <c r="AQ169" s="130">
        <v>0</v>
      </c>
      <c r="AR169" s="132">
        <v>0</v>
      </c>
      <c r="AS169" s="130">
        <v>0</v>
      </c>
      <c r="AT169" s="130">
        <v>0</v>
      </c>
      <c r="AU169" s="132">
        <v>0</v>
      </c>
      <c r="AV169" s="130">
        <v>0</v>
      </c>
      <c r="AW169" s="130">
        <v>0</v>
      </c>
      <c r="AX169" s="132">
        <v>0</v>
      </c>
      <c r="AY169" s="130">
        <v>0</v>
      </c>
      <c r="AZ169" s="130">
        <v>0</v>
      </c>
      <c r="BA169" s="132">
        <v>0</v>
      </c>
      <c r="BB169" s="130">
        <v>0</v>
      </c>
      <c r="BC169" s="130">
        <v>0</v>
      </c>
      <c r="BD169" s="132">
        <v>0</v>
      </c>
      <c r="BE169" s="130">
        <v>0</v>
      </c>
      <c r="BF169" s="130">
        <v>0</v>
      </c>
      <c r="BG169" s="132">
        <v>0</v>
      </c>
      <c r="BJ169" s="244">
        <v>0</v>
      </c>
      <c r="BK169" s="244">
        <v>0</v>
      </c>
      <c r="BL169" s="244">
        <v>0</v>
      </c>
      <c r="BM169" s="244">
        <v>0</v>
      </c>
    </row>
    <row r="170" spans="2:65" x14ac:dyDescent="0.25">
      <c r="B170" s="235">
        <v>162</v>
      </c>
      <c r="C170" s="248">
        <v>44</v>
      </c>
      <c r="D170" s="248">
        <v>9</v>
      </c>
      <c r="E170" s="248">
        <v>16</v>
      </c>
      <c r="F170" s="248">
        <v>6</v>
      </c>
      <c r="G170" s="248">
        <v>11</v>
      </c>
      <c r="H170" s="248">
        <v>1</v>
      </c>
      <c r="I170" s="235" t="s">
        <v>1619</v>
      </c>
      <c r="J170" s="235" t="s">
        <v>1619</v>
      </c>
      <c r="K170" s="131" t="s">
        <v>5</v>
      </c>
      <c r="L170" s="59" t="s">
        <v>5</v>
      </c>
      <c r="M170" s="132">
        <v>0</v>
      </c>
      <c r="N170" s="132">
        <v>0</v>
      </c>
      <c r="O170" s="132">
        <v>0</v>
      </c>
      <c r="P170" s="132">
        <v>0</v>
      </c>
      <c r="Q170" s="131" t="s">
        <v>5</v>
      </c>
      <c r="R170" s="139" t="s">
        <v>5</v>
      </c>
      <c r="S170" s="138" t="s">
        <v>5</v>
      </c>
      <c r="T170" s="138" t="s">
        <v>5</v>
      </c>
      <c r="U170" s="138" t="s">
        <v>5</v>
      </c>
      <c r="V170" s="128" t="s">
        <v>5</v>
      </c>
      <c r="W170" s="138" t="s">
        <v>5</v>
      </c>
      <c r="X170" s="130">
        <v>0</v>
      </c>
      <c r="Y170" s="130">
        <v>0</v>
      </c>
      <c r="Z170" s="132">
        <v>0</v>
      </c>
      <c r="AA170" s="130">
        <v>0</v>
      </c>
      <c r="AB170" s="130">
        <v>0</v>
      </c>
      <c r="AC170" s="132">
        <v>0</v>
      </c>
      <c r="AD170" s="130">
        <v>0</v>
      </c>
      <c r="AE170" s="130">
        <v>0</v>
      </c>
      <c r="AF170" s="132">
        <v>0</v>
      </c>
      <c r="AG170" s="130">
        <v>0</v>
      </c>
      <c r="AH170" s="130">
        <v>0</v>
      </c>
      <c r="AI170" s="132">
        <v>0</v>
      </c>
      <c r="AJ170" s="130">
        <v>0</v>
      </c>
      <c r="AK170" s="130">
        <v>0</v>
      </c>
      <c r="AL170" s="132">
        <v>0</v>
      </c>
      <c r="AM170" s="130">
        <v>0</v>
      </c>
      <c r="AN170" s="130">
        <v>0</v>
      </c>
      <c r="AO170" s="132">
        <v>0</v>
      </c>
      <c r="AP170" s="130">
        <v>0</v>
      </c>
      <c r="AQ170" s="130">
        <v>0</v>
      </c>
      <c r="AR170" s="132">
        <v>0</v>
      </c>
      <c r="AS170" s="130">
        <v>0</v>
      </c>
      <c r="AT170" s="130">
        <v>0</v>
      </c>
      <c r="AU170" s="132">
        <v>0</v>
      </c>
      <c r="AV170" s="130">
        <v>0</v>
      </c>
      <c r="AW170" s="130">
        <v>0</v>
      </c>
      <c r="AX170" s="132">
        <v>0</v>
      </c>
      <c r="AY170" s="130">
        <v>0</v>
      </c>
      <c r="AZ170" s="130">
        <v>0</v>
      </c>
      <c r="BA170" s="132">
        <v>0</v>
      </c>
      <c r="BB170" s="130">
        <v>0</v>
      </c>
      <c r="BC170" s="130">
        <v>0</v>
      </c>
      <c r="BD170" s="132">
        <v>0</v>
      </c>
      <c r="BE170" s="130">
        <v>0</v>
      </c>
      <c r="BF170" s="130">
        <v>0</v>
      </c>
      <c r="BG170" s="132">
        <v>0</v>
      </c>
      <c r="BJ170" s="244">
        <v>0</v>
      </c>
      <c r="BK170" s="244">
        <v>0</v>
      </c>
      <c r="BL170" s="244">
        <v>0</v>
      </c>
      <c r="BM170" s="244">
        <v>0</v>
      </c>
    </row>
    <row r="171" spans="2:65" x14ac:dyDescent="0.25">
      <c r="B171" s="235">
        <v>163</v>
      </c>
      <c r="C171" s="248">
        <v>44</v>
      </c>
      <c r="D171" s="248">
        <v>9</v>
      </c>
      <c r="E171" s="248">
        <v>16</v>
      </c>
      <c r="F171" s="248">
        <v>6</v>
      </c>
      <c r="G171" s="248">
        <v>11</v>
      </c>
      <c r="H171" s="248">
        <v>1</v>
      </c>
      <c r="I171" s="235" t="s">
        <v>1619</v>
      </c>
      <c r="J171" s="235" t="s">
        <v>1619</v>
      </c>
      <c r="K171" s="131" t="s">
        <v>5</v>
      </c>
      <c r="L171" s="59" t="s">
        <v>5</v>
      </c>
      <c r="M171" s="132">
        <v>0</v>
      </c>
      <c r="N171" s="132">
        <v>0</v>
      </c>
      <c r="O171" s="132">
        <v>0</v>
      </c>
      <c r="P171" s="132">
        <v>0</v>
      </c>
      <c r="Q171" s="131" t="s">
        <v>5</v>
      </c>
      <c r="R171" s="139" t="s">
        <v>5</v>
      </c>
      <c r="S171" s="138" t="s">
        <v>5</v>
      </c>
      <c r="T171" s="138" t="s">
        <v>5</v>
      </c>
      <c r="U171" s="138" t="s">
        <v>5</v>
      </c>
      <c r="V171" s="128" t="s">
        <v>5</v>
      </c>
      <c r="W171" s="138" t="s">
        <v>5</v>
      </c>
      <c r="X171" s="130">
        <v>0</v>
      </c>
      <c r="Y171" s="130">
        <v>0</v>
      </c>
      <c r="Z171" s="132">
        <v>0</v>
      </c>
      <c r="AA171" s="130">
        <v>0</v>
      </c>
      <c r="AB171" s="130">
        <v>0</v>
      </c>
      <c r="AC171" s="132">
        <v>0</v>
      </c>
      <c r="AD171" s="130">
        <v>0</v>
      </c>
      <c r="AE171" s="130">
        <v>0</v>
      </c>
      <c r="AF171" s="132">
        <v>0</v>
      </c>
      <c r="AG171" s="130">
        <v>0</v>
      </c>
      <c r="AH171" s="130">
        <v>0</v>
      </c>
      <c r="AI171" s="132">
        <v>0</v>
      </c>
      <c r="AJ171" s="130">
        <v>0</v>
      </c>
      <c r="AK171" s="130">
        <v>0</v>
      </c>
      <c r="AL171" s="132">
        <v>0</v>
      </c>
      <c r="AM171" s="130">
        <v>0</v>
      </c>
      <c r="AN171" s="130">
        <v>0</v>
      </c>
      <c r="AO171" s="132">
        <v>0</v>
      </c>
      <c r="AP171" s="130">
        <v>0</v>
      </c>
      <c r="AQ171" s="130">
        <v>0</v>
      </c>
      <c r="AR171" s="132">
        <v>0</v>
      </c>
      <c r="AS171" s="130">
        <v>0</v>
      </c>
      <c r="AT171" s="130">
        <v>0</v>
      </c>
      <c r="AU171" s="132">
        <v>0</v>
      </c>
      <c r="AV171" s="130">
        <v>0</v>
      </c>
      <c r="AW171" s="130">
        <v>0</v>
      </c>
      <c r="AX171" s="132">
        <v>0</v>
      </c>
      <c r="AY171" s="130">
        <v>0</v>
      </c>
      <c r="AZ171" s="130">
        <v>0</v>
      </c>
      <c r="BA171" s="132">
        <v>0</v>
      </c>
      <c r="BB171" s="130">
        <v>0</v>
      </c>
      <c r="BC171" s="130">
        <v>0</v>
      </c>
      <c r="BD171" s="132">
        <v>0</v>
      </c>
      <c r="BE171" s="130">
        <v>0</v>
      </c>
      <c r="BF171" s="130">
        <v>0</v>
      </c>
      <c r="BG171" s="132">
        <v>0</v>
      </c>
      <c r="BJ171" s="244">
        <v>0</v>
      </c>
      <c r="BK171" s="244">
        <v>0</v>
      </c>
      <c r="BL171" s="244">
        <v>0</v>
      </c>
      <c r="BM171" s="244">
        <v>0</v>
      </c>
    </row>
    <row r="172" spans="2:65" x14ac:dyDescent="0.25">
      <c r="B172" s="235">
        <v>164</v>
      </c>
      <c r="C172" s="248">
        <v>44</v>
      </c>
      <c r="D172" s="248">
        <v>9</v>
      </c>
      <c r="E172" s="248">
        <v>16</v>
      </c>
      <c r="F172" s="248">
        <v>6</v>
      </c>
      <c r="G172" s="248">
        <v>11</v>
      </c>
      <c r="H172" s="248">
        <v>1</v>
      </c>
      <c r="I172" s="235" t="s">
        <v>1619</v>
      </c>
      <c r="J172" s="235" t="s">
        <v>1619</v>
      </c>
      <c r="K172" s="131" t="s">
        <v>5</v>
      </c>
      <c r="L172" s="59" t="s">
        <v>5</v>
      </c>
      <c r="M172" s="132">
        <v>0</v>
      </c>
      <c r="N172" s="132">
        <v>0</v>
      </c>
      <c r="O172" s="132">
        <v>0</v>
      </c>
      <c r="P172" s="132">
        <v>0</v>
      </c>
      <c r="Q172" s="131" t="s">
        <v>5</v>
      </c>
      <c r="R172" s="139" t="s">
        <v>5</v>
      </c>
      <c r="S172" s="138" t="s">
        <v>5</v>
      </c>
      <c r="T172" s="138" t="s">
        <v>5</v>
      </c>
      <c r="U172" s="138" t="s">
        <v>5</v>
      </c>
      <c r="V172" s="128" t="s">
        <v>5</v>
      </c>
      <c r="W172" s="138" t="s">
        <v>5</v>
      </c>
      <c r="X172" s="130">
        <v>0</v>
      </c>
      <c r="Y172" s="130">
        <v>0</v>
      </c>
      <c r="Z172" s="132">
        <v>0</v>
      </c>
      <c r="AA172" s="130">
        <v>0</v>
      </c>
      <c r="AB172" s="130">
        <v>0</v>
      </c>
      <c r="AC172" s="132">
        <v>0</v>
      </c>
      <c r="AD172" s="130">
        <v>0</v>
      </c>
      <c r="AE172" s="130">
        <v>0</v>
      </c>
      <c r="AF172" s="132">
        <v>0</v>
      </c>
      <c r="AG172" s="130">
        <v>0</v>
      </c>
      <c r="AH172" s="130">
        <v>0</v>
      </c>
      <c r="AI172" s="132">
        <v>0</v>
      </c>
      <c r="AJ172" s="130">
        <v>0</v>
      </c>
      <c r="AK172" s="130">
        <v>0</v>
      </c>
      <c r="AL172" s="132">
        <v>0</v>
      </c>
      <c r="AM172" s="130">
        <v>0</v>
      </c>
      <c r="AN172" s="130">
        <v>0</v>
      </c>
      <c r="AO172" s="132">
        <v>0</v>
      </c>
      <c r="AP172" s="130">
        <v>0</v>
      </c>
      <c r="AQ172" s="130">
        <v>0</v>
      </c>
      <c r="AR172" s="132">
        <v>0</v>
      </c>
      <c r="AS172" s="130">
        <v>0</v>
      </c>
      <c r="AT172" s="130">
        <v>0</v>
      </c>
      <c r="AU172" s="132">
        <v>0</v>
      </c>
      <c r="AV172" s="130">
        <v>0</v>
      </c>
      <c r="AW172" s="130">
        <v>0</v>
      </c>
      <c r="AX172" s="132">
        <v>0</v>
      </c>
      <c r="AY172" s="130">
        <v>0</v>
      </c>
      <c r="AZ172" s="130">
        <v>0</v>
      </c>
      <c r="BA172" s="132">
        <v>0</v>
      </c>
      <c r="BB172" s="130">
        <v>0</v>
      </c>
      <c r="BC172" s="130">
        <v>0</v>
      </c>
      <c r="BD172" s="132">
        <v>0</v>
      </c>
      <c r="BE172" s="130">
        <v>0</v>
      </c>
      <c r="BF172" s="130">
        <v>0</v>
      </c>
      <c r="BG172" s="132">
        <v>0</v>
      </c>
      <c r="BJ172" s="244">
        <v>0</v>
      </c>
      <c r="BK172" s="244">
        <v>0</v>
      </c>
      <c r="BL172" s="244">
        <v>0</v>
      </c>
      <c r="BM172" s="244">
        <v>0</v>
      </c>
    </row>
    <row r="173" spans="2:65" x14ac:dyDescent="0.25">
      <c r="B173" s="235">
        <v>165</v>
      </c>
      <c r="C173" s="248">
        <v>44</v>
      </c>
      <c r="D173" s="248">
        <v>9</v>
      </c>
      <c r="E173" s="248">
        <v>16</v>
      </c>
      <c r="F173" s="248">
        <v>6</v>
      </c>
      <c r="G173" s="248">
        <v>11</v>
      </c>
      <c r="H173" s="248">
        <v>1</v>
      </c>
      <c r="I173" s="235" t="s">
        <v>1619</v>
      </c>
      <c r="J173" s="235" t="s">
        <v>1619</v>
      </c>
      <c r="K173" s="131" t="s">
        <v>5</v>
      </c>
      <c r="L173" s="59" t="s">
        <v>5</v>
      </c>
      <c r="M173" s="132">
        <v>0</v>
      </c>
      <c r="N173" s="132">
        <v>0</v>
      </c>
      <c r="O173" s="132">
        <v>0</v>
      </c>
      <c r="P173" s="132">
        <v>0</v>
      </c>
      <c r="Q173" s="131" t="s">
        <v>5</v>
      </c>
      <c r="R173" s="139" t="s">
        <v>5</v>
      </c>
      <c r="S173" s="138" t="s">
        <v>5</v>
      </c>
      <c r="T173" s="138" t="s">
        <v>5</v>
      </c>
      <c r="U173" s="138" t="s">
        <v>5</v>
      </c>
      <c r="V173" s="128" t="s">
        <v>5</v>
      </c>
      <c r="W173" s="138" t="s">
        <v>5</v>
      </c>
      <c r="X173" s="130">
        <v>0</v>
      </c>
      <c r="Y173" s="130">
        <v>0</v>
      </c>
      <c r="Z173" s="132">
        <v>0</v>
      </c>
      <c r="AA173" s="130">
        <v>0</v>
      </c>
      <c r="AB173" s="130">
        <v>0</v>
      </c>
      <c r="AC173" s="132">
        <v>0</v>
      </c>
      <c r="AD173" s="130">
        <v>0</v>
      </c>
      <c r="AE173" s="130">
        <v>0</v>
      </c>
      <c r="AF173" s="132">
        <v>0</v>
      </c>
      <c r="AG173" s="130">
        <v>0</v>
      </c>
      <c r="AH173" s="130">
        <v>0</v>
      </c>
      <c r="AI173" s="132">
        <v>0</v>
      </c>
      <c r="AJ173" s="130">
        <v>0</v>
      </c>
      <c r="AK173" s="130">
        <v>0</v>
      </c>
      <c r="AL173" s="132">
        <v>0</v>
      </c>
      <c r="AM173" s="130">
        <v>0</v>
      </c>
      <c r="AN173" s="130">
        <v>0</v>
      </c>
      <c r="AO173" s="132">
        <v>0</v>
      </c>
      <c r="AP173" s="130">
        <v>0</v>
      </c>
      <c r="AQ173" s="130">
        <v>0</v>
      </c>
      <c r="AR173" s="132">
        <v>0</v>
      </c>
      <c r="AS173" s="130">
        <v>0</v>
      </c>
      <c r="AT173" s="130">
        <v>0</v>
      </c>
      <c r="AU173" s="132">
        <v>0</v>
      </c>
      <c r="AV173" s="130">
        <v>0</v>
      </c>
      <c r="AW173" s="130">
        <v>0</v>
      </c>
      <c r="AX173" s="132">
        <v>0</v>
      </c>
      <c r="AY173" s="130">
        <v>0</v>
      </c>
      <c r="AZ173" s="130">
        <v>0</v>
      </c>
      <c r="BA173" s="132">
        <v>0</v>
      </c>
      <c r="BB173" s="130">
        <v>0</v>
      </c>
      <c r="BC173" s="130">
        <v>0</v>
      </c>
      <c r="BD173" s="132">
        <v>0</v>
      </c>
      <c r="BE173" s="130">
        <v>0</v>
      </c>
      <c r="BF173" s="130">
        <v>0</v>
      </c>
      <c r="BG173" s="132">
        <v>0</v>
      </c>
      <c r="BJ173" s="244">
        <v>0</v>
      </c>
      <c r="BK173" s="244">
        <v>0</v>
      </c>
      <c r="BL173" s="244">
        <v>0</v>
      </c>
      <c r="BM173" s="244">
        <v>0</v>
      </c>
    </row>
    <row r="174" spans="2:65" x14ac:dyDescent="0.25">
      <c r="B174" s="235">
        <v>166</v>
      </c>
      <c r="C174" s="248">
        <v>44</v>
      </c>
      <c r="D174" s="248">
        <v>9</v>
      </c>
      <c r="E174" s="248">
        <v>16</v>
      </c>
      <c r="F174" s="248">
        <v>6</v>
      </c>
      <c r="G174" s="248">
        <v>11</v>
      </c>
      <c r="H174" s="248">
        <v>1</v>
      </c>
      <c r="I174" s="235" t="s">
        <v>1619</v>
      </c>
      <c r="J174" s="235" t="s">
        <v>1619</v>
      </c>
      <c r="K174" s="131" t="s">
        <v>5</v>
      </c>
      <c r="L174" s="59" t="s">
        <v>5</v>
      </c>
      <c r="M174" s="132">
        <v>0</v>
      </c>
      <c r="N174" s="132">
        <v>0</v>
      </c>
      <c r="O174" s="132">
        <v>0</v>
      </c>
      <c r="P174" s="132">
        <v>0</v>
      </c>
      <c r="Q174" s="131" t="s">
        <v>5</v>
      </c>
      <c r="R174" s="139" t="s">
        <v>5</v>
      </c>
      <c r="S174" s="138" t="s">
        <v>5</v>
      </c>
      <c r="T174" s="138" t="s">
        <v>5</v>
      </c>
      <c r="U174" s="138" t="s">
        <v>5</v>
      </c>
      <c r="V174" s="128" t="s">
        <v>5</v>
      </c>
      <c r="W174" s="138" t="s">
        <v>5</v>
      </c>
      <c r="X174" s="130">
        <v>0</v>
      </c>
      <c r="Y174" s="130">
        <v>0</v>
      </c>
      <c r="Z174" s="132">
        <v>0</v>
      </c>
      <c r="AA174" s="130">
        <v>0</v>
      </c>
      <c r="AB174" s="130">
        <v>0</v>
      </c>
      <c r="AC174" s="132">
        <v>0</v>
      </c>
      <c r="AD174" s="130">
        <v>0</v>
      </c>
      <c r="AE174" s="130">
        <v>0</v>
      </c>
      <c r="AF174" s="132">
        <v>0</v>
      </c>
      <c r="AG174" s="130">
        <v>0</v>
      </c>
      <c r="AH174" s="130">
        <v>0</v>
      </c>
      <c r="AI174" s="132">
        <v>0</v>
      </c>
      <c r="AJ174" s="130">
        <v>0</v>
      </c>
      <c r="AK174" s="130">
        <v>0</v>
      </c>
      <c r="AL174" s="132">
        <v>0</v>
      </c>
      <c r="AM174" s="130">
        <v>0</v>
      </c>
      <c r="AN174" s="130">
        <v>0</v>
      </c>
      <c r="AO174" s="132">
        <v>0</v>
      </c>
      <c r="AP174" s="130">
        <v>0</v>
      </c>
      <c r="AQ174" s="130">
        <v>0</v>
      </c>
      <c r="AR174" s="132">
        <v>0</v>
      </c>
      <c r="AS174" s="130">
        <v>0</v>
      </c>
      <c r="AT174" s="130">
        <v>0</v>
      </c>
      <c r="AU174" s="132">
        <v>0</v>
      </c>
      <c r="AV174" s="130">
        <v>0</v>
      </c>
      <c r="AW174" s="130">
        <v>0</v>
      </c>
      <c r="AX174" s="132">
        <v>0</v>
      </c>
      <c r="AY174" s="130">
        <v>0</v>
      </c>
      <c r="AZ174" s="130">
        <v>0</v>
      </c>
      <c r="BA174" s="132">
        <v>0</v>
      </c>
      <c r="BB174" s="130">
        <v>0</v>
      </c>
      <c r="BC174" s="130">
        <v>0</v>
      </c>
      <c r="BD174" s="132">
        <v>0</v>
      </c>
      <c r="BE174" s="130">
        <v>0</v>
      </c>
      <c r="BF174" s="130">
        <v>0</v>
      </c>
      <c r="BG174" s="132">
        <v>0</v>
      </c>
      <c r="BJ174" s="244">
        <v>0</v>
      </c>
      <c r="BK174" s="244">
        <v>0</v>
      </c>
      <c r="BL174" s="244">
        <v>0</v>
      </c>
      <c r="BM174" s="244">
        <v>0</v>
      </c>
    </row>
    <row r="175" spans="2:65" x14ac:dyDescent="0.25">
      <c r="B175" s="235">
        <v>167</v>
      </c>
      <c r="C175" s="248">
        <v>44</v>
      </c>
      <c r="D175" s="248">
        <v>9</v>
      </c>
      <c r="E175" s="248">
        <v>16</v>
      </c>
      <c r="F175" s="248">
        <v>6</v>
      </c>
      <c r="G175" s="248">
        <v>11</v>
      </c>
      <c r="H175" s="248">
        <v>1</v>
      </c>
      <c r="I175" s="235" t="s">
        <v>1619</v>
      </c>
      <c r="J175" s="235" t="s">
        <v>1619</v>
      </c>
      <c r="K175" s="131" t="s">
        <v>5</v>
      </c>
      <c r="L175" s="59" t="s">
        <v>5</v>
      </c>
      <c r="M175" s="132">
        <v>0</v>
      </c>
      <c r="N175" s="132">
        <v>0</v>
      </c>
      <c r="O175" s="132">
        <v>0</v>
      </c>
      <c r="P175" s="132">
        <v>0</v>
      </c>
      <c r="Q175" s="131" t="s">
        <v>5</v>
      </c>
      <c r="R175" s="139" t="s">
        <v>5</v>
      </c>
      <c r="S175" s="138" t="s">
        <v>5</v>
      </c>
      <c r="T175" s="138" t="s">
        <v>5</v>
      </c>
      <c r="U175" s="138" t="s">
        <v>5</v>
      </c>
      <c r="V175" s="128" t="s">
        <v>5</v>
      </c>
      <c r="W175" s="138" t="s">
        <v>5</v>
      </c>
      <c r="X175" s="130">
        <v>0</v>
      </c>
      <c r="Y175" s="130">
        <v>0</v>
      </c>
      <c r="Z175" s="132">
        <v>0</v>
      </c>
      <c r="AA175" s="130">
        <v>0</v>
      </c>
      <c r="AB175" s="130">
        <v>0</v>
      </c>
      <c r="AC175" s="132">
        <v>0</v>
      </c>
      <c r="AD175" s="130">
        <v>0</v>
      </c>
      <c r="AE175" s="130">
        <v>0</v>
      </c>
      <c r="AF175" s="132">
        <v>0</v>
      </c>
      <c r="AG175" s="130">
        <v>0</v>
      </c>
      <c r="AH175" s="130">
        <v>0</v>
      </c>
      <c r="AI175" s="132">
        <v>0</v>
      </c>
      <c r="AJ175" s="130">
        <v>0</v>
      </c>
      <c r="AK175" s="130">
        <v>0</v>
      </c>
      <c r="AL175" s="132">
        <v>0</v>
      </c>
      <c r="AM175" s="130">
        <v>0</v>
      </c>
      <c r="AN175" s="130">
        <v>0</v>
      </c>
      <c r="AO175" s="132">
        <v>0</v>
      </c>
      <c r="AP175" s="130">
        <v>0</v>
      </c>
      <c r="AQ175" s="130">
        <v>0</v>
      </c>
      <c r="AR175" s="132">
        <v>0</v>
      </c>
      <c r="AS175" s="130">
        <v>0</v>
      </c>
      <c r="AT175" s="130">
        <v>0</v>
      </c>
      <c r="AU175" s="132">
        <v>0</v>
      </c>
      <c r="AV175" s="130">
        <v>0</v>
      </c>
      <c r="AW175" s="130">
        <v>0</v>
      </c>
      <c r="AX175" s="132">
        <v>0</v>
      </c>
      <c r="AY175" s="130">
        <v>0</v>
      </c>
      <c r="AZ175" s="130">
        <v>0</v>
      </c>
      <c r="BA175" s="132">
        <v>0</v>
      </c>
      <c r="BB175" s="130">
        <v>0</v>
      </c>
      <c r="BC175" s="130">
        <v>0</v>
      </c>
      <c r="BD175" s="132">
        <v>0</v>
      </c>
      <c r="BE175" s="130">
        <v>0</v>
      </c>
      <c r="BF175" s="130">
        <v>0</v>
      </c>
      <c r="BG175" s="132">
        <v>0</v>
      </c>
      <c r="BJ175" s="244">
        <v>0</v>
      </c>
      <c r="BK175" s="244">
        <v>0</v>
      </c>
      <c r="BL175" s="244">
        <v>0</v>
      </c>
      <c r="BM175" s="244">
        <v>0</v>
      </c>
    </row>
    <row r="176" spans="2:65" x14ac:dyDescent="0.25">
      <c r="B176" s="235">
        <v>168</v>
      </c>
      <c r="C176" s="248">
        <v>44</v>
      </c>
      <c r="D176" s="248">
        <v>9</v>
      </c>
      <c r="E176" s="248">
        <v>16</v>
      </c>
      <c r="F176" s="248">
        <v>6</v>
      </c>
      <c r="G176" s="248">
        <v>11</v>
      </c>
      <c r="H176" s="248">
        <v>1</v>
      </c>
      <c r="I176" s="235" t="s">
        <v>1619</v>
      </c>
      <c r="J176" s="235" t="s">
        <v>1619</v>
      </c>
      <c r="K176" s="131" t="s">
        <v>5</v>
      </c>
      <c r="L176" s="59" t="s">
        <v>5</v>
      </c>
      <c r="M176" s="132">
        <v>0</v>
      </c>
      <c r="N176" s="132">
        <v>0</v>
      </c>
      <c r="O176" s="132">
        <v>0</v>
      </c>
      <c r="P176" s="132">
        <v>0</v>
      </c>
      <c r="Q176" s="131" t="s">
        <v>5</v>
      </c>
      <c r="R176" s="139" t="s">
        <v>5</v>
      </c>
      <c r="S176" s="138" t="s">
        <v>5</v>
      </c>
      <c r="T176" s="138" t="s">
        <v>5</v>
      </c>
      <c r="U176" s="138" t="s">
        <v>5</v>
      </c>
      <c r="V176" s="128" t="s">
        <v>5</v>
      </c>
      <c r="W176" s="138" t="s">
        <v>5</v>
      </c>
      <c r="X176" s="130">
        <v>0</v>
      </c>
      <c r="Y176" s="130">
        <v>0</v>
      </c>
      <c r="Z176" s="132">
        <v>0</v>
      </c>
      <c r="AA176" s="130">
        <v>0</v>
      </c>
      <c r="AB176" s="130">
        <v>0</v>
      </c>
      <c r="AC176" s="132">
        <v>0</v>
      </c>
      <c r="AD176" s="130">
        <v>0</v>
      </c>
      <c r="AE176" s="130">
        <v>0</v>
      </c>
      <c r="AF176" s="132">
        <v>0</v>
      </c>
      <c r="AG176" s="130">
        <v>0</v>
      </c>
      <c r="AH176" s="130">
        <v>0</v>
      </c>
      <c r="AI176" s="132">
        <v>0</v>
      </c>
      <c r="AJ176" s="130">
        <v>0</v>
      </c>
      <c r="AK176" s="130">
        <v>0</v>
      </c>
      <c r="AL176" s="132">
        <v>0</v>
      </c>
      <c r="AM176" s="130">
        <v>0</v>
      </c>
      <c r="AN176" s="130">
        <v>0</v>
      </c>
      <c r="AO176" s="132">
        <v>0</v>
      </c>
      <c r="AP176" s="130">
        <v>0</v>
      </c>
      <c r="AQ176" s="130">
        <v>0</v>
      </c>
      <c r="AR176" s="132">
        <v>0</v>
      </c>
      <c r="AS176" s="130">
        <v>0</v>
      </c>
      <c r="AT176" s="130">
        <v>0</v>
      </c>
      <c r="AU176" s="132">
        <v>0</v>
      </c>
      <c r="AV176" s="130">
        <v>0</v>
      </c>
      <c r="AW176" s="130">
        <v>0</v>
      </c>
      <c r="AX176" s="132">
        <v>0</v>
      </c>
      <c r="AY176" s="130">
        <v>0</v>
      </c>
      <c r="AZ176" s="130">
        <v>0</v>
      </c>
      <c r="BA176" s="132">
        <v>0</v>
      </c>
      <c r="BB176" s="130">
        <v>0</v>
      </c>
      <c r="BC176" s="130">
        <v>0</v>
      </c>
      <c r="BD176" s="132">
        <v>0</v>
      </c>
      <c r="BE176" s="130">
        <v>0</v>
      </c>
      <c r="BF176" s="130">
        <v>0</v>
      </c>
      <c r="BG176" s="132">
        <v>0</v>
      </c>
      <c r="BJ176" s="244">
        <v>0</v>
      </c>
      <c r="BK176" s="244">
        <v>0</v>
      </c>
      <c r="BL176" s="244">
        <v>0</v>
      </c>
      <c r="BM176" s="244">
        <v>0</v>
      </c>
    </row>
    <row r="177" spans="2:65" x14ac:dyDescent="0.25">
      <c r="B177" s="235">
        <v>169</v>
      </c>
      <c r="C177" s="248">
        <v>44</v>
      </c>
      <c r="D177" s="248">
        <v>9</v>
      </c>
      <c r="E177" s="248">
        <v>16</v>
      </c>
      <c r="F177" s="248">
        <v>6</v>
      </c>
      <c r="G177" s="248">
        <v>11</v>
      </c>
      <c r="H177" s="248">
        <v>1</v>
      </c>
      <c r="I177" s="235" t="s">
        <v>1619</v>
      </c>
      <c r="J177" s="235" t="s">
        <v>1619</v>
      </c>
      <c r="K177" s="131" t="s">
        <v>5</v>
      </c>
      <c r="L177" s="59" t="s">
        <v>5</v>
      </c>
      <c r="M177" s="132">
        <v>0</v>
      </c>
      <c r="N177" s="132">
        <v>0</v>
      </c>
      <c r="O177" s="132">
        <v>0</v>
      </c>
      <c r="P177" s="132">
        <v>0</v>
      </c>
      <c r="Q177" s="131" t="s">
        <v>5</v>
      </c>
      <c r="R177" s="139" t="s">
        <v>5</v>
      </c>
      <c r="S177" s="138" t="s">
        <v>5</v>
      </c>
      <c r="T177" s="138" t="s">
        <v>5</v>
      </c>
      <c r="U177" s="138" t="s">
        <v>5</v>
      </c>
      <c r="V177" s="128" t="s">
        <v>5</v>
      </c>
      <c r="W177" s="138" t="s">
        <v>5</v>
      </c>
      <c r="X177" s="130">
        <v>0</v>
      </c>
      <c r="Y177" s="130">
        <v>0</v>
      </c>
      <c r="Z177" s="132">
        <v>0</v>
      </c>
      <c r="AA177" s="130">
        <v>0</v>
      </c>
      <c r="AB177" s="130">
        <v>0</v>
      </c>
      <c r="AC177" s="132">
        <v>0</v>
      </c>
      <c r="AD177" s="130">
        <v>0</v>
      </c>
      <c r="AE177" s="130">
        <v>0</v>
      </c>
      <c r="AF177" s="132">
        <v>0</v>
      </c>
      <c r="AG177" s="130">
        <v>0</v>
      </c>
      <c r="AH177" s="130">
        <v>0</v>
      </c>
      <c r="AI177" s="132">
        <v>0</v>
      </c>
      <c r="AJ177" s="130">
        <v>0</v>
      </c>
      <c r="AK177" s="130">
        <v>0</v>
      </c>
      <c r="AL177" s="132">
        <v>0</v>
      </c>
      <c r="AM177" s="130">
        <v>0</v>
      </c>
      <c r="AN177" s="130">
        <v>0</v>
      </c>
      <c r="AO177" s="132">
        <v>0</v>
      </c>
      <c r="AP177" s="130">
        <v>0</v>
      </c>
      <c r="AQ177" s="130">
        <v>0</v>
      </c>
      <c r="AR177" s="132">
        <v>0</v>
      </c>
      <c r="AS177" s="130">
        <v>0</v>
      </c>
      <c r="AT177" s="130">
        <v>0</v>
      </c>
      <c r="AU177" s="132">
        <v>0</v>
      </c>
      <c r="AV177" s="130">
        <v>0</v>
      </c>
      <c r="AW177" s="130">
        <v>0</v>
      </c>
      <c r="AX177" s="132">
        <v>0</v>
      </c>
      <c r="AY177" s="130">
        <v>0</v>
      </c>
      <c r="AZ177" s="130">
        <v>0</v>
      </c>
      <c r="BA177" s="132">
        <v>0</v>
      </c>
      <c r="BB177" s="130">
        <v>0</v>
      </c>
      <c r="BC177" s="130">
        <v>0</v>
      </c>
      <c r="BD177" s="132">
        <v>0</v>
      </c>
      <c r="BE177" s="130">
        <v>0</v>
      </c>
      <c r="BF177" s="130">
        <v>0</v>
      </c>
      <c r="BG177" s="132">
        <v>0</v>
      </c>
      <c r="BJ177" s="244">
        <v>0</v>
      </c>
      <c r="BK177" s="244">
        <v>0</v>
      </c>
      <c r="BL177" s="244">
        <v>0</v>
      </c>
      <c r="BM177" s="244">
        <v>0</v>
      </c>
    </row>
    <row r="178" spans="2:65" x14ac:dyDescent="0.25">
      <c r="B178" s="235">
        <v>170</v>
      </c>
      <c r="C178" s="248">
        <v>44</v>
      </c>
      <c r="D178" s="248">
        <v>9</v>
      </c>
      <c r="E178" s="248">
        <v>16</v>
      </c>
      <c r="F178" s="248">
        <v>6</v>
      </c>
      <c r="G178" s="248">
        <v>11</v>
      </c>
      <c r="H178" s="248">
        <v>1</v>
      </c>
      <c r="I178" s="235" t="s">
        <v>1619</v>
      </c>
      <c r="J178" s="235" t="s">
        <v>1619</v>
      </c>
      <c r="K178" s="131" t="s">
        <v>5</v>
      </c>
      <c r="L178" s="59" t="s">
        <v>5</v>
      </c>
      <c r="M178" s="132">
        <v>0</v>
      </c>
      <c r="N178" s="132">
        <v>0</v>
      </c>
      <c r="O178" s="132">
        <v>0</v>
      </c>
      <c r="P178" s="132">
        <v>0</v>
      </c>
      <c r="Q178" s="131" t="s">
        <v>5</v>
      </c>
      <c r="R178" s="139" t="s">
        <v>5</v>
      </c>
      <c r="S178" s="138" t="s">
        <v>5</v>
      </c>
      <c r="T178" s="138" t="s">
        <v>5</v>
      </c>
      <c r="U178" s="138" t="s">
        <v>5</v>
      </c>
      <c r="V178" s="128" t="s">
        <v>5</v>
      </c>
      <c r="W178" s="138" t="s">
        <v>5</v>
      </c>
      <c r="X178" s="130">
        <v>0</v>
      </c>
      <c r="Y178" s="130">
        <v>0</v>
      </c>
      <c r="Z178" s="132">
        <v>0</v>
      </c>
      <c r="AA178" s="130">
        <v>0</v>
      </c>
      <c r="AB178" s="130">
        <v>0</v>
      </c>
      <c r="AC178" s="132">
        <v>0</v>
      </c>
      <c r="AD178" s="130">
        <v>0</v>
      </c>
      <c r="AE178" s="130">
        <v>0</v>
      </c>
      <c r="AF178" s="132">
        <v>0</v>
      </c>
      <c r="AG178" s="130">
        <v>0</v>
      </c>
      <c r="AH178" s="130">
        <v>0</v>
      </c>
      <c r="AI178" s="132">
        <v>0</v>
      </c>
      <c r="AJ178" s="130">
        <v>0</v>
      </c>
      <c r="AK178" s="130">
        <v>0</v>
      </c>
      <c r="AL178" s="132">
        <v>0</v>
      </c>
      <c r="AM178" s="130">
        <v>0</v>
      </c>
      <c r="AN178" s="130">
        <v>0</v>
      </c>
      <c r="AO178" s="132">
        <v>0</v>
      </c>
      <c r="AP178" s="130">
        <v>0</v>
      </c>
      <c r="AQ178" s="130">
        <v>0</v>
      </c>
      <c r="AR178" s="132">
        <v>0</v>
      </c>
      <c r="AS178" s="130">
        <v>0</v>
      </c>
      <c r="AT178" s="130">
        <v>0</v>
      </c>
      <c r="AU178" s="132">
        <v>0</v>
      </c>
      <c r="AV178" s="130">
        <v>0</v>
      </c>
      <c r="AW178" s="130">
        <v>0</v>
      </c>
      <c r="AX178" s="132">
        <v>0</v>
      </c>
      <c r="AY178" s="130">
        <v>0</v>
      </c>
      <c r="AZ178" s="130">
        <v>0</v>
      </c>
      <c r="BA178" s="132">
        <v>0</v>
      </c>
      <c r="BB178" s="130">
        <v>0</v>
      </c>
      <c r="BC178" s="130">
        <v>0</v>
      </c>
      <c r="BD178" s="132">
        <v>0</v>
      </c>
      <c r="BE178" s="130">
        <v>0</v>
      </c>
      <c r="BF178" s="130">
        <v>0</v>
      </c>
      <c r="BG178" s="132">
        <v>0</v>
      </c>
      <c r="BJ178" s="244">
        <v>0</v>
      </c>
      <c r="BK178" s="244">
        <v>0</v>
      </c>
      <c r="BL178" s="244">
        <v>0</v>
      </c>
      <c r="BM178" s="244">
        <v>0</v>
      </c>
    </row>
    <row r="179" spans="2:65" x14ac:dyDescent="0.25">
      <c r="B179" s="235">
        <v>171</v>
      </c>
      <c r="C179" s="248">
        <v>44</v>
      </c>
      <c r="D179" s="248">
        <v>9</v>
      </c>
      <c r="E179" s="248">
        <v>16</v>
      </c>
      <c r="F179" s="248">
        <v>6</v>
      </c>
      <c r="G179" s="248">
        <v>11</v>
      </c>
      <c r="H179" s="248">
        <v>1</v>
      </c>
      <c r="I179" s="235" t="s">
        <v>1619</v>
      </c>
      <c r="J179" s="235" t="s">
        <v>1619</v>
      </c>
      <c r="K179" s="131" t="s">
        <v>5</v>
      </c>
      <c r="L179" s="59" t="s">
        <v>5</v>
      </c>
      <c r="M179" s="132">
        <v>0</v>
      </c>
      <c r="N179" s="132">
        <v>0</v>
      </c>
      <c r="O179" s="132">
        <v>0</v>
      </c>
      <c r="P179" s="132">
        <v>0</v>
      </c>
      <c r="Q179" s="131" t="s">
        <v>5</v>
      </c>
      <c r="R179" s="139" t="s">
        <v>5</v>
      </c>
      <c r="S179" s="138" t="s">
        <v>5</v>
      </c>
      <c r="T179" s="138" t="s">
        <v>5</v>
      </c>
      <c r="U179" s="138" t="s">
        <v>5</v>
      </c>
      <c r="V179" s="128" t="s">
        <v>5</v>
      </c>
      <c r="W179" s="138" t="s">
        <v>5</v>
      </c>
      <c r="X179" s="130">
        <v>0</v>
      </c>
      <c r="Y179" s="130">
        <v>0</v>
      </c>
      <c r="Z179" s="132">
        <v>0</v>
      </c>
      <c r="AA179" s="130">
        <v>0</v>
      </c>
      <c r="AB179" s="130">
        <v>0</v>
      </c>
      <c r="AC179" s="132">
        <v>0</v>
      </c>
      <c r="AD179" s="130">
        <v>0</v>
      </c>
      <c r="AE179" s="130">
        <v>0</v>
      </c>
      <c r="AF179" s="132">
        <v>0</v>
      </c>
      <c r="AG179" s="130">
        <v>0</v>
      </c>
      <c r="AH179" s="130">
        <v>0</v>
      </c>
      <c r="AI179" s="132">
        <v>0</v>
      </c>
      <c r="AJ179" s="130">
        <v>0</v>
      </c>
      <c r="AK179" s="130">
        <v>0</v>
      </c>
      <c r="AL179" s="132">
        <v>0</v>
      </c>
      <c r="AM179" s="130">
        <v>0</v>
      </c>
      <c r="AN179" s="130">
        <v>0</v>
      </c>
      <c r="AO179" s="132">
        <v>0</v>
      </c>
      <c r="AP179" s="130">
        <v>0</v>
      </c>
      <c r="AQ179" s="130">
        <v>0</v>
      </c>
      <c r="AR179" s="132">
        <v>0</v>
      </c>
      <c r="AS179" s="130">
        <v>0</v>
      </c>
      <c r="AT179" s="130">
        <v>0</v>
      </c>
      <c r="AU179" s="132">
        <v>0</v>
      </c>
      <c r="AV179" s="130">
        <v>0</v>
      </c>
      <c r="AW179" s="130">
        <v>0</v>
      </c>
      <c r="AX179" s="132">
        <v>0</v>
      </c>
      <c r="AY179" s="130">
        <v>0</v>
      </c>
      <c r="AZ179" s="130">
        <v>0</v>
      </c>
      <c r="BA179" s="132">
        <v>0</v>
      </c>
      <c r="BB179" s="130">
        <v>0</v>
      </c>
      <c r="BC179" s="130">
        <v>0</v>
      </c>
      <c r="BD179" s="132">
        <v>0</v>
      </c>
      <c r="BE179" s="130">
        <v>0</v>
      </c>
      <c r="BF179" s="130">
        <v>0</v>
      </c>
      <c r="BG179" s="132">
        <v>0</v>
      </c>
      <c r="BJ179" s="244">
        <v>0</v>
      </c>
      <c r="BK179" s="244">
        <v>0</v>
      </c>
      <c r="BL179" s="244">
        <v>0</v>
      </c>
      <c r="BM179" s="244">
        <v>0</v>
      </c>
    </row>
    <row r="180" spans="2:65" x14ac:dyDescent="0.25">
      <c r="B180" s="235">
        <v>172</v>
      </c>
      <c r="C180" s="248">
        <v>44</v>
      </c>
      <c r="D180" s="248">
        <v>9</v>
      </c>
      <c r="E180" s="248">
        <v>16</v>
      </c>
      <c r="F180" s="248">
        <v>6</v>
      </c>
      <c r="G180" s="248">
        <v>11</v>
      </c>
      <c r="H180" s="248">
        <v>1</v>
      </c>
      <c r="I180" s="235" t="s">
        <v>1619</v>
      </c>
      <c r="J180" s="235" t="s">
        <v>1619</v>
      </c>
      <c r="K180" s="131" t="s">
        <v>5</v>
      </c>
      <c r="L180" s="59" t="s">
        <v>5</v>
      </c>
      <c r="M180" s="132">
        <v>0</v>
      </c>
      <c r="N180" s="132">
        <v>0</v>
      </c>
      <c r="O180" s="132">
        <v>0</v>
      </c>
      <c r="P180" s="132">
        <v>0</v>
      </c>
      <c r="Q180" s="131" t="s">
        <v>5</v>
      </c>
      <c r="R180" s="139" t="s">
        <v>5</v>
      </c>
      <c r="S180" s="138" t="s">
        <v>5</v>
      </c>
      <c r="T180" s="138" t="s">
        <v>5</v>
      </c>
      <c r="U180" s="138" t="s">
        <v>5</v>
      </c>
      <c r="V180" s="128" t="s">
        <v>5</v>
      </c>
      <c r="W180" s="138" t="s">
        <v>5</v>
      </c>
      <c r="X180" s="130">
        <v>0</v>
      </c>
      <c r="Y180" s="130">
        <v>0</v>
      </c>
      <c r="Z180" s="132">
        <v>0</v>
      </c>
      <c r="AA180" s="130">
        <v>0</v>
      </c>
      <c r="AB180" s="130">
        <v>0</v>
      </c>
      <c r="AC180" s="132">
        <v>0</v>
      </c>
      <c r="AD180" s="130">
        <v>0</v>
      </c>
      <c r="AE180" s="130">
        <v>0</v>
      </c>
      <c r="AF180" s="132">
        <v>0</v>
      </c>
      <c r="AG180" s="130">
        <v>0</v>
      </c>
      <c r="AH180" s="130">
        <v>0</v>
      </c>
      <c r="AI180" s="132">
        <v>0</v>
      </c>
      <c r="AJ180" s="130">
        <v>0</v>
      </c>
      <c r="AK180" s="130">
        <v>0</v>
      </c>
      <c r="AL180" s="132">
        <v>0</v>
      </c>
      <c r="AM180" s="130">
        <v>0</v>
      </c>
      <c r="AN180" s="130">
        <v>0</v>
      </c>
      <c r="AO180" s="132">
        <v>0</v>
      </c>
      <c r="AP180" s="130">
        <v>0</v>
      </c>
      <c r="AQ180" s="130">
        <v>0</v>
      </c>
      <c r="AR180" s="132">
        <v>0</v>
      </c>
      <c r="AS180" s="130">
        <v>0</v>
      </c>
      <c r="AT180" s="130">
        <v>0</v>
      </c>
      <c r="AU180" s="132">
        <v>0</v>
      </c>
      <c r="AV180" s="130">
        <v>0</v>
      </c>
      <c r="AW180" s="130">
        <v>0</v>
      </c>
      <c r="AX180" s="132">
        <v>0</v>
      </c>
      <c r="AY180" s="130">
        <v>0</v>
      </c>
      <c r="AZ180" s="130">
        <v>0</v>
      </c>
      <c r="BA180" s="132">
        <v>0</v>
      </c>
      <c r="BB180" s="130">
        <v>0</v>
      </c>
      <c r="BC180" s="130">
        <v>0</v>
      </c>
      <c r="BD180" s="132">
        <v>0</v>
      </c>
      <c r="BE180" s="130">
        <v>0</v>
      </c>
      <c r="BF180" s="130">
        <v>0</v>
      </c>
      <c r="BG180" s="132">
        <v>0</v>
      </c>
      <c r="BJ180" s="244">
        <v>0</v>
      </c>
      <c r="BK180" s="244">
        <v>0</v>
      </c>
      <c r="BL180" s="244">
        <v>0</v>
      </c>
      <c r="BM180" s="244">
        <v>0</v>
      </c>
    </row>
    <row r="181" spans="2:65" x14ac:dyDescent="0.25">
      <c r="B181" s="235">
        <v>173</v>
      </c>
      <c r="C181" s="248">
        <v>44</v>
      </c>
      <c r="D181" s="248">
        <v>9</v>
      </c>
      <c r="E181" s="248">
        <v>16</v>
      </c>
      <c r="F181" s="248">
        <v>6</v>
      </c>
      <c r="G181" s="248">
        <v>11</v>
      </c>
      <c r="H181" s="248">
        <v>1</v>
      </c>
      <c r="I181" s="235" t="s">
        <v>1619</v>
      </c>
      <c r="J181" s="235" t="s">
        <v>1619</v>
      </c>
      <c r="K181" s="131" t="s">
        <v>5</v>
      </c>
      <c r="L181" s="59" t="s">
        <v>5</v>
      </c>
      <c r="M181" s="132">
        <v>0</v>
      </c>
      <c r="N181" s="132">
        <v>0</v>
      </c>
      <c r="O181" s="132">
        <v>0</v>
      </c>
      <c r="P181" s="132">
        <v>0</v>
      </c>
      <c r="Q181" s="131" t="s">
        <v>5</v>
      </c>
      <c r="R181" s="139" t="s">
        <v>5</v>
      </c>
      <c r="S181" s="138" t="s">
        <v>5</v>
      </c>
      <c r="T181" s="138" t="s">
        <v>5</v>
      </c>
      <c r="U181" s="138" t="s">
        <v>5</v>
      </c>
      <c r="V181" s="128" t="s">
        <v>5</v>
      </c>
      <c r="W181" s="138" t="s">
        <v>5</v>
      </c>
      <c r="X181" s="130">
        <v>0</v>
      </c>
      <c r="Y181" s="130">
        <v>0</v>
      </c>
      <c r="Z181" s="132">
        <v>0</v>
      </c>
      <c r="AA181" s="130">
        <v>0</v>
      </c>
      <c r="AB181" s="130">
        <v>0</v>
      </c>
      <c r="AC181" s="132">
        <v>0</v>
      </c>
      <c r="AD181" s="130">
        <v>0</v>
      </c>
      <c r="AE181" s="130">
        <v>0</v>
      </c>
      <c r="AF181" s="132">
        <v>0</v>
      </c>
      <c r="AG181" s="130">
        <v>0</v>
      </c>
      <c r="AH181" s="130">
        <v>0</v>
      </c>
      <c r="AI181" s="132">
        <v>0</v>
      </c>
      <c r="AJ181" s="130">
        <v>0</v>
      </c>
      <c r="AK181" s="130">
        <v>0</v>
      </c>
      <c r="AL181" s="132">
        <v>0</v>
      </c>
      <c r="AM181" s="130">
        <v>0</v>
      </c>
      <c r="AN181" s="130">
        <v>0</v>
      </c>
      <c r="AO181" s="132">
        <v>0</v>
      </c>
      <c r="AP181" s="130">
        <v>0</v>
      </c>
      <c r="AQ181" s="130">
        <v>0</v>
      </c>
      <c r="AR181" s="132">
        <v>0</v>
      </c>
      <c r="AS181" s="130">
        <v>0</v>
      </c>
      <c r="AT181" s="130">
        <v>0</v>
      </c>
      <c r="AU181" s="132">
        <v>0</v>
      </c>
      <c r="AV181" s="130">
        <v>0</v>
      </c>
      <c r="AW181" s="130">
        <v>0</v>
      </c>
      <c r="AX181" s="132">
        <v>0</v>
      </c>
      <c r="AY181" s="130">
        <v>0</v>
      </c>
      <c r="AZ181" s="130">
        <v>0</v>
      </c>
      <c r="BA181" s="132">
        <v>0</v>
      </c>
      <c r="BB181" s="130">
        <v>0</v>
      </c>
      <c r="BC181" s="130">
        <v>0</v>
      </c>
      <c r="BD181" s="132">
        <v>0</v>
      </c>
      <c r="BE181" s="130">
        <v>0</v>
      </c>
      <c r="BF181" s="130">
        <v>0</v>
      </c>
      <c r="BG181" s="132">
        <v>0</v>
      </c>
      <c r="BJ181" s="244">
        <v>0</v>
      </c>
      <c r="BK181" s="244">
        <v>0</v>
      </c>
      <c r="BL181" s="244">
        <v>0</v>
      </c>
      <c r="BM181" s="244">
        <v>0</v>
      </c>
    </row>
    <row r="182" spans="2:65" x14ac:dyDescent="0.25">
      <c r="B182" s="235">
        <v>174</v>
      </c>
      <c r="C182" s="248">
        <v>44</v>
      </c>
      <c r="D182" s="248">
        <v>9</v>
      </c>
      <c r="E182" s="248">
        <v>16</v>
      </c>
      <c r="F182" s="248">
        <v>6</v>
      </c>
      <c r="G182" s="248">
        <v>11</v>
      </c>
      <c r="H182" s="248">
        <v>1</v>
      </c>
      <c r="I182" s="235" t="s">
        <v>1619</v>
      </c>
      <c r="J182" s="235" t="s">
        <v>1619</v>
      </c>
      <c r="K182" s="131" t="s">
        <v>5</v>
      </c>
      <c r="L182" s="59" t="s">
        <v>5</v>
      </c>
      <c r="M182" s="132">
        <v>0</v>
      </c>
      <c r="N182" s="132">
        <v>0</v>
      </c>
      <c r="O182" s="132">
        <v>0</v>
      </c>
      <c r="P182" s="132">
        <v>0</v>
      </c>
      <c r="Q182" s="131" t="s">
        <v>5</v>
      </c>
      <c r="R182" s="139" t="s">
        <v>5</v>
      </c>
      <c r="S182" s="138" t="s">
        <v>5</v>
      </c>
      <c r="T182" s="138" t="s">
        <v>5</v>
      </c>
      <c r="U182" s="138" t="s">
        <v>5</v>
      </c>
      <c r="V182" s="128" t="s">
        <v>5</v>
      </c>
      <c r="W182" s="138" t="s">
        <v>5</v>
      </c>
      <c r="X182" s="130">
        <v>0</v>
      </c>
      <c r="Y182" s="130">
        <v>0</v>
      </c>
      <c r="Z182" s="132">
        <v>0</v>
      </c>
      <c r="AA182" s="130">
        <v>0</v>
      </c>
      <c r="AB182" s="130">
        <v>0</v>
      </c>
      <c r="AC182" s="132">
        <v>0</v>
      </c>
      <c r="AD182" s="130">
        <v>0</v>
      </c>
      <c r="AE182" s="130">
        <v>0</v>
      </c>
      <c r="AF182" s="132">
        <v>0</v>
      </c>
      <c r="AG182" s="130">
        <v>0</v>
      </c>
      <c r="AH182" s="130">
        <v>0</v>
      </c>
      <c r="AI182" s="132">
        <v>0</v>
      </c>
      <c r="AJ182" s="130">
        <v>0</v>
      </c>
      <c r="AK182" s="130">
        <v>0</v>
      </c>
      <c r="AL182" s="132">
        <v>0</v>
      </c>
      <c r="AM182" s="130">
        <v>0</v>
      </c>
      <c r="AN182" s="130">
        <v>0</v>
      </c>
      <c r="AO182" s="132">
        <v>0</v>
      </c>
      <c r="AP182" s="130">
        <v>0</v>
      </c>
      <c r="AQ182" s="130">
        <v>0</v>
      </c>
      <c r="AR182" s="132">
        <v>0</v>
      </c>
      <c r="AS182" s="130">
        <v>0</v>
      </c>
      <c r="AT182" s="130">
        <v>0</v>
      </c>
      <c r="AU182" s="132">
        <v>0</v>
      </c>
      <c r="AV182" s="130">
        <v>0</v>
      </c>
      <c r="AW182" s="130">
        <v>0</v>
      </c>
      <c r="AX182" s="132">
        <v>0</v>
      </c>
      <c r="AY182" s="130">
        <v>0</v>
      </c>
      <c r="AZ182" s="130">
        <v>0</v>
      </c>
      <c r="BA182" s="132">
        <v>0</v>
      </c>
      <c r="BB182" s="130">
        <v>0</v>
      </c>
      <c r="BC182" s="130">
        <v>0</v>
      </c>
      <c r="BD182" s="132">
        <v>0</v>
      </c>
      <c r="BE182" s="130">
        <v>0</v>
      </c>
      <c r="BF182" s="130">
        <v>0</v>
      </c>
      <c r="BG182" s="132">
        <v>0</v>
      </c>
      <c r="BJ182" s="244">
        <v>0</v>
      </c>
      <c r="BK182" s="244">
        <v>0</v>
      </c>
      <c r="BL182" s="244">
        <v>0</v>
      </c>
      <c r="BM182" s="244">
        <v>0</v>
      </c>
    </row>
    <row r="183" spans="2:65" x14ac:dyDescent="0.25">
      <c r="B183" s="235">
        <v>175</v>
      </c>
      <c r="C183" s="248">
        <v>44</v>
      </c>
      <c r="D183" s="248">
        <v>9</v>
      </c>
      <c r="E183" s="248">
        <v>16</v>
      </c>
      <c r="F183" s="248">
        <v>6</v>
      </c>
      <c r="G183" s="248">
        <v>11</v>
      </c>
      <c r="H183" s="248">
        <v>1</v>
      </c>
      <c r="I183" s="235" t="s">
        <v>1619</v>
      </c>
      <c r="J183" s="235" t="s">
        <v>1619</v>
      </c>
      <c r="K183" s="131" t="s">
        <v>5</v>
      </c>
      <c r="L183" s="59" t="s">
        <v>5</v>
      </c>
      <c r="M183" s="132">
        <v>0</v>
      </c>
      <c r="N183" s="132">
        <v>0</v>
      </c>
      <c r="O183" s="132">
        <v>0</v>
      </c>
      <c r="P183" s="132">
        <v>0</v>
      </c>
      <c r="Q183" s="131" t="s">
        <v>5</v>
      </c>
      <c r="R183" s="139" t="s">
        <v>5</v>
      </c>
      <c r="S183" s="138" t="s">
        <v>5</v>
      </c>
      <c r="T183" s="138" t="s">
        <v>5</v>
      </c>
      <c r="U183" s="138" t="s">
        <v>5</v>
      </c>
      <c r="V183" s="128" t="s">
        <v>5</v>
      </c>
      <c r="W183" s="138" t="s">
        <v>5</v>
      </c>
      <c r="X183" s="130">
        <v>0</v>
      </c>
      <c r="Y183" s="130">
        <v>0</v>
      </c>
      <c r="Z183" s="132">
        <v>0</v>
      </c>
      <c r="AA183" s="130">
        <v>0</v>
      </c>
      <c r="AB183" s="130">
        <v>0</v>
      </c>
      <c r="AC183" s="132">
        <v>0</v>
      </c>
      <c r="AD183" s="130">
        <v>0</v>
      </c>
      <c r="AE183" s="130">
        <v>0</v>
      </c>
      <c r="AF183" s="132">
        <v>0</v>
      </c>
      <c r="AG183" s="130">
        <v>0</v>
      </c>
      <c r="AH183" s="130">
        <v>0</v>
      </c>
      <c r="AI183" s="132">
        <v>0</v>
      </c>
      <c r="AJ183" s="130">
        <v>0</v>
      </c>
      <c r="AK183" s="130">
        <v>0</v>
      </c>
      <c r="AL183" s="132">
        <v>0</v>
      </c>
      <c r="AM183" s="130">
        <v>0</v>
      </c>
      <c r="AN183" s="130">
        <v>0</v>
      </c>
      <c r="AO183" s="132">
        <v>0</v>
      </c>
      <c r="AP183" s="130">
        <v>0</v>
      </c>
      <c r="AQ183" s="130">
        <v>0</v>
      </c>
      <c r="AR183" s="132">
        <v>0</v>
      </c>
      <c r="AS183" s="130">
        <v>0</v>
      </c>
      <c r="AT183" s="130">
        <v>0</v>
      </c>
      <c r="AU183" s="132">
        <v>0</v>
      </c>
      <c r="AV183" s="130">
        <v>0</v>
      </c>
      <c r="AW183" s="130">
        <v>0</v>
      </c>
      <c r="AX183" s="132">
        <v>0</v>
      </c>
      <c r="AY183" s="130">
        <v>0</v>
      </c>
      <c r="AZ183" s="130">
        <v>0</v>
      </c>
      <c r="BA183" s="132">
        <v>0</v>
      </c>
      <c r="BB183" s="130">
        <v>0</v>
      </c>
      <c r="BC183" s="130">
        <v>0</v>
      </c>
      <c r="BD183" s="132">
        <v>0</v>
      </c>
      <c r="BE183" s="130">
        <v>0</v>
      </c>
      <c r="BF183" s="130">
        <v>0</v>
      </c>
      <c r="BG183" s="132">
        <v>0</v>
      </c>
      <c r="BJ183" s="244">
        <v>0</v>
      </c>
      <c r="BK183" s="244">
        <v>0</v>
      </c>
      <c r="BL183" s="244">
        <v>0</v>
      </c>
      <c r="BM183" s="244">
        <v>0</v>
      </c>
    </row>
    <row r="184" spans="2:65" x14ac:dyDescent="0.25">
      <c r="B184" s="235">
        <v>176</v>
      </c>
      <c r="C184" s="248">
        <v>44</v>
      </c>
      <c r="D184" s="248">
        <v>9</v>
      </c>
      <c r="E184" s="248">
        <v>16</v>
      </c>
      <c r="F184" s="248">
        <v>6</v>
      </c>
      <c r="G184" s="248">
        <v>11</v>
      </c>
      <c r="H184" s="248">
        <v>1</v>
      </c>
      <c r="I184" s="235" t="s">
        <v>1619</v>
      </c>
      <c r="J184" s="235" t="s">
        <v>1619</v>
      </c>
      <c r="K184" s="131" t="s">
        <v>5</v>
      </c>
      <c r="L184" s="59" t="s">
        <v>5</v>
      </c>
      <c r="M184" s="132">
        <v>0</v>
      </c>
      <c r="N184" s="132">
        <v>0</v>
      </c>
      <c r="O184" s="132">
        <v>0</v>
      </c>
      <c r="P184" s="132">
        <v>0</v>
      </c>
      <c r="Q184" s="131" t="s">
        <v>5</v>
      </c>
      <c r="R184" s="139" t="s">
        <v>5</v>
      </c>
      <c r="S184" s="138" t="s">
        <v>5</v>
      </c>
      <c r="T184" s="138" t="s">
        <v>5</v>
      </c>
      <c r="U184" s="138" t="s">
        <v>5</v>
      </c>
      <c r="V184" s="128" t="s">
        <v>5</v>
      </c>
      <c r="W184" s="138" t="s">
        <v>5</v>
      </c>
      <c r="X184" s="130">
        <v>0</v>
      </c>
      <c r="Y184" s="130">
        <v>0</v>
      </c>
      <c r="Z184" s="132">
        <v>0</v>
      </c>
      <c r="AA184" s="130">
        <v>0</v>
      </c>
      <c r="AB184" s="130">
        <v>0</v>
      </c>
      <c r="AC184" s="132">
        <v>0</v>
      </c>
      <c r="AD184" s="130">
        <v>0</v>
      </c>
      <c r="AE184" s="130">
        <v>0</v>
      </c>
      <c r="AF184" s="132">
        <v>0</v>
      </c>
      <c r="AG184" s="130">
        <v>0</v>
      </c>
      <c r="AH184" s="130">
        <v>0</v>
      </c>
      <c r="AI184" s="132">
        <v>0</v>
      </c>
      <c r="AJ184" s="130">
        <v>0</v>
      </c>
      <c r="AK184" s="130">
        <v>0</v>
      </c>
      <c r="AL184" s="132">
        <v>0</v>
      </c>
      <c r="AM184" s="130">
        <v>0</v>
      </c>
      <c r="AN184" s="130">
        <v>0</v>
      </c>
      <c r="AO184" s="132">
        <v>0</v>
      </c>
      <c r="AP184" s="130">
        <v>0</v>
      </c>
      <c r="AQ184" s="130">
        <v>0</v>
      </c>
      <c r="AR184" s="132">
        <v>0</v>
      </c>
      <c r="AS184" s="130">
        <v>0</v>
      </c>
      <c r="AT184" s="130">
        <v>0</v>
      </c>
      <c r="AU184" s="132">
        <v>0</v>
      </c>
      <c r="AV184" s="130">
        <v>0</v>
      </c>
      <c r="AW184" s="130">
        <v>0</v>
      </c>
      <c r="AX184" s="132">
        <v>0</v>
      </c>
      <c r="AY184" s="130">
        <v>0</v>
      </c>
      <c r="AZ184" s="130">
        <v>0</v>
      </c>
      <c r="BA184" s="132">
        <v>0</v>
      </c>
      <c r="BB184" s="130">
        <v>0</v>
      </c>
      <c r="BC184" s="130">
        <v>0</v>
      </c>
      <c r="BD184" s="132">
        <v>0</v>
      </c>
      <c r="BE184" s="130">
        <v>0</v>
      </c>
      <c r="BF184" s="130">
        <v>0</v>
      </c>
      <c r="BG184" s="132">
        <v>0</v>
      </c>
      <c r="BJ184" s="244">
        <v>0</v>
      </c>
      <c r="BK184" s="244">
        <v>0</v>
      </c>
      <c r="BL184" s="244">
        <v>0</v>
      </c>
      <c r="BM184" s="244">
        <v>0</v>
      </c>
    </row>
    <row r="185" spans="2:65" x14ac:dyDescent="0.25">
      <c r="B185" s="235">
        <v>177</v>
      </c>
      <c r="C185" s="248">
        <v>44</v>
      </c>
      <c r="D185" s="248">
        <v>9</v>
      </c>
      <c r="E185" s="248">
        <v>16</v>
      </c>
      <c r="F185" s="248">
        <v>6</v>
      </c>
      <c r="G185" s="248">
        <v>11</v>
      </c>
      <c r="H185" s="248">
        <v>1</v>
      </c>
      <c r="I185" s="235" t="s">
        <v>1619</v>
      </c>
      <c r="J185" s="235" t="s">
        <v>1619</v>
      </c>
      <c r="K185" s="131" t="s">
        <v>5</v>
      </c>
      <c r="L185" s="59" t="s">
        <v>5</v>
      </c>
      <c r="M185" s="132">
        <v>0</v>
      </c>
      <c r="N185" s="132">
        <v>0</v>
      </c>
      <c r="O185" s="132">
        <v>0</v>
      </c>
      <c r="P185" s="132">
        <v>0</v>
      </c>
      <c r="Q185" s="131" t="s">
        <v>5</v>
      </c>
      <c r="R185" s="139" t="s">
        <v>5</v>
      </c>
      <c r="S185" s="138" t="s">
        <v>5</v>
      </c>
      <c r="T185" s="138" t="s">
        <v>5</v>
      </c>
      <c r="U185" s="138" t="s">
        <v>5</v>
      </c>
      <c r="V185" s="128" t="s">
        <v>5</v>
      </c>
      <c r="W185" s="138" t="s">
        <v>5</v>
      </c>
      <c r="X185" s="130">
        <v>0</v>
      </c>
      <c r="Y185" s="130">
        <v>0</v>
      </c>
      <c r="Z185" s="132">
        <v>0</v>
      </c>
      <c r="AA185" s="130">
        <v>0</v>
      </c>
      <c r="AB185" s="130">
        <v>0</v>
      </c>
      <c r="AC185" s="132">
        <v>0</v>
      </c>
      <c r="AD185" s="130">
        <v>0</v>
      </c>
      <c r="AE185" s="130">
        <v>0</v>
      </c>
      <c r="AF185" s="132">
        <v>0</v>
      </c>
      <c r="AG185" s="130">
        <v>0</v>
      </c>
      <c r="AH185" s="130">
        <v>0</v>
      </c>
      <c r="AI185" s="132">
        <v>0</v>
      </c>
      <c r="AJ185" s="130">
        <v>0</v>
      </c>
      <c r="AK185" s="130">
        <v>0</v>
      </c>
      <c r="AL185" s="132">
        <v>0</v>
      </c>
      <c r="AM185" s="130">
        <v>0</v>
      </c>
      <c r="AN185" s="130">
        <v>0</v>
      </c>
      <c r="AO185" s="132">
        <v>0</v>
      </c>
      <c r="AP185" s="130">
        <v>0</v>
      </c>
      <c r="AQ185" s="130">
        <v>0</v>
      </c>
      <c r="AR185" s="132">
        <v>0</v>
      </c>
      <c r="AS185" s="130">
        <v>0</v>
      </c>
      <c r="AT185" s="130">
        <v>0</v>
      </c>
      <c r="AU185" s="132">
        <v>0</v>
      </c>
      <c r="AV185" s="130">
        <v>0</v>
      </c>
      <c r="AW185" s="130">
        <v>0</v>
      </c>
      <c r="AX185" s="132">
        <v>0</v>
      </c>
      <c r="AY185" s="130">
        <v>0</v>
      </c>
      <c r="AZ185" s="130">
        <v>0</v>
      </c>
      <c r="BA185" s="132">
        <v>0</v>
      </c>
      <c r="BB185" s="130">
        <v>0</v>
      </c>
      <c r="BC185" s="130">
        <v>0</v>
      </c>
      <c r="BD185" s="132">
        <v>0</v>
      </c>
      <c r="BE185" s="130">
        <v>0</v>
      </c>
      <c r="BF185" s="130">
        <v>0</v>
      </c>
      <c r="BG185" s="132">
        <v>0</v>
      </c>
      <c r="BJ185" s="244">
        <v>0</v>
      </c>
      <c r="BK185" s="244">
        <v>0</v>
      </c>
      <c r="BL185" s="244">
        <v>0</v>
      </c>
      <c r="BM185" s="244">
        <v>0</v>
      </c>
    </row>
    <row r="186" spans="2:65" x14ac:dyDescent="0.25">
      <c r="B186" s="235">
        <v>178</v>
      </c>
      <c r="C186" s="248">
        <v>44</v>
      </c>
      <c r="D186" s="248">
        <v>9</v>
      </c>
      <c r="E186" s="248">
        <v>16</v>
      </c>
      <c r="F186" s="248">
        <v>6</v>
      </c>
      <c r="G186" s="248">
        <v>11</v>
      </c>
      <c r="H186" s="248">
        <v>1</v>
      </c>
      <c r="I186" s="235" t="s">
        <v>1619</v>
      </c>
      <c r="J186" s="235" t="s">
        <v>1619</v>
      </c>
      <c r="K186" s="131" t="s">
        <v>5</v>
      </c>
      <c r="L186" s="59" t="s">
        <v>5</v>
      </c>
      <c r="M186" s="132">
        <v>0</v>
      </c>
      <c r="N186" s="132">
        <v>0</v>
      </c>
      <c r="O186" s="132">
        <v>0</v>
      </c>
      <c r="P186" s="132">
        <v>0</v>
      </c>
      <c r="Q186" s="131" t="s">
        <v>5</v>
      </c>
      <c r="R186" s="139" t="s">
        <v>5</v>
      </c>
      <c r="S186" s="138" t="s">
        <v>5</v>
      </c>
      <c r="T186" s="138" t="s">
        <v>5</v>
      </c>
      <c r="U186" s="138" t="s">
        <v>5</v>
      </c>
      <c r="V186" s="128" t="s">
        <v>5</v>
      </c>
      <c r="W186" s="138" t="s">
        <v>5</v>
      </c>
      <c r="X186" s="130">
        <v>0</v>
      </c>
      <c r="Y186" s="130">
        <v>0</v>
      </c>
      <c r="Z186" s="132">
        <v>0</v>
      </c>
      <c r="AA186" s="130">
        <v>0</v>
      </c>
      <c r="AB186" s="130">
        <v>0</v>
      </c>
      <c r="AC186" s="132">
        <v>0</v>
      </c>
      <c r="AD186" s="130">
        <v>0</v>
      </c>
      <c r="AE186" s="130">
        <v>0</v>
      </c>
      <c r="AF186" s="132">
        <v>0</v>
      </c>
      <c r="AG186" s="130">
        <v>0</v>
      </c>
      <c r="AH186" s="130">
        <v>0</v>
      </c>
      <c r="AI186" s="132">
        <v>0</v>
      </c>
      <c r="AJ186" s="130">
        <v>0</v>
      </c>
      <c r="AK186" s="130">
        <v>0</v>
      </c>
      <c r="AL186" s="132">
        <v>0</v>
      </c>
      <c r="AM186" s="130">
        <v>0</v>
      </c>
      <c r="AN186" s="130">
        <v>0</v>
      </c>
      <c r="AO186" s="132">
        <v>0</v>
      </c>
      <c r="AP186" s="130">
        <v>0</v>
      </c>
      <c r="AQ186" s="130">
        <v>0</v>
      </c>
      <c r="AR186" s="132">
        <v>0</v>
      </c>
      <c r="AS186" s="130">
        <v>0</v>
      </c>
      <c r="AT186" s="130">
        <v>0</v>
      </c>
      <c r="AU186" s="132">
        <v>0</v>
      </c>
      <c r="AV186" s="130">
        <v>0</v>
      </c>
      <c r="AW186" s="130">
        <v>0</v>
      </c>
      <c r="AX186" s="132">
        <v>0</v>
      </c>
      <c r="AY186" s="130">
        <v>0</v>
      </c>
      <c r="AZ186" s="130">
        <v>0</v>
      </c>
      <c r="BA186" s="132">
        <v>0</v>
      </c>
      <c r="BB186" s="130">
        <v>0</v>
      </c>
      <c r="BC186" s="130">
        <v>0</v>
      </c>
      <c r="BD186" s="132">
        <v>0</v>
      </c>
      <c r="BE186" s="130">
        <v>0</v>
      </c>
      <c r="BF186" s="130">
        <v>0</v>
      </c>
      <c r="BG186" s="132">
        <v>0</v>
      </c>
      <c r="BJ186" s="244">
        <v>0</v>
      </c>
      <c r="BK186" s="244">
        <v>0</v>
      </c>
      <c r="BL186" s="244">
        <v>0</v>
      </c>
      <c r="BM186" s="244">
        <v>0</v>
      </c>
    </row>
    <row r="187" spans="2:65" x14ac:dyDescent="0.25">
      <c r="B187" s="235">
        <v>179</v>
      </c>
      <c r="C187" s="248">
        <v>44</v>
      </c>
      <c r="D187" s="248">
        <v>9</v>
      </c>
      <c r="E187" s="248">
        <v>16</v>
      </c>
      <c r="F187" s="248">
        <v>6</v>
      </c>
      <c r="G187" s="248">
        <v>11</v>
      </c>
      <c r="H187" s="248">
        <v>1</v>
      </c>
      <c r="I187" s="235" t="s">
        <v>1619</v>
      </c>
      <c r="J187" s="235" t="s">
        <v>1619</v>
      </c>
      <c r="K187" s="131" t="s">
        <v>5</v>
      </c>
      <c r="L187" s="59" t="s">
        <v>5</v>
      </c>
      <c r="M187" s="132">
        <v>0</v>
      </c>
      <c r="N187" s="132">
        <v>0</v>
      </c>
      <c r="O187" s="132">
        <v>0</v>
      </c>
      <c r="P187" s="132">
        <v>0</v>
      </c>
      <c r="Q187" s="131" t="s">
        <v>5</v>
      </c>
      <c r="R187" s="139" t="s">
        <v>5</v>
      </c>
      <c r="S187" s="138" t="s">
        <v>5</v>
      </c>
      <c r="T187" s="138" t="s">
        <v>5</v>
      </c>
      <c r="U187" s="138" t="s">
        <v>5</v>
      </c>
      <c r="V187" s="128" t="s">
        <v>5</v>
      </c>
      <c r="W187" s="138" t="s">
        <v>5</v>
      </c>
      <c r="X187" s="130">
        <v>0</v>
      </c>
      <c r="Y187" s="130">
        <v>0</v>
      </c>
      <c r="Z187" s="132">
        <v>0</v>
      </c>
      <c r="AA187" s="130">
        <v>0</v>
      </c>
      <c r="AB187" s="130">
        <v>0</v>
      </c>
      <c r="AC187" s="132">
        <v>0</v>
      </c>
      <c r="AD187" s="130">
        <v>0</v>
      </c>
      <c r="AE187" s="130">
        <v>0</v>
      </c>
      <c r="AF187" s="132">
        <v>0</v>
      </c>
      <c r="AG187" s="130">
        <v>0</v>
      </c>
      <c r="AH187" s="130">
        <v>0</v>
      </c>
      <c r="AI187" s="132">
        <v>0</v>
      </c>
      <c r="AJ187" s="130">
        <v>0</v>
      </c>
      <c r="AK187" s="130">
        <v>0</v>
      </c>
      <c r="AL187" s="132">
        <v>0</v>
      </c>
      <c r="AM187" s="130">
        <v>0</v>
      </c>
      <c r="AN187" s="130">
        <v>0</v>
      </c>
      <c r="AO187" s="132">
        <v>0</v>
      </c>
      <c r="AP187" s="130">
        <v>0</v>
      </c>
      <c r="AQ187" s="130">
        <v>0</v>
      </c>
      <c r="AR187" s="132">
        <v>0</v>
      </c>
      <c r="AS187" s="130">
        <v>0</v>
      </c>
      <c r="AT187" s="130">
        <v>0</v>
      </c>
      <c r="AU187" s="132">
        <v>0</v>
      </c>
      <c r="AV187" s="130">
        <v>0</v>
      </c>
      <c r="AW187" s="130">
        <v>0</v>
      </c>
      <c r="AX187" s="132">
        <v>0</v>
      </c>
      <c r="AY187" s="130">
        <v>0</v>
      </c>
      <c r="AZ187" s="130">
        <v>0</v>
      </c>
      <c r="BA187" s="132">
        <v>0</v>
      </c>
      <c r="BB187" s="130">
        <v>0</v>
      </c>
      <c r="BC187" s="130">
        <v>0</v>
      </c>
      <c r="BD187" s="132">
        <v>0</v>
      </c>
      <c r="BE187" s="130">
        <v>0</v>
      </c>
      <c r="BF187" s="130">
        <v>0</v>
      </c>
      <c r="BG187" s="132">
        <v>0</v>
      </c>
      <c r="BJ187" s="244">
        <v>0</v>
      </c>
      <c r="BK187" s="244">
        <v>0</v>
      </c>
      <c r="BL187" s="244">
        <v>0</v>
      </c>
      <c r="BM187" s="244">
        <v>0</v>
      </c>
    </row>
    <row r="188" spans="2:65" x14ac:dyDescent="0.25">
      <c r="B188" s="235">
        <v>180</v>
      </c>
      <c r="C188" s="248">
        <v>44</v>
      </c>
      <c r="D188" s="248">
        <v>9</v>
      </c>
      <c r="E188" s="248">
        <v>16</v>
      </c>
      <c r="F188" s="248">
        <v>6</v>
      </c>
      <c r="G188" s="248">
        <v>11</v>
      </c>
      <c r="H188" s="248">
        <v>1</v>
      </c>
      <c r="I188" s="235" t="s">
        <v>1619</v>
      </c>
      <c r="J188" s="235" t="s">
        <v>1619</v>
      </c>
      <c r="K188" s="131" t="s">
        <v>5</v>
      </c>
      <c r="L188" s="59" t="s">
        <v>5</v>
      </c>
      <c r="M188" s="132">
        <v>0</v>
      </c>
      <c r="N188" s="132">
        <v>0</v>
      </c>
      <c r="O188" s="132">
        <v>0</v>
      </c>
      <c r="P188" s="132">
        <v>0</v>
      </c>
      <c r="Q188" s="131" t="s">
        <v>5</v>
      </c>
      <c r="R188" s="139" t="s">
        <v>5</v>
      </c>
      <c r="S188" s="138" t="s">
        <v>5</v>
      </c>
      <c r="T188" s="138" t="s">
        <v>5</v>
      </c>
      <c r="U188" s="138" t="s">
        <v>5</v>
      </c>
      <c r="V188" s="128" t="s">
        <v>5</v>
      </c>
      <c r="W188" s="138" t="s">
        <v>5</v>
      </c>
      <c r="X188" s="130">
        <v>0</v>
      </c>
      <c r="Y188" s="130">
        <v>0</v>
      </c>
      <c r="Z188" s="132">
        <v>0</v>
      </c>
      <c r="AA188" s="130">
        <v>0</v>
      </c>
      <c r="AB188" s="130">
        <v>0</v>
      </c>
      <c r="AC188" s="132">
        <v>0</v>
      </c>
      <c r="AD188" s="130">
        <v>0</v>
      </c>
      <c r="AE188" s="130">
        <v>0</v>
      </c>
      <c r="AF188" s="132">
        <v>0</v>
      </c>
      <c r="AG188" s="130">
        <v>0</v>
      </c>
      <c r="AH188" s="130">
        <v>0</v>
      </c>
      <c r="AI188" s="132">
        <v>0</v>
      </c>
      <c r="AJ188" s="130">
        <v>0</v>
      </c>
      <c r="AK188" s="130">
        <v>0</v>
      </c>
      <c r="AL188" s="132">
        <v>0</v>
      </c>
      <c r="AM188" s="130">
        <v>0</v>
      </c>
      <c r="AN188" s="130">
        <v>0</v>
      </c>
      <c r="AO188" s="132">
        <v>0</v>
      </c>
      <c r="AP188" s="130">
        <v>0</v>
      </c>
      <c r="AQ188" s="130">
        <v>0</v>
      </c>
      <c r="AR188" s="132">
        <v>0</v>
      </c>
      <c r="AS188" s="130">
        <v>0</v>
      </c>
      <c r="AT188" s="130">
        <v>0</v>
      </c>
      <c r="AU188" s="132">
        <v>0</v>
      </c>
      <c r="AV188" s="130">
        <v>0</v>
      </c>
      <c r="AW188" s="130">
        <v>0</v>
      </c>
      <c r="AX188" s="132">
        <v>0</v>
      </c>
      <c r="AY188" s="130">
        <v>0</v>
      </c>
      <c r="AZ188" s="130">
        <v>0</v>
      </c>
      <c r="BA188" s="132">
        <v>0</v>
      </c>
      <c r="BB188" s="130">
        <v>0</v>
      </c>
      <c r="BC188" s="130">
        <v>0</v>
      </c>
      <c r="BD188" s="132">
        <v>0</v>
      </c>
      <c r="BE188" s="130">
        <v>0</v>
      </c>
      <c r="BF188" s="130">
        <v>0</v>
      </c>
      <c r="BG188" s="132">
        <v>0</v>
      </c>
      <c r="BJ188" s="244">
        <v>0</v>
      </c>
      <c r="BK188" s="244">
        <v>0</v>
      </c>
      <c r="BL188" s="244">
        <v>0</v>
      </c>
      <c r="BM188" s="244">
        <v>0</v>
      </c>
    </row>
    <row r="189" spans="2:65" x14ac:dyDescent="0.25">
      <c r="B189" s="235">
        <v>181</v>
      </c>
      <c r="C189" s="248">
        <v>44</v>
      </c>
      <c r="D189" s="248">
        <v>9</v>
      </c>
      <c r="E189" s="248">
        <v>16</v>
      </c>
      <c r="F189" s="248">
        <v>6</v>
      </c>
      <c r="G189" s="248">
        <v>11</v>
      </c>
      <c r="H189" s="248">
        <v>1</v>
      </c>
      <c r="I189" s="235" t="s">
        <v>1619</v>
      </c>
      <c r="J189" s="235" t="s">
        <v>1619</v>
      </c>
      <c r="K189" s="131" t="s">
        <v>5</v>
      </c>
      <c r="L189" s="59" t="s">
        <v>5</v>
      </c>
      <c r="M189" s="132">
        <v>0</v>
      </c>
      <c r="N189" s="132">
        <v>0</v>
      </c>
      <c r="O189" s="132">
        <v>0</v>
      </c>
      <c r="P189" s="132">
        <v>0</v>
      </c>
      <c r="Q189" s="131" t="s">
        <v>5</v>
      </c>
      <c r="R189" s="139" t="s">
        <v>5</v>
      </c>
      <c r="S189" s="138" t="s">
        <v>5</v>
      </c>
      <c r="T189" s="138" t="s">
        <v>5</v>
      </c>
      <c r="U189" s="138" t="s">
        <v>5</v>
      </c>
      <c r="V189" s="128" t="s">
        <v>5</v>
      </c>
      <c r="W189" s="138" t="s">
        <v>5</v>
      </c>
      <c r="X189" s="130">
        <v>0</v>
      </c>
      <c r="Y189" s="130">
        <v>0</v>
      </c>
      <c r="Z189" s="132">
        <v>0</v>
      </c>
      <c r="AA189" s="130">
        <v>0</v>
      </c>
      <c r="AB189" s="130">
        <v>0</v>
      </c>
      <c r="AC189" s="132">
        <v>0</v>
      </c>
      <c r="AD189" s="130">
        <v>0</v>
      </c>
      <c r="AE189" s="130">
        <v>0</v>
      </c>
      <c r="AF189" s="132">
        <v>0</v>
      </c>
      <c r="AG189" s="130">
        <v>0</v>
      </c>
      <c r="AH189" s="130">
        <v>0</v>
      </c>
      <c r="AI189" s="132">
        <v>0</v>
      </c>
      <c r="AJ189" s="130">
        <v>0</v>
      </c>
      <c r="AK189" s="130">
        <v>0</v>
      </c>
      <c r="AL189" s="132">
        <v>0</v>
      </c>
      <c r="AM189" s="130">
        <v>0</v>
      </c>
      <c r="AN189" s="130">
        <v>0</v>
      </c>
      <c r="AO189" s="132">
        <v>0</v>
      </c>
      <c r="AP189" s="130">
        <v>0</v>
      </c>
      <c r="AQ189" s="130">
        <v>0</v>
      </c>
      <c r="AR189" s="132">
        <v>0</v>
      </c>
      <c r="AS189" s="130">
        <v>0</v>
      </c>
      <c r="AT189" s="130">
        <v>0</v>
      </c>
      <c r="AU189" s="132">
        <v>0</v>
      </c>
      <c r="AV189" s="130">
        <v>0</v>
      </c>
      <c r="AW189" s="130">
        <v>0</v>
      </c>
      <c r="AX189" s="132">
        <v>0</v>
      </c>
      <c r="AY189" s="130">
        <v>0</v>
      </c>
      <c r="AZ189" s="130">
        <v>0</v>
      </c>
      <c r="BA189" s="132">
        <v>0</v>
      </c>
      <c r="BB189" s="130">
        <v>0</v>
      </c>
      <c r="BC189" s="130">
        <v>0</v>
      </c>
      <c r="BD189" s="132">
        <v>0</v>
      </c>
      <c r="BE189" s="130">
        <v>0</v>
      </c>
      <c r="BF189" s="130">
        <v>0</v>
      </c>
      <c r="BG189" s="132">
        <v>0</v>
      </c>
      <c r="BJ189" s="244">
        <v>0</v>
      </c>
      <c r="BK189" s="244">
        <v>0</v>
      </c>
      <c r="BL189" s="244">
        <v>0</v>
      </c>
      <c r="BM189" s="244">
        <v>0</v>
      </c>
    </row>
    <row r="190" spans="2:65" x14ac:dyDescent="0.25">
      <c r="B190" s="235">
        <v>182</v>
      </c>
      <c r="C190" s="248">
        <v>44</v>
      </c>
      <c r="D190" s="248">
        <v>9</v>
      </c>
      <c r="E190" s="248">
        <v>16</v>
      </c>
      <c r="F190" s="248">
        <v>6</v>
      </c>
      <c r="G190" s="248">
        <v>11</v>
      </c>
      <c r="H190" s="248">
        <v>1</v>
      </c>
      <c r="I190" s="235" t="s">
        <v>1619</v>
      </c>
      <c r="J190" s="235" t="s">
        <v>1619</v>
      </c>
      <c r="K190" s="131" t="s">
        <v>5</v>
      </c>
      <c r="L190" s="59" t="s">
        <v>5</v>
      </c>
      <c r="M190" s="132">
        <v>0</v>
      </c>
      <c r="N190" s="132">
        <v>0</v>
      </c>
      <c r="O190" s="132">
        <v>0</v>
      </c>
      <c r="P190" s="132">
        <v>0</v>
      </c>
      <c r="Q190" s="131" t="s">
        <v>5</v>
      </c>
      <c r="R190" s="139" t="s">
        <v>5</v>
      </c>
      <c r="S190" s="138" t="s">
        <v>5</v>
      </c>
      <c r="T190" s="138" t="s">
        <v>5</v>
      </c>
      <c r="U190" s="138" t="s">
        <v>5</v>
      </c>
      <c r="V190" s="128" t="s">
        <v>5</v>
      </c>
      <c r="W190" s="138" t="s">
        <v>5</v>
      </c>
      <c r="X190" s="130">
        <v>0</v>
      </c>
      <c r="Y190" s="130">
        <v>0</v>
      </c>
      <c r="Z190" s="132">
        <v>0</v>
      </c>
      <c r="AA190" s="130">
        <v>0</v>
      </c>
      <c r="AB190" s="130">
        <v>0</v>
      </c>
      <c r="AC190" s="132">
        <v>0</v>
      </c>
      <c r="AD190" s="130">
        <v>0</v>
      </c>
      <c r="AE190" s="130">
        <v>0</v>
      </c>
      <c r="AF190" s="132">
        <v>0</v>
      </c>
      <c r="AG190" s="130">
        <v>0</v>
      </c>
      <c r="AH190" s="130">
        <v>0</v>
      </c>
      <c r="AI190" s="132">
        <v>0</v>
      </c>
      <c r="AJ190" s="130">
        <v>0</v>
      </c>
      <c r="AK190" s="130">
        <v>0</v>
      </c>
      <c r="AL190" s="132">
        <v>0</v>
      </c>
      <c r="AM190" s="130">
        <v>0</v>
      </c>
      <c r="AN190" s="130">
        <v>0</v>
      </c>
      <c r="AO190" s="132">
        <v>0</v>
      </c>
      <c r="AP190" s="130">
        <v>0</v>
      </c>
      <c r="AQ190" s="130">
        <v>0</v>
      </c>
      <c r="AR190" s="132">
        <v>0</v>
      </c>
      <c r="AS190" s="130">
        <v>0</v>
      </c>
      <c r="AT190" s="130">
        <v>0</v>
      </c>
      <c r="AU190" s="132">
        <v>0</v>
      </c>
      <c r="AV190" s="130">
        <v>0</v>
      </c>
      <c r="AW190" s="130">
        <v>0</v>
      </c>
      <c r="AX190" s="132">
        <v>0</v>
      </c>
      <c r="AY190" s="130">
        <v>0</v>
      </c>
      <c r="AZ190" s="130">
        <v>0</v>
      </c>
      <c r="BA190" s="132">
        <v>0</v>
      </c>
      <c r="BB190" s="130">
        <v>0</v>
      </c>
      <c r="BC190" s="130">
        <v>0</v>
      </c>
      <c r="BD190" s="132">
        <v>0</v>
      </c>
      <c r="BE190" s="130">
        <v>0</v>
      </c>
      <c r="BF190" s="130">
        <v>0</v>
      </c>
      <c r="BG190" s="132">
        <v>0</v>
      </c>
      <c r="BJ190" s="244">
        <v>0</v>
      </c>
      <c r="BK190" s="244">
        <v>0</v>
      </c>
      <c r="BL190" s="244">
        <v>0</v>
      </c>
      <c r="BM190" s="244">
        <v>0</v>
      </c>
    </row>
    <row r="191" spans="2:65" x14ac:dyDescent="0.25">
      <c r="B191" s="235">
        <v>183</v>
      </c>
      <c r="C191" s="248">
        <v>44</v>
      </c>
      <c r="D191" s="248">
        <v>9</v>
      </c>
      <c r="E191" s="248">
        <v>16</v>
      </c>
      <c r="F191" s="248">
        <v>6</v>
      </c>
      <c r="G191" s="248">
        <v>11</v>
      </c>
      <c r="H191" s="248">
        <v>1</v>
      </c>
      <c r="I191" s="235" t="s">
        <v>1619</v>
      </c>
      <c r="J191" s="235" t="s">
        <v>1619</v>
      </c>
      <c r="K191" s="131" t="s">
        <v>5</v>
      </c>
      <c r="L191" s="59" t="s">
        <v>5</v>
      </c>
      <c r="M191" s="132">
        <v>0</v>
      </c>
      <c r="N191" s="132">
        <v>0</v>
      </c>
      <c r="O191" s="132">
        <v>0</v>
      </c>
      <c r="P191" s="132">
        <v>0</v>
      </c>
      <c r="Q191" s="131" t="s">
        <v>5</v>
      </c>
      <c r="R191" s="139" t="s">
        <v>5</v>
      </c>
      <c r="S191" s="138" t="s">
        <v>5</v>
      </c>
      <c r="T191" s="138" t="s">
        <v>5</v>
      </c>
      <c r="U191" s="138" t="s">
        <v>5</v>
      </c>
      <c r="V191" s="128" t="s">
        <v>5</v>
      </c>
      <c r="W191" s="138" t="s">
        <v>5</v>
      </c>
      <c r="X191" s="130">
        <v>0</v>
      </c>
      <c r="Y191" s="130">
        <v>0</v>
      </c>
      <c r="Z191" s="132">
        <v>0</v>
      </c>
      <c r="AA191" s="130">
        <v>0</v>
      </c>
      <c r="AB191" s="130">
        <v>0</v>
      </c>
      <c r="AC191" s="132">
        <v>0</v>
      </c>
      <c r="AD191" s="130">
        <v>0</v>
      </c>
      <c r="AE191" s="130">
        <v>0</v>
      </c>
      <c r="AF191" s="132">
        <v>0</v>
      </c>
      <c r="AG191" s="130">
        <v>0</v>
      </c>
      <c r="AH191" s="130">
        <v>0</v>
      </c>
      <c r="AI191" s="132">
        <v>0</v>
      </c>
      <c r="AJ191" s="130">
        <v>0</v>
      </c>
      <c r="AK191" s="130">
        <v>0</v>
      </c>
      <c r="AL191" s="132">
        <v>0</v>
      </c>
      <c r="AM191" s="130">
        <v>0</v>
      </c>
      <c r="AN191" s="130">
        <v>0</v>
      </c>
      <c r="AO191" s="132">
        <v>0</v>
      </c>
      <c r="AP191" s="130">
        <v>0</v>
      </c>
      <c r="AQ191" s="130">
        <v>0</v>
      </c>
      <c r="AR191" s="132">
        <v>0</v>
      </c>
      <c r="AS191" s="130">
        <v>0</v>
      </c>
      <c r="AT191" s="130">
        <v>0</v>
      </c>
      <c r="AU191" s="132">
        <v>0</v>
      </c>
      <c r="AV191" s="130">
        <v>0</v>
      </c>
      <c r="AW191" s="130">
        <v>0</v>
      </c>
      <c r="AX191" s="132">
        <v>0</v>
      </c>
      <c r="AY191" s="130">
        <v>0</v>
      </c>
      <c r="AZ191" s="130">
        <v>0</v>
      </c>
      <c r="BA191" s="132">
        <v>0</v>
      </c>
      <c r="BB191" s="130">
        <v>0</v>
      </c>
      <c r="BC191" s="130">
        <v>0</v>
      </c>
      <c r="BD191" s="132">
        <v>0</v>
      </c>
      <c r="BE191" s="130">
        <v>0</v>
      </c>
      <c r="BF191" s="130">
        <v>0</v>
      </c>
      <c r="BG191" s="132">
        <v>0</v>
      </c>
      <c r="BJ191" s="244">
        <v>0</v>
      </c>
      <c r="BK191" s="244">
        <v>0</v>
      </c>
      <c r="BL191" s="244">
        <v>0</v>
      </c>
      <c r="BM191" s="244">
        <v>0</v>
      </c>
    </row>
    <row r="192" spans="2:65" x14ac:dyDescent="0.25">
      <c r="B192" s="235">
        <v>184</v>
      </c>
      <c r="C192" s="248">
        <v>44</v>
      </c>
      <c r="D192" s="248">
        <v>9</v>
      </c>
      <c r="E192" s="248">
        <v>16</v>
      </c>
      <c r="F192" s="248">
        <v>6</v>
      </c>
      <c r="G192" s="248">
        <v>11</v>
      </c>
      <c r="H192" s="248">
        <v>1</v>
      </c>
      <c r="I192" s="235" t="s">
        <v>1619</v>
      </c>
      <c r="J192" s="235" t="s">
        <v>1619</v>
      </c>
      <c r="K192" s="131" t="s">
        <v>5</v>
      </c>
      <c r="L192" s="59" t="s">
        <v>5</v>
      </c>
      <c r="M192" s="132">
        <v>0</v>
      </c>
      <c r="N192" s="132">
        <v>0</v>
      </c>
      <c r="O192" s="132">
        <v>0</v>
      </c>
      <c r="P192" s="132">
        <v>0</v>
      </c>
      <c r="Q192" s="131" t="s">
        <v>5</v>
      </c>
      <c r="R192" s="139" t="s">
        <v>5</v>
      </c>
      <c r="S192" s="138" t="s">
        <v>5</v>
      </c>
      <c r="T192" s="138" t="s">
        <v>5</v>
      </c>
      <c r="U192" s="138" t="s">
        <v>5</v>
      </c>
      <c r="V192" s="128" t="s">
        <v>5</v>
      </c>
      <c r="W192" s="138" t="s">
        <v>5</v>
      </c>
      <c r="X192" s="130">
        <v>0</v>
      </c>
      <c r="Y192" s="130">
        <v>0</v>
      </c>
      <c r="Z192" s="132">
        <v>0</v>
      </c>
      <c r="AA192" s="130">
        <v>0</v>
      </c>
      <c r="AB192" s="130">
        <v>0</v>
      </c>
      <c r="AC192" s="132">
        <v>0</v>
      </c>
      <c r="AD192" s="130">
        <v>0</v>
      </c>
      <c r="AE192" s="130">
        <v>0</v>
      </c>
      <c r="AF192" s="132">
        <v>0</v>
      </c>
      <c r="AG192" s="130">
        <v>0</v>
      </c>
      <c r="AH192" s="130">
        <v>0</v>
      </c>
      <c r="AI192" s="132">
        <v>0</v>
      </c>
      <c r="AJ192" s="130">
        <v>0</v>
      </c>
      <c r="AK192" s="130">
        <v>0</v>
      </c>
      <c r="AL192" s="132">
        <v>0</v>
      </c>
      <c r="AM192" s="130">
        <v>0</v>
      </c>
      <c r="AN192" s="130">
        <v>0</v>
      </c>
      <c r="AO192" s="132">
        <v>0</v>
      </c>
      <c r="AP192" s="130">
        <v>0</v>
      </c>
      <c r="AQ192" s="130">
        <v>0</v>
      </c>
      <c r="AR192" s="132">
        <v>0</v>
      </c>
      <c r="AS192" s="130">
        <v>0</v>
      </c>
      <c r="AT192" s="130">
        <v>0</v>
      </c>
      <c r="AU192" s="132">
        <v>0</v>
      </c>
      <c r="AV192" s="130">
        <v>0</v>
      </c>
      <c r="AW192" s="130">
        <v>0</v>
      </c>
      <c r="AX192" s="132">
        <v>0</v>
      </c>
      <c r="AY192" s="130">
        <v>0</v>
      </c>
      <c r="AZ192" s="130">
        <v>0</v>
      </c>
      <c r="BA192" s="132">
        <v>0</v>
      </c>
      <c r="BB192" s="130">
        <v>0</v>
      </c>
      <c r="BC192" s="130">
        <v>0</v>
      </c>
      <c r="BD192" s="132">
        <v>0</v>
      </c>
      <c r="BE192" s="130">
        <v>0</v>
      </c>
      <c r="BF192" s="130">
        <v>0</v>
      </c>
      <c r="BG192" s="132">
        <v>0</v>
      </c>
      <c r="BJ192" s="244">
        <v>0</v>
      </c>
      <c r="BK192" s="244">
        <v>0</v>
      </c>
      <c r="BL192" s="244">
        <v>0</v>
      </c>
      <c r="BM192" s="244">
        <v>0</v>
      </c>
    </row>
    <row r="193" spans="2:65" x14ac:dyDescent="0.25">
      <c r="B193" s="235">
        <v>185</v>
      </c>
      <c r="C193" s="248">
        <v>44</v>
      </c>
      <c r="D193" s="248">
        <v>9</v>
      </c>
      <c r="E193" s="248">
        <v>16</v>
      </c>
      <c r="F193" s="248">
        <v>6</v>
      </c>
      <c r="G193" s="248">
        <v>11</v>
      </c>
      <c r="H193" s="248">
        <v>1</v>
      </c>
      <c r="I193" s="235" t="s">
        <v>1619</v>
      </c>
      <c r="J193" s="235" t="s">
        <v>1619</v>
      </c>
      <c r="K193" s="131" t="s">
        <v>5</v>
      </c>
      <c r="L193" s="59" t="s">
        <v>5</v>
      </c>
      <c r="M193" s="132">
        <v>0</v>
      </c>
      <c r="N193" s="132">
        <v>0</v>
      </c>
      <c r="O193" s="132">
        <v>0</v>
      </c>
      <c r="P193" s="132">
        <v>0</v>
      </c>
      <c r="Q193" s="131" t="s">
        <v>5</v>
      </c>
      <c r="R193" s="139" t="s">
        <v>5</v>
      </c>
      <c r="S193" s="138" t="s">
        <v>5</v>
      </c>
      <c r="T193" s="138" t="s">
        <v>5</v>
      </c>
      <c r="U193" s="138" t="s">
        <v>5</v>
      </c>
      <c r="V193" s="128" t="s">
        <v>5</v>
      </c>
      <c r="W193" s="138" t="s">
        <v>5</v>
      </c>
      <c r="X193" s="130">
        <v>0</v>
      </c>
      <c r="Y193" s="130">
        <v>0</v>
      </c>
      <c r="Z193" s="132">
        <v>0</v>
      </c>
      <c r="AA193" s="130">
        <v>0</v>
      </c>
      <c r="AB193" s="130">
        <v>0</v>
      </c>
      <c r="AC193" s="132">
        <v>0</v>
      </c>
      <c r="AD193" s="130">
        <v>0</v>
      </c>
      <c r="AE193" s="130">
        <v>0</v>
      </c>
      <c r="AF193" s="132">
        <v>0</v>
      </c>
      <c r="AG193" s="130">
        <v>0</v>
      </c>
      <c r="AH193" s="130">
        <v>0</v>
      </c>
      <c r="AI193" s="132">
        <v>0</v>
      </c>
      <c r="AJ193" s="130">
        <v>0</v>
      </c>
      <c r="AK193" s="130">
        <v>0</v>
      </c>
      <c r="AL193" s="132">
        <v>0</v>
      </c>
      <c r="AM193" s="130">
        <v>0</v>
      </c>
      <c r="AN193" s="130">
        <v>0</v>
      </c>
      <c r="AO193" s="132">
        <v>0</v>
      </c>
      <c r="AP193" s="130">
        <v>0</v>
      </c>
      <c r="AQ193" s="130">
        <v>0</v>
      </c>
      <c r="AR193" s="132">
        <v>0</v>
      </c>
      <c r="AS193" s="130">
        <v>0</v>
      </c>
      <c r="AT193" s="130">
        <v>0</v>
      </c>
      <c r="AU193" s="132">
        <v>0</v>
      </c>
      <c r="AV193" s="130">
        <v>0</v>
      </c>
      <c r="AW193" s="130">
        <v>0</v>
      </c>
      <c r="AX193" s="132">
        <v>0</v>
      </c>
      <c r="AY193" s="130">
        <v>0</v>
      </c>
      <c r="AZ193" s="130">
        <v>0</v>
      </c>
      <c r="BA193" s="132">
        <v>0</v>
      </c>
      <c r="BB193" s="130">
        <v>0</v>
      </c>
      <c r="BC193" s="130">
        <v>0</v>
      </c>
      <c r="BD193" s="132">
        <v>0</v>
      </c>
      <c r="BE193" s="130">
        <v>0</v>
      </c>
      <c r="BF193" s="130">
        <v>0</v>
      </c>
      <c r="BG193" s="132">
        <v>0</v>
      </c>
      <c r="BJ193" s="244">
        <v>0</v>
      </c>
      <c r="BK193" s="244">
        <v>0</v>
      </c>
      <c r="BL193" s="244">
        <v>0</v>
      </c>
      <c r="BM193" s="244">
        <v>0</v>
      </c>
    </row>
    <row r="194" spans="2:65" x14ac:dyDescent="0.25">
      <c r="B194" s="235">
        <v>186</v>
      </c>
      <c r="C194" s="248">
        <v>44</v>
      </c>
      <c r="D194" s="248">
        <v>9</v>
      </c>
      <c r="E194" s="248">
        <v>16</v>
      </c>
      <c r="F194" s="248">
        <v>6</v>
      </c>
      <c r="G194" s="248">
        <v>11</v>
      </c>
      <c r="H194" s="248">
        <v>1</v>
      </c>
      <c r="I194" s="235" t="s">
        <v>1619</v>
      </c>
      <c r="J194" s="235" t="s">
        <v>1619</v>
      </c>
      <c r="K194" s="131" t="s">
        <v>5</v>
      </c>
      <c r="L194" s="59" t="s">
        <v>5</v>
      </c>
      <c r="M194" s="132">
        <v>0</v>
      </c>
      <c r="N194" s="132">
        <v>0</v>
      </c>
      <c r="O194" s="132">
        <v>0</v>
      </c>
      <c r="P194" s="132">
        <v>0</v>
      </c>
      <c r="Q194" s="131" t="s">
        <v>5</v>
      </c>
      <c r="R194" s="139" t="s">
        <v>5</v>
      </c>
      <c r="S194" s="138" t="s">
        <v>5</v>
      </c>
      <c r="T194" s="138" t="s">
        <v>5</v>
      </c>
      <c r="U194" s="138" t="s">
        <v>5</v>
      </c>
      <c r="V194" s="128" t="s">
        <v>5</v>
      </c>
      <c r="W194" s="138" t="s">
        <v>5</v>
      </c>
      <c r="X194" s="130">
        <v>0</v>
      </c>
      <c r="Y194" s="130">
        <v>0</v>
      </c>
      <c r="Z194" s="132">
        <v>0</v>
      </c>
      <c r="AA194" s="130">
        <v>0</v>
      </c>
      <c r="AB194" s="130">
        <v>0</v>
      </c>
      <c r="AC194" s="132">
        <v>0</v>
      </c>
      <c r="AD194" s="130">
        <v>0</v>
      </c>
      <c r="AE194" s="130">
        <v>0</v>
      </c>
      <c r="AF194" s="132">
        <v>0</v>
      </c>
      <c r="AG194" s="130">
        <v>0</v>
      </c>
      <c r="AH194" s="130">
        <v>0</v>
      </c>
      <c r="AI194" s="132">
        <v>0</v>
      </c>
      <c r="AJ194" s="130">
        <v>0</v>
      </c>
      <c r="AK194" s="130">
        <v>0</v>
      </c>
      <c r="AL194" s="132">
        <v>0</v>
      </c>
      <c r="AM194" s="130">
        <v>0</v>
      </c>
      <c r="AN194" s="130">
        <v>0</v>
      </c>
      <c r="AO194" s="132">
        <v>0</v>
      </c>
      <c r="AP194" s="130">
        <v>0</v>
      </c>
      <c r="AQ194" s="130">
        <v>0</v>
      </c>
      <c r="AR194" s="132">
        <v>0</v>
      </c>
      <c r="AS194" s="130">
        <v>0</v>
      </c>
      <c r="AT194" s="130">
        <v>0</v>
      </c>
      <c r="AU194" s="132">
        <v>0</v>
      </c>
      <c r="AV194" s="130">
        <v>0</v>
      </c>
      <c r="AW194" s="130">
        <v>0</v>
      </c>
      <c r="AX194" s="132">
        <v>0</v>
      </c>
      <c r="AY194" s="130">
        <v>0</v>
      </c>
      <c r="AZ194" s="130">
        <v>0</v>
      </c>
      <c r="BA194" s="132">
        <v>0</v>
      </c>
      <c r="BB194" s="130">
        <v>0</v>
      </c>
      <c r="BC194" s="130">
        <v>0</v>
      </c>
      <c r="BD194" s="132">
        <v>0</v>
      </c>
      <c r="BE194" s="130">
        <v>0</v>
      </c>
      <c r="BF194" s="130">
        <v>0</v>
      </c>
      <c r="BG194" s="132">
        <v>0</v>
      </c>
      <c r="BJ194" s="244">
        <v>0</v>
      </c>
      <c r="BK194" s="244">
        <v>0</v>
      </c>
      <c r="BL194" s="244">
        <v>0</v>
      </c>
      <c r="BM194" s="244">
        <v>0</v>
      </c>
    </row>
    <row r="195" spans="2:65" x14ac:dyDescent="0.25">
      <c r="B195" s="235">
        <v>187</v>
      </c>
      <c r="C195" s="248">
        <v>44</v>
      </c>
      <c r="D195" s="248">
        <v>9</v>
      </c>
      <c r="E195" s="248">
        <v>16</v>
      </c>
      <c r="F195" s="248">
        <v>6</v>
      </c>
      <c r="G195" s="248">
        <v>11</v>
      </c>
      <c r="H195" s="248">
        <v>1</v>
      </c>
      <c r="I195" s="235" t="s">
        <v>1619</v>
      </c>
      <c r="J195" s="235" t="s">
        <v>1619</v>
      </c>
      <c r="K195" s="131" t="s">
        <v>5</v>
      </c>
      <c r="L195" s="59" t="s">
        <v>5</v>
      </c>
      <c r="M195" s="132">
        <v>0</v>
      </c>
      <c r="N195" s="132">
        <v>0</v>
      </c>
      <c r="O195" s="132">
        <v>0</v>
      </c>
      <c r="P195" s="132">
        <v>0</v>
      </c>
      <c r="Q195" s="131" t="s">
        <v>5</v>
      </c>
      <c r="R195" s="139" t="s">
        <v>5</v>
      </c>
      <c r="S195" s="138" t="s">
        <v>5</v>
      </c>
      <c r="T195" s="138" t="s">
        <v>5</v>
      </c>
      <c r="U195" s="138" t="s">
        <v>5</v>
      </c>
      <c r="V195" s="128" t="s">
        <v>5</v>
      </c>
      <c r="W195" s="138" t="s">
        <v>5</v>
      </c>
      <c r="X195" s="130">
        <v>0</v>
      </c>
      <c r="Y195" s="130">
        <v>0</v>
      </c>
      <c r="Z195" s="132">
        <v>0</v>
      </c>
      <c r="AA195" s="130">
        <v>0</v>
      </c>
      <c r="AB195" s="130">
        <v>0</v>
      </c>
      <c r="AC195" s="132">
        <v>0</v>
      </c>
      <c r="AD195" s="130">
        <v>0</v>
      </c>
      <c r="AE195" s="130">
        <v>0</v>
      </c>
      <c r="AF195" s="132">
        <v>0</v>
      </c>
      <c r="AG195" s="130">
        <v>0</v>
      </c>
      <c r="AH195" s="130">
        <v>0</v>
      </c>
      <c r="AI195" s="132">
        <v>0</v>
      </c>
      <c r="AJ195" s="130">
        <v>0</v>
      </c>
      <c r="AK195" s="130">
        <v>0</v>
      </c>
      <c r="AL195" s="132">
        <v>0</v>
      </c>
      <c r="AM195" s="130">
        <v>0</v>
      </c>
      <c r="AN195" s="130">
        <v>0</v>
      </c>
      <c r="AO195" s="132">
        <v>0</v>
      </c>
      <c r="AP195" s="130">
        <v>0</v>
      </c>
      <c r="AQ195" s="130">
        <v>0</v>
      </c>
      <c r="AR195" s="132">
        <v>0</v>
      </c>
      <c r="AS195" s="130">
        <v>0</v>
      </c>
      <c r="AT195" s="130">
        <v>0</v>
      </c>
      <c r="AU195" s="132">
        <v>0</v>
      </c>
      <c r="AV195" s="130">
        <v>0</v>
      </c>
      <c r="AW195" s="130">
        <v>0</v>
      </c>
      <c r="AX195" s="132">
        <v>0</v>
      </c>
      <c r="AY195" s="130">
        <v>0</v>
      </c>
      <c r="AZ195" s="130">
        <v>0</v>
      </c>
      <c r="BA195" s="132">
        <v>0</v>
      </c>
      <c r="BB195" s="130">
        <v>0</v>
      </c>
      <c r="BC195" s="130">
        <v>0</v>
      </c>
      <c r="BD195" s="132">
        <v>0</v>
      </c>
      <c r="BE195" s="130">
        <v>0</v>
      </c>
      <c r="BF195" s="130">
        <v>0</v>
      </c>
      <c r="BG195" s="132">
        <v>0</v>
      </c>
      <c r="BJ195" s="244">
        <v>0</v>
      </c>
      <c r="BK195" s="244">
        <v>0</v>
      </c>
      <c r="BL195" s="244">
        <v>0</v>
      </c>
      <c r="BM195" s="244">
        <v>0</v>
      </c>
    </row>
    <row r="196" spans="2:65" x14ac:dyDescent="0.25">
      <c r="B196" s="235">
        <v>188</v>
      </c>
      <c r="C196" s="248">
        <v>44</v>
      </c>
      <c r="D196" s="248">
        <v>9</v>
      </c>
      <c r="E196" s="248">
        <v>16</v>
      </c>
      <c r="F196" s="248">
        <v>6</v>
      </c>
      <c r="G196" s="248">
        <v>11</v>
      </c>
      <c r="H196" s="248">
        <v>1</v>
      </c>
      <c r="I196" s="235" t="s">
        <v>1619</v>
      </c>
      <c r="J196" s="235" t="s">
        <v>1619</v>
      </c>
      <c r="K196" s="131" t="s">
        <v>5</v>
      </c>
      <c r="L196" s="59" t="s">
        <v>5</v>
      </c>
      <c r="M196" s="132">
        <v>0</v>
      </c>
      <c r="N196" s="132">
        <v>0</v>
      </c>
      <c r="O196" s="132">
        <v>0</v>
      </c>
      <c r="P196" s="132">
        <v>0</v>
      </c>
      <c r="Q196" s="131" t="s">
        <v>5</v>
      </c>
      <c r="R196" s="139" t="s">
        <v>5</v>
      </c>
      <c r="S196" s="138" t="s">
        <v>5</v>
      </c>
      <c r="T196" s="138" t="s">
        <v>5</v>
      </c>
      <c r="U196" s="138" t="s">
        <v>5</v>
      </c>
      <c r="V196" s="128" t="s">
        <v>5</v>
      </c>
      <c r="W196" s="138" t="s">
        <v>5</v>
      </c>
      <c r="X196" s="130">
        <v>0</v>
      </c>
      <c r="Y196" s="130">
        <v>0</v>
      </c>
      <c r="Z196" s="132">
        <v>0</v>
      </c>
      <c r="AA196" s="130">
        <v>0</v>
      </c>
      <c r="AB196" s="130">
        <v>0</v>
      </c>
      <c r="AC196" s="132">
        <v>0</v>
      </c>
      <c r="AD196" s="130">
        <v>0</v>
      </c>
      <c r="AE196" s="130">
        <v>0</v>
      </c>
      <c r="AF196" s="132">
        <v>0</v>
      </c>
      <c r="AG196" s="130">
        <v>0</v>
      </c>
      <c r="AH196" s="130">
        <v>0</v>
      </c>
      <c r="AI196" s="132">
        <v>0</v>
      </c>
      <c r="AJ196" s="130">
        <v>0</v>
      </c>
      <c r="AK196" s="130">
        <v>0</v>
      </c>
      <c r="AL196" s="132">
        <v>0</v>
      </c>
      <c r="AM196" s="130">
        <v>0</v>
      </c>
      <c r="AN196" s="130">
        <v>0</v>
      </c>
      <c r="AO196" s="132">
        <v>0</v>
      </c>
      <c r="AP196" s="130">
        <v>0</v>
      </c>
      <c r="AQ196" s="130">
        <v>0</v>
      </c>
      <c r="AR196" s="132">
        <v>0</v>
      </c>
      <c r="AS196" s="130">
        <v>0</v>
      </c>
      <c r="AT196" s="130">
        <v>0</v>
      </c>
      <c r="AU196" s="132">
        <v>0</v>
      </c>
      <c r="AV196" s="130">
        <v>0</v>
      </c>
      <c r="AW196" s="130">
        <v>0</v>
      </c>
      <c r="AX196" s="132">
        <v>0</v>
      </c>
      <c r="AY196" s="130">
        <v>0</v>
      </c>
      <c r="AZ196" s="130">
        <v>0</v>
      </c>
      <c r="BA196" s="132">
        <v>0</v>
      </c>
      <c r="BB196" s="130">
        <v>0</v>
      </c>
      <c r="BC196" s="130">
        <v>0</v>
      </c>
      <c r="BD196" s="132">
        <v>0</v>
      </c>
      <c r="BE196" s="130">
        <v>0</v>
      </c>
      <c r="BF196" s="130">
        <v>0</v>
      </c>
      <c r="BG196" s="132">
        <v>0</v>
      </c>
      <c r="BJ196" s="244">
        <v>0</v>
      </c>
      <c r="BK196" s="244">
        <v>0</v>
      </c>
      <c r="BL196" s="244">
        <v>0</v>
      </c>
      <c r="BM196" s="244">
        <v>0</v>
      </c>
    </row>
    <row r="197" spans="2:65" x14ac:dyDescent="0.25">
      <c r="B197" s="235">
        <v>189</v>
      </c>
      <c r="C197" s="248">
        <v>44</v>
      </c>
      <c r="D197" s="248">
        <v>9</v>
      </c>
      <c r="E197" s="248">
        <v>16</v>
      </c>
      <c r="F197" s="248">
        <v>6</v>
      </c>
      <c r="G197" s="248">
        <v>11</v>
      </c>
      <c r="H197" s="248">
        <v>1</v>
      </c>
      <c r="I197" s="235" t="s">
        <v>1619</v>
      </c>
      <c r="J197" s="235" t="s">
        <v>1619</v>
      </c>
      <c r="K197" s="131" t="s">
        <v>5</v>
      </c>
      <c r="L197" s="59" t="s">
        <v>5</v>
      </c>
      <c r="M197" s="132">
        <v>0</v>
      </c>
      <c r="N197" s="132">
        <v>0</v>
      </c>
      <c r="O197" s="132">
        <v>0</v>
      </c>
      <c r="P197" s="132">
        <v>0</v>
      </c>
      <c r="Q197" s="131" t="s">
        <v>5</v>
      </c>
      <c r="R197" s="139" t="s">
        <v>5</v>
      </c>
      <c r="S197" s="138" t="s">
        <v>5</v>
      </c>
      <c r="T197" s="138" t="s">
        <v>5</v>
      </c>
      <c r="U197" s="138" t="s">
        <v>5</v>
      </c>
      <c r="V197" s="128" t="s">
        <v>5</v>
      </c>
      <c r="W197" s="138" t="s">
        <v>5</v>
      </c>
      <c r="X197" s="130">
        <v>0</v>
      </c>
      <c r="Y197" s="130">
        <v>0</v>
      </c>
      <c r="Z197" s="132">
        <v>0</v>
      </c>
      <c r="AA197" s="130">
        <v>0</v>
      </c>
      <c r="AB197" s="130">
        <v>0</v>
      </c>
      <c r="AC197" s="132">
        <v>0</v>
      </c>
      <c r="AD197" s="130">
        <v>0</v>
      </c>
      <c r="AE197" s="130">
        <v>0</v>
      </c>
      <c r="AF197" s="132">
        <v>0</v>
      </c>
      <c r="AG197" s="130">
        <v>0</v>
      </c>
      <c r="AH197" s="130">
        <v>0</v>
      </c>
      <c r="AI197" s="132">
        <v>0</v>
      </c>
      <c r="AJ197" s="130">
        <v>0</v>
      </c>
      <c r="AK197" s="130">
        <v>0</v>
      </c>
      <c r="AL197" s="132">
        <v>0</v>
      </c>
      <c r="AM197" s="130">
        <v>0</v>
      </c>
      <c r="AN197" s="130">
        <v>0</v>
      </c>
      <c r="AO197" s="132">
        <v>0</v>
      </c>
      <c r="AP197" s="130">
        <v>0</v>
      </c>
      <c r="AQ197" s="130">
        <v>0</v>
      </c>
      <c r="AR197" s="132">
        <v>0</v>
      </c>
      <c r="AS197" s="130">
        <v>0</v>
      </c>
      <c r="AT197" s="130">
        <v>0</v>
      </c>
      <c r="AU197" s="132">
        <v>0</v>
      </c>
      <c r="AV197" s="130">
        <v>0</v>
      </c>
      <c r="AW197" s="130">
        <v>0</v>
      </c>
      <c r="AX197" s="132">
        <v>0</v>
      </c>
      <c r="AY197" s="130">
        <v>0</v>
      </c>
      <c r="AZ197" s="130">
        <v>0</v>
      </c>
      <c r="BA197" s="132">
        <v>0</v>
      </c>
      <c r="BB197" s="130">
        <v>0</v>
      </c>
      <c r="BC197" s="130">
        <v>0</v>
      </c>
      <c r="BD197" s="132">
        <v>0</v>
      </c>
      <c r="BE197" s="130">
        <v>0</v>
      </c>
      <c r="BF197" s="130">
        <v>0</v>
      </c>
      <c r="BG197" s="132">
        <v>0</v>
      </c>
      <c r="BJ197" s="244">
        <v>0</v>
      </c>
      <c r="BK197" s="244">
        <v>0</v>
      </c>
      <c r="BL197" s="244">
        <v>0</v>
      </c>
      <c r="BM197" s="244">
        <v>0</v>
      </c>
    </row>
    <row r="198" spans="2:65" x14ac:dyDescent="0.25">
      <c r="B198" s="235">
        <v>190</v>
      </c>
      <c r="C198" s="248">
        <v>44</v>
      </c>
      <c r="D198" s="248">
        <v>9</v>
      </c>
      <c r="E198" s="248">
        <v>16</v>
      </c>
      <c r="F198" s="248">
        <v>6</v>
      </c>
      <c r="G198" s="248">
        <v>11</v>
      </c>
      <c r="H198" s="248">
        <v>1</v>
      </c>
      <c r="I198" s="235" t="s">
        <v>1619</v>
      </c>
      <c r="J198" s="235" t="s">
        <v>1619</v>
      </c>
      <c r="K198" s="131" t="s">
        <v>5</v>
      </c>
      <c r="L198" s="59" t="s">
        <v>5</v>
      </c>
      <c r="M198" s="132">
        <v>0</v>
      </c>
      <c r="N198" s="132">
        <v>0</v>
      </c>
      <c r="O198" s="132">
        <v>0</v>
      </c>
      <c r="P198" s="132">
        <v>0</v>
      </c>
      <c r="Q198" s="131" t="s">
        <v>5</v>
      </c>
      <c r="R198" s="139" t="s">
        <v>5</v>
      </c>
      <c r="S198" s="138" t="s">
        <v>5</v>
      </c>
      <c r="T198" s="138" t="s">
        <v>5</v>
      </c>
      <c r="U198" s="138" t="s">
        <v>5</v>
      </c>
      <c r="V198" s="128" t="s">
        <v>5</v>
      </c>
      <c r="W198" s="138" t="s">
        <v>5</v>
      </c>
      <c r="X198" s="130">
        <v>0</v>
      </c>
      <c r="Y198" s="130">
        <v>0</v>
      </c>
      <c r="Z198" s="132">
        <v>0</v>
      </c>
      <c r="AA198" s="130">
        <v>0</v>
      </c>
      <c r="AB198" s="130">
        <v>0</v>
      </c>
      <c r="AC198" s="132">
        <v>0</v>
      </c>
      <c r="AD198" s="130">
        <v>0</v>
      </c>
      <c r="AE198" s="130">
        <v>0</v>
      </c>
      <c r="AF198" s="132">
        <v>0</v>
      </c>
      <c r="AG198" s="130">
        <v>0</v>
      </c>
      <c r="AH198" s="130">
        <v>0</v>
      </c>
      <c r="AI198" s="132">
        <v>0</v>
      </c>
      <c r="AJ198" s="130">
        <v>0</v>
      </c>
      <c r="AK198" s="130">
        <v>0</v>
      </c>
      <c r="AL198" s="132">
        <v>0</v>
      </c>
      <c r="AM198" s="130">
        <v>0</v>
      </c>
      <c r="AN198" s="130">
        <v>0</v>
      </c>
      <c r="AO198" s="132">
        <v>0</v>
      </c>
      <c r="AP198" s="130">
        <v>0</v>
      </c>
      <c r="AQ198" s="130">
        <v>0</v>
      </c>
      <c r="AR198" s="132">
        <v>0</v>
      </c>
      <c r="AS198" s="130">
        <v>0</v>
      </c>
      <c r="AT198" s="130">
        <v>0</v>
      </c>
      <c r="AU198" s="132">
        <v>0</v>
      </c>
      <c r="AV198" s="130">
        <v>0</v>
      </c>
      <c r="AW198" s="130">
        <v>0</v>
      </c>
      <c r="AX198" s="132">
        <v>0</v>
      </c>
      <c r="AY198" s="130">
        <v>0</v>
      </c>
      <c r="AZ198" s="130">
        <v>0</v>
      </c>
      <c r="BA198" s="132">
        <v>0</v>
      </c>
      <c r="BB198" s="130">
        <v>0</v>
      </c>
      <c r="BC198" s="130">
        <v>0</v>
      </c>
      <c r="BD198" s="132">
        <v>0</v>
      </c>
      <c r="BE198" s="130">
        <v>0</v>
      </c>
      <c r="BF198" s="130">
        <v>0</v>
      </c>
      <c r="BG198" s="132">
        <v>0</v>
      </c>
      <c r="BJ198" s="244">
        <v>0</v>
      </c>
      <c r="BK198" s="244">
        <v>0</v>
      </c>
      <c r="BL198" s="244">
        <v>0</v>
      </c>
      <c r="BM198" s="244">
        <v>0</v>
      </c>
    </row>
    <row r="199" spans="2:65" x14ac:dyDescent="0.25">
      <c r="B199" s="235">
        <v>191</v>
      </c>
      <c r="C199" s="248">
        <v>44</v>
      </c>
      <c r="D199" s="248">
        <v>9</v>
      </c>
      <c r="E199" s="248">
        <v>16</v>
      </c>
      <c r="F199" s="248">
        <v>6</v>
      </c>
      <c r="G199" s="248">
        <v>11</v>
      </c>
      <c r="H199" s="248">
        <v>1</v>
      </c>
      <c r="I199" s="235" t="s">
        <v>1619</v>
      </c>
      <c r="J199" s="235" t="s">
        <v>1619</v>
      </c>
      <c r="K199" s="131" t="s">
        <v>5</v>
      </c>
      <c r="L199" s="59" t="s">
        <v>5</v>
      </c>
      <c r="M199" s="132">
        <v>0</v>
      </c>
      <c r="N199" s="132">
        <v>0</v>
      </c>
      <c r="O199" s="132">
        <v>0</v>
      </c>
      <c r="P199" s="132">
        <v>0</v>
      </c>
      <c r="Q199" s="131" t="s">
        <v>5</v>
      </c>
      <c r="R199" s="139" t="s">
        <v>5</v>
      </c>
      <c r="S199" s="138" t="s">
        <v>5</v>
      </c>
      <c r="T199" s="138" t="s">
        <v>5</v>
      </c>
      <c r="U199" s="138" t="s">
        <v>5</v>
      </c>
      <c r="V199" s="128" t="s">
        <v>5</v>
      </c>
      <c r="W199" s="138" t="s">
        <v>5</v>
      </c>
      <c r="X199" s="130">
        <v>0</v>
      </c>
      <c r="Y199" s="130">
        <v>0</v>
      </c>
      <c r="Z199" s="132">
        <v>0</v>
      </c>
      <c r="AA199" s="130">
        <v>0</v>
      </c>
      <c r="AB199" s="130">
        <v>0</v>
      </c>
      <c r="AC199" s="132">
        <v>0</v>
      </c>
      <c r="AD199" s="130">
        <v>0</v>
      </c>
      <c r="AE199" s="130">
        <v>0</v>
      </c>
      <c r="AF199" s="132">
        <v>0</v>
      </c>
      <c r="AG199" s="130">
        <v>0</v>
      </c>
      <c r="AH199" s="130">
        <v>0</v>
      </c>
      <c r="AI199" s="132">
        <v>0</v>
      </c>
      <c r="AJ199" s="130">
        <v>0</v>
      </c>
      <c r="AK199" s="130">
        <v>0</v>
      </c>
      <c r="AL199" s="132">
        <v>0</v>
      </c>
      <c r="AM199" s="130">
        <v>0</v>
      </c>
      <c r="AN199" s="130">
        <v>0</v>
      </c>
      <c r="AO199" s="132">
        <v>0</v>
      </c>
      <c r="AP199" s="130">
        <v>0</v>
      </c>
      <c r="AQ199" s="130">
        <v>0</v>
      </c>
      <c r="AR199" s="132">
        <v>0</v>
      </c>
      <c r="AS199" s="130">
        <v>0</v>
      </c>
      <c r="AT199" s="130">
        <v>0</v>
      </c>
      <c r="AU199" s="132">
        <v>0</v>
      </c>
      <c r="AV199" s="130">
        <v>0</v>
      </c>
      <c r="AW199" s="130">
        <v>0</v>
      </c>
      <c r="AX199" s="132">
        <v>0</v>
      </c>
      <c r="AY199" s="130">
        <v>0</v>
      </c>
      <c r="AZ199" s="130">
        <v>0</v>
      </c>
      <c r="BA199" s="132">
        <v>0</v>
      </c>
      <c r="BB199" s="130">
        <v>0</v>
      </c>
      <c r="BC199" s="130">
        <v>0</v>
      </c>
      <c r="BD199" s="132">
        <v>0</v>
      </c>
      <c r="BE199" s="130">
        <v>0</v>
      </c>
      <c r="BF199" s="130">
        <v>0</v>
      </c>
      <c r="BG199" s="132">
        <v>0</v>
      </c>
      <c r="BJ199" s="244">
        <v>0</v>
      </c>
      <c r="BK199" s="244">
        <v>0</v>
      </c>
      <c r="BL199" s="244">
        <v>0</v>
      </c>
      <c r="BM199" s="244">
        <v>0</v>
      </c>
    </row>
    <row r="200" spans="2:65" x14ac:dyDescent="0.25">
      <c r="B200" s="235">
        <v>192</v>
      </c>
      <c r="C200" s="248">
        <v>44</v>
      </c>
      <c r="D200" s="248">
        <v>9</v>
      </c>
      <c r="E200" s="248">
        <v>16</v>
      </c>
      <c r="F200" s="248">
        <v>6</v>
      </c>
      <c r="G200" s="248">
        <v>11</v>
      </c>
      <c r="H200" s="248">
        <v>1</v>
      </c>
      <c r="I200" s="235" t="s">
        <v>1619</v>
      </c>
      <c r="J200" s="235" t="s">
        <v>1619</v>
      </c>
      <c r="K200" s="131" t="s">
        <v>5</v>
      </c>
      <c r="L200" s="59" t="s">
        <v>5</v>
      </c>
      <c r="M200" s="132">
        <v>0</v>
      </c>
      <c r="N200" s="132">
        <v>0</v>
      </c>
      <c r="O200" s="132">
        <v>0</v>
      </c>
      <c r="P200" s="132">
        <v>0</v>
      </c>
      <c r="Q200" s="131" t="s">
        <v>5</v>
      </c>
      <c r="R200" s="139" t="s">
        <v>5</v>
      </c>
      <c r="S200" s="138" t="s">
        <v>5</v>
      </c>
      <c r="T200" s="138" t="s">
        <v>5</v>
      </c>
      <c r="U200" s="138" t="s">
        <v>5</v>
      </c>
      <c r="V200" s="128" t="s">
        <v>5</v>
      </c>
      <c r="W200" s="138" t="s">
        <v>5</v>
      </c>
      <c r="X200" s="130">
        <v>0</v>
      </c>
      <c r="Y200" s="130">
        <v>0</v>
      </c>
      <c r="Z200" s="132">
        <v>0</v>
      </c>
      <c r="AA200" s="130">
        <v>0</v>
      </c>
      <c r="AB200" s="130">
        <v>0</v>
      </c>
      <c r="AC200" s="132">
        <v>0</v>
      </c>
      <c r="AD200" s="130">
        <v>0</v>
      </c>
      <c r="AE200" s="130">
        <v>0</v>
      </c>
      <c r="AF200" s="132">
        <v>0</v>
      </c>
      <c r="AG200" s="130">
        <v>0</v>
      </c>
      <c r="AH200" s="130">
        <v>0</v>
      </c>
      <c r="AI200" s="132">
        <v>0</v>
      </c>
      <c r="AJ200" s="130">
        <v>0</v>
      </c>
      <c r="AK200" s="130">
        <v>0</v>
      </c>
      <c r="AL200" s="132">
        <v>0</v>
      </c>
      <c r="AM200" s="130">
        <v>0</v>
      </c>
      <c r="AN200" s="130">
        <v>0</v>
      </c>
      <c r="AO200" s="132">
        <v>0</v>
      </c>
      <c r="AP200" s="130">
        <v>0</v>
      </c>
      <c r="AQ200" s="130">
        <v>0</v>
      </c>
      <c r="AR200" s="132">
        <v>0</v>
      </c>
      <c r="AS200" s="130">
        <v>0</v>
      </c>
      <c r="AT200" s="130">
        <v>0</v>
      </c>
      <c r="AU200" s="132">
        <v>0</v>
      </c>
      <c r="AV200" s="130">
        <v>0</v>
      </c>
      <c r="AW200" s="130">
        <v>0</v>
      </c>
      <c r="AX200" s="132">
        <v>0</v>
      </c>
      <c r="AY200" s="130">
        <v>0</v>
      </c>
      <c r="AZ200" s="130">
        <v>0</v>
      </c>
      <c r="BA200" s="132">
        <v>0</v>
      </c>
      <c r="BB200" s="130">
        <v>0</v>
      </c>
      <c r="BC200" s="130">
        <v>0</v>
      </c>
      <c r="BD200" s="132">
        <v>0</v>
      </c>
      <c r="BE200" s="130">
        <v>0</v>
      </c>
      <c r="BF200" s="130">
        <v>0</v>
      </c>
      <c r="BG200" s="132">
        <v>0</v>
      </c>
      <c r="BJ200" s="244">
        <v>0</v>
      </c>
      <c r="BK200" s="244">
        <v>0</v>
      </c>
      <c r="BL200" s="244">
        <v>0</v>
      </c>
      <c r="BM200" s="244">
        <v>0</v>
      </c>
    </row>
    <row r="201" spans="2:65" x14ac:dyDescent="0.25">
      <c r="B201" s="235">
        <v>193</v>
      </c>
      <c r="C201" s="248">
        <v>44</v>
      </c>
      <c r="D201" s="248">
        <v>9</v>
      </c>
      <c r="E201" s="248">
        <v>16</v>
      </c>
      <c r="F201" s="248">
        <v>6</v>
      </c>
      <c r="G201" s="248">
        <v>11</v>
      </c>
      <c r="H201" s="248">
        <v>1</v>
      </c>
      <c r="I201" s="235" t="s">
        <v>1619</v>
      </c>
      <c r="J201" s="235" t="s">
        <v>1619</v>
      </c>
      <c r="K201" s="131" t="s">
        <v>5</v>
      </c>
      <c r="L201" s="59" t="s">
        <v>5</v>
      </c>
      <c r="M201" s="132">
        <v>0</v>
      </c>
      <c r="N201" s="132">
        <v>0</v>
      </c>
      <c r="O201" s="132">
        <v>0</v>
      </c>
      <c r="P201" s="132">
        <v>0</v>
      </c>
      <c r="Q201" s="131" t="s">
        <v>5</v>
      </c>
      <c r="R201" s="139" t="s">
        <v>5</v>
      </c>
      <c r="S201" s="138" t="s">
        <v>5</v>
      </c>
      <c r="T201" s="138" t="s">
        <v>5</v>
      </c>
      <c r="U201" s="138" t="s">
        <v>5</v>
      </c>
      <c r="V201" s="128" t="s">
        <v>5</v>
      </c>
      <c r="W201" s="138" t="s">
        <v>5</v>
      </c>
      <c r="X201" s="130">
        <v>0</v>
      </c>
      <c r="Y201" s="130">
        <v>0</v>
      </c>
      <c r="Z201" s="132">
        <v>0</v>
      </c>
      <c r="AA201" s="130">
        <v>0</v>
      </c>
      <c r="AB201" s="130">
        <v>0</v>
      </c>
      <c r="AC201" s="132">
        <v>0</v>
      </c>
      <c r="AD201" s="130">
        <v>0</v>
      </c>
      <c r="AE201" s="130">
        <v>0</v>
      </c>
      <c r="AF201" s="132">
        <v>0</v>
      </c>
      <c r="AG201" s="130">
        <v>0</v>
      </c>
      <c r="AH201" s="130">
        <v>0</v>
      </c>
      <c r="AI201" s="132">
        <v>0</v>
      </c>
      <c r="AJ201" s="130">
        <v>0</v>
      </c>
      <c r="AK201" s="130">
        <v>0</v>
      </c>
      <c r="AL201" s="132">
        <v>0</v>
      </c>
      <c r="AM201" s="130">
        <v>0</v>
      </c>
      <c r="AN201" s="130">
        <v>0</v>
      </c>
      <c r="AO201" s="132">
        <v>0</v>
      </c>
      <c r="AP201" s="130">
        <v>0</v>
      </c>
      <c r="AQ201" s="130">
        <v>0</v>
      </c>
      <c r="AR201" s="132">
        <v>0</v>
      </c>
      <c r="AS201" s="130">
        <v>0</v>
      </c>
      <c r="AT201" s="130">
        <v>0</v>
      </c>
      <c r="AU201" s="132">
        <v>0</v>
      </c>
      <c r="AV201" s="130">
        <v>0</v>
      </c>
      <c r="AW201" s="130">
        <v>0</v>
      </c>
      <c r="AX201" s="132">
        <v>0</v>
      </c>
      <c r="AY201" s="130">
        <v>0</v>
      </c>
      <c r="AZ201" s="130">
        <v>0</v>
      </c>
      <c r="BA201" s="132">
        <v>0</v>
      </c>
      <c r="BB201" s="130">
        <v>0</v>
      </c>
      <c r="BC201" s="130">
        <v>0</v>
      </c>
      <c r="BD201" s="132">
        <v>0</v>
      </c>
      <c r="BE201" s="130">
        <v>0</v>
      </c>
      <c r="BF201" s="130">
        <v>0</v>
      </c>
      <c r="BG201" s="132">
        <v>0</v>
      </c>
      <c r="BJ201" s="244">
        <v>0</v>
      </c>
      <c r="BK201" s="244">
        <v>0</v>
      </c>
      <c r="BL201" s="244">
        <v>0</v>
      </c>
      <c r="BM201" s="244">
        <v>0</v>
      </c>
    </row>
    <row r="202" spans="2:65" x14ac:dyDescent="0.25">
      <c r="B202" s="235">
        <v>194</v>
      </c>
      <c r="C202" s="248">
        <v>44</v>
      </c>
      <c r="D202" s="248">
        <v>9</v>
      </c>
      <c r="E202" s="248">
        <v>16</v>
      </c>
      <c r="F202" s="248">
        <v>6</v>
      </c>
      <c r="G202" s="248">
        <v>11</v>
      </c>
      <c r="H202" s="248">
        <v>1</v>
      </c>
      <c r="I202" s="235" t="s">
        <v>1619</v>
      </c>
      <c r="J202" s="235" t="s">
        <v>1619</v>
      </c>
      <c r="K202" s="131" t="s">
        <v>5</v>
      </c>
      <c r="L202" s="59" t="s">
        <v>5</v>
      </c>
      <c r="M202" s="132">
        <v>0</v>
      </c>
      <c r="N202" s="132">
        <v>0</v>
      </c>
      <c r="O202" s="132">
        <v>0</v>
      </c>
      <c r="P202" s="132">
        <v>0</v>
      </c>
      <c r="Q202" s="131" t="s">
        <v>5</v>
      </c>
      <c r="R202" s="139" t="s">
        <v>5</v>
      </c>
      <c r="S202" s="138" t="s">
        <v>5</v>
      </c>
      <c r="T202" s="138" t="s">
        <v>5</v>
      </c>
      <c r="U202" s="138" t="s">
        <v>5</v>
      </c>
      <c r="V202" s="128" t="s">
        <v>5</v>
      </c>
      <c r="W202" s="138" t="s">
        <v>5</v>
      </c>
      <c r="X202" s="130">
        <v>0</v>
      </c>
      <c r="Y202" s="130">
        <v>0</v>
      </c>
      <c r="Z202" s="132">
        <v>0</v>
      </c>
      <c r="AA202" s="130">
        <v>0</v>
      </c>
      <c r="AB202" s="130">
        <v>0</v>
      </c>
      <c r="AC202" s="132">
        <v>0</v>
      </c>
      <c r="AD202" s="130">
        <v>0</v>
      </c>
      <c r="AE202" s="130">
        <v>0</v>
      </c>
      <c r="AF202" s="132">
        <v>0</v>
      </c>
      <c r="AG202" s="130">
        <v>0</v>
      </c>
      <c r="AH202" s="130">
        <v>0</v>
      </c>
      <c r="AI202" s="132">
        <v>0</v>
      </c>
      <c r="AJ202" s="130">
        <v>0</v>
      </c>
      <c r="AK202" s="130">
        <v>0</v>
      </c>
      <c r="AL202" s="132">
        <v>0</v>
      </c>
      <c r="AM202" s="130">
        <v>0</v>
      </c>
      <c r="AN202" s="130">
        <v>0</v>
      </c>
      <c r="AO202" s="132">
        <v>0</v>
      </c>
      <c r="AP202" s="130">
        <v>0</v>
      </c>
      <c r="AQ202" s="130">
        <v>0</v>
      </c>
      <c r="AR202" s="132">
        <v>0</v>
      </c>
      <c r="AS202" s="130">
        <v>0</v>
      </c>
      <c r="AT202" s="130">
        <v>0</v>
      </c>
      <c r="AU202" s="132">
        <v>0</v>
      </c>
      <c r="AV202" s="130">
        <v>0</v>
      </c>
      <c r="AW202" s="130">
        <v>0</v>
      </c>
      <c r="AX202" s="132">
        <v>0</v>
      </c>
      <c r="AY202" s="130">
        <v>0</v>
      </c>
      <c r="AZ202" s="130">
        <v>0</v>
      </c>
      <c r="BA202" s="132">
        <v>0</v>
      </c>
      <c r="BB202" s="130">
        <v>0</v>
      </c>
      <c r="BC202" s="130">
        <v>0</v>
      </c>
      <c r="BD202" s="132">
        <v>0</v>
      </c>
      <c r="BE202" s="130">
        <v>0</v>
      </c>
      <c r="BF202" s="130">
        <v>0</v>
      </c>
      <c r="BG202" s="132">
        <v>0</v>
      </c>
      <c r="BJ202" s="244">
        <v>0</v>
      </c>
      <c r="BK202" s="244">
        <v>0</v>
      </c>
      <c r="BL202" s="244">
        <v>0</v>
      </c>
      <c r="BM202" s="244">
        <v>0</v>
      </c>
    </row>
    <row r="203" spans="2:65" x14ac:dyDescent="0.25">
      <c r="B203" s="235">
        <v>195</v>
      </c>
      <c r="C203" s="248">
        <v>44</v>
      </c>
      <c r="D203" s="248">
        <v>9</v>
      </c>
      <c r="E203" s="248">
        <v>16</v>
      </c>
      <c r="F203" s="248">
        <v>6</v>
      </c>
      <c r="G203" s="248">
        <v>11</v>
      </c>
      <c r="H203" s="248">
        <v>1</v>
      </c>
      <c r="I203" s="235" t="s">
        <v>1619</v>
      </c>
      <c r="J203" s="235" t="s">
        <v>1619</v>
      </c>
      <c r="K203" s="131" t="s">
        <v>5</v>
      </c>
      <c r="L203" s="59" t="s">
        <v>5</v>
      </c>
      <c r="M203" s="132">
        <v>0</v>
      </c>
      <c r="N203" s="132">
        <v>0</v>
      </c>
      <c r="O203" s="132">
        <v>0</v>
      </c>
      <c r="P203" s="132">
        <v>0</v>
      </c>
      <c r="Q203" s="131" t="s">
        <v>5</v>
      </c>
      <c r="R203" s="139" t="s">
        <v>5</v>
      </c>
      <c r="S203" s="138" t="s">
        <v>5</v>
      </c>
      <c r="T203" s="138" t="s">
        <v>5</v>
      </c>
      <c r="U203" s="138" t="s">
        <v>5</v>
      </c>
      <c r="V203" s="128" t="s">
        <v>5</v>
      </c>
      <c r="W203" s="138" t="s">
        <v>5</v>
      </c>
      <c r="X203" s="130">
        <v>0</v>
      </c>
      <c r="Y203" s="130">
        <v>0</v>
      </c>
      <c r="Z203" s="132">
        <v>0</v>
      </c>
      <c r="AA203" s="130">
        <v>0</v>
      </c>
      <c r="AB203" s="130">
        <v>0</v>
      </c>
      <c r="AC203" s="132">
        <v>0</v>
      </c>
      <c r="AD203" s="130">
        <v>0</v>
      </c>
      <c r="AE203" s="130">
        <v>0</v>
      </c>
      <c r="AF203" s="132">
        <v>0</v>
      </c>
      <c r="AG203" s="130">
        <v>0</v>
      </c>
      <c r="AH203" s="130">
        <v>0</v>
      </c>
      <c r="AI203" s="132">
        <v>0</v>
      </c>
      <c r="AJ203" s="130">
        <v>0</v>
      </c>
      <c r="AK203" s="130">
        <v>0</v>
      </c>
      <c r="AL203" s="132">
        <v>0</v>
      </c>
      <c r="AM203" s="130">
        <v>0</v>
      </c>
      <c r="AN203" s="130">
        <v>0</v>
      </c>
      <c r="AO203" s="132">
        <v>0</v>
      </c>
      <c r="AP203" s="130">
        <v>0</v>
      </c>
      <c r="AQ203" s="130">
        <v>0</v>
      </c>
      <c r="AR203" s="132">
        <v>0</v>
      </c>
      <c r="AS203" s="130">
        <v>0</v>
      </c>
      <c r="AT203" s="130">
        <v>0</v>
      </c>
      <c r="AU203" s="132">
        <v>0</v>
      </c>
      <c r="AV203" s="130">
        <v>0</v>
      </c>
      <c r="AW203" s="130">
        <v>0</v>
      </c>
      <c r="AX203" s="132">
        <v>0</v>
      </c>
      <c r="AY203" s="130">
        <v>0</v>
      </c>
      <c r="AZ203" s="130">
        <v>0</v>
      </c>
      <c r="BA203" s="132">
        <v>0</v>
      </c>
      <c r="BB203" s="130">
        <v>0</v>
      </c>
      <c r="BC203" s="130">
        <v>0</v>
      </c>
      <c r="BD203" s="132">
        <v>0</v>
      </c>
      <c r="BE203" s="130">
        <v>0</v>
      </c>
      <c r="BF203" s="130">
        <v>0</v>
      </c>
      <c r="BG203" s="132">
        <v>0</v>
      </c>
      <c r="BJ203" s="244">
        <v>0</v>
      </c>
      <c r="BK203" s="244">
        <v>0</v>
      </c>
      <c r="BL203" s="244">
        <v>0</v>
      </c>
      <c r="BM203" s="244">
        <v>0</v>
      </c>
    </row>
    <row r="204" spans="2:65" x14ac:dyDescent="0.25">
      <c r="B204" s="235">
        <v>196</v>
      </c>
      <c r="C204" s="248">
        <v>44</v>
      </c>
      <c r="D204" s="248">
        <v>9</v>
      </c>
      <c r="E204" s="248">
        <v>16</v>
      </c>
      <c r="F204" s="248">
        <v>6</v>
      </c>
      <c r="G204" s="248">
        <v>11</v>
      </c>
      <c r="H204" s="248">
        <v>1</v>
      </c>
      <c r="I204" s="235" t="s">
        <v>1619</v>
      </c>
      <c r="J204" s="235" t="s">
        <v>1619</v>
      </c>
      <c r="K204" s="131" t="s">
        <v>5</v>
      </c>
      <c r="L204" s="59" t="s">
        <v>5</v>
      </c>
      <c r="M204" s="132">
        <v>0</v>
      </c>
      <c r="N204" s="132">
        <v>0</v>
      </c>
      <c r="O204" s="132">
        <v>0</v>
      </c>
      <c r="P204" s="132">
        <v>0</v>
      </c>
      <c r="Q204" s="131" t="s">
        <v>5</v>
      </c>
      <c r="R204" s="139" t="s">
        <v>5</v>
      </c>
      <c r="S204" s="138" t="s">
        <v>5</v>
      </c>
      <c r="T204" s="138" t="s">
        <v>5</v>
      </c>
      <c r="U204" s="138" t="s">
        <v>5</v>
      </c>
      <c r="V204" s="128" t="s">
        <v>5</v>
      </c>
      <c r="W204" s="138" t="s">
        <v>5</v>
      </c>
      <c r="X204" s="130">
        <v>0</v>
      </c>
      <c r="Y204" s="130">
        <v>0</v>
      </c>
      <c r="Z204" s="132">
        <v>0</v>
      </c>
      <c r="AA204" s="130">
        <v>0</v>
      </c>
      <c r="AB204" s="130">
        <v>0</v>
      </c>
      <c r="AC204" s="132">
        <v>0</v>
      </c>
      <c r="AD204" s="130">
        <v>0</v>
      </c>
      <c r="AE204" s="130">
        <v>0</v>
      </c>
      <c r="AF204" s="132">
        <v>0</v>
      </c>
      <c r="AG204" s="130">
        <v>0</v>
      </c>
      <c r="AH204" s="130">
        <v>0</v>
      </c>
      <c r="AI204" s="132">
        <v>0</v>
      </c>
      <c r="AJ204" s="130">
        <v>0</v>
      </c>
      <c r="AK204" s="130">
        <v>0</v>
      </c>
      <c r="AL204" s="132">
        <v>0</v>
      </c>
      <c r="AM204" s="130">
        <v>0</v>
      </c>
      <c r="AN204" s="130">
        <v>0</v>
      </c>
      <c r="AO204" s="132">
        <v>0</v>
      </c>
      <c r="AP204" s="130">
        <v>0</v>
      </c>
      <c r="AQ204" s="130">
        <v>0</v>
      </c>
      <c r="AR204" s="132">
        <v>0</v>
      </c>
      <c r="AS204" s="130">
        <v>0</v>
      </c>
      <c r="AT204" s="130">
        <v>0</v>
      </c>
      <c r="AU204" s="132">
        <v>0</v>
      </c>
      <c r="AV204" s="130">
        <v>0</v>
      </c>
      <c r="AW204" s="130">
        <v>0</v>
      </c>
      <c r="AX204" s="132">
        <v>0</v>
      </c>
      <c r="AY204" s="130">
        <v>0</v>
      </c>
      <c r="AZ204" s="130">
        <v>0</v>
      </c>
      <c r="BA204" s="132">
        <v>0</v>
      </c>
      <c r="BB204" s="130">
        <v>0</v>
      </c>
      <c r="BC204" s="130">
        <v>0</v>
      </c>
      <c r="BD204" s="132">
        <v>0</v>
      </c>
      <c r="BE204" s="130">
        <v>0</v>
      </c>
      <c r="BF204" s="130">
        <v>0</v>
      </c>
      <c r="BG204" s="132">
        <v>0</v>
      </c>
      <c r="BJ204" s="244">
        <v>0</v>
      </c>
      <c r="BK204" s="244">
        <v>0</v>
      </c>
      <c r="BL204" s="244">
        <v>0</v>
      </c>
      <c r="BM204" s="244">
        <v>0</v>
      </c>
    </row>
    <row r="205" spans="2:65" x14ac:dyDescent="0.25">
      <c r="B205" s="235">
        <v>197</v>
      </c>
      <c r="C205" s="248">
        <v>44</v>
      </c>
      <c r="D205" s="248">
        <v>9</v>
      </c>
      <c r="E205" s="248">
        <v>16</v>
      </c>
      <c r="F205" s="248">
        <v>6</v>
      </c>
      <c r="G205" s="248">
        <v>11</v>
      </c>
      <c r="H205" s="248">
        <v>1</v>
      </c>
      <c r="I205" s="235" t="s">
        <v>1619</v>
      </c>
      <c r="J205" s="235" t="s">
        <v>1619</v>
      </c>
      <c r="K205" s="131" t="s">
        <v>5</v>
      </c>
      <c r="L205" s="59" t="s">
        <v>5</v>
      </c>
      <c r="M205" s="132">
        <v>0</v>
      </c>
      <c r="N205" s="132">
        <v>0</v>
      </c>
      <c r="O205" s="132">
        <v>0</v>
      </c>
      <c r="P205" s="132">
        <v>0</v>
      </c>
      <c r="Q205" s="131" t="s">
        <v>5</v>
      </c>
      <c r="R205" s="139" t="s">
        <v>5</v>
      </c>
      <c r="S205" s="138" t="s">
        <v>5</v>
      </c>
      <c r="T205" s="138" t="s">
        <v>5</v>
      </c>
      <c r="U205" s="138" t="s">
        <v>5</v>
      </c>
      <c r="V205" s="128" t="s">
        <v>5</v>
      </c>
      <c r="W205" s="138" t="s">
        <v>5</v>
      </c>
      <c r="X205" s="130">
        <v>0</v>
      </c>
      <c r="Y205" s="130">
        <v>0</v>
      </c>
      <c r="Z205" s="132">
        <v>0</v>
      </c>
      <c r="AA205" s="130">
        <v>0</v>
      </c>
      <c r="AB205" s="130">
        <v>0</v>
      </c>
      <c r="AC205" s="132">
        <v>0</v>
      </c>
      <c r="AD205" s="130">
        <v>0</v>
      </c>
      <c r="AE205" s="130">
        <v>0</v>
      </c>
      <c r="AF205" s="132">
        <v>0</v>
      </c>
      <c r="AG205" s="130">
        <v>0</v>
      </c>
      <c r="AH205" s="130">
        <v>0</v>
      </c>
      <c r="AI205" s="132">
        <v>0</v>
      </c>
      <c r="AJ205" s="130">
        <v>0</v>
      </c>
      <c r="AK205" s="130">
        <v>0</v>
      </c>
      <c r="AL205" s="132">
        <v>0</v>
      </c>
      <c r="AM205" s="130">
        <v>0</v>
      </c>
      <c r="AN205" s="130">
        <v>0</v>
      </c>
      <c r="AO205" s="132">
        <v>0</v>
      </c>
      <c r="AP205" s="130">
        <v>0</v>
      </c>
      <c r="AQ205" s="130">
        <v>0</v>
      </c>
      <c r="AR205" s="132">
        <v>0</v>
      </c>
      <c r="AS205" s="130">
        <v>0</v>
      </c>
      <c r="AT205" s="130">
        <v>0</v>
      </c>
      <c r="AU205" s="132">
        <v>0</v>
      </c>
      <c r="AV205" s="130">
        <v>0</v>
      </c>
      <c r="AW205" s="130">
        <v>0</v>
      </c>
      <c r="AX205" s="132">
        <v>0</v>
      </c>
      <c r="AY205" s="130">
        <v>0</v>
      </c>
      <c r="AZ205" s="130">
        <v>0</v>
      </c>
      <c r="BA205" s="132">
        <v>0</v>
      </c>
      <c r="BB205" s="130">
        <v>0</v>
      </c>
      <c r="BC205" s="130">
        <v>0</v>
      </c>
      <c r="BD205" s="132">
        <v>0</v>
      </c>
      <c r="BE205" s="130">
        <v>0</v>
      </c>
      <c r="BF205" s="130">
        <v>0</v>
      </c>
      <c r="BG205" s="132">
        <v>0</v>
      </c>
      <c r="BJ205" s="244">
        <v>0</v>
      </c>
      <c r="BK205" s="244">
        <v>0</v>
      </c>
      <c r="BL205" s="244">
        <v>0</v>
      </c>
      <c r="BM205" s="244">
        <v>0</v>
      </c>
    </row>
    <row r="206" spans="2:65" x14ac:dyDescent="0.25">
      <c r="B206" s="235">
        <v>198</v>
      </c>
      <c r="C206" s="248">
        <v>44</v>
      </c>
      <c r="D206" s="248">
        <v>9</v>
      </c>
      <c r="E206" s="248">
        <v>16</v>
      </c>
      <c r="F206" s="248">
        <v>6</v>
      </c>
      <c r="G206" s="248">
        <v>11</v>
      </c>
      <c r="H206" s="248">
        <v>1</v>
      </c>
      <c r="I206" s="235" t="s">
        <v>1619</v>
      </c>
      <c r="J206" s="235" t="s">
        <v>1619</v>
      </c>
      <c r="K206" s="131" t="s">
        <v>5</v>
      </c>
      <c r="L206" s="59" t="s">
        <v>5</v>
      </c>
      <c r="M206" s="132">
        <v>0</v>
      </c>
      <c r="N206" s="132">
        <v>0</v>
      </c>
      <c r="O206" s="132">
        <v>0</v>
      </c>
      <c r="P206" s="132">
        <v>0</v>
      </c>
      <c r="Q206" s="131" t="s">
        <v>5</v>
      </c>
      <c r="R206" s="139" t="s">
        <v>5</v>
      </c>
      <c r="S206" s="138" t="s">
        <v>5</v>
      </c>
      <c r="T206" s="138" t="s">
        <v>5</v>
      </c>
      <c r="U206" s="138" t="s">
        <v>5</v>
      </c>
      <c r="V206" s="128" t="s">
        <v>5</v>
      </c>
      <c r="W206" s="138" t="s">
        <v>5</v>
      </c>
      <c r="X206" s="130">
        <v>0</v>
      </c>
      <c r="Y206" s="130">
        <v>0</v>
      </c>
      <c r="Z206" s="132">
        <v>0</v>
      </c>
      <c r="AA206" s="130">
        <v>0</v>
      </c>
      <c r="AB206" s="130">
        <v>0</v>
      </c>
      <c r="AC206" s="132">
        <v>0</v>
      </c>
      <c r="AD206" s="130">
        <v>0</v>
      </c>
      <c r="AE206" s="130">
        <v>0</v>
      </c>
      <c r="AF206" s="132">
        <v>0</v>
      </c>
      <c r="AG206" s="130">
        <v>0</v>
      </c>
      <c r="AH206" s="130">
        <v>0</v>
      </c>
      <c r="AI206" s="132">
        <v>0</v>
      </c>
      <c r="AJ206" s="130">
        <v>0</v>
      </c>
      <c r="AK206" s="130">
        <v>0</v>
      </c>
      <c r="AL206" s="132">
        <v>0</v>
      </c>
      <c r="AM206" s="130">
        <v>0</v>
      </c>
      <c r="AN206" s="130">
        <v>0</v>
      </c>
      <c r="AO206" s="132">
        <v>0</v>
      </c>
      <c r="AP206" s="130">
        <v>0</v>
      </c>
      <c r="AQ206" s="130">
        <v>0</v>
      </c>
      <c r="AR206" s="132">
        <v>0</v>
      </c>
      <c r="AS206" s="130">
        <v>0</v>
      </c>
      <c r="AT206" s="130">
        <v>0</v>
      </c>
      <c r="AU206" s="132">
        <v>0</v>
      </c>
      <c r="AV206" s="130">
        <v>0</v>
      </c>
      <c r="AW206" s="130">
        <v>0</v>
      </c>
      <c r="AX206" s="132">
        <v>0</v>
      </c>
      <c r="AY206" s="130">
        <v>0</v>
      </c>
      <c r="AZ206" s="130">
        <v>0</v>
      </c>
      <c r="BA206" s="132">
        <v>0</v>
      </c>
      <c r="BB206" s="130">
        <v>0</v>
      </c>
      <c r="BC206" s="130">
        <v>0</v>
      </c>
      <c r="BD206" s="132">
        <v>0</v>
      </c>
      <c r="BE206" s="130">
        <v>0</v>
      </c>
      <c r="BF206" s="130">
        <v>0</v>
      </c>
      <c r="BG206" s="132">
        <v>0</v>
      </c>
      <c r="BJ206" s="244">
        <v>0</v>
      </c>
      <c r="BK206" s="244">
        <v>0</v>
      </c>
      <c r="BL206" s="244">
        <v>0</v>
      </c>
      <c r="BM206" s="244">
        <v>0</v>
      </c>
    </row>
    <row r="207" spans="2:65" x14ac:dyDescent="0.25">
      <c r="B207" s="235">
        <v>199</v>
      </c>
      <c r="C207" s="248">
        <v>44</v>
      </c>
      <c r="D207" s="248">
        <v>9</v>
      </c>
      <c r="E207" s="248">
        <v>16</v>
      </c>
      <c r="F207" s="248">
        <v>6</v>
      </c>
      <c r="G207" s="248">
        <v>11</v>
      </c>
      <c r="H207" s="248">
        <v>1</v>
      </c>
      <c r="I207" s="235" t="s">
        <v>1619</v>
      </c>
      <c r="J207" s="235" t="s">
        <v>1619</v>
      </c>
      <c r="K207" s="131" t="s">
        <v>5</v>
      </c>
      <c r="L207" s="59" t="s">
        <v>5</v>
      </c>
      <c r="M207" s="132">
        <v>0</v>
      </c>
      <c r="N207" s="132">
        <v>0</v>
      </c>
      <c r="O207" s="132">
        <v>0</v>
      </c>
      <c r="P207" s="132">
        <v>0</v>
      </c>
      <c r="Q207" s="131" t="s">
        <v>5</v>
      </c>
      <c r="R207" s="139" t="s">
        <v>5</v>
      </c>
      <c r="S207" s="138" t="s">
        <v>5</v>
      </c>
      <c r="T207" s="138" t="s">
        <v>5</v>
      </c>
      <c r="U207" s="138" t="s">
        <v>5</v>
      </c>
      <c r="V207" s="128" t="s">
        <v>5</v>
      </c>
      <c r="W207" s="138" t="s">
        <v>5</v>
      </c>
      <c r="X207" s="130">
        <v>0</v>
      </c>
      <c r="Y207" s="130">
        <v>0</v>
      </c>
      <c r="Z207" s="132">
        <v>0</v>
      </c>
      <c r="AA207" s="130">
        <v>0</v>
      </c>
      <c r="AB207" s="130">
        <v>0</v>
      </c>
      <c r="AC207" s="132">
        <v>0</v>
      </c>
      <c r="AD207" s="130">
        <v>0</v>
      </c>
      <c r="AE207" s="130">
        <v>0</v>
      </c>
      <c r="AF207" s="132">
        <v>0</v>
      </c>
      <c r="AG207" s="130">
        <v>0</v>
      </c>
      <c r="AH207" s="130">
        <v>0</v>
      </c>
      <c r="AI207" s="132">
        <v>0</v>
      </c>
      <c r="AJ207" s="130">
        <v>0</v>
      </c>
      <c r="AK207" s="130">
        <v>0</v>
      </c>
      <c r="AL207" s="132">
        <v>0</v>
      </c>
      <c r="AM207" s="130">
        <v>0</v>
      </c>
      <c r="AN207" s="130">
        <v>0</v>
      </c>
      <c r="AO207" s="132">
        <v>0</v>
      </c>
      <c r="AP207" s="130">
        <v>0</v>
      </c>
      <c r="AQ207" s="130">
        <v>0</v>
      </c>
      <c r="AR207" s="132">
        <v>0</v>
      </c>
      <c r="AS207" s="130">
        <v>0</v>
      </c>
      <c r="AT207" s="130">
        <v>0</v>
      </c>
      <c r="AU207" s="132">
        <v>0</v>
      </c>
      <c r="AV207" s="130">
        <v>0</v>
      </c>
      <c r="AW207" s="130">
        <v>0</v>
      </c>
      <c r="AX207" s="132">
        <v>0</v>
      </c>
      <c r="AY207" s="130">
        <v>0</v>
      </c>
      <c r="AZ207" s="130">
        <v>0</v>
      </c>
      <c r="BA207" s="132">
        <v>0</v>
      </c>
      <c r="BB207" s="130">
        <v>0</v>
      </c>
      <c r="BC207" s="130">
        <v>0</v>
      </c>
      <c r="BD207" s="132">
        <v>0</v>
      </c>
      <c r="BE207" s="130">
        <v>0</v>
      </c>
      <c r="BF207" s="130">
        <v>0</v>
      </c>
      <c r="BG207" s="132">
        <v>0</v>
      </c>
      <c r="BJ207" s="244">
        <v>0</v>
      </c>
      <c r="BK207" s="244">
        <v>0</v>
      </c>
      <c r="BL207" s="244">
        <v>0</v>
      </c>
      <c r="BM207" s="244">
        <v>0</v>
      </c>
    </row>
    <row r="208" spans="2:65" x14ac:dyDescent="0.25">
      <c r="B208" s="235">
        <v>200</v>
      </c>
      <c r="C208" s="248">
        <v>44</v>
      </c>
      <c r="D208" s="248">
        <v>9</v>
      </c>
      <c r="E208" s="248">
        <v>16</v>
      </c>
      <c r="F208" s="248">
        <v>6</v>
      </c>
      <c r="G208" s="248">
        <v>11</v>
      </c>
      <c r="H208" s="248">
        <v>1</v>
      </c>
      <c r="I208" s="235" t="s">
        <v>1619</v>
      </c>
      <c r="J208" s="235" t="s">
        <v>1619</v>
      </c>
      <c r="K208" s="131" t="s">
        <v>5</v>
      </c>
      <c r="L208" s="59" t="s">
        <v>5</v>
      </c>
      <c r="M208" s="132">
        <v>0</v>
      </c>
      <c r="N208" s="132">
        <v>0</v>
      </c>
      <c r="O208" s="132">
        <v>0</v>
      </c>
      <c r="P208" s="132">
        <v>0</v>
      </c>
      <c r="Q208" s="131" t="s">
        <v>5</v>
      </c>
      <c r="R208" s="139" t="s">
        <v>5</v>
      </c>
      <c r="S208" s="138" t="s">
        <v>5</v>
      </c>
      <c r="T208" s="138" t="s">
        <v>5</v>
      </c>
      <c r="U208" s="138" t="s">
        <v>5</v>
      </c>
      <c r="V208" s="128" t="s">
        <v>5</v>
      </c>
      <c r="W208" s="138" t="s">
        <v>5</v>
      </c>
      <c r="X208" s="130">
        <v>0</v>
      </c>
      <c r="Y208" s="130">
        <v>0</v>
      </c>
      <c r="Z208" s="132">
        <v>0</v>
      </c>
      <c r="AA208" s="130">
        <v>0</v>
      </c>
      <c r="AB208" s="130">
        <v>0</v>
      </c>
      <c r="AC208" s="132">
        <v>0</v>
      </c>
      <c r="AD208" s="130">
        <v>0</v>
      </c>
      <c r="AE208" s="130">
        <v>0</v>
      </c>
      <c r="AF208" s="132">
        <v>0</v>
      </c>
      <c r="AG208" s="130">
        <v>0</v>
      </c>
      <c r="AH208" s="130">
        <v>0</v>
      </c>
      <c r="AI208" s="132">
        <v>0</v>
      </c>
      <c r="AJ208" s="130">
        <v>0</v>
      </c>
      <c r="AK208" s="130">
        <v>0</v>
      </c>
      <c r="AL208" s="132">
        <v>0</v>
      </c>
      <c r="AM208" s="130">
        <v>0</v>
      </c>
      <c r="AN208" s="130">
        <v>0</v>
      </c>
      <c r="AO208" s="132">
        <v>0</v>
      </c>
      <c r="AP208" s="130">
        <v>0</v>
      </c>
      <c r="AQ208" s="130">
        <v>0</v>
      </c>
      <c r="AR208" s="132">
        <v>0</v>
      </c>
      <c r="AS208" s="130">
        <v>0</v>
      </c>
      <c r="AT208" s="130">
        <v>0</v>
      </c>
      <c r="AU208" s="132">
        <v>0</v>
      </c>
      <c r="AV208" s="130">
        <v>0</v>
      </c>
      <c r="AW208" s="130">
        <v>0</v>
      </c>
      <c r="AX208" s="132">
        <v>0</v>
      </c>
      <c r="AY208" s="130">
        <v>0</v>
      </c>
      <c r="AZ208" s="130">
        <v>0</v>
      </c>
      <c r="BA208" s="132">
        <v>0</v>
      </c>
      <c r="BB208" s="130">
        <v>0</v>
      </c>
      <c r="BC208" s="130">
        <v>0</v>
      </c>
      <c r="BD208" s="132">
        <v>0</v>
      </c>
      <c r="BE208" s="130">
        <v>0</v>
      </c>
      <c r="BF208" s="130">
        <v>0</v>
      </c>
      <c r="BG208" s="132">
        <v>0</v>
      </c>
      <c r="BJ208" s="244">
        <v>0</v>
      </c>
      <c r="BK208" s="244">
        <v>0</v>
      </c>
      <c r="BL208" s="244">
        <v>0</v>
      </c>
      <c r="BM208" s="244">
        <v>0</v>
      </c>
    </row>
  </sheetData>
  <sheetProtection algorithmName="SHA-512" hashValue="efmNR6fN78XChBjw+XaSHFKzHCX1GYZ/C3ch7bIHeWz1DntZLEXiR8a8sbZz3XAByEh5QIuDYZHEzwyNcyxEyA==" saltValue="ANBmMmsoh8Zht7sWiAbHeQ==" spinCount="100000" sheet="1" objects="1" scenarios="1"/>
  <conditionalFormatting sqref="P9:P208">
    <cfRule type="expression" dxfId="20" priority="14">
      <formula>P9&lt;0</formula>
    </cfRule>
  </conditionalFormatting>
  <conditionalFormatting sqref="Z9:Z208">
    <cfRule type="expression" dxfId="19" priority="13">
      <formula>Z9&lt;0</formula>
    </cfRule>
  </conditionalFormatting>
  <conditionalFormatting sqref="AC9:AC208">
    <cfRule type="expression" dxfId="18" priority="11">
      <formula>AC9&lt;0</formula>
    </cfRule>
  </conditionalFormatting>
  <conditionalFormatting sqref="AF9:AF208">
    <cfRule type="expression" dxfId="17" priority="10">
      <formula>AF9&lt;0</formula>
    </cfRule>
  </conditionalFormatting>
  <conditionalFormatting sqref="AI9:AI208">
    <cfRule type="expression" dxfId="16" priority="9">
      <formula>AI9&lt;0</formula>
    </cfRule>
  </conditionalFormatting>
  <conditionalFormatting sqref="AL9:AL208">
    <cfRule type="expression" dxfId="15" priority="8">
      <formula>AL9&lt;0</formula>
    </cfRule>
  </conditionalFormatting>
  <conditionalFormatting sqref="AO9:AO208">
    <cfRule type="expression" dxfId="14" priority="7">
      <formula>AO9&lt;0</formula>
    </cfRule>
  </conditionalFormatting>
  <conditionalFormatting sqref="AR9:AR208">
    <cfRule type="expression" dxfId="13" priority="6">
      <formula>AR9&lt;0</formula>
    </cfRule>
  </conditionalFormatting>
  <conditionalFormatting sqref="AU9:AU208">
    <cfRule type="expression" dxfId="12" priority="5">
      <formula>AU9&lt;0</formula>
    </cfRule>
  </conditionalFormatting>
  <conditionalFormatting sqref="AX9:AX208">
    <cfRule type="expression" dxfId="11" priority="4">
      <formula>AX9&lt;0</formula>
    </cfRule>
  </conditionalFormatting>
  <conditionalFormatting sqref="BA9:BA208">
    <cfRule type="expression" dxfId="10" priority="3">
      <formula>BA9&lt;0</formula>
    </cfRule>
  </conditionalFormatting>
  <conditionalFormatting sqref="BD9:BD208">
    <cfRule type="expression" dxfId="9" priority="2">
      <formula>BD9&lt;0</formula>
    </cfRule>
  </conditionalFormatting>
  <conditionalFormatting sqref="BG9:BG208">
    <cfRule type="expression" dxfId="8" priority="1">
      <formula>BG9&lt;0</formula>
    </cfRule>
  </conditionalFormatting>
  <hyperlinks>
    <hyperlink ref="A2" location="akoontan" display="🅜" xr:uid="{ECC9CCAA-D784-4F29-BB58-D9C270C389B6}"/>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5CC1A-B564-4996-838B-8C92E2DEAE3B}">
  <sheetPr codeName="Sheet42"/>
  <dimension ref="A1:L5"/>
  <sheetViews>
    <sheetView showGridLines="0" workbookViewId="0">
      <pane ySplit="4" topLeftCell="A5" activePane="bottomLeft" state="frozen"/>
      <selection pane="bottomLeft" activeCell="E2" sqref="E2"/>
    </sheetView>
  </sheetViews>
  <sheetFormatPr defaultColWidth="9.140625" defaultRowHeight="15" x14ac:dyDescent="0.25"/>
  <cols>
    <col min="1" max="1" width="5.7109375" style="142" customWidth="1"/>
    <col min="2" max="2" width="50.5703125" style="1" bestFit="1" customWidth="1"/>
    <col min="3" max="15" width="15.7109375" style="1" customWidth="1"/>
    <col min="16" max="16384" width="9.140625" style="1"/>
  </cols>
  <sheetData>
    <row r="1" spans="1:12" s="96" customFormat="1" ht="5.0999999999999996" customHeight="1" x14ac:dyDescent="0.25">
      <c r="A1" s="141"/>
      <c r="B1" s="107"/>
      <c r="E1" s="101"/>
      <c r="F1" s="97"/>
      <c r="H1" s="97"/>
      <c r="I1" s="102"/>
      <c r="J1" s="102"/>
      <c r="K1" s="102"/>
    </row>
    <row r="2" spans="1:12" s="257" customFormat="1" ht="24.95" customHeight="1" x14ac:dyDescent="0.25">
      <c r="A2" s="253" t="s">
        <v>258</v>
      </c>
      <c r="B2" s="254" t="s">
        <v>319</v>
      </c>
      <c r="C2" s="272"/>
      <c r="D2" s="272"/>
      <c r="E2" s="273"/>
      <c r="F2" s="272"/>
      <c r="G2" s="272"/>
      <c r="H2" s="272"/>
      <c r="I2" s="272"/>
      <c r="J2" s="272"/>
      <c r="K2" s="272"/>
      <c r="L2" s="272"/>
    </row>
    <row r="3" spans="1:12" s="257" customFormat="1" ht="5.0999999999999996" customHeight="1" x14ac:dyDescent="0.25">
      <c r="A3" s="274"/>
      <c r="B3" s="275"/>
      <c r="E3" s="262"/>
      <c r="F3" s="256"/>
      <c r="H3" s="256"/>
      <c r="I3" s="263"/>
      <c r="J3" s="263"/>
      <c r="K3" s="263"/>
    </row>
    <row r="4" spans="1:12" s="77" customFormat="1" ht="5.0999999999999996" customHeight="1" x14ac:dyDescent="0.25">
      <c r="A4" s="141"/>
      <c r="B4" s="92"/>
      <c r="E4" s="82"/>
      <c r="F4" s="78"/>
      <c r="H4" s="78"/>
      <c r="I4" s="83"/>
      <c r="J4" s="83"/>
      <c r="K4" s="83"/>
    </row>
    <row r="5" spans="1:12" ht="5.0999999999999996" customHeight="1" x14ac:dyDescent="0.25"/>
  </sheetData>
  <sheetProtection algorithmName="SHA-512" hashValue="IXg4H5HHYqQLRgYfJUygV/33wsDidad3GOPdfpp2mCv98mSUmaTYaX3MA9dsv/r0CdGUHyVtXwn2Lt5Vfc2WLw==" saltValue="QlZEiP/DHMUYHxKdAQwZuw==" spinCount="100000" sheet="1" objects="1" scenarios="1"/>
  <hyperlinks>
    <hyperlink ref="A2" location="akoontan" display="🅜" xr:uid="{6A047637-F0EC-4894-B05B-7F2723B6C688}"/>
  </hyperlinks>
  <pageMargins left="0.45" right="0.45" top="0.5" bottom="0.5" header="0.3" footer="0.3"/>
  <pageSetup paperSize="9" scale="85" orientation="landscape" horizontalDpi="1200" verticalDpi="120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D7993-9E69-4101-9B62-26BE47534286}">
  <sheetPr codeName="Sheet43">
    <pageSetUpPr fitToPage="1"/>
  </sheetPr>
  <dimension ref="A1:J5"/>
  <sheetViews>
    <sheetView showGridLines="0" workbookViewId="0">
      <pane ySplit="5" topLeftCell="A6" activePane="bottomLeft" state="frozen"/>
      <selection activeCell="A2" sqref="A2"/>
      <selection pane="bottomLeft" activeCell="B2" sqref="B2"/>
    </sheetView>
  </sheetViews>
  <sheetFormatPr defaultColWidth="9.140625" defaultRowHeight="15" x14ac:dyDescent="0.25"/>
  <cols>
    <col min="1" max="1" width="5.7109375" style="142" customWidth="1"/>
    <col min="2" max="2" width="50.5703125" style="1" bestFit="1" customWidth="1"/>
    <col min="3" max="7" width="20.7109375" style="1" customWidth="1"/>
    <col min="8" max="9" width="9.140625" style="1"/>
    <col min="10" max="10" width="15.42578125" style="1" hidden="1" customWidth="1"/>
    <col min="11" max="16384" width="9.140625" style="1"/>
  </cols>
  <sheetData>
    <row r="1" spans="1:4" s="96" customFormat="1" ht="5.0999999999999996" customHeight="1" x14ac:dyDescent="0.25">
      <c r="A1" s="141"/>
      <c r="B1" s="107"/>
    </row>
    <row r="2" spans="1:4" s="257" customFormat="1" ht="24.95" customHeight="1" x14ac:dyDescent="0.25">
      <c r="A2" s="253" t="s">
        <v>258</v>
      </c>
      <c r="B2" s="254" t="s">
        <v>319</v>
      </c>
      <c r="C2" s="272"/>
      <c r="D2" s="272"/>
    </row>
    <row r="3" spans="1:4" s="257" customFormat="1" ht="5.0999999999999996" customHeight="1" x14ac:dyDescent="0.25">
      <c r="A3" s="274"/>
      <c r="B3" s="275"/>
    </row>
    <row r="4" spans="1:4" s="77" customFormat="1" ht="5.0999999999999996" customHeight="1" x14ac:dyDescent="0.25">
      <c r="A4" s="141"/>
      <c r="B4" s="92"/>
    </row>
    <row r="5" spans="1:4" ht="5.0999999999999996" customHeight="1" x14ac:dyDescent="0.25"/>
  </sheetData>
  <sheetProtection algorithmName="SHA-512" hashValue="ptoKsn8hjYicWjTaAgdz8YT97bvp6ngySuMPVeO4bUJAJfylVCTYel9V2jrUCBLpNgcjllXgnF3X9MlKiQRc6A==" saltValue="1x6Whe1zJwS42W2NHE2DLg==" spinCount="100000" sheet="1" objects="1" scenarios="1"/>
  <hyperlinks>
    <hyperlink ref="A2" location="akoontan" display="🅜" xr:uid="{6F787A3A-7EAD-4AA6-B2DB-66FE9355E457}"/>
  </hyperlinks>
  <pageMargins left="0.45" right="0.45" top="0.5" bottom="0.5" header="0.3" footer="0.3"/>
  <pageSetup paperSize="9" fitToHeight="0" orientation="portrait" horizontalDpi="1200" verticalDpi="120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5D33C-359F-4EC6-BF40-D28E5231376F}">
  <sheetPr codeName="Sheet44">
    <pageSetUpPr fitToPage="1"/>
  </sheetPr>
  <dimension ref="A1:AH9"/>
  <sheetViews>
    <sheetView showGridLines="0" workbookViewId="0">
      <pane ySplit="9" topLeftCell="A10" activePane="bottomLeft" state="frozen"/>
      <selection activeCell="A2" sqref="A2"/>
      <selection pane="bottomLeft" activeCell="H2" sqref="H2"/>
    </sheetView>
  </sheetViews>
  <sheetFormatPr defaultColWidth="9.140625" defaultRowHeight="15" x14ac:dyDescent="0.25"/>
  <cols>
    <col min="1" max="1" width="5.7109375" style="142" customWidth="1"/>
    <col min="2" max="3" width="5.7109375" style="142" hidden="1" customWidth="1"/>
    <col min="4" max="4" width="50.5703125" style="1" bestFit="1" customWidth="1"/>
    <col min="5" max="6" width="22.7109375" style="1" customWidth="1"/>
    <col min="7" max="7" width="0.85546875" style="1" customWidth="1"/>
    <col min="8" max="8" width="50.5703125" style="1" bestFit="1" customWidth="1"/>
    <col min="9" max="10" width="22.7109375" style="1" customWidth="1"/>
    <col min="11" max="13" width="20.7109375" style="1" customWidth="1"/>
    <col min="14" max="15" width="9.140625" style="1"/>
    <col min="16" max="16" width="19.85546875" style="142" hidden="1" customWidth="1"/>
    <col min="17" max="20" width="9.140625" style="142" hidden="1" customWidth="1"/>
    <col min="21" max="22" width="9.140625" style="246" hidden="1" customWidth="1"/>
    <col min="23" max="26" width="9.28515625" style="246" hidden="1" customWidth="1"/>
    <col min="27" max="27" width="9.140625" style="142" hidden="1" customWidth="1"/>
    <col min="28" max="29" width="19.7109375" style="142" hidden="1" customWidth="1"/>
    <col min="30" max="31" width="9.140625" style="142" hidden="1" customWidth="1"/>
    <col min="32" max="33" width="19.7109375" style="142" hidden="1" customWidth="1"/>
    <col min="34" max="16384" width="9.140625" style="1"/>
  </cols>
  <sheetData>
    <row r="1" spans="1:34" s="96" customFormat="1" ht="5.0999999999999996" customHeight="1" x14ac:dyDescent="0.25">
      <c r="A1" s="141"/>
      <c r="B1" s="141"/>
      <c r="C1" s="141"/>
      <c r="D1" s="107"/>
      <c r="H1" s="107"/>
      <c r="O1" s="77"/>
      <c r="P1" s="141"/>
      <c r="Q1" s="141"/>
      <c r="R1" s="141"/>
      <c r="S1" s="141"/>
      <c r="T1" s="141"/>
      <c r="U1" s="245"/>
      <c r="V1" s="245"/>
      <c r="W1" s="245"/>
      <c r="X1" s="245"/>
      <c r="Y1" s="245"/>
      <c r="Z1" s="245"/>
      <c r="AA1" s="141"/>
      <c r="AB1" s="141"/>
      <c r="AC1" s="141"/>
      <c r="AD1" s="141"/>
      <c r="AE1" s="141"/>
      <c r="AF1" s="141"/>
      <c r="AG1" s="141"/>
      <c r="AH1" s="77"/>
    </row>
    <row r="2" spans="1:34" s="257" customFormat="1" ht="24.95" customHeight="1" x14ac:dyDescent="0.25">
      <c r="A2" s="253" t="s">
        <v>258</v>
      </c>
      <c r="B2" s="253"/>
      <c r="C2" s="253"/>
      <c r="D2" s="254" t="s">
        <v>319</v>
      </c>
      <c r="E2" s="272"/>
      <c r="F2" s="272"/>
      <c r="G2" s="272"/>
      <c r="H2" s="254"/>
      <c r="I2" s="272"/>
      <c r="J2" s="272"/>
      <c r="P2" s="274"/>
      <c r="Q2" s="274"/>
      <c r="R2" s="274"/>
      <c r="S2" s="274"/>
      <c r="T2" s="274"/>
      <c r="U2" s="292"/>
      <c r="V2" s="292"/>
      <c r="W2" s="292"/>
      <c r="X2" s="292"/>
      <c r="Y2" s="292"/>
      <c r="Z2" s="292"/>
      <c r="AA2" s="274"/>
      <c r="AB2" s="274"/>
      <c r="AC2" s="274"/>
      <c r="AD2" s="274"/>
      <c r="AE2" s="274"/>
      <c r="AF2" s="274"/>
      <c r="AG2" s="274"/>
    </row>
    <row r="3" spans="1:34" s="257" customFormat="1" ht="5.0999999999999996" customHeight="1" x14ac:dyDescent="0.25">
      <c r="A3" s="274"/>
      <c r="B3" s="274"/>
      <c r="C3" s="274"/>
      <c r="D3" s="275"/>
      <c r="H3" s="275"/>
      <c r="P3" s="274"/>
      <c r="Q3" s="274"/>
      <c r="R3" s="274"/>
      <c r="S3" s="274"/>
      <c r="T3" s="274"/>
      <c r="U3" s="292"/>
      <c r="V3" s="292"/>
      <c r="W3" s="292"/>
      <c r="X3" s="292"/>
      <c r="Y3" s="292"/>
      <c r="Z3" s="292"/>
      <c r="AA3" s="274"/>
      <c r="AB3" s="274"/>
      <c r="AC3" s="274"/>
      <c r="AD3" s="274"/>
      <c r="AE3" s="274"/>
      <c r="AF3" s="274"/>
      <c r="AG3" s="274"/>
    </row>
    <row r="4" spans="1:34" s="77" customFormat="1" ht="5.0999999999999996" customHeight="1" x14ac:dyDescent="0.25">
      <c r="A4" s="141"/>
      <c r="B4" s="141"/>
      <c r="C4" s="141"/>
      <c r="D4" s="92"/>
      <c r="H4" s="92"/>
      <c r="P4" s="141"/>
      <c r="Q4" s="141"/>
      <c r="R4" s="141"/>
      <c r="S4" s="141"/>
      <c r="T4" s="141"/>
      <c r="U4" s="245"/>
      <c r="V4" s="245"/>
      <c r="W4" s="245"/>
      <c r="X4" s="245"/>
      <c r="Y4" s="245"/>
      <c r="Z4" s="245"/>
      <c r="AA4" s="141"/>
      <c r="AB4" s="141"/>
      <c r="AC4" s="141"/>
      <c r="AD4" s="141"/>
      <c r="AE4" s="141"/>
      <c r="AF4" s="141"/>
      <c r="AG4" s="141"/>
    </row>
    <row r="5" spans="1:34" ht="5.0999999999999996" customHeight="1" x14ac:dyDescent="0.25"/>
    <row r="6" spans="1:34" ht="15" customHeight="1" x14ac:dyDescent="0.25">
      <c r="A6" s="142">
        <f>IF(E6="Ya",1,0)</f>
        <v>1</v>
      </c>
      <c r="D6" s="401" t="s">
        <v>287</v>
      </c>
      <c r="E6" s="58" t="s">
        <v>102</v>
      </c>
      <c r="I6" s="402" t="s">
        <v>290</v>
      </c>
      <c r="J6" s="114">
        <v>43466</v>
      </c>
    </row>
    <row r="7" spans="1:34" ht="5.0999999999999996" customHeight="1" x14ac:dyDescent="0.25"/>
    <row r="8" spans="1:34" ht="15" customHeight="1" x14ac:dyDescent="0.25">
      <c r="D8" s="404" t="s">
        <v>320</v>
      </c>
      <c r="E8" s="162" t="s">
        <v>1503</v>
      </c>
      <c r="F8" s="162" t="s">
        <v>1503</v>
      </c>
      <c r="I8" s="402" t="s">
        <v>291</v>
      </c>
      <c r="J8" s="114">
        <v>43800</v>
      </c>
    </row>
    <row r="9" spans="1:34" ht="5.0999999999999996" customHeight="1" x14ac:dyDescent="0.25"/>
  </sheetData>
  <sheetProtection algorithmName="SHA-512" hashValue="xVU2RMgVss3chTkqoyh3tbfJxViq5IGdDCWeZmFj5DkonknXc7bsYqNVIHmLXKKu0TfXJUHfdKgSfLUujcDDBg==" saltValue="Yh/QqL9Q+CucWdHgXStkSw==" spinCount="100000" sheet="1" objects="1" scenarios="1"/>
  <conditionalFormatting sqref="E8:F8">
    <cfRule type="expression" dxfId="7" priority="35">
      <formula>E8="TIDAK SEIMBANG"</formula>
    </cfRule>
  </conditionalFormatting>
  <dataValidations count="2">
    <dataValidation type="list" allowBlank="1" showInputMessage="1" showErrorMessage="1" sqref="E6" xr:uid="{6884D192-207F-407A-A803-941784362EF6}">
      <formula1>"Ya, Tidak"</formula1>
    </dataValidation>
    <dataValidation type="list" allowBlank="1" showInputMessage="1" showErrorMessage="1" sqref="J6 J8" xr:uid="{7C4486C1-261D-4E78-9618-28A21BE159CA}">
      <formula1>#REF!</formula1>
    </dataValidation>
  </dataValidations>
  <hyperlinks>
    <hyperlink ref="A2" location="akoontan" display="🅜" xr:uid="{D21B8116-ED8B-4AAF-81D7-26CBBC8DCD18}"/>
  </hyperlinks>
  <pageMargins left="0.45" right="0.45" top="0.5" bottom="0.5" header="0.3" footer="0.3"/>
  <pageSetup paperSize="9" scale="72" fitToHeight="0" orientation="landscape" horizontalDpi="1200" verticalDpi="120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4D7D8-A1BE-444F-BD40-803D1F96075F}">
  <sheetPr codeName="Sheet45">
    <pageSetUpPr fitToPage="1"/>
  </sheetPr>
  <dimension ref="A1:O5"/>
  <sheetViews>
    <sheetView showGridLines="0" workbookViewId="0">
      <pane ySplit="5" topLeftCell="A6" activePane="bottomLeft" state="frozen"/>
      <selection activeCell="A2" sqref="A2"/>
      <selection pane="bottomLeft" activeCell="G2" sqref="G2"/>
    </sheetView>
  </sheetViews>
  <sheetFormatPr defaultColWidth="9.140625" defaultRowHeight="15" x14ac:dyDescent="0.25"/>
  <cols>
    <col min="1" max="1" width="5.7109375" style="142" customWidth="1"/>
    <col min="2" max="2" width="5.7109375" style="142" hidden="1" customWidth="1"/>
    <col min="3" max="3" width="50.5703125" style="1" bestFit="1" customWidth="1"/>
    <col min="4" max="9" width="20.7109375" style="1" customWidth="1"/>
    <col min="10" max="10" width="9.140625" style="1"/>
    <col min="11" max="11" width="9.140625" style="155"/>
    <col min="12" max="12" width="15.42578125" style="155" customWidth="1"/>
    <col min="13" max="13" width="11.7109375" style="155" bestFit="1" customWidth="1"/>
    <col min="14" max="14" width="11.140625" style="155" bestFit="1" customWidth="1"/>
    <col min="15" max="15" width="14.7109375" style="155" bestFit="1" customWidth="1"/>
    <col min="16" max="16384" width="9.140625" style="1"/>
  </cols>
  <sheetData>
    <row r="1" spans="1:15" s="96" customFormat="1" ht="5.0999999999999996" customHeight="1" x14ac:dyDescent="0.25">
      <c r="A1" s="141"/>
      <c r="B1" s="141"/>
      <c r="C1" s="107"/>
      <c r="K1" s="156"/>
      <c r="L1" s="156"/>
      <c r="M1" s="156"/>
      <c r="N1" s="156"/>
      <c r="O1" s="156"/>
    </row>
    <row r="2" spans="1:15" s="257" customFormat="1" ht="24.95" customHeight="1" x14ac:dyDescent="0.25">
      <c r="A2" s="253" t="s">
        <v>258</v>
      </c>
      <c r="B2" s="253"/>
      <c r="C2" s="254" t="s">
        <v>319</v>
      </c>
      <c r="D2" s="272"/>
      <c r="E2" s="272"/>
      <c r="F2" s="272"/>
      <c r="K2" s="276"/>
      <c r="L2" s="276"/>
      <c r="M2" s="276"/>
      <c r="N2" s="276"/>
      <c r="O2" s="276"/>
    </row>
    <row r="3" spans="1:15" s="257" customFormat="1" ht="5.0999999999999996" customHeight="1" x14ac:dyDescent="0.25">
      <c r="A3" s="274"/>
      <c r="B3" s="274"/>
      <c r="C3" s="275"/>
      <c r="K3" s="276"/>
      <c r="L3" s="276"/>
      <c r="M3" s="276"/>
      <c r="N3" s="276"/>
      <c r="O3" s="276"/>
    </row>
    <row r="4" spans="1:15" s="77" customFormat="1" ht="5.0999999999999996" customHeight="1" x14ac:dyDescent="0.25">
      <c r="A4" s="141"/>
      <c r="B4" s="141"/>
      <c r="C4" s="92"/>
      <c r="K4" s="156"/>
      <c r="L4" s="156"/>
      <c r="M4" s="156"/>
      <c r="N4" s="156"/>
      <c r="O4" s="156"/>
    </row>
    <row r="5" spans="1:15" ht="5.0999999999999996" customHeight="1" x14ac:dyDescent="0.25"/>
  </sheetData>
  <sheetProtection algorithmName="SHA-512" hashValue="i0XqUX6PF6yjTXESc5QwQu2s/UKcsAcweWUU5HLkpYxbqE7urkyOjAC/NI+NXMOM2xT/dOnnBY8fJVOHVE6t7Q==" saltValue="i7UDEqNmOegvT7gLgIaJTA==" spinCount="100000" sheet="1" objects="1" scenarios="1"/>
  <hyperlinks>
    <hyperlink ref="A2" location="akoontan" display="🅜" xr:uid="{05F29493-7D1B-4CC5-B215-559006B3F629}"/>
  </hyperlinks>
  <pageMargins left="0.45" right="0.45" top="0.5" bottom="0.5" header="0.3" footer="0.3"/>
  <pageSetup paperSize="9" fitToHeight="0" orientation="portrait" horizontalDpi="1200" verticalDpi="120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E1BFD-5170-443A-AE12-B5B319E3D888}">
  <sheetPr codeName="Sheet46"/>
  <dimension ref="A1:G5"/>
  <sheetViews>
    <sheetView showGridLines="0" workbookViewId="0">
      <pane ySplit="5" topLeftCell="A6" activePane="bottomLeft" state="frozen"/>
      <selection activeCell="A2" sqref="A2"/>
      <selection pane="bottomLeft" activeCell="G2" sqref="G2"/>
    </sheetView>
  </sheetViews>
  <sheetFormatPr defaultColWidth="9.140625" defaultRowHeight="15" x14ac:dyDescent="0.25"/>
  <cols>
    <col min="1" max="1" width="5.7109375" style="142" customWidth="1"/>
    <col min="2" max="2" width="50.5703125" style="1" bestFit="1" customWidth="1"/>
    <col min="3" max="7" width="15.7109375" style="1" customWidth="1"/>
    <col min="8" max="16384" width="9.140625" style="1"/>
  </cols>
  <sheetData>
    <row r="1" spans="1:7" s="96" customFormat="1" ht="5.0999999999999996" customHeight="1" x14ac:dyDescent="0.25">
      <c r="A1" s="141"/>
      <c r="B1" s="107"/>
      <c r="E1" s="101"/>
      <c r="F1" s="97"/>
    </row>
    <row r="2" spans="1:7" s="257" customFormat="1" ht="24.95" customHeight="1" x14ac:dyDescent="0.25">
      <c r="A2" s="253" t="s">
        <v>258</v>
      </c>
      <c r="B2" s="254" t="s">
        <v>319</v>
      </c>
      <c r="C2" s="272"/>
      <c r="D2" s="272"/>
      <c r="E2" s="273"/>
      <c r="F2" s="272"/>
      <c r="G2" s="272"/>
    </row>
    <row r="3" spans="1:7" s="257" customFormat="1" ht="5.0999999999999996" customHeight="1" x14ac:dyDescent="0.25">
      <c r="A3" s="274"/>
      <c r="B3" s="275"/>
      <c r="E3" s="262"/>
      <c r="F3" s="256"/>
    </row>
    <row r="4" spans="1:7" s="77" customFormat="1" ht="5.0999999999999996" customHeight="1" x14ac:dyDescent="0.25">
      <c r="A4" s="141"/>
      <c r="B4" s="92"/>
      <c r="E4" s="82"/>
      <c r="F4" s="78"/>
    </row>
    <row r="5" spans="1:7" ht="5.0999999999999996" customHeight="1" x14ac:dyDescent="0.25"/>
  </sheetData>
  <sheetProtection algorithmName="SHA-512" hashValue="X+GdtATiZWL7/yjimjp74o+GpskgmQefhmo8EHhWyUJEYzo/NlZvkI3oOdFy3x2Ql66FPeebeceTu9H5A96aBg==" saltValue="uqIWo+EvikCw+f4q+9K6KA==" spinCount="100000" sheet="1" objects="1" scenarios="1"/>
  <hyperlinks>
    <hyperlink ref="A2" location="akoontan" display="🅜" xr:uid="{0856155E-BC82-436C-B2B0-5D9F58A93A64}"/>
  </hyperlinks>
  <pageMargins left="0.45" right="0.45" top="0.5" bottom="0.5" header="0.3" footer="0.3"/>
  <pageSetup paperSize="9" scale="85" orientation="landscape" horizontalDpi="1200" verticalDpi="120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7"/>
  <dimension ref="A1:AA1120"/>
  <sheetViews>
    <sheetView showGridLines="0" zoomScaleNormal="100" workbookViewId="0">
      <selection activeCell="F2" sqref="F2"/>
    </sheetView>
  </sheetViews>
  <sheetFormatPr defaultColWidth="8.85546875" defaultRowHeight="15" zeroHeight="1" x14ac:dyDescent="0.25"/>
  <cols>
    <col min="1" max="1" width="5.7109375" style="250" customWidth="1"/>
    <col min="2" max="2" width="9.42578125" customWidth="1"/>
    <col min="3" max="3" width="40.85546875" customWidth="1"/>
    <col min="4" max="4" width="20.85546875" style="154" customWidth="1"/>
    <col min="5" max="5" width="22.5703125" customWidth="1"/>
    <col min="6" max="16" width="20.85546875" customWidth="1"/>
    <col min="17" max="18" width="8.85546875" style="7" customWidth="1"/>
    <col min="19" max="19" width="8.85546875" style="11" customWidth="1"/>
    <col min="20" max="20" width="12.5703125" style="2" hidden="1" customWidth="1"/>
    <col min="21" max="23" width="0" style="2" hidden="1" customWidth="1"/>
    <col min="24" max="24" width="8.85546875" style="11" customWidth="1"/>
    <col min="25" max="26" width="20.85546875" style="11" customWidth="1"/>
    <col min="27" max="27" width="8.85546875" style="11"/>
    <col min="28" max="16384" width="8.85546875" style="8"/>
  </cols>
  <sheetData>
    <row r="1" spans="1:27" s="100" customFormat="1" ht="5.0999999999999996" customHeight="1" x14ac:dyDescent="0.25">
      <c r="A1" s="249"/>
      <c r="D1" s="151"/>
      <c r="Q1" s="157"/>
      <c r="R1" s="157"/>
      <c r="S1" s="157"/>
      <c r="T1" s="79"/>
      <c r="U1" s="79"/>
      <c r="V1" s="79"/>
      <c r="W1" s="79"/>
      <c r="X1" s="157"/>
      <c r="Y1" s="157"/>
      <c r="Z1" s="157"/>
      <c r="AA1" s="157"/>
    </row>
    <row r="2" spans="1:27" s="288" customFormat="1" ht="24.95" customHeight="1" x14ac:dyDescent="0.25">
      <c r="A2" s="253" t="s">
        <v>258</v>
      </c>
      <c r="B2" s="254" t="s">
        <v>322</v>
      </c>
      <c r="C2" s="286"/>
      <c r="D2" s="287"/>
      <c r="Q2" s="276"/>
      <c r="R2" s="289"/>
      <c r="S2" s="289"/>
      <c r="T2" s="260"/>
      <c r="U2" s="260"/>
      <c r="V2" s="260"/>
      <c r="W2" s="260"/>
      <c r="X2" s="289"/>
      <c r="Y2" s="289"/>
      <c r="Z2" s="289"/>
      <c r="AA2" s="289"/>
    </row>
    <row r="3" spans="1:27" s="259" customFormat="1" ht="5.0999999999999996" customHeight="1" x14ac:dyDescent="0.25">
      <c r="A3" s="290"/>
      <c r="D3" s="291"/>
      <c r="Q3" s="289"/>
      <c r="R3" s="289"/>
      <c r="S3" s="289"/>
      <c r="T3" s="260"/>
      <c r="U3" s="260"/>
      <c r="V3" s="260"/>
      <c r="W3" s="260"/>
      <c r="X3" s="289"/>
      <c r="Y3" s="289"/>
      <c r="Z3" s="289"/>
      <c r="AA3" s="289"/>
    </row>
    <row r="4" spans="1:27" s="80" customFormat="1" ht="5.0999999999999996" customHeight="1" x14ac:dyDescent="0.25">
      <c r="A4" s="249"/>
      <c r="D4" s="152"/>
      <c r="Q4" s="157"/>
      <c r="R4" s="157"/>
      <c r="S4" s="157"/>
      <c r="T4" s="79"/>
      <c r="U4" s="79"/>
      <c r="V4" s="79"/>
      <c r="W4" s="79"/>
      <c r="X4" s="157"/>
      <c r="Y4" s="157"/>
      <c r="Z4" s="157"/>
      <c r="AA4" s="157"/>
    </row>
    <row r="5" spans="1:27" ht="5.0999999999999996" customHeight="1" x14ac:dyDescent="0.25">
      <c r="B5" s="8"/>
      <c r="C5" s="8"/>
      <c r="D5" s="153"/>
      <c r="E5" s="8"/>
      <c r="F5" s="8"/>
      <c r="G5" s="8"/>
      <c r="H5" s="8"/>
      <c r="I5" s="8"/>
      <c r="J5" s="8"/>
      <c r="K5" s="8"/>
      <c r="L5" s="8"/>
      <c r="M5" s="8"/>
      <c r="N5" s="8"/>
      <c r="O5" s="8"/>
      <c r="P5" s="8"/>
      <c r="Q5" s="11"/>
      <c r="R5" s="11"/>
    </row>
    <row r="6" spans="1:27" ht="14.45" customHeight="1" x14ac:dyDescent="0.25">
      <c r="B6" s="8"/>
      <c r="C6" s="8"/>
      <c r="D6" s="153"/>
      <c r="E6" s="8"/>
      <c r="F6" s="8"/>
      <c r="G6" s="8"/>
      <c r="H6" s="8"/>
      <c r="I6" s="8"/>
      <c r="J6" s="8"/>
      <c r="K6" s="8"/>
      <c r="L6" s="8"/>
      <c r="M6" s="8"/>
      <c r="N6" s="8"/>
      <c r="O6" s="8"/>
      <c r="P6" s="8"/>
      <c r="Q6" s="11"/>
      <c r="R6" s="11"/>
      <c r="T6" s="159"/>
      <c r="U6" s="159"/>
      <c r="V6" s="159"/>
      <c r="W6" s="159"/>
    </row>
    <row r="7" spans="1:27" ht="14.45" customHeight="1" x14ac:dyDescent="0.25">
      <c r="B7" s="8"/>
      <c r="C7" s="8"/>
      <c r="D7" s="153"/>
      <c r="E7" s="8"/>
      <c r="F7" s="8"/>
      <c r="G7" s="8"/>
      <c r="H7" s="8"/>
      <c r="I7" s="8"/>
      <c r="J7" s="8"/>
      <c r="K7" s="8"/>
      <c r="L7" s="8"/>
      <c r="M7" s="8"/>
      <c r="N7" s="8"/>
      <c r="O7" s="8"/>
      <c r="P7" s="8"/>
      <c r="Q7" s="11"/>
      <c r="R7" s="11"/>
      <c r="T7" s="159"/>
      <c r="U7" s="159"/>
      <c r="V7" s="159"/>
      <c r="W7" s="159"/>
    </row>
    <row r="8" spans="1:27" hidden="1" x14ac:dyDescent="0.25">
      <c r="B8" s="8"/>
      <c r="C8" s="8"/>
      <c r="D8" s="153"/>
      <c r="E8" s="8"/>
      <c r="F8" s="8"/>
      <c r="G8" s="8"/>
      <c r="H8" s="8"/>
      <c r="I8" s="8"/>
      <c r="J8" s="8"/>
      <c r="K8" s="8"/>
      <c r="L8" s="8"/>
      <c r="M8" s="8"/>
      <c r="N8" s="8"/>
      <c r="O8" s="8"/>
      <c r="P8" s="8"/>
      <c r="Q8" s="11"/>
      <c r="R8" s="11"/>
      <c r="T8" s="9"/>
      <c r="U8" s="9"/>
      <c r="V8" s="9"/>
      <c r="W8" s="9"/>
    </row>
    <row r="9" spans="1:27" hidden="1" x14ac:dyDescent="0.25">
      <c r="B9" s="8"/>
      <c r="C9" s="8"/>
      <c r="D9" s="153"/>
      <c r="E9" s="8"/>
      <c r="F9" s="8"/>
      <c r="G9" s="8"/>
      <c r="H9" s="8"/>
      <c r="I9" s="8"/>
      <c r="J9" s="8"/>
      <c r="K9" s="8"/>
      <c r="L9" s="8"/>
      <c r="M9" s="8"/>
      <c r="N9" s="8"/>
      <c r="O9" s="8"/>
      <c r="P9" s="8"/>
      <c r="Q9" s="11"/>
      <c r="R9" s="11"/>
      <c r="T9" s="9"/>
      <c r="U9" s="9"/>
      <c r="V9" s="9"/>
      <c r="W9" s="9"/>
    </row>
    <row r="10" spans="1:27" hidden="1" x14ac:dyDescent="0.25">
      <c r="B10" s="8"/>
      <c r="C10" s="8"/>
      <c r="D10" s="153"/>
      <c r="E10" s="8"/>
      <c r="F10" s="8"/>
      <c r="G10" s="8"/>
      <c r="H10" s="8"/>
      <c r="I10" s="8"/>
      <c r="J10" s="8"/>
      <c r="K10" s="8"/>
      <c r="L10" s="8"/>
      <c r="M10" s="8"/>
      <c r="N10" s="8"/>
      <c r="O10" s="8"/>
      <c r="P10" s="8"/>
      <c r="Q10" s="11"/>
      <c r="R10" s="11"/>
      <c r="T10" s="9"/>
      <c r="U10" s="9"/>
      <c r="V10" s="9"/>
      <c r="W10" s="9"/>
    </row>
    <row r="11" spans="1:27" hidden="1" x14ac:dyDescent="0.25">
      <c r="B11" s="8"/>
      <c r="C11" s="8"/>
      <c r="D11" s="153"/>
      <c r="E11" s="8"/>
      <c r="F11" s="8"/>
      <c r="G11" s="8"/>
      <c r="H11" s="8"/>
      <c r="I11" s="8"/>
      <c r="J11" s="8"/>
      <c r="K11" s="8"/>
      <c r="L11" s="8"/>
      <c r="M11" s="8"/>
      <c r="N11" s="8"/>
      <c r="O11" s="8"/>
      <c r="P11" s="8"/>
      <c r="Q11" s="11"/>
      <c r="R11" s="11"/>
      <c r="T11" s="9"/>
      <c r="U11" s="9"/>
      <c r="V11" s="9"/>
      <c r="W11" s="9"/>
    </row>
    <row r="12" spans="1:27" hidden="1" x14ac:dyDescent="0.25">
      <c r="B12" s="8"/>
      <c r="C12" s="8"/>
      <c r="D12" s="153"/>
      <c r="E12" s="8"/>
      <c r="F12" s="8"/>
      <c r="G12" s="8"/>
      <c r="H12" s="8"/>
      <c r="I12" s="8"/>
      <c r="J12" s="8"/>
      <c r="K12" s="8"/>
      <c r="L12" s="8"/>
      <c r="M12" s="8"/>
      <c r="N12" s="8"/>
      <c r="O12" s="8"/>
      <c r="P12" s="8"/>
      <c r="Q12" s="11"/>
      <c r="R12" s="11"/>
      <c r="T12" s="9"/>
      <c r="U12" s="9"/>
      <c r="V12" s="9"/>
      <c r="W12" s="9"/>
    </row>
    <row r="13" spans="1:27" hidden="1" x14ac:dyDescent="0.25">
      <c r="B13" s="8"/>
      <c r="C13" s="8"/>
      <c r="D13" s="153"/>
      <c r="E13" s="8"/>
      <c r="F13" s="8"/>
      <c r="G13" s="8"/>
      <c r="H13" s="8"/>
      <c r="I13" s="8"/>
      <c r="J13" s="8"/>
      <c r="K13" s="8"/>
      <c r="L13" s="8"/>
      <c r="M13" s="8"/>
      <c r="N13" s="8"/>
      <c r="O13" s="8"/>
      <c r="P13" s="8"/>
      <c r="Q13" s="11"/>
      <c r="R13" s="11"/>
      <c r="T13" s="9"/>
      <c r="U13" s="9"/>
      <c r="V13" s="9"/>
      <c r="W13" s="9"/>
    </row>
    <row r="14" spans="1:27" hidden="1" x14ac:dyDescent="0.25">
      <c r="B14" s="8"/>
      <c r="C14" s="8"/>
      <c r="D14" s="153"/>
      <c r="E14" s="8"/>
      <c r="F14" s="8"/>
      <c r="G14" s="8"/>
      <c r="H14" s="8"/>
      <c r="I14" s="8"/>
      <c r="J14" s="8"/>
      <c r="K14" s="8"/>
      <c r="L14" s="8"/>
      <c r="M14" s="8"/>
      <c r="N14" s="8"/>
      <c r="O14" s="8"/>
      <c r="P14" s="8"/>
      <c r="Q14" s="11"/>
      <c r="R14" s="11"/>
      <c r="T14" s="9"/>
      <c r="U14" s="9"/>
      <c r="V14" s="9"/>
      <c r="W14" s="9"/>
    </row>
    <row r="15" spans="1:27" hidden="1" x14ac:dyDescent="0.25">
      <c r="B15" s="8"/>
      <c r="C15" s="8"/>
      <c r="D15" s="153"/>
      <c r="E15" s="8"/>
      <c r="F15" s="8"/>
      <c r="G15" s="8"/>
      <c r="H15" s="8"/>
      <c r="I15" s="8"/>
      <c r="J15" s="8"/>
      <c r="K15" s="8"/>
      <c r="L15" s="8"/>
      <c r="M15" s="8"/>
      <c r="N15" s="8"/>
      <c r="O15" s="8"/>
      <c r="P15" s="8"/>
      <c r="Q15" s="11"/>
      <c r="R15" s="11"/>
      <c r="T15" s="9"/>
      <c r="U15" s="9"/>
      <c r="V15" s="9"/>
      <c r="W15" s="9"/>
    </row>
    <row r="16" spans="1:27" hidden="1" x14ac:dyDescent="0.25">
      <c r="B16" s="8"/>
      <c r="C16" s="8"/>
      <c r="D16" s="153"/>
      <c r="E16" s="8"/>
      <c r="F16" s="8"/>
      <c r="G16" s="8"/>
      <c r="H16" s="8"/>
      <c r="I16" s="8"/>
      <c r="J16" s="8"/>
      <c r="K16" s="8"/>
      <c r="L16" s="8"/>
      <c r="M16" s="8"/>
      <c r="N16" s="8"/>
      <c r="O16" s="8"/>
      <c r="P16" s="8"/>
      <c r="Q16" s="11"/>
      <c r="R16" s="11"/>
      <c r="T16" s="9"/>
      <c r="U16" s="9"/>
      <c r="V16" s="9"/>
      <c r="W16" s="9"/>
    </row>
    <row r="17" spans="2:23" x14ac:dyDescent="0.25">
      <c r="B17" s="8"/>
      <c r="C17" s="8"/>
      <c r="D17" s="153"/>
      <c r="E17" s="8"/>
      <c r="F17" s="8"/>
      <c r="G17" s="8"/>
      <c r="H17" s="8"/>
      <c r="I17" s="8"/>
      <c r="J17" s="8"/>
      <c r="K17" s="8"/>
      <c r="L17" s="8"/>
      <c r="M17" s="8"/>
      <c r="N17" s="8"/>
      <c r="O17" s="8"/>
      <c r="P17" s="8"/>
      <c r="Q17" s="11"/>
      <c r="R17" s="11"/>
      <c r="T17" s="9"/>
      <c r="U17" s="9"/>
      <c r="V17" s="9"/>
      <c r="W17" s="9"/>
    </row>
    <row r="18" spans="2:23" hidden="1" x14ac:dyDescent="0.25">
      <c r="B18" s="8"/>
      <c r="C18" s="8"/>
      <c r="D18" s="153"/>
      <c r="E18" s="8"/>
      <c r="F18" s="8"/>
      <c r="G18" s="8"/>
      <c r="H18" s="8"/>
      <c r="I18" s="8"/>
      <c r="J18" s="8"/>
      <c r="K18" s="8"/>
      <c r="L18" s="8"/>
      <c r="M18" s="8"/>
      <c r="N18" s="8"/>
      <c r="O18" s="8"/>
      <c r="P18" s="8"/>
      <c r="Q18" s="11"/>
      <c r="R18" s="11"/>
      <c r="T18" s="9"/>
      <c r="U18" s="9"/>
      <c r="V18" s="9"/>
      <c r="W18" s="9"/>
    </row>
    <row r="19" spans="2:23" hidden="1" x14ac:dyDescent="0.25">
      <c r="B19" s="8"/>
      <c r="C19" s="8"/>
      <c r="D19" s="153"/>
      <c r="E19" s="8"/>
      <c r="F19" s="8"/>
      <c r="G19" s="8"/>
      <c r="H19" s="8"/>
      <c r="I19" s="8"/>
      <c r="J19" s="8"/>
      <c r="K19" s="8"/>
      <c r="L19" s="8"/>
      <c r="M19" s="8"/>
      <c r="N19" s="8"/>
      <c r="O19" s="8"/>
      <c r="P19" s="8"/>
      <c r="Q19" s="11"/>
      <c r="R19" s="11"/>
      <c r="T19" s="9"/>
      <c r="U19" s="9"/>
      <c r="V19" s="9"/>
      <c r="W19" s="9"/>
    </row>
    <row r="20" spans="2:23" hidden="1" x14ac:dyDescent="0.25">
      <c r="B20" s="8"/>
      <c r="C20" s="8"/>
      <c r="D20" s="153"/>
      <c r="E20" s="8"/>
      <c r="F20" s="8"/>
      <c r="G20" s="8"/>
      <c r="H20" s="8"/>
      <c r="I20" s="8"/>
      <c r="J20" s="8"/>
      <c r="K20" s="8"/>
      <c r="L20" s="8"/>
      <c r="M20" s="8"/>
      <c r="N20" s="8"/>
      <c r="O20" s="8"/>
      <c r="P20" s="8"/>
      <c r="Q20" s="11"/>
      <c r="R20" s="11"/>
      <c r="T20" s="9"/>
      <c r="U20" s="9"/>
      <c r="V20" s="9"/>
      <c r="W20" s="9"/>
    </row>
    <row r="21" spans="2:23" hidden="1" x14ac:dyDescent="0.25">
      <c r="B21" s="8"/>
      <c r="C21" s="8"/>
      <c r="D21" s="153"/>
      <c r="E21" s="8"/>
      <c r="F21" s="8"/>
      <c r="G21" s="8"/>
      <c r="H21" s="8"/>
      <c r="I21" s="8"/>
      <c r="J21" s="8"/>
      <c r="K21" s="8"/>
      <c r="L21" s="8"/>
      <c r="M21" s="8"/>
      <c r="N21" s="8"/>
      <c r="O21" s="8"/>
      <c r="P21" s="8"/>
      <c r="Q21" s="11"/>
      <c r="R21" s="11"/>
      <c r="T21" s="9"/>
      <c r="U21" s="9"/>
      <c r="V21" s="9"/>
      <c r="W21" s="9"/>
    </row>
    <row r="22" spans="2:23" hidden="1" x14ac:dyDescent="0.25">
      <c r="B22" s="8"/>
      <c r="C22" s="8"/>
      <c r="D22" s="153"/>
      <c r="E22" s="8"/>
      <c r="F22" s="8"/>
      <c r="G22" s="8"/>
      <c r="H22" s="8"/>
      <c r="I22" s="8"/>
      <c r="J22" s="8"/>
      <c r="K22" s="8"/>
      <c r="L22" s="8"/>
      <c r="M22" s="8"/>
      <c r="N22" s="8"/>
      <c r="O22" s="8"/>
      <c r="P22" s="8"/>
      <c r="Q22" s="11"/>
      <c r="R22" s="11"/>
      <c r="T22" s="9"/>
      <c r="U22" s="9"/>
      <c r="V22" s="9"/>
      <c r="W22" s="9"/>
    </row>
    <row r="23" spans="2:23" hidden="1" x14ac:dyDescent="0.25">
      <c r="B23" s="8"/>
      <c r="C23" s="8"/>
      <c r="D23" s="153"/>
      <c r="E23" s="8"/>
      <c r="F23" s="8"/>
      <c r="G23" s="8"/>
      <c r="H23" s="8"/>
      <c r="I23" s="8"/>
      <c r="J23" s="8"/>
      <c r="K23" s="8"/>
      <c r="L23" s="8"/>
      <c r="M23" s="8"/>
      <c r="N23" s="8"/>
      <c r="O23" s="8"/>
      <c r="P23" s="8"/>
      <c r="Q23" s="11"/>
      <c r="R23" s="11"/>
      <c r="T23" s="9"/>
      <c r="U23" s="9"/>
      <c r="V23" s="9"/>
      <c r="W23" s="9"/>
    </row>
    <row r="24" spans="2:23" hidden="1" x14ac:dyDescent="0.25">
      <c r="B24" s="8"/>
      <c r="C24" s="8"/>
      <c r="D24" s="153"/>
      <c r="E24" s="8"/>
      <c r="F24" s="8"/>
      <c r="G24" s="8"/>
      <c r="H24" s="8"/>
      <c r="I24" s="8"/>
      <c r="J24" s="8"/>
      <c r="K24" s="8"/>
      <c r="L24" s="8"/>
      <c r="M24" s="8"/>
      <c r="N24" s="8"/>
      <c r="O24" s="8"/>
      <c r="P24" s="8"/>
      <c r="Q24" s="11"/>
      <c r="R24" s="11"/>
      <c r="T24" s="9"/>
      <c r="U24" s="9"/>
      <c r="V24" s="9"/>
      <c r="W24" s="9"/>
    </row>
    <row r="25" spans="2:23" hidden="1" x14ac:dyDescent="0.25">
      <c r="B25" s="8"/>
      <c r="C25" s="8"/>
      <c r="D25" s="153"/>
      <c r="E25" s="8"/>
      <c r="F25" s="8"/>
      <c r="G25" s="8"/>
      <c r="H25" s="8"/>
      <c r="I25" s="8"/>
      <c r="J25" s="8"/>
      <c r="K25" s="8"/>
      <c r="L25" s="8"/>
      <c r="M25" s="8"/>
      <c r="N25" s="8"/>
      <c r="O25" s="8"/>
      <c r="P25" s="8"/>
      <c r="Q25" s="11"/>
      <c r="R25" s="11"/>
      <c r="T25" s="9"/>
      <c r="U25" s="9"/>
      <c r="V25" s="9"/>
      <c r="W25" s="9"/>
    </row>
    <row r="26" spans="2:23" hidden="1" x14ac:dyDescent="0.25">
      <c r="B26" s="8"/>
      <c r="C26" s="8"/>
      <c r="D26" s="153"/>
      <c r="E26" s="8"/>
      <c r="F26" s="8"/>
      <c r="G26" s="8"/>
      <c r="H26" s="8"/>
      <c r="I26" s="8"/>
      <c r="J26" s="8"/>
      <c r="K26" s="8"/>
      <c r="L26" s="8"/>
      <c r="M26" s="8"/>
      <c r="N26" s="8"/>
      <c r="O26" s="8"/>
      <c r="P26" s="8"/>
      <c r="Q26" s="11"/>
      <c r="R26" s="11"/>
      <c r="T26" s="9"/>
      <c r="U26" s="9"/>
      <c r="V26" s="9"/>
      <c r="W26" s="9"/>
    </row>
    <row r="27" spans="2:23" hidden="1" x14ac:dyDescent="0.25">
      <c r="B27" s="8"/>
      <c r="C27" s="8"/>
      <c r="D27" s="153"/>
      <c r="E27" s="8"/>
      <c r="F27" s="8"/>
      <c r="G27" s="8"/>
      <c r="H27" s="8"/>
      <c r="I27" s="8"/>
      <c r="J27" s="8"/>
      <c r="K27" s="8"/>
      <c r="L27" s="8"/>
      <c r="M27" s="8"/>
      <c r="N27" s="8"/>
      <c r="O27" s="8"/>
      <c r="P27" s="8"/>
      <c r="Q27" s="11"/>
      <c r="R27" s="11"/>
      <c r="T27" s="9"/>
      <c r="U27" s="9"/>
      <c r="V27" s="9"/>
      <c r="W27" s="9"/>
    </row>
    <row r="28" spans="2:23" hidden="1" x14ac:dyDescent="0.25">
      <c r="B28" s="8"/>
      <c r="C28" s="8"/>
      <c r="D28" s="153"/>
      <c r="E28" s="8"/>
      <c r="F28" s="8"/>
      <c r="G28" s="8"/>
      <c r="H28" s="8"/>
      <c r="I28" s="8"/>
      <c r="J28" s="8"/>
      <c r="K28" s="8"/>
      <c r="L28" s="8"/>
      <c r="M28" s="8"/>
      <c r="N28" s="8"/>
      <c r="O28" s="8"/>
      <c r="P28" s="8"/>
      <c r="Q28" s="11"/>
      <c r="R28" s="11"/>
      <c r="T28" s="9"/>
      <c r="U28" s="9"/>
      <c r="V28" s="9"/>
      <c r="W28" s="9"/>
    </row>
    <row r="29" spans="2:23" hidden="1" x14ac:dyDescent="0.25">
      <c r="B29" s="8"/>
      <c r="C29" s="8"/>
      <c r="D29" s="153"/>
      <c r="E29" s="8"/>
      <c r="F29" s="8"/>
      <c r="G29" s="8"/>
      <c r="H29" s="8"/>
      <c r="I29" s="8"/>
      <c r="J29" s="8"/>
      <c r="K29" s="8"/>
      <c r="L29" s="8"/>
      <c r="M29" s="8"/>
      <c r="N29" s="8"/>
      <c r="O29" s="8"/>
      <c r="P29" s="8"/>
      <c r="Q29" s="11"/>
      <c r="R29" s="11"/>
      <c r="T29" s="9"/>
      <c r="U29" s="9"/>
      <c r="V29" s="9"/>
      <c r="W29" s="9"/>
    </row>
    <row r="30" spans="2:23" hidden="1" x14ac:dyDescent="0.25">
      <c r="B30" s="8"/>
      <c r="C30" s="8"/>
      <c r="D30" s="153"/>
      <c r="E30" s="8"/>
      <c r="F30" s="8"/>
      <c r="G30" s="8"/>
      <c r="H30" s="8"/>
      <c r="I30" s="8"/>
      <c r="J30" s="8"/>
      <c r="K30" s="8"/>
      <c r="L30" s="8"/>
      <c r="M30" s="8"/>
      <c r="N30" s="8"/>
      <c r="O30" s="8"/>
      <c r="P30" s="8"/>
      <c r="Q30" s="11"/>
      <c r="R30" s="11"/>
      <c r="T30" s="9"/>
      <c r="U30" s="9"/>
      <c r="V30" s="9"/>
      <c r="W30" s="9"/>
    </row>
    <row r="31" spans="2:23" hidden="1" x14ac:dyDescent="0.25">
      <c r="B31" s="8"/>
      <c r="C31" s="8"/>
      <c r="D31" s="153"/>
      <c r="E31" s="8"/>
      <c r="F31" s="8"/>
      <c r="G31" s="8"/>
      <c r="H31" s="8"/>
      <c r="I31" s="8"/>
      <c r="J31" s="8"/>
      <c r="K31" s="8"/>
      <c r="L31" s="8"/>
      <c r="M31" s="8"/>
      <c r="N31" s="8"/>
      <c r="O31" s="8"/>
      <c r="P31" s="8"/>
      <c r="Q31" s="11"/>
      <c r="R31" s="11"/>
      <c r="T31" s="9"/>
      <c r="U31" s="9"/>
      <c r="V31" s="9"/>
      <c r="W31" s="9"/>
    </row>
    <row r="32" spans="2:23" hidden="1" x14ac:dyDescent="0.25">
      <c r="B32" s="8"/>
      <c r="C32" s="8"/>
      <c r="D32" s="153"/>
      <c r="E32" s="8"/>
      <c r="F32" s="8"/>
      <c r="G32" s="8"/>
      <c r="H32" s="8"/>
      <c r="I32" s="8"/>
      <c r="J32" s="8"/>
      <c r="K32" s="8"/>
      <c r="L32" s="8"/>
      <c r="M32" s="8"/>
      <c r="N32" s="8"/>
      <c r="O32" s="8"/>
      <c r="P32" s="8"/>
      <c r="Q32" s="11"/>
      <c r="R32" s="11"/>
      <c r="T32" s="9"/>
      <c r="U32" s="9"/>
      <c r="V32" s="9"/>
      <c r="W32" s="9"/>
    </row>
    <row r="33" spans="2:23" hidden="1" x14ac:dyDescent="0.25">
      <c r="B33" s="8"/>
      <c r="C33" s="8"/>
      <c r="D33" s="153"/>
      <c r="E33" s="8"/>
      <c r="F33" s="8"/>
      <c r="G33" s="8"/>
      <c r="H33" s="8"/>
      <c r="I33" s="8"/>
      <c r="J33" s="8"/>
      <c r="K33" s="8"/>
      <c r="L33" s="8"/>
      <c r="M33" s="8"/>
      <c r="N33" s="8"/>
      <c r="O33" s="8"/>
      <c r="P33" s="8"/>
      <c r="Q33" s="11"/>
      <c r="R33" s="11"/>
      <c r="T33" s="9"/>
      <c r="U33" s="9"/>
      <c r="V33" s="9"/>
      <c r="W33" s="9"/>
    </row>
    <row r="34" spans="2:23" hidden="1" x14ac:dyDescent="0.25">
      <c r="B34" s="8"/>
      <c r="C34" s="8"/>
      <c r="D34" s="153"/>
      <c r="E34" s="8"/>
      <c r="F34" s="8"/>
      <c r="G34" s="8"/>
      <c r="H34" s="8"/>
      <c r="I34" s="8"/>
      <c r="J34" s="8"/>
      <c r="K34" s="8"/>
      <c r="L34" s="8"/>
      <c r="M34" s="8"/>
      <c r="N34" s="8"/>
      <c r="O34" s="8"/>
      <c r="P34" s="8"/>
      <c r="Q34" s="11"/>
      <c r="R34" s="11"/>
      <c r="T34" s="9"/>
      <c r="U34" s="9"/>
      <c r="V34" s="9"/>
      <c r="W34" s="9"/>
    </row>
    <row r="35" spans="2:23" hidden="1" x14ac:dyDescent="0.25">
      <c r="B35" s="8"/>
      <c r="C35" s="8"/>
      <c r="D35" s="153"/>
      <c r="E35" s="8"/>
      <c r="F35" s="8"/>
      <c r="G35" s="8"/>
      <c r="H35" s="8"/>
      <c r="I35" s="8"/>
      <c r="J35" s="8"/>
      <c r="K35" s="8"/>
      <c r="L35" s="8"/>
      <c r="M35" s="8"/>
      <c r="N35" s="8"/>
      <c r="O35" s="8"/>
      <c r="P35" s="8"/>
      <c r="Q35" s="11"/>
      <c r="R35" s="11"/>
      <c r="T35" s="9"/>
      <c r="U35" s="9"/>
      <c r="V35" s="9"/>
      <c r="W35" s="9"/>
    </row>
    <row r="36" spans="2:23" hidden="1" x14ac:dyDescent="0.25">
      <c r="B36" s="8"/>
      <c r="C36" s="8"/>
      <c r="D36" s="153"/>
      <c r="E36" s="8"/>
      <c r="F36" s="8"/>
      <c r="G36" s="8"/>
      <c r="H36" s="8"/>
      <c r="I36" s="8"/>
      <c r="J36" s="8"/>
      <c r="K36" s="8"/>
      <c r="L36" s="8"/>
      <c r="M36" s="8"/>
      <c r="N36" s="8"/>
      <c r="O36" s="8"/>
      <c r="P36" s="8"/>
      <c r="Q36" s="11"/>
      <c r="R36" s="11"/>
      <c r="T36" s="9"/>
      <c r="U36" s="9"/>
      <c r="V36" s="9"/>
      <c r="W36" s="9"/>
    </row>
    <row r="37" spans="2:23" hidden="1" x14ac:dyDescent="0.25">
      <c r="B37" s="8"/>
      <c r="C37" s="8"/>
      <c r="D37" s="153"/>
      <c r="E37" s="8"/>
      <c r="F37" s="8"/>
      <c r="G37" s="8"/>
      <c r="H37" s="8"/>
      <c r="I37" s="8"/>
      <c r="J37" s="8"/>
      <c r="K37" s="8"/>
      <c r="L37" s="8"/>
      <c r="M37" s="8"/>
      <c r="N37" s="8"/>
      <c r="O37" s="8"/>
      <c r="P37" s="8"/>
      <c r="Q37" s="11"/>
      <c r="R37" s="11"/>
      <c r="T37" s="9"/>
      <c r="U37" s="9"/>
      <c r="V37" s="9"/>
      <c r="W37" s="9"/>
    </row>
    <row r="38" spans="2:23" hidden="1" x14ac:dyDescent="0.25">
      <c r="B38" s="8"/>
      <c r="C38" s="8"/>
      <c r="D38" s="153"/>
      <c r="E38" s="8"/>
      <c r="F38" s="8"/>
      <c r="G38" s="8"/>
      <c r="H38" s="8"/>
      <c r="I38" s="8"/>
      <c r="J38" s="8"/>
      <c r="K38" s="8"/>
      <c r="L38" s="8"/>
      <c r="M38" s="8"/>
      <c r="N38" s="8"/>
      <c r="O38" s="8"/>
      <c r="P38" s="8"/>
      <c r="Q38" s="11"/>
      <c r="R38" s="11"/>
      <c r="T38" s="9"/>
      <c r="U38" s="9"/>
      <c r="V38" s="9"/>
      <c r="W38" s="9"/>
    </row>
    <row r="39" spans="2:23" hidden="1" x14ac:dyDescent="0.25">
      <c r="B39" s="8"/>
      <c r="C39" s="8"/>
      <c r="D39" s="153"/>
      <c r="E39" s="8"/>
      <c r="F39" s="8"/>
      <c r="G39" s="8"/>
      <c r="H39" s="8"/>
      <c r="I39" s="8"/>
      <c r="J39" s="8"/>
      <c r="K39" s="8"/>
      <c r="L39" s="8"/>
      <c r="M39" s="8"/>
      <c r="N39" s="8"/>
      <c r="O39" s="8"/>
      <c r="P39" s="8"/>
      <c r="Q39" s="11"/>
      <c r="R39" s="11"/>
      <c r="T39" s="9"/>
      <c r="U39" s="9"/>
      <c r="V39" s="9"/>
      <c r="W39" s="9"/>
    </row>
    <row r="40" spans="2:23" hidden="1" x14ac:dyDescent="0.25">
      <c r="B40" s="8"/>
      <c r="C40" s="8"/>
      <c r="D40" s="153"/>
      <c r="E40" s="8"/>
      <c r="F40" s="8"/>
      <c r="G40" s="8"/>
      <c r="H40" s="8"/>
      <c r="I40" s="8"/>
      <c r="J40" s="8"/>
      <c r="K40" s="8"/>
      <c r="L40" s="8"/>
      <c r="M40" s="8"/>
      <c r="N40" s="8"/>
      <c r="O40" s="8"/>
      <c r="P40" s="8"/>
      <c r="Q40" s="11"/>
      <c r="R40" s="11"/>
      <c r="T40" s="9"/>
      <c r="U40" s="9"/>
      <c r="V40" s="9"/>
      <c r="W40" s="9"/>
    </row>
    <row r="41" spans="2:23" hidden="1" x14ac:dyDescent="0.25">
      <c r="B41" s="8"/>
      <c r="C41" s="8"/>
      <c r="D41" s="153"/>
      <c r="E41" s="8"/>
      <c r="F41" s="8"/>
      <c r="G41" s="8"/>
      <c r="H41" s="8"/>
      <c r="I41" s="8"/>
      <c r="J41" s="8"/>
      <c r="K41" s="8"/>
      <c r="L41" s="8"/>
      <c r="M41" s="8"/>
      <c r="N41" s="8"/>
      <c r="O41" s="8"/>
      <c r="P41" s="8"/>
      <c r="Q41" s="11"/>
      <c r="R41" s="11"/>
      <c r="T41" s="9"/>
      <c r="U41" s="9"/>
      <c r="V41" s="9"/>
      <c r="W41" s="9"/>
    </row>
    <row r="42" spans="2:23" hidden="1" x14ac:dyDescent="0.25">
      <c r="B42" s="8"/>
      <c r="C42" s="8"/>
      <c r="D42" s="153"/>
      <c r="E42" s="8"/>
      <c r="F42" s="8"/>
      <c r="G42" s="8"/>
      <c r="H42" s="8"/>
      <c r="I42" s="8"/>
      <c r="J42" s="8"/>
      <c r="K42" s="8"/>
      <c r="L42" s="8"/>
      <c r="M42" s="8"/>
      <c r="N42" s="8"/>
      <c r="O42" s="8"/>
      <c r="P42" s="8"/>
      <c r="Q42" s="11"/>
      <c r="R42" s="11"/>
      <c r="T42" s="9"/>
      <c r="U42" s="9"/>
      <c r="V42" s="9"/>
      <c r="W42" s="9"/>
    </row>
    <row r="43" spans="2:23" hidden="1" x14ac:dyDescent="0.25">
      <c r="B43" s="8"/>
      <c r="C43" s="8"/>
      <c r="D43" s="153"/>
      <c r="E43" s="8"/>
      <c r="F43" s="8"/>
      <c r="G43" s="8"/>
      <c r="H43" s="8"/>
      <c r="I43" s="8"/>
      <c r="J43" s="8"/>
      <c r="K43" s="8"/>
      <c r="L43" s="8"/>
      <c r="M43" s="8"/>
      <c r="N43" s="8"/>
      <c r="O43" s="8"/>
      <c r="P43" s="8"/>
      <c r="Q43" s="11"/>
      <c r="R43" s="11"/>
      <c r="T43" s="9"/>
      <c r="U43" s="9"/>
      <c r="V43" s="9"/>
      <c r="W43" s="9"/>
    </row>
    <row r="44" spans="2:23" hidden="1" x14ac:dyDescent="0.25">
      <c r="B44" s="8"/>
      <c r="C44" s="8"/>
      <c r="D44" s="153"/>
      <c r="E44" s="8"/>
      <c r="F44" s="8"/>
      <c r="G44" s="8"/>
      <c r="H44" s="8"/>
      <c r="I44" s="8"/>
      <c r="J44" s="8"/>
      <c r="K44" s="8"/>
      <c r="L44" s="8"/>
      <c r="M44" s="8"/>
      <c r="N44" s="8"/>
      <c r="O44" s="8"/>
      <c r="P44" s="8"/>
      <c r="Q44" s="11"/>
      <c r="R44" s="11"/>
      <c r="T44" s="9"/>
      <c r="U44" s="9"/>
      <c r="V44" s="9"/>
      <c r="W44" s="9"/>
    </row>
    <row r="45" spans="2:23" hidden="1" x14ac:dyDescent="0.25">
      <c r="B45" s="8"/>
      <c r="C45" s="8"/>
      <c r="D45" s="153"/>
      <c r="E45" s="8"/>
      <c r="F45" s="8"/>
      <c r="G45" s="8"/>
      <c r="H45" s="8"/>
      <c r="I45" s="8"/>
      <c r="J45" s="8"/>
      <c r="K45" s="8"/>
      <c r="L45" s="8"/>
      <c r="M45" s="8"/>
      <c r="N45" s="8"/>
      <c r="O45" s="8"/>
      <c r="P45" s="8"/>
      <c r="Q45" s="11"/>
      <c r="R45" s="11"/>
      <c r="T45" s="9"/>
      <c r="U45" s="9"/>
      <c r="V45" s="9"/>
      <c r="W45" s="9"/>
    </row>
    <row r="46" spans="2:23" hidden="1" x14ac:dyDescent="0.25">
      <c r="B46" s="8"/>
      <c r="C46" s="8"/>
      <c r="D46" s="153"/>
      <c r="E46" s="8"/>
      <c r="F46" s="8"/>
      <c r="G46" s="8"/>
      <c r="H46" s="8"/>
      <c r="I46" s="8"/>
      <c r="J46" s="8"/>
      <c r="K46" s="8"/>
      <c r="L46" s="8"/>
      <c r="M46" s="8"/>
      <c r="N46" s="8"/>
      <c r="O46" s="8"/>
      <c r="P46" s="8"/>
      <c r="Q46" s="11"/>
      <c r="R46" s="11"/>
      <c r="T46" s="9"/>
      <c r="U46" s="9"/>
      <c r="V46" s="9"/>
      <c r="W46" s="9"/>
    </row>
    <row r="47" spans="2:23" hidden="1" x14ac:dyDescent="0.25">
      <c r="B47" s="8"/>
      <c r="C47" s="8"/>
      <c r="D47" s="153"/>
      <c r="E47" s="8"/>
      <c r="F47" s="8"/>
      <c r="G47" s="8"/>
      <c r="H47" s="8"/>
      <c r="I47" s="8"/>
      <c r="J47" s="8"/>
      <c r="K47" s="8"/>
      <c r="L47" s="8"/>
      <c r="M47" s="8"/>
      <c r="N47" s="8"/>
      <c r="O47" s="8"/>
      <c r="P47" s="8"/>
      <c r="Q47" s="11"/>
      <c r="R47" s="11"/>
      <c r="T47" s="9"/>
      <c r="U47" s="9"/>
      <c r="V47" s="9"/>
      <c r="W47" s="9"/>
    </row>
    <row r="48" spans="2:23" hidden="1" x14ac:dyDescent="0.25">
      <c r="B48" s="8"/>
      <c r="C48" s="8"/>
      <c r="D48" s="153"/>
      <c r="E48" s="8"/>
      <c r="F48" s="8"/>
      <c r="G48" s="8"/>
      <c r="H48" s="8"/>
      <c r="I48" s="8"/>
      <c r="J48" s="8"/>
      <c r="K48" s="8"/>
      <c r="L48" s="8"/>
      <c r="M48" s="8"/>
      <c r="N48" s="8"/>
      <c r="O48" s="8"/>
      <c r="P48" s="8"/>
      <c r="Q48" s="11"/>
      <c r="R48" s="11"/>
      <c r="T48" s="9"/>
      <c r="U48" s="9"/>
      <c r="V48" s="9"/>
      <c r="W48" s="9"/>
    </row>
    <row r="49" spans="2:23" hidden="1" x14ac:dyDescent="0.25">
      <c r="B49" s="8"/>
      <c r="C49" s="8"/>
      <c r="D49" s="153"/>
      <c r="E49" s="8"/>
      <c r="F49" s="8"/>
      <c r="G49" s="8"/>
      <c r="H49" s="8"/>
      <c r="I49" s="8"/>
      <c r="J49" s="8"/>
      <c r="K49" s="8"/>
      <c r="L49" s="8"/>
      <c r="M49" s="8"/>
      <c r="N49" s="8"/>
      <c r="O49" s="8"/>
      <c r="P49" s="8"/>
      <c r="Q49" s="11"/>
      <c r="R49" s="11"/>
      <c r="T49" s="9"/>
      <c r="U49" s="9"/>
      <c r="V49" s="9"/>
      <c r="W49" s="9"/>
    </row>
    <row r="50" spans="2:23" hidden="1" x14ac:dyDescent="0.25">
      <c r="B50" s="8"/>
      <c r="C50" s="8"/>
      <c r="D50" s="153"/>
      <c r="E50" s="8"/>
      <c r="F50" s="8"/>
      <c r="G50" s="8"/>
      <c r="H50" s="8"/>
      <c r="I50" s="8"/>
      <c r="J50" s="8"/>
      <c r="K50" s="8"/>
      <c r="L50" s="8"/>
      <c r="M50" s="8"/>
      <c r="N50" s="8"/>
      <c r="O50" s="8"/>
      <c r="P50" s="8"/>
      <c r="Q50" s="11"/>
      <c r="R50" s="11"/>
      <c r="T50" s="9"/>
      <c r="U50" s="9"/>
      <c r="V50" s="9"/>
      <c r="W50" s="9"/>
    </row>
    <row r="51" spans="2:23" hidden="1" x14ac:dyDescent="0.25">
      <c r="B51" s="8"/>
      <c r="C51" s="8"/>
      <c r="D51" s="153"/>
      <c r="E51" s="8"/>
      <c r="F51" s="8"/>
      <c r="G51" s="8"/>
      <c r="H51" s="8"/>
      <c r="I51" s="8"/>
      <c r="J51" s="8"/>
      <c r="K51" s="8"/>
      <c r="L51" s="8"/>
      <c r="M51" s="8"/>
      <c r="N51" s="8"/>
      <c r="O51" s="8"/>
      <c r="P51" s="8"/>
      <c r="Q51" s="11"/>
      <c r="R51" s="11"/>
      <c r="T51" s="9"/>
      <c r="U51" s="9"/>
      <c r="V51" s="9"/>
      <c r="W51" s="9"/>
    </row>
    <row r="52" spans="2:23" hidden="1" x14ac:dyDescent="0.25">
      <c r="B52" s="8"/>
      <c r="C52" s="8"/>
      <c r="D52" s="153"/>
      <c r="E52" s="8"/>
      <c r="F52" s="8"/>
      <c r="G52" s="8"/>
      <c r="H52" s="8"/>
      <c r="I52" s="8"/>
      <c r="J52" s="8"/>
      <c r="K52" s="8"/>
      <c r="L52" s="8"/>
      <c r="M52" s="8"/>
      <c r="N52" s="8"/>
      <c r="O52" s="8"/>
      <c r="P52" s="8"/>
      <c r="Q52" s="11"/>
      <c r="R52" s="11"/>
      <c r="T52" s="9"/>
      <c r="U52" s="9"/>
      <c r="V52" s="9"/>
      <c r="W52" s="9"/>
    </row>
    <row r="53" spans="2:23" hidden="1" x14ac:dyDescent="0.25">
      <c r="B53" s="8"/>
      <c r="C53" s="8"/>
      <c r="D53" s="153"/>
      <c r="E53" s="8"/>
      <c r="F53" s="8"/>
      <c r="G53" s="8"/>
      <c r="H53" s="8"/>
      <c r="I53" s="8"/>
      <c r="J53" s="8"/>
      <c r="K53" s="8"/>
      <c r="L53" s="8"/>
      <c r="M53" s="8"/>
      <c r="N53" s="8"/>
      <c r="O53" s="8"/>
      <c r="P53" s="8"/>
      <c r="Q53" s="11"/>
      <c r="R53" s="11"/>
      <c r="T53" s="9"/>
      <c r="U53" s="9"/>
      <c r="V53" s="9"/>
      <c r="W53" s="9"/>
    </row>
    <row r="54" spans="2:23" hidden="1" x14ac:dyDescent="0.25">
      <c r="B54" s="8"/>
      <c r="C54" s="8"/>
      <c r="D54" s="153"/>
      <c r="E54" s="8"/>
      <c r="F54" s="8"/>
      <c r="G54" s="8"/>
      <c r="H54" s="8"/>
      <c r="I54" s="8"/>
      <c r="J54" s="8"/>
      <c r="K54" s="8"/>
      <c r="L54" s="8"/>
      <c r="M54" s="8"/>
      <c r="N54" s="8"/>
      <c r="O54" s="8"/>
      <c r="P54" s="8"/>
      <c r="Q54" s="11"/>
      <c r="R54" s="11"/>
      <c r="T54" s="9"/>
      <c r="U54" s="9"/>
      <c r="V54" s="9"/>
      <c r="W54" s="9"/>
    </row>
    <row r="55" spans="2:23" hidden="1" x14ac:dyDescent="0.25">
      <c r="B55" s="8"/>
      <c r="C55" s="8"/>
      <c r="D55" s="153"/>
      <c r="E55" s="8"/>
      <c r="F55" s="8"/>
      <c r="G55" s="8"/>
      <c r="H55" s="8"/>
      <c r="I55" s="8"/>
      <c r="J55" s="8"/>
      <c r="K55" s="8"/>
      <c r="L55" s="8"/>
      <c r="M55" s="8"/>
      <c r="N55" s="8"/>
      <c r="O55" s="8"/>
      <c r="P55" s="8"/>
      <c r="Q55" s="11"/>
      <c r="R55" s="11"/>
      <c r="T55" s="9"/>
      <c r="U55" s="9"/>
      <c r="V55" s="9"/>
      <c r="W55" s="9"/>
    </row>
    <row r="56" spans="2:23" hidden="1" x14ac:dyDescent="0.25">
      <c r="B56" s="8"/>
      <c r="C56" s="8"/>
      <c r="D56" s="153"/>
      <c r="E56" s="8"/>
      <c r="F56" s="8"/>
      <c r="G56" s="8"/>
      <c r="H56" s="8"/>
      <c r="I56" s="8"/>
      <c r="J56" s="8"/>
      <c r="K56" s="8"/>
      <c r="L56" s="8"/>
      <c r="M56" s="8"/>
      <c r="N56" s="8"/>
      <c r="O56" s="8"/>
      <c r="P56" s="8"/>
      <c r="Q56" s="11"/>
      <c r="R56" s="11"/>
      <c r="T56" s="9"/>
      <c r="U56" s="9"/>
      <c r="V56" s="9"/>
      <c r="W56" s="9"/>
    </row>
    <row r="57" spans="2:23" hidden="1" x14ac:dyDescent="0.25">
      <c r="B57" s="8"/>
      <c r="C57" s="8"/>
      <c r="D57" s="153"/>
      <c r="E57" s="8"/>
      <c r="F57" s="8"/>
      <c r="G57" s="8"/>
      <c r="H57" s="8"/>
      <c r="I57" s="8"/>
      <c r="J57" s="8"/>
      <c r="K57" s="8"/>
      <c r="L57" s="8"/>
      <c r="M57" s="8"/>
      <c r="N57" s="8"/>
      <c r="O57" s="8"/>
      <c r="P57" s="8"/>
      <c r="Q57" s="11"/>
      <c r="R57" s="11"/>
      <c r="T57" s="9"/>
      <c r="U57" s="9"/>
      <c r="V57" s="9"/>
      <c r="W57" s="9"/>
    </row>
    <row r="58" spans="2:23" hidden="1" x14ac:dyDescent="0.25">
      <c r="B58" s="8"/>
      <c r="C58" s="8"/>
      <c r="D58" s="153"/>
      <c r="E58" s="8"/>
      <c r="F58" s="8"/>
      <c r="G58" s="8"/>
      <c r="H58" s="8"/>
      <c r="I58" s="8"/>
      <c r="J58" s="8"/>
      <c r="K58" s="8"/>
      <c r="L58" s="8"/>
      <c r="M58" s="8"/>
      <c r="N58" s="8"/>
      <c r="O58" s="8"/>
      <c r="P58" s="8"/>
      <c r="Q58" s="11"/>
      <c r="R58" s="11"/>
      <c r="T58" s="9"/>
      <c r="U58" s="9"/>
      <c r="V58" s="9"/>
      <c r="W58" s="9"/>
    </row>
    <row r="59" spans="2:23" hidden="1" x14ac:dyDescent="0.25">
      <c r="B59" s="8"/>
      <c r="C59" s="8"/>
      <c r="D59" s="153"/>
      <c r="E59" s="8"/>
      <c r="F59" s="8"/>
      <c r="G59" s="8"/>
      <c r="H59" s="8"/>
      <c r="I59" s="8"/>
      <c r="J59" s="8"/>
      <c r="K59" s="8"/>
      <c r="L59" s="8"/>
      <c r="M59" s="8"/>
      <c r="N59" s="8"/>
      <c r="O59" s="8"/>
      <c r="P59" s="8"/>
      <c r="Q59" s="11"/>
      <c r="R59" s="11"/>
      <c r="T59" s="9"/>
      <c r="U59" s="9"/>
      <c r="V59" s="9"/>
      <c r="W59" s="9"/>
    </row>
    <row r="60" spans="2:23" hidden="1" x14ac:dyDescent="0.25">
      <c r="B60" s="8"/>
      <c r="C60" s="8"/>
      <c r="D60" s="153"/>
      <c r="E60" s="8"/>
      <c r="F60" s="8"/>
      <c r="G60" s="8"/>
      <c r="H60" s="8"/>
      <c r="I60" s="8"/>
      <c r="J60" s="8"/>
      <c r="K60" s="8"/>
      <c r="L60" s="8"/>
      <c r="M60" s="8"/>
      <c r="N60" s="8"/>
      <c r="O60" s="8"/>
      <c r="P60" s="8"/>
      <c r="Q60" s="11"/>
      <c r="R60" s="11"/>
      <c r="T60" s="9"/>
      <c r="U60" s="9"/>
      <c r="V60" s="9"/>
      <c r="W60" s="9"/>
    </row>
    <row r="61" spans="2:23" hidden="1" x14ac:dyDescent="0.25">
      <c r="B61" s="8"/>
      <c r="C61" s="8"/>
      <c r="D61" s="153"/>
      <c r="E61" s="8"/>
      <c r="F61" s="8"/>
      <c r="G61" s="8"/>
      <c r="H61" s="8"/>
      <c r="I61" s="8"/>
      <c r="J61" s="8"/>
      <c r="K61" s="8"/>
      <c r="L61" s="8"/>
      <c r="M61" s="8"/>
      <c r="N61" s="8"/>
      <c r="O61" s="8"/>
      <c r="P61" s="8"/>
      <c r="Q61" s="11"/>
      <c r="R61" s="11"/>
      <c r="T61" s="9"/>
      <c r="U61" s="9"/>
      <c r="V61" s="9"/>
      <c r="W61" s="9"/>
    </row>
    <row r="62" spans="2:23" hidden="1" x14ac:dyDescent="0.25">
      <c r="B62" s="8"/>
      <c r="C62" s="8"/>
      <c r="D62" s="153"/>
      <c r="E62" s="8"/>
      <c r="F62" s="8"/>
      <c r="G62" s="8"/>
      <c r="H62" s="8"/>
      <c r="I62" s="8"/>
      <c r="J62" s="8"/>
      <c r="K62" s="8"/>
      <c r="L62" s="8"/>
      <c r="M62" s="8"/>
      <c r="N62" s="8"/>
      <c r="O62" s="8"/>
      <c r="P62" s="8"/>
      <c r="Q62" s="11"/>
      <c r="R62" s="11"/>
      <c r="T62" s="9"/>
      <c r="U62" s="9"/>
      <c r="V62" s="9"/>
      <c r="W62" s="9"/>
    </row>
    <row r="63" spans="2:23" hidden="1" x14ac:dyDescent="0.25">
      <c r="B63" s="8"/>
      <c r="C63" s="8"/>
      <c r="D63" s="153"/>
      <c r="E63" s="8"/>
      <c r="F63" s="8"/>
      <c r="G63" s="8"/>
      <c r="H63" s="8"/>
      <c r="I63" s="8"/>
      <c r="J63" s="8"/>
      <c r="K63" s="8"/>
      <c r="L63" s="8"/>
      <c r="M63" s="8"/>
      <c r="N63" s="8"/>
      <c r="O63" s="8"/>
      <c r="P63" s="8"/>
      <c r="Q63" s="11"/>
      <c r="R63" s="11"/>
      <c r="T63" s="9"/>
      <c r="U63" s="9"/>
      <c r="V63" s="9"/>
      <c r="W63" s="9"/>
    </row>
    <row r="64" spans="2:23" hidden="1" x14ac:dyDescent="0.25">
      <c r="B64" s="8"/>
      <c r="C64" s="8"/>
      <c r="D64" s="153"/>
      <c r="E64" s="8"/>
      <c r="F64" s="8"/>
      <c r="G64" s="8"/>
      <c r="H64" s="8"/>
      <c r="I64" s="8"/>
      <c r="J64" s="8"/>
      <c r="K64" s="8"/>
      <c r="L64" s="8"/>
      <c r="M64" s="8"/>
      <c r="N64" s="8"/>
      <c r="O64" s="8"/>
      <c r="P64" s="8"/>
      <c r="Q64" s="11"/>
      <c r="R64" s="11"/>
      <c r="T64" s="9"/>
      <c r="U64" s="9"/>
      <c r="V64" s="9"/>
      <c r="W64" s="9"/>
    </row>
    <row r="65" spans="2:23" hidden="1" x14ac:dyDescent="0.25">
      <c r="B65" s="8"/>
      <c r="C65" s="8"/>
      <c r="D65" s="153"/>
      <c r="E65" s="8"/>
      <c r="F65" s="8"/>
      <c r="G65" s="8"/>
      <c r="H65" s="8"/>
      <c r="I65" s="8"/>
      <c r="J65" s="8"/>
      <c r="K65" s="8"/>
      <c r="L65" s="8"/>
      <c r="M65" s="8"/>
      <c r="N65" s="8"/>
      <c r="O65" s="8"/>
      <c r="P65" s="8"/>
      <c r="Q65" s="11"/>
      <c r="R65" s="11"/>
      <c r="T65" s="9"/>
      <c r="U65" s="9"/>
      <c r="V65" s="9"/>
      <c r="W65" s="9"/>
    </row>
    <row r="66" spans="2:23" hidden="1" x14ac:dyDescent="0.25">
      <c r="B66" s="8"/>
      <c r="C66" s="8"/>
      <c r="D66" s="153"/>
      <c r="E66" s="8"/>
      <c r="F66" s="8"/>
      <c r="G66" s="8"/>
      <c r="H66" s="8"/>
      <c r="I66" s="8"/>
      <c r="J66" s="8"/>
      <c r="K66" s="8"/>
      <c r="L66" s="8"/>
      <c r="M66" s="8"/>
      <c r="N66" s="8"/>
      <c r="O66" s="8"/>
      <c r="P66" s="8"/>
      <c r="Q66" s="11"/>
      <c r="R66" s="11"/>
      <c r="T66" s="9"/>
      <c r="U66" s="9"/>
      <c r="V66" s="9"/>
      <c r="W66" s="9"/>
    </row>
    <row r="67" spans="2:23" hidden="1" x14ac:dyDescent="0.25">
      <c r="B67" s="8"/>
      <c r="C67" s="8"/>
      <c r="D67" s="153"/>
      <c r="E67" s="8"/>
      <c r="F67" s="8"/>
      <c r="G67" s="8"/>
      <c r="H67" s="8"/>
      <c r="I67" s="8"/>
      <c r="J67" s="8"/>
      <c r="K67" s="8"/>
      <c r="L67" s="8"/>
      <c r="M67" s="8"/>
      <c r="N67" s="8"/>
      <c r="O67" s="8"/>
      <c r="P67" s="8"/>
      <c r="Q67" s="11"/>
      <c r="R67" s="11"/>
      <c r="T67" s="9"/>
      <c r="U67" s="9"/>
      <c r="V67" s="9"/>
      <c r="W67" s="9"/>
    </row>
    <row r="68" spans="2:23" hidden="1" x14ac:dyDescent="0.25">
      <c r="B68" s="8"/>
      <c r="C68" s="8"/>
      <c r="D68" s="153"/>
      <c r="E68" s="8"/>
      <c r="F68" s="8"/>
      <c r="G68" s="8"/>
      <c r="H68" s="8"/>
      <c r="I68" s="8"/>
      <c r="J68" s="8"/>
      <c r="K68" s="8"/>
      <c r="L68" s="8"/>
      <c r="M68" s="8"/>
      <c r="N68" s="8"/>
      <c r="O68" s="8"/>
      <c r="P68" s="8"/>
      <c r="Q68" s="11"/>
      <c r="R68" s="11"/>
      <c r="T68" s="9"/>
      <c r="U68" s="9"/>
      <c r="V68" s="9"/>
      <c r="W68" s="9"/>
    </row>
    <row r="69" spans="2:23" hidden="1" x14ac:dyDescent="0.25">
      <c r="B69" s="8"/>
      <c r="C69" s="8"/>
      <c r="D69" s="153"/>
      <c r="E69" s="8"/>
      <c r="F69" s="8"/>
      <c r="G69" s="8"/>
      <c r="H69" s="8"/>
      <c r="I69" s="8"/>
      <c r="J69" s="8"/>
      <c r="K69" s="8"/>
      <c r="L69" s="8"/>
      <c r="M69" s="8"/>
      <c r="N69" s="8"/>
      <c r="O69" s="8"/>
      <c r="P69" s="8"/>
      <c r="Q69" s="11"/>
      <c r="R69" s="11"/>
      <c r="T69" s="9"/>
      <c r="U69" s="9"/>
      <c r="V69" s="9"/>
      <c r="W69" s="9"/>
    </row>
    <row r="70" spans="2:23" hidden="1" x14ac:dyDescent="0.25">
      <c r="B70" s="8"/>
      <c r="C70" s="8"/>
      <c r="D70" s="153"/>
      <c r="E70" s="8"/>
      <c r="F70" s="8"/>
      <c r="G70" s="8"/>
      <c r="H70" s="8"/>
      <c r="I70" s="8"/>
      <c r="J70" s="8"/>
      <c r="K70" s="8"/>
      <c r="L70" s="8"/>
      <c r="M70" s="8"/>
      <c r="N70" s="8"/>
      <c r="O70" s="8"/>
      <c r="P70" s="8"/>
      <c r="Q70" s="11"/>
      <c r="R70" s="11"/>
      <c r="T70" s="9"/>
      <c r="U70" s="9"/>
      <c r="V70" s="9"/>
      <c r="W70" s="9"/>
    </row>
    <row r="71" spans="2:23" hidden="1" x14ac:dyDescent="0.25">
      <c r="B71" s="8"/>
      <c r="C71" s="8"/>
      <c r="D71" s="153"/>
      <c r="E71" s="8"/>
      <c r="F71" s="8"/>
      <c r="G71" s="8"/>
      <c r="H71" s="8"/>
      <c r="I71" s="8"/>
      <c r="J71" s="8"/>
      <c r="K71" s="8"/>
      <c r="L71" s="8"/>
      <c r="M71" s="8"/>
      <c r="N71" s="8"/>
      <c r="O71" s="8"/>
      <c r="P71" s="8"/>
      <c r="Q71" s="11"/>
      <c r="R71" s="11"/>
      <c r="T71" s="9"/>
      <c r="U71" s="9"/>
      <c r="V71" s="9"/>
      <c r="W71" s="9"/>
    </row>
    <row r="72" spans="2:23" hidden="1" x14ac:dyDescent="0.25">
      <c r="B72" s="8"/>
      <c r="C72" s="8"/>
      <c r="D72" s="153"/>
      <c r="E72" s="8"/>
      <c r="F72" s="8"/>
      <c r="G72" s="8"/>
      <c r="H72" s="8"/>
      <c r="I72" s="8"/>
      <c r="J72" s="8"/>
      <c r="K72" s="8"/>
      <c r="L72" s="8"/>
      <c r="M72" s="8"/>
      <c r="N72" s="8"/>
      <c r="O72" s="8"/>
      <c r="P72" s="8"/>
      <c r="Q72" s="11"/>
      <c r="R72" s="11"/>
      <c r="T72" s="9"/>
      <c r="U72" s="9"/>
      <c r="V72" s="9"/>
      <c r="W72" s="9"/>
    </row>
    <row r="73" spans="2:23" hidden="1" x14ac:dyDescent="0.25">
      <c r="B73" s="8"/>
      <c r="C73" s="8"/>
      <c r="D73" s="153"/>
      <c r="E73" s="8"/>
      <c r="F73" s="8"/>
      <c r="G73" s="8"/>
      <c r="H73" s="8"/>
      <c r="I73" s="8"/>
      <c r="J73" s="8"/>
      <c r="K73" s="8"/>
      <c r="L73" s="8"/>
      <c r="M73" s="8"/>
      <c r="N73" s="8"/>
      <c r="O73" s="8"/>
      <c r="P73" s="8"/>
      <c r="Q73" s="11"/>
      <c r="R73" s="11"/>
      <c r="T73" s="9"/>
      <c r="U73" s="9"/>
      <c r="V73" s="9"/>
      <c r="W73" s="9"/>
    </row>
    <row r="74" spans="2:23" hidden="1" x14ac:dyDescent="0.25">
      <c r="B74" s="8"/>
      <c r="C74" s="8"/>
      <c r="D74" s="153"/>
      <c r="E74" s="8"/>
      <c r="F74" s="8"/>
      <c r="G74" s="8"/>
      <c r="H74" s="8"/>
      <c r="I74" s="8"/>
      <c r="J74" s="8"/>
      <c r="K74" s="8"/>
      <c r="L74" s="8"/>
      <c r="M74" s="8"/>
      <c r="N74" s="8"/>
      <c r="O74" s="8"/>
      <c r="P74" s="8"/>
      <c r="Q74" s="11"/>
      <c r="R74" s="11"/>
      <c r="T74" s="9"/>
      <c r="U74" s="9"/>
      <c r="V74" s="9"/>
      <c r="W74" s="9"/>
    </row>
    <row r="75" spans="2:23" hidden="1" x14ac:dyDescent="0.25">
      <c r="B75" s="8"/>
      <c r="C75" s="8"/>
      <c r="D75" s="153"/>
      <c r="E75" s="8"/>
      <c r="F75" s="8"/>
      <c r="G75" s="8"/>
      <c r="H75" s="8"/>
      <c r="I75" s="8"/>
      <c r="J75" s="8"/>
      <c r="K75" s="8"/>
      <c r="L75" s="8"/>
      <c r="M75" s="8"/>
      <c r="N75" s="8"/>
      <c r="O75" s="8"/>
      <c r="P75" s="8"/>
      <c r="Q75" s="11"/>
      <c r="R75" s="11"/>
      <c r="T75" s="9"/>
      <c r="U75" s="9"/>
      <c r="V75" s="9"/>
      <c r="W75" s="9"/>
    </row>
    <row r="76" spans="2:23" hidden="1" x14ac:dyDescent="0.25">
      <c r="B76" s="8"/>
      <c r="C76" s="8"/>
      <c r="D76" s="153"/>
      <c r="E76" s="8"/>
      <c r="F76" s="8"/>
      <c r="G76" s="8"/>
      <c r="H76" s="8"/>
      <c r="I76" s="8"/>
      <c r="J76" s="8"/>
      <c r="K76" s="8"/>
      <c r="L76" s="8"/>
      <c r="M76" s="8"/>
      <c r="N76" s="8"/>
      <c r="O76" s="8"/>
      <c r="P76" s="8"/>
      <c r="Q76" s="11"/>
      <c r="R76" s="11"/>
      <c r="T76" s="9"/>
      <c r="U76" s="9"/>
      <c r="V76" s="9"/>
      <c r="W76" s="9"/>
    </row>
    <row r="77" spans="2:23" hidden="1" x14ac:dyDescent="0.25">
      <c r="B77" s="8"/>
      <c r="C77" s="8"/>
      <c r="D77" s="153"/>
      <c r="E77" s="8"/>
      <c r="F77" s="8"/>
      <c r="G77" s="8"/>
      <c r="H77" s="8"/>
      <c r="I77" s="8"/>
      <c r="J77" s="8"/>
      <c r="K77" s="8"/>
      <c r="L77" s="8"/>
      <c r="M77" s="8"/>
      <c r="N77" s="8"/>
      <c r="O77" s="8"/>
      <c r="P77" s="8"/>
      <c r="Q77" s="11"/>
      <c r="R77" s="11"/>
      <c r="T77" s="9"/>
      <c r="U77" s="9"/>
      <c r="V77" s="9"/>
      <c r="W77" s="9"/>
    </row>
    <row r="78" spans="2:23" hidden="1" x14ac:dyDescent="0.25">
      <c r="B78" s="8"/>
      <c r="C78" s="8"/>
      <c r="D78" s="153"/>
      <c r="E78" s="8"/>
      <c r="F78" s="8"/>
      <c r="G78" s="8"/>
      <c r="H78" s="8"/>
      <c r="I78" s="8"/>
      <c r="J78" s="8"/>
      <c r="K78" s="8"/>
      <c r="L78" s="8"/>
      <c r="M78" s="8"/>
      <c r="N78" s="8"/>
      <c r="O78" s="8"/>
      <c r="P78" s="8"/>
      <c r="Q78" s="11"/>
      <c r="R78" s="11"/>
      <c r="T78" s="9"/>
      <c r="U78" s="9"/>
      <c r="V78" s="9"/>
      <c r="W78" s="9"/>
    </row>
    <row r="79" spans="2:23" hidden="1" x14ac:dyDescent="0.25">
      <c r="B79" s="8"/>
      <c r="C79" s="8"/>
      <c r="D79" s="153"/>
      <c r="E79" s="8"/>
      <c r="F79" s="8"/>
      <c r="G79" s="8"/>
      <c r="H79" s="8"/>
      <c r="I79" s="8"/>
      <c r="J79" s="8"/>
      <c r="K79" s="8"/>
      <c r="L79" s="8"/>
      <c r="M79" s="8"/>
      <c r="N79" s="8"/>
      <c r="O79" s="8"/>
      <c r="P79" s="8"/>
      <c r="Q79" s="11"/>
      <c r="R79" s="11"/>
      <c r="T79" s="9"/>
      <c r="U79" s="9"/>
      <c r="V79" s="9"/>
      <c r="W79" s="9"/>
    </row>
    <row r="80" spans="2:23" hidden="1" x14ac:dyDescent="0.25">
      <c r="B80" s="8"/>
      <c r="C80" s="8"/>
      <c r="D80" s="153"/>
      <c r="E80" s="8"/>
      <c r="F80" s="8"/>
      <c r="G80" s="8"/>
      <c r="H80" s="8"/>
      <c r="I80" s="8"/>
      <c r="J80" s="8"/>
      <c r="K80" s="8"/>
      <c r="L80" s="8"/>
      <c r="M80" s="8"/>
      <c r="N80" s="8"/>
      <c r="O80" s="8"/>
      <c r="P80" s="8"/>
      <c r="Q80" s="11"/>
      <c r="R80" s="11"/>
      <c r="T80" s="9"/>
      <c r="U80" s="9"/>
      <c r="V80" s="9"/>
      <c r="W80" s="9"/>
    </row>
    <row r="81" spans="2:23" hidden="1" x14ac:dyDescent="0.25">
      <c r="B81" s="8"/>
      <c r="C81" s="8"/>
      <c r="D81" s="153"/>
      <c r="E81" s="8"/>
      <c r="F81" s="8"/>
      <c r="G81" s="8"/>
      <c r="H81" s="8"/>
      <c r="I81" s="8"/>
      <c r="J81" s="8"/>
      <c r="K81" s="8"/>
      <c r="L81" s="8"/>
      <c r="M81" s="8"/>
      <c r="N81" s="8"/>
      <c r="O81" s="8"/>
      <c r="P81" s="8"/>
      <c r="Q81" s="11"/>
      <c r="R81" s="11"/>
      <c r="T81" s="9"/>
      <c r="U81" s="9"/>
      <c r="V81" s="9"/>
      <c r="W81" s="9"/>
    </row>
    <row r="82" spans="2:23" hidden="1" x14ac:dyDescent="0.25">
      <c r="B82" s="8"/>
      <c r="C82" s="8"/>
      <c r="D82" s="153"/>
      <c r="E82" s="8"/>
      <c r="F82" s="8"/>
      <c r="G82" s="8"/>
      <c r="H82" s="8"/>
      <c r="I82" s="8"/>
      <c r="J82" s="8"/>
      <c r="K82" s="8"/>
      <c r="L82" s="8"/>
      <c r="M82" s="8"/>
      <c r="N82" s="8"/>
      <c r="O82" s="8"/>
      <c r="P82" s="8"/>
      <c r="Q82" s="11"/>
      <c r="R82" s="11"/>
      <c r="T82" s="9"/>
      <c r="U82" s="9"/>
      <c r="V82" s="9"/>
      <c r="W82" s="9"/>
    </row>
    <row r="83" spans="2:23" hidden="1" x14ac:dyDescent="0.25">
      <c r="B83" s="8"/>
      <c r="C83" s="8"/>
      <c r="D83" s="153"/>
      <c r="E83" s="8"/>
      <c r="F83" s="8"/>
      <c r="G83" s="8"/>
      <c r="H83" s="8"/>
      <c r="I83" s="8"/>
      <c r="J83" s="8"/>
      <c r="K83" s="8"/>
      <c r="L83" s="8"/>
      <c r="M83" s="8"/>
      <c r="N83" s="8"/>
      <c r="O83" s="8"/>
      <c r="P83" s="8"/>
      <c r="Q83" s="11"/>
      <c r="R83" s="11"/>
      <c r="T83" s="9"/>
      <c r="U83" s="9"/>
      <c r="V83" s="9"/>
      <c r="W83" s="9"/>
    </row>
    <row r="84" spans="2:23" hidden="1" x14ac:dyDescent="0.25">
      <c r="B84" s="8"/>
      <c r="C84" s="8"/>
      <c r="D84" s="153"/>
      <c r="E84" s="8"/>
      <c r="F84" s="8"/>
      <c r="G84" s="8"/>
      <c r="H84" s="8"/>
      <c r="I84" s="8"/>
      <c r="J84" s="8"/>
      <c r="K84" s="8"/>
      <c r="L84" s="8"/>
      <c r="M84" s="8"/>
      <c r="N84" s="8"/>
      <c r="O84" s="8"/>
      <c r="P84" s="8"/>
      <c r="Q84" s="11"/>
      <c r="R84" s="11"/>
      <c r="T84" s="9"/>
      <c r="U84" s="9"/>
      <c r="V84" s="9"/>
      <c r="W84" s="9"/>
    </row>
    <row r="85" spans="2:23" hidden="1" x14ac:dyDescent="0.25">
      <c r="B85" s="8"/>
      <c r="C85" s="8"/>
      <c r="D85" s="153"/>
      <c r="E85" s="8"/>
      <c r="F85" s="8"/>
      <c r="G85" s="8"/>
      <c r="H85" s="8"/>
      <c r="I85" s="8"/>
      <c r="J85" s="8"/>
      <c r="K85" s="8"/>
      <c r="L85" s="8"/>
      <c r="M85" s="8"/>
      <c r="N85" s="8"/>
      <c r="O85" s="8"/>
      <c r="P85" s="8"/>
      <c r="Q85" s="11"/>
      <c r="R85" s="11"/>
      <c r="T85" s="9"/>
      <c r="U85" s="9"/>
      <c r="V85" s="9"/>
      <c r="W85" s="9"/>
    </row>
    <row r="86" spans="2:23" hidden="1" x14ac:dyDescent="0.25">
      <c r="B86" s="8"/>
      <c r="C86" s="8"/>
      <c r="D86" s="153"/>
      <c r="E86" s="8"/>
      <c r="F86" s="8"/>
      <c r="G86" s="8"/>
      <c r="H86" s="8"/>
      <c r="I86" s="8"/>
      <c r="J86" s="8"/>
      <c r="K86" s="8"/>
      <c r="L86" s="8"/>
      <c r="M86" s="8"/>
      <c r="N86" s="8"/>
      <c r="O86" s="8"/>
      <c r="P86" s="8"/>
      <c r="Q86" s="11"/>
      <c r="R86" s="11"/>
      <c r="T86" s="9"/>
      <c r="U86" s="9"/>
      <c r="V86" s="9"/>
      <c r="W86" s="9"/>
    </row>
    <row r="87" spans="2:23" hidden="1" x14ac:dyDescent="0.25">
      <c r="B87" s="8"/>
      <c r="C87" s="8"/>
      <c r="D87" s="153"/>
      <c r="E87" s="8"/>
      <c r="F87" s="8"/>
      <c r="G87" s="8"/>
      <c r="H87" s="8"/>
      <c r="I87" s="8"/>
      <c r="J87" s="8"/>
      <c r="K87" s="8"/>
      <c r="L87" s="8"/>
      <c r="M87" s="8"/>
      <c r="N87" s="8"/>
      <c r="O87" s="8"/>
      <c r="P87" s="8"/>
      <c r="Q87" s="11"/>
      <c r="R87" s="11"/>
      <c r="T87" s="9"/>
      <c r="U87" s="9"/>
      <c r="V87" s="9"/>
      <c r="W87" s="9"/>
    </row>
    <row r="88" spans="2:23" hidden="1" x14ac:dyDescent="0.25">
      <c r="B88" s="8"/>
      <c r="C88" s="8"/>
      <c r="D88" s="153"/>
      <c r="E88" s="8"/>
      <c r="F88" s="8"/>
      <c r="G88" s="8"/>
      <c r="H88" s="8"/>
      <c r="I88" s="8"/>
      <c r="J88" s="8"/>
      <c r="K88" s="8"/>
      <c r="L88" s="8"/>
      <c r="M88" s="8"/>
      <c r="N88" s="8"/>
      <c r="O88" s="8"/>
      <c r="P88" s="8"/>
      <c r="Q88" s="11"/>
      <c r="R88" s="11"/>
      <c r="T88" s="9"/>
      <c r="U88" s="9"/>
      <c r="V88" s="9"/>
      <c r="W88" s="9"/>
    </row>
    <row r="89" spans="2:23" hidden="1" x14ac:dyDescent="0.25">
      <c r="B89" s="8"/>
      <c r="C89" s="8"/>
      <c r="D89" s="153"/>
      <c r="E89" s="8"/>
      <c r="F89" s="8"/>
      <c r="G89" s="8"/>
      <c r="H89" s="8"/>
      <c r="I89" s="8"/>
      <c r="J89" s="8"/>
      <c r="K89" s="8"/>
      <c r="L89" s="8"/>
      <c r="M89" s="8"/>
      <c r="N89" s="8"/>
      <c r="O89" s="8"/>
      <c r="P89" s="8"/>
      <c r="Q89" s="11"/>
      <c r="R89" s="11"/>
      <c r="T89" s="9"/>
      <c r="U89" s="9"/>
      <c r="V89" s="9"/>
      <c r="W89" s="9"/>
    </row>
    <row r="90" spans="2:23" hidden="1" x14ac:dyDescent="0.25">
      <c r="B90" s="8"/>
      <c r="C90" s="8"/>
      <c r="D90" s="153"/>
      <c r="E90" s="8"/>
      <c r="F90" s="8"/>
      <c r="G90" s="8"/>
      <c r="H90" s="8"/>
      <c r="I90" s="8"/>
      <c r="J90" s="8"/>
      <c r="K90" s="8"/>
      <c r="L90" s="8"/>
      <c r="M90" s="8"/>
      <c r="N90" s="8"/>
      <c r="O90" s="8"/>
      <c r="P90" s="8"/>
      <c r="Q90" s="11"/>
      <c r="R90" s="11"/>
      <c r="T90" s="9"/>
      <c r="U90" s="9"/>
      <c r="V90" s="9"/>
      <c r="W90" s="9"/>
    </row>
    <row r="91" spans="2:23" hidden="1" x14ac:dyDescent="0.25">
      <c r="B91" s="8"/>
      <c r="C91" s="8"/>
      <c r="D91" s="153"/>
      <c r="E91" s="8"/>
      <c r="F91" s="8"/>
      <c r="G91" s="8"/>
      <c r="H91" s="8"/>
      <c r="I91" s="8"/>
      <c r="J91" s="8"/>
      <c r="K91" s="8"/>
      <c r="L91" s="8"/>
      <c r="M91" s="8"/>
      <c r="N91" s="8"/>
      <c r="O91" s="8"/>
      <c r="P91" s="8"/>
      <c r="Q91" s="11"/>
      <c r="R91" s="11"/>
      <c r="T91" s="9"/>
      <c r="U91" s="9"/>
      <c r="V91" s="9"/>
      <c r="W91" s="9"/>
    </row>
    <row r="92" spans="2:23" hidden="1" x14ac:dyDescent="0.25">
      <c r="B92" s="8"/>
      <c r="C92" s="8"/>
      <c r="D92" s="153"/>
      <c r="E92" s="8"/>
      <c r="F92" s="8"/>
      <c r="G92" s="8"/>
      <c r="H92" s="8"/>
      <c r="I92" s="8"/>
      <c r="J92" s="8"/>
      <c r="K92" s="8"/>
      <c r="L92" s="8"/>
      <c r="M92" s="8"/>
      <c r="N92" s="8"/>
      <c r="O92" s="8"/>
      <c r="P92" s="8"/>
      <c r="Q92" s="11"/>
      <c r="R92" s="11"/>
      <c r="T92" s="9"/>
      <c r="U92" s="9"/>
      <c r="V92" s="9"/>
      <c r="W92" s="9"/>
    </row>
    <row r="93" spans="2:23" hidden="1" x14ac:dyDescent="0.25">
      <c r="B93" s="8"/>
      <c r="C93" s="8"/>
      <c r="D93" s="153"/>
      <c r="E93" s="8"/>
      <c r="F93" s="8"/>
      <c r="G93" s="8"/>
      <c r="H93" s="8"/>
      <c r="I93" s="8"/>
      <c r="J93" s="8"/>
      <c r="K93" s="8"/>
      <c r="L93" s="8"/>
      <c r="M93" s="8"/>
      <c r="N93" s="8"/>
      <c r="O93" s="8"/>
      <c r="P93" s="8"/>
      <c r="Q93" s="11"/>
      <c r="R93" s="11"/>
      <c r="T93" s="9"/>
      <c r="U93" s="9"/>
      <c r="V93" s="9"/>
      <c r="W93" s="9"/>
    </row>
    <row r="94" spans="2:23" hidden="1" x14ac:dyDescent="0.25">
      <c r="B94" s="8"/>
      <c r="C94" s="8"/>
      <c r="D94" s="153"/>
      <c r="E94" s="8"/>
      <c r="F94" s="8"/>
      <c r="G94" s="8"/>
      <c r="H94" s="8"/>
      <c r="I94" s="8"/>
      <c r="J94" s="8"/>
      <c r="K94" s="8"/>
      <c r="L94" s="8"/>
      <c r="M94" s="8"/>
      <c r="N94" s="8"/>
      <c r="O94" s="8"/>
      <c r="P94" s="8"/>
      <c r="Q94" s="11"/>
      <c r="R94" s="11"/>
      <c r="T94" s="9"/>
      <c r="U94" s="9"/>
      <c r="V94" s="9"/>
      <c r="W94" s="9"/>
    </row>
    <row r="95" spans="2:23" hidden="1" x14ac:dyDescent="0.25">
      <c r="B95" s="8"/>
      <c r="C95" s="8"/>
      <c r="D95" s="153"/>
      <c r="E95" s="8"/>
      <c r="F95" s="8"/>
      <c r="G95" s="8"/>
      <c r="H95" s="8"/>
      <c r="I95" s="8"/>
      <c r="J95" s="8"/>
      <c r="K95" s="8"/>
      <c r="L95" s="8"/>
      <c r="M95" s="8"/>
      <c r="N95" s="8"/>
      <c r="O95" s="8"/>
      <c r="P95" s="8"/>
      <c r="Q95" s="11"/>
      <c r="R95" s="11"/>
      <c r="T95" s="9"/>
      <c r="U95" s="9"/>
      <c r="V95" s="9"/>
      <c r="W95" s="9"/>
    </row>
    <row r="96" spans="2:23" hidden="1" x14ac:dyDescent="0.25">
      <c r="B96" s="8"/>
      <c r="C96" s="8"/>
      <c r="D96" s="153"/>
      <c r="E96" s="8"/>
      <c r="F96" s="8"/>
      <c r="G96" s="8"/>
      <c r="H96" s="8"/>
      <c r="I96" s="8"/>
      <c r="J96" s="8"/>
      <c r="K96" s="8"/>
      <c r="L96" s="8"/>
      <c r="M96" s="8"/>
      <c r="N96" s="8"/>
      <c r="O96" s="8"/>
      <c r="P96" s="8"/>
      <c r="Q96" s="11"/>
      <c r="R96" s="11"/>
      <c r="T96" s="9"/>
      <c r="U96" s="9"/>
      <c r="V96" s="9"/>
      <c r="W96" s="9"/>
    </row>
    <row r="97" spans="2:23" hidden="1" x14ac:dyDescent="0.25">
      <c r="B97" s="8"/>
      <c r="C97" s="8"/>
      <c r="D97" s="153"/>
      <c r="E97" s="8"/>
      <c r="F97" s="8"/>
      <c r="G97" s="8"/>
      <c r="H97" s="8"/>
      <c r="I97" s="8"/>
      <c r="J97" s="8"/>
      <c r="K97" s="8"/>
      <c r="L97" s="8"/>
      <c r="M97" s="8"/>
      <c r="N97" s="8"/>
      <c r="O97" s="8"/>
      <c r="P97" s="8"/>
      <c r="Q97" s="11"/>
      <c r="R97" s="11"/>
      <c r="T97" s="9"/>
      <c r="U97" s="9"/>
      <c r="V97" s="9"/>
      <c r="W97" s="9"/>
    </row>
    <row r="98" spans="2:23" hidden="1" x14ac:dyDescent="0.25">
      <c r="B98" s="8"/>
      <c r="C98" s="8"/>
      <c r="D98" s="153"/>
      <c r="E98" s="8"/>
      <c r="F98" s="8"/>
      <c r="G98" s="8"/>
      <c r="H98" s="8"/>
      <c r="I98" s="8"/>
      <c r="J98" s="8"/>
      <c r="K98" s="8"/>
      <c r="L98" s="8"/>
      <c r="M98" s="8"/>
      <c r="N98" s="8"/>
      <c r="O98" s="8"/>
      <c r="P98" s="8"/>
      <c r="Q98" s="11"/>
      <c r="R98" s="11"/>
      <c r="T98" s="9"/>
      <c r="U98" s="9"/>
      <c r="V98" s="9"/>
      <c r="W98" s="9"/>
    </row>
    <row r="99" spans="2:23" hidden="1" x14ac:dyDescent="0.25">
      <c r="B99" s="8"/>
      <c r="C99" s="8"/>
      <c r="D99" s="153"/>
      <c r="E99" s="8"/>
      <c r="F99" s="8"/>
      <c r="G99" s="8"/>
      <c r="H99" s="8"/>
      <c r="I99" s="8"/>
      <c r="J99" s="8"/>
      <c r="K99" s="8"/>
      <c r="L99" s="8"/>
      <c r="M99" s="8"/>
      <c r="N99" s="8"/>
      <c r="O99" s="8"/>
      <c r="P99" s="8"/>
      <c r="Q99" s="11"/>
      <c r="R99" s="11"/>
      <c r="T99" s="9"/>
      <c r="U99" s="9"/>
      <c r="V99" s="9"/>
      <c r="W99" s="9"/>
    </row>
    <row r="100" spans="2:23" hidden="1" x14ac:dyDescent="0.25">
      <c r="B100" s="8"/>
      <c r="C100" s="8"/>
      <c r="D100" s="153"/>
      <c r="E100" s="8"/>
      <c r="F100" s="8"/>
      <c r="G100" s="8"/>
      <c r="H100" s="8"/>
      <c r="I100" s="8"/>
      <c r="J100" s="8"/>
      <c r="K100" s="8"/>
      <c r="L100" s="8"/>
      <c r="M100" s="8"/>
      <c r="N100" s="8"/>
      <c r="O100" s="8"/>
      <c r="P100" s="8"/>
      <c r="Q100" s="11"/>
      <c r="R100" s="11"/>
      <c r="T100" s="9"/>
      <c r="U100" s="9"/>
      <c r="V100" s="9"/>
      <c r="W100" s="9"/>
    </row>
    <row r="101" spans="2:23" hidden="1" x14ac:dyDescent="0.25">
      <c r="B101" s="8"/>
      <c r="C101" s="8"/>
      <c r="D101" s="153"/>
      <c r="E101" s="8"/>
      <c r="F101" s="8"/>
      <c r="G101" s="8"/>
      <c r="H101" s="8"/>
      <c r="I101" s="8"/>
      <c r="J101" s="8"/>
      <c r="K101" s="8"/>
      <c r="L101" s="8"/>
      <c r="M101" s="8"/>
      <c r="N101" s="8"/>
      <c r="O101" s="8"/>
      <c r="P101" s="8"/>
      <c r="Q101" s="11"/>
      <c r="R101" s="11"/>
      <c r="T101" s="9"/>
      <c r="U101" s="9"/>
      <c r="V101" s="9"/>
      <c r="W101" s="9"/>
    </row>
    <row r="102" spans="2:23" hidden="1" x14ac:dyDescent="0.25">
      <c r="B102" s="8"/>
      <c r="C102" s="8"/>
      <c r="D102" s="153"/>
      <c r="E102" s="8"/>
      <c r="F102" s="8"/>
      <c r="G102" s="8"/>
      <c r="H102" s="8"/>
      <c r="I102" s="8"/>
      <c r="J102" s="8"/>
      <c r="K102" s="8"/>
      <c r="L102" s="8"/>
      <c r="M102" s="8"/>
      <c r="N102" s="8"/>
      <c r="O102" s="8"/>
      <c r="P102" s="8"/>
      <c r="Q102" s="11"/>
      <c r="R102" s="11"/>
      <c r="T102" s="9"/>
      <c r="U102" s="9"/>
      <c r="V102" s="9"/>
      <c r="W102" s="9"/>
    </row>
    <row r="103" spans="2:23" hidden="1" x14ac:dyDescent="0.25">
      <c r="B103" s="8"/>
      <c r="C103" s="8"/>
      <c r="D103" s="153"/>
      <c r="E103" s="8"/>
      <c r="F103" s="8"/>
      <c r="G103" s="8"/>
      <c r="H103" s="8"/>
      <c r="I103" s="8"/>
      <c r="J103" s="8"/>
      <c r="K103" s="8"/>
      <c r="L103" s="8"/>
      <c r="M103" s="8"/>
      <c r="N103" s="8"/>
      <c r="O103" s="8"/>
      <c r="P103" s="8"/>
      <c r="Q103" s="11"/>
      <c r="R103" s="11"/>
      <c r="T103" s="9"/>
      <c r="U103" s="9"/>
      <c r="V103" s="9"/>
      <c r="W103" s="9"/>
    </row>
    <row r="104" spans="2:23" hidden="1" x14ac:dyDescent="0.25">
      <c r="B104" s="8"/>
      <c r="C104" s="8"/>
      <c r="D104" s="153"/>
      <c r="E104" s="8"/>
      <c r="F104" s="8"/>
      <c r="G104" s="8"/>
      <c r="H104" s="8"/>
      <c r="I104" s="8"/>
      <c r="J104" s="8"/>
      <c r="K104" s="8"/>
      <c r="L104" s="8"/>
      <c r="M104" s="8"/>
      <c r="N104" s="8"/>
      <c r="O104" s="8"/>
      <c r="P104" s="8"/>
      <c r="Q104" s="11"/>
      <c r="R104" s="11"/>
      <c r="T104" s="9"/>
      <c r="U104" s="9"/>
      <c r="V104" s="9"/>
      <c r="W104" s="9"/>
    </row>
    <row r="105" spans="2:23" hidden="1" x14ac:dyDescent="0.25">
      <c r="B105" s="8"/>
      <c r="C105" s="8"/>
      <c r="D105" s="153"/>
      <c r="E105" s="8"/>
      <c r="F105" s="8"/>
      <c r="G105" s="8"/>
      <c r="H105" s="8"/>
      <c r="I105" s="8"/>
      <c r="J105" s="8"/>
      <c r="K105" s="8"/>
      <c r="L105" s="8"/>
      <c r="M105" s="8"/>
      <c r="N105" s="8"/>
      <c r="O105" s="8"/>
      <c r="P105" s="8"/>
      <c r="Q105" s="11"/>
      <c r="R105" s="11"/>
      <c r="T105" s="9"/>
      <c r="U105" s="9"/>
      <c r="V105" s="9"/>
      <c r="W105" s="9"/>
    </row>
    <row r="106" spans="2:23" hidden="1" x14ac:dyDescent="0.25">
      <c r="B106" s="8"/>
      <c r="C106" s="8"/>
      <c r="D106" s="153"/>
      <c r="E106" s="8"/>
      <c r="F106" s="8"/>
      <c r="G106" s="8"/>
      <c r="H106" s="8"/>
      <c r="I106" s="8"/>
      <c r="J106" s="8"/>
      <c r="K106" s="8"/>
      <c r="L106" s="8"/>
      <c r="M106" s="8"/>
      <c r="N106" s="8"/>
      <c r="O106" s="8"/>
      <c r="P106" s="8"/>
      <c r="Q106" s="11"/>
      <c r="R106" s="11"/>
      <c r="T106" s="9"/>
      <c r="U106" s="9"/>
      <c r="V106" s="9"/>
      <c r="W106" s="9"/>
    </row>
    <row r="107" spans="2:23" hidden="1" x14ac:dyDescent="0.25">
      <c r="B107" s="8"/>
      <c r="C107" s="8"/>
      <c r="D107" s="153"/>
      <c r="E107" s="8"/>
      <c r="F107" s="8"/>
      <c r="G107" s="8"/>
      <c r="H107" s="8"/>
      <c r="I107" s="8"/>
      <c r="J107" s="8"/>
      <c r="K107" s="8"/>
      <c r="L107" s="8"/>
      <c r="M107" s="8"/>
      <c r="N107" s="8"/>
      <c r="O107" s="8"/>
      <c r="P107" s="8"/>
      <c r="Q107" s="11"/>
      <c r="R107" s="11"/>
      <c r="T107" s="9"/>
      <c r="U107" s="9"/>
      <c r="V107" s="9"/>
      <c r="W107" s="9"/>
    </row>
    <row r="108" spans="2:23" hidden="1" x14ac:dyDescent="0.25">
      <c r="B108" s="8"/>
      <c r="C108" s="8"/>
      <c r="D108" s="153"/>
      <c r="E108" s="8"/>
      <c r="F108" s="8"/>
      <c r="G108" s="8"/>
      <c r="H108" s="8"/>
      <c r="I108" s="8"/>
      <c r="J108" s="8"/>
      <c r="K108" s="8"/>
      <c r="L108" s="8"/>
      <c r="M108" s="8"/>
      <c r="N108" s="8"/>
      <c r="O108" s="8"/>
      <c r="P108" s="8"/>
      <c r="Q108" s="11"/>
      <c r="R108" s="11"/>
      <c r="T108" s="9"/>
      <c r="U108" s="9"/>
      <c r="V108" s="9"/>
      <c r="W108" s="9"/>
    </row>
    <row r="109" spans="2:23" hidden="1" x14ac:dyDescent="0.25">
      <c r="B109" s="8"/>
      <c r="C109" s="8"/>
      <c r="D109" s="153"/>
      <c r="E109" s="8"/>
      <c r="F109" s="8"/>
      <c r="G109" s="8"/>
      <c r="H109" s="8"/>
      <c r="I109" s="8"/>
      <c r="J109" s="8"/>
      <c r="K109" s="8"/>
      <c r="L109" s="8"/>
      <c r="M109" s="8"/>
      <c r="N109" s="8"/>
      <c r="O109" s="8"/>
      <c r="P109" s="8"/>
      <c r="Q109" s="11"/>
      <c r="R109" s="11"/>
      <c r="T109" s="9"/>
      <c r="U109" s="9"/>
      <c r="V109" s="9"/>
      <c r="W109" s="9"/>
    </row>
    <row r="110" spans="2:23" hidden="1" x14ac:dyDescent="0.25">
      <c r="B110" s="8"/>
      <c r="C110" s="8"/>
      <c r="D110" s="153"/>
      <c r="E110" s="8"/>
      <c r="F110" s="8"/>
      <c r="G110" s="8"/>
      <c r="H110" s="8"/>
      <c r="I110" s="8"/>
      <c r="J110" s="8"/>
      <c r="K110" s="8"/>
      <c r="L110" s="8"/>
      <c r="M110" s="8"/>
      <c r="N110" s="8"/>
      <c r="O110" s="8"/>
      <c r="P110" s="8"/>
      <c r="Q110" s="11"/>
      <c r="R110" s="11"/>
      <c r="T110" s="9"/>
      <c r="U110" s="9"/>
      <c r="V110" s="9"/>
      <c r="W110" s="9"/>
    </row>
    <row r="111" spans="2:23" hidden="1" x14ac:dyDescent="0.25">
      <c r="B111" s="8"/>
      <c r="C111" s="8"/>
      <c r="D111" s="153"/>
      <c r="E111" s="8"/>
      <c r="F111" s="8"/>
      <c r="G111" s="8"/>
      <c r="H111" s="8"/>
      <c r="I111" s="8"/>
      <c r="J111" s="8"/>
      <c r="K111" s="8"/>
      <c r="L111" s="8"/>
      <c r="M111" s="8"/>
      <c r="N111" s="8"/>
      <c r="O111" s="8"/>
      <c r="P111" s="8"/>
      <c r="Q111" s="11"/>
      <c r="R111" s="11"/>
      <c r="T111" s="9"/>
      <c r="U111" s="9"/>
      <c r="V111" s="9"/>
      <c r="W111" s="9"/>
    </row>
    <row r="112" spans="2:23" hidden="1" x14ac:dyDescent="0.25">
      <c r="B112" s="8"/>
      <c r="C112" s="8"/>
      <c r="D112" s="153"/>
      <c r="E112" s="8"/>
      <c r="F112" s="8"/>
      <c r="G112" s="8"/>
      <c r="H112" s="8"/>
      <c r="I112" s="8"/>
      <c r="J112" s="8"/>
      <c r="K112" s="8"/>
      <c r="L112" s="8"/>
      <c r="M112" s="8"/>
      <c r="N112" s="8"/>
      <c r="O112" s="8"/>
      <c r="P112" s="8"/>
      <c r="Q112" s="11"/>
      <c r="R112" s="11"/>
      <c r="T112" s="9"/>
      <c r="U112" s="9"/>
      <c r="V112" s="9"/>
      <c r="W112" s="9"/>
    </row>
    <row r="113" spans="2:23" hidden="1" x14ac:dyDescent="0.25">
      <c r="B113" s="8"/>
      <c r="C113" s="8"/>
      <c r="D113" s="153"/>
      <c r="E113" s="8"/>
      <c r="F113" s="8"/>
      <c r="G113" s="8"/>
      <c r="H113" s="8"/>
      <c r="I113" s="8"/>
      <c r="J113" s="8"/>
      <c r="K113" s="8"/>
      <c r="L113" s="8"/>
      <c r="M113" s="8"/>
      <c r="N113" s="8"/>
      <c r="O113" s="8"/>
      <c r="P113" s="8"/>
      <c r="Q113" s="11"/>
      <c r="R113" s="11"/>
      <c r="T113" s="9"/>
      <c r="U113" s="9"/>
      <c r="V113" s="9"/>
      <c r="W113" s="9"/>
    </row>
    <row r="114" spans="2:23" hidden="1" x14ac:dyDescent="0.25">
      <c r="B114" s="8"/>
      <c r="C114" s="8"/>
      <c r="D114" s="153"/>
      <c r="E114" s="8"/>
      <c r="F114" s="8"/>
      <c r="G114" s="8"/>
      <c r="H114" s="8"/>
      <c r="I114" s="8"/>
      <c r="J114" s="8"/>
      <c r="K114" s="8"/>
      <c r="L114" s="8"/>
      <c r="M114" s="8"/>
      <c r="N114" s="8"/>
      <c r="O114" s="8"/>
      <c r="P114" s="8"/>
      <c r="Q114" s="11"/>
      <c r="R114" s="11"/>
      <c r="T114" s="9"/>
      <c r="U114" s="9"/>
      <c r="V114" s="9"/>
      <c r="W114" s="9"/>
    </row>
    <row r="115" spans="2:23" hidden="1" x14ac:dyDescent="0.25">
      <c r="B115" s="8"/>
      <c r="C115" s="8"/>
      <c r="D115" s="153"/>
      <c r="E115" s="8"/>
      <c r="F115" s="8"/>
      <c r="G115" s="8"/>
      <c r="H115" s="8"/>
      <c r="I115" s="8"/>
      <c r="J115" s="8"/>
      <c r="K115" s="8"/>
      <c r="L115" s="8"/>
      <c r="M115" s="8"/>
      <c r="N115" s="8"/>
      <c r="O115" s="8"/>
      <c r="P115" s="8"/>
      <c r="Q115" s="11"/>
      <c r="R115" s="11"/>
      <c r="T115" s="9"/>
      <c r="U115" s="9"/>
      <c r="V115" s="9"/>
      <c r="W115" s="9"/>
    </row>
    <row r="116" spans="2:23" hidden="1" x14ac:dyDescent="0.25">
      <c r="B116" s="8"/>
      <c r="C116" s="8"/>
      <c r="D116" s="153"/>
      <c r="E116" s="8"/>
      <c r="F116" s="8"/>
      <c r="G116" s="8"/>
      <c r="H116" s="8"/>
      <c r="I116" s="8"/>
      <c r="J116" s="8"/>
      <c r="K116" s="8"/>
      <c r="L116" s="8"/>
      <c r="M116" s="8"/>
      <c r="N116" s="8"/>
      <c r="O116" s="8"/>
      <c r="P116" s="8"/>
      <c r="Q116" s="11"/>
      <c r="R116" s="11"/>
      <c r="T116" s="9"/>
      <c r="U116" s="9"/>
      <c r="V116" s="9"/>
      <c r="W116" s="9"/>
    </row>
    <row r="117" spans="2:23" hidden="1" x14ac:dyDescent="0.25">
      <c r="B117" s="8"/>
      <c r="C117" s="8"/>
      <c r="D117" s="153"/>
      <c r="E117" s="8"/>
      <c r="F117" s="8"/>
      <c r="G117" s="8"/>
      <c r="H117" s="8"/>
      <c r="I117" s="8"/>
      <c r="J117" s="8"/>
      <c r="K117" s="8"/>
      <c r="L117" s="8"/>
      <c r="M117" s="8"/>
      <c r="N117" s="8"/>
      <c r="O117" s="8"/>
      <c r="P117" s="8"/>
      <c r="Q117" s="11"/>
      <c r="R117" s="11"/>
      <c r="T117" s="9"/>
      <c r="U117" s="9"/>
      <c r="V117" s="9"/>
      <c r="W117" s="9"/>
    </row>
    <row r="118" spans="2:23" hidden="1" x14ac:dyDescent="0.25">
      <c r="B118" s="8"/>
      <c r="C118" s="8"/>
      <c r="D118" s="153"/>
      <c r="E118" s="8"/>
      <c r="F118" s="8"/>
      <c r="G118" s="8"/>
      <c r="H118" s="8"/>
      <c r="I118" s="8"/>
      <c r="J118" s="8"/>
      <c r="K118" s="8"/>
      <c r="L118" s="8"/>
      <c r="M118" s="8"/>
      <c r="N118" s="8"/>
      <c r="O118" s="8"/>
      <c r="P118" s="8"/>
      <c r="Q118" s="11"/>
      <c r="R118" s="11"/>
      <c r="T118" s="9"/>
      <c r="U118" s="9"/>
      <c r="V118" s="9"/>
      <c r="W118" s="9"/>
    </row>
    <row r="119" spans="2:23" hidden="1" x14ac:dyDescent="0.25">
      <c r="B119" s="8"/>
      <c r="C119" s="8"/>
      <c r="D119" s="153"/>
      <c r="E119" s="8"/>
      <c r="F119" s="8"/>
      <c r="G119" s="8"/>
      <c r="H119" s="8"/>
      <c r="I119" s="8"/>
      <c r="J119" s="8"/>
      <c r="K119" s="8"/>
      <c r="L119" s="8"/>
      <c r="M119" s="8"/>
      <c r="N119" s="8"/>
      <c r="O119" s="8"/>
      <c r="P119" s="8"/>
      <c r="Q119" s="11"/>
      <c r="R119" s="11"/>
      <c r="T119" s="9"/>
      <c r="U119" s="9"/>
      <c r="V119" s="9"/>
      <c r="W119" s="9"/>
    </row>
    <row r="120" spans="2:23" hidden="1" x14ac:dyDescent="0.25">
      <c r="B120" s="8"/>
      <c r="C120" s="8"/>
      <c r="D120" s="153"/>
      <c r="E120" s="8"/>
      <c r="F120" s="8"/>
      <c r="G120" s="8"/>
      <c r="H120" s="8"/>
      <c r="I120" s="8"/>
      <c r="J120" s="8"/>
      <c r="K120" s="8"/>
      <c r="L120" s="8"/>
      <c r="M120" s="8"/>
      <c r="N120" s="8"/>
      <c r="O120" s="8"/>
      <c r="P120" s="8"/>
      <c r="Q120" s="11"/>
      <c r="R120" s="11"/>
      <c r="T120" s="9"/>
      <c r="U120" s="9"/>
      <c r="V120" s="9"/>
      <c r="W120" s="9"/>
    </row>
    <row r="121" spans="2:23" hidden="1" x14ac:dyDescent="0.25">
      <c r="B121" s="8"/>
      <c r="C121" s="8"/>
      <c r="D121" s="153"/>
      <c r="E121" s="8"/>
      <c r="F121" s="8"/>
      <c r="G121" s="8"/>
      <c r="H121" s="8"/>
      <c r="I121" s="8"/>
      <c r="J121" s="8"/>
      <c r="K121" s="8"/>
      <c r="L121" s="8"/>
      <c r="M121" s="8"/>
      <c r="N121" s="8"/>
      <c r="O121" s="8"/>
      <c r="P121" s="8"/>
      <c r="Q121" s="11"/>
      <c r="R121" s="11"/>
      <c r="T121" s="9"/>
      <c r="U121" s="9"/>
      <c r="V121" s="9"/>
      <c r="W121" s="9"/>
    </row>
    <row r="122" spans="2:23" hidden="1" x14ac:dyDescent="0.25">
      <c r="B122" s="8"/>
      <c r="C122" s="8"/>
      <c r="D122" s="153"/>
      <c r="E122" s="8"/>
      <c r="F122" s="8"/>
      <c r="G122" s="8"/>
      <c r="H122" s="8"/>
      <c r="I122" s="8"/>
      <c r="J122" s="8"/>
      <c r="K122" s="8"/>
      <c r="L122" s="8"/>
      <c r="M122" s="8"/>
      <c r="N122" s="8"/>
      <c r="O122" s="8"/>
      <c r="P122" s="8"/>
      <c r="Q122" s="11"/>
      <c r="R122" s="11"/>
      <c r="T122" s="9"/>
      <c r="U122" s="9"/>
      <c r="V122" s="9"/>
      <c r="W122" s="9"/>
    </row>
    <row r="123" spans="2:23" hidden="1" x14ac:dyDescent="0.25">
      <c r="B123" s="8"/>
      <c r="C123" s="8"/>
      <c r="D123" s="153"/>
      <c r="E123" s="8"/>
      <c r="F123" s="8"/>
      <c r="G123" s="8"/>
      <c r="H123" s="8"/>
      <c r="I123" s="8"/>
      <c r="J123" s="8"/>
      <c r="K123" s="8"/>
      <c r="L123" s="8"/>
      <c r="M123" s="8"/>
      <c r="N123" s="8"/>
      <c r="O123" s="8"/>
      <c r="P123" s="8"/>
      <c r="Q123" s="11"/>
      <c r="R123" s="11"/>
      <c r="T123" s="9"/>
      <c r="U123" s="9"/>
      <c r="V123" s="9"/>
      <c r="W123" s="9"/>
    </row>
    <row r="124" spans="2:23" hidden="1" x14ac:dyDescent="0.25">
      <c r="B124" s="8"/>
      <c r="C124" s="8"/>
      <c r="D124" s="153"/>
      <c r="E124" s="8"/>
      <c r="F124" s="8"/>
      <c r="G124" s="8"/>
      <c r="H124" s="8"/>
      <c r="I124" s="8"/>
      <c r="J124" s="8"/>
      <c r="K124" s="8"/>
      <c r="L124" s="8"/>
      <c r="M124" s="8"/>
      <c r="N124" s="8"/>
      <c r="O124" s="8"/>
      <c r="P124" s="8"/>
      <c r="Q124" s="11"/>
      <c r="R124" s="11"/>
      <c r="T124" s="9"/>
      <c r="U124" s="9"/>
      <c r="V124" s="9"/>
      <c r="W124" s="9"/>
    </row>
    <row r="125" spans="2:23" hidden="1" x14ac:dyDescent="0.25">
      <c r="B125" s="8"/>
      <c r="C125" s="8"/>
      <c r="D125" s="153"/>
      <c r="E125" s="8"/>
      <c r="F125" s="8"/>
      <c r="G125" s="8"/>
      <c r="H125" s="8"/>
      <c r="I125" s="8"/>
      <c r="J125" s="8"/>
      <c r="K125" s="8"/>
      <c r="L125" s="8"/>
      <c r="M125" s="8"/>
      <c r="N125" s="8"/>
      <c r="O125" s="8"/>
      <c r="P125" s="8"/>
      <c r="Q125" s="11"/>
      <c r="R125" s="11"/>
      <c r="T125" s="9"/>
      <c r="U125" s="9"/>
      <c r="V125" s="9"/>
      <c r="W125" s="9"/>
    </row>
    <row r="126" spans="2:23" hidden="1" x14ac:dyDescent="0.25">
      <c r="B126" s="8"/>
      <c r="C126" s="8"/>
      <c r="D126" s="153"/>
      <c r="E126" s="8"/>
      <c r="F126" s="8"/>
      <c r="G126" s="8"/>
      <c r="H126" s="8"/>
      <c r="I126" s="8"/>
      <c r="J126" s="8"/>
      <c r="K126" s="8"/>
      <c r="L126" s="8"/>
      <c r="M126" s="8"/>
      <c r="N126" s="8"/>
      <c r="O126" s="8"/>
      <c r="P126" s="8"/>
      <c r="Q126" s="11"/>
      <c r="R126" s="11"/>
      <c r="T126" s="9"/>
      <c r="U126" s="9"/>
      <c r="V126" s="9"/>
      <c r="W126" s="9"/>
    </row>
    <row r="127" spans="2:23" hidden="1" x14ac:dyDescent="0.25">
      <c r="B127" s="8"/>
      <c r="C127" s="8"/>
      <c r="D127" s="153"/>
      <c r="E127" s="8"/>
      <c r="F127" s="8"/>
      <c r="G127" s="8"/>
      <c r="H127" s="8"/>
      <c r="I127" s="8"/>
      <c r="J127" s="8"/>
      <c r="K127" s="8"/>
      <c r="L127" s="8"/>
      <c r="M127" s="8"/>
      <c r="N127" s="8"/>
      <c r="O127" s="8"/>
      <c r="P127" s="8"/>
      <c r="Q127" s="11"/>
      <c r="R127" s="11"/>
      <c r="T127" s="9"/>
      <c r="U127" s="9"/>
      <c r="V127" s="9"/>
      <c r="W127" s="9"/>
    </row>
    <row r="128" spans="2:23" hidden="1" x14ac:dyDescent="0.25">
      <c r="B128" s="8"/>
      <c r="C128" s="8"/>
      <c r="D128" s="153"/>
      <c r="E128" s="8"/>
      <c r="F128" s="8"/>
      <c r="G128" s="8"/>
      <c r="H128" s="8"/>
      <c r="I128" s="8"/>
      <c r="J128" s="8"/>
      <c r="K128" s="8"/>
      <c r="L128" s="8"/>
      <c r="M128" s="8"/>
      <c r="N128" s="8"/>
      <c r="O128" s="8"/>
      <c r="P128" s="8"/>
      <c r="Q128" s="11"/>
      <c r="R128" s="11"/>
      <c r="T128" s="9"/>
      <c r="U128" s="9"/>
      <c r="V128" s="9"/>
      <c r="W128" s="9"/>
    </row>
    <row r="129" spans="2:23" hidden="1" x14ac:dyDescent="0.25">
      <c r="B129" s="8"/>
      <c r="C129" s="8"/>
      <c r="D129" s="153"/>
      <c r="E129" s="8"/>
      <c r="F129" s="8"/>
      <c r="G129" s="8"/>
      <c r="H129" s="8"/>
      <c r="I129" s="8"/>
      <c r="J129" s="8"/>
      <c r="K129" s="8"/>
      <c r="L129" s="8"/>
      <c r="M129" s="8"/>
      <c r="N129" s="8"/>
      <c r="O129" s="8"/>
      <c r="P129" s="8"/>
      <c r="Q129" s="11"/>
      <c r="R129" s="11"/>
      <c r="T129" s="9"/>
      <c r="U129" s="9"/>
      <c r="V129" s="9"/>
      <c r="W129" s="9"/>
    </row>
    <row r="130" spans="2:23" hidden="1" x14ac:dyDescent="0.25">
      <c r="B130" s="8"/>
      <c r="C130" s="8"/>
      <c r="D130" s="153"/>
      <c r="E130" s="8"/>
      <c r="F130" s="8"/>
      <c r="G130" s="8"/>
      <c r="H130" s="8"/>
      <c r="I130" s="8"/>
      <c r="J130" s="8"/>
      <c r="K130" s="8"/>
      <c r="L130" s="8"/>
      <c r="M130" s="8"/>
      <c r="N130" s="8"/>
      <c r="O130" s="8"/>
      <c r="P130" s="8"/>
      <c r="Q130" s="11"/>
      <c r="R130" s="11"/>
      <c r="T130" s="9"/>
      <c r="U130" s="9"/>
      <c r="V130" s="9"/>
      <c r="W130" s="9"/>
    </row>
    <row r="131" spans="2:23" hidden="1" x14ac:dyDescent="0.25">
      <c r="B131" s="8"/>
      <c r="C131" s="8"/>
      <c r="D131" s="153"/>
      <c r="E131" s="8"/>
      <c r="F131" s="8"/>
      <c r="G131" s="8"/>
      <c r="H131" s="8"/>
      <c r="I131" s="8"/>
      <c r="J131" s="8"/>
      <c r="K131" s="8"/>
      <c r="L131" s="8"/>
      <c r="M131" s="8"/>
      <c r="N131" s="8"/>
      <c r="O131" s="8"/>
      <c r="P131" s="8"/>
      <c r="Q131" s="11"/>
      <c r="R131" s="11"/>
      <c r="T131" s="9"/>
      <c r="U131" s="9"/>
      <c r="V131" s="9"/>
      <c r="W131" s="9"/>
    </row>
    <row r="132" spans="2:23" hidden="1" x14ac:dyDescent="0.25">
      <c r="B132" s="8"/>
      <c r="C132" s="8"/>
      <c r="D132" s="153"/>
      <c r="E132" s="8"/>
      <c r="F132" s="8"/>
      <c r="G132" s="8"/>
      <c r="H132" s="8"/>
      <c r="I132" s="8"/>
      <c r="J132" s="8"/>
      <c r="K132" s="8"/>
      <c r="L132" s="8"/>
      <c r="M132" s="8"/>
      <c r="N132" s="8"/>
      <c r="O132" s="8"/>
      <c r="P132" s="8"/>
      <c r="Q132" s="11"/>
      <c r="R132" s="11"/>
      <c r="T132" s="9"/>
      <c r="U132" s="9"/>
      <c r="V132" s="9"/>
      <c r="W132" s="9"/>
    </row>
    <row r="133" spans="2:23" hidden="1" x14ac:dyDescent="0.25">
      <c r="B133" s="8"/>
      <c r="C133" s="8"/>
      <c r="D133" s="153"/>
      <c r="E133" s="8"/>
      <c r="F133" s="8"/>
      <c r="G133" s="8"/>
      <c r="H133" s="8"/>
      <c r="I133" s="8"/>
      <c r="J133" s="8"/>
      <c r="K133" s="8"/>
      <c r="L133" s="8"/>
      <c r="M133" s="8"/>
      <c r="N133" s="8"/>
      <c r="O133" s="8"/>
      <c r="P133" s="8"/>
      <c r="Q133" s="11"/>
      <c r="R133" s="11"/>
      <c r="T133" s="9"/>
      <c r="U133" s="9"/>
      <c r="V133" s="9"/>
      <c r="W133" s="9"/>
    </row>
    <row r="134" spans="2:23" hidden="1" x14ac:dyDescent="0.25">
      <c r="B134" s="8"/>
      <c r="C134" s="8"/>
      <c r="D134" s="153"/>
      <c r="E134" s="8"/>
      <c r="F134" s="8"/>
      <c r="G134" s="8"/>
      <c r="H134" s="8"/>
      <c r="I134" s="8"/>
      <c r="J134" s="8"/>
      <c r="K134" s="8"/>
      <c r="L134" s="8"/>
      <c r="M134" s="8"/>
      <c r="N134" s="8"/>
      <c r="O134" s="8"/>
      <c r="P134" s="8"/>
      <c r="Q134" s="11"/>
      <c r="R134" s="11"/>
      <c r="T134" s="9"/>
      <c r="U134" s="9"/>
      <c r="V134" s="9"/>
      <c r="W134" s="9"/>
    </row>
    <row r="135" spans="2:23" hidden="1" x14ac:dyDescent="0.25">
      <c r="B135" s="8"/>
      <c r="C135" s="8"/>
      <c r="D135" s="153"/>
      <c r="E135" s="8"/>
      <c r="F135" s="8"/>
      <c r="G135" s="8"/>
      <c r="H135" s="8"/>
      <c r="I135" s="8"/>
      <c r="J135" s="8"/>
      <c r="K135" s="8"/>
      <c r="L135" s="8"/>
      <c r="M135" s="8"/>
      <c r="N135" s="8"/>
      <c r="O135" s="8"/>
      <c r="P135" s="8"/>
      <c r="Q135" s="11"/>
      <c r="R135" s="11"/>
      <c r="T135" s="9"/>
      <c r="U135" s="9"/>
      <c r="V135" s="9"/>
      <c r="W135" s="9"/>
    </row>
    <row r="136" spans="2:23" hidden="1" x14ac:dyDescent="0.25">
      <c r="B136" s="8"/>
      <c r="C136" s="8"/>
      <c r="D136" s="153"/>
      <c r="E136" s="8"/>
      <c r="F136" s="8"/>
      <c r="G136" s="8"/>
      <c r="H136" s="8"/>
      <c r="I136" s="8"/>
      <c r="J136" s="8"/>
      <c r="K136" s="8"/>
      <c r="L136" s="8"/>
      <c r="M136" s="8"/>
      <c r="N136" s="8"/>
      <c r="O136" s="8"/>
      <c r="P136" s="8"/>
      <c r="Q136" s="11"/>
      <c r="R136" s="11"/>
      <c r="T136" s="9"/>
      <c r="U136" s="9"/>
      <c r="V136" s="9"/>
      <c r="W136" s="9"/>
    </row>
    <row r="137" spans="2:23" hidden="1" x14ac:dyDescent="0.25">
      <c r="B137" s="8"/>
      <c r="C137" s="8"/>
      <c r="D137" s="153"/>
      <c r="E137" s="8"/>
      <c r="F137" s="8"/>
      <c r="G137" s="8"/>
      <c r="H137" s="8"/>
      <c r="I137" s="8"/>
      <c r="J137" s="8"/>
      <c r="K137" s="8"/>
      <c r="L137" s="8"/>
      <c r="M137" s="8"/>
      <c r="N137" s="8"/>
      <c r="O137" s="8"/>
      <c r="P137" s="8"/>
      <c r="Q137" s="11"/>
      <c r="R137" s="11"/>
      <c r="T137" s="9"/>
      <c r="U137" s="9"/>
      <c r="V137" s="9"/>
      <c r="W137" s="9"/>
    </row>
    <row r="138" spans="2:23" hidden="1" x14ac:dyDescent="0.25">
      <c r="B138" s="8"/>
      <c r="C138" s="8"/>
      <c r="D138" s="153"/>
      <c r="E138" s="8"/>
      <c r="F138" s="8"/>
      <c r="G138" s="8"/>
      <c r="H138" s="8"/>
      <c r="I138" s="8"/>
      <c r="J138" s="8"/>
      <c r="K138" s="8"/>
      <c r="L138" s="8"/>
      <c r="M138" s="8"/>
      <c r="N138" s="8"/>
      <c r="O138" s="8"/>
      <c r="P138" s="8"/>
      <c r="Q138" s="11"/>
      <c r="R138" s="11"/>
      <c r="T138" s="9"/>
      <c r="U138" s="9"/>
      <c r="V138" s="9"/>
      <c r="W138" s="9"/>
    </row>
    <row r="139" spans="2:23" hidden="1" x14ac:dyDescent="0.25">
      <c r="B139" s="8"/>
      <c r="C139" s="8"/>
      <c r="D139" s="153"/>
      <c r="E139" s="8"/>
      <c r="F139" s="8"/>
      <c r="G139" s="8"/>
      <c r="H139" s="8"/>
      <c r="I139" s="8"/>
      <c r="J139" s="8"/>
      <c r="K139" s="8"/>
      <c r="L139" s="8"/>
      <c r="M139" s="8"/>
      <c r="N139" s="8"/>
      <c r="O139" s="8"/>
      <c r="P139" s="8"/>
      <c r="Q139" s="11"/>
      <c r="R139" s="11"/>
      <c r="T139" s="9"/>
      <c r="U139" s="9"/>
      <c r="V139" s="9"/>
      <c r="W139" s="9"/>
    </row>
    <row r="140" spans="2:23" hidden="1" x14ac:dyDescent="0.25">
      <c r="B140" s="8"/>
      <c r="C140" s="8"/>
      <c r="D140" s="153"/>
      <c r="E140" s="8"/>
      <c r="F140" s="8"/>
      <c r="G140" s="8"/>
      <c r="H140" s="8"/>
      <c r="I140" s="8"/>
      <c r="J140" s="8"/>
      <c r="K140" s="8"/>
      <c r="L140" s="8"/>
      <c r="M140" s="8"/>
      <c r="N140" s="8"/>
      <c r="O140" s="8"/>
      <c r="P140" s="8"/>
      <c r="Q140" s="11"/>
      <c r="R140" s="11"/>
      <c r="T140" s="9"/>
      <c r="U140" s="9"/>
      <c r="V140" s="9"/>
      <c r="W140" s="9"/>
    </row>
    <row r="141" spans="2:23" hidden="1" x14ac:dyDescent="0.25">
      <c r="B141" s="8"/>
      <c r="C141" s="8"/>
      <c r="D141" s="153"/>
      <c r="E141" s="8"/>
      <c r="F141" s="8"/>
      <c r="G141" s="8"/>
      <c r="H141" s="8"/>
      <c r="I141" s="8"/>
      <c r="J141" s="8"/>
      <c r="K141" s="8"/>
      <c r="L141" s="8"/>
      <c r="M141" s="8"/>
      <c r="N141" s="8"/>
      <c r="O141" s="8"/>
      <c r="P141" s="8"/>
      <c r="Q141" s="11"/>
      <c r="R141" s="11"/>
      <c r="T141" s="9"/>
      <c r="U141" s="9"/>
      <c r="V141" s="9"/>
      <c r="W141" s="9"/>
    </row>
    <row r="142" spans="2:23" hidden="1" x14ac:dyDescent="0.25">
      <c r="B142" s="8"/>
      <c r="C142" s="8"/>
      <c r="D142" s="153"/>
      <c r="E142" s="8"/>
      <c r="F142" s="8"/>
      <c r="G142" s="8"/>
      <c r="H142" s="8"/>
      <c r="I142" s="8"/>
      <c r="J142" s="8"/>
      <c r="K142" s="8"/>
      <c r="L142" s="8"/>
      <c r="M142" s="8"/>
      <c r="N142" s="8"/>
      <c r="O142" s="8"/>
      <c r="P142" s="8"/>
      <c r="Q142" s="11"/>
      <c r="R142" s="11"/>
      <c r="T142" s="9"/>
      <c r="U142" s="9"/>
      <c r="V142" s="9"/>
      <c r="W142" s="9"/>
    </row>
    <row r="143" spans="2:23" hidden="1" x14ac:dyDescent="0.25">
      <c r="B143" s="8"/>
      <c r="C143" s="8"/>
      <c r="D143" s="153"/>
      <c r="E143" s="8"/>
      <c r="F143" s="8"/>
      <c r="G143" s="8"/>
      <c r="H143" s="8"/>
      <c r="I143" s="8"/>
      <c r="J143" s="8"/>
      <c r="K143" s="8"/>
      <c r="L143" s="8"/>
      <c r="M143" s="8"/>
      <c r="N143" s="8"/>
      <c r="O143" s="8"/>
      <c r="P143" s="8"/>
      <c r="Q143" s="11"/>
      <c r="R143" s="11"/>
      <c r="T143" s="9"/>
      <c r="U143" s="9"/>
      <c r="V143" s="9"/>
      <c r="W143" s="9"/>
    </row>
    <row r="144" spans="2:23" hidden="1" x14ac:dyDescent="0.25">
      <c r="B144" s="8"/>
      <c r="C144" s="8"/>
      <c r="D144" s="153"/>
      <c r="E144" s="8"/>
      <c r="F144" s="8"/>
      <c r="G144" s="8"/>
      <c r="H144" s="8"/>
      <c r="I144" s="8"/>
      <c r="J144" s="8"/>
      <c r="K144" s="8"/>
      <c r="L144" s="8"/>
      <c r="M144" s="8"/>
      <c r="N144" s="8"/>
      <c r="O144" s="8"/>
      <c r="P144" s="8"/>
      <c r="Q144" s="11"/>
      <c r="R144" s="11"/>
      <c r="T144" s="9"/>
      <c r="U144" s="9"/>
      <c r="V144" s="9"/>
      <c r="W144" s="9"/>
    </row>
    <row r="145" spans="2:23" hidden="1" x14ac:dyDescent="0.25">
      <c r="B145" s="8"/>
      <c r="C145" s="8"/>
      <c r="D145" s="153"/>
      <c r="E145" s="8"/>
      <c r="F145" s="8"/>
      <c r="G145" s="8"/>
      <c r="H145" s="8"/>
      <c r="I145" s="8"/>
      <c r="J145" s="8"/>
      <c r="K145" s="8"/>
      <c r="L145" s="8"/>
      <c r="M145" s="8"/>
      <c r="N145" s="8"/>
      <c r="O145" s="8"/>
      <c r="P145" s="8"/>
      <c r="Q145" s="11"/>
      <c r="R145" s="11"/>
      <c r="T145" s="9"/>
      <c r="U145" s="9"/>
      <c r="V145" s="9"/>
      <c r="W145" s="9"/>
    </row>
    <row r="146" spans="2:23" hidden="1" x14ac:dyDescent="0.25">
      <c r="B146" s="8"/>
      <c r="C146" s="8"/>
      <c r="D146" s="153"/>
      <c r="E146" s="8"/>
      <c r="F146" s="8"/>
      <c r="G146" s="8"/>
      <c r="H146" s="8"/>
      <c r="I146" s="8"/>
      <c r="J146" s="8"/>
      <c r="K146" s="8"/>
      <c r="L146" s="8"/>
      <c r="M146" s="8"/>
      <c r="N146" s="8"/>
      <c r="O146" s="8"/>
      <c r="P146" s="8"/>
      <c r="Q146" s="11"/>
      <c r="R146" s="11"/>
      <c r="T146" s="9"/>
      <c r="U146" s="9"/>
      <c r="V146" s="9"/>
      <c r="W146" s="9"/>
    </row>
    <row r="147" spans="2:23" hidden="1" x14ac:dyDescent="0.25">
      <c r="B147" s="8"/>
      <c r="C147" s="8"/>
      <c r="D147" s="153"/>
      <c r="E147" s="8"/>
      <c r="F147" s="8"/>
      <c r="G147" s="8"/>
      <c r="H147" s="8"/>
      <c r="I147" s="8"/>
      <c r="J147" s="8"/>
      <c r="K147" s="8"/>
      <c r="L147" s="8"/>
      <c r="M147" s="8"/>
      <c r="N147" s="8"/>
      <c r="O147" s="8"/>
      <c r="P147" s="8"/>
      <c r="Q147" s="11"/>
      <c r="R147" s="11"/>
      <c r="T147" s="9"/>
      <c r="U147" s="9"/>
      <c r="V147" s="9"/>
      <c r="W147" s="9"/>
    </row>
    <row r="148" spans="2:23" hidden="1" x14ac:dyDescent="0.25">
      <c r="B148" s="8"/>
      <c r="C148" s="8"/>
      <c r="D148" s="153"/>
      <c r="E148" s="8"/>
      <c r="F148" s="8"/>
      <c r="G148" s="8"/>
      <c r="H148" s="8"/>
      <c r="I148" s="8"/>
      <c r="J148" s="8"/>
      <c r="K148" s="8"/>
      <c r="L148" s="8"/>
      <c r="M148" s="8"/>
      <c r="N148" s="8"/>
      <c r="O148" s="8"/>
      <c r="P148" s="8"/>
      <c r="Q148" s="11"/>
      <c r="R148" s="11"/>
      <c r="T148" s="9"/>
      <c r="U148" s="9"/>
      <c r="V148" s="9"/>
      <c r="W148" s="9"/>
    </row>
    <row r="149" spans="2:23" hidden="1" x14ac:dyDescent="0.25">
      <c r="B149" s="8"/>
      <c r="C149" s="8"/>
      <c r="D149" s="153"/>
      <c r="E149" s="8"/>
      <c r="F149" s="8"/>
      <c r="G149" s="8"/>
      <c r="H149" s="8"/>
      <c r="I149" s="8"/>
      <c r="J149" s="8"/>
      <c r="K149" s="8"/>
      <c r="L149" s="8"/>
      <c r="M149" s="8"/>
      <c r="N149" s="8"/>
      <c r="O149" s="8"/>
      <c r="P149" s="8"/>
      <c r="Q149" s="11"/>
      <c r="R149" s="11"/>
      <c r="T149" s="9"/>
      <c r="U149" s="9"/>
      <c r="V149" s="9"/>
      <c r="W149" s="9"/>
    </row>
    <row r="150" spans="2:23" hidden="1" x14ac:dyDescent="0.25">
      <c r="B150" s="8"/>
      <c r="C150" s="8"/>
      <c r="D150" s="153"/>
      <c r="E150" s="8"/>
      <c r="F150" s="8"/>
      <c r="G150" s="8"/>
      <c r="H150" s="8"/>
      <c r="I150" s="8"/>
      <c r="J150" s="8"/>
      <c r="K150" s="8"/>
      <c r="L150" s="8"/>
      <c r="M150" s="8"/>
      <c r="N150" s="8"/>
      <c r="O150" s="8"/>
      <c r="P150" s="8"/>
      <c r="Q150" s="11"/>
      <c r="R150" s="11"/>
      <c r="T150" s="9"/>
      <c r="U150" s="9"/>
      <c r="V150" s="9"/>
      <c r="W150" s="9"/>
    </row>
    <row r="151" spans="2:23" hidden="1" x14ac:dyDescent="0.25">
      <c r="B151" s="8"/>
      <c r="C151" s="8"/>
      <c r="D151" s="153"/>
      <c r="E151" s="8"/>
      <c r="F151" s="8"/>
      <c r="G151" s="8"/>
      <c r="H151" s="8"/>
      <c r="I151" s="8"/>
      <c r="J151" s="8"/>
      <c r="K151" s="8"/>
      <c r="L151" s="8"/>
      <c r="M151" s="8"/>
      <c r="N151" s="8"/>
      <c r="O151" s="8"/>
      <c r="P151" s="8"/>
      <c r="Q151" s="11"/>
      <c r="R151" s="11"/>
      <c r="T151" s="9"/>
      <c r="U151" s="9"/>
      <c r="V151" s="9"/>
      <c r="W151" s="9"/>
    </row>
    <row r="152" spans="2:23" hidden="1" x14ac:dyDescent="0.25">
      <c r="B152" s="8"/>
      <c r="C152" s="8"/>
      <c r="D152" s="153"/>
      <c r="E152" s="8"/>
      <c r="F152" s="8"/>
      <c r="G152" s="8"/>
      <c r="H152" s="8"/>
      <c r="I152" s="8"/>
      <c r="J152" s="8"/>
      <c r="K152" s="8"/>
      <c r="L152" s="8"/>
      <c r="M152" s="8"/>
      <c r="N152" s="8"/>
      <c r="O152" s="8"/>
      <c r="P152" s="8"/>
      <c r="Q152" s="11"/>
      <c r="R152" s="11"/>
      <c r="T152" s="9"/>
      <c r="U152" s="9"/>
      <c r="V152" s="9"/>
      <c r="W152" s="9"/>
    </row>
    <row r="153" spans="2:23" hidden="1" x14ac:dyDescent="0.25">
      <c r="B153" s="8"/>
      <c r="C153" s="8"/>
      <c r="D153" s="153"/>
      <c r="E153" s="8"/>
      <c r="F153" s="8"/>
      <c r="G153" s="8"/>
      <c r="H153" s="8"/>
      <c r="I153" s="8"/>
      <c r="J153" s="8"/>
      <c r="K153" s="8"/>
      <c r="L153" s="8"/>
      <c r="M153" s="8"/>
      <c r="N153" s="8"/>
      <c r="O153" s="8"/>
      <c r="P153" s="8"/>
      <c r="Q153" s="11"/>
      <c r="R153" s="11"/>
      <c r="T153" s="9"/>
      <c r="U153" s="9"/>
      <c r="V153" s="9"/>
      <c r="W153" s="9"/>
    </row>
    <row r="154" spans="2:23" hidden="1" x14ac:dyDescent="0.25">
      <c r="B154" s="8"/>
      <c r="C154" s="8"/>
      <c r="D154" s="153"/>
      <c r="E154" s="8"/>
      <c r="F154" s="8"/>
      <c r="G154" s="8"/>
      <c r="H154" s="8"/>
      <c r="I154" s="8"/>
      <c r="J154" s="8"/>
      <c r="K154" s="8"/>
      <c r="L154" s="8"/>
      <c r="M154" s="8"/>
      <c r="N154" s="8"/>
      <c r="O154" s="8"/>
      <c r="P154" s="8"/>
      <c r="Q154" s="11"/>
      <c r="R154" s="11"/>
      <c r="T154" s="9"/>
      <c r="U154" s="9"/>
      <c r="V154" s="9"/>
      <c r="W154" s="9"/>
    </row>
    <row r="155" spans="2:23" hidden="1" x14ac:dyDescent="0.25">
      <c r="B155" s="8"/>
      <c r="C155" s="8"/>
      <c r="D155" s="153"/>
      <c r="E155" s="8"/>
      <c r="F155" s="8"/>
      <c r="G155" s="8"/>
      <c r="H155" s="8"/>
      <c r="I155" s="8"/>
      <c r="J155" s="8"/>
      <c r="K155" s="8"/>
      <c r="L155" s="8"/>
      <c r="M155" s="8"/>
      <c r="N155" s="8"/>
      <c r="O155" s="8"/>
      <c r="P155" s="8"/>
      <c r="Q155" s="11"/>
      <c r="R155" s="11"/>
      <c r="T155" s="9"/>
      <c r="U155" s="9"/>
      <c r="V155" s="9"/>
      <c r="W155" s="9"/>
    </row>
    <row r="156" spans="2:23" hidden="1" x14ac:dyDescent="0.25">
      <c r="B156" s="8"/>
      <c r="C156" s="8"/>
      <c r="D156" s="153"/>
      <c r="E156" s="8"/>
      <c r="F156" s="8"/>
      <c r="G156" s="8"/>
      <c r="H156" s="8"/>
      <c r="I156" s="8"/>
      <c r="J156" s="8"/>
      <c r="K156" s="8"/>
      <c r="L156" s="8"/>
      <c r="M156" s="8"/>
      <c r="N156" s="8"/>
      <c r="O156" s="8"/>
      <c r="P156" s="8"/>
      <c r="Q156" s="11"/>
      <c r="R156" s="11"/>
      <c r="T156" s="9"/>
      <c r="U156" s="9"/>
      <c r="V156" s="9"/>
      <c r="W156" s="9"/>
    </row>
    <row r="157" spans="2:23" hidden="1" x14ac:dyDescent="0.25">
      <c r="B157" s="8"/>
      <c r="C157" s="8"/>
      <c r="D157" s="153"/>
      <c r="E157" s="8"/>
      <c r="F157" s="8"/>
      <c r="G157" s="8"/>
      <c r="H157" s="8"/>
      <c r="I157" s="8"/>
      <c r="J157" s="8"/>
      <c r="K157" s="8"/>
      <c r="L157" s="8"/>
      <c r="M157" s="8"/>
      <c r="N157" s="8"/>
      <c r="O157" s="8"/>
      <c r="P157" s="8"/>
      <c r="Q157" s="11"/>
      <c r="R157" s="11"/>
      <c r="T157" s="9"/>
      <c r="U157" s="9"/>
      <c r="V157" s="9"/>
      <c r="W157" s="9"/>
    </row>
    <row r="158" spans="2:23" hidden="1" x14ac:dyDescent="0.25">
      <c r="B158" s="8"/>
      <c r="C158" s="8"/>
      <c r="D158" s="153"/>
      <c r="E158" s="8"/>
      <c r="F158" s="8"/>
      <c r="G158" s="8"/>
      <c r="H158" s="8"/>
      <c r="I158" s="8"/>
      <c r="J158" s="8"/>
      <c r="K158" s="8"/>
      <c r="L158" s="8"/>
      <c r="M158" s="8"/>
      <c r="N158" s="8"/>
      <c r="O158" s="8"/>
      <c r="P158" s="8"/>
      <c r="Q158" s="11"/>
      <c r="R158" s="11"/>
      <c r="T158" s="9"/>
      <c r="U158" s="9"/>
      <c r="V158" s="9"/>
      <c r="W158" s="9"/>
    </row>
    <row r="159" spans="2:23" hidden="1" x14ac:dyDescent="0.25">
      <c r="B159" s="8"/>
      <c r="C159" s="8"/>
      <c r="D159" s="153"/>
      <c r="E159" s="8"/>
      <c r="F159" s="8"/>
      <c r="G159" s="8"/>
      <c r="H159" s="8"/>
      <c r="I159" s="8"/>
      <c r="J159" s="8"/>
      <c r="K159" s="8"/>
      <c r="L159" s="8"/>
      <c r="M159" s="8"/>
      <c r="N159" s="8"/>
      <c r="O159" s="8"/>
      <c r="P159" s="8"/>
      <c r="Q159" s="11"/>
      <c r="R159" s="11"/>
      <c r="T159" s="9"/>
      <c r="U159" s="9"/>
      <c r="V159" s="9"/>
      <c r="W159" s="9"/>
    </row>
    <row r="160" spans="2:23" hidden="1" x14ac:dyDescent="0.25">
      <c r="B160" s="8"/>
      <c r="C160" s="8"/>
      <c r="D160" s="153"/>
      <c r="E160" s="8"/>
      <c r="F160" s="8"/>
      <c r="G160" s="8"/>
      <c r="H160" s="8"/>
      <c r="I160" s="8"/>
      <c r="J160" s="8"/>
      <c r="K160" s="8"/>
      <c r="L160" s="8"/>
      <c r="M160" s="8"/>
      <c r="N160" s="8"/>
      <c r="O160" s="8"/>
      <c r="P160" s="8"/>
      <c r="Q160" s="11"/>
      <c r="R160" s="11"/>
      <c r="T160" s="9"/>
      <c r="U160" s="9"/>
      <c r="V160" s="9"/>
      <c r="W160" s="9"/>
    </row>
    <row r="161" spans="2:23" hidden="1" x14ac:dyDescent="0.25">
      <c r="B161" s="8"/>
      <c r="C161" s="8"/>
      <c r="D161" s="153"/>
      <c r="E161" s="8"/>
      <c r="F161" s="8"/>
      <c r="G161" s="8"/>
      <c r="H161" s="8"/>
      <c r="I161" s="8"/>
      <c r="J161" s="8"/>
      <c r="K161" s="8"/>
      <c r="L161" s="8"/>
      <c r="M161" s="8"/>
      <c r="N161" s="8"/>
      <c r="O161" s="8"/>
      <c r="P161" s="8"/>
      <c r="Q161" s="11"/>
      <c r="R161" s="11"/>
      <c r="T161" s="9"/>
      <c r="U161" s="9"/>
      <c r="V161" s="9"/>
      <c r="W161" s="9"/>
    </row>
    <row r="162" spans="2:23" hidden="1" x14ac:dyDescent="0.25">
      <c r="B162" s="8"/>
      <c r="C162" s="8"/>
      <c r="D162" s="153"/>
      <c r="E162" s="8"/>
      <c r="F162" s="8"/>
      <c r="G162" s="8"/>
      <c r="H162" s="8"/>
      <c r="I162" s="8"/>
      <c r="J162" s="8"/>
      <c r="K162" s="8"/>
      <c r="L162" s="8"/>
      <c r="M162" s="8"/>
      <c r="N162" s="8"/>
      <c r="O162" s="8"/>
      <c r="P162" s="8"/>
      <c r="Q162" s="11"/>
      <c r="R162" s="11"/>
      <c r="T162" s="9"/>
      <c r="U162" s="9"/>
      <c r="V162" s="9"/>
      <c r="W162" s="9"/>
    </row>
    <row r="163" spans="2:23" hidden="1" x14ac:dyDescent="0.25">
      <c r="B163" s="8"/>
      <c r="C163" s="8"/>
      <c r="D163" s="153"/>
      <c r="E163" s="8"/>
      <c r="F163" s="8"/>
      <c r="G163" s="8"/>
      <c r="H163" s="8"/>
      <c r="I163" s="8"/>
      <c r="J163" s="8"/>
      <c r="K163" s="8"/>
      <c r="L163" s="8"/>
      <c r="M163" s="8"/>
      <c r="N163" s="8"/>
      <c r="O163" s="8"/>
      <c r="P163" s="8"/>
      <c r="Q163" s="11"/>
      <c r="R163" s="11"/>
      <c r="T163" s="9"/>
      <c r="U163" s="9"/>
      <c r="V163" s="9"/>
      <c r="W163" s="9"/>
    </row>
    <row r="164" spans="2:23" hidden="1" x14ac:dyDescent="0.25">
      <c r="B164" s="8"/>
      <c r="C164" s="8"/>
      <c r="D164" s="153"/>
      <c r="E164" s="8"/>
      <c r="F164" s="8"/>
      <c r="G164" s="8"/>
      <c r="H164" s="8"/>
      <c r="I164" s="8"/>
      <c r="J164" s="8"/>
      <c r="K164" s="8"/>
      <c r="L164" s="8"/>
      <c r="M164" s="8"/>
      <c r="N164" s="8"/>
      <c r="O164" s="8"/>
      <c r="P164" s="8"/>
      <c r="Q164" s="11"/>
      <c r="R164" s="11"/>
      <c r="T164" s="9"/>
      <c r="U164" s="9"/>
      <c r="V164" s="9"/>
      <c r="W164" s="9"/>
    </row>
    <row r="165" spans="2:23" hidden="1" x14ac:dyDescent="0.25">
      <c r="B165" s="8"/>
      <c r="C165" s="8"/>
      <c r="D165" s="153"/>
      <c r="E165" s="8"/>
      <c r="F165" s="8"/>
      <c r="G165" s="8"/>
      <c r="H165" s="8"/>
      <c r="I165" s="8"/>
      <c r="J165" s="8"/>
      <c r="K165" s="8"/>
      <c r="L165" s="8"/>
      <c r="M165" s="8"/>
      <c r="N165" s="8"/>
      <c r="O165" s="8"/>
      <c r="P165" s="8"/>
      <c r="Q165" s="11"/>
      <c r="R165" s="11"/>
      <c r="T165" s="9"/>
      <c r="U165" s="9"/>
      <c r="V165" s="9"/>
      <c r="W165" s="9"/>
    </row>
    <row r="166" spans="2:23" hidden="1" x14ac:dyDescent="0.25">
      <c r="B166" s="8"/>
      <c r="C166" s="8"/>
      <c r="D166" s="153"/>
      <c r="E166" s="8"/>
      <c r="F166" s="8"/>
      <c r="G166" s="8"/>
      <c r="H166" s="8"/>
      <c r="I166" s="8"/>
      <c r="J166" s="8"/>
      <c r="K166" s="8"/>
      <c r="L166" s="8"/>
      <c r="M166" s="8"/>
      <c r="N166" s="8"/>
      <c r="O166" s="8"/>
      <c r="P166" s="8"/>
      <c r="Q166" s="11"/>
      <c r="R166" s="11"/>
      <c r="T166" s="9"/>
      <c r="U166" s="9"/>
      <c r="V166" s="9"/>
      <c r="W166" s="9"/>
    </row>
    <row r="167" spans="2:23" hidden="1" x14ac:dyDescent="0.25">
      <c r="B167" s="8"/>
      <c r="C167" s="8"/>
      <c r="D167" s="153"/>
      <c r="E167" s="8"/>
      <c r="F167" s="8"/>
      <c r="G167" s="8"/>
      <c r="H167" s="8"/>
      <c r="I167" s="8"/>
      <c r="J167" s="8"/>
      <c r="K167" s="8"/>
      <c r="L167" s="8"/>
      <c r="M167" s="8"/>
      <c r="N167" s="8"/>
      <c r="O167" s="8"/>
      <c r="P167" s="8"/>
      <c r="Q167" s="11"/>
      <c r="R167" s="11"/>
      <c r="T167" s="9"/>
      <c r="U167" s="9"/>
      <c r="V167" s="9"/>
      <c r="W167" s="9"/>
    </row>
    <row r="168" spans="2:23" hidden="1" x14ac:dyDescent="0.25">
      <c r="B168" s="8"/>
      <c r="C168" s="8"/>
      <c r="D168" s="153"/>
      <c r="E168" s="8"/>
      <c r="F168" s="8"/>
      <c r="G168" s="8"/>
      <c r="H168" s="8"/>
      <c r="I168" s="8"/>
      <c r="J168" s="8"/>
      <c r="K168" s="8"/>
      <c r="L168" s="8"/>
      <c r="M168" s="8"/>
      <c r="N168" s="8"/>
      <c r="O168" s="8"/>
      <c r="P168" s="8"/>
      <c r="Q168" s="11"/>
      <c r="R168" s="11"/>
      <c r="T168" s="9"/>
      <c r="U168" s="9"/>
      <c r="V168" s="9"/>
      <c r="W168" s="9"/>
    </row>
    <row r="169" spans="2:23" hidden="1" x14ac:dyDescent="0.25">
      <c r="B169" s="8"/>
      <c r="C169" s="8"/>
      <c r="D169" s="153"/>
      <c r="E169" s="8"/>
      <c r="F169" s="8"/>
      <c r="G169" s="8"/>
      <c r="H169" s="8"/>
      <c r="I169" s="8"/>
      <c r="J169" s="8"/>
      <c r="K169" s="8"/>
      <c r="L169" s="8"/>
      <c r="M169" s="8"/>
      <c r="N169" s="8"/>
      <c r="O169" s="8"/>
      <c r="P169" s="8"/>
      <c r="Q169" s="11"/>
      <c r="R169" s="11"/>
      <c r="T169" s="9"/>
      <c r="U169" s="9"/>
      <c r="V169" s="9"/>
      <c r="W169" s="9"/>
    </row>
    <row r="170" spans="2:23" hidden="1" x14ac:dyDescent="0.25">
      <c r="B170" s="8"/>
      <c r="C170" s="8"/>
      <c r="D170" s="153"/>
      <c r="E170" s="8"/>
      <c r="F170" s="8"/>
      <c r="G170" s="8"/>
      <c r="H170" s="8"/>
      <c r="I170" s="8"/>
      <c r="J170" s="8"/>
      <c r="K170" s="8"/>
      <c r="L170" s="8"/>
      <c r="M170" s="8"/>
      <c r="N170" s="8"/>
      <c r="O170" s="8"/>
      <c r="P170" s="8"/>
      <c r="Q170" s="11"/>
      <c r="R170" s="11"/>
      <c r="T170" s="9"/>
      <c r="U170" s="9"/>
      <c r="V170" s="9"/>
      <c r="W170" s="9"/>
    </row>
    <row r="171" spans="2:23" hidden="1" x14ac:dyDescent="0.25">
      <c r="B171" s="8"/>
      <c r="C171" s="8"/>
      <c r="D171" s="153"/>
      <c r="E171" s="8"/>
      <c r="F171" s="8"/>
      <c r="G171" s="8"/>
      <c r="H171" s="8"/>
      <c r="I171" s="8"/>
      <c r="J171" s="8"/>
      <c r="K171" s="8"/>
      <c r="L171" s="8"/>
      <c r="M171" s="8"/>
      <c r="N171" s="8"/>
      <c r="O171" s="8"/>
      <c r="P171" s="8"/>
      <c r="Q171" s="11"/>
      <c r="R171" s="11"/>
      <c r="T171" s="9"/>
      <c r="U171" s="9"/>
      <c r="V171" s="9"/>
      <c r="W171" s="9"/>
    </row>
    <row r="172" spans="2:23" hidden="1" x14ac:dyDescent="0.25">
      <c r="B172" s="8"/>
      <c r="C172" s="8"/>
      <c r="D172" s="153"/>
      <c r="E172" s="8"/>
      <c r="F172" s="8"/>
      <c r="G172" s="8"/>
      <c r="H172" s="8"/>
      <c r="I172" s="8"/>
      <c r="J172" s="8"/>
      <c r="K172" s="8"/>
      <c r="L172" s="8"/>
      <c r="M172" s="8"/>
      <c r="N172" s="8"/>
      <c r="O172" s="8"/>
      <c r="P172" s="8"/>
      <c r="Q172" s="11"/>
      <c r="R172" s="11"/>
      <c r="T172" s="9"/>
      <c r="U172" s="9"/>
      <c r="V172" s="9"/>
      <c r="W172" s="9"/>
    </row>
    <row r="173" spans="2:23" hidden="1" x14ac:dyDescent="0.25">
      <c r="B173" s="8"/>
      <c r="C173" s="8"/>
      <c r="D173" s="153"/>
      <c r="E173" s="8"/>
      <c r="F173" s="8"/>
      <c r="G173" s="8"/>
      <c r="H173" s="8"/>
      <c r="I173" s="8"/>
      <c r="J173" s="8"/>
      <c r="K173" s="8"/>
      <c r="L173" s="8"/>
      <c r="M173" s="8"/>
      <c r="N173" s="8"/>
      <c r="O173" s="8"/>
      <c r="P173" s="8"/>
      <c r="Q173" s="11"/>
      <c r="R173" s="11"/>
      <c r="T173" s="9"/>
      <c r="U173" s="9"/>
      <c r="V173" s="9"/>
      <c r="W173" s="9"/>
    </row>
    <row r="174" spans="2:23" hidden="1" x14ac:dyDescent="0.25">
      <c r="B174" s="8"/>
      <c r="C174" s="8"/>
      <c r="D174" s="153"/>
      <c r="E174" s="8"/>
      <c r="F174" s="8"/>
      <c r="G174" s="8"/>
      <c r="H174" s="8"/>
      <c r="I174" s="8"/>
      <c r="J174" s="8"/>
      <c r="K174" s="8"/>
      <c r="L174" s="8"/>
      <c r="M174" s="8"/>
      <c r="N174" s="8"/>
      <c r="O174" s="8"/>
      <c r="P174" s="8"/>
      <c r="Q174" s="11"/>
      <c r="R174" s="11"/>
      <c r="T174" s="9"/>
      <c r="U174" s="9"/>
      <c r="V174" s="9"/>
      <c r="W174" s="9"/>
    </row>
    <row r="175" spans="2:23" hidden="1" x14ac:dyDescent="0.25">
      <c r="B175" s="8"/>
      <c r="C175" s="8"/>
      <c r="D175" s="153"/>
      <c r="E175" s="8"/>
      <c r="F175" s="8"/>
      <c r="G175" s="8"/>
      <c r="H175" s="8"/>
      <c r="I175" s="8"/>
      <c r="J175" s="8"/>
      <c r="K175" s="8"/>
      <c r="L175" s="8"/>
      <c r="M175" s="8"/>
      <c r="N175" s="8"/>
      <c r="O175" s="8"/>
      <c r="P175" s="8"/>
      <c r="Q175" s="11"/>
      <c r="R175" s="11"/>
      <c r="T175" s="9"/>
      <c r="U175" s="9"/>
      <c r="V175" s="9"/>
      <c r="W175" s="9"/>
    </row>
    <row r="176" spans="2:23" hidden="1" x14ac:dyDescent="0.25">
      <c r="B176" s="8"/>
      <c r="C176" s="8"/>
      <c r="D176" s="153"/>
      <c r="E176" s="8"/>
      <c r="F176" s="8"/>
      <c r="G176" s="8"/>
      <c r="H176" s="8"/>
      <c r="I176" s="8"/>
      <c r="J176" s="8"/>
      <c r="K176" s="8"/>
      <c r="L176" s="8"/>
      <c r="M176" s="8"/>
      <c r="N176" s="8"/>
      <c r="O176" s="8"/>
      <c r="P176" s="8"/>
      <c r="Q176" s="11"/>
      <c r="R176" s="11"/>
      <c r="T176" s="9"/>
      <c r="U176" s="9"/>
      <c r="V176" s="9"/>
      <c r="W176" s="9"/>
    </row>
    <row r="177" spans="2:23" hidden="1" x14ac:dyDescent="0.25">
      <c r="B177" s="8"/>
      <c r="C177" s="8"/>
      <c r="D177" s="153"/>
      <c r="E177" s="8"/>
      <c r="F177" s="8"/>
      <c r="G177" s="8"/>
      <c r="H177" s="8"/>
      <c r="I177" s="8"/>
      <c r="J177" s="8"/>
      <c r="K177" s="8"/>
      <c r="L177" s="8"/>
      <c r="M177" s="8"/>
      <c r="N177" s="8"/>
      <c r="O177" s="8"/>
      <c r="P177" s="8"/>
      <c r="Q177" s="11"/>
      <c r="R177" s="11"/>
      <c r="T177" s="9"/>
      <c r="U177" s="9"/>
      <c r="V177" s="9"/>
      <c r="W177" s="9"/>
    </row>
    <row r="178" spans="2:23" hidden="1" x14ac:dyDescent="0.25">
      <c r="B178" s="8"/>
      <c r="C178" s="8"/>
      <c r="D178" s="153"/>
      <c r="E178" s="8"/>
      <c r="F178" s="8"/>
      <c r="G178" s="8"/>
      <c r="H178" s="8"/>
      <c r="I178" s="8"/>
      <c r="J178" s="8"/>
      <c r="K178" s="8"/>
      <c r="L178" s="8"/>
      <c r="M178" s="8"/>
      <c r="N178" s="8"/>
      <c r="O178" s="8"/>
      <c r="P178" s="8"/>
      <c r="Q178" s="11"/>
      <c r="R178" s="11"/>
      <c r="T178" s="9"/>
      <c r="U178" s="9"/>
      <c r="V178" s="9"/>
      <c r="W178" s="9"/>
    </row>
    <row r="179" spans="2:23" hidden="1" x14ac:dyDescent="0.25">
      <c r="B179" s="8"/>
      <c r="C179" s="8"/>
      <c r="D179" s="153"/>
      <c r="E179" s="8"/>
      <c r="F179" s="8"/>
      <c r="G179" s="8"/>
      <c r="H179" s="8"/>
      <c r="I179" s="8"/>
      <c r="J179" s="8"/>
      <c r="K179" s="8"/>
      <c r="L179" s="8"/>
      <c r="M179" s="8"/>
      <c r="N179" s="8"/>
      <c r="O179" s="8"/>
      <c r="P179" s="8"/>
      <c r="Q179" s="11"/>
      <c r="R179" s="11"/>
      <c r="T179" s="9"/>
      <c r="U179" s="9"/>
      <c r="V179" s="9"/>
      <c r="W179" s="9"/>
    </row>
    <row r="180" spans="2:23" hidden="1" x14ac:dyDescent="0.25">
      <c r="B180" s="8"/>
      <c r="C180" s="8"/>
      <c r="D180" s="153"/>
      <c r="E180" s="8"/>
      <c r="F180" s="8"/>
      <c r="G180" s="8"/>
      <c r="H180" s="8"/>
      <c r="I180" s="8"/>
      <c r="J180" s="8"/>
      <c r="K180" s="8"/>
      <c r="L180" s="8"/>
      <c r="M180" s="8"/>
      <c r="N180" s="8"/>
      <c r="O180" s="8"/>
      <c r="P180" s="8"/>
      <c r="Q180" s="11"/>
      <c r="R180" s="11"/>
      <c r="T180" s="9"/>
      <c r="U180" s="9"/>
      <c r="V180" s="9"/>
      <c r="W180" s="9"/>
    </row>
    <row r="181" spans="2:23" hidden="1" x14ac:dyDescent="0.25">
      <c r="B181" s="8"/>
      <c r="C181" s="8"/>
      <c r="D181" s="153"/>
      <c r="E181" s="8"/>
      <c r="F181" s="8"/>
      <c r="G181" s="8"/>
      <c r="H181" s="8"/>
      <c r="I181" s="8"/>
      <c r="J181" s="8"/>
      <c r="K181" s="8"/>
      <c r="L181" s="8"/>
      <c r="M181" s="8"/>
      <c r="N181" s="8"/>
      <c r="O181" s="8"/>
      <c r="P181" s="8"/>
      <c r="Q181" s="11"/>
      <c r="R181" s="11"/>
      <c r="T181" s="9"/>
      <c r="U181" s="9"/>
      <c r="V181" s="9"/>
      <c r="W181" s="9"/>
    </row>
    <row r="182" spans="2:23" hidden="1" x14ac:dyDescent="0.25">
      <c r="B182" s="8"/>
      <c r="C182" s="8"/>
      <c r="D182" s="153"/>
      <c r="E182" s="8"/>
      <c r="F182" s="8"/>
      <c r="G182" s="8"/>
      <c r="H182" s="8"/>
      <c r="I182" s="8"/>
      <c r="J182" s="8"/>
      <c r="K182" s="8"/>
      <c r="L182" s="8"/>
      <c r="M182" s="8"/>
      <c r="N182" s="8"/>
      <c r="O182" s="8"/>
      <c r="P182" s="8"/>
      <c r="Q182" s="11"/>
      <c r="R182" s="11"/>
      <c r="T182" s="9"/>
      <c r="U182" s="9"/>
      <c r="V182" s="9"/>
      <c r="W182" s="9"/>
    </row>
    <row r="183" spans="2:23" hidden="1" x14ac:dyDescent="0.25">
      <c r="B183" s="8"/>
      <c r="C183" s="8"/>
      <c r="D183" s="153"/>
      <c r="E183" s="8"/>
      <c r="F183" s="8"/>
      <c r="G183" s="8"/>
      <c r="H183" s="8"/>
      <c r="I183" s="8"/>
      <c r="J183" s="8"/>
      <c r="K183" s="8"/>
      <c r="L183" s="8"/>
      <c r="M183" s="8"/>
      <c r="N183" s="8"/>
      <c r="O183" s="8"/>
      <c r="P183" s="8"/>
      <c r="Q183" s="11"/>
      <c r="R183" s="11"/>
      <c r="T183" s="9"/>
      <c r="U183" s="9"/>
      <c r="V183" s="9"/>
      <c r="W183" s="9"/>
    </row>
    <row r="184" spans="2:23" hidden="1" x14ac:dyDescent="0.25">
      <c r="B184" s="8"/>
      <c r="C184" s="8"/>
      <c r="D184" s="153"/>
      <c r="E184" s="8"/>
      <c r="F184" s="8"/>
      <c r="G184" s="8"/>
      <c r="H184" s="8"/>
      <c r="I184" s="8"/>
      <c r="J184" s="8"/>
      <c r="K184" s="8"/>
      <c r="L184" s="8"/>
      <c r="M184" s="8"/>
      <c r="N184" s="8"/>
      <c r="O184" s="8"/>
      <c r="P184" s="8"/>
      <c r="Q184" s="11"/>
      <c r="R184" s="11"/>
      <c r="T184" s="9"/>
      <c r="U184" s="9"/>
      <c r="V184" s="9"/>
      <c r="W184" s="9"/>
    </row>
    <row r="185" spans="2:23" hidden="1" x14ac:dyDescent="0.25">
      <c r="B185" s="8"/>
      <c r="C185" s="8"/>
      <c r="D185" s="153"/>
      <c r="E185" s="8"/>
      <c r="F185" s="8"/>
      <c r="G185" s="8"/>
      <c r="H185" s="8"/>
      <c r="I185" s="8"/>
      <c r="J185" s="8"/>
      <c r="K185" s="8"/>
      <c r="L185" s="8"/>
      <c r="M185" s="8"/>
      <c r="N185" s="8"/>
      <c r="O185" s="8"/>
      <c r="P185" s="8"/>
      <c r="Q185" s="11"/>
      <c r="R185" s="11"/>
      <c r="T185" s="9"/>
      <c r="U185" s="9"/>
      <c r="V185" s="9"/>
      <c r="W185" s="9"/>
    </row>
    <row r="186" spans="2:23" hidden="1" x14ac:dyDescent="0.25">
      <c r="B186" s="8"/>
      <c r="C186" s="8"/>
      <c r="D186" s="153"/>
      <c r="E186" s="8"/>
      <c r="F186" s="8"/>
      <c r="G186" s="8"/>
      <c r="H186" s="8"/>
      <c r="I186" s="8"/>
      <c r="J186" s="8"/>
      <c r="K186" s="8"/>
      <c r="L186" s="8"/>
      <c r="M186" s="8"/>
      <c r="N186" s="8"/>
      <c r="O186" s="8"/>
      <c r="P186" s="8"/>
      <c r="Q186" s="11"/>
      <c r="R186" s="11"/>
      <c r="T186" s="9"/>
      <c r="U186" s="9"/>
      <c r="V186" s="9"/>
      <c r="W186" s="9"/>
    </row>
    <row r="187" spans="2:23" hidden="1" x14ac:dyDescent="0.25">
      <c r="B187" s="8"/>
      <c r="C187" s="8"/>
      <c r="D187" s="153"/>
      <c r="E187" s="8"/>
      <c r="F187" s="8"/>
      <c r="G187" s="8"/>
      <c r="H187" s="8"/>
      <c r="I187" s="8"/>
      <c r="J187" s="8"/>
      <c r="K187" s="8"/>
      <c r="L187" s="8"/>
      <c r="M187" s="8"/>
      <c r="N187" s="8"/>
      <c r="O187" s="8"/>
      <c r="P187" s="8"/>
      <c r="Q187" s="11"/>
      <c r="R187" s="11"/>
      <c r="T187" s="9"/>
      <c r="U187" s="9"/>
      <c r="V187" s="9"/>
      <c r="W187" s="9"/>
    </row>
    <row r="188" spans="2:23" hidden="1" x14ac:dyDescent="0.25">
      <c r="B188" s="8"/>
      <c r="C188" s="8"/>
      <c r="D188" s="153"/>
      <c r="E188" s="8"/>
      <c r="F188" s="8"/>
      <c r="G188" s="8"/>
      <c r="H188" s="8"/>
      <c r="I188" s="8"/>
      <c r="J188" s="8"/>
      <c r="K188" s="8"/>
      <c r="L188" s="8"/>
      <c r="M188" s="8"/>
      <c r="N188" s="8"/>
      <c r="O188" s="8"/>
      <c r="P188" s="8"/>
      <c r="Q188" s="11"/>
      <c r="R188" s="11"/>
      <c r="T188" s="9"/>
      <c r="U188" s="9"/>
      <c r="V188" s="9"/>
      <c r="W188" s="9"/>
    </row>
    <row r="189" spans="2:23" hidden="1" x14ac:dyDescent="0.25">
      <c r="B189" s="8"/>
      <c r="C189" s="8"/>
      <c r="D189" s="153"/>
      <c r="E189" s="8"/>
      <c r="F189" s="8"/>
      <c r="G189" s="8"/>
      <c r="H189" s="8"/>
      <c r="I189" s="8"/>
      <c r="J189" s="8"/>
      <c r="K189" s="8"/>
      <c r="L189" s="8"/>
      <c r="M189" s="8"/>
      <c r="N189" s="8"/>
      <c r="O189" s="8"/>
      <c r="P189" s="8"/>
      <c r="Q189" s="11"/>
      <c r="R189" s="11"/>
      <c r="T189" s="9"/>
      <c r="U189" s="9"/>
      <c r="V189" s="9"/>
      <c r="W189" s="9"/>
    </row>
    <row r="190" spans="2:23" hidden="1" x14ac:dyDescent="0.25">
      <c r="B190" s="8"/>
      <c r="C190" s="8"/>
      <c r="D190" s="153"/>
      <c r="E190" s="8"/>
      <c r="F190" s="8"/>
      <c r="G190" s="8"/>
      <c r="H190" s="8"/>
      <c r="I190" s="8"/>
      <c r="J190" s="8"/>
      <c r="K190" s="8"/>
      <c r="L190" s="8"/>
      <c r="M190" s="8"/>
      <c r="N190" s="8"/>
      <c r="O190" s="8"/>
      <c r="P190" s="8"/>
      <c r="Q190" s="11"/>
      <c r="R190" s="11"/>
      <c r="T190" s="9"/>
      <c r="U190" s="9"/>
      <c r="V190" s="9"/>
      <c r="W190" s="9"/>
    </row>
    <row r="191" spans="2:23" hidden="1" x14ac:dyDescent="0.25">
      <c r="B191" s="8"/>
      <c r="C191" s="8"/>
      <c r="D191" s="153"/>
      <c r="E191" s="8"/>
      <c r="F191" s="8"/>
      <c r="G191" s="8"/>
      <c r="H191" s="8"/>
      <c r="I191" s="8"/>
      <c r="J191" s="8"/>
      <c r="K191" s="8"/>
      <c r="L191" s="8"/>
      <c r="M191" s="8"/>
      <c r="N191" s="8"/>
      <c r="O191" s="8"/>
      <c r="P191" s="8"/>
      <c r="Q191" s="11"/>
      <c r="R191" s="11"/>
      <c r="T191" s="9"/>
      <c r="U191" s="9"/>
      <c r="V191" s="9"/>
      <c r="W191" s="9"/>
    </row>
    <row r="192" spans="2:23" hidden="1" x14ac:dyDescent="0.25">
      <c r="B192" s="8"/>
      <c r="C192" s="8"/>
      <c r="D192" s="153"/>
      <c r="E192" s="8"/>
      <c r="F192" s="8"/>
      <c r="G192" s="8"/>
      <c r="H192" s="8"/>
      <c r="I192" s="8"/>
      <c r="J192" s="8"/>
      <c r="K192" s="8"/>
      <c r="L192" s="8"/>
      <c r="M192" s="8"/>
      <c r="N192" s="8"/>
      <c r="O192" s="8"/>
      <c r="P192" s="8"/>
      <c r="Q192" s="11"/>
      <c r="R192" s="11"/>
      <c r="T192" s="9"/>
      <c r="U192" s="9"/>
      <c r="V192" s="9"/>
      <c r="W192" s="9"/>
    </row>
    <row r="193" spans="2:23" hidden="1" x14ac:dyDescent="0.25">
      <c r="B193" s="8"/>
      <c r="C193" s="8"/>
      <c r="D193" s="153"/>
      <c r="E193" s="8"/>
      <c r="F193" s="8"/>
      <c r="G193" s="8"/>
      <c r="H193" s="8"/>
      <c r="I193" s="8"/>
      <c r="J193" s="8"/>
      <c r="K193" s="8"/>
      <c r="L193" s="8"/>
      <c r="M193" s="8"/>
      <c r="N193" s="8"/>
      <c r="O193" s="8"/>
      <c r="P193" s="8"/>
      <c r="Q193" s="11"/>
      <c r="R193" s="11"/>
      <c r="T193" s="9"/>
      <c r="U193" s="9"/>
      <c r="V193" s="9"/>
      <c r="W193" s="9"/>
    </row>
    <row r="194" spans="2:23" hidden="1" x14ac:dyDescent="0.25">
      <c r="B194" s="8"/>
      <c r="C194" s="8"/>
      <c r="D194" s="153"/>
      <c r="E194" s="8"/>
      <c r="F194" s="8"/>
      <c r="G194" s="8"/>
      <c r="H194" s="8"/>
      <c r="I194" s="8"/>
      <c r="J194" s="8"/>
      <c r="K194" s="8"/>
      <c r="L194" s="8"/>
      <c r="M194" s="8"/>
      <c r="N194" s="8"/>
      <c r="O194" s="8"/>
      <c r="P194" s="8"/>
      <c r="Q194" s="11"/>
      <c r="R194" s="11"/>
      <c r="T194" s="9"/>
      <c r="U194" s="9"/>
      <c r="V194" s="9"/>
      <c r="W194" s="9"/>
    </row>
    <row r="195" spans="2:23" hidden="1" x14ac:dyDescent="0.25">
      <c r="B195" s="8"/>
      <c r="C195" s="8"/>
      <c r="D195" s="153"/>
      <c r="E195" s="8"/>
      <c r="F195" s="8"/>
      <c r="G195" s="8"/>
      <c r="H195" s="8"/>
      <c r="I195" s="8"/>
      <c r="J195" s="8"/>
      <c r="K195" s="8"/>
      <c r="L195" s="8"/>
      <c r="M195" s="8"/>
      <c r="N195" s="8"/>
      <c r="O195" s="8"/>
      <c r="P195" s="8"/>
      <c r="Q195" s="11"/>
      <c r="R195" s="11"/>
      <c r="T195" s="9"/>
      <c r="U195" s="9"/>
      <c r="V195" s="9"/>
      <c r="W195" s="9"/>
    </row>
    <row r="196" spans="2:23" hidden="1" x14ac:dyDescent="0.25">
      <c r="B196" s="8"/>
      <c r="C196" s="8"/>
      <c r="D196" s="153"/>
      <c r="E196" s="8"/>
      <c r="F196" s="8"/>
      <c r="G196" s="8"/>
      <c r="H196" s="8"/>
      <c r="I196" s="8"/>
      <c r="J196" s="8"/>
      <c r="K196" s="8"/>
      <c r="L196" s="8"/>
      <c r="M196" s="8"/>
      <c r="N196" s="8"/>
      <c r="O196" s="8"/>
      <c r="P196" s="8"/>
      <c r="Q196" s="11"/>
      <c r="R196" s="11"/>
      <c r="T196" s="9"/>
      <c r="U196" s="9"/>
      <c r="V196" s="9"/>
      <c r="W196" s="9"/>
    </row>
    <row r="197" spans="2:23" hidden="1" x14ac:dyDescent="0.25">
      <c r="B197" s="8"/>
      <c r="C197" s="8"/>
      <c r="D197" s="153"/>
      <c r="E197" s="8"/>
      <c r="F197" s="8"/>
      <c r="G197" s="8"/>
      <c r="H197" s="8"/>
      <c r="I197" s="8"/>
      <c r="J197" s="8"/>
      <c r="K197" s="8"/>
      <c r="L197" s="8"/>
      <c r="M197" s="8"/>
      <c r="N197" s="8"/>
      <c r="O197" s="8"/>
      <c r="P197" s="8"/>
      <c r="Q197" s="11"/>
      <c r="R197" s="11"/>
      <c r="T197" s="9"/>
      <c r="U197" s="9"/>
      <c r="V197" s="9"/>
      <c r="W197" s="9"/>
    </row>
    <row r="198" spans="2:23" hidden="1" x14ac:dyDescent="0.25">
      <c r="B198" s="8"/>
      <c r="C198" s="8"/>
      <c r="D198" s="153"/>
      <c r="E198" s="8"/>
      <c r="F198" s="8"/>
      <c r="G198" s="8"/>
      <c r="H198" s="8"/>
      <c r="I198" s="8"/>
      <c r="J198" s="8"/>
      <c r="K198" s="8"/>
      <c r="L198" s="8"/>
      <c r="M198" s="8"/>
      <c r="N198" s="8"/>
      <c r="O198" s="8"/>
      <c r="P198" s="8"/>
      <c r="Q198" s="11"/>
      <c r="R198" s="11"/>
      <c r="T198" s="9"/>
      <c r="U198" s="9"/>
      <c r="V198" s="9"/>
      <c r="W198" s="9"/>
    </row>
    <row r="199" spans="2:23" hidden="1" x14ac:dyDescent="0.25">
      <c r="B199" s="8"/>
      <c r="C199" s="8"/>
      <c r="D199" s="153"/>
      <c r="E199" s="8"/>
      <c r="F199" s="8"/>
      <c r="G199" s="8"/>
      <c r="H199" s="8"/>
      <c r="I199" s="8"/>
      <c r="J199" s="8"/>
      <c r="K199" s="8"/>
      <c r="L199" s="8"/>
      <c r="M199" s="8"/>
      <c r="N199" s="8"/>
      <c r="O199" s="8"/>
      <c r="P199" s="8"/>
      <c r="Q199" s="11"/>
      <c r="R199" s="11"/>
      <c r="T199" s="9"/>
      <c r="U199" s="9"/>
      <c r="V199" s="9"/>
      <c r="W199" s="9"/>
    </row>
    <row r="200" spans="2:23" hidden="1" x14ac:dyDescent="0.25">
      <c r="B200" s="8"/>
      <c r="C200" s="8"/>
      <c r="D200" s="153"/>
      <c r="E200" s="8"/>
      <c r="F200" s="8"/>
      <c r="G200" s="8"/>
      <c r="H200" s="8"/>
      <c r="I200" s="8"/>
      <c r="J200" s="8"/>
      <c r="K200" s="8"/>
      <c r="L200" s="8"/>
      <c r="M200" s="8"/>
      <c r="N200" s="8"/>
      <c r="O200" s="8"/>
      <c r="P200" s="8"/>
      <c r="Q200" s="11"/>
      <c r="R200" s="11"/>
      <c r="T200" s="9"/>
      <c r="U200" s="9"/>
      <c r="V200" s="9"/>
      <c r="W200" s="9"/>
    </row>
    <row r="201" spans="2:23" hidden="1" x14ac:dyDescent="0.25">
      <c r="B201" s="8"/>
      <c r="C201" s="8"/>
      <c r="D201" s="153"/>
      <c r="E201" s="8"/>
      <c r="F201" s="8"/>
      <c r="G201" s="8"/>
      <c r="H201" s="8"/>
      <c r="I201" s="8"/>
      <c r="J201" s="8"/>
      <c r="K201" s="8"/>
      <c r="L201" s="8"/>
      <c r="M201" s="8"/>
      <c r="N201" s="8"/>
      <c r="O201" s="8"/>
      <c r="P201" s="8"/>
      <c r="Q201" s="11"/>
      <c r="R201" s="11"/>
      <c r="T201" s="9"/>
      <c r="U201" s="9"/>
      <c r="V201" s="9"/>
      <c r="W201" s="9"/>
    </row>
    <row r="202" spans="2:23" hidden="1" x14ac:dyDescent="0.25">
      <c r="B202" s="8"/>
      <c r="C202" s="8"/>
      <c r="D202" s="153"/>
      <c r="E202" s="8"/>
      <c r="F202" s="8"/>
      <c r="G202" s="8"/>
      <c r="H202" s="8"/>
      <c r="I202" s="8"/>
      <c r="J202" s="8"/>
      <c r="K202" s="8"/>
      <c r="L202" s="8"/>
      <c r="M202" s="8"/>
      <c r="N202" s="8"/>
      <c r="O202" s="8"/>
      <c r="P202" s="8"/>
      <c r="Q202" s="11"/>
      <c r="R202" s="11"/>
      <c r="T202" s="9"/>
      <c r="U202" s="9"/>
      <c r="V202" s="9"/>
      <c r="W202" s="9"/>
    </row>
    <row r="203" spans="2:23" hidden="1" x14ac:dyDescent="0.25">
      <c r="B203" s="8"/>
      <c r="C203" s="8"/>
      <c r="D203" s="153"/>
      <c r="E203" s="8"/>
      <c r="F203" s="8"/>
      <c r="G203" s="8"/>
      <c r="H203" s="8"/>
      <c r="I203" s="8"/>
      <c r="J203" s="8"/>
      <c r="K203" s="8"/>
      <c r="L203" s="8"/>
      <c r="M203" s="8"/>
      <c r="N203" s="8"/>
      <c r="O203" s="8"/>
      <c r="P203" s="8"/>
      <c r="Q203" s="11"/>
      <c r="R203" s="11"/>
      <c r="T203" s="9"/>
      <c r="U203" s="9"/>
      <c r="V203" s="9"/>
      <c r="W203" s="9"/>
    </row>
    <row r="204" spans="2:23" hidden="1" x14ac:dyDescent="0.25">
      <c r="B204" s="8"/>
      <c r="C204" s="8"/>
      <c r="D204" s="153"/>
      <c r="E204" s="8"/>
      <c r="F204" s="8"/>
      <c r="G204" s="8"/>
      <c r="H204" s="8"/>
      <c r="I204" s="8"/>
      <c r="J204" s="8"/>
      <c r="K204" s="8"/>
      <c r="L204" s="8"/>
      <c r="M204" s="8"/>
      <c r="N204" s="8"/>
      <c r="O204" s="8"/>
      <c r="P204" s="8"/>
      <c r="Q204" s="11"/>
      <c r="R204" s="11"/>
      <c r="T204" s="9"/>
      <c r="U204" s="9"/>
      <c r="V204" s="9"/>
      <c r="W204" s="9"/>
    </row>
    <row r="205" spans="2:23" hidden="1" x14ac:dyDescent="0.25">
      <c r="B205" s="8"/>
      <c r="C205" s="8"/>
      <c r="D205" s="153"/>
      <c r="E205" s="8"/>
      <c r="F205" s="8"/>
      <c r="G205" s="8"/>
      <c r="H205" s="8"/>
      <c r="I205" s="8"/>
      <c r="J205" s="8"/>
      <c r="K205" s="8"/>
      <c r="L205" s="8"/>
      <c r="M205" s="8"/>
      <c r="N205" s="8"/>
      <c r="O205" s="8"/>
      <c r="P205" s="8"/>
      <c r="Q205" s="11"/>
      <c r="R205" s="11"/>
      <c r="T205" s="9"/>
      <c r="U205" s="9"/>
      <c r="V205" s="9"/>
      <c r="W205" s="9"/>
    </row>
    <row r="206" spans="2:23" hidden="1" x14ac:dyDescent="0.25">
      <c r="B206" s="8"/>
      <c r="C206" s="8"/>
      <c r="D206" s="153"/>
      <c r="E206" s="8"/>
      <c r="F206" s="8"/>
      <c r="G206" s="8"/>
      <c r="H206" s="8"/>
      <c r="I206" s="8"/>
      <c r="J206" s="8"/>
      <c r="K206" s="8"/>
      <c r="L206" s="8"/>
      <c r="M206" s="8"/>
      <c r="N206" s="8"/>
      <c r="O206" s="8"/>
      <c r="P206" s="8"/>
      <c r="Q206" s="11"/>
      <c r="R206" s="11"/>
      <c r="T206" s="9"/>
      <c r="U206" s="9"/>
      <c r="V206" s="9"/>
      <c r="W206" s="9"/>
    </row>
    <row r="207" spans="2:23" hidden="1" x14ac:dyDescent="0.25">
      <c r="B207" s="8"/>
      <c r="C207" s="8"/>
      <c r="D207" s="153"/>
      <c r="E207" s="8"/>
      <c r="F207" s="8"/>
      <c r="G207" s="8"/>
      <c r="H207" s="8"/>
      <c r="I207" s="8"/>
      <c r="J207" s="8"/>
      <c r="K207" s="8"/>
      <c r="L207" s="8"/>
      <c r="M207" s="8"/>
      <c r="N207" s="8"/>
      <c r="O207" s="8"/>
      <c r="P207" s="8"/>
      <c r="Q207" s="11"/>
      <c r="R207" s="11"/>
      <c r="T207" s="9"/>
      <c r="U207" s="9"/>
      <c r="V207" s="9"/>
      <c r="W207" s="9"/>
    </row>
    <row r="208" spans="2:23" hidden="1" x14ac:dyDescent="0.25">
      <c r="B208" s="8"/>
      <c r="C208" s="8"/>
      <c r="D208" s="153"/>
      <c r="E208" s="8"/>
      <c r="F208" s="8"/>
      <c r="G208" s="8"/>
      <c r="H208" s="8"/>
      <c r="I208" s="8"/>
      <c r="J208" s="8"/>
      <c r="K208" s="8"/>
      <c r="L208" s="8"/>
      <c r="M208" s="8"/>
      <c r="N208" s="8"/>
      <c r="O208" s="8"/>
      <c r="P208" s="8"/>
      <c r="Q208" s="11"/>
      <c r="R208" s="11"/>
      <c r="T208" s="9"/>
      <c r="U208" s="9"/>
      <c r="V208" s="9"/>
      <c r="W208" s="9"/>
    </row>
    <row r="209" spans="2:23" hidden="1" x14ac:dyDescent="0.25">
      <c r="B209" s="8"/>
      <c r="C209" s="8"/>
      <c r="D209" s="153"/>
      <c r="E209" s="8"/>
      <c r="F209" s="8"/>
      <c r="G209" s="8"/>
      <c r="H209" s="8"/>
      <c r="I209" s="8"/>
      <c r="J209" s="8"/>
      <c r="K209" s="8"/>
      <c r="L209" s="8"/>
      <c r="M209" s="8"/>
      <c r="N209" s="8"/>
      <c r="O209" s="8"/>
      <c r="P209" s="8"/>
      <c r="Q209" s="11"/>
      <c r="R209" s="11"/>
      <c r="T209" s="9"/>
      <c r="U209" s="9"/>
      <c r="V209" s="9"/>
      <c r="W209" s="9"/>
    </row>
    <row r="210" spans="2:23" hidden="1" x14ac:dyDescent="0.25">
      <c r="B210" s="8"/>
      <c r="C210" s="8"/>
      <c r="D210" s="153"/>
      <c r="E210" s="8"/>
      <c r="F210" s="8"/>
      <c r="G210" s="8"/>
      <c r="H210" s="8"/>
      <c r="I210" s="8"/>
      <c r="J210" s="8"/>
      <c r="K210" s="8"/>
      <c r="L210" s="8"/>
      <c r="M210" s="8"/>
      <c r="N210" s="8"/>
      <c r="O210" s="8"/>
      <c r="P210" s="8"/>
      <c r="Q210" s="11"/>
      <c r="R210" s="11"/>
      <c r="T210" s="9"/>
      <c r="U210" s="9"/>
      <c r="V210" s="9"/>
      <c r="W210" s="9"/>
    </row>
    <row r="211" spans="2:23" hidden="1" x14ac:dyDescent="0.25">
      <c r="B211" s="8"/>
      <c r="C211" s="8"/>
      <c r="D211" s="153"/>
      <c r="E211" s="8"/>
      <c r="F211" s="8"/>
      <c r="G211" s="8"/>
      <c r="H211" s="8"/>
      <c r="I211" s="8"/>
      <c r="J211" s="8"/>
      <c r="K211" s="8"/>
      <c r="L211" s="8"/>
      <c r="M211" s="8"/>
      <c r="N211" s="8"/>
      <c r="O211" s="8"/>
      <c r="P211" s="8"/>
      <c r="Q211" s="11"/>
      <c r="R211" s="11"/>
      <c r="T211" s="9"/>
      <c r="U211" s="9"/>
      <c r="V211" s="9"/>
      <c r="W211" s="9"/>
    </row>
    <row r="212" spans="2:23" hidden="1" x14ac:dyDescent="0.25">
      <c r="B212" s="8"/>
      <c r="C212" s="8"/>
      <c r="D212" s="153"/>
      <c r="E212" s="8"/>
      <c r="F212" s="8"/>
      <c r="G212" s="8"/>
      <c r="H212" s="8"/>
      <c r="I212" s="8"/>
      <c r="J212" s="8"/>
      <c r="K212" s="8"/>
      <c r="L212" s="8"/>
      <c r="M212" s="8"/>
      <c r="N212" s="8"/>
      <c r="O212" s="8"/>
      <c r="P212" s="8"/>
      <c r="Q212" s="11"/>
      <c r="R212" s="11"/>
      <c r="T212" s="9"/>
      <c r="U212" s="9"/>
      <c r="V212" s="9"/>
      <c r="W212" s="9"/>
    </row>
    <row r="213" spans="2:23" hidden="1" x14ac:dyDescent="0.25">
      <c r="B213" s="8"/>
      <c r="C213" s="8"/>
      <c r="D213" s="153"/>
      <c r="E213" s="8"/>
      <c r="F213" s="8"/>
      <c r="G213" s="8"/>
      <c r="H213" s="8"/>
      <c r="I213" s="8"/>
      <c r="J213" s="8"/>
      <c r="K213" s="8"/>
      <c r="L213" s="8"/>
      <c r="M213" s="8"/>
      <c r="N213" s="8"/>
      <c r="O213" s="8"/>
      <c r="P213" s="8"/>
      <c r="Q213" s="11"/>
      <c r="R213" s="11"/>
      <c r="T213" s="9"/>
      <c r="U213" s="9"/>
      <c r="V213" s="9"/>
      <c r="W213" s="9"/>
    </row>
    <row r="214" spans="2:23" hidden="1" x14ac:dyDescent="0.25">
      <c r="B214" s="8"/>
      <c r="C214" s="8"/>
      <c r="D214" s="153"/>
      <c r="E214" s="8"/>
      <c r="F214" s="8"/>
      <c r="G214" s="8"/>
      <c r="H214" s="8"/>
      <c r="I214" s="8"/>
      <c r="J214" s="8"/>
      <c r="K214" s="8"/>
      <c r="L214" s="8"/>
      <c r="M214" s="8"/>
      <c r="N214" s="8"/>
      <c r="O214" s="8"/>
      <c r="P214" s="8"/>
      <c r="Q214" s="11"/>
      <c r="R214" s="11"/>
      <c r="T214" s="9"/>
      <c r="U214" s="9"/>
      <c r="V214" s="9"/>
      <c r="W214" s="9"/>
    </row>
    <row r="215" spans="2:23" hidden="1" x14ac:dyDescent="0.25">
      <c r="B215" s="8"/>
      <c r="C215" s="8"/>
      <c r="D215" s="153"/>
      <c r="E215" s="8"/>
      <c r="F215" s="8"/>
      <c r="G215" s="8"/>
      <c r="H215" s="8"/>
      <c r="I215" s="8"/>
      <c r="J215" s="8"/>
      <c r="K215" s="8"/>
      <c r="L215" s="8"/>
      <c r="M215" s="8"/>
      <c r="N215" s="8"/>
      <c r="O215" s="8"/>
      <c r="P215" s="8"/>
      <c r="Q215" s="11"/>
      <c r="R215" s="11"/>
      <c r="T215" s="9"/>
      <c r="U215" s="9"/>
      <c r="V215" s="9"/>
      <c r="W215" s="9"/>
    </row>
    <row r="216" spans="2:23" hidden="1" x14ac:dyDescent="0.25">
      <c r="B216" s="8"/>
      <c r="C216" s="8"/>
      <c r="D216" s="153"/>
      <c r="E216" s="8"/>
      <c r="F216" s="8"/>
      <c r="G216" s="8"/>
      <c r="H216" s="8"/>
      <c r="I216" s="8"/>
      <c r="J216" s="8"/>
      <c r="K216" s="8"/>
      <c r="L216" s="8"/>
      <c r="M216" s="8"/>
      <c r="N216" s="8"/>
      <c r="O216" s="8"/>
      <c r="P216" s="8"/>
      <c r="Q216" s="11"/>
      <c r="R216" s="11"/>
      <c r="T216" s="9"/>
      <c r="U216" s="9"/>
      <c r="V216" s="9"/>
      <c r="W216" s="9"/>
    </row>
    <row r="217" spans="2:23" hidden="1" x14ac:dyDescent="0.25">
      <c r="B217" s="8"/>
      <c r="C217" s="8"/>
      <c r="D217" s="153"/>
      <c r="E217" s="8"/>
      <c r="F217" s="8"/>
      <c r="G217" s="8"/>
      <c r="H217" s="8"/>
      <c r="I217" s="8"/>
      <c r="J217" s="8"/>
      <c r="K217" s="8"/>
      <c r="L217" s="8"/>
      <c r="M217" s="8"/>
      <c r="N217" s="8"/>
      <c r="O217" s="8"/>
      <c r="P217" s="8"/>
      <c r="Q217" s="11"/>
      <c r="R217" s="11"/>
      <c r="T217" s="9"/>
      <c r="U217" s="9"/>
      <c r="V217" s="9"/>
      <c r="W217" s="9"/>
    </row>
    <row r="218" spans="2:23" hidden="1" x14ac:dyDescent="0.25">
      <c r="B218" s="8"/>
      <c r="C218" s="8"/>
      <c r="D218" s="153"/>
      <c r="E218" s="8"/>
      <c r="F218" s="8"/>
      <c r="G218" s="8"/>
      <c r="H218" s="8"/>
      <c r="I218" s="8"/>
      <c r="J218" s="8"/>
      <c r="K218" s="8"/>
      <c r="L218" s="8"/>
      <c r="M218" s="8"/>
      <c r="N218" s="8"/>
      <c r="O218" s="8"/>
      <c r="P218" s="8"/>
      <c r="Q218" s="11"/>
      <c r="R218" s="11"/>
      <c r="T218" s="9"/>
      <c r="U218" s="9"/>
      <c r="V218" s="9"/>
      <c r="W218" s="9"/>
    </row>
    <row r="219" spans="2:23" hidden="1" x14ac:dyDescent="0.25">
      <c r="B219" s="8"/>
      <c r="C219" s="8"/>
      <c r="D219" s="153"/>
      <c r="E219" s="8"/>
      <c r="F219" s="8"/>
      <c r="G219" s="8"/>
      <c r="H219" s="8"/>
      <c r="I219" s="8"/>
      <c r="J219" s="8"/>
      <c r="K219" s="8"/>
      <c r="L219" s="8"/>
      <c r="M219" s="8"/>
      <c r="N219" s="8"/>
      <c r="O219" s="8"/>
      <c r="P219" s="8"/>
      <c r="Q219" s="11"/>
      <c r="R219" s="11"/>
      <c r="T219" s="9"/>
      <c r="U219" s="9"/>
      <c r="V219" s="9"/>
      <c r="W219" s="9"/>
    </row>
    <row r="220" spans="2:23" hidden="1" x14ac:dyDescent="0.25">
      <c r="B220" s="8"/>
      <c r="C220" s="8"/>
      <c r="D220" s="153"/>
      <c r="E220" s="8"/>
      <c r="F220" s="8"/>
      <c r="G220" s="8"/>
      <c r="H220" s="8"/>
      <c r="I220" s="8"/>
      <c r="J220" s="8"/>
      <c r="K220" s="8"/>
      <c r="L220" s="8"/>
      <c r="M220" s="8"/>
      <c r="N220" s="8"/>
      <c r="O220" s="8"/>
      <c r="P220" s="8"/>
      <c r="Q220" s="11"/>
      <c r="R220" s="11"/>
      <c r="T220" s="9"/>
      <c r="U220" s="9"/>
      <c r="V220" s="9"/>
      <c r="W220" s="9"/>
    </row>
    <row r="221" spans="2:23" hidden="1" x14ac:dyDescent="0.25">
      <c r="B221" s="8"/>
      <c r="C221" s="8"/>
      <c r="D221" s="153"/>
      <c r="E221" s="8"/>
      <c r="F221" s="8"/>
      <c r="G221" s="8"/>
      <c r="H221" s="8"/>
      <c r="I221" s="8"/>
      <c r="J221" s="8"/>
      <c r="K221" s="8"/>
      <c r="L221" s="8"/>
      <c r="M221" s="8"/>
      <c r="N221" s="8"/>
      <c r="O221" s="8"/>
      <c r="P221" s="8"/>
      <c r="Q221" s="11"/>
      <c r="R221" s="11"/>
      <c r="T221" s="9"/>
      <c r="U221" s="9"/>
      <c r="V221" s="9"/>
      <c r="W221" s="9"/>
    </row>
    <row r="222" spans="2:23" hidden="1" x14ac:dyDescent="0.25">
      <c r="B222" s="8"/>
      <c r="C222" s="8"/>
      <c r="D222" s="153"/>
      <c r="E222" s="8"/>
      <c r="F222" s="8"/>
      <c r="G222" s="8"/>
      <c r="H222" s="8"/>
      <c r="I222" s="8"/>
      <c r="J222" s="8"/>
      <c r="K222" s="8"/>
      <c r="L222" s="8"/>
      <c r="M222" s="8"/>
      <c r="N222" s="8"/>
      <c r="O222" s="8"/>
      <c r="P222" s="8"/>
      <c r="Q222" s="11"/>
      <c r="R222" s="11"/>
      <c r="T222" s="9"/>
      <c r="U222" s="9"/>
      <c r="V222" s="9"/>
      <c r="W222" s="9"/>
    </row>
    <row r="223" spans="2:23" hidden="1" x14ac:dyDescent="0.25">
      <c r="B223" s="8"/>
      <c r="C223" s="8"/>
      <c r="D223" s="153"/>
      <c r="E223" s="8"/>
      <c r="F223" s="8"/>
      <c r="G223" s="8"/>
      <c r="H223" s="8"/>
      <c r="I223" s="8"/>
      <c r="J223" s="8"/>
      <c r="K223" s="8"/>
      <c r="L223" s="8"/>
      <c r="M223" s="8"/>
      <c r="N223" s="8"/>
      <c r="O223" s="8"/>
      <c r="P223" s="8"/>
      <c r="Q223" s="11"/>
      <c r="R223" s="11"/>
      <c r="T223" s="9"/>
      <c r="U223" s="9"/>
      <c r="V223" s="9"/>
      <c r="W223" s="9"/>
    </row>
    <row r="224" spans="2:23" hidden="1" x14ac:dyDescent="0.25">
      <c r="B224" s="8"/>
      <c r="C224" s="8"/>
      <c r="D224" s="153"/>
      <c r="E224" s="8"/>
      <c r="F224" s="8"/>
      <c r="G224" s="8"/>
      <c r="H224" s="8"/>
      <c r="I224" s="8"/>
      <c r="J224" s="8"/>
      <c r="K224" s="8"/>
      <c r="L224" s="8"/>
      <c r="M224" s="8"/>
      <c r="N224" s="8"/>
      <c r="O224" s="8"/>
      <c r="P224" s="8"/>
      <c r="Q224" s="11"/>
      <c r="R224" s="11"/>
      <c r="T224" s="9"/>
      <c r="U224" s="9"/>
      <c r="V224" s="9"/>
      <c r="W224" s="9"/>
    </row>
    <row r="225" spans="2:23" hidden="1" x14ac:dyDescent="0.25">
      <c r="B225" s="8"/>
      <c r="C225" s="8"/>
      <c r="D225" s="153"/>
      <c r="E225" s="8"/>
      <c r="F225" s="8"/>
      <c r="G225" s="8"/>
      <c r="H225" s="8"/>
      <c r="I225" s="8"/>
      <c r="J225" s="8"/>
      <c r="K225" s="8"/>
      <c r="L225" s="8"/>
      <c r="M225" s="8"/>
      <c r="N225" s="8"/>
      <c r="O225" s="8"/>
      <c r="P225" s="8"/>
      <c r="Q225" s="11"/>
      <c r="R225" s="11"/>
      <c r="T225" s="9"/>
      <c r="U225" s="9"/>
      <c r="V225" s="9"/>
      <c r="W225" s="9"/>
    </row>
    <row r="226" spans="2:23" hidden="1" x14ac:dyDescent="0.25">
      <c r="B226" s="8"/>
      <c r="C226" s="8"/>
      <c r="D226" s="153"/>
      <c r="E226" s="8"/>
      <c r="F226" s="8"/>
      <c r="G226" s="8"/>
      <c r="H226" s="8"/>
      <c r="I226" s="8"/>
      <c r="J226" s="8"/>
      <c r="K226" s="8"/>
      <c r="L226" s="8"/>
      <c r="M226" s="8"/>
      <c r="N226" s="8"/>
      <c r="O226" s="8"/>
      <c r="P226" s="8"/>
      <c r="Q226" s="11"/>
      <c r="R226" s="11"/>
      <c r="T226" s="9"/>
      <c r="U226" s="9"/>
      <c r="V226" s="9"/>
      <c r="W226" s="9"/>
    </row>
    <row r="227" spans="2:23" hidden="1" x14ac:dyDescent="0.25">
      <c r="B227" s="8"/>
      <c r="C227" s="8"/>
      <c r="D227" s="153"/>
      <c r="E227" s="8"/>
      <c r="F227" s="8"/>
      <c r="G227" s="8"/>
      <c r="H227" s="8"/>
      <c r="I227" s="8"/>
      <c r="J227" s="8"/>
      <c r="K227" s="8"/>
      <c r="L227" s="8"/>
      <c r="M227" s="8"/>
      <c r="N227" s="8"/>
      <c r="O227" s="8"/>
      <c r="P227" s="8"/>
      <c r="Q227" s="11"/>
      <c r="R227" s="11"/>
      <c r="T227" s="9"/>
      <c r="U227" s="9"/>
      <c r="V227" s="9"/>
      <c r="W227" s="9"/>
    </row>
    <row r="228" spans="2:23" hidden="1" x14ac:dyDescent="0.25">
      <c r="B228" s="8"/>
      <c r="C228" s="8"/>
      <c r="D228" s="153"/>
      <c r="E228" s="8"/>
      <c r="F228" s="8"/>
      <c r="G228" s="8"/>
      <c r="H228" s="8"/>
      <c r="I228" s="8"/>
      <c r="J228" s="8"/>
      <c r="K228" s="8"/>
      <c r="L228" s="8"/>
      <c r="M228" s="8"/>
      <c r="N228" s="8"/>
      <c r="O228" s="8"/>
      <c r="P228" s="8"/>
      <c r="Q228" s="11"/>
      <c r="R228" s="11"/>
      <c r="T228" s="9"/>
      <c r="U228" s="9"/>
      <c r="V228" s="9"/>
      <c r="W228" s="9"/>
    </row>
    <row r="229" spans="2:23" hidden="1" x14ac:dyDescent="0.25">
      <c r="B229" s="8"/>
      <c r="C229" s="8"/>
      <c r="D229" s="153"/>
      <c r="E229" s="8"/>
      <c r="F229" s="8"/>
      <c r="G229" s="8"/>
      <c r="H229" s="8"/>
      <c r="I229" s="8"/>
      <c r="J229" s="8"/>
      <c r="K229" s="8"/>
      <c r="L229" s="8"/>
      <c r="M229" s="8"/>
      <c r="N229" s="8"/>
      <c r="O229" s="8"/>
      <c r="P229" s="8"/>
      <c r="Q229" s="11"/>
      <c r="R229" s="11"/>
      <c r="T229" s="9"/>
      <c r="U229" s="9"/>
      <c r="V229" s="9"/>
      <c r="W229" s="9"/>
    </row>
    <row r="230" spans="2:23" hidden="1" x14ac:dyDescent="0.25">
      <c r="B230" s="8"/>
      <c r="C230" s="8"/>
      <c r="D230" s="153"/>
      <c r="E230" s="8"/>
      <c r="F230" s="8"/>
      <c r="G230" s="8"/>
      <c r="H230" s="8"/>
      <c r="I230" s="8"/>
      <c r="J230" s="8"/>
      <c r="K230" s="8"/>
      <c r="L230" s="8"/>
      <c r="M230" s="8"/>
      <c r="N230" s="8"/>
      <c r="O230" s="8"/>
      <c r="P230" s="8"/>
      <c r="Q230" s="11"/>
      <c r="R230" s="11"/>
      <c r="T230" s="9"/>
      <c r="U230" s="9"/>
      <c r="V230" s="9"/>
      <c r="W230" s="9"/>
    </row>
    <row r="231" spans="2:23" hidden="1" x14ac:dyDescent="0.25">
      <c r="B231" s="8"/>
      <c r="C231" s="8"/>
      <c r="D231" s="153"/>
      <c r="E231" s="8"/>
      <c r="F231" s="8"/>
      <c r="G231" s="8"/>
      <c r="H231" s="8"/>
      <c r="I231" s="8"/>
      <c r="J231" s="8"/>
      <c r="K231" s="8"/>
      <c r="L231" s="8"/>
      <c r="M231" s="8"/>
      <c r="N231" s="8"/>
      <c r="O231" s="8"/>
      <c r="P231" s="8"/>
      <c r="Q231" s="11"/>
      <c r="R231" s="11"/>
      <c r="T231" s="9"/>
      <c r="U231" s="9"/>
      <c r="V231" s="9"/>
      <c r="W231" s="9"/>
    </row>
    <row r="232" spans="2:23" hidden="1" x14ac:dyDescent="0.25">
      <c r="B232" s="8"/>
      <c r="C232" s="8"/>
      <c r="D232" s="153"/>
      <c r="E232" s="8"/>
      <c r="F232" s="8"/>
      <c r="G232" s="8"/>
      <c r="H232" s="8"/>
      <c r="I232" s="8"/>
      <c r="J232" s="8"/>
      <c r="K232" s="8"/>
      <c r="L232" s="8"/>
      <c r="M232" s="8"/>
      <c r="N232" s="8"/>
      <c r="O232" s="8"/>
      <c r="P232" s="8"/>
      <c r="Q232" s="11"/>
      <c r="R232" s="11"/>
      <c r="T232" s="9"/>
      <c r="U232" s="9"/>
      <c r="V232" s="9"/>
      <c r="W232" s="9"/>
    </row>
    <row r="233" spans="2:23" hidden="1" x14ac:dyDescent="0.25">
      <c r="B233" s="8"/>
      <c r="C233" s="8"/>
      <c r="D233" s="153"/>
      <c r="E233" s="8"/>
      <c r="F233" s="8"/>
      <c r="G233" s="8"/>
      <c r="H233" s="8"/>
      <c r="I233" s="8"/>
      <c r="J233" s="8"/>
      <c r="K233" s="8"/>
      <c r="L233" s="8"/>
      <c r="M233" s="8"/>
      <c r="N233" s="8"/>
      <c r="O233" s="8"/>
      <c r="P233" s="8"/>
      <c r="Q233" s="11"/>
      <c r="R233" s="11"/>
      <c r="T233" s="9"/>
      <c r="U233" s="9"/>
      <c r="V233" s="9"/>
      <c r="W233" s="9"/>
    </row>
    <row r="234" spans="2:23" hidden="1" x14ac:dyDescent="0.25">
      <c r="B234" s="8"/>
      <c r="C234" s="8"/>
      <c r="D234" s="153"/>
      <c r="E234" s="8"/>
      <c r="F234" s="8"/>
      <c r="G234" s="8"/>
      <c r="H234" s="8"/>
      <c r="I234" s="8"/>
      <c r="J234" s="8"/>
      <c r="K234" s="8"/>
      <c r="L234" s="8"/>
      <c r="M234" s="8"/>
      <c r="N234" s="8"/>
      <c r="O234" s="8"/>
      <c r="P234" s="8"/>
      <c r="Q234" s="11"/>
      <c r="R234" s="11"/>
      <c r="T234" s="9"/>
      <c r="U234" s="9"/>
      <c r="V234" s="9"/>
      <c r="W234" s="9"/>
    </row>
    <row r="235" spans="2:23" hidden="1" x14ac:dyDescent="0.25">
      <c r="B235" s="8"/>
      <c r="C235" s="8"/>
      <c r="D235" s="153"/>
      <c r="E235" s="8"/>
      <c r="F235" s="8"/>
      <c r="G235" s="8"/>
      <c r="H235" s="8"/>
      <c r="I235" s="8"/>
      <c r="J235" s="8"/>
      <c r="K235" s="8"/>
      <c r="L235" s="8"/>
      <c r="M235" s="8"/>
      <c r="N235" s="8"/>
      <c r="O235" s="8"/>
      <c r="P235" s="8"/>
      <c r="Q235" s="11"/>
      <c r="R235" s="11"/>
      <c r="T235" s="9"/>
      <c r="U235" s="9"/>
      <c r="V235" s="9"/>
      <c r="W235" s="9"/>
    </row>
    <row r="236" spans="2:23" hidden="1" x14ac:dyDescent="0.25">
      <c r="B236" s="8"/>
      <c r="C236" s="8"/>
      <c r="D236" s="153"/>
      <c r="E236" s="8"/>
      <c r="F236" s="8"/>
      <c r="G236" s="8"/>
      <c r="H236" s="8"/>
      <c r="I236" s="8"/>
      <c r="J236" s="8"/>
      <c r="K236" s="8"/>
      <c r="L236" s="8"/>
      <c r="M236" s="8"/>
      <c r="N236" s="8"/>
      <c r="O236" s="8"/>
      <c r="P236" s="8"/>
      <c r="Q236" s="11"/>
      <c r="R236" s="11"/>
      <c r="T236" s="9"/>
      <c r="U236" s="9"/>
      <c r="V236" s="9"/>
      <c r="W236" s="9"/>
    </row>
    <row r="237" spans="2:23" hidden="1" x14ac:dyDescent="0.25">
      <c r="B237" s="8"/>
      <c r="C237" s="8"/>
      <c r="D237" s="153"/>
      <c r="E237" s="8"/>
      <c r="F237" s="8"/>
      <c r="G237" s="8"/>
      <c r="H237" s="8"/>
      <c r="I237" s="8"/>
      <c r="J237" s="8"/>
      <c r="K237" s="8"/>
      <c r="L237" s="8"/>
      <c r="M237" s="8"/>
      <c r="N237" s="8"/>
      <c r="O237" s="8"/>
      <c r="P237" s="8"/>
      <c r="Q237" s="11"/>
      <c r="R237" s="11"/>
      <c r="T237" s="9"/>
      <c r="U237" s="9"/>
      <c r="V237" s="9"/>
      <c r="W237" s="9"/>
    </row>
    <row r="238" spans="2:23" hidden="1" x14ac:dyDescent="0.25">
      <c r="B238" s="8"/>
      <c r="C238" s="8"/>
      <c r="D238" s="153"/>
      <c r="E238" s="8"/>
      <c r="F238" s="8"/>
      <c r="G238" s="8"/>
      <c r="H238" s="8"/>
      <c r="I238" s="8"/>
      <c r="J238" s="8"/>
      <c r="K238" s="8"/>
      <c r="L238" s="8"/>
      <c r="M238" s="8"/>
      <c r="N238" s="8"/>
      <c r="O238" s="8"/>
      <c r="P238" s="8"/>
      <c r="Q238" s="11"/>
      <c r="R238" s="11"/>
      <c r="T238" s="9"/>
      <c r="U238" s="9"/>
      <c r="V238" s="9"/>
      <c r="W238" s="9"/>
    </row>
    <row r="239" spans="2:23" hidden="1" x14ac:dyDescent="0.25">
      <c r="B239" s="8"/>
      <c r="C239" s="8"/>
      <c r="D239" s="153"/>
      <c r="E239" s="8"/>
      <c r="F239" s="8"/>
      <c r="G239" s="8"/>
      <c r="H239" s="8"/>
      <c r="I239" s="8"/>
      <c r="J239" s="8"/>
      <c r="K239" s="8"/>
      <c r="L239" s="8"/>
      <c r="M239" s="8"/>
      <c r="N239" s="8"/>
      <c r="O239" s="8"/>
      <c r="P239" s="8"/>
      <c r="Q239" s="11"/>
      <c r="R239" s="11"/>
      <c r="T239" s="9"/>
      <c r="U239" s="9"/>
      <c r="V239" s="9"/>
      <c r="W239" s="9"/>
    </row>
    <row r="240" spans="2:23" hidden="1" x14ac:dyDescent="0.25">
      <c r="B240" s="8"/>
      <c r="C240" s="8"/>
      <c r="D240" s="153"/>
      <c r="E240" s="8"/>
      <c r="F240" s="8"/>
      <c r="G240" s="8"/>
      <c r="H240" s="8"/>
      <c r="I240" s="8"/>
      <c r="J240" s="8"/>
      <c r="K240" s="8"/>
      <c r="L240" s="8"/>
      <c r="M240" s="8"/>
      <c r="N240" s="8"/>
      <c r="O240" s="8"/>
      <c r="P240" s="8"/>
      <c r="Q240" s="11"/>
      <c r="R240" s="11"/>
      <c r="T240" s="9"/>
      <c r="U240" s="9"/>
      <c r="V240" s="9"/>
      <c r="W240" s="9"/>
    </row>
    <row r="241" spans="2:23" hidden="1" x14ac:dyDescent="0.25">
      <c r="B241" s="8"/>
      <c r="C241" s="8"/>
      <c r="D241" s="153"/>
      <c r="E241" s="8"/>
      <c r="F241" s="8"/>
      <c r="G241" s="8"/>
      <c r="H241" s="8"/>
      <c r="I241" s="8"/>
      <c r="J241" s="8"/>
      <c r="K241" s="8"/>
      <c r="L241" s="8"/>
      <c r="M241" s="8"/>
      <c r="N241" s="8"/>
      <c r="O241" s="8"/>
      <c r="P241" s="8"/>
      <c r="Q241" s="11"/>
      <c r="R241" s="11"/>
      <c r="T241" s="9"/>
      <c r="U241" s="9"/>
      <c r="V241" s="9"/>
      <c r="W241" s="9"/>
    </row>
    <row r="242" spans="2:23" hidden="1" x14ac:dyDescent="0.25">
      <c r="B242" s="8"/>
      <c r="C242" s="8"/>
      <c r="D242" s="153"/>
      <c r="E242" s="8"/>
      <c r="F242" s="8"/>
      <c r="G242" s="8"/>
      <c r="H242" s="8"/>
      <c r="I242" s="8"/>
      <c r="J242" s="8"/>
      <c r="K242" s="8"/>
      <c r="L242" s="8"/>
      <c r="M242" s="8"/>
      <c r="N242" s="8"/>
      <c r="O242" s="8"/>
      <c r="P242" s="8"/>
      <c r="Q242" s="11"/>
      <c r="R242" s="11"/>
      <c r="T242" s="9"/>
      <c r="U242" s="9"/>
      <c r="V242" s="9"/>
      <c r="W242" s="9"/>
    </row>
    <row r="243" spans="2:23" hidden="1" x14ac:dyDescent="0.25">
      <c r="B243" s="8"/>
      <c r="C243" s="8"/>
      <c r="D243" s="153"/>
      <c r="E243" s="8"/>
      <c r="F243" s="8"/>
      <c r="G243" s="8"/>
      <c r="H243" s="8"/>
      <c r="I243" s="8"/>
      <c r="J243" s="8"/>
      <c r="K243" s="8"/>
      <c r="L243" s="8"/>
      <c r="M243" s="8"/>
      <c r="N243" s="8"/>
      <c r="O243" s="8"/>
      <c r="P243" s="8"/>
      <c r="Q243" s="11"/>
      <c r="R243" s="11"/>
      <c r="T243" s="9"/>
      <c r="U243" s="9"/>
      <c r="V243" s="9"/>
      <c r="W243" s="9"/>
    </row>
    <row r="244" spans="2:23" hidden="1" x14ac:dyDescent="0.25">
      <c r="B244" s="8"/>
      <c r="C244" s="8"/>
      <c r="D244" s="153"/>
      <c r="E244" s="8"/>
      <c r="F244" s="8"/>
      <c r="G244" s="8"/>
      <c r="H244" s="8"/>
      <c r="I244" s="8"/>
      <c r="J244" s="8"/>
      <c r="K244" s="8"/>
      <c r="L244" s="8"/>
      <c r="M244" s="8"/>
      <c r="N244" s="8"/>
      <c r="O244" s="8"/>
      <c r="P244" s="8"/>
      <c r="Q244" s="11"/>
      <c r="R244" s="11"/>
      <c r="T244" s="9"/>
      <c r="U244" s="9"/>
      <c r="V244" s="9"/>
      <c r="W244" s="9"/>
    </row>
    <row r="245" spans="2:23" hidden="1" x14ac:dyDescent="0.25">
      <c r="B245" s="8"/>
      <c r="C245" s="8"/>
      <c r="D245" s="153"/>
      <c r="E245" s="8"/>
      <c r="F245" s="8"/>
      <c r="G245" s="8"/>
      <c r="H245" s="8"/>
      <c r="I245" s="8"/>
      <c r="J245" s="8"/>
      <c r="K245" s="8"/>
      <c r="L245" s="8"/>
      <c r="M245" s="8"/>
      <c r="N245" s="8"/>
      <c r="O245" s="8"/>
      <c r="P245" s="8"/>
      <c r="Q245" s="11"/>
      <c r="R245" s="11"/>
      <c r="T245" s="9"/>
      <c r="U245" s="9"/>
      <c r="V245" s="9"/>
      <c r="W245" s="9"/>
    </row>
    <row r="246" spans="2:23" hidden="1" x14ac:dyDescent="0.25">
      <c r="B246" s="8"/>
      <c r="C246" s="8"/>
      <c r="D246" s="153"/>
      <c r="E246" s="8"/>
      <c r="F246" s="8"/>
      <c r="G246" s="8"/>
      <c r="H246" s="8"/>
      <c r="I246" s="8"/>
      <c r="J246" s="8"/>
      <c r="K246" s="8"/>
      <c r="L246" s="8"/>
      <c r="M246" s="8"/>
      <c r="N246" s="8"/>
      <c r="O246" s="8"/>
      <c r="P246" s="8"/>
      <c r="Q246" s="11"/>
      <c r="R246" s="11"/>
      <c r="T246" s="9"/>
      <c r="U246" s="9"/>
      <c r="V246" s="9"/>
      <c r="W246" s="9"/>
    </row>
    <row r="247" spans="2:23" hidden="1" x14ac:dyDescent="0.25">
      <c r="B247" s="8"/>
      <c r="C247" s="8"/>
      <c r="D247" s="153"/>
      <c r="E247" s="8"/>
      <c r="F247" s="8"/>
      <c r="G247" s="8"/>
      <c r="H247" s="8"/>
      <c r="I247" s="8"/>
      <c r="J247" s="8"/>
      <c r="K247" s="8"/>
      <c r="L247" s="8"/>
      <c r="M247" s="8"/>
      <c r="N247" s="8"/>
      <c r="O247" s="8"/>
      <c r="P247" s="8"/>
      <c r="Q247" s="11"/>
      <c r="R247" s="11"/>
      <c r="T247" s="9"/>
      <c r="U247" s="9"/>
      <c r="V247" s="9"/>
      <c r="W247" s="9"/>
    </row>
    <row r="248" spans="2:23" hidden="1" x14ac:dyDescent="0.25">
      <c r="B248" s="8"/>
      <c r="C248" s="8"/>
      <c r="D248" s="153"/>
      <c r="E248" s="8"/>
      <c r="F248" s="8"/>
      <c r="G248" s="8"/>
      <c r="H248" s="8"/>
      <c r="I248" s="8"/>
      <c r="J248" s="8"/>
      <c r="K248" s="8"/>
      <c r="L248" s="8"/>
      <c r="M248" s="8"/>
      <c r="N248" s="8"/>
      <c r="O248" s="8"/>
      <c r="P248" s="8"/>
      <c r="Q248" s="11"/>
      <c r="R248" s="11"/>
      <c r="T248" s="9"/>
      <c r="U248" s="9"/>
      <c r="V248" s="9"/>
      <c r="W248" s="9"/>
    </row>
    <row r="249" spans="2:23" hidden="1" x14ac:dyDescent="0.25">
      <c r="B249" s="8"/>
      <c r="C249" s="8"/>
      <c r="D249" s="153"/>
      <c r="E249" s="8"/>
      <c r="F249" s="8"/>
      <c r="G249" s="8"/>
      <c r="H249" s="8"/>
      <c r="I249" s="8"/>
      <c r="J249" s="8"/>
      <c r="K249" s="8"/>
      <c r="L249" s="8"/>
      <c r="M249" s="8"/>
      <c r="N249" s="8"/>
      <c r="O249" s="8"/>
      <c r="P249" s="8"/>
      <c r="Q249" s="11"/>
      <c r="R249" s="11"/>
      <c r="T249" s="9"/>
      <c r="U249" s="9"/>
      <c r="V249" s="9"/>
      <c r="W249" s="9"/>
    </row>
    <row r="250" spans="2:23" hidden="1" x14ac:dyDescent="0.25">
      <c r="B250" s="8"/>
      <c r="C250" s="8"/>
      <c r="D250" s="153"/>
      <c r="E250" s="8"/>
      <c r="F250" s="8"/>
      <c r="G250" s="8"/>
      <c r="H250" s="8"/>
      <c r="I250" s="8"/>
      <c r="J250" s="8"/>
      <c r="K250" s="8"/>
      <c r="L250" s="8"/>
      <c r="M250" s="8"/>
      <c r="N250" s="8"/>
      <c r="O250" s="8"/>
      <c r="P250" s="8"/>
      <c r="Q250" s="11"/>
      <c r="R250" s="11"/>
      <c r="T250" s="9"/>
      <c r="U250" s="9"/>
      <c r="V250" s="9"/>
      <c r="W250" s="9"/>
    </row>
    <row r="251" spans="2:23" hidden="1" x14ac:dyDescent="0.25">
      <c r="B251" s="8"/>
      <c r="C251" s="8"/>
      <c r="D251" s="153"/>
      <c r="E251" s="8"/>
      <c r="F251" s="8"/>
      <c r="G251" s="8"/>
      <c r="H251" s="8"/>
      <c r="I251" s="8"/>
      <c r="J251" s="8"/>
      <c r="K251" s="8"/>
      <c r="L251" s="8"/>
      <c r="M251" s="8"/>
      <c r="N251" s="8"/>
      <c r="O251" s="8"/>
      <c r="P251" s="8"/>
      <c r="Q251" s="11"/>
      <c r="R251" s="11"/>
      <c r="T251" s="9"/>
      <c r="U251" s="9"/>
      <c r="V251" s="9"/>
      <c r="W251" s="9"/>
    </row>
    <row r="252" spans="2:23" hidden="1" x14ac:dyDescent="0.25">
      <c r="B252" s="8"/>
      <c r="C252" s="8"/>
      <c r="D252" s="153"/>
      <c r="E252" s="8"/>
      <c r="F252" s="8"/>
      <c r="G252" s="8"/>
      <c r="H252" s="8"/>
      <c r="I252" s="8"/>
      <c r="J252" s="8"/>
      <c r="K252" s="8"/>
      <c r="L252" s="8"/>
      <c r="M252" s="8"/>
      <c r="N252" s="8"/>
      <c r="O252" s="8"/>
      <c r="P252" s="8"/>
      <c r="Q252" s="11"/>
      <c r="R252" s="11"/>
      <c r="T252" s="9"/>
      <c r="U252" s="9"/>
      <c r="V252" s="9"/>
      <c r="W252" s="9"/>
    </row>
    <row r="253" spans="2:23" hidden="1" x14ac:dyDescent="0.25">
      <c r="B253" s="8"/>
      <c r="C253" s="8"/>
      <c r="D253" s="153"/>
      <c r="E253" s="8"/>
      <c r="F253" s="8"/>
      <c r="G253" s="8"/>
      <c r="H253" s="8"/>
      <c r="I253" s="8"/>
      <c r="J253" s="8"/>
      <c r="K253" s="8"/>
      <c r="L253" s="8"/>
      <c r="M253" s="8"/>
      <c r="N253" s="8"/>
      <c r="O253" s="8"/>
      <c r="P253" s="8"/>
      <c r="Q253" s="11"/>
      <c r="R253" s="11"/>
      <c r="T253" s="9"/>
      <c r="U253" s="9"/>
      <c r="V253" s="9"/>
      <c r="W253" s="9"/>
    </row>
    <row r="254" spans="2:23" hidden="1" x14ac:dyDescent="0.25">
      <c r="B254" s="8"/>
      <c r="C254" s="8"/>
      <c r="D254" s="153"/>
      <c r="E254" s="8"/>
      <c r="F254" s="8"/>
      <c r="G254" s="8"/>
      <c r="H254" s="8"/>
      <c r="I254" s="8"/>
      <c r="J254" s="8"/>
      <c r="K254" s="8"/>
      <c r="L254" s="8"/>
      <c r="M254" s="8"/>
      <c r="N254" s="8"/>
      <c r="O254" s="8"/>
      <c r="P254" s="8"/>
      <c r="Q254" s="11"/>
      <c r="R254" s="11"/>
      <c r="T254" s="9"/>
      <c r="U254" s="9"/>
      <c r="V254" s="9"/>
      <c r="W254" s="9"/>
    </row>
    <row r="255" spans="2:23" hidden="1" x14ac:dyDescent="0.25">
      <c r="B255" s="8"/>
      <c r="C255" s="8"/>
      <c r="D255" s="153"/>
      <c r="E255" s="8"/>
      <c r="F255" s="8"/>
      <c r="G255" s="8"/>
      <c r="H255" s="8"/>
      <c r="I255" s="8"/>
      <c r="J255" s="8"/>
      <c r="K255" s="8"/>
      <c r="L255" s="8"/>
      <c r="M255" s="8"/>
      <c r="N255" s="8"/>
      <c r="O255" s="8"/>
      <c r="P255" s="8"/>
      <c r="Q255" s="11"/>
      <c r="R255" s="11"/>
      <c r="T255" s="9"/>
      <c r="U255" s="9"/>
      <c r="V255" s="9"/>
      <c r="W255" s="9"/>
    </row>
    <row r="256" spans="2:23" hidden="1" x14ac:dyDescent="0.25">
      <c r="B256" s="8"/>
      <c r="C256" s="8"/>
      <c r="D256" s="153"/>
      <c r="E256" s="8"/>
      <c r="F256" s="8"/>
      <c r="G256" s="8"/>
      <c r="H256" s="8"/>
      <c r="I256" s="8"/>
      <c r="J256" s="8"/>
      <c r="K256" s="8"/>
      <c r="L256" s="8"/>
      <c r="M256" s="8"/>
      <c r="N256" s="8"/>
      <c r="O256" s="8"/>
      <c r="P256" s="8"/>
      <c r="Q256" s="11"/>
      <c r="R256" s="11"/>
      <c r="T256" s="9"/>
      <c r="U256" s="9"/>
      <c r="V256" s="9"/>
      <c r="W256" s="9"/>
    </row>
    <row r="257" spans="2:23" hidden="1" x14ac:dyDescent="0.25">
      <c r="B257" s="8"/>
      <c r="C257" s="8"/>
      <c r="D257" s="153"/>
      <c r="E257" s="8"/>
      <c r="F257" s="8"/>
      <c r="G257" s="8"/>
      <c r="H257" s="8"/>
      <c r="I257" s="8"/>
      <c r="J257" s="8"/>
      <c r="K257" s="8"/>
      <c r="L257" s="8"/>
      <c r="M257" s="8"/>
      <c r="N257" s="8"/>
      <c r="O257" s="8"/>
      <c r="P257" s="8"/>
      <c r="Q257" s="11"/>
      <c r="R257" s="11"/>
      <c r="T257" s="9"/>
      <c r="U257" s="9"/>
      <c r="V257" s="9"/>
      <c r="W257" s="9"/>
    </row>
    <row r="258" spans="2:23" hidden="1" x14ac:dyDescent="0.25">
      <c r="B258" s="8"/>
      <c r="C258" s="8"/>
      <c r="D258" s="153"/>
      <c r="E258" s="8"/>
      <c r="F258" s="8"/>
      <c r="G258" s="8"/>
      <c r="H258" s="8"/>
      <c r="I258" s="8"/>
      <c r="J258" s="8"/>
      <c r="K258" s="8"/>
      <c r="L258" s="8"/>
      <c r="M258" s="8"/>
      <c r="N258" s="8"/>
      <c r="O258" s="8"/>
      <c r="P258" s="8"/>
      <c r="Q258" s="11"/>
      <c r="R258" s="11"/>
      <c r="T258" s="9"/>
      <c r="U258" s="9"/>
      <c r="V258" s="9"/>
      <c r="W258" s="9"/>
    </row>
    <row r="259" spans="2:23" hidden="1" x14ac:dyDescent="0.25">
      <c r="B259" s="8"/>
      <c r="C259" s="8"/>
      <c r="D259" s="153"/>
      <c r="E259" s="8"/>
      <c r="F259" s="8"/>
      <c r="G259" s="8"/>
      <c r="H259" s="8"/>
      <c r="I259" s="8"/>
      <c r="J259" s="8"/>
      <c r="K259" s="8"/>
      <c r="L259" s="8"/>
      <c r="M259" s="8"/>
      <c r="N259" s="8"/>
      <c r="O259" s="8"/>
      <c r="P259" s="8"/>
      <c r="Q259" s="11"/>
      <c r="R259" s="11"/>
      <c r="T259" s="9"/>
      <c r="U259" s="9"/>
      <c r="V259" s="9"/>
      <c r="W259" s="9"/>
    </row>
    <row r="260" spans="2:23" hidden="1" x14ac:dyDescent="0.25">
      <c r="B260" s="8"/>
      <c r="C260" s="8"/>
      <c r="D260" s="153"/>
      <c r="E260" s="8"/>
      <c r="F260" s="8"/>
      <c r="G260" s="8"/>
      <c r="H260" s="8"/>
      <c r="I260" s="8"/>
      <c r="J260" s="8"/>
      <c r="K260" s="8"/>
      <c r="L260" s="8"/>
      <c r="M260" s="8"/>
      <c r="N260" s="8"/>
      <c r="O260" s="8"/>
      <c r="P260" s="8"/>
      <c r="Q260" s="11"/>
      <c r="R260" s="11"/>
      <c r="T260" s="9"/>
      <c r="U260" s="9"/>
      <c r="V260" s="9"/>
      <c r="W260" s="9"/>
    </row>
    <row r="261" spans="2:23" hidden="1" x14ac:dyDescent="0.25">
      <c r="B261" s="8"/>
      <c r="C261" s="8"/>
      <c r="D261" s="153"/>
      <c r="E261" s="8"/>
      <c r="F261" s="8"/>
      <c r="G261" s="8"/>
      <c r="H261" s="8"/>
      <c r="I261" s="8"/>
      <c r="J261" s="8"/>
      <c r="K261" s="8"/>
      <c r="L261" s="8"/>
      <c r="M261" s="8"/>
      <c r="N261" s="8"/>
      <c r="O261" s="8"/>
      <c r="P261" s="8"/>
      <c r="Q261" s="11"/>
      <c r="R261" s="11"/>
      <c r="T261" s="9"/>
      <c r="U261" s="9"/>
      <c r="V261" s="9"/>
      <c r="W261" s="9"/>
    </row>
    <row r="262" spans="2:23" hidden="1" x14ac:dyDescent="0.25">
      <c r="B262" s="8"/>
      <c r="C262" s="8"/>
      <c r="D262" s="153"/>
      <c r="E262" s="8"/>
      <c r="F262" s="8"/>
      <c r="G262" s="8"/>
      <c r="H262" s="8"/>
      <c r="I262" s="8"/>
      <c r="J262" s="8"/>
      <c r="K262" s="8"/>
      <c r="L262" s="8"/>
      <c r="M262" s="8"/>
      <c r="N262" s="8"/>
      <c r="O262" s="8"/>
      <c r="P262" s="8"/>
      <c r="Q262" s="11"/>
      <c r="R262" s="11"/>
      <c r="T262" s="9"/>
      <c r="U262" s="9"/>
      <c r="V262" s="9"/>
      <c r="W262" s="9"/>
    </row>
    <row r="263" spans="2:23" hidden="1" x14ac:dyDescent="0.25">
      <c r="B263" s="8"/>
      <c r="C263" s="8"/>
      <c r="D263" s="153"/>
      <c r="E263" s="8"/>
      <c r="F263" s="8"/>
      <c r="G263" s="8"/>
      <c r="H263" s="8"/>
      <c r="I263" s="8"/>
      <c r="J263" s="8"/>
      <c r="K263" s="8"/>
      <c r="L263" s="8"/>
      <c r="M263" s="8"/>
      <c r="N263" s="8"/>
      <c r="O263" s="8"/>
      <c r="P263" s="8"/>
      <c r="Q263" s="11"/>
      <c r="R263" s="11"/>
      <c r="T263" s="9"/>
      <c r="U263" s="9"/>
      <c r="V263" s="9"/>
      <c r="W263" s="9"/>
    </row>
    <row r="264" spans="2:23" hidden="1" x14ac:dyDescent="0.25">
      <c r="B264" s="8"/>
      <c r="C264" s="8"/>
      <c r="D264" s="153"/>
      <c r="E264" s="8"/>
      <c r="F264" s="8"/>
      <c r="G264" s="8"/>
      <c r="H264" s="8"/>
      <c r="I264" s="8"/>
      <c r="J264" s="8"/>
      <c r="K264" s="8"/>
      <c r="L264" s="8"/>
      <c r="M264" s="8"/>
      <c r="N264" s="8"/>
      <c r="O264" s="8"/>
      <c r="P264" s="8"/>
      <c r="Q264" s="11"/>
      <c r="R264" s="11"/>
      <c r="T264" s="9"/>
      <c r="U264" s="9"/>
      <c r="V264" s="9"/>
      <c r="W264" s="9"/>
    </row>
    <row r="265" spans="2:23" hidden="1" x14ac:dyDescent="0.25">
      <c r="B265" s="8"/>
      <c r="C265" s="8"/>
      <c r="D265" s="153"/>
      <c r="E265" s="8"/>
      <c r="F265" s="8"/>
      <c r="G265" s="8"/>
      <c r="H265" s="8"/>
      <c r="I265" s="8"/>
      <c r="J265" s="8"/>
      <c r="K265" s="8"/>
      <c r="L265" s="8"/>
      <c r="M265" s="8"/>
      <c r="N265" s="8"/>
      <c r="O265" s="8"/>
      <c r="P265" s="8"/>
      <c r="Q265" s="11"/>
      <c r="R265" s="11"/>
      <c r="T265" s="9"/>
      <c r="U265" s="9"/>
      <c r="V265" s="9"/>
      <c r="W265" s="9"/>
    </row>
    <row r="266" spans="2:23" hidden="1" x14ac:dyDescent="0.25">
      <c r="B266" s="8"/>
      <c r="C266" s="8"/>
      <c r="D266" s="153"/>
      <c r="E266" s="8"/>
      <c r="F266" s="8"/>
      <c r="G266" s="8"/>
      <c r="H266" s="8"/>
      <c r="I266" s="8"/>
      <c r="J266" s="8"/>
      <c r="K266" s="8"/>
      <c r="L266" s="8"/>
      <c r="M266" s="8"/>
      <c r="N266" s="8"/>
      <c r="O266" s="8"/>
      <c r="P266" s="8"/>
      <c r="Q266" s="11"/>
      <c r="R266" s="11"/>
      <c r="T266" s="9"/>
      <c r="U266" s="9"/>
      <c r="V266" s="9"/>
      <c r="W266" s="9"/>
    </row>
    <row r="267" spans="2:23" hidden="1" x14ac:dyDescent="0.25">
      <c r="B267" s="8"/>
      <c r="C267" s="8"/>
      <c r="D267" s="153"/>
      <c r="E267" s="8"/>
      <c r="F267" s="8"/>
      <c r="G267" s="8"/>
      <c r="H267" s="8"/>
      <c r="I267" s="8"/>
      <c r="J267" s="8"/>
      <c r="K267" s="8"/>
      <c r="L267" s="8"/>
      <c r="M267" s="8"/>
      <c r="N267" s="8"/>
      <c r="O267" s="8"/>
      <c r="P267" s="8"/>
      <c r="Q267" s="11"/>
      <c r="R267" s="11"/>
      <c r="T267" s="9"/>
      <c r="U267" s="9"/>
      <c r="V267" s="9"/>
      <c r="W267" s="9"/>
    </row>
    <row r="268" spans="2:23" hidden="1" x14ac:dyDescent="0.25">
      <c r="B268" s="8"/>
      <c r="C268" s="8"/>
      <c r="D268" s="153"/>
      <c r="E268" s="8"/>
      <c r="F268" s="8"/>
      <c r="G268" s="8"/>
      <c r="H268" s="8"/>
      <c r="I268" s="8"/>
      <c r="J268" s="8"/>
      <c r="K268" s="8"/>
      <c r="L268" s="8"/>
      <c r="M268" s="8"/>
      <c r="N268" s="8"/>
      <c r="O268" s="8"/>
      <c r="P268" s="8"/>
      <c r="Q268" s="11"/>
      <c r="R268" s="11"/>
      <c r="T268" s="9"/>
      <c r="U268" s="9"/>
      <c r="V268" s="9"/>
      <c r="W268" s="9"/>
    </row>
    <row r="269" spans="2:23" hidden="1" x14ac:dyDescent="0.25">
      <c r="B269" s="8"/>
      <c r="C269" s="8"/>
      <c r="D269" s="153"/>
      <c r="E269" s="8"/>
      <c r="F269" s="8"/>
      <c r="G269" s="8"/>
      <c r="H269" s="8"/>
      <c r="I269" s="8"/>
      <c r="J269" s="8"/>
      <c r="K269" s="8"/>
      <c r="L269" s="8"/>
      <c r="M269" s="8"/>
      <c r="N269" s="8"/>
      <c r="O269" s="8"/>
      <c r="P269" s="8"/>
      <c r="Q269" s="11"/>
      <c r="R269" s="11"/>
      <c r="T269" s="9"/>
      <c r="U269" s="9"/>
      <c r="V269" s="9"/>
      <c r="W269" s="9"/>
    </row>
    <row r="270" spans="2:23" hidden="1" x14ac:dyDescent="0.25">
      <c r="B270" s="8"/>
      <c r="C270" s="8"/>
      <c r="D270" s="153"/>
      <c r="E270" s="8"/>
      <c r="F270" s="8"/>
      <c r="G270" s="8"/>
      <c r="H270" s="8"/>
      <c r="I270" s="8"/>
      <c r="J270" s="8"/>
      <c r="K270" s="8"/>
      <c r="L270" s="8"/>
      <c r="M270" s="8"/>
      <c r="N270" s="8"/>
      <c r="O270" s="8"/>
      <c r="P270" s="8"/>
      <c r="Q270" s="11"/>
      <c r="R270" s="11"/>
      <c r="T270" s="9"/>
      <c r="U270" s="9"/>
      <c r="V270" s="9"/>
      <c r="W270" s="9"/>
    </row>
    <row r="271" spans="2:23" hidden="1" x14ac:dyDescent="0.25">
      <c r="B271" s="8"/>
      <c r="C271" s="8"/>
      <c r="D271" s="153"/>
      <c r="E271" s="8"/>
      <c r="F271" s="8"/>
      <c r="G271" s="8"/>
      <c r="H271" s="8"/>
      <c r="I271" s="8"/>
      <c r="J271" s="8"/>
      <c r="K271" s="8"/>
      <c r="L271" s="8"/>
      <c r="M271" s="8"/>
      <c r="N271" s="8"/>
      <c r="O271" s="8"/>
      <c r="P271" s="8"/>
      <c r="Q271" s="11"/>
      <c r="R271" s="11"/>
      <c r="T271" s="9"/>
      <c r="U271" s="9"/>
      <c r="V271" s="9"/>
      <c r="W271" s="9"/>
    </row>
    <row r="272" spans="2:23" hidden="1" x14ac:dyDescent="0.25">
      <c r="B272" s="8"/>
      <c r="C272" s="8"/>
      <c r="D272" s="153"/>
      <c r="E272" s="8"/>
      <c r="F272" s="8"/>
      <c r="G272" s="8"/>
      <c r="H272" s="8"/>
      <c r="I272" s="8"/>
      <c r="J272" s="8"/>
      <c r="K272" s="8"/>
      <c r="L272" s="8"/>
      <c r="M272" s="8"/>
      <c r="N272" s="8"/>
      <c r="O272" s="8"/>
      <c r="P272" s="8"/>
      <c r="Q272" s="11"/>
      <c r="R272" s="11"/>
      <c r="T272" s="9"/>
      <c r="U272" s="9"/>
      <c r="V272" s="9"/>
      <c r="W272" s="9"/>
    </row>
    <row r="273" spans="2:23" hidden="1" x14ac:dyDescent="0.25">
      <c r="B273" s="8"/>
      <c r="C273" s="8"/>
      <c r="D273" s="153"/>
      <c r="E273" s="8"/>
      <c r="F273" s="8"/>
      <c r="G273" s="8"/>
      <c r="H273" s="8"/>
      <c r="I273" s="8"/>
      <c r="J273" s="8"/>
      <c r="K273" s="8"/>
      <c r="L273" s="8"/>
      <c r="M273" s="8"/>
      <c r="N273" s="8"/>
      <c r="O273" s="8"/>
      <c r="P273" s="8"/>
      <c r="Q273" s="11"/>
      <c r="R273" s="11"/>
      <c r="T273" s="9"/>
      <c r="U273" s="9"/>
      <c r="V273" s="9"/>
      <c r="W273" s="9"/>
    </row>
    <row r="274" spans="2:23" hidden="1" x14ac:dyDescent="0.25">
      <c r="B274" s="8"/>
      <c r="C274" s="8"/>
      <c r="D274" s="153"/>
      <c r="E274" s="8"/>
      <c r="F274" s="8"/>
      <c r="G274" s="8"/>
      <c r="H274" s="8"/>
      <c r="I274" s="8"/>
      <c r="J274" s="8"/>
      <c r="K274" s="8"/>
      <c r="L274" s="8"/>
      <c r="M274" s="8"/>
      <c r="N274" s="8"/>
      <c r="O274" s="8"/>
      <c r="P274" s="8"/>
      <c r="Q274" s="11"/>
      <c r="R274" s="11"/>
      <c r="T274" s="9"/>
      <c r="U274" s="9"/>
      <c r="V274" s="9"/>
      <c r="W274" s="9"/>
    </row>
    <row r="275" spans="2:23" hidden="1" x14ac:dyDescent="0.25">
      <c r="B275" s="8"/>
      <c r="C275" s="8"/>
      <c r="D275" s="153"/>
      <c r="E275" s="8"/>
      <c r="F275" s="8"/>
      <c r="G275" s="8"/>
      <c r="H275" s="8"/>
      <c r="I275" s="8"/>
      <c r="J275" s="8"/>
      <c r="K275" s="8"/>
      <c r="L275" s="8"/>
      <c r="M275" s="8"/>
      <c r="N275" s="8"/>
      <c r="O275" s="8"/>
      <c r="P275" s="8"/>
      <c r="Q275" s="11"/>
      <c r="R275" s="11"/>
      <c r="T275" s="9"/>
      <c r="U275" s="9"/>
      <c r="V275" s="9"/>
      <c r="W275" s="9"/>
    </row>
    <row r="276" spans="2:23" hidden="1" x14ac:dyDescent="0.25">
      <c r="B276" s="8"/>
      <c r="C276" s="8"/>
      <c r="D276" s="153"/>
      <c r="E276" s="8"/>
      <c r="F276" s="8"/>
      <c r="G276" s="8"/>
      <c r="H276" s="8"/>
      <c r="I276" s="8"/>
      <c r="J276" s="8"/>
      <c r="K276" s="8"/>
      <c r="L276" s="8"/>
      <c r="M276" s="8"/>
      <c r="N276" s="8"/>
      <c r="O276" s="8"/>
      <c r="P276" s="8"/>
      <c r="Q276" s="11"/>
      <c r="R276" s="11"/>
      <c r="T276" s="9"/>
      <c r="U276" s="9"/>
      <c r="V276" s="9"/>
      <c r="W276" s="9"/>
    </row>
    <row r="277" spans="2:23" hidden="1" x14ac:dyDescent="0.25">
      <c r="B277" s="8"/>
      <c r="C277" s="8"/>
      <c r="D277" s="153"/>
      <c r="E277" s="8"/>
      <c r="F277" s="8"/>
      <c r="G277" s="8"/>
      <c r="H277" s="8"/>
      <c r="I277" s="8"/>
      <c r="J277" s="8"/>
      <c r="K277" s="8"/>
      <c r="L277" s="8"/>
      <c r="M277" s="8"/>
      <c r="N277" s="8"/>
      <c r="O277" s="8"/>
      <c r="P277" s="8"/>
      <c r="Q277" s="11"/>
      <c r="R277" s="11"/>
      <c r="T277" s="9"/>
      <c r="U277" s="9"/>
      <c r="V277" s="9"/>
      <c r="W277" s="9"/>
    </row>
    <row r="278" spans="2:23" hidden="1" x14ac:dyDescent="0.25">
      <c r="B278" s="8"/>
      <c r="C278" s="8"/>
      <c r="D278" s="153"/>
      <c r="E278" s="8"/>
      <c r="F278" s="8"/>
      <c r="G278" s="8"/>
      <c r="H278" s="8"/>
      <c r="I278" s="8"/>
      <c r="J278" s="8"/>
      <c r="K278" s="8"/>
      <c r="L278" s="8"/>
      <c r="M278" s="8"/>
      <c r="N278" s="8"/>
      <c r="O278" s="8"/>
      <c r="P278" s="8"/>
      <c r="Q278" s="11"/>
      <c r="R278" s="11"/>
      <c r="T278" s="9"/>
      <c r="U278" s="9"/>
      <c r="V278" s="9"/>
      <c r="W278" s="9"/>
    </row>
    <row r="279" spans="2:23" hidden="1" x14ac:dyDescent="0.25">
      <c r="B279" s="8"/>
      <c r="C279" s="8"/>
      <c r="D279" s="153"/>
      <c r="E279" s="8"/>
      <c r="F279" s="8"/>
      <c r="G279" s="8"/>
      <c r="H279" s="8"/>
      <c r="I279" s="8"/>
      <c r="J279" s="8"/>
      <c r="K279" s="8"/>
      <c r="L279" s="8"/>
      <c r="M279" s="8"/>
      <c r="N279" s="8"/>
      <c r="O279" s="8"/>
      <c r="P279" s="8"/>
      <c r="Q279" s="11"/>
      <c r="R279" s="11"/>
      <c r="T279" s="9"/>
      <c r="U279" s="9"/>
      <c r="V279" s="9"/>
      <c r="W279" s="9"/>
    </row>
    <row r="280" spans="2:23" hidden="1" x14ac:dyDescent="0.25">
      <c r="B280" s="8"/>
      <c r="C280" s="8"/>
      <c r="D280" s="153"/>
      <c r="E280" s="8"/>
      <c r="F280" s="8"/>
      <c r="G280" s="8"/>
      <c r="H280" s="8"/>
      <c r="I280" s="8"/>
      <c r="J280" s="8"/>
      <c r="K280" s="8"/>
      <c r="L280" s="8"/>
      <c r="M280" s="8"/>
      <c r="N280" s="8"/>
      <c r="O280" s="8"/>
      <c r="P280" s="8"/>
      <c r="Q280" s="11"/>
      <c r="R280" s="11"/>
      <c r="T280" s="9"/>
      <c r="U280" s="9"/>
      <c r="V280" s="9"/>
      <c r="W280" s="9"/>
    </row>
    <row r="281" spans="2:23" hidden="1" x14ac:dyDescent="0.25">
      <c r="B281" s="8"/>
      <c r="C281" s="8"/>
      <c r="D281" s="153"/>
      <c r="E281" s="8"/>
      <c r="F281" s="8"/>
      <c r="G281" s="8"/>
      <c r="H281" s="8"/>
      <c r="I281" s="8"/>
      <c r="J281" s="8"/>
      <c r="K281" s="8"/>
      <c r="L281" s="8"/>
      <c r="M281" s="8"/>
      <c r="N281" s="8"/>
      <c r="O281" s="8"/>
      <c r="P281" s="8"/>
      <c r="Q281" s="11"/>
      <c r="R281" s="11"/>
      <c r="T281" s="9"/>
      <c r="U281" s="9"/>
      <c r="V281" s="9"/>
      <c r="W281" s="9"/>
    </row>
    <row r="282" spans="2:23" hidden="1" x14ac:dyDescent="0.25">
      <c r="B282" s="8"/>
      <c r="C282" s="8"/>
      <c r="D282" s="153"/>
      <c r="E282" s="8"/>
      <c r="F282" s="8"/>
      <c r="G282" s="8"/>
      <c r="H282" s="8"/>
      <c r="I282" s="8"/>
      <c r="J282" s="8"/>
      <c r="K282" s="8"/>
      <c r="L282" s="8"/>
      <c r="M282" s="8"/>
      <c r="N282" s="8"/>
      <c r="O282" s="8"/>
      <c r="P282" s="8"/>
      <c r="Q282" s="11"/>
      <c r="R282" s="11"/>
      <c r="T282" s="9"/>
      <c r="U282" s="9"/>
      <c r="V282" s="9"/>
      <c r="W282" s="9"/>
    </row>
    <row r="283" spans="2:23" hidden="1" x14ac:dyDescent="0.25">
      <c r="B283" s="8"/>
      <c r="C283" s="8"/>
      <c r="D283" s="153"/>
      <c r="E283" s="8"/>
      <c r="F283" s="8"/>
      <c r="G283" s="8"/>
      <c r="H283" s="8"/>
      <c r="I283" s="8"/>
      <c r="J283" s="8"/>
      <c r="K283" s="8"/>
      <c r="L283" s="8"/>
      <c r="M283" s="8"/>
      <c r="N283" s="8"/>
      <c r="O283" s="8"/>
      <c r="P283" s="8"/>
      <c r="Q283" s="11"/>
      <c r="R283" s="11"/>
      <c r="T283" s="9"/>
      <c r="U283" s="9"/>
      <c r="V283" s="9"/>
      <c r="W283" s="9"/>
    </row>
    <row r="284" spans="2:23" hidden="1" x14ac:dyDescent="0.25">
      <c r="B284" s="8"/>
      <c r="C284" s="8"/>
      <c r="D284" s="153"/>
      <c r="E284" s="8"/>
      <c r="F284" s="8"/>
      <c r="G284" s="8"/>
      <c r="H284" s="8"/>
      <c r="I284" s="8"/>
      <c r="J284" s="8"/>
      <c r="K284" s="8"/>
      <c r="L284" s="8"/>
      <c r="M284" s="8"/>
      <c r="N284" s="8"/>
      <c r="O284" s="8"/>
      <c r="P284" s="8"/>
      <c r="Q284" s="11"/>
      <c r="R284" s="11"/>
      <c r="T284" s="9"/>
      <c r="U284" s="9"/>
      <c r="V284" s="9"/>
      <c r="W284" s="9"/>
    </row>
    <row r="285" spans="2:23" hidden="1" x14ac:dyDescent="0.25">
      <c r="B285" s="8"/>
      <c r="C285" s="8"/>
      <c r="D285" s="153"/>
      <c r="E285" s="8"/>
      <c r="F285" s="8"/>
      <c r="G285" s="8"/>
      <c r="H285" s="8"/>
      <c r="I285" s="8"/>
      <c r="J285" s="8"/>
      <c r="K285" s="8"/>
      <c r="L285" s="8"/>
      <c r="M285" s="8"/>
      <c r="N285" s="8"/>
      <c r="O285" s="8"/>
      <c r="P285" s="8"/>
      <c r="Q285" s="11"/>
      <c r="R285" s="11"/>
      <c r="T285" s="9"/>
      <c r="U285" s="9"/>
      <c r="V285" s="9"/>
      <c r="W285" s="9"/>
    </row>
    <row r="286" spans="2:23" hidden="1" x14ac:dyDescent="0.25">
      <c r="B286" s="8"/>
      <c r="C286" s="8"/>
      <c r="D286" s="153"/>
      <c r="E286" s="8"/>
      <c r="F286" s="8"/>
      <c r="G286" s="8"/>
      <c r="H286" s="8"/>
      <c r="I286" s="8"/>
      <c r="J286" s="8"/>
      <c r="K286" s="8"/>
      <c r="L286" s="8"/>
      <c r="M286" s="8"/>
      <c r="N286" s="8"/>
      <c r="O286" s="8"/>
      <c r="P286" s="8"/>
      <c r="Q286" s="11"/>
      <c r="R286" s="11"/>
      <c r="T286" s="9"/>
      <c r="U286" s="9"/>
      <c r="V286" s="9"/>
      <c r="W286" s="9"/>
    </row>
    <row r="287" spans="2:23" hidden="1" x14ac:dyDescent="0.25">
      <c r="B287" s="8"/>
      <c r="C287" s="8"/>
      <c r="D287" s="153"/>
      <c r="E287" s="8"/>
      <c r="F287" s="8"/>
      <c r="G287" s="8"/>
      <c r="H287" s="8"/>
      <c r="I287" s="8"/>
      <c r="J287" s="8"/>
      <c r="K287" s="8"/>
      <c r="L287" s="8"/>
      <c r="M287" s="8"/>
      <c r="N287" s="8"/>
      <c r="O287" s="8"/>
      <c r="P287" s="8"/>
      <c r="Q287" s="11"/>
      <c r="R287" s="11"/>
      <c r="T287" s="9"/>
      <c r="U287" s="9"/>
      <c r="V287" s="9"/>
      <c r="W287" s="9"/>
    </row>
    <row r="288" spans="2:23" hidden="1" x14ac:dyDescent="0.25">
      <c r="B288" s="8"/>
      <c r="C288" s="8"/>
      <c r="D288" s="153"/>
      <c r="E288" s="8"/>
      <c r="F288" s="8"/>
      <c r="G288" s="8"/>
      <c r="H288" s="8"/>
      <c r="I288" s="8"/>
      <c r="J288" s="8"/>
      <c r="K288" s="8"/>
      <c r="L288" s="8"/>
      <c r="M288" s="8"/>
      <c r="N288" s="8"/>
      <c r="O288" s="8"/>
      <c r="P288" s="8"/>
      <c r="Q288" s="11"/>
      <c r="R288" s="11"/>
      <c r="T288" s="9"/>
      <c r="U288" s="9"/>
      <c r="V288" s="9"/>
      <c r="W288" s="9"/>
    </row>
    <row r="289" spans="2:23" hidden="1" x14ac:dyDescent="0.25">
      <c r="B289" s="8"/>
      <c r="C289" s="8"/>
      <c r="D289" s="153"/>
      <c r="E289" s="8"/>
      <c r="F289" s="8"/>
      <c r="G289" s="8"/>
      <c r="H289" s="8"/>
      <c r="I289" s="8"/>
      <c r="J289" s="8"/>
      <c r="K289" s="8"/>
      <c r="L289" s="8"/>
      <c r="M289" s="8"/>
      <c r="N289" s="8"/>
      <c r="O289" s="8"/>
      <c r="P289" s="8"/>
      <c r="Q289" s="11"/>
      <c r="R289" s="11"/>
      <c r="T289" s="9"/>
      <c r="U289" s="9"/>
      <c r="V289" s="9"/>
      <c r="W289" s="9"/>
    </row>
    <row r="290" spans="2:23" hidden="1" x14ac:dyDescent="0.25">
      <c r="B290" s="8"/>
      <c r="C290" s="8"/>
      <c r="D290" s="153"/>
      <c r="E290" s="8"/>
      <c r="F290" s="8"/>
      <c r="G290" s="8"/>
      <c r="H290" s="8"/>
      <c r="I290" s="8"/>
      <c r="J290" s="8"/>
      <c r="K290" s="8"/>
      <c r="L290" s="8"/>
      <c r="M290" s="8"/>
      <c r="N290" s="8"/>
      <c r="O290" s="8"/>
      <c r="P290" s="8"/>
      <c r="Q290" s="11"/>
      <c r="R290" s="11"/>
      <c r="T290" s="9"/>
      <c r="U290" s="9"/>
      <c r="V290" s="9"/>
      <c r="W290" s="9"/>
    </row>
    <row r="291" spans="2:23" hidden="1" x14ac:dyDescent="0.25">
      <c r="B291" s="8"/>
      <c r="C291" s="8"/>
      <c r="D291" s="153"/>
      <c r="E291" s="8"/>
      <c r="F291" s="8"/>
      <c r="G291" s="8"/>
      <c r="H291" s="8"/>
      <c r="I291" s="8"/>
      <c r="J291" s="8"/>
      <c r="K291" s="8"/>
      <c r="L291" s="8"/>
      <c r="M291" s="8"/>
      <c r="N291" s="8"/>
      <c r="O291" s="8"/>
      <c r="P291" s="8"/>
      <c r="Q291" s="11"/>
      <c r="R291" s="11"/>
      <c r="T291" s="9"/>
      <c r="U291" s="9"/>
      <c r="V291" s="9"/>
      <c r="W291" s="9"/>
    </row>
    <row r="292" spans="2:23" hidden="1" x14ac:dyDescent="0.25">
      <c r="B292" s="8"/>
      <c r="C292" s="8"/>
      <c r="D292" s="153"/>
      <c r="E292" s="8"/>
      <c r="F292" s="8"/>
      <c r="G292" s="8"/>
      <c r="H292" s="8"/>
      <c r="I292" s="8"/>
      <c r="J292" s="8"/>
      <c r="K292" s="8"/>
      <c r="L292" s="8"/>
      <c r="M292" s="8"/>
      <c r="N292" s="8"/>
      <c r="O292" s="8"/>
      <c r="P292" s="8"/>
      <c r="Q292" s="11"/>
      <c r="R292" s="11"/>
      <c r="T292" s="9"/>
      <c r="U292" s="9"/>
      <c r="V292" s="9"/>
      <c r="W292" s="9"/>
    </row>
    <row r="293" spans="2:23" hidden="1" x14ac:dyDescent="0.25">
      <c r="B293" s="8"/>
      <c r="C293" s="8"/>
      <c r="D293" s="153"/>
      <c r="E293" s="8"/>
      <c r="F293" s="8"/>
      <c r="G293" s="8"/>
      <c r="H293" s="8"/>
      <c r="I293" s="8"/>
      <c r="J293" s="8"/>
      <c r="K293" s="8"/>
      <c r="L293" s="8"/>
      <c r="M293" s="8"/>
      <c r="N293" s="8"/>
      <c r="O293" s="8"/>
      <c r="P293" s="8"/>
      <c r="Q293" s="11"/>
      <c r="R293" s="11"/>
      <c r="T293" s="9"/>
      <c r="U293" s="9"/>
      <c r="V293" s="9"/>
      <c r="W293" s="9"/>
    </row>
    <row r="294" spans="2:23" hidden="1" x14ac:dyDescent="0.25">
      <c r="B294" s="8"/>
      <c r="C294" s="8"/>
      <c r="D294" s="153"/>
      <c r="E294" s="8"/>
      <c r="F294" s="8"/>
      <c r="G294" s="8"/>
      <c r="H294" s="8"/>
      <c r="I294" s="8"/>
      <c r="J294" s="8"/>
      <c r="K294" s="8"/>
      <c r="L294" s="8"/>
      <c r="M294" s="8"/>
      <c r="N294" s="8"/>
      <c r="O294" s="8"/>
      <c r="P294" s="8"/>
      <c r="Q294" s="11"/>
      <c r="R294" s="11"/>
      <c r="T294" s="9"/>
      <c r="U294" s="9"/>
      <c r="V294" s="9"/>
      <c r="W294" s="9"/>
    </row>
    <row r="295" spans="2:23" hidden="1" x14ac:dyDescent="0.25">
      <c r="B295" s="8"/>
      <c r="C295" s="8"/>
      <c r="D295" s="153"/>
      <c r="E295" s="8"/>
      <c r="F295" s="8"/>
      <c r="G295" s="8"/>
      <c r="H295" s="8"/>
      <c r="I295" s="8"/>
      <c r="J295" s="8"/>
      <c r="K295" s="8"/>
      <c r="L295" s="8"/>
      <c r="M295" s="8"/>
      <c r="N295" s="8"/>
      <c r="O295" s="8"/>
      <c r="P295" s="8"/>
      <c r="Q295" s="11"/>
      <c r="R295" s="11"/>
      <c r="T295" s="9"/>
      <c r="U295" s="9"/>
      <c r="V295" s="9"/>
      <c r="W295" s="9"/>
    </row>
    <row r="296" spans="2:23" hidden="1" x14ac:dyDescent="0.25">
      <c r="B296" s="8"/>
      <c r="C296" s="8"/>
      <c r="D296" s="153"/>
      <c r="E296" s="8"/>
      <c r="F296" s="8"/>
      <c r="G296" s="8"/>
      <c r="H296" s="8"/>
      <c r="I296" s="8"/>
      <c r="J296" s="8"/>
      <c r="K296" s="8"/>
      <c r="L296" s="8"/>
      <c r="M296" s="8"/>
      <c r="N296" s="8"/>
      <c r="O296" s="8"/>
      <c r="P296" s="8"/>
      <c r="Q296" s="11"/>
      <c r="R296" s="11"/>
      <c r="T296" s="9"/>
      <c r="U296" s="9"/>
      <c r="V296" s="9"/>
      <c r="W296" s="9"/>
    </row>
    <row r="297" spans="2:23" hidden="1" x14ac:dyDescent="0.25">
      <c r="B297" s="8"/>
      <c r="C297" s="8"/>
      <c r="D297" s="153"/>
      <c r="E297" s="8"/>
      <c r="F297" s="8"/>
      <c r="G297" s="8"/>
      <c r="H297" s="8"/>
      <c r="I297" s="8"/>
      <c r="J297" s="8"/>
      <c r="K297" s="8"/>
      <c r="L297" s="8"/>
      <c r="M297" s="8"/>
      <c r="N297" s="8"/>
      <c r="O297" s="8"/>
      <c r="P297" s="8"/>
      <c r="Q297" s="11"/>
      <c r="R297" s="11"/>
      <c r="T297" s="9"/>
      <c r="U297" s="9"/>
      <c r="V297" s="9"/>
      <c r="W297" s="9"/>
    </row>
    <row r="298" spans="2:23" hidden="1" x14ac:dyDescent="0.25">
      <c r="B298" s="8"/>
      <c r="C298" s="8"/>
      <c r="D298" s="153"/>
      <c r="E298" s="8"/>
      <c r="F298" s="8"/>
      <c r="G298" s="8"/>
      <c r="H298" s="8"/>
      <c r="I298" s="8"/>
      <c r="J298" s="8"/>
      <c r="K298" s="8"/>
      <c r="L298" s="8"/>
      <c r="M298" s="8"/>
      <c r="N298" s="8"/>
      <c r="O298" s="8"/>
      <c r="P298" s="8"/>
      <c r="Q298" s="11"/>
      <c r="R298" s="11"/>
      <c r="T298" s="9"/>
      <c r="U298" s="9"/>
      <c r="V298" s="9"/>
      <c r="W298" s="9"/>
    </row>
    <row r="299" spans="2:23" hidden="1" x14ac:dyDescent="0.25">
      <c r="B299" s="8"/>
      <c r="C299" s="8"/>
      <c r="D299" s="153"/>
      <c r="E299" s="8"/>
      <c r="F299" s="8"/>
      <c r="G299" s="8"/>
      <c r="H299" s="8"/>
      <c r="I299" s="8"/>
      <c r="J299" s="8"/>
      <c r="K299" s="8"/>
      <c r="L299" s="8"/>
      <c r="M299" s="8"/>
      <c r="N299" s="8"/>
      <c r="O299" s="8"/>
      <c r="P299" s="8"/>
      <c r="Q299" s="11"/>
      <c r="R299" s="11"/>
      <c r="T299" s="9"/>
      <c r="U299" s="9"/>
      <c r="V299" s="9"/>
      <c r="W299" s="9"/>
    </row>
    <row r="300" spans="2:23" hidden="1" x14ac:dyDescent="0.25">
      <c r="B300" s="8"/>
      <c r="C300" s="8"/>
      <c r="D300" s="153"/>
      <c r="E300" s="8"/>
      <c r="F300" s="8"/>
      <c r="G300" s="8"/>
      <c r="H300" s="8"/>
      <c r="I300" s="8"/>
      <c r="J300" s="8"/>
      <c r="K300" s="8"/>
      <c r="L300" s="8"/>
      <c r="M300" s="8"/>
      <c r="N300" s="8"/>
      <c r="O300" s="8"/>
      <c r="P300" s="8"/>
      <c r="Q300" s="11"/>
      <c r="R300" s="11"/>
      <c r="T300" s="9"/>
      <c r="U300" s="9"/>
      <c r="V300" s="9"/>
      <c r="W300" s="9"/>
    </row>
    <row r="301" spans="2:23" hidden="1" x14ac:dyDescent="0.25">
      <c r="B301" s="8"/>
      <c r="C301" s="8"/>
      <c r="D301" s="153"/>
      <c r="E301" s="8"/>
      <c r="F301" s="8"/>
      <c r="G301" s="8"/>
      <c r="H301" s="8"/>
      <c r="I301" s="8"/>
      <c r="J301" s="8"/>
      <c r="K301" s="8"/>
      <c r="L301" s="8"/>
      <c r="M301" s="8"/>
      <c r="N301" s="8"/>
      <c r="O301" s="8"/>
      <c r="P301" s="8"/>
      <c r="Q301" s="11"/>
      <c r="R301" s="11"/>
      <c r="T301" s="9"/>
      <c r="U301" s="9"/>
      <c r="V301" s="9"/>
      <c r="W301" s="9"/>
    </row>
    <row r="302" spans="2:23" hidden="1" x14ac:dyDescent="0.25">
      <c r="B302" s="8"/>
      <c r="C302" s="8"/>
      <c r="D302" s="153"/>
      <c r="E302" s="8"/>
      <c r="F302" s="8"/>
      <c r="G302" s="8"/>
      <c r="H302" s="8"/>
      <c r="I302" s="8"/>
      <c r="J302" s="8"/>
      <c r="K302" s="8"/>
      <c r="L302" s="8"/>
      <c r="M302" s="8"/>
      <c r="N302" s="8"/>
      <c r="O302" s="8"/>
      <c r="P302" s="8"/>
      <c r="Q302" s="11"/>
      <c r="R302" s="11"/>
      <c r="T302" s="9"/>
      <c r="U302" s="9"/>
      <c r="V302" s="9"/>
      <c r="W302" s="9"/>
    </row>
    <row r="303" spans="2:23" hidden="1" x14ac:dyDescent="0.25">
      <c r="B303" s="8"/>
      <c r="C303" s="8"/>
      <c r="D303" s="153"/>
      <c r="E303" s="8"/>
      <c r="F303" s="8"/>
      <c r="G303" s="8"/>
      <c r="H303" s="8"/>
      <c r="I303" s="8"/>
      <c r="J303" s="8"/>
      <c r="K303" s="8"/>
      <c r="L303" s="8"/>
      <c r="M303" s="8"/>
      <c r="N303" s="8"/>
      <c r="O303" s="8"/>
      <c r="P303" s="8"/>
      <c r="Q303" s="11"/>
      <c r="R303" s="11"/>
      <c r="T303" s="9"/>
      <c r="U303" s="9"/>
      <c r="V303" s="9"/>
      <c r="W303" s="9"/>
    </row>
    <row r="304" spans="2:23" hidden="1" x14ac:dyDescent="0.25">
      <c r="B304" s="8"/>
      <c r="C304" s="8"/>
      <c r="D304" s="153"/>
      <c r="E304" s="8"/>
      <c r="F304" s="8"/>
      <c r="G304" s="8"/>
      <c r="H304" s="8"/>
      <c r="I304" s="8"/>
      <c r="J304" s="8"/>
      <c r="K304" s="8"/>
      <c r="L304" s="8"/>
      <c r="M304" s="8"/>
      <c r="N304" s="8"/>
      <c r="O304" s="8"/>
      <c r="P304" s="8"/>
      <c r="Q304" s="11"/>
      <c r="R304" s="11"/>
      <c r="T304" s="9"/>
      <c r="U304" s="9"/>
      <c r="V304" s="9"/>
      <c r="W304" s="9"/>
    </row>
    <row r="305" spans="2:23" hidden="1" x14ac:dyDescent="0.25">
      <c r="B305" s="8"/>
      <c r="C305" s="8"/>
      <c r="D305" s="153"/>
      <c r="E305" s="8"/>
      <c r="F305" s="8"/>
      <c r="G305" s="8"/>
      <c r="H305" s="8"/>
      <c r="I305" s="8"/>
      <c r="J305" s="8"/>
      <c r="K305" s="8"/>
      <c r="L305" s="8"/>
      <c r="M305" s="8"/>
      <c r="N305" s="8"/>
      <c r="O305" s="8"/>
      <c r="P305" s="8"/>
      <c r="Q305" s="11"/>
      <c r="R305" s="11"/>
      <c r="T305" s="9"/>
      <c r="U305" s="9"/>
      <c r="V305" s="9"/>
      <c r="W305" s="9"/>
    </row>
    <row r="306" spans="2:23" hidden="1" x14ac:dyDescent="0.25">
      <c r="B306" s="8"/>
      <c r="C306" s="8"/>
      <c r="D306" s="153"/>
      <c r="E306" s="8"/>
      <c r="F306" s="8"/>
      <c r="G306" s="8"/>
      <c r="H306" s="8"/>
      <c r="I306" s="8"/>
      <c r="J306" s="8"/>
      <c r="K306" s="8"/>
      <c r="L306" s="8"/>
      <c r="M306" s="8"/>
      <c r="N306" s="8"/>
      <c r="O306" s="8"/>
      <c r="P306" s="8"/>
      <c r="Q306" s="11"/>
      <c r="R306" s="11"/>
      <c r="T306" s="9"/>
      <c r="U306" s="9"/>
      <c r="V306" s="9"/>
      <c r="W306" s="9"/>
    </row>
    <row r="307" spans="2:23" hidden="1" x14ac:dyDescent="0.25">
      <c r="B307" s="8"/>
      <c r="C307" s="8"/>
      <c r="D307" s="153"/>
      <c r="E307" s="8"/>
      <c r="F307" s="8"/>
      <c r="G307" s="8"/>
      <c r="H307" s="8"/>
      <c r="I307" s="8"/>
      <c r="J307" s="8"/>
      <c r="K307" s="8"/>
      <c r="L307" s="8"/>
      <c r="M307" s="8"/>
      <c r="N307" s="8"/>
      <c r="O307" s="8"/>
      <c r="P307" s="8"/>
      <c r="Q307" s="11"/>
      <c r="R307" s="11"/>
      <c r="T307" s="9"/>
      <c r="U307" s="9"/>
      <c r="V307" s="9"/>
      <c r="W307" s="9"/>
    </row>
    <row r="308" spans="2:23" hidden="1" x14ac:dyDescent="0.25">
      <c r="B308" s="8"/>
      <c r="C308" s="8"/>
      <c r="D308" s="153"/>
      <c r="E308" s="8"/>
      <c r="F308" s="8"/>
      <c r="G308" s="8"/>
      <c r="H308" s="8"/>
      <c r="I308" s="8"/>
      <c r="J308" s="8"/>
      <c r="K308" s="8"/>
      <c r="L308" s="8"/>
      <c r="M308" s="8"/>
      <c r="N308" s="8"/>
      <c r="O308" s="8"/>
      <c r="P308" s="8"/>
      <c r="Q308" s="11"/>
      <c r="R308" s="11"/>
      <c r="T308" s="9"/>
      <c r="U308" s="9"/>
      <c r="V308" s="9"/>
      <c r="W308" s="9"/>
    </row>
    <row r="309" spans="2:23" hidden="1" x14ac:dyDescent="0.25">
      <c r="B309" s="8"/>
      <c r="C309" s="8"/>
      <c r="D309" s="153"/>
      <c r="E309" s="8"/>
      <c r="F309" s="8"/>
      <c r="G309" s="8"/>
      <c r="H309" s="8"/>
      <c r="I309" s="8"/>
      <c r="J309" s="8"/>
      <c r="K309" s="8"/>
      <c r="L309" s="8"/>
      <c r="M309" s="8"/>
      <c r="N309" s="8"/>
      <c r="O309" s="8"/>
      <c r="P309" s="8"/>
      <c r="Q309" s="11"/>
      <c r="R309" s="11"/>
      <c r="T309" s="9"/>
      <c r="U309" s="9"/>
      <c r="V309" s="9"/>
      <c r="W309" s="9"/>
    </row>
    <row r="310" spans="2:23" hidden="1" x14ac:dyDescent="0.25">
      <c r="B310" s="8"/>
      <c r="C310" s="8"/>
      <c r="D310" s="153"/>
      <c r="E310" s="8"/>
      <c r="F310" s="8"/>
      <c r="G310" s="8"/>
      <c r="H310" s="8"/>
      <c r="I310" s="8"/>
      <c r="J310" s="8"/>
      <c r="K310" s="8"/>
      <c r="L310" s="8"/>
      <c r="M310" s="8"/>
      <c r="N310" s="8"/>
      <c r="O310" s="8"/>
      <c r="P310" s="8"/>
      <c r="Q310" s="11"/>
      <c r="R310" s="11"/>
      <c r="T310" s="9"/>
      <c r="U310" s="9"/>
      <c r="V310" s="9"/>
      <c r="W310" s="9"/>
    </row>
    <row r="311" spans="2:23" hidden="1" x14ac:dyDescent="0.25">
      <c r="B311" s="8"/>
      <c r="C311" s="8"/>
      <c r="D311" s="153"/>
      <c r="E311" s="8"/>
      <c r="F311" s="8"/>
      <c r="G311" s="8"/>
      <c r="H311" s="8"/>
      <c r="I311" s="8"/>
      <c r="J311" s="8"/>
      <c r="K311" s="8"/>
      <c r="L311" s="8"/>
      <c r="M311" s="8"/>
      <c r="N311" s="8"/>
      <c r="O311" s="8"/>
      <c r="P311" s="8"/>
      <c r="Q311" s="11"/>
      <c r="R311" s="11"/>
      <c r="T311" s="9"/>
      <c r="U311" s="9"/>
      <c r="V311" s="9"/>
      <c r="W311" s="9"/>
    </row>
    <row r="312" spans="2:23" hidden="1" x14ac:dyDescent="0.25">
      <c r="B312" s="8"/>
      <c r="C312" s="8"/>
      <c r="D312" s="153"/>
      <c r="E312" s="8"/>
      <c r="F312" s="8"/>
      <c r="G312" s="8"/>
      <c r="H312" s="8"/>
      <c r="I312" s="8"/>
      <c r="J312" s="8"/>
      <c r="K312" s="8"/>
      <c r="L312" s="8"/>
      <c r="M312" s="8"/>
      <c r="N312" s="8"/>
      <c r="O312" s="8"/>
      <c r="P312" s="8"/>
      <c r="Q312" s="11"/>
      <c r="R312" s="11"/>
      <c r="T312" s="9"/>
      <c r="U312" s="9"/>
      <c r="V312" s="9"/>
      <c r="W312" s="9"/>
    </row>
    <row r="313" spans="2:23" hidden="1" x14ac:dyDescent="0.25">
      <c r="B313" s="8"/>
      <c r="C313" s="8"/>
      <c r="D313" s="153"/>
      <c r="E313" s="8"/>
      <c r="F313" s="8"/>
      <c r="G313" s="8"/>
      <c r="H313" s="8"/>
      <c r="I313" s="8"/>
      <c r="J313" s="8"/>
      <c r="K313" s="8"/>
      <c r="L313" s="8"/>
      <c r="M313" s="8"/>
      <c r="N313" s="8"/>
      <c r="O313" s="8"/>
      <c r="P313" s="8"/>
      <c r="Q313" s="11"/>
      <c r="R313" s="11"/>
      <c r="T313" s="9"/>
      <c r="U313" s="9"/>
      <c r="V313" s="9"/>
      <c r="W313" s="9"/>
    </row>
    <row r="314" spans="2:23" hidden="1" x14ac:dyDescent="0.25">
      <c r="B314" s="8"/>
      <c r="C314" s="8"/>
      <c r="D314" s="153"/>
      <c r="E314" s="8"/>
      <c r="F314" s="8"/>
      <c r="G314" s="8"/>
      <c r="H314" s="8"/>
      <c r="I314" s="8"/>
      <c r="J314" s="8"/>
      <c r="K314" s="8"/>
      <c r="L314" s="8"/>
      <c r="M314" s="8"/>
      <c r="N314" s="8"/>
      <c r="O314" s="8"/>
      <c r="P314" s="8"/>
      <c r="Q314" s="11"/>
      <c r="R314" s="11"/>
      <c r="T314" s="9"/>
      <c r="U314" s="9"/>
      <c r="V314" s="9"/>
      <c r="W314" s="9"/>
    </row>
    <row r="315" spans="2:23" hidden="1" x14ac:dyDescent="0.25">
      <c r="B315" s="8"/>
      <c r="C315" s="8"/>
      <c r="D315" s="153"/>
      <c r="E315" s="8"/>
      <c r="F315" s="8"/>
      <c r="G315" s="8"/>
      <c r="H315" s="8"/>
      <c r="I315" s="8"/>
      <c r="J315" s="8"/>
      <c r="K315" s="8"/>
      <c r="L315" s="8"/>
      <c r="M315" s="8"/>
      <c r="N315" s="8"/>
      <c r="O315" s="8"/>
      <c r="P315" s="8"/>
      <c r="Q315" s="11"/>
      <c r="R315" s="11"/>
      <c r="T315" s="9"/>
      <c r="U315" s="9"/>
      <c r="V315" s="9"/>
      <c r="W315" s="9"/>
    </row>
    <row r="316" spans="2:23" hidden="1" x14ac:dyDescent="0.25">
      <c r="B316" s="8"/>
      <c r="C316" s="8"/>
      <c r="D316" s="153"/>
      <c r="E316" s="8"/>
      <c r="F316" s="8"/>
      <c r="G316" s="8"/>
      <c r="H316" s="8"/>
      <c r="I316" s="8"/>
      <c r="J316" s="8"/>
      <c r="K316" s="8"/>
      <c r="L316" s="8"/>
      <c r="M316" s="8"/>
      <c r="N316" s="8"/>
      <c r="O316" s="8"/>
      <c r="P316" s="8"/>
      <c r="Q316" s="11"/>
      <c r="R316" s="11"/>
      <c r="T316" s="9"/>
      <c r="U316" s="9"/>
      <c r="V316" s="9"/>
      <c r="W316" s="9"/>
    </row>
    <row r="317" spans="2:23" hidden="1" x14ac:dyDescent="0.25">
      <c r="B317" s="8"/>
      <c r="C317" s="8"/>
      <c r="D317" s="153"/>
      <c r="E317" s="8"/>
      <c r="F317" s="8"/>
      <c r="G317" s="8"/>
      <c r="H317" s="8"/>
      <c r="I317" s="8"/>
      <c r="J317" s="8"/>
      <c r="K317" s="8"/>
      <c r="L317" s="8"/>
      <c r="M317" s="8"/>
      <c r="N317" s="8"/>
      <c r="O317" s="8"/>
      <c r="P317" s="8"/>
      <c r="Q317" s="11"/>
      <c r="R317" s="11"/>
      <c r="T317" s="9"/>
      <c r="U317" s="9"/>
      <c r="V317" s="9"/>
      <c r="W317" s="9"/>
    </row>
    <row r="318" spans="2:23" hidden="1" x14ac:dyDescent="0.25">
      <c r="B318" s="8"/>
      <c r="C318" s="8"/>
      <c r="D318" s="153"/>
      <c r="E318" s="8"/>
      <c r="F318" s="8"/>
      <c r="G318" s="8"/>
      <c r="H318" s="8"/>
      <c r="I318" s="8"/>
      <c r="J318" s="8"/>
      <c r="K318" s="8"/>
      <c r="L318" s="8"/>
      <c r="M318" s="8"/>
      <c r="N318" s="8"/>
      <c r="O318" s="8"/>
      <c r="P318" s="8"/>
      <c r="Q318" s="11"/>
      <c r="R318" s="11"/>
      <c r="T318" s="9"/>
      <c r="U318" s="9"/>
      <c r="V318" s="9"/>
      <c r="W318" s="9"/>
    </row>
    <row r="319" spans="2:23" hidden="1" x14ac:dyDescent="0.25">
      <c r="B319" s="8"/>
      <c r="C319" s="8"/>
      <c r="D319" s="153"/>
      <c r="E319" s="8"/>
      <c r="F319" s="8"/>
      <c r="G319" s="8"/>
      <c r="H319" s="8"/>
      <c r="I319" s="8"/>
      <c r="J319" s="8"/>
      <c r="K319" s="8"/>
      <c r="L319" s="8"/>
      <c r="M319" s="8"/>
      <c r="N319" s="8"/>
      <c r="O319" s="8"/>
      <c r="P319" s="8"/>
      <c r="Q319" s="11"/>
      <c r="R319" s="11"/>
      <c r="T319" s="9"/>
      <c r="U319" s="9"/>
      <c r="V319" s="9"/>
      <c r="W319" s="9"/>
    </row>
    <row r="320" spans="2:23" hidden="1" x14ac:dyDescent="0.25">
      <c r="B320" s="8"/>
      <c r="C320" s="8"/>
      <c r="D320" s="153"/>
      <c r="E320" s="8"/>
      <c r="F320" s="8"/>
      <c r="G320" s="8"/>
      <c r="H320" s="8"/>
      <c r="I320" s="8"/>
      <c r="J320" s="8"/>
      <c r="K320" s="8"/>
      <c r="L320" s="8"/>
      <c r="M320" s="8"/>
      <c r="N320" s="8"/>
      <c r="O320" s="8"/>
      <c r="P320" s="8"/>
      <c r="Q320" s="11"/>
      <c r="R320" s="11"/>
      <c r="T320" s="9"/>
      <c r="U320" s="9"/>
      <c r="V320" s="9"/>
      <c r="W320" s="9"/>
    </row>
    <row r="321" spans="2:23" hidden="1" x14ac:dyDescent="0.25">
      <c r="B321" s="8"/>
      <c r="C321" s="8"/>
      <c r="D321" s="153"/>
      <c r="E321" s="8"/>
      <c r="F321" s="8"/>
      <c r="G321" s="8"/>
      <c r="H321" s="8"/>
      <c r="I321" s="8"/>
      <c r="J321" s="8"/>
      <c r="K321" s="8"/>
      <c r="L321" s="8"/>
      <c r="M321" s="8"/>
      <c r="N321" s="8"/>
      <c r="O321" s="8"/>
      <c r="P321" s="8"/>
      <c r="Q321" s="11"/>
      <c r="R321" s="11"/>
      <c r="T321" s="9"/>
      <c r="U321" s="9"/>
      <c r="V321" s="9"/>
      <c r="W321" s="9"/>
    </row>
    <row r="322" spans="2:23" hidden="1" x14ac:dyDescent="0.25">
      <c r="B322" s="8"/>
      <c r="C322" s="8"/>
      <c r="D322" s="153"/>
      <c r="E322" s="8"/>
      <c r="F322" s="8"/>
      <c r="G322" s="8"/>
      <c r="H322" s="8"/>
      <c r="I322" s="8"/>
      <c r="J322" s="8"/>
      <c r="K322" s="8"/>
      <c r="L322" s="8"/>
      <c r="M322" s="8"/>
      <c r="N322" s="8"/>
      <c r="O322" s="8"/>
      <c r="P322" s="8"/>
      <c r="Q322" s="11"/>
      <c r="R322" s="11"/>
      <c r="T322" s="9"/>
      <c r="U322" s="9"/>
      <c r="V322" s="9"/>
      <c r="W322" s="9"/>
    </row>
    <row r="323" spans="2:23" hidden="1" x14ac:dyDescent="0.25">
      <c r="B323" s="8"/>
      <c r="C323" s="8"/>
      <c r="D323" s="153"/>
      <c r="E323" s="8"/>
      <c r="F323" s="8"/>
      <c r="G323" s="8"/>
      <c r="H323" s="8"/>
      <c r="I323" s="8"/>
      <c r="J323" s="8"/>
      <c r="K323" s="8"/>
      <c r="L323" s="8"/>
      <c r="M323" s="8"/>
      <c r="N323" s="8"/>
      <c r="O323" s="8"/>
      <c r="P323" s="8"/>
      <c r="Q323" s="11"/>
      <c r="R323" s="11"/>
      <c r="T323" s="9"/>
      <c r="U323" s="9"/>
      <c r="V323" s="9"/>
      <c r="W323" s="9"/>
    </row>
    <row r="324" spans="2:23" hidden="1" x14ac:dyDescent="0.25">
      <c r="B324" s="8"/>
      <c r="C324" s="8"/>
      <c r="D324" s="153"/>
      <c r="E324" s="8"/>
      <c r="F324" s="8"/>
      <c r="G324" s="8"/>
      <c r="H324" s="8"/>
      <c r="I324" s="8"/>
      <c r="J324" s="8"/>
      <c r="K324" s="8"/>
      <c r="L324" s="8"/>
      <c r="M324" s="8"/>
      <c r="N324" s="8"/>
      <c r="O324" s="8"/>
      <c r="P324" s="8"/>
      <c r="Q324" s="11"/>
      <c r="R324" s="11"/>
      <c r="T324" s="9"/>
      <c r="U324" s="9"/>
      <c r="V324" s="9"/>
      <c r="W324" s="9"/>
    </row>
    <row r="325" spans="2:23" hidden="1" x14ac:dyDescent="0.25">
      <c r="B325" s="8"/>
      <c r="C325" s="8"/>
      <c r="D325" s="153"/>
      <c r="E325" s="8"/>
      <c r="F325" s="8"/>
      <c r="G325" s="8"/>
      <c r="H325" s="8"/>
      <c r="I325" s="8"/>
      <c r="J325" s="8"/>
      <c r="K325" s="8"/>
      <c r="L325" s="8"/>
      <c r="M325" s="8"/>
      <c r="N325" s="8"/>
      <c r="O325" s="8"/>
      <c r="P325" s="8"/>
      <c r="Q325" s="11"/>
      <c r="R325" s="11"/>
      <c r="T325" s="9"/>
      <c r="U325" s="9"/>
      <c r="V325" s="9"/>
      <c r="W325" s="9"/>
    </row>
    <row r="326" spans="2:23" hidden="1" x14ac:dyDescent="0.25">
      <c r="B326" s="8"/>
      <c r="C326" s="8"/>
      <c r="D326" s="153"/>
      <c r="E326" s="8"/>
      <c r="F326" s="8"/>
      <c r="G326" s="8"/>
      <c r="H326" s="8"/>
      <c r="I326" s="8"/>
      <c r="J326" s="8"/>
      <c r="K326" s="8"/>
      <c r="L326" s="8"/>
      <c r="M326" s="8"/>
      <c r="N326" s="8"/>
      <c r="O326" s="8"/>
      <c r="P326" s="8"/>
      <c r="Q326" s="11"/>
      <c r="R326" s="11"/>
      <c r="T326" s="9"/>
      <c r="U326" s="9"/>
      <c r="V326" s="9"/>
      <c r="W326" s="9"/>
    </row>
    <row r="327" spans="2:23" hidden="1" x14ac:dyDescent="0.25">
      <c r="B327" s="8"/>
      <c r="C327" s="8"/>
      <c r="D327" s="153"/>
      <c r="E327" s="8"/>
      <c r="F327" s="8"/>
      <c r="G327" s="8"/>
      <c r="H327" s="8"/>
      <c r="I327" s="8"/>
      <c r="J327" s="8"/>
      <c r="K327" s="8"/>
      <c r="L327" s="8"/>
      <c r="M327" s="8"/>
      <c r="N327" s="8"/>
      <c r="O327" s="8"/>
      <c r="P327" s="8"/>
      <c r="Q327" s="11"/>
      <c r="R327" s="11"/>
      <c r="T327" s="9"/>
      <c r="U327" s="9"/>
      <c r="V327" s="9"/>
      <c r="W327" s="9"/>
    </row>
    <row r="328" spans="2:23" hidden="1" x14ac:dyDescent="0.25">
      <c r="B328" s="8"/>
      <c r="C328" s="8"/>
      <c r="D328" s="153"/>
      <c r="E328" s="8"/>
      <c r="F328" s="8"/>
      <c r="G328" s="8"/>
      <c r="H328" s="8"/>
      <c r="I328" s="8"/>
      <c r="J328" s="8"/>
      <c r="K328" s="8"/>
      <c r="L328" s="8"/>
      <c r="M328" s="8"/>
      <c r="N328" s="8"/>
      <c r="O328" s="8"/>
      <c r="P328" s="8"/>
      <c r="Q328" s="11"/>
      <c r="R328" s="11"/>
      <c r="T328" s="9"/>
      <c r="U328" s="9"/>
      <c r="V328" s="9"/>
      <c r="W328" s="9"/>
    </row>
    <row r="329" spans="2:23" hidden="1" x14ac:dyDescent="0.25">
      <c r="B329" s="8"/>
      <c r="C329" s="8"/>
      <c r="D329" s="153"/>
      <c r="E329" s="8"/>
      <c r="F329" s="8"/>
      <c r="G329" s="8"/>
      <c r="H329" s="8"/>
      <c r="I329" s="8"/>
      <c r="J329" s="8"/>
      <c r="K329" s="8"/>
      <c r="L329" s="8"/>
      <c r="M329" s="8"/>
      <c r="N329" s="8"/>
      <c r="O329" s="8"/>
      <c r="P329" s="8"/>
      <c r="Q329" s="11"/>
      <c r="R329" s="11"/>
      <c r="T329" s="9"/>
      <c r="U329" s="9"/>
      <c r="V329" s="9"/>
      <c r="W329" s="9"/>
    </row>
    <row r="330" spans="2:23" hidden="1" x14ac:dyDescent="0.25">
      <c r="B330" s="8"/>
      <c r="C330" s="8"/>
      <c r="D330" s="153"/>
      <c r="E330" s="8"/>
      <c r="F330" s="8"/>
      <c r="G330" s="8"/>
      <c r="H330" s="8"/>
      <c r="I330" s="8"/>
      <c r="J330" s="8"/>
      <c r="K330" s="8"/>
      <c r="L330" s="8"/>
      <c r="M330" s="8"/>
      <c r="N330" s="8"/>
      <c r="O330" s="8"/>
      <c r="P330" s="8"/>
      <c r="Q330" s="11"/>
      <c r="R330" s="11"/>
      <c r="T330" s="9"/>
      <c r="U330" s="9"/>
      <c r="V330" s="9"/>
      <c r="W330" s="9"/>
    </row>
    <row r="331" spans="2:23" hidden="1" x14ac:dyDescent="0.25">
      <c r="B331" s="8"/>
      <c r="C331" s="8"/>
      <c r="D331" s="153"/>
      <c r="E331" s="8"/>
      <c r="F331" s="8"/>
      <c r="G331" s="8"/>
      <c r="H331" s="8"/>
      <c r="I331" s="8"/>
      <c r="J331" s="8"/>
      <c r="K331" s="8"/>
      <c r="L331" s="8"/>
      <c r="M331" s="8"/>
      <c r="N331" s="8"/>
      <c r="O331" s="8"/>
      <c r="P331" s="8"/>
      <c r="Q331" s="11"/>
      <c r="R331" s="11"/>
      <c r="T331" s="9"/>
      <c r="U331" s="9"/>
      <c r="V331" s="9"/>
      <c r="W331" s="9"/>
    </row>
    <row r="332" spans="2:23" hidden="1" x14ac:dyDescent="0.25">
      <c r="B332" s="8"/>
      <c r="C332" s="8"/>
      <c r="D332" s="153"/>
      <c r="E332" s="8"/>
      <c r="F332" s="8"/>
      <c r="G332" s="8"/>
      <c r="H332" s="8"/>
      <c r="I332" s="8"/>
      <c r="J332" s="8"/>
      <c r="K332" s="8"/>
      <c r="L332" s="8"/>
      <c r="M332" s="8"/>
      <c r="N332" s="8"/>
      <c r="O332" s="8"/>
      <c r="P332" s="8"/>
      <c r="Q332" s="11"/>
      <c r="R332" s="11"/>
      <c r="T332" s="9"/>
      <c r="U332" s="9"/>
      <c r="V332" s="9"/>
      <c r="W332" s="9"/>
    </row>
    <row r="333" spans="2:23" hidden="1" x14ac:dyDescent="0.25">
      <c r="B333" s="8"/>
      <c r="C333" s="8"/>
      <c r="D333" s="153"/>
      <c r="E333" s="8"/>
      <c r="F333" s="8"/>
      <c r="G333" s="8"/>
      <c r="H333" s="8"/>
      <c r="I333" s="8"/>
      <c r="J333" s="8"/>
      <c r="K333" s="8"/>
      <c r="L333" s="8"/>
      <c r="M333" s="8"/>
      <c r="N333" s="8"/>
      <c r="O333" s="8"/>
      <c r="P333" s="8"/>
      <c r="Q333" s="11"/>
      <c r="R333" s="11"/>
      <c r="T333" s="9"/>
      <c r="U333" s="9"/>
      <c r="V333" s="9"/>
      <c r="W333" s="9"/>
    </row>
    <row r="334" spans="2:23" hidden="1" x14ac:dyDescent="0.25">
      <c r="B334" s="8"/>
      <c r="C334" s="8"/>
      <c r="D334" s="153"/>
      <c r="E334" s="8"/>
      <c r="F334" s="8"/>
      <c r="G334" s="8"/>
      <c r="H334" s="8"/>
      <c r="I334" s="8"/>
      <c r="J334" s="8"/>
      <c r="K334" s="8"/>
      <c r="L334" s="8"/>
      <c r="M334" s="8"/>
      <c r="N334" s="8"/>
      <c r="O334" s="8"/>
      <c r="P334" s="8"/>
      <c r="Q334" s="11"/>
      <c r="R334" s="11"/>
      <c r="T334" s="9"/>
      <c r="U334" s="9"/>
      <c r="V334" s="9"/>
      <c r="W334" s="9"/>
    </row>
    <row r="335" spans="2:23" hidden="1" x14ac:dyDescent="0.25">
      <c r="B335" s="8"/>
      <c r="C335" s="8"/>
      <c r="D335" s="153"/>
      <c r="E335" s="8"/>
      <c r="F335" s="8"/>
      <c r="G335" s="8"/>
      <c r="H335" s="8"/>
      <c r="I335" s="8"/>
      <c r="J335" s="8"/>
      <c r="K335" s="8"/>
      <c r="L335" s="8"/>
      <c r="M335" s="8"/>
      <c r="N335" s="8"/>
      <c r="O335" s="8"/>
      <c r="P335" s="8"/>
      <c r="Q335" s="11"/>
      <c r="R335" s="11"/>
      <c r="T335" s="9"/>
      <c r="U335" s="9"/>
      <c r="V335" s="9"/>
      <c r="W335" s="9"/>
    </row>
    <row r="336" spans="2:23" hidden="1" x14ac:dyDescent="0.25">
      <c r="B336" s="8"/>
      <c r="C336" s="8"/>
      <c r="D336" s="153"/>
      <c r="E336" s="8"/>
      <c r="F336" s="8"/>
      <c r="G336" s="8"/>
      <c r="H336" s="8"/>
      <c r="I336" s="8"/>
      <c r="J336" s="8"/>
      <c r="K336" s="8"/>
      <c r="L336" s="8"/>
      <c r="M336" s="8"/>
      <c r="N336" s="8"/>
      <c r="O336" s="8"/>
      <c r="P336" s="8"/>
      <c r="Q336" s="11"/>
      <c r="R336" s="11"/>
      <c r="T336" s="9"/>
      <c r="U336" s="9"/>
      <c r="V336" s="9"/>
      <c r="W336" s="9"/>
    </row>
    <row r="337" spans="2:23" hidden="1" x14ac:dyDescent="0.25">
      <c r="B337" s="8"/>
      <c r="C337" s="8"/>
      <c r="D337" s="153"/>
      <c r="E337" s="8"/>
      <c r="F337" s="8"/>
      <c r="G337" s="8"/>
      <c r="H337" s="8"/>
      <c r="I337" s="8"/>
      <c r="J337" s="8"/>
      <c r="K337" s="8"/>
      <c r="L337" s="8"/>
      <c r="M337" s="8"/>
      <c r="N337" s="8"/>
      <c r="O337" s="8"/>
      <c r="P337" s="8"/>
      <c r="Q337" s="11"/>
      <c r="R337" s="11"/>
      <c r="T337" s="9"/>
      <c r="U337" s="9"/>
      <c r="V337" s="9"/>
      <c r="W337" s="9"/>
    </row>
    <row r="338" spans="2:23" hidden="1" x14ac:dyDescent="0.25">
      <c r="B338" s="8"/>
      <c r="C338" s="8"/>
      <c r="D338" s="153"/>
      <c r="E338" s="8"/>
      <c r="F338" s="8"/>
      <c r="G338" s="8"/>
      <c r="H338" s="8"/>
      <c r="I338" s="8"/>
      <c r="J338" s="8"/>
      <c r="K338" s="8"/>
      <c r="L338" s="8"/>
      <c r="M338" s="8"/>
      <c r="N338" s="8"/>
      <c r="O338" s="8"/>
      <c r="P338" s="8"/>
      <c r="Q338" s="11"/>
      <c r="R338" s="11"/>
      <c r="T338" s="9"/>
      <c r="U338" s="9"/>
      <c r="V338" s="9"/>
      <c r="W338" s="9"/>
    </row>
    <row r="339" spans="2:23" hidden="1" x14ac:dyDescent="0.25">
      <c r="B339" s="8"/>
      <c r="C339" s="8"/>
      <c r="D339" s="153"/>
      <c r="E339" s="8"/>
      <c r="F339" s="8"/>
      <c r="G339" s="8"/>
      <c r="H339" s="8"/>
      <c r="I339" s="8"/>
      <c r="J339" s="8"/>
      <c r="K339" s="8"/>
      <c r="L339" s="8"/>
      <c r="M339" s="8"/>
      <c r="N339" s="8"/>
      <c r="O339" s="8"/>
      <c r="P339" s="8"/>
      <c r="Q339" s="11"/>
      <c r="R339" s="11"/>
      <c r="T339" s="9"/>
      <c r="U339" s="9"/>
      <c r="V339" s="9"/>
      <c r="W339" s="9"/>
    </row>
    <row r="340" spans="2:23" hidden="1" x14ac:dyDescent="0.25">
      <c r="B340" s="8"/>
      <c r="C340" s="8"/>
      <c r="D340" s="153"/>
      <c r="E340" s="8"/>
      <c r="F340" s="8"/>
      <c r="G340" s="8"/>
      <c r="H340" s="8"/>
      <c r="I340" s="8"/>
      <c r="J340" s="8"/>
      <c r="K340" s="8"/>
      <c r="L340" s="8"/>
      <c r="M340" s="8"/>
      <c r="N340" s="8"/>
      <c r="O340" s="8"/>
      <c r="P340" s="8"/>
      <c r="Q340" s="11"/>
      <c r="R340" s="11"/>
      <c r="T340" s="9"/>
      <c r="U340" s="9"/>
      <c r="V340" s="9"/>
      <c r="W340" s="9"/>
    </row>
    <row r="341" spans="2:23" hidden="1" x14ac:dyDescent="0.25">
      <c r="B341" s="8"/>
      <c r="C341" s="8"/>
      <c r="D341" s="153"/>
      <c r="E341" s="8"/>
      <c r="F341" s="8"/>
      <c r="G341" s="8"/>
      <c r="H341" s="8"/>
      <c r="I341" s="8"/>
      <c r="J341" s="8"/>
      <c r="K341" s="8"/>
      <c r="L341" s="8"/>
      <c r="M341" s="8"/>
      <c r="N341" s="8"/>
      <c r="O341" s="8"/>
      <c r="P341" s="8"/>
      <c r="Q341" s="11"/>
      <c r="R341" s="11"/>
      <c r="T341" s="9"/>
      <c r="U341" s="9"/>
      <c r="V341" s="9"/>
      <c r="W341" s="9"/>
    </row>
    <row r="342" spans="2:23" hidden="1" x14ac:dyDescent="0.25">
      <c r="B342" s="8"/>
      <c r="C342" s="8"/>
      <c r="D342" s="153"/>
      <c r="E342" s="8"/>
      <c r="F342" s="8"/>
      <c r="G342" s="8"/>
      <c r="H342" s="8"/>
      <c r="I342" s="8"/>
      <c r="J342" s="8"/>
      <c r="K342" s="8"/>
      <c r="L342" s="8"/>
      <c r="M342" s="8"/>
      <c r="N342" s="8"/>
      <c r="O342" s="8"/>
      <c r="P342" s="8"/>
      <c r="Q342" s="11"/>
      <c r="R342" s="11"/>
      <c r="T342" s="9"/>
      <c r="U342" s="9"/>
      <c r="V342" s="9"/>
      <c r="W342" s="9"/>
    </row>
    <row r="343" spans="2:23" hidden="1" x14ac:dyDescent="0.25">
      <c r="B343" s="8"/>
      <c r="C343" s="8"/>
      <c r="D343" s="153"/>
      <c r="E343" s="8"/>
      <c r="F343" s="8"/>
      <c r="G343" s="8"/>
      <c r="H343" s="8"/>
      <c r="I343" s="8"/>
      <c r="J343" s="8"/>
      <c r="K343" s="8"/>
      <c r="L343" s="8"/>
      <c r="M343" s="8"/>
      <c r="N343" s="8"/>
      <c r="O343" s="8"/>
      <c r="P343" s="8"/>
      <c r="Q343" s="11"/>
      <c r="R343" s="11"/>
      <c r="T343" s="9"/>
      <c r="U343" s="9"/>
      <c r="V343" s="9"/>
      <c r="W343" s="9"/>
    </row>
    <row r="344" spans="2:23" hidden="1" x14ac:dyDescent="0.25">
      <c r="B344" s="8"/>
      <c r="C344" s="8"/>
      <c r="D344" s="153"/>
      <c r="E344" s="8"/>
      <c r="F344" s="8"/>
      <c r="G344" s="8"/>
      <c r="H344" s="8"/>
      <c r="I344" s="8"/>
      <c r="J344" s="8"/>
      <c r="K344" s="8"/>
      <c r="L344" s="8"/>
      <c r="M344" s="8"/>
      <c r="N344" s="8"/>
      <c r="O344" s="8"/>
      <c r="P344" s="8"/>
      <c r="Q344" s="11"/>
      <c r="R344" s="11"/>
      <c r="T344" s="9"/>
      <c r="U344" s="9"/>
      <c r="V344" s="9"/>
      <c r="W344" s="9"/>
    </row>
    <row r="345" spans="2:23" hidden="1" x14ac:dyDescent="0.25">
      <c r="B345" s="8"/>
      <c r="C345" s="8"/>
      <c r="D345" s="153"/>
      <c r="E345" s="8"/>
      <c r="F345" s="8"/>
      <c r="G345" s="8"/>
      <c r="H345" s="8"/>
      <c r="I345" s="8"/>
      <c r="J345" s="8"/>
      <c r="K345" s="8"/>
      <c r="L345" s="8"/>
      <c r="M345" s="8"/>
      <c r="N345" s="8"/>
      <c r="O345" s="8"/>
      <c r="P345" s="8"/>
      <c r="Q345" s="11"/>
      <c r="R345" s="11"/>
      <c r="T345" s="9"/>
      <c r="U345" s="9"/>
      <c r="V345" s="9"/>
      <c r="W345" s="9"/>
    </row>
    <row r="346" spans="2:23" hidden="1" x14ac:dyDescent="0.25">
      <c r="B346" s="8"/>
      <c r="C346" s="8"/>
      <c r="D346" s="153"/>
      <c r="E346" s="8"/>
      <c r="F346" s="8"/>
      <c r="G346" s="8"/>
      <c r="H346" s="8"/>
      <c r="I346" s="8"/>
      <c r="J346" s="8"/>
      <c r="K346" s="8"/>
      <c r="L346" s="8"/>
      <c r="M346" s="8"/>
      <c r="N346" s="8"/>
      <c r="O346" s="8"/>
      <c r="P346" s="8"/>
      <c r="Q346" s="11"/>
      <c r="R346" s="11"/>
      <c r="T346" s="9"/>
      <c r="U346" s="9"/>
      <c r="V346" s="9"/>
      <c r="W346" s="9"/>
    </row>
    <row r="347" spans="2:23" hidden="1" x14ac:dyDescent="0.25">
      <c r="B347" s="8"/>
      <c r="C347" s="8"/>
      <c r="D347" s="153"/>
      <c r="E347" s="8"/>
      <c r="F347" s="8"/>
      <c r="G347" s="8"/>
      <c r="H347" s="8"/>
      <c r="I347" s="8"/>
      <c r="J347" s="8"/>
      <c r="K347" s="8"/>
      <c r="L347" s="8"/>
      <c r="M347" s="8"/>
      <c r="N347" s="8"/>
      <c r="O347" s="8"/>
      <c r="P347" s="8"/>
      <c r="Q347" s="11"/>
      <c r="R347" s="11"/>
      <c r="T347" s="9"/>
      <c r="U347" s="9"/>
      <c r="V347" s="9"/>
      <c r="W347" s="9"/>
    </row>
    <row r="348" spans="2:23" hidden="1" x14ac:dyDescent="0.25">
      <c r="B348" s="8"/>
      <c r="C348" s="8"/>
      <c r="D348" s="153"/>
      <c r="E348" s="8"/>
      <c r="F348" s="8"/>
      <c r="G348" s="8"/>
      <c r="H348" s="8"/>
      <c r="I348" s="8"/>
      <c r="J348" s="8"/>
      <c r="K348" s="8"/>
      <c r="L348" s="8"/>
      <c r="M348" s="8"/>
      <c r="N348" s="8"/>
      <c r="O348" s="8"/>
      <c r="P348" s="8"/>
      <c r="Q348" s="11"/>
      <c r="R348" s="11"/>
      <c r="T348" s="9"/>
      <c r="U348" s="9"/>
      <c r="V348" s="9"/>
      <c r="W348" s="9"/>
    </row>
    <row r="349" spans="2:23" hidden="1" x14ac:dyDescent="0.25">
      <c r="B349" s="8"/>
      <c r="C349" s="8"/>
      <c r="D349" s="153"/>
      <c r="E349" s="8"/>
      <c r="F349" s="8"/>
      <c r="G349" s="8"/>
      <c r="H349" s="8"/>
      <c r="I349" s="8"/>
      <c r="J349" s="8"/>
      <c r="K349" s="8"/>
      <c r="L349" s="8"/>
      <c r="M349" s="8"/>
      <c r="N349" s="8"/>
      <c r="O349" s="8"/>
      <c r="P349" s="8"/>
      <c r="Q349" s="11"/>
      <c r="R349" s="11"/>
      <c r="T349" s="9"/>
      <c r="U349" s="9"/>
      <c r="V349" s="9"/>
      <c r="W349" s="9"/>
    </row>
    <row r="350" spans="2:23" hidden="1" x14ac:dyDescent="0.25">
      <c r="B350" s="8"/>
      <c r="C350" s="8"/>
      <c r="D350" s="153"/>
      <c r="E350" s="8"/>
      <c r="F350" s="8"/>
      <c r="G350" s="8"/>
      <c r="H350" s="8"/>
      <c r="I350" s="8"/>
      <c r="J350" s="8"/>
      <c r="K350" s="8"/>
      <c r="L350" s="8"/>
      <c r="M350" s="8"/>
      <c r="N350" s="8"/>
      <c r="O350" s="8"/>
      <c r="P350" s="8"/>
      <c r="Q350" s="11"/>
      <c r="R350" s="11"/>
      <c r="T350" s="9"/>
      <c r="U350" s="9"/>
      <c r="V350" s="9"/>
      <c r="W350" s="9"/>
    </row>
    <row r="351" spans="2:23" hidden="1" x14ac:dyDescent="0.25">
      <c r="B351" s="8"/>
      <c r="C351" s="8"/>
      <c r="D351" s="153"/>
      <c r="E351" s="8"/>
      <c r="F351" s="8"/>
      <c r="G351" s="8"/>
      <c r="H351" s="8"/>
      <c r="I351" s="8"/>
      <c r="J351" s="8"/>
      <c r="K351" s="8"/>
      <c r="L351" s="8"/>
      <c r="M351" s="8"/>
      <c r="N351" s="8"/>
      <c r="O351" s="8"/>
      <c r="P351" s="8"/>
      <c r="Q351" s="11"/>
      <c r="R351" s="11"/>
      <c r="T351" s="9"/>
      <c r="U351" s="9"/>
      <c r="V351" s="9"/>
      <c r="W351" s="9"/>
    </row>
    <row r="352" spans="2:23" hidden="1" x14ac:dyDescent="0.25">
      <c r="B352" s="8"/>
      <c r="C352" s="8"/>
      <c r="D352" s="153"/>
      <c r="E352" s="8"/>
      <c r="F352" s="8"/>
      <c r="G352" s="8"/>
      <c r="H352" s="8"/>
      <c r="I352" s="8"/>
      <c r="J352" s="8"/>
      <c r="K352" s="8"/>
      <c r="L352" s="8"/>
      <c r="M352" s="8"/>
      <c r="N352" s="8"/>
      <c r="O352" s="8"/>
      <c r="P352" s="8"/>
      <c r="Q352" s="11"/>
      <c r="R352" s="11"/>
      <c r="T352" s="9"/>
      <c r="U352" s="9"/>
      <c r="V352" s="9"/>
      <c r="W352" s="9"/>
    </row>
    <row r="353" spans="2:23" hidden="1" x14ac:dyDescent="0.25">
      <c r="B353" s="8"/>
      <c r="C353" s="8"/>
      <c r="D353" s="153"/>
      <c r="E353" s="8"/>
      <c r="F353" s="8"/>
      <c r="G353" s="8"/>
      <c r="H353" s="8"/>
      <c r="I353" s="8"/>
      <c r="J353" s="8"/>
      <c r="K353" s="8"/>
      <c r="L353" s="8"/>
      <c r="M353" s="8"/>
      <c r="N353" s="8"/>
      <c r="O353" s="8"/>
      <c r="P353" s="8"/>
      <c r="Q353" s="11"/>
      <c r="R353" s="11"/>
      <c r="T353" s="9"/>
      <c r="U353" s="9"/>
      <c r="V353" s="9"/>
      <c r="W353" s="9"/>
    </row>
    <row r="354" spans="2:23" hidden="1" x14ac:dyDescent="0.25">
      <c r="B354" s="8"/>
      <c r="C354" s="8"/>
      <c r="D354" s="153"/>
      <c r="E354" s="8"/>
      <c r="F354" s="8"/>
      <c r="G354" s="8"/>
      <c r="H354" s="8"/>
      <c r="I354" s="8"/>
      <c r="J354" s="8"/>
      <c r="K354" s="8"/>
      <c r="L354" s="8"/>
      <c r="M354" s="8"/>
      <c r="N354" s="8"/>
      <c r="O354" s="8"/>
      <c r="P354" s="8"/>
      <c r="Q354" s="11"/>
      <c r="R354" s="11"/>
      <c r="T354" s="9"/>
      <c r="U354" s="9"/>
      <c r="V354" s="9"/>
      <c r="W354" s="9"/>
    </row>
    <row r="355" spans="2:23" hidden="1" x14ac:dyDescent="0.25">
      <c r="B355" s="8"/>
      <c r="C355" s="8"/>
      <c r="D355" s="153"/>
      <c r="E355" s="8"/>
      <c r="F355" s="8"/>
      <c r="G355" s="8"/>
      <c r="H355" s="8"/>
      <c r="I355" s="8"/>
      <c r="J355" s="8"/>
      <c r="K355" s="8"/>
      <c r="L355" s="8"/>
      <c r="M355" s="8"/>
      <c r="N355" s="8"/>
      <c r="O355" s="8"/>
      <c r="P355" s="8"/>
      <c r="Q355" s="11"/>
      <c r="R355" s="11"/>
      <c r="T355" s="9"/>
      <c r="U355" s="9"/>
      <c r="V355" s="9"/>
      <c r="W355" s="9"/>
    </row>
    <row r="356" spans="2:23" hidden="1" x14ac:dyDescent="0.25">
      <c r="B356" s="8"/>
      <c r="C356" s="8"/>
      <c r="D356" s="153"/>
      <c r="E356" s="8"/>
      <c r="F356" s="8"/>
      <c r="G356" s="8"/>
      <c r="H356" s="8"/>
      <c r="I356" s="8"/>
      <c r="J356" s="8"/>
      <c r="K356" s="8"/>
      <c r="L356" s="8"/>
      <c r="M356" s="8"/>
      <c r="N356" s="8"/>
      <c r="O356" s="8"/>
      <c r="P356" s="8"/>
      <c r="Q356" s="11"/>
      <c r="R356" s="11"/>
      <c r="T356" s="9"/>
      <c r="U356" s="9"/>
      <c r="V356" s="9"/>
      <c r="W356" s="9"/>
    </row>
    <row r="357" spans="2:23" hidden="1" x14ac:dyDescent="0.25">
      <c r="B357" s="8"/>
      <c r="C357" s="8"/>
      <c r="D357" s="153"/>
      <c r="E357" s="8"/>
      <c r="F357" s="8"/>
      <c r="G357" s="8"/>
      <c r="H357" s="8"/>
      <c r="I357" s="8"/>
      <c r="J357" s="8"/>
      <c r="K357" s="8"/>
      <c r="L357" s="8"/>
      <c r="M357" s="8"/>
      <c r="N357" s="8"/>
      <c r="O357" s="8"/>
      <c r="P357" s="8"/>
      <c r="Q357" s="11"/>
      <c r="R357" s="11"/>
      <c r="T357" s="9"/>
      <c r="U357" s="9"/>
      <c r="V357" s="9"/>
      <c r="W357" s="9"/>
    </row>
    <row r="358" spans="2:23" hidden="1" x14ac:dyDescent="0.25">
      <c r="B358" s="8"/>
      <c r="C358" s="8"/>
      <c r="D358" s="153"/>
      <c r="E358" s="8"/>
      <c r="F358" s="8"/>
      <c r="G358" s="8"/>
      <c r="H358" s="8"/>
      <c r="I358" s="8"/>
      <c r="J358" s="8"/>
      <c r="K358" s="8"/>
      <c r="L358" s="8"/>
      <c r="M358" s="8"/>
      <c r="N358" s="8"/>
      <c r="O358" s="8"/>
      <c r="P358" s="8"/>
      <c r="Q358" s="11"/>
      <c r="R358" s="11"/>
      <c r="T358" s="9"/>
      <c r="U358" s="9"/>
      <c r="V358" s="9"/>
      <c r="W358" s="9"/>
    </row>
    <row r="359" spans="2:23" hidden="1" x14ac:dyDescent="0.25">
      <c r="B359" s="8"/>
      <c r="C359" s="8"/>
      <c r="D359" s="153"/>
      <c r="E359" s="8"/>
      <c r="F359" s="8"/>
      <c r="G359" s="8"/>
      <c r="H359" s="8"/>
      <c r="I359" s="8"/>
      <c r="J359" s="8"/>
      <c r="K359" s="8"/>
      <c r="L359" s="8"/>
      <c r="M359" s="8"/>
      <c r="N359" s="8"/>
      <c r="O359" s="8"/>
      <c r="P359" s="8"/>
      <c r="Q359" s="11"/>
      <c r="R359" s="11"/>
      <c r="T359" s="9"/>
      <c r="U359" s="9"/>
      <c r="V359" s="9"/>
      <c r="W359" s="9"/>
    </row>
    <row r="360" spans="2:23" hidden="1" x14ac:dyDescent="0.25">
      <c r="B360" s="8"/>
      <c r="C360" s="8"/>
      <c r="D360" s="153"/>
      <c r="E360" s="8"/>
      <c r="F360" s="8"/>
      <c r="G360" s="8"/>
      <c r="H360" s="8"/>
      <c r="I360" s="8"/>
      <c r="J360" s="8"/>
      <c r="K360" s="8"/>
      <c r="L360" s="8"/>
      <c r="M360" s="8"/>
      <c r="N360" s="8"/>
      <c r="O360" s="8"/>
      <c r="P360" s="8"/>
      <c r="Q360" s="11"/>
      <c r="R360" s="11"/>
      <c r="T360" s="9"/>
      <c r="U360" s="9"/>
      <c r="V360" s="9"/>
      <c r="W360" s="9"/>
    </row>
    <row r="361" spans="2:23" hidden="1" x14ac:dyDescent="0.25">
      <c r="B361" s="8"/>
      <c r="C361" s="8"/>
      <c r="D361" s="153"/>
      <c r="E361" s="8"/>
      <c r="F361" s="8"/>
      <c r="G361" s="8"/>
      <c r="H361" s="8"/>
      <c r="I361" s="8"/>
      <c r="J361" s="8"/>
      <c r="K361" s="8"/>
      <c r="L361" s="8"/>
      <c r="M361" s="8"/>
      <c r="N361" s="8"/>
      <c r="O361" s="8"/>
      <c r="P361" s="8"/>
      <c r="Q361" s="11"/>
      <c r="R361" s="11"/>
      <c r="T361" s="9"/>
      <c r="U361" s="9"/>
      <c r="V361" s="9"/>
      <c r="W361" s="9"/>
    </row>
    <row r="362" spans="2:23" hidden="1" x14ac:dyDescent="0.25">
      <c r="B362" s="8"/>
      <c r="C362" s="8"/>
      <c r="D362" s="153"/>
      <c r="E362" s="8"/>
      <c r="F362" s="8"/>
      <c r="G362" s="8"/>
      <c r="H362" s="8"/>
      <c r="I362" s="8"/>
      <c r="J362" s="8"/>
      <c r="K362" s="8"/>
      <c r="L362" s="8"/>
      <c r="M362" s="8"/>
      <c r="N362" s="8"/>
      <c r="O362" s="8"/>
      <c r="P362" s="8"/>
      <c r="Q362" s="11"/>
      <c r="R362" s="11"/>
      <c r="T362" s="9"/>
      <c r="U362" s="9"/>
      <c r="V362" s="9"/>
      <c r="W362" s="9"/>
    </row>
    <row r="363" spans="2:23" hidden="1" x14ac:dyDescent="0.25">
      <c r="B363" s="8"/>
      <c r="C363" s="8"/>
      <c r="D363" s="153"/>
      <c r="E363" s="8"/>
      <c r="F363" s="8"/>
      <c r="G363" s="8"/>
      <c r="H363" s="8"/>
      <c r="I363" s="8"/>
      <c r="J363" s="8"/>
      <c r="K363" s="8"/>
      <c r="L363" s="8"/>
      <c r="M363" s="8"/>
      <c r="N363" s="8"/>
      <c r="O363" s="8"/>
      <c r="P363" s="8"/>
      <c r="Q363" s="11"/>
      <c r="R363" s="11"/>
      <c r="T363" s="9"/>
      <c r="U363" s="9"/>
      <c r="V363" s="9"/>
      <c r="W363" s="9"/>
    </row>
    <row r="364" spans="2:23" hidden="1" x14ac:dyDescent="0.25">
      <c r="B364" s="8"/>
      <c r="C364" s="8"/>
      <c r="D364" s="153"/>
      <c r="E364" s="8"/>
      <c r="F364" s="8"/>
      <c r="G364" s="8"/>
      <c r="H364" s="8"/>
      <c r="I364" s="8"/>
      <c r="J364" s="8"/>
      <c r="K364" s="8"/>
      <c r="L364" s="8"/>
      <c r="M364" s="8"/>
      <c r="N364" s="8"/>
      <c r="O364" s="8"/>
      <c r="P364" s="8"/>
      <c r="Q364" s="11"/>
      <c r="R364" s="11"/>
      <c r="T364" s="9"/>
      <c r="U364" s="9"/>
      <c r="V364" s="9"/>
      <c r="W364" s="9"/>
    </row>
    <row r="365" spans="2:23" hidden="1" x14ac:dyDescent="0.25">
      <c r="B365" s="8"/>
      <c r="C365" s="8"/>
      <c r="D365" s="153"/>
      <c r="E365" s="8"/>
      <c r="F365" s="8"/>
      <c r="G365" s="8"/>
      <c r="H365" s="8"/>
      <c r="I365" s="8"/>
      <c r="J365" s="8"/>
      <c r="K365" s="8"/>
      <c r="L365" s="8"/>
      <c r="M365" s="8"/>
      <c r="N365" s="8"/>
      <c r="O365" s="8"/>
      <c r="P365" s="8"/>
      <c r="Q365" s="11"/>
      <c r="R365" s="11"/>
      <c r="T365" s="9"/>
      <c r="U365" s="9"/>
      <c r="V365" s="9"/>
      <c r="W365" s="9"/>
    </row>
    <row r="366" spans="2:23" hidden="1" x14ac:dyDescent="0.25">
      <c r="B366" s="8"/>
      <c r="C366" s="8"/>
      <c r="D366" s="153"/>
      <c r="E366" s="8"/>
      <c r="F366" s="8"/>
      <c r="G366" s="8"/>
      <c r="H366" s="8"/>
      <c r="I366" s="8"/>
      <c r="J366" s="8"/>
      <c r="K366" s="8"/>
      <c r="L366" s="8"/>
      <c r="M366" s="8"/>
      <c r="N366" s="8"/>
      <c r="O366" s="8"/>
      <c r="P366" s="8"/>
      <c r="Q366" s="11"/>
      <c r="R366" s="11"/>
      <c r="T366" s="9"/>
      <c r="U366" s="9"/>
      <c r="V366" s="9"/>
      <c r="W366" s="9"/>
    </row>
    <row r="367" spans="2:23" hidden="1" x14ac:dyDescent="0.25">
      <c r="B367" s="8"/>
      <c r="C367" s="8"/>
      <c r="D367" s="153"/>
      <c r="E367" s="8"/>
      <c r="F367" s="8"/>
      <c r="G367" s="8"/>
      <c r="H367" s="8"/>
      <c r="I367" s="8"/>
      <c r="J367" s="8"/>
      <c r="K367" s="8"/>
      <c r="L367" s="8"/>
      <c r="M367" s="8"/>
      <c r="N367" s="8"/>
      <c r="O367" s="8"/>
      <c r="P367" s="8"/>
      <c r="Q367" s="11"/>
      <c r="R367" s="11"/>
      <c r="T367" s="9"/>
      <c r="U367" s="9"/>
      <c r="V367" s="9"/>
      <c r="W367" s="9"/>
    </row>
    <row r="368" spans="2:23" hidden="1" x14ac:dyDescent="0.25">
      <c r="B368" s="8"/>
      <c r="C368" s="8"/>
      <c r="D368" s="153"/>
      <c r="E368" s="8"/>
      <c r="F368" s="8"/>
      <c r="G368" s="8"/>
      <c r="H368" s="8"/>
      <c r="I368" s="8"/>
      <c r="J368" s="8"/>
      <c r="K368" s="8"/>
      <c r="L368" s="8"/>
      <c r="M368" s="8"/>
      <c r="N368" s="8"/>
      <c r="O368" s="8"/>
      <c r="P368" s="8"/>
      <c r="Q368" s="11"/>
      <c r="R368" s="11"/>
      <c r="T368" s="9"/>
      <c r="U368" s="9"/>
      <c r="V368" s="9"/>
      <c r="W368" s="9"/>
    </row>
    <row r="369" spans="2:23" hidden="1" x14ac:dyDescent="0.25">
      <c r="B369" s="8"/>
      <c r="C369" s="8"/>
      <c r="D369" s="153"/>
      <c r="E369" s="8"/>
      <c r="F369" s="8"/>
      <c r="G369" s="8"/>
      <c r="H369" s="8"/>
      <c r="I369" s="8"/>
      <c r="J369" s="8"/>
      <c r="K369" s="8"/>
      <c r="L369" s="8"/>
      <c r="M369" s="8"/>
      <c r="N369" s="8"/>
      <c r="O369" s="8"/>
      <c r="P369" s="8"/>
      <c r="Q369" s="11"/>
      <c r="R369" s="11"/>
      <c r="T369" s="9"/>
      <c r="U369" s="9"/>
      <c r="V369" s="9"/>
      <c r="W369" s="9"/>
    </row>
    <row r="370" spans="2:23" hidden="1" x14ac:dyDescent="0.25">
      <c r="B370" s="8"/>
      <c r="C370" s="8"/>
      <c r="D370" s="153"/>
      <c r="E370" s="8"/>
      <c r="F370" s="8"/>
      <c r="G370" s="8"/>
      <c r="H370" s="8"/>
      <c r="I370" s="8"/>
      <c r="J370" s="8"/>
      <c r="K370" s="8"/>
      <c r="L370" s="8"/>
      <c r="M370" s="8"/>
      <c r="N370" s="8"/>
      <c r="O370" s="8"/>
      <c r="P370" s="8"/>
      <c r="Q370" s="11"/>
      <c r="R370" s="11"/>
      <c r="T370" s="9"/>
      <c r="U370" s="9"/>
      <c r="V370" s="9"/>
      <c r="W370" s="9"/>
    </row>
    <row r="371" spans="2:23" hidden="1" x14ac:dyDescent="0.25">
      <c r="B371" s="8"/>
      <c r="C371" s="8"/>
      <c r="D371" s="153"/>
      <c r="E371" s="8"/>
      <c r="F371" s="8"/>
      <c r="G371" s="8"/>
      <c r="H371" s="8"/>
      <c r="I371" s="8"/>
      <c r="J371" s="8"/>
      <c r="K371" s="8"/>
      <c r="L371" s="8"/>
      <c r="M371" s="8"/>
      <c r="N371" s="8"/>
      <c r="O371" s="8"/>
      <c r="P371" s="8"/>
      <c r="Q371" s="11"/>
      <c r="R371" s="11"/>
      <c r="T371" s="9"/>
      <c r="U371" s="9"/>
      <c r="V371" s="9"/>
      <c r="W371" s="9"/>
    </row>
    <row r="372" spans="2:23" hidden="1" x14ac:dyDescent="0.25">
      <c r="B372" s="8"/>
      <c r="C372" s="8"/>
      <c r="D372" s="153"/>
      <c r="E372" s="8"/>
      <c r="F372" s="8"/>
      <c r="G372" s="8"/>
      <c r="H372" s="8"/>
      <c r="I372" s="8"/>
      <c r="J372" s="8"/>
      <c r="K372" s="8"/>
      <c r="L372" s="8"/>
      <c r="M372" s="8"/>
      <c r="N372" s="8"/>
      <c r="O372" s="8"/>
      <c r="P372" s="8"/>
      <c r="Q372" s="11"/>
      <c r="R372" s="11"/>
      <c r="T372" s="9"/>
      <c r="U372" s="9"/>
      <c r="V372" s="9"/>
      <c r="W372" s="9"/>
    </row>
    <row r="373" spans="2:23" hidden="1" x14ac:dyDescent="0.25">
      <c r="B373" s="8"/>
      <c r="C373" s="8"/>
      <c r="D373" s="153"/>
      <c r="E373" s="8"/>
      <c r="F373" s="8"/>
      <c r="G373" s="8"/>
      <c r="H373" s="8"/>
      <c r="I373" s="8"/>
      <c r="J373" s="8"/>
      <c r="K373" s="8"/>
      <c r="L373" s="8"/>
      <c r="M373" s="8"/>
      <c r="N373" s="8"/>
      <c r="O373" s="8"/>
      <c r="P373" s="8"/>
      <c r="Q373" s="11"/>
      <c r="R373" s="11"/>
      <c r="T373" s="9"/>
      <c r="U373" s="9"/>
      <c r="V373" s="9"/>
      <c r="W373" s="9"/>
    </row>
    <row r="374" spans="2:23" hidden="1" x14ac:dyDescent="0.25">
      <c r="B374" s="8"/>
      <c r="C374" s="8"/>
      <c r="D374" s="153"/>
      <c r="E374" s="8"/>
      <c r="F374" s="8"/>
      <c r="G374" s="8"/>
      <c r="H374" s="8"/>
      <c r="I374" s="8"/>
      <c r="J374" s="8"/>
      <c r="K374" s="8"/>
      <c r="L374" s="8"/>
      <c r="M374" s="8"/>
      <c r="N374" s="8"/>
      <c r="O374" s="8"/>
      <c r="P374" s="8"/>
      <c r="Q374" s="11"/>
      <c r="R374" s="11"/>
      <c r="T374" s="9"/>
      <c r="U374" s="9"/>
      <c r="V374" s="9"/>
      <c r="W374" s="9"/>
    </row>
    <row r="375" spans="2:23" hidden="1" x14ac:dyDescent="0.25">
      <c r="B375" s="8"/>
      <c r="C375" s="8"/>
      <c r="D375" s="153"/>
      <c r="E375" s="8"/>
      <c r="F375" s="8"/>
      <c r="G375" s="8"/>
      <c r="H375" s="8"/>
      <c r="I375" s="8"/>
      <c r="J375" s="8"/>
      <c r="K375" s="8"/>
      <c r="L375" s="8"/>
      <c r="M375" s="8"/>
      <c r="N375" s="8"/>
      <c r="O375" s="8"/>
      <c r="P375" s="8"/>
      <c r="Q375" s="11"/>
      <c r="R375" s="11"/>
      <c r="T375" s="9"/>
      <c r="U375" s="9"/>
      <c r="V375" s="9"/>
      <c r="W375" s="9"/>
    </row>
    <row r="376" spans="2:23" hidden="1" x14ac:dyDescent="0.25">
      <c r="B376" s="8"/>
      <c r="C376" s="8"/>
      <c r="D376" s="153"/>
      <c r="E376" s="8"/>
      <c r="F376" s="8"/>
      <c r="G376" s="8"/>
      <c r="H376" s="8"/>
      <c r="I376" s="8"/>
      <c r="J376" s="8"/>
      <c r="K376" s="8"/>
      <c r="L376" s="8"/>
      <c r="M376" s="8"/>
      <c r="N376" s="8"/>
      <c r="O376" s="8"/>
      <c r="P376" s="8"/>
      <c r="Q376" s="11"/>
      <c r="R376" s="11"/>
      <c r="T376" s="9"/>
      <c r="U376" s="9"/>
      <c r="V376" s="9"/>
      <c r="W376" s="9"/>
    </row>
    <row r="377" spans="2:23" hidden="1" x14ac:dyDescent="0.25">
      <c r="B377" s="8"/>
      <c r="C377" s="8"/>
      <c r="D377" s="153"/>
      <c r="E377" s="8"/>
      <c r="F377" s="8"/>
      <c r="G377" s="8"/>
      <c r="H377" s="8"/>
      <c r="I377" s="8"/>
      <c r="J377" s="8"/>
      <c r="K377" s="8"/>
      <c r="L377" s="8"/>
      <c r="M377" s="8"/>
      <c r="N377" s="8"/>
      <c r="O377" s="8"/>
      <c r="P377" s="8"/>
      <c r="Q377" s="11"/>
      <c r="R377" s="11"/>
      <c r="T377" s="9"/>
      <c r="U377" s="9"/>
      <c r="V377" s="9"/>
      <c r="W377" s="9"/>
    </row>
    <row r="378" spans="2:23" hidden="1" x14ac:dyDescent="0.25">
      <c r="B378" s="8"/>
      <c r="C378" s="8"/>
      <c r="D378" s="153"/>
      <c r="E378" s="8"/>
      <c r="F378" s="8"/>
      <c r="G378" s="8"/>
      <c r="H378" s="8"/>
      <c r="I378" s="8"/>
      <c r="J378" s="8"/>
      <c r="K378" s="8"/>
      <c r="L378" s="8"/>
      <c r="M378" s="8"/>
      <c r="N378" s="8"/>
      <c r="O378" s="8"/>
      <c r="P378" s="8"/>
      <c r="Q378" s="11"/>
      <c r="R378" s="11"/>
      <c r="T378" s="9"/>
      <c r="U378" s="9"/>
      <c r="V378" s="9"/>
      <c r="W378" s="9"/>
    </row>
    <row r="379" spans="2:23" hidden="1" x14ac:dyDescent="0.25">
      <c r="B379" s="8"/>
      <c r="C379" s="8"/>
      <c r="D379" s="153"/>
      <c r="E379" s="8"/>
      <c r="F379" s="8"/>
      <c r="G379" s="8"/>
      <c r="H379" s="8"/>
      <c r="I379" s="8"/>
      <c r="J379" s="8"/>
      <c r="K379" s="8"/>
      <c r="L379" s="8"/>
      <c r="M379" s="8"/>
      <c r="N379" s="8"/>
      <c r="O379" s="8"/>
      <c r="P379" s="8"/>
      <c r="Q379" s="11"/>
      <c r="R379" s="11"/>
      <c r="T379" s="9"/>
      <c r="U379" s="9"/>
      <c r="V379" s="9"/>
      <c r="W379" s="9"/>
    </row>
    <row r="380" spans="2:23" hidden="1" x14ac:dyDescent="0.25">
      <c r="B380" s="8"/>
      <c r="C380" s="8"/>
      <c r="D380" s="153"/>
      <c r="E380" s="8"/>
      <c r="F380" s="8"/>
      <c r="G380" s="8"/>
      <c r="H380" s="8"/>
      <c r="I380" s="8"/>
      <c r="J380" s="8"/>
      <c r="K380" s="8"/>
      <c r="L380" s="8"/>
      <c r="M380" s="8"/>
      <c r="N380" s="8"/>
      <c r="O380" s="8"/>
      <c r="P380" s="8"/>
      <c r="Q380" s="11"/>
      <c r="R380" s="11"/>
      <c r="T380" s="9"/>
      <c r="U380" s="9"/>
      <c r="V380" s="9"/>
      <c r="W380" s="9"/>
    </row>
    <row r="381" spans="2:23" hidden="1" x14ac:dyDescent="0.25">
      <c r="B381" s="8"/>
      <c r="C381" s="8"/>
      <c r="D381" s="153"/>
      <c r="E381" s="8"/>
      <c r="F381" s="8"/>
      <c r="G381" s="8"/>
      <c r="H381" s="8"/>
      <c r="I381" s="8"/>
      <c r="J381" s="8"/>
      <c r="K381" s="8"/>
      <c r="L381" s="8"/>
      <c r="M381" s="8"/>
      <c r="N381" s="8"/>
      <c r="O381" s="8"/>
      <c r="P381" s="8"/>
      <c r="Q381" s="11"/>
      <c r="R381" s="11"/>
      <c r="T381" s="9"/>
      <c r="U381" s="9"/>
      <c r="V381" s="9"/>
      <c r="W381" s="9"/>
    </row>
    <row r="382" spans="2:23" hidden="1" x14ac:dyDescent="0.25">
      <c r="B382" s="8"/>
      <c r="C382" s="8"/>
      <c r="D382" s="153"/>
      <c r="E382" s="8"/>
      <c r="F382" s="8"/>
      <c r="G382" s="8"/>
      <c r="H382" s="8"/>
      <c r="I382" s="8"/>
      <c r="J382" s="8"/>
      <c r="K382" s="8"/>
      <c r="L382" s="8"/>
      <c r="M382" s="8"/>
      <c r="N382" s="8"/>
      <c r="O382" s="8"/>
      <c r="P382" s="8"/>
      <c r="Q382" s="11"/>
      <c r="R382" s="11"/>
      <c r="T382" s="9"/>
      <c r="U382" s="9"/>
      <c r="V382" s="9"/>
      <c r="W382" s="9"/>
    </row>
    <row r="383" spans="2:23" hidden="1" x14ac:dyDescent="0.25">
      <c r="B383" s="8"/>
      <c r="C383" s="8"/>
      <c r="D383" s="153"/>
      <c r="E383" s="8"/>
      <c r="F383" s="8"/>
      <c r="G383" s="8"/>
      <c r="H383" s="8"/>
      <c r="I383" s="8"/>
      <c r="J383" s="8"/>
      <c r="K383" s="8"/>
      <c r="L383" s="8"/>
      <c r="M383" s="8"/>
      <c r="N383" s="8"/>
      <c r="O383" s="8"/>
      <c r="P383" s="8"/>
      <c r="Q383" s="11"/>
      <c r="R383" s="11"/>
      <c r="T383" s="9"/>
      <c r="U383" s="9"/>
      <c r="V383" s="9"/>
      <c r="W383" s="9"/>
    </row>
    <row r="384" spans="2:23" hidden="1" x14ac:dyDescent="0.25">
      <c r="B384" s="8"/>
      <c r="C384" s="8"/>
      <c r="D384" s="153"/>
      <c r="E384" s="8"/>
      <c r="F384" s="8"/>
      <c r="G384" s="8"/>
      <c r="H384" s="8"/>
      <c r="I384" s="8"/>
      <c r="J384" s="8"/>
      <c r="K384" s="8"/>
      <c r="L384" s="8"/>
      <c r="M384" s="8"/>
      <c r="N384" s="8"/>
      <c r="O384" s="8"/>
      <c r="P384" s="8"/>
      <c r="Q384" s="11"/>
      <c r="R384" s="11"/>
      <c r="T384" s="9"/>
      <c r="U384" s="9"/>
      <c r="V384" s="9"/>
      <c r="W384" s="9"/>
    </row>
    <row r="385" spans="2:23" hidden="1" x14ac:dyDescent="0.25">
      <c r="B385" s="8"/>
      <c r="C385" s="8"/>
      <c r="D385" s="153"/>
      <c r="E385" s="8"/>
      <c r="F385" s="8"/>
      <c r="G385" s="8"/>
      <c r="H385" s="8"/>
      <c r="I385" s="8"/>
      <c r="J385" s="8"/>
      <c r="K385" s="8"/>
      <c r="L385" s="8"/>
      <c r="M385" s="8"/>
      <c r="N385" s="8"/>
      <c r="O385" s="8"/>
      <c r="P385" s="8"/>
      <c r="Q385" s="11"/>
      <c r="R385" s="11"/>
      <c r="T385" s="9"/>
      <c r="U385" s="9"/>
      <c r="V385" s="9"/>
      <c r="W385" s="9"/>
    </row>
    <row r="386" spans="2:23" hidden="1" x14ac:dyDescent="0.25">
      <c r="B386" s="8"/>
      <c r="C386" s="8"/>
      <c r="D386" s="153"/>
      <c r="E386" s="8"/>
      <c r="F386" s="8"/>
      <c r="G386" s="8"/>
      <c r="H386" s="8"/>
      <c r="I386" s="8"/>
      <c r="J386" s="8"/>
      <c r="K386" s="8"/>
      <c r="L386" s="8"/>
      <c r="M386" s="8"/>
      <c r="N386" s="8"/>
      <c r="O386" s="8"/>
      <c r="P386" s="8"/>
      <c r="Q386" s="11"/>
      <c r="R386" s="11"/>
      <c r="T386" s="9"/>
      <c r="U386" s="9"/>
      <c r="V386" s="9"/>
      <c r="W386" s="9"/>
    </row>
    <row r="387" spans="2:23" hidden="1" x14ac:dyDescent="0.25">
      <c r="B387" s="8"/>
      <c r="C387" s="8"/>
      <c r="D387" s="153"/>
      <c r="E387" s="8"/>
      <c r="F387" s="8"/>
      <c r="G387" s="8"/>
      <c r="H387" s="8"/>
      <c r="I387" s="8"/>
      <c r="J387" s="8"/>
      <c r="K387" s="8"/>
      <c r="L387" s="8"/>
      <c r="M387" s="8"/>
      <c r="N387" s="8"/>
      <c r="O387" s="8"/>
      <c r="P387" s="8"/>
      <c r="Q387" s="11"/>
      <c r="R387" s="11"/>
      <c r="T387" s="9"/>
      <c r="U387" s="9"/>
      <c r="V387" s="9"/>
      <c r="W387" s="9"/>
    </row>
    <row r="388" spans="2:23" hidden="1" x14ac:dyDescent="0.25">
      <c r="B388" s="8"/>
      <c r="C388" s="8"/>
      <c r="D388" s="153"/>
      <c r="E388" s="8"/>
      <c r="F388" s="8"/>
      <c r="G388" s="8"/>
      <c r="H388" s="8"/>
      <c r="I388" s="8"/>
      <c r="J388" s="8"/>
      <c r="K388" s="8"/>
      <c r="L388" s="8"/>
      <c r="M388" s="8"/>
      <c r="N388" s="8"/>
      <c r="O388" s="8"/>
      <c r="P388" s="8"/>
      <c r="Q388" s="11"/>
      <c r="R388" s="11"/>
      <c r="T388" s="9"/>
      <c r="U388" s="9"/>
      <c r="V388" s="9"/>
      <c r="W388" s="9"/>
    </row>
    <row r="389" spans="2:23" hidden="1" x14ac:dyDescent="0.25">
      <c r="B389" s="8"/>
      <c r="C389" s="8"/>
      <c r="D389" s="153"/>
      <c r="E389" s="8"/>
      <c r="F389" s="8"/>
      <c r="G389" s="8"/>
      <c r="H389" s="8"/>
      <c r="I389" s="8"/>
      <c r="J389" s="8"/>
      <c r="K389" s="8"/>
      <c r="L389" s="8"/>
      <c r="M389" s="8"/>
      <c r="N389" s="8"/>
      <c r="O389" s="8"/>
      <c r="P389" s="8"/>
      <c r="Q389" s="11"/>
      <c r="R389" s="11"/>
      <c r="T389" s="9"/>
      <c r="U389" s="9"/>
      <c r="V389" s="9"/>
      <c r="W389" s="9"/>
    </row>
    <row r="390" spans="2:23" hidden="1" x14ac:dyDescent="0.25">
      <c r="B390" s="8"/>
      <c r="C390" s="8"/>
      <c r="D390" s="153"/>
      <c r="E390" s="8"/>
      <c r="F390" s="8"/>
      <c r="G390" s="8"/>
      <c r="H390" s="8"/>
      <c r="I390" s="8"/>
      <c r="J390" s="8"/>
      <c r="K390" s="8"/>
      <c r="L390" s="8"/>
      <c r="M390" s="8"/>
      <c r="N390" s="8"/>
      <c r="O390" s="8"/>
      <c r="P390" s="8"/>
      <c r="Q390" s="11"/>
      <c r="R390" s="11"/>
      <c r="T390" s="9"/>
      <c r="U390" s="9"/>
      <c r="V390" s="9"/>
      <c r="W390" s="9"/>
    </row>
    <row r="391" spans="2:23" hidden="1" x14ac:dyDescent="0.25">
      <c r="B391" s="8"/>
      <c r="C391" s="8"/>
      <c r="D391" s="153"/>
      <c r="E391" s="8"/>
      <c r="F391" s="8"/>
      <c r="G391" s="8"/>
      <c r="H391" s="8"/>
      <c r="I391" s="8"/>
      <c r="J391" s="8"/>
      <c r="K391" s="8"/>
      <c r="L391" s="8"/>
      <c r="M391" s="8"/>
      <c r="N391" s="8"/>
      <c r="O391" s="8"/>
      <c r="P391" s="8"/>
      <c r="Q391" s="11"/>
      <c r="R391" s="11"/>
      <c r="T391" s="9"/>
      <c r="U391" s="9"/>
      <c r="V391" s="9"/>
      <c r="W391" s="9"/>
    </row>
    <row r="392" spans="2:23" hidden="1" x14ac:dyDescent="0.25">
      <c r="B392" s="8"/>
      <c r="C392" s="8"/>
      <c r="D392" s="153"/>
      <c r="E392" s="8"/>
      <c r="F392" s="8"/>
      <c r="G392" s="8"/>
      <c r="H392" s="8"/>
      <c r="I392" s="8"/>
      <c r="J392" s="8"/>
      <c r="K392" s="8"/>
      <c r="L392" s="8"/>
      <c r="M392" s="8"/>
      <c r="N392" s="8"/>
      <c r="O392" s="8"/>
      <c r="P392" s="8"/>
      <c r="Q392" s="11"/>
      <c r="R392" s="11"/>
      <c r="T392" s="9"/>
      <c r="U392" s="9"/>
      <c r="V392" s="9"/>
      <c r="W392" s="9"/>
    </row>
    <row r="393" spans="2:23" hidden="1" x14ac:dyDescent="0.25">
      <c r="B393" s="8"/>
      <c r="C393" s="8"/>
      <c r="D393" s="153"/>
      <c r="E393" s="8"/>
      <c r="F393" s="8"/>
      <c r="G393" s="8"/>
      <c r="H393" s="8"/>
      <c r="I393" s="8"/>
      <c r="J393" s="8"/>
      <c r="K393" s="8"/>
      <c r="L393" s="8"/>
      <c r="M393" s="8"/>
      <c r="N393" s="8"/>
      <c r="O393" s="8"/>
      <c r="P393" s="8"/>
      <c r="Q393" s="11"/>
      <c r="R393" s="11"/>
      <c r="T393" s="9"/>
      <c r="U393" s="9"/>
      <c r="V393" s="9"/>
      <c r="W393" s="9"/>
    </row>
    <row r="394" spans="2:23" hidden="1" x14ac:dyDescent="0.25">
      <c r="B394" s="8"/>
      <c r="C394" s="8"/>
      <c r="D394" s="153"/>
      <c r="E394" s="8"/>
      <c r="F394" s="8"/>
      <c r="G394" s="8"/>
      <c r="H394" s="8"/>
      <c r="I394" s="8"/>
      <c r="J394" s="8"/>
      <c r="K394" s="8"/>
      <c r="L394" s="8"/>
      <c r="M394" s="8"/>
      <c r="N394" s="8"/>
      <c r="O394" s="8"/>
      <c r="P394" s="8"/>
      <c r="Q394" s="11"/>
      <c r="R394" s="11"/>
      <c r="T394" s="9"/>
      <c r="U394" s="9"/>
      <c r="V394" s="9"/>
      <c r="W394" s="9"/>
    </row>
    <row r="395" spans="2:23" hidden="1" x14ac:dyDescent="0.25">
      <c r="B395" s="8"/>
      <c r="C395" s="8"/>
      <c r="D395" s="153"/>
      <c r="E395" s="8"/>
      <c r="F395" s="8"/>
      <c r="G395" s="8"/>
      <c r="H395" s="8"/>
      <c r="I395" s="8"/>
      <c r="J395" s="8"/>
      <c r="K395" s="8"/>
      <c r="L395" s="8"/>
      <c r="M395" s="8"/>
      <c r="N395" s="8"/>
      <c r="O395" s="8"/>
      <c r="P395" s="8"/>
      <c r="Q395" s="11"/>
      <c r="R395" s="11"/>
      <c r="T395" s="9"/>
      <c r="U395" s="9"/>
      <c r="V395" s="9"/>
      <c r="W395" s="9"/>
    </row>
    <row r="396" spans="2:23" hidden="1" x14ac:dyDescent="0.25">
      <c r="B396" s="8"/>
      <c r="C396" s="8"/>
      <c r="D396" s="153"/>
      <c r="E396" s="8"/>
      <c r="F396" s="8"/>
      <c r="G396" s="8"/>
      <c r="H396" s="8"/>
      <c r="I396" s="8"/>
      <c r="J396" s="8"/>
      <c r="K396" s="8"/>
      <c r="L396" s="8"/>
      <c r="M396" s="8"/>
      <c r="N396" s="8"/>
      <c r="O396" s="8"/>
      <c r="P396" s="8"/>
      <c r="Q396" s="11"/>
      <c r="R396" s="11"/>
      <c r="T396" s="9"/>
      <c r="U396" s="9"/>
      <c r="V396" s="9"/>
      <c r="W396" s="9"/>
    </row>
    <row r="397" spans="2:23" hidden="1" x14ac:dyDescent="0.25">
      <c r="B397" s="8"/>
      <c r="C397" s="8"/>
      <c r="D397" s="153"/>
      <c r="E397" s="8"/>
      <c r="F397" s="8"/>
      <c r="G397" s="8"/>
      <c r="H397" s="8"/>
      <c r="I397" s="8"/>
      <c r="J397" s="8"/>
      <c r="K397" s="8"/>
      <c r="L397" s="8"/>
      <c r="M397" s="8"/>
      <c r="N397" s="8"/>
      <c r="O397" s="8"/>
      <c r="P397" s="8"/>
      <c r="Q397" s="11"/>
      <c r="R397" s="11"/>
      <c r="T397" s="9"/>
      <c r="U397" s="9"/>
      <c r="V397" s="9"/>
      <c r="W397" s="9"/>
    </row>
    <row r="398" spans="2:23" hidden="1" x14ac:dyDescent="0.25">
      <c r="B398" s="8"/>
      <c r="C398" s="8"/>
      <c r="D398" s="153"/>
      <c r="E398" s="8"/>
      <c r="F398" s="8"/>
      <c r="G398" s="8"/>
      <c r="H398" s="8"/>
      <c r="I398" s="8"/>
      <c r="J398" s="8"/>
      <c r="K398" s="8"/>
      <c r="L398" s="8"/>
      <c r="M398" s="8"/>
      <c r="N398" s="8"/>
      <c r="O398" s="8"/>
      <c r="P398" s="8"/>
      <c r="Q398" s="11"/>
      <c r="R398" s="11"/>
      <c r="T398" s="9"/>
      <c r="U398" s="9"/>
      <c r="V398" s="9"/>
      <c r="W398" s="9"/>
    </row>
    <row r="399" spans="2:23" hidden="1" x14ac:dyDescent="0.25">
      <c r="B399" s="8"/>
      <c r="C399" s="8"/>
      <c r="D399" s="153"/>
      <c r="E399" s="8"/>
      <c r="F399" s="8"/>
      <c r="G399" s="8"/>
      <c r="H399" s="8"/>
      <c r="I399" s="8"/>
      <c r="J399" s="8"/>
      <c r="K399" s="8"/>
      <c r="L399" s="8"/>
      <c r="M399" s="8"/>
      <c r="N399" s="8"/>
      <c r="O399" s="8"/>
      <c r="P399" s="8"/>
      <c r="Q399" s="11"/>
      <c r="R399" s="11"/>
      <c r="T399" s="9"/>
      <c r="U399" s="9"/>
      <c r="V399" s="9"/>
      <c r="W399" s="9"/>
    </row>
    <row r="400" spans="2:23" hidden="1" x14ac:dyDescent="0.25">
      <c r="B400" s="8"/>
      <c r="C400" s="8"/>
      <c r="D400" s="153"/>
      <c r="E400" s="8"/>
      <c r="F400" s="8"/>
      <c r="G400" s="8"/>
      <c r="H400" s="8"/>
      <c r="I400" s="8"/>
      <c r="J400" s="8"/>
      <c r="K400" s="8"/>
      <c r="L400" s="8"/>
      <c r="M400" s="8"/>
      <c r="N400" s="8"/>
      <c r="O400" s="8"/>
      <c r="P400" s="8"/>
      <c r="Q400" s="11"/>
      <c r="R400" s="11"/>
      <c r="T400" s="9"/>
      <c r="U400" s="9"/>
      <c r="V400" s="9"/>
      <c r="W400" s="9"/>
    </row>
    <row r="401" spans="2:23" hidden="1" x14ac:dyDescent="0.25">
      <c r="B401" s="8"/>
      <c r="C401" s="8"/>
      <c r="D401" s="153"/>
      <c r="E401" s="8"/>
      <c r="F401" s="8"/>
      <c r="G401" s="8"/>
      <c r="H401" s="8"/>
      <c r="I401" s="8"/>
      <c r="J401" s="8"/>
      <c r="K401" s="8"/>
      <c r="L401" s="8"/>
      <c r="M401" s="8"/>
      <c r="N401" s="8"/>
      <c r="O401" s="8"/>
      <c r="P401" s="8"/>
      <c r="Q401" s="11"/>
      <c r="R401" s="11"/>
      <c r="T401" s="9"/>
      <c r="U401" s="9"/>
      <c r="V401" s="9"/>
      <c r="W401" s="9"/>
    </row>
    <row r="402" spans="2:23" hidden="1" x14ac:dyDescent="0.25">
      <c r="B402" s="8"/>
      <c r="C402" s="8"/>
      <c r="D402" s="153"/>
      <c r="E402" s="8"/>
      <c r="F402" s="8"/>
      <c r="G402" s="8"/>
      <c r="H402" s="8"/>
      <c r="I402" s="8"/>
      <c r="J402" s="8"/>
      <c r="K402" s="8"/>
      <c r="L402" s="8"/>
      <c r="M402" s="8"/>
      <c r="N402" s="8"/>
      <c r="O402" s="8"/>
      <c r="P402" s="8"/>
      <c r="Q402" s="11"/>
      <c r="R402" s="11"/>
      <c r="T402" s="9"/>
      <c r="U402" s="9"/>
      <c r="V402" s="9"/>
      <c r="W402" s="9"/>
    </row>
    <row r="403" spans="2:23" hidden="1" x14ac:dyDescent="0.25">
      <c r="B403" s="8"/>
      <c r="C403" s="8"/>
      <c r="D403" s="153"/>
      <c r="E403" s="8"/>
      <c r="F403" s="8"/>
      <c r="G403" s="8"/>
      <c r="H403" s="8"/>
      <c r="I403" s="8"/>
      <c r="J403" s="8"/>
      <c r="K403" s="8"/>
      <c r="L403" s="8"/>
      <c r="M403" s="8"/>
      <c r="N403" s="8"/>
      <c r="O403" s="8"/>
      <c r="P403" s="8"/>
      <c r="Q403" s="11"/>
      <c r="R403" s="11"/>
      <c r="T403" s="9"/>
      <c r="U403" s="9"/>
      <c r="V403" s="9"/>
      <c r="W403" s="9"/>
    </row>
    <row r="404" spans="2:23" hidden="1" x14ac:dyDescent="0.25">
      <c r="B404" s="8"/>
      <c r="C404" s="8"/>
      <c r="D404" s="153"/>
      <c r="E404" s="8"/>
      <c r="F404" s="8"/>
      <c r="G404" s="8"/>
      <c r="H404" s="8"/>
      <c r="I404" s="8"/>
      <c r="J404" s="8"/>
      <c r="K404" s="8"/>
      <c r="L404" s="8"/>
      <c r="M404" s="8"/>
      <c r="N404" s="8"/>
      <c r="O404" s="8"/>
      <c r="P404" s="8"/>
      <c r="Q404" s="11"/>
      <c r="R404" s="11"/>
      <c r="T404" s="9"/>
      <c r="U404" s="9"/>
      <c r="V404" s="9"/>
      <c r="W404" s="9"/>
    </row>
    <row r="405" spans="2:23" hidden="1" x14ac:dyDescent="0.25">
      <c r="B405" s="8"/>
      <c r="C405" s="8"/>
      <c r="D405" s="153"/>
      <c r="E405" s="8"/>
      <c r="F405" s="8"/>
      <c r="G405" s="8"/>
      <c r="H405" s="8"/>
      <c r="I405" s="8"/>
      <c r="J405" s="8"/>
      <c r="K405" s="8"/>
      <c r="L405" s="8"/>
      <c r="M405" s="8"/>
      <c r="N405" s="8"/>
      <c r="O405" s="8"/>
      <c r="P405" s="8"/>
      <c r="Q405" s="11"/>
      <c r="R405" s="11"/>
      <c r="T405" s="9"/>
      <c r="U405" s="9"/>
      <c r="V405" s="9"/>
      <c r="W405" s="9"/>
    </row>
    <row r="406" spans="2:23" hidden="1" x14ac:dyDescent="0.25">
      <c r="B406" s="8"/>
      <c r="C406" s="8"/>
      <c r="D406" s="153"/>
      <c r="E406" s="8"/>
      <c r="F406" s="8"/>
      <c r="G406" s="8"/>
      <c r="H406" s="8"/>
      <c r="I406" s="8"/>
      <c r="J406" s="8"/>
      <c r="K406" s="8"/>
      <c r="L406" s="8"/>
      <c r="M406" s="8"/>
      <c r="N406" s="8"/>
      <c r="O406" s="8"/>
      <c r="P406" s="8"/>
      <c r="Q406" s="11"/>
      <c r="R406" s="11"/>
      <c r="T406" s="9"/>
      <c r="U406" s="9"/>
      <c r="V406" s="9"/>
      <c r="W406" s="9"/>
    </row>
    <row r="407" spans="2:23" hidden="1" x14ac:dyDescent="0.25">
      <c r="B407" s="8"/>
      <c r="C407" s="8"/>
      <c r="D407" s="153"/>
      <c r="E407" s="8"/>
      <c r="F407" s="8"/>
      <c r="G407" s="8"/>
      <c r="H407" s="8"/>
      <c r="I407" s="8"/>
      <c r="J407" s="8"/>
      <c r="K407" s="8"/>
      <c r="L407" s="8"/>
      <c r="M407" s="8"/>
      <c r="N407" s="8"/>
      <c r="O407" s="8"/>
      <c r="P407" s="8"/>
      <c r="Q407" s="11"/>
      <c r="R407" s="11"/>
      <c r="T407" s="9"/>
      <c r="U407" s="9"/>
      <c r="V407" s="9"/>
      <c r="W407" s="9"/>
    </row>
    <row r="408" spans="2:23" hidden="1" x14ac:dyDescent="0.25">
      <c r="B408" s="8"/>
      <c r="C408" s="8"/>
      <c r="D408" s="153"/>
      <c r="E408" s="8"/>
      <c r="F408" s="8"/>
      <c r="G408" s="8"/>
      <c r="H408" s="8"/>
      <c r="I408" s="8"/>
      <c r="J408" s="8"/>
      <c r="K408" s="8"/>
      <c r="L408" s="8"/>
      <c r="M408" s="8"/>
      <c r="N408" s="8"/>
      <c r="O408" s="8"/>
      <c r="P408" s="8"/>
      <c r="Q408" s="11"/>
      <c r="R408" s="11"/>
      <c r="T408" s="9"/>
      <c r="U408" s="9"/>
      <c r="V408" s="9"/>
      <c r="W408" s="9"/>
    </row>
    <row r="409" spans="2:23" hidden="1" x14ac:dyDescent="0.25">
      <c r="B409" s="8"/>
      <c r="C409" s="8"/>
      <c r="D409" s="153"/>
      <c r="E409" s="8"/>
      <c r="F409" s="8"/>
      <c r="G409" s="8"/>
      <c r="H409" s="8"/>
      <c r="I409" s="8"/>
      <c r="J409" s="8"/>
      <c r="K409" s="8"/>
      <c r="L409" s="8"/>
      <c r="M409" s="8"/>
      <c r="N409" s="8"/>
      <c r="O409" s="8"/>
      <c r="P409" s="8"/>
      <c r="Q409" s="11"/>
      <c r="R409" s="11"/>
      <c r="T409" s="9"/>
      <c r="U409" s="9"/>
      <c r="V409" s="9"/>
      <c r="W409" s="9"/>
    </row>
    <row r="410" spans="2:23" hidden="1" x14ac:dyDescent="0.25">
      <c r="B410" s="8"/>
      <c r="C410" s="8"/>
      <c r="D410" s="153"/>
      <c r="E410" s="8"/>
      <c r="F410" s="8"/>
      <c r="G410" s="8"/>
      <c r="H410" s="8"/>
      <c r="I410" s="8"/>
      <c r="J410" s="8"/>
      <c r="K410" s="8"/>
      <c r="L410" s="8"/>
      <c r="M410" s="8"/>
      <c r="N410" s="8"/>
      <c r="O410" s="8"/>
      <c r="P410" s="8"/>
      <c r="Q410" s="11"/>
      <c r="R410" s="11"/>
      <c r="T410" s="9"/>
      <c r="U410" s="9"/>
      <c r="V410" s="9"/>
      <c r="W410" s="9"/>
    </row>
    <row r="411" spans="2:23" hidden="1" x14ac:dyDescent="0.25">
      <c r="B411" s="8"/>
      <c r="C411" s="8"/>
      <c r="D411" s="153"/>
      <c r="E411" s="8"/>
      <c r="F411" s="8"/>
      <c r="G411" s="8"/>
      <c r="H411" s="8"/>
      <c r="I411" s="8"/>
      <c r="J411" s="8"/>
      <c r="K411" s="8"/>
      <c r="L411" s="8"/>
      <c r="M411" s="8"/>
      <c r="N411" s="8"/>
      <c r="O411" s="8"/>
      <c r="P411" s="8"/>
      <c r="Q411" s="11"/>
      <c r="R411" s="11"/>
      <c r="T411" s="9"/>
      <c r="U411" s="9"/>
      <c r="V411" s="9"/>
      <c r="W411" s="9"/>
    </row>
    <row r="412" spans="2:23" hidden="1" x14ac:dyDescent="0.25">
      <c r="B412" s="8"/>
      <c r="C412" s="8"/>
      <c r="D412" s="153"/>
      <c r="E412" s="8"/>
      <c r="F412" s="8"/>
      <c r="G412" s="8"/>
      <c r="H412" s="8"/>
      <c r="I412" s="8"/>
      <c r="J412" s="8"/>
      <c r="K412" s="8"/>
      <c r="L412" s="8"/>
      <c r="M412" s="8"/>
      <c r="N412" s="8"/>
      <c r="O412" s="8"/>
      <c r="P412" s="8"/>
      <c r="Q412" s="11"/>
      <c r="R412" s="11"/>
      <c r="T412" s="9"/>
      <c r="U412" s="9"/>
      <c r="V412" s="9"/>
      <c r="W412" s="9"/>
    </row>
    <row r="413" spans="2:23" hidden="1" x14ac:dyDescent="0.25">
      <c r="B413" s="8"/>
      <c r="C413" s="8"/>
      <c r="D413" s="153"/>
      <c r="E413" s="8"/>
      <c r="F413" s="8"/>
      <c r="G413" s="8"/>
      <c r="H413" s="8"/>
      <c r="I413" s="8"/>
      <c r="J413" s="8"/>
      <c r="K413" s="8"/>
      <c r="L413" s="8"/>
      <c r="M413" s="8"/>
      <c r="N413" s="8"/>
      <c r="O413" s="8"/>
      <c r="P413" s="8"/>
      <c r="Q413" s="11"/>
      <c r="R413" s="11"/>
      <c r="T413" s="9"/>
      <c r="U413" s="9"/>
      <c r="V413" s="9"/>
      <c r="W413" s="9"/>
    </row>
    <row r="414" spans="2:23" hidden="1" x14ac:dyDescent="0.25">
      <c r="B414" s="8"/>
      <c r="C414" s="8"/>
      <c r="D414" s="153"/>
      <c r="E414" s="8"/>
      <c r="F414" s="8"/>
      <c r="G414" s="8"/>
      <c r="H414" s="8"/>
      <c r="I414" s="8"/>
      <c r="J414" s="8"/>
      <c r="K414" s="8"/>
      <c r="L414" s="8"/>
      <c r="M414" s="8"/>
      <c r="N414" s="8"/>
      <c r="O414" s="8"/>
      <c r="P414" s="8"/>
      <c r="Q414" s="11"/>
      <c r="R414" s="11"/>
      <c r="T414" s="9"/>
      <c r="U414" s="9"/>
      <c r="V414" s="9"/>
      <c r="W414" s="9"/>
    </row>
    <row r="415" spans="2:23" hidden="1" x14ac:dyDescent="0.25">
      <c r="B415" s="8"/>
      <c r="C415" s="8"/>
      <c r="D415" s="153"/>
      <c r="E415" s="8"/>
      <c r="F415" s="8"/>
      <c r="G415" s="8"/>
      <c r="H415" s="8"/>
      <c r="I415" s="8"/>
      <c r="J415" s="8"/>
      <c r="K415" s="8"/>
      <c r="L415" s="8"/>
      <c r="M415" s="8"/>
      <c r="N415" s="8"/>
      <c r="O415" s="8"/>
      <c r="P415" s="8"/>
      <c r="Q415" s="11"/>
      <c r="R415" s="11"/>
      <c r="T415" s="9"/>
      <c r="U415" s="9"/>
      <c r="V415" s="9"/>
      <c r="W415" s="9"/>
    </row>
    <row r="416" spans="2:23" hidden="1" x14ac:dyDescent="0.25">
      <c r="B416" s="8"/>
      <c r="C416" s="8"/>
      <c r="D416" s="153"/>
      <c r="E416" s="8"/>
      <c r="F416" s="8"/>
      <c r="G416" s="8"/>
      <c r="H416" s="8"/>
      <c r="I416" s="8"/>
      <c r="J416" s="8"/>
      <c r="K416" s="8"/>
      <c r="L416" s="8"/>
      <c r="M416" s="8"/>
      <c r="N416" s="8"/>
      <c r="O416" s="8"/>
      <c r="P416" s="8"/>
      <c r="Q416" s="11"/>
      <c r="R416" s="11"/>
      <c r="T416" s="9"/>
      <c r="U416" s="9"/>
      <c r="V416" s="9"/>
      <c r="W416" s="9"/>
    </row>
    <row r="417" spans="2:23" hidden="1" x14ac:dyDescent="0.25">
      <c r="B417" s="8"/>
      <c r="C417" s="8"/>
      <c r="D417" s="153"/>
      <c r="E417" s="8"/>
      <c r="F417" s="8"/>
      <c r="G417" s="8"/>
      <c r="H417" s="8"/>
      <c r="I417" s="8"/>
      <c r="J417" s="8"/>
      <c r="K417" s="8"/>
      <c r="L417" s="8"/>
      <c r="M417" s="8"/>
      <c r="N417" s="8"/>
      <c r="O417" s="8"/>
      <c r="P417" s="8"/>
      <c r="Q417" s="11"/>
      <c r="R417" s="11"/>
      <c r="T417" s="9"/>
      <c r="U417" s="9"/>
      <c r="V417" s="9"/>
      <c r="W417" s="9"/>
    </row>
    <row r="418" spans="2:23" hidden="1" x14ac:dyDescent="0.25">
      <c r="B418" s="8"/>
      <c r="C418" s="8"/>
      <c r="D418" s="153"/>
      <c r="E418" s="8"/>
      <c r="F418" s="8"/>
      <c r="G418" s="8"/>
      <c r="H418" s="8"/>
      <c r="I418" s="8"/>
      <c r="J418" s="8"/>
      <c r="K418" s="8"/>
      <c r="L418" s="8"/>
      <c r="M418" s="8"/>
      <c r="N418" s="8"/>
      <c r="O418" s="8"/>
      <c r="P418" s="8"/>
      <c r="Q418" s="11"/>
      <c r="R418" s="11"/>
      <c r="T418" s="9"/>
      <c r="U418" s="9"/>
      <c r="V418" s="9"/>
      <c r="W418" s="9"/>
    </row>
    <row r="419" spans="2:23" hidden="1" x14ac:dyDescent="0.25">
      <c r="B419" s="8"/>
      <c r="C419" s="8"/>
      <c r="D419" s="153"/>
      <c r="E419" s="8"/>
      <c r="F419" s="8"/>
      <c r="G419" s="8"/>
      <c r="H419" s="8"/>
      <c r="I419" s="8"/>
      <c r="J419" s="8"/>
      <c r="K419" s="8"/>
      <c r="L419" s="8"/>
      <c r="M419" s="8"/>
      <c r="N419" s="8"/>
      <c r="O419" s="8"/>
      <c r="P419" s="8"/>
      <c r="Q419" s="11"/>
      <c r="R419" s="11"/>
      <c r="T419" s="9"/>
      <c r="U419" s="9"/>
      <c r="V419" s="9"/>
      <c r="W419" s="9"/>
    </row>
    <row r="420" spans="2:23" hidden="1" x14ac:dyDescent="0.25">
      <c r="B420" s="8"/>
      <c r="C420" s="8"/>
      <c r="D420" s="153"/>
      <c r="E420" s="8"/>
      <c r="F420" s="8"/>
      <c r="G420" s="8"/>
      <c r="H420" s="8"/>
      <c r="I420" s="8"/>
      <c r="J420" s="8"/>
      <c r="K420" s="8"/>
      <c r="L420" s="8"/>
      <c r="M420" s="8"/>
      <c r="N420" s="8"/>
      <c r="O420" s="8"/>
      <c r="P420" s="8"/>
      <c r="Q420" s="11"/>
      <c r="R420" s="11"/>
      <c r="T420" s="9"/>
      <c r="U420" s="9"/>
      <c r="V420" s="9"/>
      <c r="W420" s="9"/>
    </row>
    <row r="421" spans="2:23" hidden="1" x14ac:dyDescent="0.25">
      <c r="B421" s="8"/>
      <c r="C421" s="8"/>
      <c r="D421" s="153"/>
      <c r="E421" s="8"/>
      <c r="F421" s="8"/>
      <c r="G421" s="8"/>
      <c r="H421" s="8"/>
      <c r="I421" s="8"/>
      <c r="J421" s="8"/>
      <c r="K421" s="8"/>
      <c r="L421" s="8"/>
      <c r="M421" s="8"/>
      <c r="N421" s="8"/>
      <c r="O421" s="8"/>
      <c r="P421" s="8"/>
      <c r="Q421" s="11"/>
      <c r="R421" s="11"/>
      <c r="T421" s="9"/>
      <c r="U421" s="9"/>
      <c r="V421" s="9"/>
      <c r="W421" s="9"/>
    </row>
    <row r="422" spans="2:23" hidden="1" x14ac:dyDescent="0.25">
      <c r="B422" s="8"/>
      <c r="C422" s="8"/>
      <c r="D422" s="153"/>
      <c r="E422" s="8"/>
      <c r="F422" s="8"/>
      <c r="G422" s="8"/>
      <c r="H422" s="8"/>
      <c r="I422" s="8"/>
      <c r="J422" s="8"/>
      <c r="K422" s="8"/>
      <c r="L422" s="8"/>
      <c r="M422" s="8"/>
      <c r="N422" s="8"/>
      <c r="O422" s="8"/>
      <c r="P422" s="8"/>
      <c r="Q422" s="11"/>
      <c r="R422" s="11"/>
      <c r="T422" s="9"/>
      <c r="U422" s="9"/>
      <c r="V422" s="9"/>
      <c r="W422" s="9"/>
    </row>
    <row r="423" spans="2:23" hidden="1" x14ac:dyDescent="0.25">
      <c r="B423" s="8"/>
      <c r="C423" s="8"/>
      <c r="D423" s="153"/>
      <c r="E423" s="8"/>
      <c r="F423" s="8"/>
      <c r="G423" s="8"/>
      <c r="H423" s="8"/>
      <c r="I423" s="8"/>
      <c r="J423" s="8"/>
      <c r="K423" s="8"/>
      <c r="L423" s="8"/>
      <c r="M423" s="8"/>
      <c r="N423" s="8"/>
      <c r="O423" s="8"/>
      <c r="P423" s="8"/>
      <c r="Q423" s="11"/>
      <c r="R423" s="11"/>
      <c r="T423" s="9"/>
      <c r="U423" s="9"/>
      <c r="V423" s="9"/>
      <c r="W423" s="9"/>
    </row>
    <row r="424" spans="2:23" hidden="1" x14ac:dyDescent="0.25">
      <c r="B424" s="8"/>
      <c r="C424" s="8"/>
      <c r="D424" s="153"/>
      <c r="E424" s="8"/>
      <c r="F424" s="8"/>
      <c r="G424" s="8"/>
      <c r="H424" s="8"/>
      <c r="I424" s="8"/>
      <c r="J424" s="8"/>
      <c r="K424" s="8"/>
      <c r="L424" s="8"/>
      <c r="M424" s="8"/>
      <c r="N424" s="8"/>
      <c r="O424" s="8"/>
      <c r="P424" s="8"/>
      <c r="Q424" s="11"/>
      <c r="R424" s="11"/>
      <c r="T424" s="9"/>
      <c r="U424" s="9"/>
      <c r="V424" s="9"/>
      <c r="W424" s="9"/>
    </row>
    <row r="425" spans="2:23" hidden="1" x14ac:dyDescent="0.25">
      <c r="B425" s="8"/>
      <c r="C425" s="8"/>
      <c r="D425" s="153"/>
      <c r="E425" s="8"/>
      <c r="F425" s="8"/>
      <c r="G425" s="8"/>
      <c r="H425" s="8"/>
      <c r="I425" s="8"/>
      <c r="J425" s="8"/>
      <c r="K425" s="8"/>
      <c r="L425" s="8"/>
      <c r="M425" s="8"/>
      <c r="N425" s="8"/>
      <c r="O425" s="8"/>
      <c r="P425" s="8"/>
      <c r="Q425" s="11"/>
      <c r="R425" s="11"/>
      <c r="T425" s="9"/>
      <c r="U425" s="9"/>
      <c r="V425" s="9"/>
      <c r="W425" s="9"/>
    </row>
    <row r="426" spans="2:23" hidden="1" x14ac:dyDescent="0.25">
      <c r="B426" s="8"/>
      <c r="C426" s="8"/>
      <c r="D426" s="153"/>
      <c r="E426" s="8"/>
      <c r="F426" s="8"/>
      <c r="G426" s="8"/>
      <c r="H426" s="8"/>
      <c r="I426" s="8"/>
      <c r="J426" s="8"/>
      <c r="K426" s="8"/>
      <c r="L426" s="8"/>
      <c r="M426" s="8"/>
      <c r="N426" s="8"/>
      <c r="O426" s="8"/>
      <c r="P426" s="8"/>
      <c r="Q426" s="11"/>
      <c r="R426" s="11"/>
      <c r="T426" s="9"/>
      <c r="U426" s="9"/>
      <c r="V426" s="9"/>
      <c r="W426" s="9"/>
    </row>
    <row r="427" spans="2:23" hidden="1" x14ac:dyDescent="0.25">
      <c r="B427" s="8"/>
      <c r="C427" s="8"/>
      <c r="D427" s="153"/>
      <c r="E427" s="8"/>
      <c r="F427" s="8"/>
      <c r="G427" s="8"/>
      <c r="H427" s="8"/>
      <c r="I427" s="8"/>
      <c r="J427" s="8"/>
      <c r="K427" s="8"/>
      <c r="L427" s="8"/>
      <c r="M427" s="8"/>
      <c r="N427" s="8"/>
      <c r="O427" s="8"/>
      <c r="P427" s="8"/>
      <c r="Q427" s="11"/>
      <c r="R427" s="11"/>
      <c r="T427" s="9"/>
      <c r="U427" s="9"/>
      <c r="V427" s="9"/>
      <c r="W427" s="9"/>
    </row>
    <row r="428" spans="2:23" hidden="1" x14ac:dyDescent="0.25">
      <c r="B428" s="8"/>
      <c r="C428" s="8"/>
      <c r="D428" s="153"/>
      <c r="E428" s="8"/>
      <c r="F428" s="8"/>
      <c r="G428" s="8"/>
      <c r="H428" s="8"/>
      <c r="I428" s="8"/>
      <c r="J428" s="8"/>
      <c r="K428" s="8"/>
      <c r="L428" s="8"/>
      <c r="M428" s="8"/>
      <c r="N428" s="8"/>
      <c r="O428" s="8"/>
      <c r="P428" s="8"/>
      <c r="Q428" s="11"/>
      <c r="R428" s="11"/>
      <c r="T428" s="9"/>
      <c r="U428" s="9"/>
      <c r="V428" s="9"/>
      <c r="W428" s="9"/>
    </row>
    <row r="429" spans="2:23" hidden="1" x14ac:dyDescent="0.25">
      <c r="B429" s="8"/>
      <c r="C429" s="8"/>
      <c r="D429" s="153"/>
      <c r="E429" s="8"/>
      <c r="F429" s="8"/>
      <c r="G429" s="8"/>
      <c r="H429" s="8"/>
      <c r="I429" s="8"/>
      <c r="J429" s="8"/>
      <c r="K429" s="8"/>
      <c r="L429" s="8"/>
      <c r="M429" s="8"/>
      <c r="N429" s="8"/>
      <c r="O429" s="8"/>
      <c r="P429" s="8"/>
      <c r="Q429" s="11"/>
      <c r="R429" s="11"/>
      <c r="T429" s="9"/>
      <c r="U429" s="9"/>
      <c r="V429" s="9"/>
      <c r="W429" s="9"/>
    </row>
    <row r="430" spans="2:23" hidden="1" x14ac:dyDescent="0.25">
      <c r="B430" s="8"/>
      <c r="C430" s="8"/>
      <c r="D430" s="153"/>
      <c r="E430" s="8"/>
      <c r="F430" s="8"/>
      <c r="G430" s="8"/>
      <c r="H430" s="8"/>
      <c r="I430" s="8"/>
      <c r="J430" s="8"/>
      <c r="K430" s="8"/>
      <c r="L430" s="8"/>
      <c r="M430" s="8"/>
      <c r="N430" s="8"/>
      <c r="O430" s="8"/>
      <c r="P430" s="8"/>
      <c r="Q430" s="11"/>
      <c r="R430" s="11"/>
      <c r="T430" s="9"/>
      <c r="U430" s="9"/>
      <c r="V430" s="9"/>
      <c r="W430" s="9"/>
    </row>
    <row r="431" spans="2:23" hidden="1" x14ac:dyDescent="0.25">
      <c r="B431" s="8"/>
      <c r="C431" s="8"/>
      <c r="D431" s="153"/>
      <c r="E431" s="8"/>
      <c r="F431" s="8"/>
      <c r="G431" s="8"/>
      <c r="H431" s="8"/>
      <c r="I431" s="8"/>
      <c r="J431" s="8"/>
      <c r="K431" s="8"/>
      <c r="L431" s="8"/>
      <c r="M431" s="8"/>
      <c r="N431" s="8"/>
      <c r="O431" s="8"/>
      <c r="P431" s="8"/>
      <c r="Q431" s="11"/>
      <c r="R431" s="11"/>
      <c r="T431" s="9"/>
      <c r="U431" s="9"/>
      <c r="V431" s="9"/>
      <c r="W431" s="9"/>
    </row>
    <row r="432" spans="2:23" hidden="1" x14ac:dyDescent="0.25">
      <c r="B432" s="8"/>
      <c r="C432" s="8"/>
      <c r="D432" s="153"/>
      <c r="E432" s="8"/>
      <c r="F432" s="8"/>
      <c r="G432" s="8"/>
      <c r="H432" s="8"/>
      <c r="I432" s="8"/>
      <c r="J432" s="8"/>
      <c r="K432" s="8"/>
      <c r="L432" s="8"/>
      <c r="M432" s="8"/>
      <c r="N432" s="8"/>
      <c r="O432" s="8"/>
      <c r="P432" s="8"/>
      <c r="Q432" s="11"/>
      <c r="R432" s="11"/>
      <c r="T432" s="9"/>
      <c r="U432" s="9"/>
      <c r="V432" s="9"/>
      <c r="W432" s="9"/>
    </row>
    <row r="433" spans="2:23" hidden="1" x14ac:dyDescent="0.25">
      <c r="B433" s="8"/>
      <c r="C433" s="8"/>
      <c r="D433" s="153"/>
      <c r="E433" s="8"/>
      <c r="F433" s="8"/>
      <c r="G433" s="8"/>
      <c r="H433" s="8"/>
      <c r="I433" s="8"/>
      <c r="J433" s="8"/>
      <c r="K433" s="8"/>
      <c r="L433" s="8"/>
      <c r="M433" s="8"/>
      <c r="N433" s="8"/>
      <c r="O433" s="8"/>
      <c r="P433" s="8"/>
      <c r="Q433" s="11"/>
      <c r="R433" s="11"/>
      <c r="T433" s="9"/>
      <c r="U433" s="9"/>
      <c r="V433" s="9"/>
      <c r="W433" s="9"/>
    </row>
    <row r="434" spans="2:23" hidden="1" x14ac:dyDescent="0.25">
      <c r="B434" s="8"/>
      <c r="C434" s="8"/>
      <c r="D434" s="153"/>
      <c r="E434" s="8"/>
      <c r="F434" s="8"/>
      <c r="G434" s="8"/>
      <c r="H434" s="8"/>
      <c r="I434" s="8"/>
      <c r="J434" s="8"/>
      <c r="K434" s="8"/>
      <c r="L434" s="8"/>
      <c r="M434" s="8"/>
      <c r="N434" s="8"/>
      <c r="O434" s="8"/>
      <c r="P434" s="8"/>
      <c r="Q434" s="11"/>
      <c r="R434" s="11"/>
      <c r="T434" s="9"/>
      <c r="U434" s="9"/>
      <c r="V434" s="9"/>
      <c r="W434" s="9"/>
    </row>
    <row r="435" spans="2:23" hidden="1" x14ac:dyDescent="0.25">
      <c r="B435" s="8"/>
      <c r="C435" s="8"/>
      <c r="D435" s="153"/>
      <c r="E435" s="8"/>
      <c r="F435" s="8"/>
      <c r="G435" s="8"/>
      <c r="H435" s="8"/>
      <c r="I435" s="8"/>
      <c r="J435" s="8"/>
      <c r="K435" s="8"/>
      <c r="L435" s="8"/>
      <c r="M435" s="8"/>
      <c r="N435" s="8"/>
      <c r="O435" s="8"/>
      <c r="P435" s="8"/>
      <c r="Q435" s="11"/>
      <c r="R435" s="11"/>
      <c r="T435" s="9"/>
      <c r="U435" s="9"/>
      <c r="V435" s="9"/>
      <c r="W435" s="9"/>
    </row>
    <row r="436" spans="2:23" hidden="1" x14ac:dyDescent="0.25">
      <c r="B436" s="8"/>
      <c r="C436" s="8"/>
      <c r="D436" s="153"/>
      <c r="E436" s="8"/>
      <c r="F436" s="8"/>
      <c r="G436" s="8"/>
      <c r="H436" s="8"/>
      <c r="I436" s="8"/>
      <c r="J436" s="8"/>
      <c r="K436" s="8"/>
      <c r="L436" s="8"/>
      <c r="M436" s="8"/>
      <c r="N436" s="8"/>
      <c r="O436" s="8"/>
      <c r="P436" s="8"/>
      <c r="Q436" s="11"/>
      <c r="R436" s="11"/>
      <c r="T436" s="9"/>
      <c r="U436" s="9"/>
      <c r="V436" s="9"/>
      <c r="W436" s="9"/>
    </row>
    <row r="437" spans="2:23" hidden="1" x14ac:dyDescent="0.25">
      <c r="B437" s="8"/>
      <c r="C437" s="8"/>
      <c r="D437" s="153"/>
      <c r="E437" s="8"/>
      <c r="F437" s="8"/>
      <c r="G437" s="8"/>
      <c r="H437" s="8"/>
      <c r="I437" s="8"/>
      <c r="J437" s="8"/>
      <c r="K437" s="8"/>
      <c r="L437" s="8"/>
      <c r="M437" s="8"/>
      <c r="N437" s="8"/>
      <c r="O437" s="8"/>
      <c r="P437" s="8"/>
      <c r="Q437" s="11"/>
      <c r="R437" s="11"/>
      <c r="T437" s="9"/>
      <c r="U437" s="9"/>
      <c r="V437" s="9"/>
      <c r="W437" s="9"/>
    </row>
    <row r="438" spans="2:23" hidden="1" x14ac:dyDescent="0.25">
      <c r="B438" s="8"/>
      <c r="C438" s="8"/>
      <c r="D438" s="153"/>
      <c r="E438" s="8"/>
      <c r="F438" s="8"/>
      <c r="G438" s="8"/>
      <c r="H438" s="8"/>
      <c r="I438" s="8"/>
      <c r="J438" s="8"/>
      <c r="K438" s="8"/>
      <c r="L438" s="8"/>
      <c r="M438" s="8"/>
      <c r="N438" s="8"/>
      <c r="O438" s="8"/>
      <c r="P438" s="8"/>
      <c r="Q438" s="11"/>
      <c r="R438" s="11"/>
      <c r="T438" s="9"/>
      <c r="U438" s="9"/>
      <c r="V438" s="9"/>
      <c r="W438" s="9"/>
    </row>
    <row r="439" spans="2:23" hidden="1" x14ac:dyDescent="0.25">
      <c r="B439" s="8"/>
      <c r="C439" s="8"/>
      <c r="D439" s="153"/>
      <c r="E439" s="8"/>
      <c r="F439" s="8"/>
      <c r="G439" s="8"/>
      <c r="H439" s="8"/>
      <c r="I439" s="8"/>
      <c r="J439" s="8"/>
      <c r="K439" s="8"/>
      <c r="L439" s="8"/>
      <c r="M439" s="8"/>
      <c r="N439" s="8"/>
      <c r="O439" s="8"/>
      <c r="P439" s="8"/>
      <c r="Q439" s="11"/>
      <c r="R439" s="11"/>
      <c r="T439" s="9"/>
      <c r="U439" s="9"/>
      <c r="V439" s="9"/>
      <c r="W439" s="9"/>
    </row>
    <row r="440" spans="2:23" hidden="1" x14ac:dyDescent="0.25">
      <c r="B440" s="8"/>
      <c r="C440" s="8"/>
      <c r="D440" s="153"/>
      <c r="E440" s="8"/>
      <c r="F440" s="8"/>
      <c r="G440" s="8"/>
      <c r="H440" s="8"/>
      <c r="I440" s="8"/>
      <c r="J440" s="8"/>
      <c r="K440" s="8"/>
      <c r="L440" s="8"/>
      <c r="M440" s="8"/>
      <c r="N440" s="8"/>
      <c r="O440" s="8"/>
      <c r="P440" s="8"/>
      <c r="Q440" s="11"/>
      <c r="R440" s="11"/>
      <c r="T440" s="9"/>
      <c r="U440" s="9"/>
      <c r="V440" s="9"/>
      <c r="W440" s="9"/>
    </row>
    <row r="441" spans="2:23" hidden="1" x14ac:dyDescent="0.25">
      <c r="B441" s="8"/>
      <c r="C441" s="8"/>
      <c r="D441" s="153"/>
      <c r="E441" s="8"/>
      <c r="F441" s="8"/>
      <c r="G441" s="8"/>
      <c r="H441" s="8"/>
      <c r="I441" s="8"/>
      <c r="J441" s="8"/>
      <c r="K441" s="8"/>
      <c r="L441" s="8"/>
      <c r="M441" s="8"/>
      <c r="N441" s="8"/>
      <c r="O441" s="8"/>
      <c r="P441" s="8"/>
      <c r="Q441" s="11"/>
      <c r="R441" s="11"/>
      <c r="T441" s="9"/>
      <c r="U441" s="9"/>
      <c r="V441" s="9"/>
      <c r="W441" s="9"/>
    </row>
    <row r="442" spans="2:23" hidden="1" x14ac:dyDescent="0.25">
      <c r="B442" s="8"/>
      <c r="C442" s="8"/>
      <c r="D442" s="153"/>
      <c r="E442" s="8"/>
      <c r="F442" s="8"/>
      <c r="G442" s="8"/>
      <c r="H442" s="8"/>
      <c r="I442" s="8"/>
      <c r="J442" s="8"/>
      <c r="K442" s="8"/>
      <c r="L442" s="8"/>
      <c r="M442" s="8"/>
      <c r="N442" s="8"/>
      <c r="O442" s="8"/>
      <c r="P442" s="8"/>
      <c r="Q442" s="11"/>
      <c r="R442" s="11"/>
      <c r="T442" s="9"/>
      <c r="U442" s="9"/>
      <c r="V442" s="9"/>
      <c r="W442" s="9"/>
    </row>
    <row r="443" spans="2:23" hidden="1" x14ac:dyDescent="0.25">
      <c r="B443" s="8"/>
      <c r="C443" s="8"/>
      <c r="D443" s="153"/>
      <c r="E443" s="8"/>
      <c r="F443" s="8"/>
      <c r="G443" s="8"/>
      <c r="H443" s="8"/>
      <c r="I443" s="8"/>
      <c r="J443" s="8"/>
      <c r="K443" s="8"/>
      <c r="L443" s="8"/>
      <c r="M443" s="8"/>
      <c r="N443" s="8"/>
      <c r="O443" s="8"/>
      <c r="P443" s="8"/>
      <c r="Q443" s="11"/>
      <c r="R443" s="11"/>
      <c r="T443" s="9"/>
      <c r="U443" s="9"/>
      <c r="V443" s="9"/>
      <c r="W443" s="9"/>
    </row>
    <row r="444" spans="2:23" hidden="1" x14ac:dyDescent="0.25">
      <c r="B444" s="8"/>
      <c r="C444" s="8"/>
      <c r="D444" s="153"/>
      <c r="E444" s="8"/>
      <c r="F444" s="8"/>
      <c r="G444" s="8"/>
      <c r="H444" s="8"/>
      <c r="I444" s="8"/>
      <c r="J444" s="8"/>
      <c r="K444" s="8"/>
      <c r="L444" s="8"/>
      <c r="M444" s="8"/>
      <c r="N444" s="8"/>
      <c r="O444" s="8"/>
      <c r="P444" s="8"/>
      <c r="Q444" s="11"/>
      <c r="R444" s="11"/>
      <c r="T444" s="9"/>
      <c r="U444" s="9"/>
      <c r="V444" s="9"/>
      <c r="W444" s="9"/>
    </row>
    <row r="445" spans="2:23" hidden="1" x14ac:dyDescent="0.25">
      <c r="B445" s="8"/>
      <c r="C445" s="8"/>
      <c r="D445" s="153"/>
      <c r="E445" s="8"/>
      <c r="F445" s="8"/>
      <c r="G445" s="8"/>
      <c r="H445" s="8"/>
      <c r="I445" s="8"/>
      <c r="J445" s="8"/>
      <c r="K445" s="8"/>
      <c r="L445" s="8"/>
      <c r="M445" s="8"/>
      <c r="N445" s="8"/>
      <c r="O445" s="8"/>
      <c r="P445" s="8"/>
      <c r="Q445" s="11"/>
      <c r="R445" s="11"/>
      <c r="T445" s="9"/>
      <c r="U445" s="9"/>
      <c r="V445" s="9"/>
      <c r="W445" s="9"/>
    </row>
    <row r="446" spans="2:23" hidden="1" x14ac:dyDescent="0.25">
      <c r="B446" s="8"/>
      <c r="C446" s="8"/>
      <c r="D446" s="153"/>
      <c r="E446" s="8"/>
      <c r="F446" s="8"/>
      <c r="G446" s="8"/>
      <c r="H446" s="8"/>
      <c r="I446" s="8"/>
      <c r="J446" s="8"/>
      <c r="K446" s="8"/>
      <c r="L446" s="8"/>
      <c r="M446" s="8"/>
      <c r="N446" s="8"/>
      <c r="O446" s="8"/>
      <c r="P446" s="8"/>
      <c r="Q446" s="11"/>
      <c r="R446" s="11"/>
      <c r="T446" s="9"/>
      <c r="U446" s="9"/>
      <c r="V446" s="9"/>
      <c r="W446" s="9"/>
    </row>
    <row r="447" spans="2:23" hidden="1" x14ac:dyDescent="0.25">
      <c r="B447" s="8"/>
      <c r="C447" s="8"/>
      <c r="D447" s="153"/>
      <c r="E447" s="8"/>
      <c r="F447" s="8"/>
      <c r="G447" s="8"/>
      <c r="H447" s="8"/>
      <c r="I447" s="8"/>
      <c r="J447" s="8"/>
      <c r="K447" s="8"/>
      <c r="L447" s="8"/>
      <c r="M447" s="8"/>
      <c r="N447" s="8"/>
      <c r="O447" s="8"/>
      <c r="P447" s="8"/>
      <c r="Q447" s="11"/>
      <c r="R447" s="11"/>
      <c r="T447" s="9"/>
      <c r="U447" s="9"/>
      <c r="V447" s="9"/>
      <c r="W447" s="9"/>
    </row>
    <row r="448" spans="2:23" hidden="1" x14ac:dyDescent="0.25">
      <c r="B448" s="8"/>
      <c r="C448" s="8"/>
      <c r="D448" s="153"/>
      <c r="E448" s="8"/>
      <c r="F448" s="8"/>
      <c r="G448" s="8"/>
      <c r="H448" s="8"/>
      <c r="I448" s="8"/>
      <c r="J448" s="8"/>
      <c r="K448" s="8"/>
      <c r="L448" s="8"/>
      <c r="M448" s="8"/>
      <c r="N448" s="8"/>
      <c r="O448" s="8"/>
      <c r="P448" s="8"/>
      <c r="Q448" s="11"/>
      <c r="R448" s="11"/>
      <c r="T448" s="9"/>
      <c r="U448" s="9"/>
      <c r="V448" s="9"/>
      <c r="W448" s="9"/>
    </row>
    <row r="449" spans="2:23" hidden="1" x14ac:dyDescent="0.25">
      <c r="B449" s="8"/>
      <c r="C449" s="8"/>
      <c r="D449" s="153"/>
      <c r="E449" s="8"/>
      <c r="F449" s="8"/>
      <c r="G449" s="8"/>
      <c r="H449" s="8"/>
      <c r="I449" s="8"/>
      <c r="J449" s="8"/>
      <c r="K449" s="8"/>
      <c r="L449" s="8"/>
      <c r="M449" s="8"/>
      <c r="N449" s="8"/>
      <c r="O449" s="8"/>
      <c r="P449" s="8"/>
      <c r="Q449" s="11"/>
      <c r="R449" s="11"/>
      <c r="T449" s="9"/>
      <c r="U449" s="9"/>
      <c r="V449" s="9"/>
      <c r="W449" s="9"/>
    </row>
    <row r="450" spans="2:23" hidden="1" x14ac:dyDescent="0.25">
      <c r="B450" s="8"/>
      <c r="C450" s="8"/>
      <c r="D450" s="153"/>
      <c r="E450" s="8"/>
      <c r="F450" s="8"/>
      <c r="G450" s="8"/>
      <c r="H450" s="8"/>
      <c r="I450" s="8"/>
      <c r="J450" s="8"/>
      <c r="K450" s="8"/>
      <c r="L450" s="8"/>
      <c r="M450" s="8"/>
      <c r="N450" s="8"/>
      <c r="O450" s="8"/>
      <c r="P450" s="8"/>
      <c r="Q450" s="11"/>
      <c r="R450" s="11"/>
      <c r="T450" s="9"/>
      <c r="U450" s="9"/>
      <c r="V450" s="9"/>
      <c r="W450" s="9"/>
    </row>
    <row r="451" spans="2:23" hidden="1" x14ac:dyDescent="0.25">
      <c r="B451" s="8"/>
      <c r="C451" s="8"/>
      <c r="D451" s="153"/>
      <c r="E451" s="8"/>
      <c r="F451" s="8"/>
      <c r="G451" s="8"/>
      <c r="H451" s="8"/>
      <c r="I451" s="8"/>
      <c r="J451" s="8"/>
      <c r="K451" s="8"/>
      <c r="L451" s="8"/>
      <c r="M451" s="8"/>
      <c r="N451" s="8"/>
      <c r="O451" s="8"/>
      <c r="P451" s="8"/>
      <c r="Q451" s="11"/>
      <c r="R451" s="11"/>
      <c r="T451" s="9"/>
      <c r="U451" s="9"/>
      <c r="V451" s="9"/>
      <c r="W451" s="9"/>
    </row>
    <row r="452" spans="2:23" hidden="1" x14ac:dyDescent="0.25">
      <c r="B452" s="8"/>
      <c r="C452" s="8"/>
      <c r="D452" s="153"/>
      <c r="E452" s="8"/>
      <c r="F452" s="8"/>
      <c r="G452" s="8"/>
      <c r="H452" s="8"/>
      <c r="I452" s="8"/>
      <c r="J452" s="8"/>
      <c r="K452" s="8"/>
      <c r="L452" s="8"/>
      <c r="M452" s="8"/>
      <c r="N452" s="8"/>
      <c r="O452" s="8"/>
      <c r="P452" s="8"/>
      <c r="Q452" s="11"/>
      <c r="R452" s="11"/>
      <c r="T452" s="9"/>
      <c r="U452" s="9"/>
      <c r="V452" s="9"/>
      <c r="W452" s="9"/>
    </row>
    <row r="453" spans="2:23" hidden="1" x14ac:dyDescent="0.25">
      <c r="B453" s="8"/>
      <c r="C453" s="8"/>
      <c r="D453" s="153"/>
      <c r="E453" s="8"/>
      <c r="F453" s="8"/>
      <c r="G453" s="8"/>
      <c r="H453" s="8"/>
      <c r="I453" s="8"/>
      <c r="J453" s="8"/>
      <c r="K453" s="8"/>
      <c r="L453" s="8"/>
      <c r="M453" s="8"/>
      <c r="N453" s="8"/>
      <c r="O453" s="8"/>
      <c r="P453" s="8"/>
      <c r="Q453" s="11"/>
      <c r="R453" s="11"/>
      <c r="T453" s="9"/>
      <c r="U453" s="9"/>
      <c r="V453" s="9"/>
      <c r="W453" s="9"/>
    </row>
    <row r="454" spans="2:23" hidden="1" x14ac:dyDescent="0.25">
      <c r="B454" s="8"/>
      <c r="C454" s="8"/>
      <c r="D454" s="153"/>
      <c r="E454" s="8"/>
      <c r="F454" s="8"/>
      <c r="G454" s="8"/>
      <c r="H454" s="8"/>
      <c r="I454" s="8"/>
      <c r="J454" s="8"/>
      <c r="K454" s="8"/>
      <c r="L454" s="8"/>
      <c r="M454" s="8"/>
      <c r="N454" s="8"/>
      <c r="O454" s="8"/>
      <c r="P454" s="8"/>
      <c r="Q454" s="11"/>
      <c r="R454" s="11"/>
      <c r="T454" s="9"/>
      <c r="U454" s="9"/>
      <c r="V454" s="9"/>
      <c r="W454" s="9"/>
    </row>
    <row r="455" spans="2:23" hidden="1" x14ac:dyDescent="0.25">
      <c r="B455" s="8"/>
      <c r="C455" s="8"/>
      <c r="D455" s="153"/>
      <c r="E455" s="8"/>
      <c r="F455" s="8"/>
      <c r="G455" s="8"/>
      <c r="H455" s="8"/>
      <c r="I455" s="8"/>
      <c r="J455" s="8"/>
      <c r="K455" s="8"/>
      <c r="L455" s="8"/>
      <c r="M455" s="8"/>
      <c r="N455" s="8"/>
      <c r="O455" s="8"/>
      <c r="P455" s="8"/>
      <c r="Q455" s="11"/>
      <c r="R455" s="11"/>
      <c r="T455" s="9"/>
      <c r="U455" s="9"/>
      <c r="V455" s="9"/>
      <c r="W455" s="9"/>
    </row>
    <row r="456" spans="2:23" hidden="1" x14ac:dyDescent="0.25">
      <c r="B456" s="8"/>
      <c r="C456" s="8"/>
      <c r="D456" s="153"/>
      <c r="E456" s="8"/>
      <c r="F456" s="8"/>
      <c r="G456" s="8"/>
      <c r="H456" s="8"/>
      <c r="I456" s="8"/>
      <c r="J456" s="8"/>
      <c r="K456" s="8"/>
      <c r="L456" s="8"/>
      <c r="M456" s="8"/>
      <c r="N456" s="8"/>
      <c r="O456" s="8"/>
      <c r="P456" s="8"/>
      <c r="Q456" s="11"/>
      <c r="R456" s="11"/>
      <c r="T456" s="9"/>
      <c r="U456" s="9"/>
      <c r="V456" s="9"/>
      <c r="W456" s="9"/>
    </row>
    <row r="457" spans="2:23" hidden="1" x14ac:dyDescent="0.25">
      <c r="B457" s="8"/>
      <c r="C457" s="8"/>
      <c r="D457" s="153"/>
      <c r="E457" s="8"/>
      <c r="F457" s="8"/>
      <c r="G457" s="8"/>
      <c r="H457" s="8"/>
      <c r="I457" s="8"/>
      <c r="J457" s="8"/>
      <c r="K457" s="8"/>
      <c r="L457" s="8"/>
      <c r="M457" s="8"/>
      <c r="N457" s="8"/>
      <c r="O457" s="8"/>
      <c r="P457" s="8"/>
      <c r="Q457" s="11"/>
      <c r="R457" s="11"/>
      <c r="T457" s="9"/>
      <c r="U457" s="9"/>
      <c r="V457" s="9"/>
      <c r="W457" s="9"/>
    </row>
    <row r="458" spans="2:23" hidden="1" x14ac:dyDescent="0.25">
      <c r="B458" s="8"/>
      <c r="C458" s="8"/>
      <c r="D458" s="153"/>
      <c r="E458" s="8"/>
      <c r="F458" s="8"/>
      <c r="G458" s="8"/>
      <c r="H458" s="8"/>
      <c r="I458" s="8"/>
      <c r="J458" s="8"/>
      <c r="K458" s="8"/>
      <c r="L458" s="8"/>
      <c r="M458" s="8"/>
      <c r="N458" s="8"/>
      <c r="O458" s="8"/>
      <c r="P458" s="8"/>
      <c r="Q458" s="11"/>
      <c r="R458" s="11"/>
      <c r="T458" s="9"/>
      <c r="U458" s="9"/>
      <c r="V458" s="9"/>
      <c r="W458" s="9"/>
    </row>
    <row r="459" spans="2:23" hidden="1" x14ac:dyDescent="0.25">
      <c r="B459" s="8"/>
      <c r="C459" s="8"/>
      <c r="D459" s="153"/>
      <c r="E459" s="8"/>
      <c r="F459" s="8"/>
      <c r="G459" s="8"/>
      <c r="H459" s="8"/>
      <c r="I459" s="8"/>
      <c r="J459" s="8"/>
      <c r="K459" s="8"/>
      <c r="L459" s="8"/>
      <c r="M459" s="8"/>
      <c r="N459" s="8"/>
      <c r="O459" s="8"/>
      <c r="P459" s="8"/>
      <c r="Q459" s="11"/>
      <c r="R459" s="11"/>
      <c r="T459" s="9"/>
      <c r="U459" s="9"/>
      <c r="V459" s="9"/>
      <c r="W459" s="9"/>
    </row>
    <row r="460" spans="2:23" hidden="1" x14ac:dyDescent="0.25">
      <c r="B460" s="8"/>
      <c r="C460" s="8"/>
      <c r="D460" s="153"/>
      <c r="E460" s="8"/>
      <c r="F460" s="8"/>
      <c r="G460" s="8"/>
      <c r="H460" s="8"/>
      <c r="I460" s="8"/>
      <c r="J460" s="8"/>
      <c r="K460" s="8"/>
      <c r="L460" s="8"/>
      <c r="M460" s="8"/>
      <c r="N460" s="8"/>
      <c r="O460" s="8"/>
      <c r="P460" s="8"/>
      <c r="Q460" s="11"/>
      <c r="R460" s="11"/>
      <c r="T460" s="9"/>
      <c r="U460" s="9"/>
      <c r="V460" s="9"/>
      <c r="W460" s="9"/>
    </row>
    <row r="461" spans="2:23" hidden="1" x14ac:dyDescent="0.25">
      <c r="B461" s="8"/>
      <c r="C461" s="8"/>
      <c r="D461" s="153"/>
      <c r="E461" s="8"/>
      <c r="F461" s="8"/>
      <c r="G461" s="8"/>
      <c r="H461" s="8"/>
      <c r="I461" s="8"/>
      <c r="J461" s="8"/>
      <c r="K461" s="8"/>
      <c r="L461" s="8"/>
      <c r="M461" s="8"/>
      <c r="N461" s="8"/>
      <c r="O461" s="8"/>
      <c r="P461" s="8"/>
      <c r="Q461" s="11"/>
      <c r="R461" s="11"/>
      <c r="T461" s="9"/>
      <c r="U461" s="9"/>
      <c r="V461" s="9"/>
      <c r="W461" s="9"/>
    </row>
    <row r="462" spans="2:23" hidden="1" x14ac:dyDescent="0.25">
      <c r="B462" s="8"/>
      <c r="C462" s="8"/>
      <c r="D462" s="153"/>
      <c r="E462" s="8"/>
      <c r="F462" s="8"/>
      <c r="G462" s="8"/>
      <c r="H462" s="8"/>
      <c r="I462" s="8"/>
      <c r="J462" s="8"/>
      <c r="K462" s="8"/>
      <c r="L462" s="8"/>
      <c r="M462" s="8"/>
      <c r="N462" s="8"/>
      <c r="O462" s="8"/>
      <c r="P462" s="8"/>
      <c r="Q462" s="11"/>
      <c r="R462" s="11"/>
      <c r="T462" s="9"/>
      <c r="U462" s="9"/>
      <c r="V462" s="9"/>
      <c r="W462" s="9"/>
    </row>
    <row r="463" spans="2:23" hidden="1" x14ac:dyDescent="0.25">
      <c r="B463" s="8"/>
      <c r="C463" s="8"/>
      <c r="D463" s="153"/>
      <c r="E463" s="8"/>
      <c r="F463" s="8"/>
      <c r="G463" s="8"/>
      <c r="H463" s="8"/>
      <c r="I463" s="8"/>
      <c r="J463" s="8"/>
      <c r="K463" s="8"/>
      <c r="L463" s="8"/>
      <c r="M463" s="8"/>
      <c r="N463" s="8"/>
      <c r="O463" s="8"/>
      <c r="P463" s="8"/>
      <c r="Q463" s="11"/>
      <c r="R463" s="11"/>
      <c r="T463" s="9"/>
      <c r="U463" s="9"/>
      <c r="V463" s="9"/>
      <c r="W463" s="9"/>
    </row>
    <row r="464" spans="2:23" hidden="1" x14ac:dyDescent="0.25">
      <c r="B464" s="8"/>
      <c r="C464" s="8"/>
      <c r="D464" s="153"/>
      <c r="E464" s="8"/>
      <c r="F464" s="8"/>
      <c r="G464" s="8"/>
      <c r="H464" s="8"/>
      <c r="I464" s="8"/>
      <c r="J464" s="8"/>
      <c r="K464" s="8"/>
      <c r="L464" s="8"/>
      <c r="M464" s="8"/>
      <c r="N464" s="8"/>
      <c r="O464" s="8"/>
      <c r="P464" s="8"/>
      <c r="Q464" s="11"/>
      <c r="R464" s="11"/>
      <c r="T464" s="9"/>
      <c r="U464" s="9"/>
      <c r="V464" s="9"/>
      <c r="W464" s="9"/>
    </row>
    <row r="465" spans="2:23" hidden="1" x14ac:dyDescent="0.25">
      <c r="B465" s="8"/>
      <c r="C465" s="8"/>
      <c r="D465" s="153"/>
      <c r="E465" s="8"/>
      <c r="F465" s="8"/>
      <c r="G465" s="8"/>
      <c r="H465" s="8"/>
      <c r="I465" s="8"/>
      <c r="J465" s="8"/>
      <c r="K465" s="8"/>
      <c r="L465" s="8"/>
      <c r="M465" s="8"/>
      <c r="N465" s="8"/>
      <c r="O465" s="8"/>
      <c r="P465" s="8"/>
      <c r="Q465" s="11"/>
      <c r="R465" s="11"/>
      <c r="T465" s="9"/>
      <c r="U465" s="9"/>
      <c r="V465" s="9"/>
      <c r="W465" s="9"/>
    </row>
    <row r="466" spans="2:23" hidden="1" x14ac:dyDescent="0.25">
      <c r="B466" s="8"/>
      <c r="C466" s="8"/>
      <c r="D466" s="153"/>
      <c r="E466" s="8"/>
      <c r="F466" s="8"/>
      <c r="G466" s="8"/>
      <c r="H466" s="8"/>
      <c r="I466" s="8"/>
      <c r="J466" s="8"/>
      <c r="K466" s="8"/>
      <c r="L466" s="8"/>
      <c r="M466" s="8"/>
      <c r="N466" s="8"/>
      <c r="O466" s="8"/>
      <c r="P466" s="8"/>
      <c r="Q466" s="11"/>
      <c r="R466" s="11"/>
      <c r="T466" s="9"/>
      <c r="U466" s="9"/>
      <c r="V466" s="9"/>
      <c r="W466" s="9"/>
    </row>
    <row r="467" spans="2:23" hidden="1" x14ac:dyDescent="0.25">
      <c r="B467" s="8"/>
      <c r="C467" s="8"/>
      <c r="D467" s="153"/>
      <c r="E467" s="8"/>
      <c r="F467" s="8"/>
      <c r="G467" s="8"/>
      <c r="H467" s="8"/>
      <c r="I467" s="8"/>
      <c r="J467" s="8"/>
      <c r="K467" s="8"/>
      <c r="L467" s="8"/>
      <c r="M467" s="8"/>
      <c r="N467" s="8"/>
      <c r="O467" s="8"/>
      <c r="P467" s="8"/>
      <c r="Q467" s="11"/>
      <c r="R467" s="11"/>
      <c r="T467" s="9"/>
      <c r="U467" s="9"/>
      <c r="V467" s="9"/>
      <c r="W467" s="9"/>
    </row>
    <row r="468" spans="2:23" hidden="1" x14ac:dyDescent="0.25">
      <c r="B468" s="8"/>
      <c r="C468" s="8"/>
      <c r="D468" s="153"/>
      <c r="E468" s="8"/>
      <c r="F468" s="8"/>
      <c r="G468" s="8"/>
      <c r="H468" s="8"/>
      <c r="I468" s="8"/>
      <c r="J468" s="8"/>
      <c r="K468" s="8"/>
      <c r="L468" s="8"/>
      <c r="M468" s="8"/>
      <c r="N468" s="8"/>
      <c r="O468" s="8"/>
      <c r="P468" s="8"/>
      <c r="Q468" s="11"/>
      <c r="R468" s="11"/>
      <c r="T468" s="9"/>
      <c r="U468" s="9"/>
      <c r="V468" s="9"/>
      <c r="W468" s="9"/>
    </row>
    <row r="469" spans="2:23" hidden="1" x14ac:dyDescent="0.25">
      <c r="B469" s="8"/>
      <c r="C469" s="8"/>
      <c r="D469" s="153"/>
      <c r="E469" s="8"/>
      <c r="F469" s="8"/>
      <c r="G469" s="8"/>
      <c r="H469" s="8"/>
      <c r="I469" s="8"/>
      <c r="J469" s="8"/>
      <c r="K469" s="8"/>
      <c r="L469" s="8"/>
      <c r="M469" s="8"/>
      <c r="N469" s="8"/>
      <c r="O469" s="8"/>
      <c r="P469" s="8"/>
      <c r="Q469" s="11"/>
      <c r="R469" s="11"/>
      <c r="T469" s="9"/>
      <c r="U469" s="9"/>
      <c r="V469" s="9"/>
      <c r="W469" s="9"/>
    </row>
    <row r="470" spans="2:23" hidden="1" x14ac:dyDescent="0.25">
      <c r="B470" s="8"/>
      <c r="C470" s="8"/>
      <c r="D470" s="153"/>
      <c r="E470" s="8"/>
      <c r="F470" s="8"/>
      <c r="G470" s="8"/>
      <c r="H470" s="8"/>
      <c r="I470" s="8"/>
      <c r="J470" s="8"/>
      <c r="K470" s="8"/>
      <c r="L470" s="8"/>
      <c r="M470" s="8"/>
      <c r="N470" s="8"/>
      <c r="O470" s="8"/>
      <c r="P470" s="8"/>
      <c r="Q470" s="11"/>
      <c r="R470" s="11"/>
      <c r="T470" s="9"/>
      <c r="U470" s="9"/>
      <c r="V470" s="9"/>
      <c r="W470" s="9"/>
    </row>
    <row r="471" spans="2:23" hidden="1" x14ac:dyDescent="0.25">
      <c r="B471" s="8"/>
      <c r="C471" s="8"/>
      <c r="D471" s="153"/>
      <c r="E471" s="8"/>
      <c r="F471" s="8"/>
      <c r="G471" s="8"/>
      <c r="H471" s="8"/>
      <c r="I471" s="8"/>
      <c r="J471" s="8"/>
      <c r="K471" s="8"/>
      <c r="L471" s="8"/>
      <c r="M471" s="8"/>
      <c r="N471" s="8"/>
      <c r="O471" s="8"/>
      <c r="P471" s="8"/>
      <c r="Q471" s="11"/>
      <c r="R471" s="11"/>
      <c r="T471" s="9"/>
      <c r="U471" s="9"/>
      <c r="V471" s="9"/>
      <c r="W471" s="9"/>
    </row>
    <row r="472" spans="2:23" hidden="1" x14ac:dyDescent="0.25">
      <c r="B472" s="8"/>
      <c r="C472" s="8"/>
      <c r="D472" s="153"/>
      <c r="E472" s="8"/>
      <c r="F472" s="8"/>
      <c r="G472" s="8"/>
      <c r="H472" s="8"/>
      <c r="I472" s="8"/>
      <c r="J472" s="8"/>
      <c r="K472" s="8"/>
      <c r="L472" s="8"/>
      <c r="M472" s="8"/>
      <c r="N472" s="8"/>
      <c r="O472" s="8"/>
      <c r="P472" s="8"/>
      <c r="Q472" s="11"/>
      <c r="R472" s="11"/>
      <c r="T472" s="9"/>
      <c r="U472" s="9"/>
      <c r="V472" s="9"/>
      <c r="W472" s="9"/>
    </row>
    <row r="473" spans="2:23" hidden="1" x14ac:dyDescent="0.25">
      <c r="B473" s="8"/>
      <c r="C473" s="8"/>
      <c r="D473" s="153"/>
      <c r="E473" s="8"/>
      <c r="F473" s="8"/>
      <c r="G473" s="8"/>
      <c r="H473" s="8"/>
      <c r="I473" s="8"/>
      <c r="J473" s="8"/>
      <c r="K473" s="8"/>
      <c r="L473" s="8"/>
      <c r="M473" s="8"/>
      <c r="N473" s="8"/>
      <c r="O473" s="8"/>
      <c r="P473" s="8"/>
      <c r="Q473" s="11"/>
      <c r="R473" s="11"/>
      <c r="T473" s="9"/>
      <c r="U473" s="9"/>
      <c r="V473" s="9"/>
      <c r="W473" s="9"/>
    </row>
    <row r="474" spans="2:23" hidden="1" x14ac:dyDescent="0.25">
      <c r="B474" s="8"/>
      <c r="C474" s="8"/>
      <c r="D474" s="153"/>
      <c r="E474" s="8"/>
      <c r="F474" s="8"/>
      <c r="G474" s="8"/>
      <c r="H474" s="8"/>
      <c r="I474" s="8"/>
      <c r="J474" s="8"/>
      <c r="K474" s="8"/>
      <c r="L474" s="8"/>
      <c r="M474" s="8"/>
      <c r="N474" s="8"/>
      <c r="O474" s="8"/>
      <c r="P474" s="8"/>
      <c r="Q474" s="11"/>
      <c r="R474" s="11"/>
      <c r="T474" s="9"/>
      <c r="U474" s="9"/>
      <c r="V474" s="9"/>
      <c r="W474" s="9"/>
    </row>
    <row r="475" spans="2:23" hidden="1" x14ac:dyDescent="0.25">
      <c r="B475" s="8"/>
      <c r="C475" s="8"/>
      <c r="D475" s="153"/>
      <c r="E475" s="8"/>
      <c r="F475" s="8"/>
      <c r="G475" s="8"/>
      <c r="H475" s="8"/>
      <c r="I475" s="8"/>
      <c r="J475" s="8"/>
      <c r="K475" s="8"/>
      <c r="L475" s="8"/>
      <c r="M475" s="8"/>
      <c r="N475" s="8"/>
      <c r="O475" s="8"/>
      <c r="P475" s="8"/>
      <c r="Q475" s="11"/>
      <c r="R475" s="11"/>
      <c r="T475" s="9"/>
      <c r="U475" s="9"/>
      <c r="V475" s="9"/>
      <c r="W475" s="9"/>
    </row>
    <row r="476" spans="2:23" hidden="1" x14ac:dyDescent="0.25">
      <c r="B476" s="8"/>
      <c r="C476" s="8"/>
      <c r="D476" s="153"/>
      <c r="E476" s="8"/>
      <c r="F476" s="8"/>
      <c r="G476" s="8"/>
      <c r="H476" s="8"/>
      <c r="I476" s="8"/>
      <c r="J476" s="8"/>
      <c r="K476" s="8"/>
      <c r="L476" s="8"/>
      <c r="M476" s="8"/>
      <c r="N476" s="8"/>
      <c r="O476" s="8"/>
      <c r="P476" s="8"/>
      <c r="Q476" s="11"/>
      <c r="R476" s="11"/>
      <c r="T476" s="9"/>
      <c r="U476" s="9"/>
      <c r="V476" s="9"/>
      <c r="W476" s="9"/>
    </row>
    <row r="477" spans="2:23" hidden="1" x14ac:dyDescent="0.25">
      <c r="B477" s="8"/>
      <c r="C477" s="8"/>
      <c r="D477" s="153"/>
      <c r="E477" s="8"/>
      <c r="F477" s="8"/>
      <c r="G477" s="8"/>
      <c r="H477" s="8"/>
      <c r="I477" s="8"/>
      <c r="J477" s="8"/>
      <c r="K477" s="8"/>
      <c r="L477" s="8"/>
      <c r="M477" s="8"/>
      <c r="N477" s="8"/>
      <c r="O477" s="8"/>
      <c r="P477" s="8"/>
      <c r="Q477" s="11"/>
      <c r="R477" s="11"/>
      <c r="T477" s="9"/>
      <c r="U477" s="9"/>
      <c r="V477" s="9"/>
      <c r="W477" s="9"/>
    </row>
    <row r="478" spans="2:23" hidden="1" x14ac:dyDescent="0.25">
      <c r="B478" s="8"/>
      <c r="C478" s="8"/>
      <c r="D478" s="153"/>
      <c r="E478" s="8"/>
      <c r="F478" s="8"/>
      <c r="G478" s="8"/>
      <c r="H478" s="8"/>
      <c r="I478" s="8"/>
      <c r="J478" s="8"/>
      <c r="K478" s="8"/>
      <c r="L478" s="8"/>
      <c r="M478" s="8"/>
      <c r="N478" s="8"/>
      <c r="O478" s="8"/>
      <c r="P478" s="8"/>
      <c r="Q478" s="11"/>
      <c r="R478" s="11"/>
      <c r="T478" s="9"/>
      <c r="U478" s="9"/>
      <c r="V478" s="9"/>
      <c r="W478" s="9"/>
    </row>
    <row r="479" spans="2:23" hidden="1" x14ac:dyDescent="0.25">
      <c r="B479" s="8"/>
      <c r="C479" s="8"/>
      <c r="D479" s="153"/>
      <c r="E479" s="8"/>
      <c r="F479" s="8"/>
      <c r="G479" s="8"/>
      <c r="H479" s="8"/>
      <c r="I479" s="8"/>
      <c r="J479" s="8"/>
      <c r="K479" s="8"/>
      <c r="L479" s="8"/>
      <c r="M479" s="8"/>
      <c r="N479" s="8"/>
      <c r="O479" s="8"/>
      <c r="P479" s="8"/>
      <c r="Q479" s="11"/>
      <c r="R479" s="11"/>
      <c r="T479" s="9"/>
      <c r="U479" s="9"/>
      <c r="V479" s="9"/>
      <c r="W479" s="9"/>
    </row>
    <row r="480" spans="2:23" hidden="1" x14ac:dyDescent="0.25">
      <c r="B480" s="8"/>
      <c r="C480" s="8"/>
      <c r="D480" s="153"/>
      <c r="E480" s="8"/>
      <c r="F480" s="8"/>
      <c r="G480" s="8"/>
      <c r="H480" s="8"/>
      <c r="I480" s="8"/>
      <c r="J480" s="8"/>
      <c r="K480" s="8"/>
      <c r="L480" s="8"/>
      <c r="M480" s="8"/>
      <c r="N480" s="8"/>
      <c r="O480" s="8"/>
      <c r="P480" s="8"/>
      <c r="Q480" s="11"/>
      <c r="R480" s="11"/>
      <c r="T480" s="9"/>
      <c r="U480" s="9"/>
      <c r="V480" s="9"/>
      <c r="W480" s="9"/>
    </row>
    <row r="481" spans="2:23" hidden="1" x14ac:dyDescent="0.25">
      <c r="B481" s="8"/>
      <c r="C481" s="8"/>
      <c r="D481" s="153"/>
      <c r="E481" s="8"/>
      <c r="F481" s="8"/>
      <c r="G481" s="8"/>
      <c r="H481" s="8"/>
      <c r="I481" s="8"/>
      <c r="J481" s="8"/>
      <c r="K481" s="8"/>
      <c r="L481" s="8"/>
      <c r="M481" s="8"/>
      <c r="N481" s="8"/>
      <c r="O481" s="8"/>
      <c r="P481" s="8"/>
      <c r="Q481" s="11"/>
      <c r="R481" s="11"/>
      <c r="T481" s="9"/>
      <c r="U481" s="9"/>
      <c r="V481" s="9"/>
      <c r="W481" s="9"/>
    </row>
    <row r="482" spans="2:23" hidden="1" x14ac:dyDescent="0.25">
      <c r="B482" s="8"/>
      <c r="C482" s="8"/>
      <c r="D482" s="153"/>
      <c r="E482" s="8"/>
      <c r="F482" s="8"/>
      <c r="G482" s="8"/>
      <c r="H482" s="8"/>
      <c r="I482" s="8"/>
      <c r="J482" s="8"/>
      <c r="K482" s="8"/>
      <c r="L482" s="8"/>
      <c r="M482" s="8"/>
      <c r="N482" s="8"/>
      <c r="O482" s="8"/>
      <c r="P482" s="8"/>
      <c r="Q482" s="11"/>
      <c r="R482" s="11"/>
      <c r="T482" s="9"/>
      <c r="U482" s="9"/>
      <c r="V482" s="9"/>
      <c r="W482" s="9"/>
    </row>
    <row r="483" spans="2:23" hidden="1" x14ac:dyDescent="0.25">
      <c r="B483" s="8"/>
      <c r="C483" s="8"/>
      <c r="D483" s="153"/>
      <c r="E483" s="8"/>
      <c r="F483" s="8"/>
      <c r="G483" s="8"/>
      <c r="H483" s="8"/>
      <c r="I483" s="8"/>
      <c r="J483" s="8"/>
      <c r="K483" s="8"/>
      <c r="L483" s="8"/>
      <c r="M483" s="8"/>
      <c r="N483" s="8"/>
      <c r="O483" s="8"/>
      <c r="P483" s="8"/>
      <c r="Q483" s="11"/>
      <c r="R483" s="11"/>
      <c r="T483" s="9"/>
      <c r="U483" s="9"/>
      <c r="V483" s="9"/>
      <c r="W483" s="9"/>
    </row>
    <row r="484" spans="2:23" hidden="1" x14ac:dyDescent="0.25">
      <c r="B484" s="8"/>
      <c r="C484" s="8"/>
      <c r="D484" s="153"/>
      <c r="E484" s="8"/>
      <c r="F484" s="8"/>
      <c r="G484" s="8"/>
      <c r="H484" s="8"/>
      <c r="I484" s="8"/>
      <c r="J484" s="8"/>
      <c r="K484" s="8"/>
      <c r="L484" s="8"/>
      <c r="M484" s="8"/>
      <c r="N484" s="8"/>
      <c r="O484" s="8"/>
      <c r="P484" s="8"/>
      <c r="Q484" s="11"/>
      <c r="R484" s="11"/>
      <c r="T484" s="9"/>
      <c r="U484" s="9"/>
      <c r="V484" s="9"/>
      <c r="W484" s="9"/>
    </row>
    <row r="485" spans="2:23" hidden="1" x14ac:dyDescent="0.25">
      <c r="B485" s="8"/>
      <c r="C485" s="8"/>
      <c r="D485" s="153"/>
      <c r="E485" s="8"/>
      <c r="F485" s="8"/>
      <c r="G485" s="8"/>
      <c r="H485" s="8"/>
      <c r="I485" s="8"/>
      <c r="J485" s="8"/>
      <c r="K485" s="8"/>
      <c r="L485" s="8"/>
      <c r="M485" s="8"/>
      <c r="N485" s="8"/>
      <c r="O485" s="8"/>
      <c r="P485" s="8"/>
      <c r="Q485" s="11"/>
      <c r="R485" s="11"/>
      <c r="T485" s="9"/>
      <c r="U485" s="9"/>
      <c r="V485" s="9"/>
      <c r="W485" s="9"/>
    </row>
    <row r="486" spans="2:23" hidden="1" x14ac:dyDescent="0.25">
      <c r="B486" s="8"/>
      <c r="C486" s="8"/>
      <c r="D486" s="153"/>
      <c r="E486" s="8"/>
      <c r="F486" s="8"/>
      <c r="G486" s="8"/>
      <c r="H486" s="8"/>
      <c r="I486" s="8"/>
      <c r="J486" s="8"/>
      <c r="K486" s="8"/>
      <c r="L486" s="8"/>
      <c r="M486" s="8"/>
      <c r="N486" s="8"/>
      <c r="O486" s="8"/>
      <c r="P486" s="8"/>
      <c r="Q486" s="11"/>
      <c r="R486" s="11"/>
      <c r="T486" s="9"/>
      <c r="U486" s="9"/>
      <c r="V486" s="9"/>
      <c r="W486" s="9"/>
    </row>
    <row r="487" spans="2:23" hidden="1" x14ac:dyDescent="0.25">
      <c r="B487" s="8"/>
      <c r="C487" s="8"/>
      <c r="D487" s="153"/>
      <c r="E487" s="8"/>
      <c r="F487" s="8"/>
      <c r="G487" s="8"/>
      <c r="H487" s="8"/>
      <c r="I487" s="8"/>
      <c r="J487" s="8"/>
      <c r="K487" s="8"/>
      <c r="L487" s="8"/>
      <c r="M487" s="8"/>
      <c r="N487" s="8"/>
      <c r="O487" s="8"/>
      <c r="P487" s="8"/>
      <c r="Q487" s="11"/>
      <c r="R487" s="11"/>
      <c r="T487" s="9"/>
      <c r="U487" s="9"/>
      <c r="V487" s="9"/>
      <c r="W487" s="9"/>
    </row>
    <row r="488" spans="2:23" hidden="1" x14ac:dyDescent="0.25">
      <c r="B488" s="8"/>
      <c r="C488" s="8"/>
      <c r="D488" s="153"/>
      <c r="E488" s="8"/>
      <c r="F488" s="8"/>
      <c r="G488" s="8"/>
      <c r="H488" s="8"/>
      <c r="I488" s="8"/>
      <c r="J488" s="8"/>
      <c r="K488" s="8"/>
      <c r="L488" s="8"/>
      <c r="M488" s="8"/>
      <c r="N488" s="8"/>
      <c r="O488" s="8"/>
      <c r="P488" s="8"/>
      <c r="Q488" s="11"/>
      <c r="R488" s="11"/>
      <c r="T488" s="9"/>
      <c r="U488" s="9"/>
      <c r="V488" s="9"/>
      <c r="W488" s="9"/>
    </row>
    <row r="489" spans="2:23" hidden="1" x14ac:dyDescent="0.25">
      <c r="B489" s="8"/>
      <c r="C489" s="8"/>
      <c r="D489" s="153"/>
      <c r="E489" s="8"/>
      <c r="F489" s="8"/>
      <c r="G489" s="8"/>
      <c r="H489" s="8"/>
      <c r="I489" s="8"/>
      <c r="J489" s="8"/>
      <c r="K489" s="8"/>
      <c r="L489" s="8"/>
      <c r="M489" s="8"/>
      <c r="N489" s="8"/>
      <c r="O489" s="8"/>
      <c r="P489" s="8"/>
      <c r="Q489" s="11"/>
      <c r="R489" s="11"/>
      <c r="T489" s="9"/>
      <c r="U489" s="9"/>
      <c r="V489" s="9"/>
      <c r="W489" s="9"/>
    </row>
    <row r="490" spans="2:23" hidden="1" x14ac:dyDescent="0.25">
      <c r="B490" s="8"/>
      <c r="C490" s="8"/>
      <c r="D490" s="153"/>
      <c r="E490" s="8"/>
      <c r="F490" s="8"/>
      <c r="G490" s="8"/>
      <c r="H490" s="8"/>
      <c r="I490" s="8"/>
      <c r="J490" s="8"/>
      <c r="K490" s="8"/>
      <c r="L490" s="8"/>
      <c r="M490" s="8"/>
      <c r="N490" s="8"/>
      <c r="O490" s="8"/>
      <c r="P490" s="8"/>
      <c r="Q490" s="11"/>
      <c r="R490" s="11"/>
      <c r="T490" s="9"/>
      <c r="U490" s="9"/>
      <c r="V490" s="9"/>
      <c r="W490" s="9"/>
    </row>
    <row r="491" spans="2:23" hidden="1" x14ac:dyDescent="0.25">
      <c r="B491" s="8"/>
      <c r="C491" s="8"/>
      <c r="D491" s="153"/>
      <c r="E491" s="8"/>
      <c r="F491" s="8"/>
      <c r="G491" s="8"/>
      <c r="H491" s="8"/>
      <c r="I491" s="8"/>
      <c r="J491" s="8"/>
      <c r="K491" s="8"/>
      <c r="L491" s="8"/>
      <c r="M491" s="8"/>
      <c r="N491" s="8"/>
      <c r="O491" s="8"/>
      <c r="P491" s="8"/>
      <c r="Q491" s="11"/>
      <c r="R491" s="11"/>
      <c r="T491" s="9"/>
      <c r="U491" s="9"/>
      <c r="V491" s="9"/>
      <c r="W491" s="9"/>
    </row>
    <row r="492" spans="2:23" hidden="1" x14ac:dyDescent="0.25">
      <c r="B492" s="8"/>
      <c r="C492" s="8"/>
      <c r="D492" s="153"/>
      <c r="E492" s="8"/>
      <c r="F492" s="8"/>
      <c r="G492" s="8"/>
      <c r="H492" s="8"/>
      <c r="I492" s="8"/>
      <c r="J492" s="8"/>
      <c r="K492" s="8"/>
      <c r="L492" s="8"/>
      <c r="M492" s="8"/>
      <c r="N492" s="8"/>
      <c r="O492" s="8"/>
      <c r="P492" s="8"/>
      <c r="Q492" s="11"/>
      <c r="R492" s="11"/>
      <c r="T492" s="9"/>
      <c r="U492" s="9"/>
      <c r="V492" s="9"/>
      <c r="W492" s="9"/>
    </row>
    <row r="493" spans="2:23" hidden="1" x14ac:dyDescent="0.25">
      <c r="B493" s="8"/>
      <c r="C493" s="8"/>
      <c r="D493" s="153"/>
      <c r="E493" s="8"/>
      <c r="F493" s="8"/>
      <c r="G493" s="8"/>
      <c r="H493" s="8"/>
      <c r="I493" s="8"/>
      <c r="J493" s="8"/>
      <c r="K493" s="8"/>
      <c r="L493" s="8"/>
      <c r="M493" s="8"/>
      <c r="N493" s="8"/>
      <c r="O493" s="8"/>
      <c r="P493" s="8"/>
      <c r="Q493" s="11"/>
      <c r="R493" s="11"/>
      <c r="T493" s="9"/>
      <c r="U493" s="9"/>
      <c r="V493" s="9"/>
      <c r="W493" s="9"/>
    </row>
    <row r="494" spans="2:23" hidden="1" x14ac:dyDescent="0.25">
      <c r="B494" s="8"/>
      <c r="C494" s="8"/>
      <c r="D494" s="153"/>
      <c r="E494" s="8"/>
      <c r="F494" s="8"/>
      <c r="G494" s="8"/>
      <c r="H494" s="8"/>
      <c r="I494" s="8"/>
      <c r="J494" s="8"/>
      <c r="K494" s="8"/>
      <c r="L494" s="8"/>
      <c r="M494" s="8"/>
      <c r="N494" s="8"/>
      <c r="O494" s="8"/>
      <c r="P494" s="8"/>
      <c r="Q494" s="11"/>
      <c r="R494" s="11"/>
      <c r="T494" s="9"/>
      <c r="U494" s="9"/>
      <c r="V494" s="9"/>
      <c r="W494" s="9"/>
    </row>
    <row r="495" spans="2:23" hidden="1" x14ac:dyDescent="0.25">
      <c r="B495" s="8"/>
      <c r="C495" s="8"/>
      <c r="D495" s="153"/>
      <c r="E495" s="8"/>
      <c r="F495" s="8"/>
      <c r="G495" s="8"/>
      <c r="H495" s="8"/>
      <c r="I495" s="8"/>
      <c r="J495" s="8"/>
      <c r="K495" s="8"/>
      <c r="L495" s="8"/>
      <c r="M495" s="8"/>
      <c r="N495" s="8"/>
      <c r="O495" s="8"/>
      <c r="P495" s="8"/>
      <c r="Q495" s="11"/>
      <c r="R495" s="11"/>
      <c r="T495" s="9"/>
      <c r="U495" s="9"/>
      <c r="V495" s="9"/>
      <c r="W495" s="9"/>
    </row>
    <row r="496" spans="2:23" hidden="1" x14ac:dyDescent="0.25">
      <c r="B496" s="8"/>
      <c r="C496" s="8"/>
      <c r="D496" s="153"/>
      <c r="E496" s="8"/>
      <c r="F496" s="8"/>
      <c r="G496" s="8"/>
      <c r="H496" s="8"/>
      <c r="I496" s="8"/>
      <c r="J496" s="8"/>
      <c r="K496" s="8"/>
      <c r="L496" s="8"/>
      <c r="M496" s="8"/>
      <c r="N496" s="8"/>
      <c r="O496" s="8"/>
      <c r="P496" s="8"/>
      <c r="Q496" s="11"/>
      <c r="R496" s="11"/>
      <c r="T496" s="9"/>
      <c r="U496" s="9"/>
      <c r="V496" s="9"/>
      <c r="W496" s="9"/>
    </row>
    <row r="497" spans="2:23" hidden="1" x14ac:dyDescent="0.25">
      <c r="B497" s="8"/>
      <c r="C497" s="8"/>
      <c r="D497" s="153"/>
      <c r="E497" s="8"/>
      <c r="F497" s="8"/>
      <c r="G497" s="8"/>
      <c r="H497" s="8"/>
      <c r="I497" s="8"/>
      <c r="J497" s="8"/>
      <c r="K497" s="8"/>
      <c r="L497" s="8"/>
      <c r="M497" s="8"/>
      <c r="N497" s="8"/>
      <c r="O497" s="8"/>
      <c r="P497" s="8"/>
      <c r="Q497" s="11"/>
      <c r="R497" s="11"/>
      <c r="T497" s="9"/>
      <c r="U497" s="9"/>
      <c r="V497" s="9"/>
      <c r="W497" s="9"/>
    </row>
    <row r="498" spans="2:23" hidden="1" x14ac:dyDescent="0.25">
      <c r="B498" s="8"/>
      <c r="C498" s="8"/>
      <c r="D498" s="153"/>
      <c r="E498" s="8"/>
      <c r="F498" s="8"/>
      <c r="G498" s="8"/>
      <c r="H498" s="8"/>
      <c r="I498" s="8"/>
      <c r="J498" s="8"/>
      <c r="K498" s="8"/>
      <c r="L498" s="8"/>
      <c r="M498" s="8"/>
      <c r="N498" s="8"/>
      <c r="O498" s="8"/>
      <c r="P498" s="8"/>
      <c r="Q498" s="11"/>
      <c r="R498" s="11"/>
      <c r="T498" s="9"/>
      <c r="U498" s="9"/>
      <c r="V498" s="9"/>
      <c r="W498" s="9"/>
    </row>
    <row r="499" spans="2:23" hidden="1" x14ac:dyDescent="0.25">
      <c r="B499" s="8"/>
      <c r="C499" s="8"/>
      <c r="D499" s="153"/>
      <c r="E499" s="8"/>
      <c r="F499" s="8"/>
      <c r="G499" s="8"/>
      <c r="H499" s="8"/>
      <c r="I499" s="8"/>
      <c r="J499" s="8"/>
      <c r="K499" s="8"/>
      <c r="L499" s="8"/>
      <c r="M499" s="8"/>
      <c r="N499" s="8"/>
      <c r="O499" s="8"/>
      <c r="P499" s="8"/>
      <c r="Q499" s="11"/>
      <c r="R499" s="11"/>
      <c r="T499" s="9"/>
      <c r="U499" s="9"/>
      <c r="V499" s="9"/>
      <c r="W499" s="9"/>
    </row>
    <row r="500" spans="2:23" hidden="1" x14ac:dyDescent="0.25">
      <c r="B500" s="8"/>
      <c r="C500" s="8"/>
      <c r="D500" s="153"/>
      <c r="E500" s="8"/>
      <c r="F500" s="8"/>
      <c r="G500" s="8"/>
      <c r="H500" s="8"/>
      <c r="I500" s="8"/>
      <c r="J500" s="8"/>
      <c r="K500" s="8"/>
      <c r="L500" s="8"/>
      <c r="M500" s="8"/>
      <c r="N500" s="8"/>
      <c r="O500" s="8"/>
      <c r="P500" s="8"/>
      <c r="Q500" s="11"/>
      <c r="R500" s="11"/>
      <c r="T500" s="9"/>
      <c r="U500" s="9"/>
      <c r="V500" s="9"/>
      <c r="W500" s="9"/>
    </row>
    <row r="501" spans="2:23" hidden="1" x14ac:dyDescent="0.25">
      <c r="B501" s="8"/>
      <c r="C501" s="8"/>
      <c r="D501" s="153"/>
      <c r="E501" s="8"/>
      <c r="F501" s="8"/>
      <c r="G501" s="8"/>
      <c r="H501" s="8"/>
      <c r="I501" s="8"/>
      <c r="J501" s="8"/>
      <c r="K501" s="8"/>
      <c r="L501" s="8"/>
      <c r="M501" s="8"/>
      <c r="N501" s="8"/>
      <c r="O501" s="8"/>
      <c r="P501" s="8"/>
      <c r="Q501" s="11"/>
      <c r="R501" s="11"/>
      <c r="T501" s="9"/>
      <c r="U501" s="9"/>
      <c r="V501" s="9"/>
      <c r="W501" s="9"/>
    </row>
    <row r="502" spans="2:23" hidden="1" x14ac:dyDescent="0.25">
      <c r="B502" s="8"/>
      <c r="C502" s="8"/>
      <c r="D502" s="153"/>
      <c r="E502" s="8"/>
      <c r="F502" s="8"/>
      <c r="G502" s="8"/>
      <c r="H502" s="8"/>
      <c r="I502" s="8"/>
      <c r="J502" s="8"/>
      <c r="K502" s="8"/>
      <c r="L502" s="8"/>
      <c r="M502" s="8"/>
      <c r="N502" s="8"/>
      <c r="O502" s="8"/>
      <c r="P502" s="8"/>
      <c r="Q502" s="11"/>
      <c r="R502" s="11"/>
      <c r="T502" s="9"/>
      <c r="U502" s="9"/>
      <c r="V502" s="9"/>
      <c r="W502" s="9"/>
    </row>
    <row r="503" spans="2:23" hidden="1" x14ac:dyDescent="0.25">
      <c r="B503" s="8"/>
      <c r="C503" s="8"/>
      <c r="D503" s="153"/>
      <c r="E503" s="8"/>
      <c r="F503" s="8"/>
      <c r="G503" s="8"/>
      <c r="H503" s="8"/>
      <c r="I503" s="8"/>
      <c r="J503" s="8"/>
      <c r="K503" s="8"/>
      <c r="L503" s="8"/>
      <c r="M503" s="8"/>
      <c r="N503" s="8"/>
      <c r="O503" s="8"/>
      <c r="P503" s="8"/>
      <c r="Q503" s="11"/>
      <c r="R503" s="11"/>
      <c r="T503" s="9"/>
      <c r="U503" s="9"/>
      <c r="V503" s="9"/>
      <c r="W503" s="9"/>
    </row>
    <row r="504" spans="2:23" hidden="1" x14ac:dyDescent="0.25">
      <c r="B504" s="8"/>
      <c r="C504" s="8"/>
      <c r="D504" s="153"/>
      <c r="E504" s="8"/>
      <c r="F504" s="8"/>
      <c r="G504" s="8"/>
      <c r="H504" s="8"/>
      <c r="I504" s="8"/>
      <c r="J504" s="8"/>
      <c r="K504" s="8"/>
      <c r="L504" s="8"/>
      <c r="M504" s="8"/>
      <c r="N504" s="8"/>
      <c r="O504" s="8"/>
      <c r="P504" s="8"/>
      <c r="Q504" s="11"/>
      <c r="R504" s="11"/>
      <c r="T504" s="9"/>
      <c r="U504" s="9"/>
      <c r="V504" s="9"/>
      <c r="W504" s="9"/>
    </row>
    <row r="505" spans="2:23" hidden="1" x14ac:dyDescent="0.25">
      <c r="B505" s="8"/>
      <c r="C505" s="8"/>
      <c r="D505" s="153"/>
      <c r="E505" s="8"/>
      <c r="F505" s="8"/>
      <c r="G505" s="8"/>
      <c r="H505" s="8"/>
      <c r="I505" s="8"/>
      <c r="J505" s="8"/>
      <c r="K505" s="8"/>
      <c r="L505" s="8"/>
      <c r="M505" s="8"/>
      <c r="N505" s="8"/>
      <c r="O505" s="8"/>
      <c r="P505" s="8"/>
      <c r="Q505" s="11"/>
      <c r="R505" s="11"/>
      <c r="T505" s="9"/>
      <c r="U505" s="9"/>
      <c r="V505" s="9"/>
      <c r="W505" s="9"/>
    </row>
    <row r="506" spans="2:23" hidden="1" x14ac:dyDescent="0.25">
      <c r="B506" s="8"/>
      <c r="C506" s="8"/>
      <c r="D506" s="153"/>
      <c r="E506" s="8"/>
      <c r="F506" s="8"/>
      <c r="G506" s="8"/>
      <c r="H506" s="8"/>
      <c r="I506" s="8"/>
      <c r="J506" s="8"/>
      <c r="K506" s="8"/>
      <c r="L506" s="8"/>
      <c r="M506" s="8"/>
      <c r="N506" s="8"/>
      <c r="O506" s="8"/>
      <c r="P506" s="8"/>
      <c r="Q506" s="11"/>
      <c r="R506" s="11"/>
      <c r="T506" s="9"/>
      <c r="U506" s="9"/>
      <c r="V506" s="9"/>
      <c r="W506" s="9"/>
    </row>
    <row r="507" spans="2:23" hidden="1" x14ac:dyDescent="0.25">
      <c r="B507" s="8"/>
      <c r="C507" s="8"/>
      <c r="D507" s="153"/>
      <c r="E507" s="8"/>
      <c r="F507" s="8"/>
      <c r="G507" s="8"/>
      <c r="H507" s="8"/>
      <c r="I507" s="8"/>
      <c r="J507" s="8"/>
      <c r="K507" s="8"/>
      <c r="L507" s="8"/>
      <c r="M507" s="8"/>
      <c r="N507" s="8"/>
      <c r="O507" s="8"/>
      <c r="P507" s="8"/>
      <c r="Q507" s="11"/>
      <c r="R507" s="11"/>
      <c r="T507" s="9"/>
      <c r="U507" s="9"/>
      <c r="V507" s="9"/>
      <c r="W507" s="9"/>
    </row>
    <row r="508" spans="2:23" hidden="1" x14ac:dyDescent="0.25">
      <c r="B508" s="8"/>
      <c r="C508" s="8"/>
      <c r="D508" s="153"/>
      <c r="E508" s="8"/>
      <c r="F508" s="8"/>
      <c r="G508" s="8"/>
      <c r="H508" s="8"/>
      <c r="I508" s="8"/>
      <c r="J508" s="8"/>
      <c r="K508" s="8"/>
      <c r="L508" s="8"/>
      <c r="M508" s="8"/>
      <c r="N508" s="8"/>
      <c r="O508" s="8"/>
      <c r="P508" s="8"/>
      <c r="Q508" s="11"/>
      <c r="R508" s="11"/>
      <c r="T508" s="9"/>
      <c r="U508" s="9"/>
      <c r="V508" s="9"/>
      <c r="W508" s="9"/>
    </row>
    <row r="509" spans="2:23" hidden="1" x14ac:dyDescent="0.25">
      <c r="B509" s="8"/>
      <c r="C509" s="8"/>
      <c r="D509" s="153"/>
      <c r="E509" s="8"/>
      <c r="F509" s="8"/>
      <c r="G509" s="8"/>
      <c r="H509" s="8"/>
      <c r="I509" s="8"/>
      <c r="J509" s="8"/>
      <c r="K509" s="8"/>
      <c r="L509" s="8"/>
      <c r="M509" s="8"/>
      <c r="N509" s="8"/>
      <c r="O509" s="8"/>
      <c r="P509" s="8"/>
      <c r="Q509" s="11"/>
      <c r="R509" s="11"/>
      <c r="T509" s="9"/>
      <c r="U509" s="9"/>
      <c r="V509" s="9"/>
      <c r="W509" s="9"/>
    </row>
    <row r="510" spans="2:23" hidden="1" x14ac:dyDescent="0.25">
      <c r="B510" s="8"/>
      <c r="C510" s="8"/>
      <c r="D510" s="153"/>
      <c r="E510" s="8"/>
      <c r="F510" s="8"/>
      <c r="G510" s="8"/>
      <c r="H510" s="8"/>
      <c r="I510" s="8"/>
      <c r="J510" s="8"/>
      <c r="K510" s="8"/>
      <c r="L510" s="8"/>
      <c r="M510" s="8"/>
      <c r="N510" s="8"/>
      <c r="O510" s="8"/>
      <c r="P510" s="8"/>
      <c r="Q510" s="11"/>
      <c r="R510" s="11"/>
      <c r="T510" s="9"/>
      <c r="U510" s="9"/>
      <c r="V510" s="9"/>
      <c r="W510" s="9"/>
    </row>
    <row r="511" spans="2:23" hidden="1" x14ac:dyDescent="0.25">
      <c r="B511" s="8"/>
      <c r="C511" s="8"/>
      <c r="D511" s="153"/>
      <c r="E511" s="8"/>
      <c r="F511" s="8"/>
      <c r="G511" s="8"/>
      <c r="H511" s="8"/>
      <c r="I511" s="8"/>
      <c r="J511" s="8"/>
      <c r="K511" s="8"/>
      <c r="L511" s="8"/>
      <c r="M511" s="8"/>
      <c r="N511" s="8"/>
      <c r="O511" s="8"/>
      <c r="P511" s="8"/>
      <c r="Q511" s="11"/>
      <c r="R511" s="11"/>
      <c r="T511" s="9"/>
      <c r="U511" s="9"/>
      <c r="V511" s="9"/>
      <c r="W511" s="9"/>
    </row>
    <row r="512" spans="2:23" hidden="1" x14ac:dyDescent="0.25">
      <c r="B512" s="8"/>
      <c r="C512" s="8"/>
      <c r="D512" s="153"/>
      <c r="E512" s="8"/>
      <c r="F512" s="8"/>
      <c r="G512" s="8"/>
      <c r="H512" s="8"/>
      <c r="I512" s="8"/>
      <c r="J512" s="8"/>
      <c r="K512" s="8"/>
      <c r="L512" s="8"/>
      <c r="M512" s="8"/>
      <c r="N512" s="8"/>
      <c r="O512" s="8"/>
      <c r="P512" s="8"/>
      <c r="Q512" s="11"/>
      <c r="R512" s="11"/>
      <c r="T512" s="9"/>
      <c r="U512" s="9"/>
      <c r="V512" s="9"/>
      <c r="W512" s="9"/>
    </row>
    <row r="513" spans="2:23" hidden="1" x14ac:dyDescent="0.25">
      <c r="B513" s="8"/>
      <c r="C513" s="8"/>
      <c r="D513" s="153"/>
      <c r="E513" s="8"/>
      <c r="F513" s="8"/>
      <c r="G513" s="8"/>
      <c r="H513" s="8"/>
      <c r="I513" s="8"/>
      <c r="J513" s="8"/>
      <c r="K513" s="8"/>
      <c r="L513" s="8"/>
      <c r="M513" s="8"/>
      <c r="N513" s="8"/>
      <c r="O513" s="8"/>
      <c r="P513" s="8"/>
      <c r="Q513" s="11"/>
      <c r="R513" s="11"/>
      <c r="T513" s="9"/>
      <c r="U513" s="9"/>
      <c r="V513" s="9"/>
      <c r="W513" s="9"/>
    </row>
    <row r="514" spans="2:23" hidden="1" x14ac:dyDescent="0.25">
      <c r="B514" s="8"/>
      <c r="C514" s="8"/>
      <c r="D514" s="153"/>
      <c r="E514" s="8"/>
      <c r="F514" s="8"/>
      <c r="G514" s="8"/>
      <c r="H514" s="8"/>
      <c r="I514" s="8"/>
      <c r="J514" s="8"/>
      <c r="K514" s="8"/>
      <c r="L514" s="8"/>
      <c r="M514" s="8"/>
      <c r="N514" s="8"/>
      <c r="O514" s="8"/>
      <c r="P514" s="8"/>
      <c r="Q514" s="11"/>
      <c r="R514" s="11"/>
      <c r="T514" s="9"/>
      <c r="U514" s="9"/>
      <c r="V514" s="9"/>
      <c r="W514" s="9"/>
    </row>
    <row r="515" spans="2:23" hidden="1" x14ac:dyDescent="0.25">
      <c r="B515" s="8"/>
      <c r="C515" s="8"/>
      <c r="D515" s="153"/>
      <c r="E515" s="8"/>
      <c r="F515" s="8"/>
      <c r="G515" s="8"/>
      <c r="H515" s="8"/>
      <c r="I515" s="8"/>
      <c r="J515" s="8"/>
      <c r="K515" s="8"/>
      <c r="L515" s="8"/>
      <c r="M515" s="8"/>
      <c r="N515" s="8"/>
      <c r="O515" s="8"/>
      <c r="P515" s="8"/>
      <c r="Q515" s="11"/>
      <c r="R515" s="11"/>
      <c r="T515" s="9"/>
      <c r="U515" s="9"/>
      <c r="V515" s="9"/>
      <c r="W515" s="9"/>
    </row>
    <row r="516" spans="2:23" hidden="1" x14ac:dyDescent="0.25">
      <c r="B516" s="8"/>
      <c r="C516" s="8"/>
      <c r="D516" s="153"/>
      <c r="E516" s="8"/>
      <c r="F516" s="8"/>
      <c r="G516" s="8"/>
      <c r="H516" s="8"/>
      <c r="I516" s="8"/>
      <c r="J516" s="8"/>
      <c r="K516" s="8"/>
      <c r="L516" s="8"/>
      <c r="M516" s="8"/>
      <c r="N516" s="8"/>
      <c r="O516" s="8"/>
      <c r="P516" s="8"/>
      <c r="Q516" s="11"/>
      <c r="R516" s="11"/>
      <c r="T516" s="9"/>
      <c r="U516" s="9"/>
      <c r="V516" s="9"/>
      <c r="W516" s="9"/>
    </row>
    <row r="517" spans="2:23" hidden="1" x14ac:dyDescent="0.25">
      <c r="B517" s="8"/>
      <c r="C517" s="8"/>
      <c r="D517" s="153"/>
      <c r="E517" s="8"/>
      <c r="F517" s="8"/>
      <c r="G517" s="8"/>
      <c r="H517" s="8"/>
      <c r="I517" s="8"/>
      <c r="J517" s="8"/>
      <c r="K517" s="8"/>
      <c r="L517" s="8"/>
      <c r="M517" s="8"/>
      <c r="N517" s="8"/>
      <c r="O517" s="8"/>
      <c r="P517" s="8"/>
      <c r="Q517" s="11"/>
      <c r="R517" s="11"/>
      <c r="T517" s="9"/>
      <c r="U517" s="9"/>
      <c r="V517" s="9"/>
      <c r="W517" s="9"/>
    </row>
    <row r="518" spans="2:23" hidden="1" x14ac:dyDescent="0.25">
      <c r="B518" s="8"/>
      <c r="C518" s="8"/>
      <c r="D518" s="153"/>
      <c r="E518" s="8"/>
      <c r="F518" s="8"/>
      <c r="G518" s="8"/>
      <c r="H518" s="8"/>
      <c r="I518" s="8"/>
      <c r="J518" s="8"/>
      <c r="K518" s="8"/>
      <c r="L518" s="8"/>
      <c r="M518" s="8"/>
      <c r="N518" s="8"/>
      <c r="O518" s="8"/>
      <c r="P518" s="8"/>
      <c r="Q518" s="11"/>
      <c r="R518" s="11"/>
      <c r="T518" s="9"/>
      <c r="U518" s="9"/>
      <c r="V518" s="9"/>
      <c r="W518" s="9"/>
    </row>
    <row r="519" spans="2:23" hidden="1" x14ac:dyDescent="0.25">
      <c r="B519" s="8"/>
      <c r="C519" s="8"/>
      <c r="D519" s="153"/>
      <c r="E519" s="8"/>
      <c r="F519" s="8"/>
      <c r="G519" s="8"/>
      <c r="H519" s="8"/>
      <c r="I519" s="8"/>
      <c r="J519" s="8"/>
      <c r="K519" s="8"/>
      <c r="L519" s="8"/>
      <c r="M519" s="8"/>
      <c r="N519" s="8"/>
      <c r="O519" s="8"/>
      <c r="P519" s="8"/>
      <c r="Q519" s="11"/>
      <c r="R519" s="11"/>
      <c r="T519" s="9"/>
      <c r="U519" s="9"/>
      <c r="V519" s="9"/>
      <c r="W519" s="9"/>
    </row>
    <row r="520" spans="2:23" hidden="1" x14ac:dyDescent="0.25">
      <c r="B520" s="8"/>
      <c r="C520" s="8"/>
      <c r="D520" s="153"/>
      <c r="E520" s="8"/>
      <c r="F520" s="8"/>
      <c r="G520" s="8"/>
      <c r="H520" s="8"/>
      <c r="I520" s="8"/>
      <c r="J520" s="8"/>
      <c r="K520" s="8"/>
      <c r="L520" s="8"/>
      <c r="M520" s="8"/>
      <c r="N520" s="8"/>
      <c r="O520" s="8"/>
      <c r="P520" s="8"/>
      <c r="Q520" s="11"/>
      <c r="R520" s="11"/>
      <c r="T520" s="9"/>
      <c r="U520" s="9"/>
      <c r="V520" s="9"/>
      <c r="W520" s="9"/>
    </row>
    <row r="521" spans="2:23" hidden="1" x14ac:dyDescent="0.25">
      <c r="B521" s="8"/>
      <c r="C521" s="8"/>
      <c r="D521" s="153"/>
      <c r="E521" s="8"/>
      <c r="F521" s="8"/>
      <c r="G521" s="8"/>
      <c r="H521" s="8"/>
      <c r="I521" s="8"/>
      <c r="J521" s="8"/>
      <c r="K521" s="8"/>
      <c r="L521" s="8"/>
      <c r="M521" s="8"/>
      <c r="N521" s="8"/>
      <c r="O521" s="8"/>
      <c r="P521" s="8"/>
      <c r="Q521" s="11"/>
      <c r="R521" s="11"/>
      <c r="T521" s="9"/>
      <c r="U521" s="9"/>
      <c r="V521" s="9"/>
      <c r="W521" s="9"/>
    </row>
    <row r="522" spans="2:23" hidden="1" x14ac:dyDescent="0.25">
      <c r="B522" s="8"/>
      <c r="C522" s="8"/>
      <c r="D522" s="153"/>
      <c r="E522" s="8"/>
      <c r="F522" s="8"/>
      <c r="G522" s="8"/>
      <c r="H522" s="8"/>
      <c r="I522" s="8"/>
      <c r="J522" s="8"/>
      <c r="K522" s="8"/>
      <c r="L522" s="8"/>
      <c r="M522" s="8"/>
      <c r="N522" s="8"/>
      <c r="O522" s="8"/>
      <c r="P522" s="8"/>
      <c r="Q522" s="11"/>
      <c r="R522" s="11"/>
      <c r="T522" s="9"/>
      <c r="U522" s="9"/>
      <c r="V522" s="9"/>
      <c r="W522" s="9"/>
    </row>
    <row r="523" spans="2:23" hidden="1" x14ac:dyDescent="0.25">
      <c r="B523" s="8"/>
      <c r="C523" s="8"/>
      <c r="D523" s="153"/>
      <c r="E523" s="8"/>
      <c r="F523" s="8"/>
      <c r="G523" s="8"/>
      <c r="H523" s="8"/>
      <c r="I523" s="8"/>
      <c r="J523" s="8"/>
      <c r="K523" s="8"/>
      <c r="L523" s="8"/>
      <c r="M523" s="8"/>
      <c r="N523" s="8"/>
      <c r="O523" s="8"/>
      <c r="P523" s="8"/>
      <c r="Q523" s="11"/>
      <c r="R523" s="11"/>
      <c r="T523" s="9"/>
      <c r="U523" s="9"/>
      <c r="V523" s="9"/>
      <c r="W523" s="9"/>
    </row>
    <row r="524" spans="2:23" hidden="1" x14ac:dyDescent="0.25">
      <c r="B524" s="8"/>
      <c r="C524" s="8"/>
      <c r="D524" s="153"/>
      <c r="E524" s="8"/>
      <c r="F524" s="8"/>
      <c r="G524" s="8"/>
      <c r="H524" s="8"/>
      <c r="I524" s="8"/>
      <c r="J524" s="8"/>
      <c r="K524" s="8"/>
      <c r="L524" s="8"/>
      <c r="M524" s="8"/>
      <c r="N524" s="8"/>
      <c r="O524" s="8"/>
      <c r="P524" s="8"/>
      <c r="Q524" s="11"/>
      <c r="R524" s="11"/>
      <c r="T524" s="9"/>
      <c r="U524" s="9"/>
      <c r="V524" s="9"/>
      <c r="W524" s="9"/>
    </row>
    <row r="525" spans="2:23" hidden="1" x14ac:dyDescent="0.25">
      <c r="B525" s="8"/>
      <c r="C525" s="8"/>
      <c r="D525" s="153"/>
      <c r="E525" s="8"/>
      <c r="F525" s="8"/>
      <c r="G525" s="8"/>
      <c r="H525" s="8"/>
      <c r="I525" s="8"/>
      <c r="J525" s="8"/>
      <c r="K525" s="8"/>
      <c r="L525" s="8"/>
      <c r="M525" s="8"/>
      <c r="N525" s="8"/>
      <c r="O525" s="8"/>
      <c r="P525" s="8"/>
      <c r="Q525" s="11"/>
      <c r="R525" s="11"/>
      <c r="T525" s="9"/>
      <c r="U525" s="9"/>
      <c r="V525" s="9"/>
      <c r="W525" s="9"/>
    </row>
    <row r="526" spans="2:23" hidden="1" x14ac:dyDescent="0.25">
      <c r="B526" s="8"/>
      <c r="C526" s="8"/>
      <c r="D526" s="153"/>
      <c r="E526" s="8"/>
      <c r="F526" s="8"/>
      <c r="G526" s="8"/>
      <c r="H526" s="8"/>
      <c r="I526" s="8"/>
      <c r="J526" s="8"/>
      <c r="K526" s="8"/>
      <c r="L526" s="8"/>
      <c r="M526" s="8"/>
      <c r="N526" s="8"/>
      <c r="O526" s="8"/>
      <c r="P526" s="8"/>
      <c r="Q526" s="11"/>
      <c r="R526" s="11"/>
      <c r="T526" s="9"/>
      <c r="U526" s="9"/>
      <c r="V526" s="9"/>
      <c r="W526" s="9"/>
    </row>
    <row r="527" spans="2:23" hidden="1" x14ac:dyDescent="0.25">
      <c r="B527" s="8"/>
      <c r="C527" s="8"/>
      <c r="D527" s="153"/>
      <c r="E527" s="8"/>
      <c r="F527" s="8"/>
      <c r="G527" s="8"/>
      <c r="H527" s="8"/>
      <c r="I527" s="8"/>
      <c r="J527" s="8"/>
      <c r="K527" s="8"/>
      <c r="L527" s="8"/>
      <c r="M527" s="8"/>
      <c r="N527" s="8"/>
      <c r="O527" s="8"/>
      <c r="P527" s="8"/>
      <c r="Q527" s="11"/>
      <c r="R527" s="11"/>
      <c r="T527" s="9"/>
      <c r="U527" s="9"/>
      <c r="V527" s="9"/>
      <c r="W527" s="9"/>
    </row>
    <row r="528" spans="2:23" hidden="1" x14ac:dyDescent="0.25">
      <c r="B528" s="8"/>
      <c r="C528" s="8"/>
      <c r="D528" s="153"/>
      <c r="E528" s="8"/>
      <c r="F528" s="8"/>
      <c r="G528" s="8"/>
      <c r="H528" s="8"/>
      <c r="I528" s="8"/>
      <c r="J528" s="8"/>
      <c r="K528" s="8"/>
      <c r="L528" s="8"/>
      <c r="M528" s="8"/>
      <c r="N528" s="8"/>
      <c r="O528" s="8"/>
      <c r="P528" s="8"/>
      <c r="Q528" s="11"/>
      <c r="R528" s="11"/>
      <c r="T528" s="9"/>
      <c r="U528" s="9"/>
      <c r="V528" s="9"/>
      <c r="W528" s="9"/>
    </row>
    <row r="529" spans="2:23" hidden="1" x14ac:dyDescent="0.25">
      <c r="B529" s="8"/>
      <c r="C529" s="8"/>
      <c r="D529" s="153"/>
      <c r="E529" s="8"/>
      <c r="F529" s="8"/>
      <c r="G529" s="8"/>
      <c r="H529" s="8"/>
      <c r="I529" s="8"/>
      <c r="J529" s="8"/>
      <c r="K529" s="8"/>
      <c r="L529" s="8"/>
      <c r="M529" s="8"/>
      <c r="N529" s="8"/>
      <c r="O529" s="8"/>
      <c r="P529" s="8"/>
      <c r="Q529" s="11"/>
      <c r="R529" s="11"/>
      <c r="T529" s="9"/>
      <c r="U529" s="9"/>
      <c r="V529" s="9"/>
      <c r="W529" s="9"/>
    </row>
    <row r="530" spans="2:23" hidden="1" x14ac:dyDescent="0.25">
      <c r="B530" s="8"/>
      <c r="C530" s="8"/>
      <c r="D530" s="153"/>
      <c r="E530" s="8"/>
      <c r="F530" s="8"/>
      <c r="G530" s="8"/>
      <c r="H530" s="8"/>
      <c r="I530" s="8"/>
      <c r="J530" s="8"/>
      <c r="K530" s="8"/>
      <c r="L530" s="8"/>
      <c r="M530" s="8"/>
      <c r="N530" s="8"/>
      <c r="O530" s="8"/>
      <c r="P530" s="8"/>
      <c r="Q530" s="11"/>
      <c r="R530" s="11"/>
      <c r="T530" s="9"/>
      <c r="U530" s="9"/>
      <c r="V530" s="9"/>
      <c r="W530" s="9"/>
    </row>
    <row r="531" spans="2:23" hidden="1" x14ac:dyDescent="0.25">
      <c r="B531" s="8"/>
      <c r="C531" s="8"/>
      <c r="D531" s="153"/>
      <c r="E531" s="8"/>
      <c r="F531" s="8"/>
      <c r="G531" s="8"/>
      <c r="H531" s="8"/>
      <c r="I531" s="8"/>
      <c r="J531" s="8"/>
      <c r="K531" s="8"/>
      <c r="L531" s="8"/>
      <c r="M531" s="8"/>
      <c r="N531" s="8"/>
      <c r="O531" s="8"/>
      <c r="P531" s="8"/>
      <c r="Q531" s="11"/>
      <c r="R531" s="11"/>
      <c r="T531" s="9"/>
      <c r="U531" s="9"/>
      <c r="V531" s="9"/>
      <c r="W531" s="9"/>
    </row>
    <row r="532" spans="2:23" hidden="1" x14ac:dyDescent="0.25">
      <c r="B532" s="8"/>
      <c r="C532" s="8"/>
      <c r="D532" s="153"/>
      <c r="E532" s="8"/>
      <c r="F532" s="8"/>
      <c r="G532" s="8"/>
      <c r="H532" s="8"/>
      <c r="I532" s="8"/>
      <c r="J532" s="8"/>
      <c r="K532" s="8"/>
      <c r="L532" s="8"/>
      <c r="M532" s="8"/>
      <c r="N532" s="8"/>
      <c r="O532" s="8"/>
      <c r="P532" s="8"/>
      <c r="Q532" s="11"/>
      <c r="R532" s="11"/>
      <c r="T532" s="9"/>
      <c r="U532" s="9"/>
      <c r="V532" s="9"/>
      <c r="W532" s="9"/>
    </row>
    <row r="533" spans="2:23" hidden="1" x14ac:dyDescent="0.25">
      <c r="B533" s="8"/>
      <c r="C533" s="8"/>
      <c r="D533" s="153"/>
      <c r="E533" s="8"/>
      <c r="F533" s="8"/>
      <c r="G533" s="8"/>
      <c r="H533" s="8"/>
      <c r="I533" s="8"/>
      <c r="J533" s="8"/>
      <c r="K533" s="8"/>
      <c r="L533" s="8"/>
      <c r="M533" s="8"/>
      <c r="N533" s="8"/>
      <c r="O533" s="8"/>
      <c r="P533" s="8"/>
      <c r="Q533" s="11"/>
      <c r="R533" s="11"/>
      <c r="T533" s="9"/>
      <c r="U533" s="9"/>
      <c r="V533" s="9"/>
      <c r="W533" s="9"/>
    </row>
    <row r="534" spans="2:23" hidden="1" x14ac:dyDescent="0.25">
      <c r="B534" s="8"/>
      <c r="C534" s="8"/>
      <c r="D534" s="153"/>
      <c r="E534" s="8"/>
      <c r="F534" s="8"/>
      <c r="G534" s="8"/>
      <c r="H534" s="8"/>
      <c r="I534" s="8"/>
      <c r="J534" s="8"/>
      <c r="K534" s="8"/>
      <c r="L534" s="8"/>
      <c r="M534" s="8"/>
      <c r="N534" s="8"/>
      <c r="O534" s="8"/>
      <c r="P534" s="8"/>
      <c r="Q534" s="11"/>
      <c r="R534" s="11"/>
      <c r="T534" s="9"/>
      <c r="U534" s="9"/>
      <c r="V534" s="9"/>
      <c r="W534" s="9"/>
    </row>
    <row r="535" spans="2:23" hidden="1" x14ac:dyDescent="0.25">
      <c r="B535" s="8"/>
      <c r="C535" s="8"/>
      <c r="D535" s="153"/>
      <c r="E535" s="8"/>
      <c r="F535" s="8"/>
      <c r="G535" s="8"/>
      <c r="H535" s="8"/>
      <c r="I535" s="8"/>
      <c r="J535" s="8"/>
      <c r="K535" s="8"/>
      <c r="L535" s="8"/>
      <c r="M535" s="8"/>
      <c r="N535" s="8"/>
      <c r="O535" s="8"/>
      <c r="P535" s="8"/>
      <c r="Q535" s="11"/>
      <c r="R535" s="11"/>
      <c r="T535" s="9"/>
      <c r="U535" s="9"/>
      <c r="V535" s="9"/>
      <c r="W535" s="9"/>
    </row>
    <row r="536" spans="2:23" hidden="1" x14ac:dyDescent="0.25">
      <c r="B536" s="8"/>
      <c r="C536" s="8"/>
      <c r="D536" s="153"/>
      <c r="E536" s="8"/>
      <c r="F536" s="8"/>
      <c r="G536" s="8"/>
      <c r="H536" s="8"/>
      <c r="I536" s="8"/>
      <c r="J536" s="8"/>
      <c r="K536" s="8"/>
      <c r="L536" s="8"/>
      <c r="M536" s="8"/>
      <c r="N536" s="8"/>
      <c r="O536" s="8"/>
      <c r="P536" s="8"/>
      <c r="Q536" s="11"/>
      <c r="R536" s="11"/>
      <c r="T536" s="9"/>
      <c r="U536" s="9"/>
      <c r="V536" s="9"/>
      <c r="W536" s="9"/>
    </row>
    <row r="537" spans="2:23" hidden="1" x14ac:dyDescent="0.25">
      <c r="B537" s="8"/>
      <c r="C537" s="8"/>
      <c r="D537" s="153"/>
      <c r="E537" s="8"/>
      <c r="F537" s="8"/>
      <c r="G537" s="8"/>
      <c r="H537" s="8"/>
      <c r="I537" s="8"/>
      <c r="J537" s="8"/>
      <c r="K537" s="8"/>
      <c r="L537" s="8"/>
      <c r="M537" s="8"/>
      <c r="N537" s="8"/>
      <c r="O537" s="8"/>
      <c r="P537" s="8"/>
      <c r="Q537" s="11"/>
      <c r="R537" s="11"/>
      <c r="T537" s="9"/>
      <c r="U537" s="9"/>
      <c r="V537" s="9"/>
      <c r="W537" s="9"/>
    </row>
    <row r="538" spans="2:23" hidden="1" x14ac:dyDescent="0.25">
      <c r="B538" s="8"/>
      <c r="C538" s="8"/>
      <c r="D538" s="153"/>
      <c r="E538" s="8"/>
      <c r="F538" s="8"/>
      <c r="G538" s="8"/>
      <c r="H538" s="8"/>
      <c r="I538" s="8"/>
      <c r="J538" s="8"/>
      <c r="K538" s="8"/>
      <c r="L538" s="8"/>
      <c r="M538" s="8"/>
      <c r="N538" s="8"/>
      <c r="O538" s="8"/>
      <c r="P538" s="8"/>
      <c r="Q538" s="11"/>
      <c r="R538" s="11"/>
      <c r="T538" s="9"/>
      <c r="U538" s="9"/>
      <c r="V538" s="9"/>
      <c r="W538" s="9"/>
    </row>
    <row r="539" spans="2:23" hidden="1" x14ac:dyDescent="0.25">
      <c r="B539" s="8"/>
      <c r="C539" s="8"/>
      <c r="D539" s="153"/>
      <c r="E539" s="8"/>
      <c r="F539" s="8"/>
      <c r="G539" s="8"/>
      <c r="H539" s="8"/>
      <c r="I539" s="8"/>
      <c r="J539" s="8"/>
      <c r="K539" s="8"/>
      <c r="L539" s="8"/>
      <c r="M539" s="8"/>
      <c r="N539" s="8"/>
      <c r="O539" s="8"/>
      <c r="P539" s="8"/>
      <c r="Q539" s="11"/>
      <c r="R539" s="11"/>
      <c r="T539" s="9"/>
      <c r="U539" s="9"/>
      <c r="V539" s="9"/>
      <c r="W539" s="9"/>
    </row>
    <row r="540" spans="2:23" hidden="1" x14ac:dyDescent="0.25">
      <c r="B540" s="8"/>
      <c r="C540" s="8"/>
      <c r="D540" s="153"/>
      <c r="E540" s="8"/>
      <c r="F540" s="8"/>
      <c r="G540" s="8"/>
      <c r="H540" s="8"/>
      <c r="I540" s="8"/>
      <c r="J540" s="8"/>
      <c r="K540" s="8"/>
      <c r="L540" s="8"/>
      <c r="M540" s="8"/>
      <c r="N540" s="8"/>
      <c r="O540" s="8"/>
      <c r="P540" s="8"/>
      <c r="Q540" s="11"/>
      <c r="R540" s="11"/>
      <c r="T540" s="9"/>
      <c r="U540" s="9"/>
      <c r="V540" s="9"/>
      <c r="W540" s="9"/>
    </row>
    <row r="541" spans="2:23" hidden="1" x14ac:dyDescent="0.25">
      <c r="B541" s="8"/>
      <c r="C541" s="8"/>
      <c r="D541" s="153"/>
      <c r="E541" s="8"/>
      <c r="F541" s="8"/>
      <c r="G541" s="8"/>
      <c r="H541" s="8"/>
      <c r="I541" s="8"/>
      <c r="J541" s="8"/>
      <c r="K541" s="8"/>
      <c r="L541" s="8"/>
      <c r="M541" s="8"/>
      <c r="N541" s="8"/>
      <c r="O541" s="8"/>
      <c r="P541" s="8"/>
      <c r="Q541" s="11"/>
      <c r="R541" s="11"/>
      <c r="T541" s="9"/>
      <c r="U541" s="9"/>
      <c r="V541" s="9"/>
      <c r="W541" s="9"/>
    </row>
    <row r="542" spans="2:23" hidden="1" x14ac:dyDescent="0.25">
      <c r="B542" s="8"/>
      <c r="C542" s="8"/>
      <c r="D542" s="153"/>
      <c r="E542" s="8"/>
      <c r="F542" s="8"/>
      <c r="G542" s="8"/>
      <c r="H542" s="8"/>
      <c r="I542" s="8"/>
      <c r="J542" s="8"/>
      <c r="K542" s="8"/>
      <c r="L542" s="8"/>
      <c r="M542" s="8"/>
      <c r="N542" s="8"/>
      <c r="O542" s="8"/>
      <c r="P542" s="8"/>
      <c r="Q542" s="11"/>
      <c r="R542" s="11"/>
      <c r="T542" s="9"/>
      <c r="U542" s="9"/>
      <c r="V542" s="9"/>
      <c r="W542" s="9"/>
    </row>
    <row r="543" spans="2:23" hidden="1" x14ac:dyDescent="0.25">
      <c r="B543" s="8"/>
      <c r="C543" s="8"/>
      <c r="D543" s="153"/>
      <c r="E543" s="8"/>
      <c r="F543" s="8"/>
      <c r="G543" s="8"/>
      <c r="H543" s="8"/>
      <c r="I543" s="8"/>
      <c r="J543" s="8"/>
      <c r="K543" s="8"/>
      <c r="L543" s="8"/>
      <c r="M543" s="8"/>
      <c r="N543" s="8"/>
      <c r="O543" s="8"/>
      <c r="P543" s="8"/>
      <c r="Q543" s="11"/>
      <c r="R543" s="11"/>
      <c r="T543" s="9"/>
      <c r="U543" s="9"/>
      <c r="V543" s="9"/>
      <c r="W543" s="9"/>
    </row>
    <row r="544" spans="2:23" hidden="1" x14ac:dyDescent="0.25">
      <c r="B544" s="8"/>
      <c r="C544" s="8"/>
      <c r="D544" s="153"/>
      <c r="E544" s="8"/>
      <c r="F544" s="8"/>
      <c r="G544" s="8"/>
      <c r="H544" s="8"/>
      <c r="I544" s="8"/>
      <c r="J544" s="8"/>
      <c r="K544" s="8"/>
      <c r="L544" s="8"/>
      <c r="M544" s="8"/>
      <c r="N544" s="8"/>
      <c r="O544" s="8"/>
      <c r="P544" s="8"/>
      <c r="Q544" s="11"/>
      <c r="R544" s="11"/>
      <c r="T544" s="9"/>
      <c r="U544" s="9"/>
      <c r="V544" s="9"/>
      <c r="W544" s="9"/>
    </row>
    <row r="545" spans="2:23" hidden="1" x14ac:dyDescent="0.25">
      <c r="B545" s="8"/>
      <c r="C545" s="8"/>
      <c r="D545" s="153"/>
      <c r="E545" s="8"/>
      <c r="F545" s="8"/>
      <c r="G545" s="8"/>
      <c r="H545" s="8"/>
      <c r="I545" s="8"/>
      <c r="J545" s="8"/>
      <c r="K545" s="8"/>
      <c r="L545" s="8"/>
      <c r="M545" s="8"/>
      <c r="N545" s="8"/>
      <c r="O545" s="8"/>
      <c r="P545" s="8"/>
      <c r="Q545" s="11"/>
      <c r="R545" s="11"/>
      <c r="T545" s="9"/>
      <c r="U545" s="9"/>
      <c r="V545" s="9"/>
      <c r="W545" s="9"/>
    </row>
    <row r="546" spans="2:23" hidden="1" x14ac:dyDescent="0.25">
      <c r="B546" s="8"/>
      <c r="C546" s="8"/>
      <c r="D546" s="153"/>
      <c r="E546" s="8"/>
      <c r="F546" s="8"/>
      <c r="G546" s="8"/>
      <c r="H546" s="8"/>
      <c r="I546" s="8"/>
      <c r="J546" s="8"/>
      <c r="K546" s="8"/>
      <c r="L546" s="8"/>
      <c r="M546" s="8"/>
      <c r="N546" s="8"/>
      <c r="O546" s="8"/>
      <c r="P546" s="8"/>
      <c r="Q546" s="11"/>
      <c r="R546" s="11"/>
      <c r="T546" s="9"/>
      <c r="U546" s="9"/>
      <c r="V546" s="9"/>
      <c r="W546" s="9"/>
    </row>
    <row r="547" spans="2:23" hidden="1" x14ac:dyDescent="0.25">
      <c r="B547" s="8"/>
      <c r="C547" s="8"/>
      <c r="D547" s="153"/>
      <c r="E547" s="8"/>
      <c r="F547" s="8"/>
      <c r="G547" s="8"/>
      <c r="H547" s="8"/>
      <c r="I547" s="8"/>
      <c r="J547" s="8"/>
      <c r="K547" s="8"/>
      <c r="L547" s="8"/>
      <c r="M547" s="8"/>
      <c r="N547" s="8"/>
      <c r="O547" s="8"/>
      <c r="P547" s="8"/>
      <c r="Q547" s="11"/>
      <c r="R547" s="11"/>
      <c r="T547" s="9"/>
      <c r="U547" s="9"/>
      <c r="V547" s="9"/>
      <c r="W547" s="9"/>
    </row>
    <row r="548" spans="2:23" hidden="1" x14ac:dyDescent="0.25">
      <c r="B548" s="8"/>
      <c r="C548" s="8"/>
      <c r="D548" s="153"/>
      <c r="E548" s="8"/>
      <c r="F548" s="8"/>
      <c r="G548" s="8"/>
      <c r="H548" s="8"/>
      <c r="I548" s="8"/>
      <c r="J548" s="8"/>
      <c r="K548" s="8"/>
      <c r="L548" s="8"/>
      <c r="M548" s="8"/>
      <c r="N548" s="8"/>
      <c r="O548" s="8"/>
      <c r="P548" s="8"/>
      <c r="Q548" s="11"/>
      <c r="R548" s="11"/>
      <c r="T548" s="9"/>
      <c r="U548" s="9"/>
      <c r="V548" s="9"/>
      <c r="W548" s="9"/>
    </row>
    <row r="549" spans="2:23" hidden="1" x14ac:dyDescent="0.25">
      <c r="B549" s="8"/>
      <c r="C549" s="8"/>
      <c r="D549" s="153"/>
      <c r="E549" s="8"/>
      <c r="F549" s="8"/>
      <c r="G549" s="8"/>
      <c r="H549" s="8"/>
      <c r="I549" s="8"/>
      <c r="J549" s="8"/>
      <c r="K549" s="8"/>
      <c r="L549" s="8"/>
      <c r="M549" s="8"/>
      <c r="N549" s="8"/>
      <c r="O549" s="8"/>
      <c r="P549" s="8"/>
      <c r="Q549" s="11"/>
      <c r="R549" s="11"/>
      <c r="T549" s="9"/>
      <c r="U549" s="9"/>
      <c r="V549" s="9"/>
      <c r="W549" s="9"/>
    </row>
    <row r="550" spans="2:23" hidden="1" x14ac:dyDescent="0.25">
      <c r="B550" s="8"/>
      <c r="C550" s="8"/>
      <c r="D550" s="153"/>
      <c r="E550" s="8"/>
      <c r="F550" s="8"/>
      <c r="G550" s="8"/>
      <c r="H550" s="8"/>
      <c r="I550" s="8"/>
      <c r="J550" s="8"/>
      <c r="K550" s="8"/>
      <c r="L550" s="8"/>
      <c r="M550" s="8"/>
      <c r="N550" s="8"/>
      <c r="O550" s="8"/>
      <c r="P550" s="8"/>
      <c r="Q550" s="11"/>
      <c r="R550" s="11"/>
      <c r="T550" s="9"/>
      <c r="U550" s="9"/>
      <c r="V550" s="9"/>
      <c r="W550" s="9"/>
    </row>
    <row r="551" spans="2:23" hidden="1" x14ac:dyDescent="0.25">
      <c r="B551" s="8"/>
      <c r="C551" s="8"/>
      <c r="D551" s="153"/>
      <c r="E551" s="8"/>
      <c r="F551" s="8"/>
      <c r="G551" s="8"/>
      <c r="H551" s="8"/>
      <c r="I551" s="8"/>
      <c r="J551" s="8"/>
      <c r="K551" s="8"/>
      <c r="L551" s="8"/>
      <c r="M551" s="8"/>
      <c r="N551" s="8"/>
      <c r="O551" s="8"/>
      <c r="P551" s="8"/>
      <c r="Q551" s="11"/>
      <c r="R551" s="11"/>
      <c r="T551" s="9"/>
      <c r="U551" s="9"/>
      <c r="V551" s="9"/>
      <c r="W551" s="9"/>
    </row>
    <row r="552" spans="2:23" hidden="1" x14ac:dyDescent="0.25">
      <c r="B552" s="8"/>
      <c r="C552" s="8"/>
      <c r="D552" s="153"/>
      <c r="E552" s="8"/>
      <c r="F552" s="8"/>
      <c r="G552" s="8"/>
      <c r="H552" s="8"/>
      <c r="I552" s="8"/>
      <c r="J552" s="8"/>
      <c r="K552" s="8"/>
      <c r="L552" s="8"/>
      <c r="M552" s="8"/>
      <c r="N552" s="8"/>
      <c r="O552" s="8"/>
      <c r="P552" s="8"/>
      <c r="Q552" s="11"/>
      <c r="R552" s="11"/>
      <c r="T552" s="9"/>
      <c r="U552" s="9"/>
      <c r="V552" s="9"/>
      <c r="W552" s="9"/>
    </row>
    <row r="553" spans="2:23" hidden="1" x14ac:dyDescent="0.25">
      <c r="B553" s="8"/>
      <c r="C553" s="8"/>
      <c r="D553" s="153"/>
      <c r="E553" s="8"/>
      <c r="F553" s="8"/>
      <c r="G553" s="8"/>
      <c r="H553" s="8"/>
      <c r="I553" s="8"/>
      <c r="J553" s="8"/>
      <c r="K553" s="8"/>
      <c r="L553" s="8"/>
      <c r="M553" s="8"/>
      <c r="N553" s="8"/>
      <c r="O553" s="8"/>
      <c r="P553" s="8"/>
      <c r="Q553" s="11"/>
      <c r="R553" s="11"/>
      <c r="T553" s="9"/>
      <c r="U553" s="9"/>
      <c r="V553" s="9"/>
      <c r="W553" s="9"/>
    </row>
    <row r="554" spans="2:23" hidden="1" x14ac:dyDescent="0.25">
      <c r="B554" s="8"/>
      <c r="C554" s="8"/>
      <c r="D554" s="153"/>
      <c r="E554" s="8"/>
      <c r="F554" s="8"/>
      <c r="G554" s="8"/>
      <c r="H554" s="8"/>
      <c r="I554" s="8"/>
      <c r="J554" s="8"/>
      <c r="K554" s="8"/>
      <c r="L554" s="8"/>
      <c r="M554" s="8"/>
      <c r="N554" s="8"/>
      <c r="O554" s="8"/>
      <c r="P554" s="8"/>
      <c r="Q554" s="11"/>
      <c r="R554" s="11"/>
      <c r="T554" s="9"/>
      <c r="U554" s="9"/>
      <c r="V554" s="9"/>
      <c r="W554" s="9"/>
    </row>
    <row r="555" spans="2:23" hidden="1" x14ac:dyDescent="0.25">
      <c r="B555" s="8"/>
      <c r="C555" s="8"/>
      <c r="D555" s="153"/>
      <c r="E555" s="8"/>
      <c r="F555" s="8"/>
      <c r="G555" s="8"/>
      <c r="H555" s="8"/>
      <c r="I555" s="8"/>
      <c r="J555" s="8"/>
      <c r="K555" s="8"/>
      <c r="L555" s="8"/>
      <c r="M555" s="8"/>
      <c r="N555" s="8"/>
      <c r="O555" s="8"/>
      <c r="P555" s="8"/>
      <c r="Q555" s="11"/>
      <c r="R555" s="11"/>
      <c r="T555" s="9"/>
      <c r="U555" s="9"/>
      <c r="V555" s="9"/>
      <c r="W555" s="9"/>
    </row>
    <row r="556" spans="2:23" hidden="1" x14ac:dyDescent="0.25">
      <c r="B556" s="8"/>
      <c r="C556" s="8"/>
      <c r="D556" s="153"/>
      <c r="E556" s="8"/>
      <c r="F556" s="8"/>
      <c r="G556" s="8"/>
      <c r="H556" s="8"/>
      <c r="I556" s="8"/>
      <c r="J556" s="8"/>
      <c r="K556" s="8"/>
      <c r="L556" s="8"/>
      <c r="M556" s="8"/>
      <c r="N556" s="8"/>
      <c r="O556" s="8"/>
      <c r="P556" s="8"/>
      <c r="Q556" s="11"/>
      <c r="R556" s="11"/>
      <c r="T556" s="9"/>
      <c r="U556" s="9"/>
      <c r="V556" s="9"/>
      <c r="W556" s="9"/>
    </row>
    <row r="557" spans="2:23" hidden="1" x14ac:dyDescent="0.25">
      <c r="B557" s="8"/>
      <c r="C557" s="8"/>
      <c r="D557" s="153"/>
      <c r="E557" s="8"/>
      <c r="F557" s="8"/>
      <c r="G557" s="8"/>
      <c r="H557" s="8"/>
      <c r="I557" s="8"/>
      <c r="J557" s="8"/>
      <c r="K557" s="8"/>
      <c r="L557" s="8"/>
      <c r="M557" s="8"/>
      <c r="N557" s="8"/>
      <c r="O557" s="8"/>
      <c r="P557" s="8"/>
      <c r="Q557" s="11"/>
      <c r="R557" s="11"/>
      <c r="T557" s="9"/>
      <c r="U557" s="9"/>
      <c r="V557" s="9"/>
      <c r="W557" s="9"/>
    </row>
    <row r="558" spans="2:23" hidden="1" x14ac:dyDescent="0.25">
      <c r="B558" s="8"/>
      <c r="C558" s="8"/>
      <c r="D558" s="153"/>
      <c r="E558" s="8"/>
      <c r="F558" s="8"/>
      <c r="G558" s="8"/>
      <c r="H558" s="8"/>
      <c r="I558" s="8"/>
      <c r="J558" s="8"/>
      <c r="K558" s="8"/>
      <c r="L558" s="8"/>
      <c r="M558" s="8"/>
      <c r="N558" s="8"/>
      <c r="O558" s="8"/>
      <c r="P558" s="8"/>
      <c r="Q558" s="11"/>
      <c r="R558" s="11"/>
      <c r="T558" s="9"/>
      <c r="U558" s="9"/>
      <c r="V558" s="9"/>
      <c r="W558" s="9"/>
    </row>
    <row r="559" spans="2:23" hidden="1" x14ac:dyDescent="0.25">
      <c r="B559" s="8"/>
      <c r="C559" s="8"/>
      <c r="D559" s="153"/>
      <c r="E559" s="8"/>
      <c r="F559" s="8"/>
      <c r="G559" s="8"/>
      <c r="H559" s="8"/>
      <c r="I559" s="8"/>
      <c r="J559" s="8"/>
      <c r="K559" s="8"/>
      <c r="L559" s="8"/>
      <c r="M559" s="8"/>
      <c r="N559" s="8"/>
      <c r="O559" s="8"/>
      <c r="P559" s="8"/>
      <c r="Q559" s="11"/>
      <c r="R559" s="11"/>
      <c r="T559" s="9"/>
      <c r="U559" s="9"/>
      <c r="V559" s="9"/>
      <c r="W559" s="9"/>
    </row>
    <row r="560" spans="2:23" hidden="1" x14ac:dyDescent="0.25">
      <c r="B560" s="8"/>
      <c r="C560" s="8"/>
      <c r="D560" s="153"/>
      <c r="E560" s="8"/>
      <c r="F560" s="8"/>
      <c r="G560" s="8"/>
      <c r="H560" s="8"/>
      <c r="I560" s="8"/>
      <c r="J560" s="8"/>
      <c r="K560" s="8"/>
      <c r="L560" s="8"/>
      <c r="M560" s="8"/>
      <c r="N560" s="8"/>
      <c r="O560" s="8"/>
      <c r="P560" s="8"/>
      <c r="Q560" s="11"/>
      <c r="R560" s="11"/>
      <c r="T560" s="9"/>
      <c r="U560" s="9"/>
      <c r="V560" s="9"/>
      <c r="W560" s="9"/>
    </row>
    <row r="561" spans="2:23" hidden="1" x14ac:dyDescent="0.25">
      <c r="B561" s="8"/>
      <c r="C561" s="8"/>
      <c r="D561" s="153"/>
      <c r="E561" s="8"/>
      <c r="F561" s="8"/>
      <c r="G561" s="8"/>
      <c r="H561" s="8"/>
      <c r="I561" s="8"/>
      <c r="J561" s="8"/>
      <c r="K561" s="8"/>
      <c r="L561" s="8"/>
      <c r="M561" s="8"/>
      <c r="N561" s="8"/>
      <c r="O561" s="8"/>
      <c r="P561" s="8"/>
      <c r="Q561" s="11"/>
      <c r="R561" s="11"/>
      <c r="T561" s="9"/>
      <c r="U561" s="9"/>
      <c r="V561" s="9"/>
      <c r="W561" s="9"/>
    </row>
    <row r="562" spans="2:23" hidden="1" x14ac:dyDescent="0.25">
      <c r="B562" s="8"/>
      <c r="C562" s="8"/>
      <c r="D562" s="153"/>
      <c r="E562" s="8"/>
      <c r="F562" s="8"/>
      <c r="G562" s="8"/>
      <c r="H562" s="8"/>
      <c r="I562" s="8"/>
      <c r="J562" s="8"/>
      <c r="K562" s="8"/>
      <c r="L562" s="8"/>
      <c r="M562" s="8"/>
      <c r="N562" s="8"/>
      <c r="O562" s="8"/>
      <c r="P562" s="8"/>
      <c r="Q562" s="11"/>
      <c r="R562" s="11"/>
      <c r="T562" s="9"/>
      <c r="U562" s="9"/>
      <c r="V562" s="9"/>
      <c r="W562" s="9"/>
    </row>
    <row r="563" spans="2:23" hidden="1" x14ac:dyDescent="0.25">
      <c r="B563" s="8"/>
      <c r="C563" s="8"/>
      <c r="D563" s="153"/>
      <c r="E563" s="8"/>
      <c r="F563" s="8"/>
      <c r="G563" s="8"/>
      <c r="H563" s="8"/>
      <c r="I563" s="8"/>
      <c r="J563" s="8"/>
      <c r="K563" s="8"/>
      <c r="L563" s="8"/>
      <c r="M563" s="8"/>
      <c r="N563" s="8"/>
      <c r="O563" s="8"/>
      <c r="P563" s="8"/>
      <c r="Q563" s="11"/>
      <c r="R563" s="11"/>
      <c r="T563" s="9"/>
      <c r="U563" s="9"/>
      <c r="V563" s="9"/>
      <c r="W563" s="9"/>
    </row>
    <row r="564" spans="2:23" hidden="1" x14ac:dyDescent="0.25">
      <c r="B564" s="8"/>
      <c r="C564" s="8"/>
      <c r="D564" s="153"/>
      <c r="E564" s="8"/>
      <c r="F564" s="8"/>
      <c r="G564" s="8"/>
      <c r="H564" s="8"/>
      <c r="I564" s="8"/>
      <c r="J564" s="8"/>
      <c r="K564" s="8"/>
      <c r="L564" s="8"/>
      <c r="M564" s="8"/>
      <c r="N564" s="8"/>
      <c r="O564" s="8"/>
      <c r="P564" s="8"/>
      <c r="Q564" s="11"/>
      <c r="R564" s="11"/>
      <c r="T564" s="9"/>
      <c r="U564" s="9"/>
      <c r="V564" s="9"/>
      <c r="W564" s="9"/>
    </row>
    <row r="565" spans="2:23" hidden="1" x14ac:dyDescent="0.25">
      <c r="B565" s="8"/>
      <c r="C565" s="8"/>
      <c r="D565" s="153"/>
      <c r="E565" s="8"/>
      <c r="F565" s="8"/>
      <c r="G565" s="8"/>
      <c r="H565" s="8"/>
      <c r="I565" s="8"/>
      <c r="J565" s="8"/>
      <c r="K565" s="8"/>
      <c r="L565" s="8"/>
      <c r="M565" s="8"/>
      <c r="N565" s="8"/>
      <c r="O565" s="8"/>
      <c r="P565" s="8"/>
      <c r="Q565" s="11"/>
      <c r="R565" s="11"/>
      <c r="T565" s="9"/>
      <c r="U565" s="9"/>
      <c r="V565" s="9"/>
      <c r="W565" s="9"/>
    </row>
    <row r="566" spans="2:23" hidden="1" x14ac:dyDescent="0.25">
      <c r="B566" s="8"/>
      <c r="C566" s="8"/>
      <c r="D566" s="153"/>
      <c r="E566" s="8"/>
      <c r="F566" s="8"/>
      <c r="G566" s="8"/>
      <c r="H566" s="8"/>
      <c r="I566" s="8"/>
      <c r="J566" s="8"/>
      <c r="K566" s="8"/>
      <c r="L566" s="8"/>
      <c r="M566" s="8"/>
      <c r="N566" s="8"/>
      <c r="O566" s="8"/>
      <c r="P566" s="8"/>
      <c r="Q566" s="11"/>
      <c r="R566" s="11"/>
      <c r="T566" s="9"/>
      <c r="U566" s="9"/>
      <c r="V566" s="9"/>
      <c r="W566" s="9"/>
    </row>
    <row r="567" spans="2:23" hidden="1" x14ac:dyDescent="0.25">
      <c r="B567" s="8"/>
      <c r="C567" s="8"/>
      <c r="D567" s="153"/>
      <c r="E567" s="8"/>
      <c r="F567" s="8"/>
      <c r="G567" s="8"/>
      <c r="H567" s="8"/>
      <c r="I567" s="8"/>
      <c r="J567" s="8"/>
      <c r="K567" s="8"/>
      <c r="L567" s="8"/>
      <c r="M567" s="8"/>
      <c r="N567" s="8"/>
      <c r="O567" s="8"/>
      <c r="P567" s="8"/>
      <c r="Q567" s="11"/>
      <c r="R567" s="11"/>
      <c r="T567" s="9"/>
      <c r="U567" s="9"/>
      <c r="V567" s="9"/>
      <c r="W567" s="9"/>
    </row>
    <row r="568" spans="2:23" hidden="1" x14ac:dyDescent="0.25">
      <c r="B568" s="8"/>
      <c r="C568" s="8"/>
      <c r="D568" s="153"/>
      <c r="E568" s="8"/>
      <c r="F568" s="8"/>
      <c r="G568" s="8"/>
      <c r="H568" s="8"/>
      <c r="I568" s="8"/>
      <c r="J568" s="8"/>
      <c r="K568" s="8"/>
      <c r="L568" s="8"/>
      <c r="M568" s="8"/>
      <c r="N568" s="8"/>
      <c r="O568" s="8"/>
      <c r="P568" s="8"/>
      <c r="Q568" s="11"/>
      <c r="R568" s="11"/>
      <c r="T568" s="9"/>
      <c r="U568" s="9"/>
      <c r="V568" s="9"/>
      <c r="W568" s="9"/>
    </row>
    <row r="569" spans="2:23" hidden="1" x14ac:dyDescent="0.25">
      <c r="B569" s="8"/>
      <c r="C569" s="8"/>
      <c r="D569" s="153"/>
      <c r="E569" s="8"/>
      <c r="F569" s="8"/>
      <c r="G569" s="8"/>
      <c r="H569" s="8"/>
      <c r="I569" s="8"/>
      <c r="J569" s="8"/>
      <c r="K569" s="8"/>
      <c r="L569" s="8"/>
      <c r="M569" s="8"/>
      <c r="N569" s="8"/>
      <c r="O569" s="8"/>
      <c r="P569" s="8"/>
      <c r="Q569" s="11"/>
      <c r="R569" s="11"/>
      <c r="T569" s="9"/>
      <c r="U569" s="9"/>
      <c r="V569" s="9"/>
      <c r="W569" s="9"/>
    </row>
    <row r="570" spans="2:23" hidden="1" x14ac:dyDescent="0.25">
      <c r="B570" s="8"/>
      <c r="C570" s="8"/>
      <c r="D570" s="153"/>
      <c r="E570" s="8"/>
      <c r="F570" s="8"/>
      <c r="G570" s="8"/>
      <c r="H570" s="8"/>
      <c r="I570" s="8"/>
      <c r="J570" s="8"/>
      <c r="K570" s="8"/>
      <c r="L570" s="8"/>
      <c r="M570" s="8"/>
      <c r="N570" s="8"/>
      <c r="O570" s="8"/>
      <c r="P570" s="8"/>
      <c r="Q570" s="11"/>
      <c r="R570" s="11"/>
      <c r="T570" s="9"/>
      <c r="U570" s="9"/>
      <c r="V570" s="9"/>
      <c r="W570" s="9"/>
    </row>
    <row r="571" spans="2:23" hidden="1" x14ac:dyDescent="0.25">
      <c r="B571" s="8"/>
      <c r="C571" s="8"/>
      <c r="D571" s="153"/>
      <c r="E571" s="8"/>
      <c r="F571" s="8"/>
      <c r="G571" s="8"/>
      <c r="H571" s="8"/>
      <c r="I571" s="8"/>
      <c r="J571" s="8"/>
      <c r="K571" s="8"/>
      <c r="L571" s="8"/>
      <c r="M571" s="8"/>
      <c r="N571" s="8"/>
      <c r="O571" s="8"/>
      <c r="P571" s="8"/>
      <c r="Q571" s="11"/>
      <c r="R571" s="11"/>
      <c r="T571" s="9"/>
      <c r="U571" s="9"/>
      <c r="V571" s="9"/>
      <c r="W571" s="9"/>
    </row>
    <row r="572" spans="2:23" hidden="1" x14ac:dyDescent="0.25">
      <c r="B572" s="8"/>
      <c r="C572" s="8"/>
      <c r="D572" s="153"/>
      <c r="E572" s="8"/>
      <c r="F572" s="8"/>
      <c r="G572" s="8"/>
      <c r="H572" s="8"/>
      <c r="I572" s="8"/>
      <c r="J572" s="8"/>
      <c r="K572" s="8"/>
      <c r="L572" s="8"/>
      <c r="M572" s="8"/>
      <c r="N572" s="8"/>
      <c r="O572" s="8"/>
      <c r="P572" s="8"/>
      <c r="Q572" s="11"/>
      <c r="R572" s="11"/>
      <c r="T572" s="9"/>
      <c r="U572" s="9"/>
      <c r="V572" s="9"/>
      <c r="W572" s="9"/>
    </row>
    <row r="573" spans="2:23" hidden="1" x14ac:dyDescent="0.25">
      <c r="B573" s="8"/>
      <c r="C573" s="8"/>
      <c r="D573" s="153"/>
      <c r="E573" s="8"/>
      <c r="F573" s="8"/>
      <c r="G573" s="8"/>
      <c r="H573" s="8"/>
      <c r="I573" s="8"/>
      <c r="J573" s="8"/>
      <c r="K573" s="8"/>
      <c r="L573" s="8"/>
      <c r="M573" s="8"/>
      <c r="N573" s="8"/>
      <c r="O573" s="8"/>
      <c r="P573" s="8"/>
      <c r="Q573" s="11"/>
      <c r="R573" s="11"/>
      <c r="T573" s="9"/>
      <c r="U573" s="9"/>
      <c r="V573" s="9"/>
      <c r="W573" s="9"/>
    </row>
    <row r="574" spans="2:23" hidden="1" x14ac:dyDescent="0.25">
      <c r="B574" s="8"/>
      <c r="C574" s="8"/>
      <c r="D574" s="153"/>
      <c r="E574" s="8"/>
      <c r="F574" s="8"/>
      <c r="G574" s="8"/>
      <c r="H574" s="8"/>
      <c r="I574" s="8"/>
      <c r="J574" s="8"/>
      <c r="K574" s="8"/>
      <c r="L574" s="8"/>
      <c r="M574" s="8"/>
      <c r="N574" s="8"/>
      <c r="O574" s="8"/>
      <c r="P574" s="8"/>
      <c r="Q574" s="11"/>
      <c r="R574" s="11"/>
      <c r="T574" s="9"/>
      <c r="U574" s="9"/>
      <c r="V574" s="9"/>
      <c r="W574" s="9"/>
    </row>
    <row r="575" spans="2:23" hidden="1" x14ac:dyDescent="0.25">
      <c r="B575" s="8"/>
      <c r="C575" s="8"/>
      <c r="D575" s="153"/>
      <c r="E575" s="8"/>
      <c r="F575" s="8"/>
      <c r="G575" s="8"/>
      <c r="H575" s="8"/>
      <c r="I575" s="8"/>
      <c r="J575" s="8"/>
      <c r="K575" s="8"/>
      <c r="L575" s="8"/>
      <c r="M575" s="8"/>
      <c r="N575" s="8"/>
      <c r="O575" s="8"/>
      <c r="P575" s="8"/>
      <c r="Q575" s="11"/>
      <c r="R575" s="11"/>
      <c r="T575" s="9"/>
      <c r="U575" s="9"/>
      <c r="V575" s="9"/>
      <c r="W575" s="9"/>
    </row>
    <row r="576" spans="2:23" hidden="1" x14ac:dyDescent="0.25">
      <c r="B576" s="8"/>
      <c r="C576" s="8"/>
      <c r="D576" s="153"/>
      <c r="E576" s="8"/>
      <c r="F576" s="8"/>
      <c r="G576" s="8"/>
      <c r="H576" s="8"/>
      <c r="I576" s="8"/>
      <c r="J576" s="8"/>
      <c r="K576" s="8"/>
      <c r="L576" s="8"/>
      <c r="M576" s="8"/>
      <c r="N576" s="8"/>
      <c r="O576" s="8"/>
      <c r="P576" s="8"/>
      <c r="Q576" s="11"/>
      <c r="R576" s="11"/>
      <c r="T576" s="9"/>
      <c r="U576" s="9"/>
      <c r="V576" s="9"/>
      <c r="W576" s="9"/>
    </row>
    <row r="577" spans="2:23" hidden="1" x14ac:dyDescent="0.25">
      <c r="B577" s="8"/>
      <c r="C577" s="8"/>
      <c r="D577" s="153"/>
      <c r="E577" s="8"/>
      <c r="F577" s="8"/>
      <c r="G577" s="8"/>
      <c r="H577" s="8"/>
      <c r="I577" s="8"/>
      <c r="J577" s="8"/>
      <c r="K577" s="8"/>
      <c r="L577" s="8"/>
      <c r="M577" s="8"/>
      <c r="N577" s="8"/>
      <c r="O577" s="8"/>
      <c r="P577" s="8"/>
      <c r="Q577" s="11"/>
      <c r="R577" s="11"/>
      <c r="T577" s="9"/>
      <c r="U577" s="9"/>
      <c r="V577" s="9"/>
      <c r="W577" s="9"/>
    </row>
    <row r="578" spans="2:23" hidden="1" x14ac:dyDescent="0.25">
      <c r="B578" s="8"/>
      <c r="C578" s="8"/>
      <c r="D578" s="153"/>
      <c r="E578" s="8"/>
      <c r="F578" s="8"/>
      <c r="G578" s="8"/>
      <c r="H578" s="8"/>
      <c r="I578" s="8"/>
      <c r="J578" s="8"/>
      <c r="K578" s="8"/>
      <c r="L578" s="8"/>
      <c r="M578" s="8"/>
      <c r="N578" s="8"/>
      <c r="O578" s="8"/>
      <c r="P578" s="8"/>
      <c r="Q578" s="11"/>
      <c r="R578" s="11"/>
      <c r="T578" s="9"/>
      <c r="U578" s="9"/>
      <c r="V578" s="9"/>
      <c r="W578" s="9"/>
    </row>
    <row r="579" spans="2:23" hidden="1" x14ac:dyDescent="0.25">
      <c r="B579" s="8"/>
      <c r="C579" s="8"/>
      <c r="D579" s="153"/>
      <c r="E579" s="8"/>
      <c r="F579" s="8"/>
      <c r="G579" s="8"/>
      <c r="H579" s="8"/>
      <c r="I579" s="8"/>
      <c r="J579" s="8"/>
      <c r="K579" s="8"/>
      <c r="L579" s="8"/>
      <c r="M579" s="8"/>
      <c r="N579" s="8"/>
      <c r="O579" s="8"/>
      <c r="P579" s="8"/>
      <c r="Q579" s="11"/>
      <c r="R579" s="11"/>
      <c r="T579" s="9"/>
      <c r="U579" s="9"/>
      <c r="V579" s="9"/>
      <c r="W579" s="9"/>
    </row>
    <row r="580" spans="2:23" hidden="1" x14ac:dyDescent="0.25">
      <c r="B580" s="8"/>
      <c r="C580" s="8"/>
      <c r="D580" s="153"/>
      <c r="E580" s="8"/>
      <c r="F580" s="8"/>
      <c r="G580" s="8"/>
      <c r="H580" s="8"/>
      <c r="I580" s="8"/>
      <c r="J580" s="8"/>
      <c r="K580" s="8"/>
      <c r="L580" s="8"/>
      <c r="M580" s="8"/>
      <c r="N580" s="8"/>
      <c r="O580" s="8"/>
      <c r="P580" s="8"/>
      <c r="Q580" s="11"/>
      <c r="R580" s="11"/>
      <c r="T580" s="9"/>
      <c r="U580" s="9"/>
      <c r="V580" s="9"/>
      <c r="W580" s="9"/>
    </row>
    <row r="581" spans="2:23" hidden="1" x14ac:dyDescent="0.25">
      <c r="B581" s="8"/>
      <c r="C581" s="8"/>
      <c r="D581" s="153"/>
      <c r="E581" s="8"/>
      <c r="F581" s="8"/>
      <c r="G581" s="8"/>
      <c r="H581" s="8"/>
      <c r="I581" s="8"/>
      <c r="J581" s="8"/>
      <c r="K581" s="8"/>
      <c r="L581" s="8"/>
      <c r="M581" s="8"/>
      <c r="N581" s="8"/>
      <c r="O581" s="8"/>
      <c r="P581" s="8"/>
      <c r="Q581" s="11"/>
      <c r="R581" s="11"/>
      <c r="T581" s="9"/>
      <c r="U581" s="9"/>
      <c r="V581" s="9"/>
      <c r="W581" s="9"/>
    </row>
    <row r="582" spans="2:23" hidden="1" x14ac:dyDescent="0.25">
      <c r="B582" s="8"/>
      <c r="C582" s="8"/>
      <c r="D582" s="153"/>
      <c r="E582" s="8"/>
      <c r="F582" s="8"/>
      <c r="G582" s="8"/>
      <c r="H582" s="8"/>
      <c r="I582" s="8"/>
      <c r="J582" s="8"/>
      <c r="K582" s="8"/>
      <c r="L582" s="8"/>
      <c r="M582" s="8"/>
      <c r="N582" s="8"/>
      <c r="O582" s="8"/>
      <c r="P582" s="8"/>
      <c r="Q582" s="11"/>
      <c r="R582" s="11"/>
      <c r="T582" s="9"/>
      <c r="U582" s="9"/>
      <c r="V582" s="9"/>
      <c r="W582" s="9"/>
    </row>
    <row r="583" spans="2:23" hidden="1" x14ac:dyDescent="0.25">
      <c r="B583" s="8"/>
      <c r="C583" s="8"/>
      <c r="D583" s="153"/>
      <c r="E583" s="8"/>
      <c r="F583" s="8"/>
      <c r="G583" s="8"/>
      <c r="H583" s="8"/>
      <c r="I583" s="8"/>
      <c r="J583" s="8"/>
      <c r="K583" s="8"/>
      <c r="L583" s="8"/>
      <c r="M583" s="8"/>
      <c r="N583" s="8"/>
      <c r="O583" s="8"/>
      <c r="P583" s="8"/>
      <c r="Q583" s="11"/>
      <c r="R583" s="11"/>
      <c r="T583" s="9"/>
      <c r="U583" s="9"/>
      <c r="V583" s="9"/>
      <c r="W583" s="9"/>
    </row>
    <row r="584" spans="2:23" hidden="1" x14ac:dyDescent="0.25">
      <c r="B584" s="8"/>
      <c r="C584" s="8"/>
      <c r="D584" s="153"/>
      <c r="E584" s="8"/>
      <c r="F584" s="8"/>
      <c r="G584" s="8"/>
      <c r="H584" s="8"/>
      <c r="I584" s="8"/>
      <c r="J584" s="8"/>
      <c r="K584" s="8"/>
      <c r="L584" s="8"/>
      <c r="M584" s="8"/>
      <c r="N584" s="8"/>
      <c r="O584" s="8"/>
      <c r="P584" s="8"/>
      <c r="Q584" s="11"/>
      <c r="R584" s="11"/>
      <c r="T584" s="9"/>
      <c r="U584" s="9"/>
      <c r="V584" s="9"/>
      <c r="W584" s="9"/>
    </row>
    <row r="585" spans="2:23" hidden="1" x14ac:dyDescent="0.25">
      <c r="B585" s="8"/>
      <c r="C585" s="8"/>
      <c r="D585" s="153"/>
      <c r="E585" s="8"/>
      <c r="F585" s="8"/>
      <c r="G585" s="8"/>
      <c r="H585" s="8"/>
      <c r="I585" s="8"/>
      <c r="J585" s="8"/>
      <c r="K585" s="8"/>
      <c r="L585" s="8"/>
      <c r="M585" s="8"/>
      <c r="N585" s="8"/>
      <c r="O585" s="8"/>
      <c r="P585" s="8"/>
      <c r="Q585" s="11"/>
      <c r="R585" s="11"/>
      <c r="T585" s="9"/>
      <c r="U585" s="9"/>
      <c r="V585" s="9"/>
      <c r="W585" s="9"/>
    </row>
    <row r="586" spans="2:23" hidden="1" x14ac:dyDescent="0.25">
      <c r="B586" s="8"/>
      <c r="C586" s="8"/>
      <c r="D586" s="153"/>
      <c r="E586" s="8"/>
      <c r="F586" s="8"/>
      <c r="G586" s="8"/>
      <c r="H586" s="8"/>
      <c r="I586" s="8"/>
      <c r="J586" s="8"/>
      <c r="K586" s="8"/>
      <c r="L586" s="8"/>
      <c r="M586" s="8"/>
      <c r="N586" s="8"/>
      <c r="O586" s="8"/>
      <c r="P586" s="8"/>
      <c r="Q586" s="11"/>
      <c r="R586" s="11"/>
      <c r="T586" s="9"/>
      <c r="U586" s="9"/>
      <c r="V586" s="9"/>
      <c r="W586" s="9"/>
    </row>
    <row r="587" spans="2:23" hidden="1" x14ac:dyDescent="0.25">
      <c r="B587" s="8"/>
      <c r="C587" s="8"/>
      <c r="D587" s="153"/>
      <c r="E587" s="8"/>
      <c r="F587" s="8"/>
      <c r="G587" s="8"/>
      <c r="H587" s="8"/>
      <c r="I587" s="8"/>
      <c r="J587" s="8"/>
      <c r="K587" s="8"/>
      <c r="L587" s="8"/>
      <c r="M587" s="8"/>
      <c r="N587" s="8"/>
      <c r="O587" s="8"/>
      <c r="P587" s="8"/>
      <c r="Q587" s="11"/>
      <c r="R587" s="11"/>
      <c r="T587" s="9"/>
      <c r="U587" s="9"/>
      <c r="V587" s="9"/>
      <c r="W587" s="9"/>
    </row>
    <row r="588" spans="2:23" hidden="1" x14ac:dyDescent="0.25">
      <c r="B588" s="8"/>
      <c r="C588" s="8"/>
      <c r="D588" s="153"/>
      <c r="E588" s="8"/>
      <c r="F588" s="8"/>
      <c r="G588" s="8"/>
      <c r="H588" s="8"/>
      <c r="I588" s="8"/>
      <c r="J588" s="8"/>
      <c r="K588" s="8"/>
      <c r="L588" s="8"/>
      <c r="M588" s="8"/>
      <c r="N588" s="8"/>
      <c r="O588" s="8"/>
      <c r="P588" s="8"/>
      <c r="Q588" s="11"/>
      <c r="R588" s="11"/>
      <c r="T588" s="9"/>
      <c r="U588" s="9"/>
      <c r="V588" s="9"/>
      <c r="W588" s="9"/>
    </row>
    <row r="589" spans="2:23" hidden="1" x14ac:dyDescent="0.25">
      <c r="B589" s="8"/>
      <c r="C589" s="8"/>
      <c r="D589" s="153"/>
      <c r="E589" s="8"/>
      <c r="F589" s="8"/>
      <c r="G589" s="8"/>
      <c r="H589" s="8"/>
      <c r="I589" s="8"/>
      <c r="J589" s="8"/>
      <c r="K589" s="8"/>
      <c r="L589" s="8"/>
      <c r="M589" s="8"/>
      <c r="N589" s="8"/>
      <c r="O589" s="8"/>
      <c r="P589" s="8"/>
      <c r="Q589" s="11"/>
      <c r="R589" s="11"/>
      <c r="T589" s="9"/>
      <c r="U589" s="9"/>
      <c r="V589" s="9"/>
      <c r="W589" s="9"/>
    </row>
    <row r="590" spans="2:23" hidden="1" x14ac:dyDescent="0.25">
      <c r="B590" s="8"/>
      <c r="C590" s="8"/>
      <c r="D590" s="153"/>
      <c r="E590" s="8"/>
      <c r="F590" s="8"/>
      <c r="G590" s="8"/>
      <c r="H590" s="8"/>
      <c r="I590" s="8"/>
      <c r="J590" s="8"/>
      <c r="K590" s="8"/>
      <c r="L590" s="8"/>
      <c r="M590" s="8"/>
      <c r="N590" s="8"/>
      <c r="O590" s="8"/>
      <c r="P590" s="8"/>
      <c r="Q590" s="11"/>
      <c r="R590" s="11"/>
      <c r="T590" s="9"/>
      <c r="U590" s="9"/>
      <c r="V590" s="9"/>
      <c r="W590" s="9"/>
    </row>
    <row r="591" spans="2:23" hidden="1" x14ac:dyDescent="0.25">
      <c r="B591" s="8"/>
      <c r="C591" s="8"/>
      <c r="D591" s="153"/>
      <c r="E591" s="8"/>
      <c r="F591" s="8"/>
      <c r="G591" s="8"/>
      <c r="H591" s="8"/>
      <c r="I591" s="8"/>
      <c r="J591" s="8"/>
      <c r="K591" s="8"/>
      <c r="L591" s="8"/>
      <c r="M591" s="8"/>
      <c r="N591" s="8"/>
      <c r="O591" s="8"/>
      <c r="P591" s="8"/>
      <c r="Q591" s="11"/>
      <c r="R591" s="11"/>
      <c r="T591" s="9"/>
      <c r="U591" s="9"/>
      <c r="V591" s="9"/>
      <c r="W591" s="9"/>
    </row>
    <row r="592" spans="2:23" hidden="1" x14ac:dyDescent="0.25">
      <c r="B592" s="8"/>
      <c r="C592" s="8"/>
      <c r="D592" s="153"/>
      <c r="E592" s="8"/>
      <c r="F592" s="8"/>
      <c r="G592" s="8"/>
      <c r="H592" s="8"/>
      <c r="I592" s="8"/>
      <c r="J592" s="8"/>
      <c r="K592" s="8"/>
      <c r="L592" s="8"/>
      <c r="M592" s="8"/>
      <c r="N592" s="8"/>
      <c r="O592" s="8"/>
      <c r="P592" s="8"/>
      <c r="Q592" s="11"/>
      <c r="R592" s="11"/>
      <c r="T592" s="9"/>
      <c r="U592" s="9"/>
      <c r="V592" s="9"/>
      <c r="W592" s="9"/>
    </row>
    <row r="593" spans="2:23" hidden="1" x14ac:dyDescent="0.25">
      <c r="B593" s="8"/>
      <c r="C593" s="8"/>
      <c r="D593" s="153"/>
      <c r="E593" s="8"/>
      <c r="F593" s="8"/>
      <c r="G593" s="8"/>
      <c r="H593" s="8"/>
      <c r="I593" s="8"/>
      <c r="J593" s="8"/>
      <c r="K593" s="8"/>
      <c r="L593" s="8"/>
      <c r="M593" s="8"/>
      <c r="N593" s="8"/>
      <c r="O593" s="8"/>
      <c r="P593" s="8"/>
      <c r="Q593" s="11"/>
      <c r="R593" s="11"/>
      <c r="T593" s="9"/>
      <c r="U593" s="9"/>
      <c r="V593" s="9"/>
      <c r="W593" s="9"/>
    </row>
    <row r="594" spans="2:23" hidden="1" x14ac:dyDescent="0.25">
      <c r="B594" s="8"/>
      <c r="C594" s="8"/>
      <c r="D594" s="153"/>
      <c r="E594" s="8"/>
      <c r="F594" s="8"/>
      <c r="G594" s="8"/>
      <c r="H594" s="8"/>
      <c r="I594" s="8"/>
      <c r="J594" s="8"/>
      <c r="K594" s="8"/>
      <c r="L594" s="8"/>
      <c r="M594" s="8"/>
      <c r="N594" s="8"/>
      <c r="O594" s="8"/>
      <c r="P594" s="8"/>
      <c r="Q594" s="11"/>
      <c r="R594" s="11"/>
      <c r="T594" s="9"/>
      <c r="U594" s="9"/>
      <c r="V594" s="9"/>
      <c r="W594" s="9"/>
    </row>
    <row r="595" spans="2:23" hidden="1" x14ac:dyDescent="0.25">
      <c r="B595" s="8"/>
      <c r="C595" s="8"/>
      <c r="D595" s="153"/>
      <c r="E595" s="8"/>
      <c r="F595" s="8"/>
      <c r="G595" s="8"/>
      <c r="H595" s="8"/>
      <c r="I595" s="8"/>
      <c r="J595" s="8"/>
      <c r="K595" s="8"/>
      <c r="L595" s="8"/>
      <c r="M595" s="8"/>
      <c r="N595" s="8"/>
      <c r="O595" s="8"/>
      <c r="P595" s="8"/>
      <c r="Q595" s="11"/>
      <c r="R595" s="11"/>
      <c r="T595" s="9"/>
      <c r="U595" s="9"/>
      <c r="V595" s="9"/>
      <c r="W595" s="9"/>
    </row>
    <row r="596" spans="2:23" hidden="1" x14ac:dyDescent="0.25">
      <c r="B596" s="8"/>
      <c r="C596" s="8"/>
      <c r="D596" s="153"/>
      <c r="E596" s="8"/>
      <c r="F596" s="8"/>
      <c r="G596" s="8"/>
      <c r="H596" s="8"/>
      <c r="I596" s="8"/>
      <c r="J596" s="8"/>
      <c r="K596" s="8"/>
      <c r="L596" s="8"/>
      <c r="M596" s="8"/>
      <c r="N596" s="8"/>
      <c r="O596" s="8"/>
      <c r="P596" s="8"/>
      <c r="Q596" s="11"/>
      <c r="R596" s="11"/>
      <c r="T596" s="9"/>
      <c r="U596" s="9"/>
      <c r="V596" s="9"/>
      <c r="W596" s="9"/>
    </row>
    <row r="597" spans="2:23" hidden="1" x14ac:dyDescent="0.25">
      <c r="B597" s="8"/>
      <c r="C597" s="8"/>
      <c r="D597" s="153"/>
      <c r="E597" s="8"/>
      <c r="F597" s="8"/>
      <c r="G597" s="8"/>
      <c r="H597" s="8"/>
      <c r="I597" s="8"/>
      <c r="J597" s="8"/>
      <c r="K597" s="8"/>
      <c r="L597" s="8"/>
      <c r="M597" s="8"/>
      <c r="N597" s="8"/>
      <c r="O597" s="8"/>
      <c r="P597" s="8"/>
      <c r="Q597" s="11"/>
      <c r="R597" s="11"/>
      <c r="T597" s="9"/>
      <c r="U597" s="9"/>
      <c r="V597" s="9"/>
      <c r="W597" s="9"/>
    </row>
    <row r="598" spans="2:23" hidden="1" x14ac:dyDescent="0.25">
      <c r="B598" s="8"/>
      <c r="C598" s="8"/>
      <c r="D598" s="153"/>
      <c r="E598" s="8"/>
      <c r="F598" s="8"/>
      <c r="G598" s="8"/>
      <c r="H598" s="8"/>
      <c r="I598" s="8"/>
      <c r="J598" s="8"/>
      <c r="K598" s="8"/>
      <c r="L598" s="8"/>
      <c r="M598" s="8"/>
      <c r="N598" s="8"/>
      <c r="O598" s="8"/>
      <c r="P598" s="8"/>
      <c r="Q598" s="11"/>
      <c r="R598" s="11"/>
      <c r="T598" s="9"/>
      <c r="U598" s="9"/>
      <c r="V598" s="9"/>
      <c r="W598" s="9"/>
    </row>
    <row r="599" spans="2:23" hidden="1" x14ac:dyDescent="0.25">
      <c r="B599" s="8"/>
      <c r="C599" s="8"/>
      <c r="D599" s="153"/>
      <c r="E599" s="8"/>
      <c r="F599" s="8"/>
      <c r="G599" s="8"/>
      <c r="H599" s="8"/>
      <c r="I599" s="8"/>
      <c r="J599" s="8"/>
      <c r="K599" s="8"/>
      <c r="L599" s="8"/>
      <c r="M599" s="8"/>
      <c r="N599" s="8"/>
      <c r="O599" s="8"/>
      <c r="P599" s="8"/>
      <c r="Q599" s="11"/>
      <c r="R599" s="11"/>
      <c r="T599" s="9"/>
      <c r="U599" s="9"/>
      <c r="V599" s="9"/>
      <c r="W599" s="9"/>
    </row>
    <row r="600" spans="2:23" hidden="1" x14ac:dyDescent="0.25">
      <c r="B600" s="8"/>
      <c r="C600" s="8"/>
      <c r="D600" s="153"/>
      <c r="E600" s="8"/>
      <c r="F600" s="8"/>
      <c r="G600" s="8"/>
      <c r="H600" s="8"/>
      <c r="I600" s="8"/>
      <c r="J600" s="8"/>
      <c r="K600" s="8"/>
      <c r="L600" s="8"/>
      <c r="M600" s="8"/>
      <c r="N600" s="8"/>
      <c r="O600" s="8"/>
      <c r="P600" s="8"/>
      <c r="Q600" s="11"/>
      <c r="R600" s="11"/>
      <c r="T600" s="9"/>
      <c r="U600" s="9"/>
      <c r="V600" s="9"/>
      <c r="W600" s="9"/>
    </row>
    <row r="601" spans="2:23" hidden="1" x14ac:dyDescent="0.25">
      <c r="B601" s="8"/>
      <c r="C601" s="8"/>
      <c r="D601" s="153"/>
      <c r="E601" s="8"/>
      <c r="F601" s="8"/>
      <c r="G601" s="8"/>
      <c r="H601" s="8"/>
      <c r="I601" s="8"/>
      <c r="J601" s="8"/>
      <c r="K601" s="8"/>
      <c r="L601" s="8"/>
      <c r="M601" s="8"/>
      <c r="N601" s="8"/>
      <c r="O601" s="8"/>
      <c r="P601" s="8"/>
      <c r="Q601" s="11"/>
      <c r="R601" s="11"/>
      <c r="T601" s="9"/>
      <c r="U601" s="9"/>
      <c r="V601" s="9"/>
      <c r="W601" s="9"/>
    </row>
    <row r="602" spans="2:23" hidden="1" x14ac:dyDescent="0.25">
      <c r="B602" s="8"/>
      <c r="C602" s="8"/>
      <c r="D602" s="153"/>
      <c r="E602" s="8"/>
      <c r="F602" s="8"/>
      <c r="G602" s="8"/>
      <c r="H602" s="8"/>
      <c r="I602" s="8"/>
      <c r="J602" s="8"/>
      <c r="K602" s="8"/>
      <c r="L602" s="8"/>
      <c r="M602" s="8"/>
      <c r="N602" s="8"/>
      <c r="O602" s="8"/>
      <c r="P602" s="8"/>
      <c r="Q602" s="11"/>
      <c r="R602" s="11"/>
      <c r="T602" s="9"/>
      <c r="U602" s="9"/>
      <c r="V602" s="9"/>
      <c r="W602" s="9"/>
    </row>
    <row r="603" spans="2:23" hidden="1" x14ac:dyDescent="0.25">
      <c r="B603" s="8"/>
      <c r="C603" s="8"/>
      <c r="D603" s="153"/>
      <c r="E603" s="8"/>
      <c r="F603" s="8"/>
      <c r="G603" s="8"/>
      <c r="H603" s="8"/>
      <c r="I603" s="8"/>
      <c r="J603" s="8"/>
      <c r="K603" s="8"/>
      <c r="L603" s="8"/>
      <c r="M603" s="8"/>
      <c r="N603" s="8"/>
      <c r="O603" s="8"/>
      <c r="P603" s="8"/>
      <c r="Q603" s="11"/>
      <c r="R603" s="11"/>
      <c r="T603" s="9"/>
      <c r="U603" s="9"/>
      <c r="V603" s="9"/>
      <c r="W603" s="9"/>
    </row>
    <row r="604" spans="2:23" hidden="1" x14ac:dyDescent="0.25">
      <c r="B604" s="8"/>
      <c r="C604" s="8"/>
      <c r="D604" s="153"/>
      <c r="E604" s="8"/>
      <c r="F604" s="8"/>
      <c r="G604" s="8"/>
      <c r="H604" s="8"/>
      <c r="I604" s="8"/>
      <c r="J604" s="8"/>
      <c r="K604" s="8"/>
      <c r="L604" s="8"/>
      <c r="M604" s="8"/>
      <c r="N604" s="8"/>
      <c r="O604" s="8"/>
      <c r="P604" s="8"/>
      <c r="Q604" s="11"/>
      <c r="R604" s="11"/>
      <c r="T604" s="9"/>
      <c r="U604" s="9"/>
      <c r="V604" s="9"/>
      <c r="W604" s="9"/>
    </row>
    <row r="605" spans="2:23" hidden="1" x14ac:dyDescent="0.25">
      <c r="B605" s="8"/>
      <c r="C605" s="8"/>
      <c r="D605" s="153"/>
      <c r="E605" s="8"/>
      <c r="F605" s="8"/>
      <c r="G605" s="8"/>
      <c r="H605" s="8"/>
      <c r="I605" s="8"/>
      <c r="J605" s="8"/>
      <c r="K605" s="8"/>
      <c r="L605" s="8"/>
      <c r="M605" s="8"/>
      <c r="N605" s="8"/>
      <c r="O605" s="8"/>
      <c r="P605" s="8"/>
      <c r="Q605" s="11"/>
      <c r="R605" s="11"/>
      <c r="T605" s="9"/>
      <c r="U605" s="9"/>
      <c r="V605" s="9"/>
      <c r="W605" s="9"/>
    </row>
    <row r="606" spans="2:23" hidden="1" x14ac:dyDescent="0.25">
      <c r="B606" s="8"/>
      <c r="C606" s="8"/>
      <c r="D606" s="153"/>
      <c r="E606" s="8"/>
      <c r="F606" s="8"/>
      <c r="G606" s="8"/>
      <c r="H606" s="8"/>
      <c r="I606" s="8"/>
      <c r="J606" s="8"/>
      <c r="K606" s="8"/>
      <c r="L606" s="8"/>
      <c r="M606" s="8"/>
      <c r="N606" s="8"/>
      <c r="O606" s="8"/>
      <c r="P606" s="8"/>
      <c r="Q606" s="11"/>
      <c r="R606" s="11"/>
      <c r="T606" s="9"/>
      <c r="U606" s="9"/>
      <c r="V606" s="9"/>
      <c r="W606" s="9"/>
    </row>
    <row r="607" spans="2:23" hidden="1" x14ac:dyDescent="0.25">
      <c r="B607" s="8"/>
      <c r="C607" s="8"/>
      <c r="D607" s="153"/>
      <c r="E607" s="8"/>
      <c r="F607" s="8"/>
      <c r="G607" s="8"/>
      <c r="H607" s="8"/>
      <c r="I607" s="8"/>
      <c r="J607" s="8"/>
      <c r="K607" s="8"/>
      <c r="L607" s="8"/>
      <c r="M607" s="8"/>
      <c r="N607" s="8"/>
      <c r="O607" s="8"/>
      <c r="P607" s="8"/>
      <c r="Q607" s="11"/>
      <c r="R607" s="11"/>
      <c r="T607" s="9"/>
      <c r="U607" s="9"/>
      <c r="V607" s="9"/>
      <c r="W607" s="9"/>
    </row>
    <row r="608" spans="2:23" hidden="1" x14ac:dyDescent="0.25">
      <c r="B608" s="8"/>
      <c r="C608" s="8"/>
      <c r="D608" s="153"/>
      <c r="E608" s="8"/>
      <c r="F608" s="8"/>
      <c r="G608" s="8"/>
      <c r="H608" s="8"/>
      <c r="I608" s="8"/>
      <c r="J608" s="8"/>
      <c r="K608" s="8"/>
      <c r="L608" s="8"/>
      <c r="M608" s="8"/>
      <c r="N608" s="8"/>
      <c r="O608" s="8"/>
      <c r="P608" s="8"/>
      <c r="Q608" s="11"/>
      <c r="R608" s="11"/>
      <c r="T608" s="9"/>
      <c r="U608" s="9"/>
      <c r="V608" s="9"/>
      <c r="W608" s="9"/>
    </row>
    <row r="609" spans="2:23" hidden="1" x14ac:dyDescent="0.25">
      <c r="B609" s="8"/>
      <c r="C609" s="8"/>
      <c r="D609" s="153"/>
      <c r="E609" s="8"/>
      <c r="F609" s="8"/>
      <c r="G609" s="8"/>
      <c r="H609" s="8"/>
      <c r="I609" s="8"/>
      <c r="J609" s="8"/>
      <c r="K609" s="8"/>
      <c r="L609" s="8"/>
      <c r="M609" s="8"/>
      <c r="N609" s="8"/>
      <c r="O609" s="8"/>
      <c r="P609" s="8"/>
      <c r="Q609" s="11"/>
      <c r="R609" s="11"/>
      <c r="T609" s="9"/>
      <c r="U609" s="9"/>
      <c r="V609" s="9"/>
      <c r="W609" s="9"/>
    </row>
    <row r="610" spans="2:23" hidden="1" x14ac:dyDescent="0.25">
      <c r="B610" s="8"/>
      <c r="C610" s="8"/>
      <c r="D610" s="153"/>
      <c r="E610" s="8"/>
      <c r="F610" s="8"/>
      <c r="G610" s="8"/>
      <c r="H610" s="8"/>
      <c r="I610" s="8"/>
      <c r="J610" s="8"/>
      <c r="K610" s="8"/>
      <c r="L610" s="8"/>
      <c r="M610" s="8"/>
      <c r="N610" s="8"/>
      <c r="O610" s="8"/>
      <c r="P610" s="8"/>
      <c r="Q610" s="11"/>
      <c r="R610" s="11"/>
      <c r="T610" s="9"/>
      <c r="U610" s="9"/>
      <c r="V610" s="9"/>
      <c r="W610" s="9"/>
    </row>
    <row r="611" spans="2:23" hidden="1" x14ac:dyDescent="0.25">
      <c r="B611" s="8"/>
      <c r="C611" s="8"/>
      <c r="D611" s="153"/>
      <c r="E611" s="8"/>
      <c r="F611" s="8"/>
      <c r="G611" s="8"/>
      <c r="H611" s="8"/>
      <c r="I611" s="8"/>
      <c r="J611" s="8"/>
      <c r="K611" s="8"/>
      <c r="L611" s="8"/>
      <c r="M611" s="8"/>
      <c r="N611" s="8"/>
      <c r="O611" s="8"/>
      <c r="P611" s="8"/>
      <c r="Q611" s="11"/>
      <c r="R611" s="11"/>
      <c r="T611" s="9"/>
      <c r="U611" s="9"/>
      <c r="V611" s="9"/>
      <c r="W611" s="9"/>
    </row>
    <row r="612" spans="2:23" hidden="1" x14ac:dyDescent="0.25">
      <c r="B612" s="8"/>
      <c r="C612" s="8"/>
      <c r="D612" s="153"/>
      <c r="E612" s="8"/>
      <c r="F612" s="8"/>
      <c r="G612" s="8"/>
      <c r="H612" s="8"/>
      <c r="I612" s="8"/>
      <c r="J612" s="8"/>
      <c r="K612" s="8"/>
      <c r="L612" s="8"/>
      <c r="M612" s="8"/>
      <c r="N612" s="8"/>
      <c r="O612" s="8"/>
      <c r="P612" s="8"/>
      <c r="Q612" s="11"/>
      <c r="R612" s="11"/>
      <c r="T612" s="9"/>
      <c r="U612" s="9"/>
      <c r="V612" s="9"/>
      <c r="W612" s="9"/>
    </row>
    <row r="613" spans="2:23" hidden="1" x14ac:dyDescent="0.25">
      <c r="B613" s="8"/>
      <c r="C613" s="8"/>
      <c r="D613" s="153"/>
      <c r="E613" s="8"/>
      <c r="F613" s="8"/>
      <c r="G613" s="8"/>
      <c r="H613" s="8"/>
      <c r="I613" s="8"/>
      <c r="J613" s="8"/>
      <c r="K613" s="8"/>
      <c r="L613" s="8"/>
      <c r="M613" s="8"/>
      <c r="N613" s="8"/>
      <c r="O613" s="8"/>
      <c r="P613" s="8"/>
      <c r="Q613" s="11"/>
      <c r="R613" s="11"/>
      <c r="T613" s="9"/>
      <c r="U613" s="9"/>
      <c r="V613" s="9"/>
      <c r="W613" s="9"/>
    </row>
    <row r="614" spans="2:23" hidden="1" x14ac:dyDescent="0.25">
      <c r="B614" s="8"/>
      <c r="C614" s="8"/>
      <c r="D614" s="153"/>
      <c r="E614" s="8"/>
      <c r="F614" s="8"/>
      <c r="G614" s="8"/>
      <c r="H614" s="8"/>
      <c r="I614" s="8"/>
      <c r="J614" s="8"/>
      <c r="K614" s="8"/>
      <c r="L614" s="8"/>
      <c r="M614" s="8"/>
      <c r="N614" s="8"/>
      <c r="O614" s="8"/>
      <c r="P614" s="8"/>
      <c r="Q614" s="11"/>
      <c r="R614" s="11"/>
      <c r="T614" s="9"/>
      <c r="U614" s="9"/>
      <c r="V614" s="9"/>
      <c r="W614" s="9"/>
    </row>
    <row r="615" spans="2:23" hidden="1" x14ac:dyDescent="0.25">
      <c r="B615" s="8"/>
      <c r="C615" s="8"/>
      <c r="D615" s="153"/>
      <c r="E615" s="8"/>
      <c r="F615" s="8"/>
      <c r="G615" s="8"/>
      <c r="H615" s="8"/>
      <c r="I615" s="8"/>
      <c r="J615" s="8"/>
      <c r="K615" s="8"/>
      <c r="L615" s="8"/>
      <c r="M615" s="8"/>
      <c r="N615" s="8"/>
      <c r="O615" s="8"/>
      <c r="P615" s="8"/>
      <c r="Q615" s="11"/>
      <c r="R615" s="11"/>
      <c r="T615" s="9"/>
      <c r="U615" s="9"/>
      <c r="V615" s="9"/>
      <c r="W615" s="9"/>
    </row>
    <row r="616" spans="2:23" hidden="1" x14ac:dyDescent="0.25">
      <c r="B616" s="8"/>
      <c r="C616" s="8"/>
      <c r="D616" s="153"/>
      <c r="E616" s="8"/>
      <c r="F616" s="8"/>
      <c r="G616" s="8"/>
      <c r="H616" s="8"/>
      <c r="I616" s="8"/>
      <c r="J616" s="8"/>
      <c r="K616" s="8"/>
      <c r="L616" s="8"/>
      <c r="M616" s="8"/>
      <c r="N616" s="8"/>
      <c r="O616" s="8"/>
      <c r="P616" s="8"/>
      <c r="Q616" s="11"/>
      <c r="R616" s="11"/>
      <c r="T616" s="9"/>
      <c r="U616" s="9"/>
      <c r="V616" s="9"/>
      <c r="W616" s="9"/>
    </row>
    <row r="617" spans="2:23" hidden="1" x14ac:dyDescent="0.25">
      <c r="B617" s="8"/>
      <c r="C617" s="8"/>
      <c r="D617" s="153"/>
      <c r="E617" s="8"/>
      <c r="F617" s="8"/>
      <c r="G617" s="8"/>
      <c r="H617" s="8"/>
      <c r="I617" s="8"/>
      <c r="J617" s="8"/>
      <c r="K617" s="8"/>
      <c r="L617" s="8"/>
      <c r="M617" s="8"/>
      <c r="N617" s="8"/>
      <c r="O617" s="8"/>
      <c r="P617" s="8"/>
      <c r="Q617" s="11"/>
      <c r="R617" s="11"/>
      <c r="T617" s="9"/>
      <c r="U617" s="9"/>
      <c r="V617" s="9"/>
      <c r="W617" s="9"/>
    </row>
    <row r="618" spans="2:23" hidden="1" x14ac:dyDescent="0.25">
      <c r="B618" s="8"/>
      <c r="C618" s="8"/>
      <c r="D618" s="153"/>
      <c r="E618" s="8"/>
      <c r="F618" s="8"/>
      <c r="G618" s="8"/>
      <c r="H618" s="8"/>
      <c r="I618" s="8"/>
      <c r="J618" s="8"/>
      <c r="K618" s="8"/>
      <c r="L618" s="8"/>
      <c r="M618" s="8"/>
      <c r="N618" s="8"/>
      <c r="O618" s="8"/>
      <c r="P618" s="8"/>
      <c r="Q618" s="11"/>
      <c r="R618" s="11"/>
      <c r="T618" s="9"/>
      <c r="U618" s="9"/>
      <c r="V618" s="9"/>
      <c r="W618" s="9"/>
    </row>
    <row r="619" spans="2:23" hidden="1" x14ac:dyDescent="0.25">
      <c r="B619" s="8"/>
      <c r="C619" s="8"/>
      <c r="D619" s="153"/>
      <c r="E619" s="8"/>
      <c r="F619" s="8"/>
      <c r="G619" s="8"/>
      <c r="H619" s="8"/>
      <c r="I619" s="8"/>
      <c r="J619" s="8"/>
      <c r="K619" s="8"/>
      <c r="L619" s="8"/>
      <c r="M619" s="8"/>
      <c r="N619" s="8"/>
      <c r="O619" s="8"/>
      <c r="P619" s="8"/>
      <c r="Q619" s="11"/>
      <c r="R619" s="11"/>
      <c r="T619" s="9"/>
      <c r="U619" s="9"/>
      <c r="V619" s="9"/>
      <c r="W619" s="9"/>
    </row>
    <row r="620" spans="2:23" hidden="1" x14ac:dyDescent="0.25">
      <c r="B620" s="8"/>
      <c r="C620" s="8"/>
      <c r="D620" s="153"/>
      <c r="E620" s="8"/>
      <c r="F620" s="8"/>
      <c r="G620" s="8"/>
      <c r="H620" s="8"/>
      <c r="I620" s="8"/>
      <c r="J620" s="8"/>
      <c r="K620" s="8"/>
      <c r="L620" s="8"/>
      <c r="M620" s="8"/>
      <c r="N620" s="8"/>
      <c r="O620" s="8"/>
      <c r="P620" s="8"/>
      <c r="Q620" s="11"/>
      <c r="R620" s="11"/>
      <c r="T620" s="9"/>
      <c r="U620" s="9"/>
      <c r="V620" s="9"/>
      <c r="W620" s="9"/>
    </row>
    <row r="621" spans="2:23" hidden="1" x14ac:dyDescent="0.25">
      <c r="B621" s="8"/>
      <c r="C621" s="8"/>
      <c r="D621" s="153"/>
      <c r="E621" s="8"/>
      <c r="F621" s="8"/>
      <c r="G621" s="8"/>
      <c r="H621" s="8"/>
      <c r="I621" s="8"/>
      <c r="J621" s="8"/>
      <c r="K621" s="8"/>
      <c r="L621" s="8"/>
      <c r="M621" s="8"/>
      <c r="N621" s="8"/>
      <c r="O621" s="8"/>
      <c r="P621" s="8"/>
      <c r="Q621" s="11"/>
      <c r="R621" s="11"/>
      <c r="T621" s="9"/>
      <c r="U621" s="9"/>
      <c r="V621" s="9"/>
      <c r="W621" s="9"/>
    </row>
    <row r="622" spans="2:23" hidden="1" x14ac:dyDescent="0.25">
      <c r="B622" s="8"/>
      <c r="C622" s="8"/>
      <c r="D622" s="153"/>
      <c r="E622" s="8"/>
      <c r="F622" s="8"/>
      <c r="G622" s="8"/>
      <c r="H622" s="8"/>
      <c r="I622" s="8"/>
      <c r="J622" s="8"/>
      <c r="K622" s="8"/>
      <c r="L622" s="8"/>
      <c r="M622" s="8"/>
      <c r="N622" s="8"/>
      <c r="O622" s="8"/>
      <c r="P622" s="8"/>
      <c r="Q622" s="11"/>
      <c r="R622" s="11"/>
      <c r="T622" s="9"/>
      <c r="U622" s="9"/>
      <c r="V622" s="9"/>
      <c r="W622" s="9"/>
    </row>
    <row r="623" spans="2:23" hidden="1" x14ac:dyDescent="0.25">
      <c r="B623" s="8"/>
      <c r="C623" s="8"/>
      <c r="D623" s="153"/>
      <c r="E623" s="8"/>
      <c r="F623" s="8"/>
      <c r="G623" s="8"/>
      <c r="H623" s="8"/>
      <c r="I623" s="8"/>
      <c r="J623" s="8"/>
      <c r="K623" s="8"/>
      <c r="L623" s="8"/>
      <c r="M623" s="8"/>
      <c r="N623" s="8"/>
      <c r="O623" s="8"/>
      <c r="P623" s="8"/>
      <c r="Q623" s="11"/>
      <c r="R623" s="11"/>
      <c r="T623" s="9"/>
      <c r="U623" s="9"/>
      <c r="V623" s="9"/>
      <c r="W623" s="9"/>
    </row>
    <row r="624" spans="2:23" hidden="1" x14ac:dyDescent="0.25">
      <c r="B624" s="8"/>
      <c r="C624" s="8"/>
      <c r="D624" s="153"/>
      <c r="E624" s="8"/>
      <c r="F624" s="8"/>
      <c r="G624" s="8"/>
      <c r="H624" s="8"/>
      <c r="I624" s="8"/>
      <c r="J624" s="8"/>
      <c r="K624" s="8"/>
      <c r="L624" s="8"/>
      <c r="M624" s="8"/>
      <c r="N624" s="8"/>
      <c r="O624" s="8"/>
      <c r="P624" s="8"/>
      <c r="Q624" s="11"/>
      <c r="R624" s="11"/>
      <c r="T624" s="9"/>
      <c r="U624" s="9"/>
      <c r="V624" s="9"/>
      <c r="W624" s="9"/>
    </row>
    <row r="625" spans="2:23" hidden="1" x14ac:dyDescent="0.25">
      <c r="B625" s="8"/>
      <c r="C625" s="8"/>
      <c r="D625" s="153"/>
      <c r="E625" s="8"/>
      <c r="F625" s="8"/>
      <c r="G625" s="8"/>
      <c r="H625" s="8"/>
      <c r="I625" s="8"/>
      <c r="J625" s="8"/>
      <c r="K625" s="8"/>
      <c r="L625" s="8"/>
      <c r="M625" s="8"/>
      <c r="N625" s="8"/>
      <c r="O625" s="8"/>
      <c r="P625" s="8"/>
      <c r="Q625" s="11"/>
      <c r="R625" s="11"/>
      <c r="T625" s="9"/>
      <c r="U625" s="9"/>
      <c r="V625" s="9"/>
      <c r="W625" s="9"/>
    </row>
    <row r="626" spans="2:23" hidden="1" x14ac:dyDescent="0.25">
      <c r="B626" s="8"/>
      <c r="C626" s="8"/>
      <c r="D626" s="153"/>
      <c r="E626" s="8"/>
      <c r="F626" s="8"/>
      <c r="G626" s="8"/>
      <c r="H626" s="8"/>
      <c r="I626" s="8"/>
      <c r="J626" s="8"/>
      <c r="K626" s="8"/>
      <c r="L626" s="8"/>
      <c r="M626" s="8"/>
      <c r="N626" s="8"/>
      <c r="O626" s="8"/>
      <c r="P626" s="8"/>
      <c r="Q626" s="11"/>
      <c r="R626" s="11"/>
      <c r="T626" s="9"/>
      <c r="U626" s="9"/>
      <c r="V626" s="9"/>
      <c r="W626" s="9"/>
    </row>
    <row r="627" spans="2:23" hidden="1" x14ac:dyDescent="0.25">
      <c r="B627" s="8"/>
      <c r="C627" s="8"/>
      <c r="D627" s="153"/>
      <c r="E627" s="8"/>
      <c r="F627" s="8"/>
      <c r="G627" s="8"/>
      <c r="H627" s="8"/>
      <c r="I627" s="8"/>
      <c r="J627" s="8"/>
      <c r="K627" s="8"/>
      <c r="L627" s="8"/>
      <c r="M627" s="8"/>
      <c r="N627" s="8"/>
      <c r="O627" s="8"/>
      <c r="P627" s="8"/>
      <c r="Q627" s="11"/>
      <c r="R627" s="11"/>
      <c r="T627" s="9"/>
      <c r="U627" s="9"/>
      <c r="V627" s="9"/>
      <c r="W627" s="9"/>
    </row>
    <row r="628" spans="2:23" hidden="1" x14ac:dyDescent="0.25">
      <c r="B628" s="8"/>
      <c r="C628" s="8"/>
      <c r="D628" s="153"/>
      <c r="E628" s="8"/>
      <c r="F628" s="8"/>
      <c r="G628" s="8"/>
      <c r="H628" s="8"/>
      <c r="I628" s="8"/>
      <c r="J628" s="8"/>
      <c r="K628" s="8"/>
      <c r="L628" s="8"/>
      <c r="M628" s="8"/>
      <c r="N628" s="8"/>
      <c r="O628" s="8"/>
      <c r="P628" s="8"/>
      <c r="Q628" s="11"/>
      <c r="R628" s="11"/>
      <c r="T628" s="9"/>
      <c r="U628" s="9"/>
      <c r="V628" s="9"/>
      <c r="W628" s="9"/>
    </row>
    <row r="629" spans="2:23" hidden="1" x14ac:dyDescent="0.25">
      <c r="B629" s="8"/>
      <c r="C629" s="8"/>
      <c r="D629" s="153"/>
      <c r="E629" s="8"/>
      <c r="F629" s="8"/>
      <c r="G629" s="8"/>
      <c r="H629" s="8"/>
      <c r="I629" s="8"/>
      <c r="J629" s="8"/>
      <c r="K629" s="8"/>
      <c r="L629" s="8"/>
      <c r="M629" s="8"/>
      <c r="N629" s="8"/>
      <c r="O629" s="8"/>
      <c r="P629" s="8"/>
      <c r="Q629" s="11"/>
      <c r="R629" s="11"/>
      <c r="T629" s="9"/>
      <c r="U629" s="9"/>
      <c r="V629" s="9"/>
      <c r="W629" s="9"/>
    </row>
    <row r="630" spans="2:23" hidden="1" x14ac:dyDescent="0.25">
      <c r="B630" s="8"/>
      <c r="C630" s="8"/>
      <c r="D630" s="153"/>
      <c r="E630" s="8"/>
      <c r="F630" s="8"/>
      <c r="G630" s="8"/>
      <c r="H630" s="8"/>
      <c r="I630" s="8"/>
      <c r="J630" s="8"/>
      <c r="K630" s="8"/>
      <c r="L630" s="8"/>
      <c r="M630" s="8"/>
      <c r="N630" s="8"/>
      <c r="O630" s="8"/>
      <c r="P630" s="8"/>
      <c r="Q630" s="11"/>
      <c r="R630" s="11"/>
      <c r="T630" s="9"/>
      <c r="U630" s="9"/>
      <c r="V630" s="9"/>
      <c r="W630" s="9"/>
    </row>
    <row r="631" spans="2:23" hidden="1" x14ac:dyDescent="0.25">
      <c r="B631" s="8"/>
      <c r="C631" s="8"/>
      <c r="D631" s="153"/>
      <c r="E631" s="8"/>
      <c r="F631" s="8"/>
      <c r="G631" s="8"/>
      <c r="H631" s="8"/>
      <c r="I631" s="8"/>
      <c r="J631" s="8"/>
      <c r="K631" s="8"/>
      <c r="L631" s="8"/>
      <c r="M631" s="8"/>
      <c r="N631" s="8"/>
      <c r="O631" s="8"/>
      <c r="P631" s="8"/>
      <c r="Q631" s="11"/>
      <c r="R631" s="11"/>
      <c r="T631" s="9"/>
      <c r="U631" s="9"/>
      <c r="V631" s="9"/>
      <c r="W631" s="9"/>
    </row>
    <row r="632" spans="2:23" hidden="1" x14ac:dyDescent="0.25">
      <c r="B632" s="8"/>
      <c r="C632" s="8"/>
      <c r="D632" s="153"/>
      <c r="E632" s="8"/>
      <c r="F632" s="8"/>
      <c r="G632" s="8"/>
      <c r="H632" s="8"/>
      <c r="I632" s="8"/>
      <c r="J632" s="8"/>
      <c r="K632" s="8"/>
      <c r="L632" s="8"/>
      <c r="M632" s="8"/>
      <c r="N632" s="8"/>
      <c r="O632" s="8"/>
      <c r="P632" s="8"/>
      <c r="Q632" s="11"/>
      <c r="R632" s="11"/>
      <c r="T632" s="9"/>
      <c r="U632" s="9"/>
      <c r="V632" s="9"/>
      <c r="W632" s="9"/>
    </row>
    <row r="633" spans="2:23" hidden="1" x14ac:dyDescent="0.25">
      <c r="B633" s="8"/>
      <c r="C633" s="8"/>
      <c r="D633" s="153"/>
      <c r="E633" s="8"/>
      <c r="F633" s="8"/>
      <c r="G633" s="8"/>
      <c r="H633" s="8"/>
      <c r="I633" s="8"/>
      <c r="J633" s="8"/>
      <c r="K633" s="8"/>
      <c r="L633" s="8"/>
      <c r="M633" s="8"/>
      <c r="N633" s="8"/>
      <c r="O633" s="8"/>
      <c r="P633" s="8"/>
      <c r="Q633" s="11"/>
      <c r="R633" s="11"/>
      <c r="T633" s="9"/>
      <c r="U633" s="9"/>
      <c r="V633" s="9"/>
      <c r="W633" s="9"/>
    </row>
    <row r="634" spans="2:23" hidden="1" x14ac:dyDescent="0.25">
      <c r="B634" s="8"/>
      <c r="C634" s="8"/>
      <c r="D634" s="153"/>
      <c r="E634" s="8"/>
      <c r="F634" s="8"/>
      <c r="G634" s="8"/>
      <c r="H634" s="8"/>
      <c r="I634" s="8"/>
      <c r="J634" s="8"/>
      <c r="K634" s="8"/>
      <c r="L634" s="8"/>
      <c r="M634" s="8"/>
      <c r="N634" s="8"/>
      <c r="O634" s="8"/>
      <c r="P634" s="8"/>
      <c r="Q634" s="11"/>
      <c r="R634" s="11"/>
      <c r="T634" s="9"/>
      <c r="U634" s="9"/>
      <c r="V634" s="9"/>
      <c r="W634" s="9"/>
    </row>
    <row r="635" spans="2:23" hidden="1" x14ac:dyDescent="0.25">
      <c r="B635" s="8"/>
      <c r="C635" s="8"/>
      <c r="D635" s="153"/>
      <c r="E635" s="8"/>
      <c r="F635" s="8"/>
      <c r="G635" s="8"/>
      <c r="H635" s="8"/>
      <c r="I635" s="8"/>
      <c r="J635" s="8"/>
      <c r="K635" s="8"/>
      <c r="L635" s="8"/>
      <c r="M635" s="8"/>
      <c r="N635" s="8"/>
      <c r="O635" s="8"/>
      <c r="P635" s="8"/>
      <c r="Q635" s="11"/>
      <c r="R635" s="11"/>
      <c r="T635" s="9"/>
      <c r="U635" s="9"/>
      <c r="V635" s="9"/>
      <c r="W635" s="9"/>
    </row>
    <row r="636" spans="2:23" hidden="1" x14ac:dyDescent="0.25">
      <c r="B636" s="8"/>
      <c r="C636" s="8"/>
      <c r="D636" s="153"/>
      <c r="E636" s="8"/>
      <c r="F636" s="8"/>
      <c r="G636" s="8"/>
      <c r="H636" s="8"/>
      <c r="I636" s="8"/>
      <c r="J636" s="8"/>
      <c r="K636" s="8"/>
      <c r="L636" s="8"/>
      <c r="M636" s="8"/>
      <c r="N636" s="8"/>
      <c r="O636" s="8"/>
      <c r="P636" s="8"/>
      <c r="Q636" s="11"/>
      <c r="R636" s="11"/>
      <c r="T636" s="9"/>
      <c r="U636" s="9"/>
      <c r="V636" s="9"/>
      <c r="W636" s="9"/>
    </row>
    <row r="637" spans="2:23" hidden="1" x14ac:dyDescent="0.25">
      <c r="B637" s="8"/>
      <c r="C637" s="8"/>
      <c r="D637" s="153"/>
      <c r="E637" s="8"/>
      <c r="F637" s="8"/>
      <c r="G637" s="8"/>
      <c r="H637" s="8"/>
      <c r="I637" s="8"/>
      <c r="J637" s="8"/>
      <c r="K637" s="8"/>
      <c r="L637" s="8"/>
      <c r="M637" s="8"/>
      <c r="N637" s="8"/>
      <c r="O637" s="8"/>
      <c r="P637" s="8"/>
      <c r="Q637" s="11"/>
      <c r="R637" s="11"/>
      <c r="T637" s="9"/>
      <c r="U637" s="9"/>
      <c r="V637" s="9"/>
      <c r="W637" s="9"/>
    </row>
    <row r="638" spans="2:23" hidden="1" x14ac:dyDescent="0.25">
      <c r="B638" s="8"/>
      <c r="C638" s="8"/>
      <c r="D638" s="153"/>
      <c r="E638" s="8"/>
      <c r="F638" s="8"/>
      <c r="G638" s="8"/>
      <c r="H638" s="8"/>
      <c r="I638" s="8"/>
      <c r="J638" s="8"/>
      <c r="K638" s="8"/>
      <c r="L638" s="8"/>
      <c r="M638" s="8"/>
      <c r="N638" s="8"/>
      <c r="O638" s="8"/>
      <c r="P638" s="8"/>
      <c r="Q638" s="11"/>
      <c r="R638" s="11"/>
      <c r="T638" s="9"/>
      <c r="U638" s="9"/>
      <c r="V638" s="9"/>
      <c r="W638" s="9"/>
    </row>
    <row r="639" spans="2:23" hidden="1" x14ac:dyDescent="0.25">
      <c r="B639" s="8"/>
      <c r="C639" s="8"/>
      <c r="D639" s="153"/>
      <c r="E639" s="8"/>
      <c r="F639" s="8"/>
      <c r="G639" s="8"/>
      <c r="H639" s="8"/>
      <c r="I639" s="8"/>
      <c r="J639" s="8"/>
      <c r="K639" s="8"/>
      <c r="L639" s="8"/>
      <c r="M639" s="8"/>
      <c r="N639" s="8"/>
      <c r="O639" s="8"/>
      <c r="P639" s="8"/>
      <c r="Q639" s="11"/>
      <c r="R639" s="11"/>
      <c r="T639" s="9"/>
      <c r="U639" s="9"/>
      <c r="V639" s="9"/>
      <c r="W639" s="9"/>
    </row>
    <row r="640" spans="2:23" hidden="1" x14ac:dyDescent="0.25">
      <c r="B640" s="8"/>
      <c r="C640" s="8"/>
      <c r="D640" s="153"/>
      <c r="E640" s="8"/>
      <c r="F640" s="8"/>
      <c r="G640" s="8"/>
      <c r="H640" s="8"/>
      <c r="I640" s="8"/>
      <c r="J640" s="8"/>
      <c r="K640" s="8"/>
      <c r="L640" s="8"/>
      <c r="M640" s="8"/>
      <c r="N640" s="8"/>
      <c r="O640" s="8"/>
      <c r="P640" s="8"/>
      <c r="Q640" s="11"/>
      <c r="R640" s="11"/>
      <c r="T640" s="9"/>
      <c r="U640" s="9"/>
      <c r="V640" s="9"/>
      <c r="W640" s="9"/>
    </row>
    <row r="641" spans="2:23" hidden="1" x14ac:dyDescent="0.25">
      <c r="B641" s="8"/>
      <c r="C641" s="8"/>
      <c r="D641" s="153"/>
      <c r="E641" s="8"/>
      <c r="F641" s="8"/>
      <c r="G641" s="8"/>
      <c r="H641" s="8"/>
      <c r="I641" s="8"/>
      <c r="J641" s="8"/>
      <c r="K641" s="8"/>
      <c r="L641" s="8"/>
      <c r="M641" s="8"/>
      <c r="N641" s="8"/>
      <c r="O641" s="8"/>
      <c r="P641" s="8"/>
      <c r="Q641" s="11"/>
      <c r="R641" s="11"/>
      <c r="T641" s="9"/>
      <c r="U641" s="9"/>
      <c r="V641" s="9"/>
      <c r="W641" s="9"/>
    </row>
    <row r="642" spans="2:23" hidden="1" x14ac:dyDescent="0.25">
      <c r="B642" s="8"/>
      <c r="C642" s="8"/>
      <c r="D642" s="153"/>
      <c r="E642" s="8"/>
      <c r="F642" s="8"/>
      <c r="G642" s="8"/>
      <c r="H642" s="8"/>
      <c r="I642" s="8"/>
      <c r="J642" s="8"/>
      <c r="K642" s="8"/>
      <c r="L642" s="8"/>
      <c r="M642" s="8"/>
      <c r="N642" s="8"/>
      <c r="O642" s="8"/>
      <c r="P642" s="8"/>
      <c r="Q642" s="11"/>
      <c r="R642" s="11"/>
      <c r="T642" s="9"/>
      <c r="U642" s="9"/>
      <c r="V642" s="9"/>
      <c r="W642" s="9"/>
    </row>
    <row r="643" spans="2:23" hidden="1" x14ac:dyDescent="0.25">
      <c r="B643" s="8"/>
      <c r="C643" s="8"/>
      <c r="D643" s="153"/>
      <c r="E643" s="8"/>
      <c r="F643" s="8"/>
      <c r="G643" s="8"/>
      <c r="H643" s="8"/>
      <c r="I643" s="8"/>
      <c r="J643" s="8"/>
      <c r="K643" s="8"/>
      <c r="L643" s="8"/>
      <c r="M643" s="8"/>
      <c r="N643" s="8"/>
      <c r="O643" s="8"/>
      <c r="P643" s="8"/>
      <c r="Q643" s="11"/>
      <c r="R643" s="11"/>
      <c r="T643" s="9"/>
      <c r="U643" s="9"/>
      <c r="V643" s="9"/>
      <c r="W643" s="9"/>
    </row>
    <row r="644" spans="2:23" hidden="1" x14ac:dyDescent="0.25">
      <c r="B644" s="8"/>
      <c r="C644" s="8"/>
      <c r="D644" s="153"/>
      <c r="E644" s="8"/>
      <c r="F644" s="8"/>
      <c r="G644" s="8"/>
      <c r="H644" s="8"/>
      <c r="I644" s="8"/>
      <c r="J644" s="8"/>
      <c r="K644" s="8"/>
      <c r="L644" s="8"/>
      <c r="M644" s="8"/>
      <c r="N644" s="8"/>
      <c r="O644" s="8"/>
      <c r="P644" s="8"/>
      <c r="Q644" s="11"/>
      <c r="R644" s="11"/>
      <c r="T644" s="9"/>
      <c r="U644" s="9"/>
      <c r="V644" s="9"/>
      <c r="W644" s="9"/>
    </row>
    <row r="645" spans="2:23" hidden="1" x14ac:dyDescent="0.25">
      <c r="B645" s="8"/>
      <c r="C645" s="8"/>
      <c r="D645" s="153"/>
      <c r="E645" s="8"/>
      <c r="F645" s="8"/>
      <c r="G645" s="8"/>
      <c r="H645" s="8"/>
      <c r="I645" s="8"/>
      <c r="J645" s="8"/>
      <c r="K645" s="8"/>
      <c r="L645" s="8"/>
      <c r="M645" s="8"/>
      <c r="N645" s="8"/>
      <c r="O645" s="8"/>
      <c r="P645" s="8"/>
      <c r="Q645" s="11"/>
      <c r="R645" s="11"/>
      <c r="T645" s="9"/>
      <c r="U645" s="9"/>
      <c r="V645" s="9"/>
      <c r="W645" s="9"/>
    </row>
    <row r="646" spans="2:23" hidden="1" x14ac:dyDescent="0.25">
      <c r="B646" s="8"/>
      <c r="C646" s="8"/>
      <c r="D646" s="153"/>
      <c r="E646" s="8"/>
      <c r="F646" s="8"/>
      <c r="G646" s="8"/>
      <c r="H646" s="8"/>
      <c r="I646" s="8"/>
      <c r="J646" s="8"/>
      <c r="K646" s="8"/>
      <c r="L646" s="8"/>
      <c r="M646" s="8"/>
      <c r="N646" s="8"/>
      <c r="O646" s="8"/>
      <c r="P646" s="8"/>
      <c r="Q646" s="11"/>
      <c r="R646" s="11"/>
      <c r="T646" s="9"/>
      <c r="U646" s="9"/>
      <c r="V646" s="9"/>
      <c r="W646" s="9"/>
    </row>
    <row r="647" spans="2:23" hidden="1" x14ac:dyDescent="0.25">
      <c r="B647" s="8"/>
      <c r="C647" s="8"/>
      <c r="D647" s="153"/>
      <c r="E647" s="8"/>
      <c r="F647" s="8"/>
      <c r="G647" s="8"/>
      <c r="H647" s="8"/>
      <c r="I647" s="8"/>
      <c r="J647" s="8"/>
      <c r="K647" s="8"/>
      <c r="L647" s="8"/>
      <c r="M647" s="8"/>
      <c r="N647" s="8"/>
      <c r="O647" s="8"/>
      <c r="P647" s="8"/>
      <c r="Q647" s="11"/>
      <c r="R647" s="11"/>
      <c r="T647" s="9"/>
      <c r="U647" s="9"/>
      <c r="V647" s="9"/>
      <c r="W647" s="9"/>
    </row>
    <row r="648" spans="2:23" hidden="1" x14ac:dyDescent="0.25">
      <c r="B648" s="8"/>
      <c r="C648" s="8"/>
      <c r="D648" s="153"/>
      <c r="E648" s="8"/>
      <c r="F648" s="8"/>
      <c r="G648" s="8"/>
      <c r="H648" s="8"/>
      <c r="I648" s="8"/>
      <c r="J648" s="8"/>
      <c r="K648" s="8"/>
      <c r="L648" s="8"/>
      <c r="M648" s="8"/>
      <c r="N648" s="8"/>
      <c r="O648" s="8"/>
      <c r="P648" s="8"/>
      <c r="Q648" s="11"/>
      <c r="R648" s="11"/>
      <c r="T648" s="9"/>
      <c r="U648" s="9"/>
      <c r="V648" s="9"/>
      <c r="W648" s="9"/>
    </row>
    <row r="649" spans="2:23" hidden="1" x14ac:dyDescent="0.25">
      <c r="B649" s="8"/>
      <c r="C649" s="8"/>
      <c r="D649" s="153"/>
      <c r="E649" s="8"/>
      <c r="F649" s="8"/>
      <c r="G649" s="8"/>
      <c r="H649" s="8"/>
      <c r="I649" s="8"/>
      <c r="J649" s="8"/>
      <c r="K649" s="8"/>
      <c r="L649" s="8"/>
      <c r="M649" s="8"/>
      <c r="N649" s="8"/>
      <c r="O649" s="8"/>
      <c r="P649" s="8"/>
      <c r="Q649" s="11"/>
      <c r="R649" s="11"/>
      <c r="T649" s="9"/>
      <c r="U649" s="9"/>
      <c r="V649" s="9"/>
      <c r="W649" s="9"/>
    </row>
    <row r="650" spans="2:23" hidden="1" x14ac:dyDescent="0.25">
      <c r="B650" s="8"/>
      <c r="C650" s="8"/>
      <c r="D650" s="153"/>
      <c r="E650" s="8"/>
      <c r="F650" s="8"/>
      <c r="G650" s="8"/>
      <c r="H650" s="8"/>
      <c r="I650" s="8"/>
      <c r="J650" s="8"/>
      <c r="K650" s="8"/>
      <c r="L650" s="8"/>
      <c r="M650" s="8"/>
      <c r="N650" s="8"/>
      <c r="O650" s="8"/>
      <c r="P650" s="8"/>
      <c r="Q650" s="11"/>
      <c r="R650" s="11"/>
      <c r="T650" s="9"/>
      <c r="U650" s="9"/>
      <c r="V650" s="9"/>
      <c r="W650" s="9"/>
    </row>
    <row r="651" spans="2:23" hidden="1" x14ac:dyDescent="0.25">
      <c r="B651" s="8"/>
      <c r="C651" s="8"/>
      <c r="D651" s="153"/>
      <c r="E651" s="8"/>
      <c r="F651" s="8"/>
      <c r="G651" s="8"/>
      <c r="H651" s="8"/>
      <c r="I651" s="8"/>
      <c r="J651" s="8"/>
      <c r="K651" s="8"/>
      <c r="L651" s="8"/>
      <c r="M651" s="8"/>
      <c r="N651" s="8"/>
      <c r="O651" s="8"/>
      <c r="P651" s="8"/>
      <c r="Q651" s="11"/>
      <c r="R651" s="11"/>
      <c r="T651" s="9"/>
      <c r="U651" s="9"/>
      <c r="V651" s="9"/>
      <c r="W651" s="9"/>
    </row>
    <row r="652" spans="2:23" hidden="1" x14ac:dyDescent="0.25">
      <c r="B652" s="8"/>
      <c r="C652" s="8"/>
      <c r="D652" s="153"/>
      <c r="E652" s="8"/>
      <c r="F652" s="8"/>
      <c r="G652" s="8"/>
      <c r="H652" s="8"/>
      <c r="I652" s="8"/>
      <c r="J652" s="8"/>
      <c r="K652" s="8"/>
      <c r="L652" s="8"/>
      <c r="M652" s="8"/>
      <c r="N652" s="8"/>
      <c r="O652" s="8"/>
      <c r="P652" s="8"/>
      <c r="Q652" s="11"/>
      <c r="R652" s="11"/>
      <c r="T652" s="9"/>
      <c r="U652" s="9"/>
      <c r="V652" s="9"/>
      <c r="W652" s="9"/>
    </row>
    <row r="653" spans="2:23" hidden="1" x14ac:dyDescent="0.25">
      <c r="B653" s="8"/>
      <c r="C653" s="8"/>
      <c r="D653" s="153"/>
      <c r="E653" s="8"/>
      <c r="F653" s="8"/>
      <c r="G653" s="8"/>
      <c r="H653" s="8"/>
      <c r="I653" s="8"/>
      <c r="J653" s="8"/>
      <c r="K653" s="8"/>
      <c r="L653" s="8"/>
      <c r="M653" s="8"/>
      <c r="N653" s="8"/>
      <c r="O653" s="8"/>
      <c r="P653" s="8"/>
      <c r="Q653" s="11"/>
      <c r="R653" s="11"/>
      <c r="T653" s="9"/>
      <c r="U653" s="9"/>
      <c r="V653" s="9"/>
      <c r="W653" s="9"/>
    </row>
    <row r="654" spans="2:23" hidden="1" x14ac:dyDescent="0.25">
      <c r="B654" s="8"/>
      <c r="C654" s="8"/>
      <c r="D654" s="153"/>
      <c r="E654" s="8"/>
      <c r="F654" s="8"/>
      <c r="G654" s="8"/>
      <c r="H654" s="8"/>
      <c r="I654" s="8"/>
      <c r="J654" s="8"/>
      <c r="K654" s="8"/>
      <c r="L654" s="8"/>
      <c r="M654" s="8"/>
      <c r="N654" s="8"/>
      <c r="O654" s="8"/>
      <c r="P654" s="8"/>
      <c r="Q654" s="11"/>
      <c r="R654" s="11"/>
      <c r="T654" s="9"/>
      <c r="U654" s="9"/>
      <c r="V654" s="9"/>
      <c r="W654" s="9"/>
    </row>
    <row r="655" spans="2:23" hidden="1" x14ac:dyDescent="0.25">
      <c r="B655" s="8"/>
      <c r="C655" s="8"/>
      <c r="D655" s="153"/>
      <c r="E655" s="8"/>
      <c r="F655" s="8"/>
      <c r="G655" s="8"/>
      <c r="H655" s="8"/>
      <c r="I655" s="8"/>
      <c r="J655" s="8"/>
      <c r="K655" s="8"/>
      <c r="L655" s="8"/>
      <c r="M655" s="8"/>
      <c r="N655" s="8"/>
      <c r="O655" s="8"/>
      <c r="P655" s="8"/>
      <c r="Q655" s="11"/>
      <c r="R655" s="11"/>
      <c r="T655" s="9"/>
      <c r="U655" s="9"/>
      <c r="V655" s="9"/>
      <c r="W655" s="9"/>
    </row>
    <row r="656" spans="2:23" hidden="1" x14ac:dyDescent="0.25">
      <c r="B656" s="8"/>
      <c r="C656" s="8"/>
      <c r="D656" s="153"/>
      <c r="E656" s="8"/>
      <c r="F656" s="8"/>
      <c r="G656" s="8"/>
      <c r="H656" s="8"/>
      <c r="I656" s="8"/>
      <c r="J656" s="8"/>
      <c r="K656" s="8"/>
      <c r="L656" s="8"/>
      <c r="M656" s="8"/>
      <c r="N656" s="8"/>
      <c r="O656" s="8"/>
      <c r="P656" s="8"/>
      <c r="Q656" s="11"/>
      <c r="R656" s="11"/>
      <c r="T656" s="9"/>
      <c r="U656" s="9"/>
      <c r="V656" s="9"/>
      <c r="W656" s="9"/>
    </row>
    <row r="657" spans="2:23" hidden="1" x14ac:dyDescent="0.25">
      <c r="B657" s="8"/>
      <c r="C657" s="8"/>
      <c r="D657" s="153"/>
      <c r="E657" s="8"/>
      <c r="F657" s="8"/>
      <c r="G657" s="8"/>
      <c r="H657" s="8"/>
      <c r="I657" s="8"/>
      <c r="J657" s="8"/>
      <c r="K657" s="8"/>
      <c r="L657" s="8"/>
      <c r="M657" s="8"/>
      <c r="N657" s="8"/>
      <c r="O657" s="8"/>
      <c r="P657" s="8"/>
      <c r="Q657" s="11"/>
      <c r="R657" s="11"/>
      <c r="T657" s="9"/>
      <c r="U657" s="9"/>
      <c r="V657" s="9"/>
      <c r="W657" s="9"/>
    </row>
    <row r="658" spans="2:23" hidden="1" x14ac:dyDescent="0.25">
      <c r="B658" s="8"/>
      <c r="C658" s="8"/>
      <c r="D658" s="153"/>
      <c r="E658" s="8"/>
      <c r="F658" s="8"/>
      <c r="G658" s="8"/>
      <c r="H658" s="8"/>
      <c r="I658" s="8"/>
      <c r="J658" s="8"/>
      <c r="K658" s="8"/>
      <c r="L658" s="8"/>
      <c r="M658" s="8"/>
      <c r="N658" s="8"/>
      <c r="O658" s="8"/>
      <c r="P658" s="8"/>
      <c r="Q658" s="11"/>
      <c r="R658" s="11"/>
      <c r="T658" s="9"/>
      <c r="U658" s="9"/>
      <c r="V658" s="9"/>
      <c r="W658" s="9"/>
    </row>
    <row r="659" spans="2:23" hidden="1" x14ac:dyDescent="0.25">
      <c r="B659" s="8"/>
      <c r="C659" s="8"/>
      <c r="D659" s="153"/>
      <c r="E659" s="8"/>
      <c r="F659" s="8"/>
      <c r="G659" s="8"/>
      <c r="H659" s="8"/>
      <c r="I659" s="8"/>
      <c r="J659" s="8"/>
      <c r="K659" s="8"/>
      <c r="L659" s="8"/>
      <c r="M659" s="8"/>
      <c r="N659" s="8"/>
      <c r="O659" s="8"/>
      <c r="P659" s="8"/>
      <c r="Q659" s="11"/>
      <c r="R659" s="11"/>
      <c r="T659" s="9"/>
      <c r="U659" s="9"/>
      <c r="V659" s="9"/>
      <c r="W659" s="9"/>
    </row>
    <row r="660" spans="2:23" hidden="1" x14ac:dyDescent="0.25">
      <c r="B660" s="8"/>
      <c r="C660" s="8"/>
      <c r="D660" s="153"/>
      <c r="E660" s="8"/>
      <c r="F660" s="8"/>
      <c r="G660" s="8"/>
      <c r="H660" s="8"/>
      <c r="I660" s="8"/>
      <c r="J660" s="8"/>
      <c r="K660" s="8"/>
      <c r="L660" s="8"/>
      <c r="M660" s="8"/>
      <c r="N660" s="8"/>
      <c r="O660" s="8"/>
      <c r="P660" s="8"/>
      <c r="Q660" s="11"/>
      <c r="R660" s="11"/>
      <c r="T660" s="9"/>
      <c r="U660" s="9"/>
      <c r="V660" s="9"/>
      <c r="W660" s="9"/>
    </row>
    <row r="661" spans="2:23" hidden="1" x14ac:dyDescent="0.25">
      <c r="B661" s="8"/>
      <c r="C661" s="8"/>
      <c r="D661" s="153"/>
      <c r="E661" s="8"/>
      <c r="F661" s="8"/>
      <c r="G661" s="8"/>
      <c r="H661" s="8"/>
      <c r="I661" s="8"/>
      <c r="J661" s="8"/>
      <c r="K661" s="8"/>
      <c r="L661" s="8"/>
      <c r="M661" s="8"/>
      <c r="N661" s="8"/>
      <c r="O661" s="8"/>
      <c r="P661" s="8"/>
      <c r="Q661" s="11"/>
      <c r="R661" s="11"/>
      <c r="T661" s="9"/>
      <c r="U661" s="9"/>
      <c r="V661" s="9"/>
      <c r="W661" s="9"/>
    </row>
    <row r="662" spans="2:23" hidden="1" x14ac:dyDescent="0.25">
      <c r="B662" s="8"/>
      <c r="C662" s="8"/>
      <c r="D662" s="153"/>
      <c r="E662" s="8"/>
      <c r="F662" s="8"/>
      <c r="G662" s="8"/>
      <c r="H662" s="8"/>
      <c r="I662" s="8"/>
      <c r="J662" s="8"/>
      <c r="K662" s="8"/>
      <c r="L662" s="8"/>
      <c r="M662" s="8"/>
      <c r="N662" s="8"/>
      <c r="O662" s="8"/>
      <c r="P662" s="8"/>
      <c r="Q662" s="11"/>
      <c r="R662" s="11"/>
      <c r="T662" s="9"/>
      <c r="U662" s="9"/>
      <c r="V662" s="9"/>
      <c r="W662" s="9"/>
    </row>
    <row r="663" spans="2:23" hidden="1" x14ac:dyDescent="0.25">
      <c r="B663" s="8"/>
      <c r="C663" s="8"/>
      <c r="D663" s="153"/>
      <c r="E663" s="8"/>
      <c r="F663" s="8"/>
      <c r="G663" s="8"/>
      <c r="H663" s="8"/>
      <c r="I663" s="8"/>
      <c r="J663" s="8"/>
      <c r="K663" s="8"/>
      <c r="L663" s="8"/>
      <c r="M663" s="8"/>
      <c r="N663" s="8"/>
      <c r="O663" s="8"/>
      <c r="P663" s="8"/>
      <c r="Q663" s="11"/>
      <c r="R663" s="11"/>
      <c r="T663" s="9"/>
      <c r="U663" s="9"/>
      <c r="V663" s="9"/>
      <c r="W663" s="9"/>
    </row>
    <row r="664" spans="2:23" hidden="1" x14ac:dyDescent="0.25">
      <c r="B664" s="8"/>
      <c r="C664" s="8"/>
      <c r="D664" s="153"/>
      <c r="E664" s="8"/>
      <c r="F664" s="8"/>
      <c r="G664" s="8"/>
      <c r="H664" s="8"/>
      <c r="I664" s="8"/>
      <c r="J664" s="8"/>
      <c r="K664" s="8"/>
      <c r="L664" s="8"/>
      <c r="M664" s="8"/>
      <c r="N664" s="8"/>
      <c r="O664" s="8"/>
      <c r="P664" s="8"/>
      <c r="Q664" s="11"/>
      <c r="R664" s="11"/>
      <c r="T664" s="9"/>
      <c r="U664" s="9"/>
      <c r="V664" s="9"/>
      <c r="W664" s="9"/>
    </row>
    <row r="665" spans="2:23" hidden="1" x14ac:dyDescent="0.25">
      <c r="B665" s="8"/>
      <c r="C665" s="8"/>
      <c r="D665" s="153"/>
      <c r="E665" s="8"/>
      <c r="F665" s="8"/>
      <c r="G665" s="8"/>
      <c r="H665" s="8"/>
      <c r="I665" s="8"/>
      <c r="J665" s="8"/>
      <c r="K665" s="8"/>
      <c r="L665" s="8"/>
      <c r="M665" s="8"/>
      <c r="N665" s="8"/>
      <c r="O665" s="8"/>
      <c r="P665" s="8"/>
      <c r="Q665" s="11"/>
      <c r="R665" s="11"/>
      <c r="T665" s="9"/>
      <c r="U665" s="9"/>
      <c r="V665" s="9"/>
      <c r="W665" s="9"/>
    </row>
    <row r="666" spans="2:23" hidden="1" x14ac:dyDescent="0.25">
      <c r="B666" s="8"/>
      <c r="C666" s="8"/>
      <c r="D666" s="153"/>
      <c r="E666" s="8"/>
      <c r="F666" s="8"/>
      <c r="G666" s="8"/>
      <c r="H666" s="8"/>
      <c r="I666" s="8"/>
      <c r="J666" s="8"/>
      <c r="K666" s="8"/>
      <c r="L666" s="8"/>
      <c r="M666" s="8"/>
      <c r="N666" s="8"/>
      <c r="O666" s="8"/>
      <c r="P666" s="8"/>
      <c r="Q666" s="11"/>
      <c r="R666" s="11"/>
      <c r="T666" s="9"/>
      <c r="U666" s="9"/>
      <c r="V666" s="9"/>
      <c r="W666" s="9"/>
    </row>
    <row r="667" spans="2:23" hidden="1" x14ac:dyDescent="0.25">
      <c r="B667" s="8"/>
      <c r="C667" s="8"/>
      <c r="D667" s="153"/>
      <c r="E667" s="8"/>
      <c r="F667" s="8"/>
      <c r="G667" s="8"/>
      <c r="H667" s="8"/>
      <c r="I667" s="8"/>
      <c r="J667" s="8"/>
      <c r="K667" s="8"/>
      <c r="L667" s="8"/>
      <c r="M667" s="8"/>
      <c r="N667" s="8"/>
      <c r="O667" s="8"/>
      <c r="P667" s="8"/>
      <c r="Q667" s="11"/>
      <c r="R667" s="11"/>
      <c r="T667" s="9"/>
      <c r="U667" s="9"/>
      <c r="V667" s="9"/>
      <c r="W667" s="9"/>
    </row>
    <row r="668" spans="2:23" hidden="1" x14ac:dyDescent="0.25">
      <c r="B668" s="8"/>
      <c r="C668" s="8"/>
      <c r="D668" s="153"/>
      <c r="E668" s="8"/>
      <c r="F668" s="8"/>
      <c r="G668" s="8"/>
      <c r="H668" s="8"/>
      <c r="I668" s="8"/>
      <c r="J668" s="8"/>
      <c r="K668" s="8"/>
      <c r="L668" s="8"/>
      <c r="M668" s="8"/>
      <c r="N668" s="8"/>
      <c r="O668" s="8"/>
      <c r="P668" s="8"/>
      <c r="Q668" s="11"/>
      <c r="R668" s="11"/>
      <c r="T668" s="9"/>
      <c r="U668" s="9"/>
      <c r="V668" s="9"/>
      <c r="W668" s="9"/>
    </row>
    <row r="669" spans="2:23" hidden="1" x14ac:dyDescent="0.25">
      <c r="B669" s="8"/>
      <c r="C669" s="8"/>
      <c r="D669" s="153"/>
      <c r="E669" s="8"/>
      <c r="F669" s="8"/>
      <c r="G669" s="8"/>
      <c r="H669" s="8"/>
      <c r="I669" s="8"/>
      <c r="J669" s="8"/>
      <c r="K669" s="8"/>
      <c r="L669" s="8"/>
      <c r="M669" s="8"/>
      <c r="N669" s="8"/>
      <c r="O669" s="8"/>
      <c r="P669" s="8"/>
      <c r="Q669" s="11"/>
      <c r="R669" s="11"/>
      <c r="T669" s="9"/>
      <c r="U669" s="9"/>
      <c r="V669" s="9"/>
      <c r="W669" s="9"/>
    </row>
    <row r="670" spans="2:23" hidden="1" x14ac:dyDescent="0.25">
      <c r="B670" s="8"/>
      <c r="C670" s="8"/>
      <c r="D670" s="153"/>
      <c r="E670" s="8"/>
      <c r="F670" s="8"/>
      <c r="G670" s="8"/>
      <c r="H670" s="8"/>
      <c r="I670" s="8"/>
      <c r="J670" s="8"/>
      <c r="K670" s="8"/>
      <c r="L670" s="8"/>
      <c r="M670" s="8"/>
      <c r="N670" s="8"/>
      <c r="O670" s="8"/>
      <c r="P670" s="8"/>
      <c r="Q670" s="11"/>
      <c r="R670" s="11"/>
      <c r="T670" s="9"/>
      <c r="U670" s="9"/>
      <c r="V670" s="9"/>
      <c r="W670" s="9"/>
    </row>
    <row r="671" spans="2:23" hidden="1" x14ac:dyDescent="0.25">
      <c r="B671" s="8"/>
      <c r="C671" s="8"/>
      <c r="D671" s="153"/>
      <c r="E671" s="8"/>
      <c r="F671" s="8"/>
      <c r="G671" s="8"/>
      <c r="H671" s="8"/>
      <c r="I671" s="8"/>
      <c r="J671" s="8"/>
      <c r="K671" s="8"/>
      <c r="L671" s="8"/>
      <c r="M671" s="8"/>
      <c r="N671" s="8"/>
      <c r="O671" s="8"/>
      <c r="P671" s="8"/>
      <c r="Q671" s="11"/>
      <c r="R671" s="11"/>
      <c r="T671" s="9"/>
      <c r="U671" s="9"/>
      <c r="V671" s="9"/>
      <c r="W671" s="9"/>
    </row>
    <row r="672" spans="2:23" hidden="1" x14ac:dyDescent="0.25">
      <c r="B672" s="8"/>
      <c r="C672" s="8"/>
      <c r="D672" s="153"/>
      <c r="E672" s="8"/>
      <c r="F672" s="8"/>
      <c r="G672" s="8"/>
      <c r="H672" s="8"/>
      <c r="I672" s="8"/>
      <c r="J672" s="8"/>
      <c r="K672" s="8"/>
      <c r="L672" s="8"/>
      <c r="M672" s="8"/>
      <c r="N672" s="8"/>
      <c r="O672" s="8"/>
      <c r="P672" s="8"/>
      <c r="Q672" s="11"/>
      <c r="R672" s="11"/>
      <c r="T672" s="9"/>
      <c r="U672" s="9"/>
      <c r="V672" s="9"/>
      <c r="W672" s="9"/>
    </row>
    <row r="673" spans="2:23" hidden="1" x14ac:dyDescent="0.25">
      <c r="B673" s="8"/>
      <c r="C673" s="8"/>
      <c r="D673" s="153"/>
      <c r="E673" s="8"/>
      <c r="F673" s="8"/>
      <c r="G673" s="8"/>
      <c r="H673" s="8"/>
      <c r="I673" s="8"/>
      <c r="J673" s="8"/>
      <c r="K673" s="8"/>
      <c r="L673" s="8"/>
      <c r="M673" s="8"/>
      <c r="N673" s="8"/>
      <c r="O673" s="8"/>
      <c r="P673" s="8"/>
      <c r="Q673" s="11"/>
      <c r="R673" s="11"/>
      <c r="T673" s="9"/>
      <c r="U673" s="9"/>
      <c r="V673" s="9"/>
      <c r="W673" s="9"/>
    </row>
    <row r="674" spans="2:23" hidden="1" x14ac:dyDescent="0.25">
      <c r="B674" s="8"/>
      <c r="C674" s="8"/>
      <c r="D674" s="153"/>
      <c r="E674" s="8"/>
      <c r="F674" s="8"/>
      <c r="G674" s="8"/>
      <c r="H674" s="8"/>
      <c r="I674" s="8"/>
      <c r="J674" s="8"/>
      <c r="K674" s="8"/>
      <c r="L674" s="8"/>
      <c r="M674" s="8"/>
      <c r="N674" s="8"/>
      <c r="O674" s="8"/>
      <c r="P674" s="8"/>
      <c r="Q674" s="11"/>
      <c r="R674" s="11"/>
      <c r="T674" s="9"/>
      <c r="U674" s="9"/>
      <c r="V674" s="9"/>
      <c r="W674" s="9"/>
    </row>
    <row r="675" spans="2:23" hidden="1" x14ac:dyDescent="0.25">
      <c r="B675" s="8"/>
      <c r="C675" s="8"/>
      <c r="D675" s="153"/>
      <c r="E675" s="8"/>
      <c r="F675" s="8"/>
      <c r="G675" s="8"/>
      <c r="H675" s="8"/>
      <c r="I675" s="8"/>
      <c r="J675" s="8"/>
      <c r="K675" s="8"/>
      <c r="L675" s="8"/>
      <c r="M675" s="8"/>
      <c r="N675" s="8"/>
      <c r="O675" s="8"/>
      <c r="P675" s="8"/>
      <c r="Q675" s="11"/>
      <c r="R675" s="11"/>
      <c r="T675" s="9"/>
      <c r="U675" s="9"/>
      <c r="V675" s="9"/>
      <c r="W675" s="9"/>
    </row>
    <row r="676" spans="2:23" hidden="1" x14ac:dyDescent="0.25">
      <c r="B676" s="8"/>
      <c r="C676" s="8"/>
      <c r="D676" s="153"/>
      <c r="E676" s="8"/>
      <c r="F676" s="8"/>
      <c r="G676" s="8"/>
      <c r="H676" s="8"/>
      <c r="I676" s="8"/>
      <c r="J676" s="8"/>
      <c r="K676" s="8"/>
      <c r="L676" s="8"/>
      <c r="M676" s="8"/>
      <c r="N676" s="8"/>
      <c r="O676" s="8"/>
      <c r="P676" s="8"/>
      <c r="Q676" s="11"/>
      <c r="R676" s="11"/>
      <c r="T676" s="9"/>
      <c r="U676" s="9"/>
      <c r="V676" s="9"/>
      <c r="W676" s="9"/>
    </row>
    <row r="677" spans="2:23" hidden="1" x14ac:dyDescent="0.25">
      <c r="B677" s="8"/>
      <c r="C677" s="8"/>
      <c r="D677" s="153"/>
      <c r="E677" s="8"/>
      <c r="F677" s="8"/>
      <c r="G677" s="8"/>
      <c r="H677" s="8"/>
      <c r="I677" s="8"/>
      <c r="J677" s="8"/>
      <c r="K677" s="8"/>
      <c r="L677" s="8"/>
      <c r="M677" s="8"/>
      <c r="N677" s="8"/>
      <c r="O677" s="8"/>
      <c r="P677" s="8"/>
      <c r="Q677" s="11"/>
      <c r="R677" s="11"/>
      <c r="T677" s="9"/>
      <c r="U677" s="9"/>
      <c r="V677" s="9"/>
      <c r="W677" s="9"/>
    </row>
    <row r="678" spans="2:23" hidden="1" x14ac:dyDescent="0.25">
      <c r="B678" s="8"/>
      <c r="C678" s="8"/>
      <c r="D678" s="153"/>
      <c r="E678" s="8"/>
      <c r="F678" s="8"/>
      <c r="G678" s="8"/>
      <c r="H678" s="8"/>
      <c r="I678" s="8"/>
      <c r="J678" s="8"/>
      <c r="K678" s="8"/>
      <c r="L678" s="8"/>
      <c r="M678" s="8"/>
      <c r="N678" s="8"/>
      <c r="O678" s="8"/>
      <c r="P678" s="8"/>
      <c r="Q678" s="11"/>
      <c r="R678" s="11"/>
      <c r="T678" s="9"/>
      <c r="U678" s="9"/>
      <c r="V678" s="9"/>
      <c r="W678" s="9"/>
    </row>
    <row r="679" spans="2:23" hidden="1" x14ac:dyDescent="0.25">
      <c r="B679" s="8"/>
      <c r="C679" s="8"/>
      <c r="D679" s="153"/>
      <c r="E679" s="8"/>
      <c r="F679" s="8"/>
      <c r="G679" s="8"/>
      <c r="H679" s="8"/>
      <c r="I679" s="8"/>
      <c r="J679" s="8"/>
      <c r="K679" s="8"/>
      <c r="L679" s="8"/>
      <c r="M679" s="8"/>
      <c r="N679" s="8"/>
      <c r="O679" s="8"/>
      <c r="P679" s="8"/>
      <c r="Q679" s="11"/>
      <c r="R679" s="11"/>
      <c r="T679" s="9"/>
      <c r="U679" s="9"/>
      <c r="V679" s="9"/>
      <c r="W679" s="9"/>
    </row>
    <row r="680" spans="2:23" hidden="1" x14ac:dyDescent="0.25">
      <c r="B680" s="8"/>
      <c r="C680" s="8"/>
      <c r="D680" s="153"/>
      <c r="E680" s="8"/>
      <c r="F680" s="8"/>
      <c r="G680" s="8"/>
      <c r="H680" s="8"/>
      <c r="I680" s="8"/>
      <c r="J680" s="8"/>
      <c r="K680" s="8"/>
      <c r="L680" s="8"/>
      <c r="M680" s="8"/>
      <c r="N680" s="8"/>
      <c r="O680" s="8"/>
      <c r="P680" s="8"/>
      <c r="Q680" s="11"/>
      <c r="R680" s="11"/>
      <c r="T680" s="9"/>
      <c r="U680" s="9"/>
      <c r="V680" s="9"/>
      <c r="W680" s="9"/>
    </row>
    <row r="681" spans="2:23" hidden="1" x14ac:dyDescent="0.25">
      <c r="B681" s="8"/>
      <c r="C681" s="8"/>
      <c r="D681" s="153"/>
      <c r="E681" s="8"/>
      <c r="F681" s="8"/>
      <c r="G681" s="8"/>
      <c r="H681" s="8"/>
      <c r="I681" s="8"/>
      <c r="J681" s="8"/>
      <c r="K681" s="8"/>
      <c r="L681" s="8"/>
      <c r="M681" s="8"/>
      <c r="N681" s="8"/>
      <c r="O681" s="8"/>
      <c r="P681" s="8"/>
      <c r="Q681" s="11"/>
      <c r="R681" s="11"/>
      <c r="T681" s="9"/>
      <c r="U681" s="9"/>
      <c r="V681" s="9"/>
      <c r="W681" s="9"/>
    </row>
    <row r="682" spans="2:23" hidden="1" x14ac:dyDescent="0.25">
      <c r="B682" s="8"/>
      <c r="C682" s="8"/>
      <c r="D682" s="153"/>
      <c r="E682" s="8"/>
      <c r="F682" s="8"/>
      <c r="G682" s="8"/>
      <c r="H682" s="8"/>
      <c r="I682" s="8"/>
      <c r="J682" s="8"/>
      <c r="K682" s="8"/>
      <c r="L682" s="8"/>
      <c r="M682" s="8"/>
      <c r="N682" s="8"/>
      <c r="O682" s="8"/>
      <c r="P682" s="8"/>
      <c r="Q682" s="11"/>
      <c r="R682" s="11"/>
      <c r="T682" s="9"/>
      <c r="U682" s="9"/>
      <c r="V682" s="9"/>
      <c r="W682" s="9"/>
    </row>
    <row r="683" spans="2:23" hidden="1" x14ac:dyDescent="0.25">
      <c r="B683" s="8"/>
      <c r="C683" s="8"/>
      <c r="D683" s="153"/>
      <c r="E683" s="8"/>
      <c r="F683" s="8"/>
      <c r="G683" s="8"/>
      <c r="H683" s="8"/>
      <c r="I683" s="8"/>
      <c r="J683" s="8"/>
      <c r="K683" s="8"/>
      <c r="L683" s="8"/>
      <c r="M683" s="8"/>
      <c r="N683" s="8"/>
      <c r="O683" s="8"/>
      <c r="P683" s="8"/>
      <c r="Q683" s="11"/>
      <c r="R683" s="11"/>
      <c r="T683" s="9"/>
      <c r="U683" s="9"/>
      <c r="V683" s="9"/>
      <c r="W683" s="9"/>
    </row>
    <row r="684" spans="2:23" hidden="1" x14ac:dyDescent="0.25">
      <c r="B684" s="8"/>
      <c r="C684" s="8"/>
      <c r="D684" s="153"/>
      <c r="E684" s="8"/>
      <c r="F684" s="8"/>
      <c r="G684" s="8"/>
      <c r="H684" s="8"/>
      <c r="I684" s="8"/>
      <c r="J684" s="8"/>
      <c r="K684" s="8"/>
      <c r="L684" s="8"/>
      <c r="M684" s="8"/>
      <c r="N684" s="8"/>
      <c r="O684" s="8"/>
      <c r="P684" s="8"/>
      <c r="Q684" s="11"/>
      <c r="R684" s="11"/>
      <c r="T684" s="9"/>
      <c r="U684" s="9"/>
      <c r="V684" s="9"/>
      <c r="W684" s="9"/>
    </row>
    <row r="685" spans="2:23" hidden="1" x14ac:dyDescent="0.25">
      <c r="B685" s="8"/>
      <c r="C685" s="8"/>
      <c r="D685" s="153"/>
      <c r="E685" s="8"/>
      <c r="F685" s="8"/>
      <c r="G685" s="8"/>
      <c r="H685" s="8"/>
      <c r="I685" s="8"/>
      <c r="J685" s="8"/>
      <c r="K685" s="8"/>
      <c r="L685" s="8"/>
      <c r="M685" s="8"/>
      <c r="N685" s="8"/>
      <c r="O685" s="8"/>
      <c r="P685" s="8"/>
      <c r="Q685" s="11"/>
      <c r="R685" s="11"/>
      <c r="T685" s="9"/>
      <c r="U685" s="9"/>
      <c r="V685" s="9"/>
      <c r="W685" s="9"/>
    </row>
    <row r="686" spans="2:23" hidden="1" x14ac:dyDescent="0.25">
      <c r="B686" s="8"/>
      <c r="C686" s="8"/>
      <c r="D686" s="153"/>
      <c r="E686" s="8"/>
      <c r="F686" s="8"/>
      <c r="G686" s="8"/>
      <c r="H686" s="8"/>
      <c r="I686" s="8"/>
      <c r="J686" s="8"/>
      <c r="K686" s="8"/>
      <c r="L686" s="8"/>
      <c r="M686" s="8"/>
      <c r="N686" s="8"/>
      <c r="O686" s="8"/>
      <c r="P686" s="8"/>
      <c r="Q686" s="11"/>
      <c r="R686" s="11"/>
      <c r="T686" s="9"/>
      <c r="U686" s="9"/>
      <c r="V686" s="9"/>
      <c r="W686" s="9"/>
    </row>
    <row r="687" spans="2:23" hidden="1" x14ac:dyDescent="0.25">
      <c r="B687" s="8"/>
      <c r="C687" s="8"/>
      <c r="D687" s="153"/>
      <c r="E687" s="8"/>
      <c r="F687" s="8"/>
      <c r="G687" s="8"/>
      <c r="H687" s="8"/>
      <c r="I687" s="8"/>
      <c r="J687" s="8"/>
      <c r="K687" s="8"/>
      <c r="L687" s="8"/>
      <c r="M687" s="8"/>
      <c r="N687" s="8"/>
      <c r="O687" s="8"/>
      <c r="P687" s="8"/>
      <c r="Q687" s="11"/>
      <c r="R687" s="11"/>
      <c r="T687" s="9"/>
      <c r="U687" s="9"/>
      <c r="V687" s="9"/>
      <c r="W687" s="9"/>
    </row>
    <row r="688" spans="2:23" hidden="1" x14ac:dyDescent="0.25">
      <c r="B688" s="8"/>
      <c r="C688" s="8"/>
      <c r="D688" s="153"/>
      <c r="E688" s="8"/>
      <c r="F688" s="8"/>
      <c r="G688" s="8"/>
      <c r="H688" s="8"/>
      <c r="I688" s="8"/>
      <c r="J688" s="8"/>
      <c r="K688" s="8"/>
      <c r="L688" s="8"/>
      <c r="M688" s="8"/>
      <c r="N688" s="8"/>
      <c r="O688" s="8"/>
      <c r="P688" s="8"/>
      <c r="Q688" s="11"/>
      <c r="R688" s="11"/>
      <c r="T688" s="9"/>
      <c r="U688" s="9"/>
      <c r="V688" s="9"/>
      <c r="W688" s="9"/>
    </row>
    <row r="689" spans="2:23" hidden="1" x14ac:dyDescent="0.25">
      <c r="B689" s="8"/>
      <c r="C689" s="8"/>
      <c r="D689" s="153"/>
      <c r="E689" s="8"/>
      <c r="F689" s="8"/>
      <c r="G689" s="8"/>
      <c r="H689" s="8"/>
      <c r="I689" s="8"/>
      <c r="J689" s="8"/>
      <c r="K689" s="8"/>
      <c r="L689" s="8"/>
      <c r="M689" s="8"/>
      <c r="N689" s="8"/>
      <c r="O689" s="8"/>
      <c r="P689" s="8"/>
      <c r="Q689" s="11"/>
      <c r="R689" s="11"/>
      <c r="T689" s="9"/>
      <c r="U689" s="9"/>
      <c r="V689" s="9"/>
      <c r="W689" s="9"/>
    </row>
    <row r="690" spans="2:23" hidden="1" x14ac:dyDescent="0.25">
      <c r="B690" s="8"/>
      <c r="C690" s="8"/>
      <c r="D690" s="153"/>
      <c r="E690" s="8"/>
      <c r="F690" s="8"/>
      <c r="G690" s="8"/>
      <c r="H690" s="8"/>
      <c r="I690" s="8"/>
      <c r="J690" s="8"/>
      <c r="K690" s="8"/>
      <c r="L690" s="8"/>
      <c r="M690" s="8"/>
      <c r="N690" s="8"/>
      <c r="O690" s="8"/>
      <c r="P690" s="8"/>
      <c r="Q690" s="11"/>
      <c r="R690" s="11"/>
      <c r="T690" s="9"/>
      <c r="U690" s="9"/>
      <c r="V690" s="9"/>
      <c r="W690" s="9"/>
    </row>
    <row r="691" spans="2:23" hidden="1" x14ac:dyDescent="0.25">
      <c r="B691" s="8"/>
      <c r="C691" s="8"/>
      <c r="D691" s="153"/>
      <c r="E691" s="8"/>
      <c r="F691" s="8"/>
      <c r="G691" s="8"/>
      <c r="H691" s="8"/>
      <c r="I691" s="8"/>
      <c r="J691" s="8"/>
      <c r="K691" s="8"/>
      <c r="L691" s="8"/>
      <c r="M691" s="8"/>
      <c r="N691" s="8"/>
      <c r="O691" s="8"/>
      <c r="P691" s="8"/>
      <c r="Q691" s="11"/>
      <c r="R691" s="11"/>
      <c r="T691" s="9"/>
      <c r="U691" s="9"/>
      <c r="V691" s="9"/>
      <c r="W691" s="9"/>
    </row>
    <row r="692" spans="2:23" hidden="1" x14ac:dyDescent="0.25">
      <c r="B692" s="8"/>
      <c r="C692" s="8"/>
      <c r="D692" s="153"/>
      <c r="E692" s="8"/>
      <c r="F692" s="8"/>
      <c r="G692" s="8"/>
      <c r="H692" s="8"/>
      <c r="I692" s="8"/>
      <c r="J692" s="8"/>
      <c r="K692" s="8"/>
      <c r="L692" s="8"/>
      <c r="M692" s="8"/>
      <c r="N692" s="8"/>
      <c r="O692" s="8"/>
      <c r="P692" s="8"/>
      <c r="Q692" s="11"/>
      <c r="R692" s="11"/>
      <c r="T692" s="9"/>
      <c r="U692" s="9"/>
      <c r="V692" s="9"/>
      <c r="W692" s="9"/>
    </row>
    <row r="693" spans="2:23" hidden="1" x14ac:dyDescent="0.25">
      <c r="B693" s="8"/>
      <c r="C693" s="8"/>
      <c r="D693" s="153"/>
      <c r="E693" s="8"/>
      <c r="F693" s="8"/>
      <c r="G693" s="8"/>
      <c r="H693" s="8"/>
      <c r="I693" s="8"/>
      <c r="J693" s="8"/>
      <c r="K693" s="8"/>
      <c r="L693" s="8"/>
      <c r="M693" s="8"/>
      <c r="N693" s="8"/>
      <c r="O693" s="8"/>
      <c r="P693" s="8"/>
      <c r="Q693" s="11"/>
      <c r="R693" s="11"/>
      <c r="T693" s="9"/>
      <c r="U693" s="9"/>
      <c r="V693" s="9"/>
      <c r="W693" s="9"/>
    </row>
    <row r="694" spans="2:23" hidden="1" x14ac:dyDescent="0.25">
      <c r="B694" s="8"/>
      <c r="C694" s="8"/>
      <c r="D694" s="153"/>
      <c r="E694" s="8"/>
      <c r="F694" s="8"/>
      <c r="G694" s="8"/>
      <c r="H694" s="8"/>
      <c r="I694" s="8"/>
      <c r="J694" s="8"/>
      <c r="K694" s="8"/>
      <c r="L694" s="8"/>
      <c r="M694" s="8"/>
      <c r="N694" s="8"/>
      <c r="O694" s="8"/>
      <c r="P694" s="8"/>
      <c r="Q694" s="11"/>
      <c r="R694" s="11"/>
      <c r="T694" s="9"/>
      <c r="U694" s="9"/>
      <c r="V694" s="9"/>
      <c r="W694" s="9"/>
    </row>
    <row r="695" spans="2:23" hidden="1" x14ac:dyDescent="0.25">
      <c r="B695" s="8"/>
      <c r="C695" s="8"/>
      <c r="D695" s="153"/>
      <c r="E695" s="8"/>
      <c r="F695" s="8"/>
      <c r="G695" s="8"/>
      <c r="H695" s="8"/>
      <c r="I695" s="8"/>
      <c r="J695" s="8"/>
      <c r="K695" s="8"/>
      <c r="L695" s="8"/>
      <c r="M695" s="8"/>
      <c r="N695" s="8"/>
      <c r="O695" s="8"/>
      <c r="P695" s="8"/>
      <c r="Q695" s="11"/>
      <c r="R695" s="11"/>
      <c r="T695" s="9"/>
      <c r="U695" s="9"/>
      <c r="V695" s="9"/>
      <c r="W695" s="9"/>
    </row>
    <row r="696" spans="2:23" hidden="1" x14ac:dyDescent="0.25">
      <c r="B696" s="8"/>
      <c r="C696" s="8"/>
      <c r="D696" s="153"/>
      <c r="E696" s="8"/>
      <c r="F696" s="8"/>
      <c r="G696" s="8"/>
      <c r="H696" s="8"/>
      <c r="I696" s="8"/>
      <c r="J696" s="8"/>
      <c r="K696" s="8"/>
      <c r="L696" s="8"/>
      <c r="M696" s="8"/>
      <c r="N696" s="8"/>
      <c r="O696" s="8"/>
      <c r="P696" s="8"/>
      <c r="Q696" s="11"/>
      <c r="R696" s="11"/>
      <c r="T696" s="9"/>
      <c r="U696" s="9"/>
      <c r="V696" s="9"/>
      <c r="W696" s="9"/>
    </row>
    <row r="697" spans="2:23" hidden="1" x14ac:dyDescent="0.25">
      <c r="B697" s="8"/>
      <c r="C697" s="8"/>
      <c r="D697" s="153"/>
      <c r="E697" s="8"/>
      <c r="F697" s="8"/>
      <c r="G697" s="8"/>
      <c r="H697" s="8"/>
      <c r="I697" s="8"/>
      <c r="J697" s="8"/>
      <c r="K697" s="8"/>
      <c r="L697" s="8"/>
      <c r="M697" s="8"/>
      <c r="N697" s="8"/>
      <c r="O697" s="8"/>
      <c r="P697" s="8"/>
      <c r="Q697" s="11"/>
      <c r="R697" s="11"/>
      <c r="T697" s="9"/>
      <c r="U697" s="9"/>
      <c r="V697" s="9"/>
      <c r="W697" s="9"/>
    </row>
    <row r="698" spans="2:23" hidden="1" x14ac:dyDescent="0.25">
      <c r="B698" s="8"/>
      <c r="C698" s="8"/>
      <c r="D698" s="153"/>
      <c r="E698" s="8"/>
      <c r="F698" s="8"/>
      <c r="G698" s="8"/>
      <c r="H698" s="8"/>
      <c r="I698" s="8"/>
      <c r="J698" s="8"/>
      <c r="K698" s="8"/>
      <c r="L698" s="8"/>
      <c r="M698" s="8"/>
      <c r="N698" s="8"/>
      <c r="O698" s="8"/>
      <c r="P698" s="8"/>
      <c r="Q698" s="11"/>
      <c r="R698" s="11"/>
      <c r="T698" s="9"/>
      <c r="U698" s="9"/>
      <c r="V698" s="9"/>
      <c r="W698" s="9"/>
    </row>
    <row r="699" spans="2:23" hidden="1" x14ac:dyDescent="0.25">
      <c r="B699" s="8"/>
      <c r="C699" s="8"/>
      <c r="D699" s="153"/>
      <c r="E699" s="8"/>
      <c r="F699" s="8"/>
      <c r="G699" s="8"/>
      <c r="H699" s="8"/>
      <c r="I699" s="8"/>
      <c r="J699" s="8"/>
      <c r="K699" s="8"/>
      <c r="L699" s="8"/>
      <c r="M699" s="8"/>
      <c r="N699" s="8"/>
      <c r="O699" s="8"/>
      <c r="P699" s="8"/>
      <c r="Q699" s="11"/>
      <c r="R699" s="11"/>
      <c r="T699" s="9"/>
      <c r="U699" s="9"/>
      <c r="V699" s="9"/>
      <c r="W699" s="9"/>
    </row>
    <row r="700" spans="2:23" hidden="1" x14ac:dyDescent="0.25">
      <c r="B700" s="8"/>
      <c r="C700" s="8"/>
      <c r="D700" s="153"/>
      <c r="E700" s="8"/>
      <c r="F700" s="8"/>
      <c r="G700" s="8"/>
      <c r="H700" s="8"/>
      <c r="I700" s="8"/>
      <c r="J700" s="8"/>
      <c r="K700" s="8"/>
      <c r="L700" s="8"/>
      <c r="M700" s="8"/>
      <c r="N700" s="8"/>
      <c r="O700" s="8"/>
      <c r="P700" s="8"/>
      <c r="Q700" s="11"/>
      <c r="R700" s="11"/>
      <c r="T700" s="9"/>
      <c r="U700" s="9"/>
      <c r="V700" s="9"/>
      <c r="W700" s="9"/>
    </row>
    <row r="701" spans="2:23" hidden="1" x14ac:dyDescent="0.25">
      <c r="B701" s="8"/>
      <c r="C701" s="8"/>
      <c r="D701" s="153"/>
      <c r="E701" s="8"/>
      <c r="F701" s="8"/>
      <c r="G701" s="8"/>
      <c r="H701" s="8"/>
      <c r="I701" s="8"/>
      <c r="J701" s="8"/>
      <c r="K701" s="8"/>
      <c r="L701" s="8"/>
      <c r="M701" s="8"/>
      <c r="N701" s="8"/>
      <c r="O701" s="8"/>
      <c r="P701" s="8"/>
      <c r="Q701" s="11"/>
      <c r="R701" s="11"/>
      <c r="T701" s="9"/>
      <c r="U701" s="9"/>
      <c r="V701" s="9"/>
      <c r="W701" s="9"/>
    </row>
    <row r="702" spans="2:23" hidden="1" x14ac:dyDescent="0.25">
      <c r="B702" s="8"/>
      <c r="C702" s="8"/>
      <c r="D702" s="153"/>
      <c r="E702" s="8"/>
      <c r="F702" s="8"/>
      <c r="G702" s="8"/>
      <c r="H702" s="8"/>
      <c r="I702" s="8"/>
      <c r="J702" s="8"/>
      <c r="K702" s="8"/>
      <c r="L702" s="8"/>
      <c r="M702" s="8"/>
      <c r="N702" s="8"/>
      <c r="O702" s="8"/>
      <c r="P702" s="8"/>
      <c r="Q702" s="11"/>
      <c r="R702" s="11"/>
      <c r="T702" s="9"/>
      <c r="U702" s="9"/>
      <c r="V702" s="9"/>
      <c r="W702" s="9"/>
    </row>
    <row r="703" spans="2:23" hidden="1" x14ac:dyDescent="0.25">
      <c r="B703" s="8"/>
      <c r="C703" s="8"/>
      <c r="D703" s="153"/>
      <c r="E703" s="8"/>
      <c r="F703" s="8"/>
      <c r="G703" s="8"/>
      <c r="H703" s="8"/>
      <c r="I703" s="8"/>
      <c r="J703" s="8"/>
      <c r="K703" s="8"/>
      <c r="L703" s="8"/>
      <c r="M703" s="8"/>
      <c r="N703" s="8"/>
      <c r="O703" s="8"/>
      <c r="P703" s="8"/>
      <c r="Q703" s="11"/>
      <c r="R703" s="11"/>
      <c r="T703" s="9"/>
      <c r="U703" s="9"/>
      <c r="V703" s="9"/>
      <c r="W703" s="9"/>
    </row>
    <row r="704" spans="2:23" hidden="1" x14ac:dyDescent="0.25">
      <c r="B704" s="8"/>
      <c r="C704" s="8"/>
      <c r="D704" s="153"/>
      <c r="E704" s="8"/>
      <c r="F704" s="8"/>
      <c r="G704" s="8"/>
      <c r="H704" s="8"/>
      <c r="I704" s="8"/>
      <c r="J704" s="8"/>
      <c r="K704" s="8"/>
      <c r="L704" s="8"/>
      <c r="M704" s="8"/>
      <c r="N704" s="8"/>
      <c r="O704" s="8"/>
      <c r="P704" s="8"/>
      <c r="Q704" s="11"/>
      <c r="R704" s="11"/>
      <c r="T704" s="9"/>
      <c r="U704" s="9"/>
      <c r="V704" s="9"/>
      <c r="W704" s="9"/>
    </row>
    <row r="705" spans="2:23" hidden="1" x14ac:dyDescent="0.25">
      <c r="B705" s="8"/>
      <c r="C705" s="8"/>
      <c r="D705" s="153"/>
      <c r="E705" s="8"/>
      <c r="F705" s="8"/>
      <c r="G705" s="8"/>
      <c r="H705" s="8"/>
      <c r="I705" s="8"/>
      <c r="J705" s="8"/>
      <c r="K705" s="8"/>
      <c r="L705" s="8"/>
      <c r="M705" s="8"/>
      <c r="N705" s="8"/>
      <c r="O705" s="8"/>
      <c r="P705" s="8"/>
      <c r="Q705" s="11"/>
      <c r="R705" s="11"/>
      <c r="T705" s="9"/>
      <c r="U705" s="9"/>
      <c r="V705" s="9"/>
      <c r="W705" s="9"/>
    </row>
    <row r="706" spans="2:23" hidden="1" x14ac:dyDescent="0.25">
      <c r="B706" s="8"/>
      <c r="C706" s="8"/>
      <c r="D706" s="153"/>
      <c r="E706" s="8"/>
      <c r="F706" s="8"/>
      <c r="G706" s="8"/>
      <c r="H706" s="8"/>
      <c r="I706" s="8"/>
      <c r="J706" s="8"/>
      <c r="K706" s="8"/>
      <c r="L706" s="8"/>
      <c r="M706" s="8"/>
      <c r="N706" s="8"/>
      <c r="O706" s="8"/>
      <c r="P706" s="8"/>
      <c r="Q706" s="11"/>
      <c r="R706" s="11"/>
      <c r="T706" s="9"/>
      <c r="U706" s="9"/>
      <c r="V706" s="9"/>
      <c r="W706" s="9"/>
    </row>
    <row r="707" spans="2:23" hidden="1" x14ac:dyDescent="0.25">
      <c r="B707" s="8"/>
      <c r="C707" s="8"/>
      <c r="D707" s="153"/>
      <c r="E707" s="8"/>
      <c r="F707" s="8"/>
      <c r="G707" s="8"/>
      <c r="H707" s="8"/>
      <c r="I707" s="8"/>
      <c r="J707" s="8"/>
      <c r="K707" s="8"/>
      <c r="L707" s="8"/>
      <c r="M707" s="8"/>
      <c r="N707" s="8"/>
      <c r="O707" s="8"/>
      <c r="P707" s="8"/>
      <c r="Q707" s="11"/>
      <c r="R707" s="11"/>
      <c r="T707" s="9"/>
      <c r="U707" s="9"/>
      <c r="V707" s="9"/>
      <c r="W707" s="9"/>
    </row>
    <row r="708" spans="2:23" hidden="1" x14ac:dyDescent="0.25">
      <c r="B708" s="8"/>
      <c r="C708" s="8"/>
      <c r="D708" s="153"/>
      <c r="E708" s="8"/>
      <c r="F708" s="8"/>
      <c r="G708" s="8"/>
      <c r="H708" s="8"/>
      <c r="I708" s="8"/>
      <c r="J708" s="8"/>
      <c r="K708" s="8"/>
      <c r="L708" s="8"/>
      <c r="M708" s="8"/>
      <c r="N708" s="8"/>
      <c r="O708" s="8"/>
      <c r="P708" s="8"/>
      <c r="Q708" s="11"/>
      <c r="R708" s="11"/>
      <c r="T708" s="9"/>
      <c r="U708" s="9"/>
      <c r="V708" s="9"/>
      <c r="W708" s="9"/>
    </row>
    <row r="709" spans="2:23" hidden="1" x14ac:dyDescent="0.25">
      <c r="B709" s="8"/>
      <c r="C709" s="8"/>
      <c r="D709" s="153"/>
      <c r="E709" s="8"/>
      <c r="F709" s="8"/>
      <c r="G709" s="8"/>
      <c r="H709" s="8"/>
      <c r="I709" s="8"/>
      <c r="J709" s="8"/>
      <c r="K709" s="8"/>
      <c r="L709" s="8"/>
      <c r="M709" s="8"/>
      <c r="N709" s="8"/>
      <c r="O709" s="8"/>
      <c r="P709" s="8"/>
      <c r="Q709" s="11"/>
      <c r="R709" s="11"/>
      <c r="T709" s="9"/>
      <c r="U709" s="9"/>
      <c r="V709" s="9"/>
      <c r="W709" s="9"/>
    </row>
    <row r="710" spans="2:23" hidden="1" x14ac:dyDescent="0.25">
      <c r="B710" s="8"/>
      <c r="C710" s="8"/>
      <c r="D710" s="153"/>
      <c r="E710" s="8"/>
      <c r="F710" s="8"/>
      <c r="G710" s="8"/>
      <c r="H710" s="8"/>
      <c r="I710" s="8"/>
      <c r="J710" s="8"/>
      <c r="K710" s="8"/>
      <c r="L710" s="8"/>
      <c r="M710" s="8"/>
      <c r="N710" s="8"/>
      <c r="O710" s="8"/>
      <c r="P710" s="8"/>
      <c r="Q710" s="11"/>
      <c r="R710" s="11"/>
      <c r="T710" s="9"/>
      <c r="U710" s="9"/>
      <c r="V710" s="9"/>
      <c r="W710" s="9"/>
    </row>
    <row r="711" spans="2:23" hidden="1" x14ac:dyDescent="0.25">
      <c r="B711" s="8"/>
      <c r="C711" s="8"/>
      <c r="D711" s="153"/>
      <c r="E711" s="8"/>
      <c r="F711" s="8"/>
      <c r="G711" s="8"/>
      <c r="H711" s="8"/>
      <c r="I711" s="8"/>
      <c r="J711" s="8"/>
      <c r="K711" s="8"/>
      <c r="L711" s="8"/>
      <c r="M711" s="8"/>
      <c r="N711" s="8"/>
      <c r="O711" s="8"/>
      <c r="P711" s="8"/>
      <c r="Q711" s="11"/>
      <c r="R711" s="11"/>
      <c r="T711" s="9"/>
      <c r="U711" s="9"/>
      <c r="V711" s="9"/>
      <c r="W711" s="9"/>
    </row>
    <row r="712" spans="2:23" hidden="1" x14ac:dyDescent="0.25">
      <c r="B712" s="8"/>
      <c r="C712" s="8"/>
      <c r="D712" s="153"/>
      <c r="E712" s="8"/>
      <c r="F712" s="8"/>
      <c r="G712" s="8"/>
      <c r="H712" s="8"/>
      <c r="I712" s="8"/>
      <c r="J712" s="8"/>
      <c r="K712" s="8"/>
      <c r="L712" s="8"/>
      <c r="M712" s="8"/>
      <c r="N712" s="8"/>
      <c r="O712" s="8"/>
      <c r="P712" s="8"/>
      <c r="Q712" s="11"/>
      <c r="R712" s="11"/>
      <c r="T712" s="9"/>
      <c r="U712" s="9"/>
      <c r="V712" s="9"/>
      <c r="W712" s="9"/>
    </row>
    <row r="713" spans="2:23" hidden="1" x14ac:dyDescent="0.25">
      <c r="B713" s="8"/>
      <c r="C713" s="8"/>
      <c r="D713" s="153"/>
      <c r="E713" s="8"/>
      <c r="F713" s="8"/>
      <c r="G713" s="8"/>
      <c r="H713" s="8"/>
      <c r="I713" s="8"/>
      <c r="J713" s="8"/>
      <c r="K713" s="8"/>
      <c r="L713" s="8"/>
      <c r="M713" s="8"/>
      <c r="N713" s="8"/>
      <c r="O713" s="8"/>
      <c r="P713" s="8"/>
      <c r="Q713" s="11"/>
      <c r="R713" s="11"/>
      <c r="T713" s="9"/>
      <c r="U713" s="9"/>
      <c r="V713" s="9"/>
      <c r="W713" s="9"/>
    </row>
    <row r="714" spans="2:23" hidden="1" x14ac:dyDescent="0.25">
      <c r="B714" s="8"/>
      <c r="C714" s="8"/>
      <c r="D714" s="153"/>
      <c r="E714" s="8"/>
      <c r="F714" s="8"/>
      <c r="G714" s="8"/>
      <c r="H714" s="8"/>
      <c r="I714" s="8"/>
      <c r="J714" s="8"/>
      <c r="K714" s="8"/>
      <c r="L714" s="8"/>
      <c r="M714" s="8"/>
      <c r="N714" s="8"/>
      <c r="O714" s="8"/>
      <c r="P714" s="8"/>
      <c r="Q714" s="11"/>
      <c r="R714" s="11"/>
      <c r="T714" s="9"/>
      <c r="U714" s="9"/>
      <c r="V714" s="9"/>
      <c r="W714" s="9"/>
    </row>
    <row r="715" spans="2:23" hidden="1" x14ac:dyDescent="0.25">
      <c r="B715" s="8"/>
      <c r="C715" s="8"/>
      <c r="D715" s="153"/>
      <c r="E715" s="8"/>
      <c r="F715" s="8"/>
      <c r="G715" s="8"/>
      <c r="H715" s="8"/>
      <c r="I715" s="8"/>
      <c r="J715" s="8"/>
      <c r="K715" s="8"/>
      <c r="L715" s="8"/>
      <c r="M715" s="8"/>
      <c r="N715" s="8"/>
      <c r="O715" s="8"/>
      <c r="P715" s="8"/>
      <c r="Q715" s="11"/>
      <c r="R715" s="11"/>
      <c r="T715" s="9"/>
      <c r="U715" s="9"/>
      <c r="V715" s="9"/>
      <c r="W715" s="9"/>
    </row>
    <row r="716" spans="2:23" hidden="1" x14ac:dyDescent="0.25">
      <c r="B716" s="8"/>
      <c r="C716" s="8"/>
      <c r="D716" s="153"/>
      <c r="E716" s="8"/>
      <c r="F716" s="8"/>
      <c r="G716" s="8"/>
      <c r="H716" s="8"/>
      <c r="I716" s="8"/>
      <c r="J716" s="8"/>
      <c r="K716" s="8"/>
      <c r="L716" s="8"/>
      <c r="M716" s="8"/>
      <c r="N716" s="8"/>
      <c r="O716" s="8"/>
      <c r="P716" s="8"/>
      <c r="Q716" s="11"/>
      <c r="R716" s="11"/>
      <c r="T716" s="9"/>
      <c r="U716" s="9"/>
      <c r="V716" s="9"/>
      <c r="W716" s="9"/>
    </row>
    <row r="717" spans="2:23" hidden="1" x14ac:dyDescent="0.25">
      <c r="B717" s="8"/>
      <c r="C717" s="8"/>
      <c r="D717" s="153"/>
      <c r="E717" s="8"/>
      <c r="F717" s="8"/>
      <c r="G717" s="8"/>
      <c r="H717" s="8"/>
      <c r="I717" s="8"/>
      <c r="J717" s="8"/>
      <c r="K717" s="8"/>
      <c r="L717" s="8"/>
      <c r="M717" s="8"/>
      <c r="N717" s="8"/>
      <c r="O717" s="8"/>
      <c r="P717" s="8"/>
      <c r="Q717" s="11"/>
      <c r="R717" s="11"/>
      <c r="T717" s="9"/>
      <c r="U717" s="9"/>
      <c r="V717" s="9"/>
      <c r="W717" s="9"/>
    </row>
    <row r="718" spans="2:23" hidden="1" x14ac:dyDescent="0.25">
      <c r="B718" s="8"/>
      <c r="C718" s="8"/>
      <c r="D718" s="153"/>
      <c r="E718" s="8"/>
      <c r="F718" s="8"/>
      <c r="G718" s="8"/>
      <c r="H718" s="8"/>
      <c r="I718" s="8"/>
      <c r="J718" s="8"/>
      <c r="K718" s="8"/>
      <c r="L718" s="8"/>
      <c r="M718" s="8"/>
      <c r="N718" s="8"/>
      <c r="O718" s="8"/>
      <c r="P718" s="8"/>
      <c r="Q718" s="11"/>
      <c r="R718" s="11"/>
      <c r="T718" s="9"/>
      <c r="U718" s="9"/>
      <c r="V718" s="9"/>
      <c r="W718" s="9"/>
    </row>
    <row r="719" spans="2:23" hidden="1" x14ac:dyDescent="0.25">
      <c r="B719" s="8"/>
      <c r="C719" s="8"/>
      <c r="D719" s="153"/>
      <c r="E719" s="8"/>
      <c r="F719" s="8"/>
      <c r="G719" s="8"/>
      <c r="H719" s="8"/>
      <c r="I719" s="8"/>
      <c r="J719" s="8"/>
      <c r="K719" s="8"/>
      <c r="L719" s="8"/>
      <c r="M719" s="8"/>
      <c r="N719" s="8"/>
      <c r="O719" s="8"/>
      <c r="P719" s="8"/>
      <c r="Q719" s="11"/>
      <c r="R719" s="11"/>
      <c r="T719" s="9"/>
      <c r="U719" s="9"/>
      <c r="V719" s="9"/>
      <c r="W719" s="9"/>
    </row>
    <row r="720" spans="2:23" hidden="1" x14ac:dyDescent="0.25">
      <c r="B720" s="8"/>
      <c r="C720" s="8"/>
      <c r="D720" s="153"/>
      <c r="E720" s="8"/>
      <c r="F720" s="8"/>
      <c r="G720" s="8"/>
      <c r="H720" s="8"/>
      <c r="I720" s="8"/>
      <c r="J720" s="8"/>
      <c r="K720" s="8"/>
      <c r="L720" s="8"/>
      <c r="M720" s="8"/>
      <c r="N720" s="8"/>
      <c r="O720" s="8"/>
      <c r="P720" s="8"/>
      <c r="Q720" s="11"/>
      <c r="R720" s="11"/>
      <c r="T720" s="9"/>
      <c r="U720" s="9"/>
      <c r="V720" s="9"/>
      <c r="W720" s="9"/>
    </row>
    <row r="721" spans="2:23" hidden="1" x14ac:dyDescent="0.25">
      <c r="B721" s="8"/>
      <c r="C721" s="8"/>
      <c r="D721" s="153"/>
      <c r="E721" s="8"/>
      <c r="F721" s="8"/>
      <c r="G721" s="8"/>
      <c r="H721" s="8"/>
      <c r="I721" s="8"/>
      <c r="J721" s="8"/>
      <c r="K721" s="8"/>
      <c r="L721" s="8"/>
      <c r="M721" s="8"/>
      <c r="N721" s="8"/>
      <c r="O721" s="8"/>
      <c r="P721" s="8"/>
      <c r="Q721" s="11"/>
      <c r="R721" s="11"/>
      <c r="T721" s="9"/>
      <c r="U721" s="9"/>
      <c r="V721" s="9"/>
      <c r="W721" s="9"/>
    </row>
    <row r="722" spans="2:23" hidden="1" x14ac:dyDescent="0.25">
      <c r="B722" s="8"/>
      <c r="C722" s="8"/>
      <c r="D722" s="153"/>
      <c r="E722" s="8"/>
      <c r="F722" s="8"/>
      <c r="G722" s="8"/>
      <c r="H722" s="8"/>
      <c r="I722" s="8"/>
      <c r="J722" s="8"/>
      <c r="K722" s="8"/>
      <c r="L722" s="8"/>
      <c r="M722" s="8"/>
      <c r="N722" s="8"/>
      <c r="O722" s="8"/>
      <c r="P722" s="8"/>
      <c r="Q722" s="11"/>
      <c r="R722" s="11"/>
      <c r="T722" s="9"/>
      <c r="U722" s="9"/>
      <c r="V722" s="9"/>
      <c r="W722" s="9"/>
    </row>
    <row r="723" spans="2:23" hidden="1" x14ac:dyDescent="0.25">
      <c r="B723" s="8"/>
      <c r="C723" s="8"/>
      <c r="D723" s="153"/>
      <c r="E723" s="8"/>
      <c r="F723" s="8"/>
      <c r="G723" s="8"/>
      <c r="H723" s="8"/>
      <c r="I723" s="8"/>
      <c r="J723" s="8"/>
      <c r="K723" s="8"/>
      <c r="L723" s="8"/>
      <c r="M723" s="8"/>
      <c r="N723" s="8"/>
      <c r="O723" s="8"/>
      <c r="P723" s="8"/>
      <c r="Q723" s="11"/>
      <c r="R723" s="11"/>
      <c r="T723" s="9"/>
      <c r="U723" s="9"/>
      <c r="V723" s="9"/>
      <c r="W723" s="9"/>
    </row>
    <row r="724" spans="2:23" hidden="1" x14ac:dyDescent="0.25">
      <c r="B724" s="8"/>
      <c r="C724" s="8"/>
      <c r="D724" s="153"/>
      <c r="E724" s="8"/>
      <c r="F724" s="8"/>
      <c r="G724" s="8"/>
      <c r="H724" s="8"/>
      <c r="I724" s="8"/>
      <c r="J724" s="8"/>
      <c r="K724" s="8"/>
      <c r="L724" s="8"/>
      <c r="M724" s="8"/>
      <c r="N724" s="8"/>
      <c r="O724" s="8"/>
      <c r="P724" s="8"/>
      <c r="Q724" s="11"/>
      <c r="R724" s="11"/>
      <c r="T724" s="9"/>
      <c r="U724" s="9"/>
      <c r="V724" s="9"/>
      <c r="W724" s="9"/>
    </row>
    <row r="725" spans="2:23" hidden="1" x14ac:dyDescent="0.25">
      <c r="B725" s="8"/>
      <c r="C725" s="8"/>
      <c r="D725" s="153"/>
      <c r="E725" s="8"/>
      <c r="F725" s="8"/>
      <c r="G725" s="8"/>
      <c r="H725" s="8"/>
      <c r="I725" s="8"/>
      <c r="J725" s="8"/>
      <c r="K725" s="8"/>
      <c r="L725" s="8"/>
      <c r="M725" s="8"/>
      <c r="N725" s="8"/>
      <c r="O725" s="8"/>
      <c r="P725" s="8"/>
      <c r="Q725" s="11"/>
      <c r="R725" s="11"/>
      <c r="T725" s="9"/>
      <c r="U725" s="9"/>
      <c r="V725" s="9"/>
      <c r="W725" s="9"/>
    </row>
    <row r="726" spans="2:23" hidden="1" x14ac:dyDescent="0.25">
      <c r="B726" s="8"/>
      <c r="C726" s="8"/>
      <c r="D726" s="153"/>
      <c r="E726" s="8"/>
      <c r="F726" s="8"/>
      <c r="G726" s="8"/>
      <c r="H726" s="8"/>
      <c r="I726" s="8"/>
      <c r="J726" s="8"/>
      <c r="K726" s="8"/>
      <c r="L726" s="8"/>
      <c r="M726" s="8"/>
      <c r="N726" s="8"/>
      <c r="O726" s="8"/>
      <c r="P726" s="8"/>
      <c r="Q726" s="11"/>
      <c r="R726" s="11"/>
      <c r="T726" s="9"/>
      <c r="U726" s="9"/>
      <c r="V726" s="9"/>
      <c r="W726" s="9"/>
    </row>
    <row r="727" spans="2:23" hidden="1" x14ac:dyDescent="0.25">
      <c r="B727" s="8"/>
      <c r="C727" s="8"/>
      <c r="D727" s="153"/>
      <c r="E727" s="8"/>
      <c r="F727" s="8"/>
      <c r="G727" s="8"/>
      <c r="H727" s="8"/>
      <c r="I727" s="8"/>
      <c r="J727" s="8"/>
      <c r="K727" s="8"/>
      <c r="L727" s="8"/>
      <c r="M727" s="8"/>
      <c r="N727" s="8"/>
      <c r="O727" s="8"/>
      <c r="P727" s="8"/>
      <c r="Q727" s="11"/>
      <c r="R727" s="11"/>
      <c r="T727" s="9"/>
      <c r="U727" s="9"/>
      <c r="V727" s="9"/>
      <c r="W727" s="9"/>
    </row>
    <row r="728" spans="2:23" hidden="1" x14ac:dyDescent="0.25">
      <c r="B728" s="8"/>
      <c r="C728" s="8"/>
      <c r="D728" s="153"/>
      <c r="E728" s="8"/>
      <c r="F728" s="8"/>
      <c r="G728" s="8"/>
      <c r="H728" s="8"/>
      <c r="I728" s="8"/>
      <c r="J728" s="8"/>
      <c r="K728" s="8"/>
      <c r="L728" s="8"/>
      <c r="M728" s="8"/>
      <c r="N728" s="8"/>
      <c r="O728" s="8"/>
      <c r="P728" s="8"/>
      <c r="Q728" s="11"/>
      <c r="R728" s="11"/>
      <c r="T728" s="9"/>
      <c r="U728" s="9"/>
      <c r="V728" s="9"/>
      <c r="W728" s="9"/>
    </row>
    <row r="729" spans="2:23" hidden="1" x14ac:dyDescent="0.25">
      <c r="B729" s="8"/>
      <c r="C729" s="8"/>
      <c r="D729" s="153"/>
      <c r="E729" s="8"/>
      <c r="F729" s="8"/>
      <c r="G729" s="8"/>
      <c r="H729" s="8"/>
      <c r="I729" s="8"/>
      <c r="J729" s="8"/>
      <c r="K729" s="8"/>
      <c r="L729" s="8"/>
      <c r="M729" s="8"/>
      <c r="N729" s="8"/>
      <c r="O729" s="8"/>
      <c r="P729" s="8"/>
      <c r="Q729" s="11"/>
      <c r="R729" s="11"/>
      <c r="T729" s="9"/>
      <c r="U729" s="9"/>
      <c r="V729" s="9"/>
      <c r="W729" s="9"/>
    </row>
    <row r="730" spans="2:23" hidden="1" x14ac:dyDescent="0.25">
      <c r="B730" s="8"/>
      <c r="C730" s="8"/>
      <c r="D730" s="153"/>
      <c r="E730" s="8"/>
      <c r="F730" s="8"/>
      <c r="G730" s="8"/>
      <c r="H730" s="8"/>
      <c r="I730" s="8"/>
      <c r="J730" s="8"/>
      <c r="K730" s="8"/>
      <c r="L730" s="8"/>
      <c r="M730" s="8"/>
      <c r="N730" s="8"/>
      <c r="O730" s="8"/>
      <c r="P730" s="8"/>
      <c r="Q730" s="11"/>
      <c r="R730" s="11"/>
      <c r="T730" s="9"/>
      <c r="U730" s="9"/>
      <c r="V730" s="9"/>
      <c r="W730" s="9"/>
    </row>
    <row r="731" spans="2:23" hidden="1" x14ac:dyDescent="0.25">
      <c r="B731" s="8"/>
      <c r="C731" s="8"/>
      <c r="D731" s="153"/>
      <c r="E731" s="8"/>
      <c r="F731" s="8"/>
      <c r="G731" s="8"/>
      <c r="H731" s="8"/>
      <c r="I731" s="8"/>
      <c r="J731" s="8"/>
      <c r="K731" s="8"/>
      <c r="L731" s="8"/>
      <c r="M731" s="8"/>
      <c r="N731" s="8"/>
      <c r="O731" s="8"/>
      <c r="P731" s="8"/>
      <c r="Q731" s="11"/>
      <c r="R731" s="11"/>
      <c r="T731" s="9"/>
      <c r="U731" s="9"/>
      <c r="V731" s="9"/>
      <c r="W731" s="9"/>
    </row>
    <row r="732" spans="2:23" hidden="1" x14ac:dyDescent="0.25">
      <c r="B732" s="8"/>
      <c r="C732" s="8"/>
      <c r="D732" s="153"/>
      <c r="E732" s="8"/>
      <c r="F732" s="8"/>
      <c r="G732" s="8"/>
      <c r="H732" s="8"/>
      <c r="I732" s="8"/>
      <c r="J732" s="8"/>
      <c r="K732" s="8"/>
      <c r="L732" s="8"/>
      <c r="M732" s="8"/>
      <c r="N732" s="8"/>
      <c r="O732" s="8"/>
      <c r="P732" s="8"/>
      <c r="Q732" s="11"/>
      <c r="R732" s="11"/>
      <c r="T732" s="9"/>
      <c r="U732" s="9"/>
      <c r="V732" s="9"/>
      <c r="W732" s="9"/>
    </row>
    <row r="733" spans="2:23" hidden="1" x14ac:dyDescent="0.25">
      <c r="B733" s="8"/>
      <c r="C733" s="8"/>
      <c r="D733" s="153"/>
      <c r="E733" s="8"/>
      <c r="F733" s="8"/>
      <c r="G733" s="8"/>
      <c r="H733" s="8"/>
      <c r="I733" s="8"/>
      <c r="J733" s="8"/>
      <c r="K733" s="8"/>
      <c r="L733" s="8"/>
      <c r="M733" s="8"/>
      <c r="N733" s="8"/>
      <c r="O733" s="8"/>
      <c r="P733" s="8"/>
      <c r="Q733" s="11"/>
      <c r="R733" s="11"/>
      <c r="T733" s="9"/>
      <c r="U733" s="9"/>
      <c r="V733" s="9"/>
      <c r="W733" s="9"/>
    </row>
    <row r="734" spans="2:23" hidden="1" x14ac:dyDescent="0.25">
      <c r="B734" s="8"/>
      <c r="C734" s="8"/>
      <c r="D734" s="153"/>
      <c r="E734" s="8"/>
      <c r="F734" s="8"/>
      <c r="G734" s="8"/>
      <c r="H734" s="8"/>
      <c r="I734" s="8"/>
      <c r="J734" s="8"/>
      <c r="K734" s="8"/>
      <c r="L734" s="8"/>
      <c r="M734" s="8"/>
      <c r="N734" s="8"/>
      <c r="O734" s="8"/>
      <c r="P734" s="8"/>
      <c r="Q734" s="11"/>
      <c r="R734" s="11"/>
      <c r="T734" s="9"/>
      <c r="U734" s="9"/>
      <c r="V734" s="9"/>
      <c r="W734" s="9"/>
    </row>
    <row r="735" spans="2:23" hidden="1" x14ac:dyDescent="0.25">
      <c r="B735" s="8"/>
      <c r="C735" s="8"/>
      <c r="D735" s="153"/>
      <c r="E735" s="8"/>
      <c r="F735" s="8"/>
      <c r="G735" s="8"/>
      <c r="H735" s="8"/>
      <c r="I735" s="8"/>
      <c r="J735" s="8"/>
      <c r="K735" s="8"/>
      <c r="L735" s="8"/>
      <c r="M735" s="8"/>
      <c r="N735" s="8"/>
      <c r="O735" s="8"/>
      <c r="P735" s="8"/>
      <c r="Q735" s="11"/>
      <c r="R735" s="11"/>
      <c r="T735" s="9"/>
      <c r="U735" s="9"/>
      <c r="V735" s="9"/>
      <c r="W735" s="9"/>
    </row>
    <row r="736" spans="2:23" hidden="1" x14ac:dyDescent="0.25">
      <c r="B736" s="8"/>
      <c r="C736" s="8"/>
      <c r="D736" s="153"/>
      <c r="E736" s="8"/>
      <c r="F736" s="8"/>
      <c r="G736" s="8"/>
      <c r="H736" s="8"/>
      <c r="I736" s="8"/>
      <c r="J736" s="8"/>
      <c r="K736" s="8"/>
      <c r="L736" s="8"/>
      <c r="M736" s="8"/>
      <c r="N736" s="8"/>
      <c r="O736" s="8"/>
      <c r="P736" s="8"/>
      <c r="Q736" s="11"/>
      <c r="R736" s="11"/>
      <c r="T736" s="9"/>
      <c r="U736" s="9"/>
      <c r="V736" s="9"/>
      <c r="W736" s="9"/>
    </row>
    <row r="737" spans="2:23" hidden="1" x14ac:dyDescent="0.25">
      <c r="B737" s="8"/>
      <c r="C737" s="8"/>
      <c r="D737" s="153"/>
      <c r="E737" s="8"/>
      <c r="F737" s="8"/>
      <c r="G737" s="8"/>
      <c r="H737" s="8"/>
      <c r="I737" s="8"/>
      <c r="J737" s="8"/>
      <c r="K737" s="8"/>
      <c r="L737" s="8"/>
      <c r="M737" s="8"/>
      <c r="N737" s="8"/>
      <c r="O737" s="8"/>
      <c r="P737" s="8"/>
      <c r="Q737" s="11"/>
      <c r="R737" s="11"/>
      <c r="T737" s="9"/>
      <c r="U737" s="9"/>
      <c r="V737" s="9"/>
      <c r="W737" s="9"/>
    </row>
    <row r="738" spans="2:23" hidden="1" x14ac:dyDescent="0.25">
      <c r="B738" s="8"/>
      <c r="C738" s="8"/>
      <c r="D738" s="153"/>
      <c r="E738" s="8"/>
      <c r="F738" s="8"/>
      <c r="G738" s="8"/>
      <c r="H738" s="8"/>
      <c r="I738" s="8"/>
      <c r="J738" s="8"/>
      <c r="K738" s="8"/>
      <c r="L738" s="8"/>
      <c r="M738" s="8"/>
      <c r="N738" s="8"/>
      <c r="O738" s="8"/>
      <c r="P738" s="8"/>
      <c r="Q738" s="11"/>
      <c r="R738" s="11"/>
      <c r="T738" s="9"/>
      <c r="U738" s="9"/>
      <c r="V738" s="9"/>
      <c r="W738" s="9"/>
    </row>
    <row r="739" spans="2:23" hidden="1" x14ac:dyDescent="0.25">
      <c r="B739" s="8"/>
      <c r="C739" s="8"/>
      <c r="D739" s="153"/>
      <c r="E739" s="8"/>
      <c r="F739" s="8"/>
      <c r="G739" s="8"/>
      <c r="H739" s="8"/>
      <c r="I739" s="8"/>
      <c r="J739" s="8"/>
      <c r="K739" s="8"/>
      <c r="L739" s="8"/>
      <c r="M739" s="8"/>
      <c r="N739" s="8"/>
      <c r="O739" s="8"/>
      <c r="P739" s="8"/>
      <c r="Q739" s="11"/>
      <c r="R739" s="11"/>
      <c r="T739" s="9"/>
      <c r="U739" s="9"/>
      <c r="V739" s="9"/>
      <c r="W739" s="9"/>
    </row>
    <row r="740" spans="2:23" hidden="1" x14ac:dyDescent="0.25">
      <c r="B740" s="8"/>
      <c r="C740" s="8"/>
      <c r="D740" s="153"/>
      <c r="E740" s="8"/>
      <c r="F740" s="8"/>
      <c r="G740" s="8"/>
      <c r="H740" s="8"/>
      <c r="I740" s="8"/>
      <c r="J740" s="8"/>
      <c r="K740" s="8"/>
      <c r="L740" s="8"/>
      <c r="M740" s="8"/>
      <c r="N740" s="8"/>
      <c r="O740" s="8"/>
      <c r="P740" s="8"/>
      <c r="Q740" s="11"/>
      <c r="R740" s="11"/>
      <c r="T740" s="9"/>
      <c r="U740" s="9"/>
      <c r="V740" s="9"/>
      <c r="W740" s="9"/>
    </row>
    <row r="741" spans="2:23" hidden="1" x14ac:dyDescent="0.25">
      <c r="B741" s="8"/>
      <c r="C741" s="8"/>
      <c r="D741" s="153"/>
      <c r="E741" s="8"/>
      <c r="F741" s="8"/>
      <c r="G741" s="8"/>
      <c r="H741" s="8"/>
      <c r="I741" s="8"/>
      <c r="J741" s="8"/>
      <c r="K741" s="8"/>
      <c r="L741" s="8"/>
      <c r="M741" s="8"/>
      <c r="N741" s="8"/>
      <c r="O741" s="8"/>
      <c r="P741" s="8"/>
      <c r="Q741" s="11"/>
      <c r="R741" s="11"/>
      <c r="T741" s="9"/>
      <c r="U741" s="9"/>
      <c r="V741" s="9"/>
      <c r="W741" s="9"/>
    </row>
    <row r="742" spans="2:23" hidden="1" x14ac:dyDescent="0.25">
      <c r="B742" s="8"/>
      <c r="C742" s="8"/>
      <c r="D742" s="153"/>
      <c r="E742" s="8"/>
      <c r="F742" s="8"/>
      <c r="G742" s="8"/>
      <c r="H742" s="8"/>
      <c r="I742" s="8"/>
      <c r="J742" s="8"/>
      <c r="K742" s="8"/>
      <c r="L742" s="8"/>
      <c r="M742" s="8"/>
      <c r="N742" s="8"/>
      <c r="O742" s="8"/>
      <c r="P742" s="8"/>
      <c r="Q742" s="11"/>
      <c r="R742" s="11"/>
      <c r="T742" s="9"/>
      <c r="U742" s="9"/>
      <c r="V742" s="9"/>
      <c r="W742" s="9"/>
    </row>
    <row r="743" spans="2:23" hidden="1" x14ac:dyDescent="0.25">
      <c r="B743" s="8"/>
      <c r="C743" s="8"/>
      <c r="D743" s="153"/>
      <c r="E743" s="8"/>
      <c r="F743" s="8"/>
      <c r="G743" s="8"/>
      <c r="H743" s="8"/>
      <c r="I743" s="8"/>
      <c r="J743" s="8"/>
      <c r="K743" s="8"/>
      <c r="L743" s="8"/>
      <c r="M743" s="8"/>
      <c r="N743" s="8"/>
      <c r="O743" s="8"/>
      <c r="P743" s="8"/>
      <c r="Q743" s="11"/>
      <c r="R743" s="11"/>
      <c r="T743" s="9"/>
      <c r="U743" s="9"/>
      <c r="V743" s="9"/>
      <c r="W743" s="9"/>
    </row>
    <row r="744" spans="2:23" hidden="1" x14ac:dyDescent="0.25">
      <c r="B744" s="8"/>
      <c r="C744" s="8"/>
      <c r="D744" s="153"/>
      <c r="E744" s="8"/>
      <c r="F744" s="8"/>
      <c r="G744" s="8"/>
      <c r="H744" s="8"/>
      <c r="I744" s="8"/>
      <c r="J744" s="8"/>
      <c r="K744" s="8"/>
      <c r="L744" s="8"/>
      <c r="M744" s="8"/>
      <c r="N744" s="8"/>
      <c r="O744" s="8"/>
      <c r="P744" s="8"/>
      <c r="Q744" s="11"/>
      <c r="R744" s="11"/>
      <c r="T744" s="9"/>
      <c r="U744" s="9"/>
      <c r="V744" s="9"/>
      <c r="W744" s="9"/>
    </row>
    <row r="745" spans="2:23" hidden="1" x14ac:dyDescent="0.25">
      <c r="B745" s="8"/>
      <c r="C745" s="8"/>
      <c r="D745" s="153"/>
      <c r="E745" s="8"/>
      <c r="F745" s="8"/>
      <c r="G745" s="8"/>
      <c r="H745" s="8"/>
      <c r="I745" s="8"/>
      <c r="J745" s="8"/>
      <c r="K745" s="8"/>
      <c r="L745" s="8"/>
      <c r="M745" s="8"/>
      <c r="N745" s="8"/>
      <c r="O745" s="8"/>
      <c r="P745" s="8"/>
      <c r="Q745" s="11"/>
      <c r="R745" s="11"/>
      <c r="T745" s="9"/>
      <c r="U745" s="9"/>
      <c r="V745" s="9"/>
      <c r="W745" s="9"/>
    </row>
    <row r="746" spans="2:23" hidden="1" x14ac:dyDescent="0.25">
      <c r="B746" s="8"/>
      <c r="C746" s="8"/>
      <c r="D746" s="153"/>
      <c r="E746" s="8"/>
      <c r="F746" s="8"/>
      <c r="G746" s="8"/>
      <c r="H746" s="8"/>
      <c r="I746" s="8"/>
      <c r="J746" s="8"/>
      <c r="K746" s="8"/>
      <c r="L746" s="8"/>
      <c r="M746" s="8"/>
      <c r="N746" s="8"/>
      <c r="O746" s="8"/>
      <c r="P746" s="8"/>
      <c r="Q746" s="11"/>
      <c r="R746" s="11"/>
      <c r="T746" s="9"/>
      <c r="U746" s="9"/>
      <c r="V746" s="9"/>
      <c r="W746" s="9"/>
    </row>
    <row r="747" spans="2:23" hidden="1" x14ac:dyDescent="0.25">
      <c r="B747" s="8"/>
      <c r="C747" s="8"/>
      <c r="D747" s="153"/>
      <c r="E747" s="8"/>
      <c r="F747" s="8"/>
      <c r="G747" s="8"/>
      <c r="H747" s="8"/>
      <c r="I747" s="8"/>
      <c r="J747" s="8"/>
      <c r="K747" s="8"/>
      <c r="L747" s="8"/>
      <c r="M747" s="8"/>
      <c r="N747" s="8"/>
      <c r="O747" s="8"/>
      <c r="P747" s="8"/>
      <c r="Q747" s="11"/>
      <c r="R747" s="11"/>
      <c r="T747" s="9"/>
      <c r="U747" s="9"/>
      <c r="V747" s="9"/>
      <c r="W747" s="9"/>
    </row>
    <row r="748" spans="2:23" hidden="1" x14ac:dyDescent="0.25">
      <c r="B748" s="8"/>
      <c r="C748" s="8"/>
      <c r="D748" s="153"/>
      <c r="E748" s="8"/>
      <c r="F748" s="8"/>
      <c r="G748" s="8"/>
      <c r="H748" s="8"/>
      <c r="I748" s="8"/>
      <c r="J748" s="8"/>
      <c r="K748" s="8"/>
      <c r="L748" s="8"/>
      <c r="M748" s="8"/>
      <c r="N748" s="8"/>
      <c r="O748" s="8"/>
      <c r="P748" s="8"/>
      <c r="Q748" s="11"/>
      <c r="R748" s="11"/>
      <c r="T748" s="9"/>
      <c r="U748" s="9"/>
      <c r="V748" s="9"/>
      <c r="W748" s="9"/>
    </row>
    <row r="749" spans="2:23" hidden="1" x14ac:dyDescent="0.25">
      <c r="B749" s="8"/>
      <c r="C749" s="8"/>
      <c r="D749" s="153"/>
      <c r="E749" s="8"/>
      <c r="F749" s="8"/>
      <c r="G749" s="8"/>
      <c r="H749" s="8"/>
      <c r="I749" s="8"/>
      <c r="J749" s="8"/>
      <c r="K749" s="8"/>
      <c r="L749" s="8"/>
      <c r="M749" s="8"/>
      <c r="N749" s="8"/>
      <c r="O749" s="8"/>
      <c r="P749" s="8"/>
      <c r="Q749" s="11"/>
      <c r="R749" s="11"/>
      <c r="T749" s="9"/>
      <c r="U749" s="9"/>
      <c r="V749" s="9"/>
      <c r="W749" s="9"/>
    </row>
    <row r="750" spans="2:23" hidden="1" x14ac:dyDescent="0.25">
      <c r="B750" s="8"/>
      <c r="C750" s="8"/>
      <c r="D750" s="153"/>
      <c r="E750" s="8"/>
      <c r="F750" s="8"/>
      <c r="G750" s="8"/>
      <c r="H750" s="8"/>
      <c r="I750" s="8"/>
      <c r="J750" s="8"/>
      <c r="K750" s="8"/>
      <c r="L750" s="8"/>
      <c r="M750" s="8"/>
      <c r="N750" s="8"/>
      <c r="O750" s="8"/>
      <c r="P750" s="8"/>
      <c r="Q750" s="11"/>
      <c r="R750" s="11"/>
      <c r="T750" s="9"/>
      <c r="U750" s="9"/>
      <c r="V750" s="9"/>
      <c r="W750" s="9"/>
    </row>
    <row r="751" spans="2:23" hidden="1" x14ac:dyDescent="0.25">
      <c r="B751" s="8"/>
      <c r="C751" s="8"/>
      <c r="D751" s="153"/>
      <c r="E751" s="8"/>
      <c r="F751" s="8"/>
      <c r="G751" s="8"/>
      <c r="H751" s="8"/>
      <c r="I751" s="8"/>
      <c r="J751" s="8"/>
      <c r="K751" s="8"/>
      <c r="L751" s="8"/>
      <c r="M751" s="8"/>
      <c r="N751" s="8"/>
      <c r="O751" s="8"/>
      <c r="P751" s="8"/>
      <c r="Q751" s="11"/>
      <c r="R751" s="11"/>
      <c r="T751" s="9"/>
      <c r="U751" s="9"/>
      <c r="V751" s="9"/>
      <c r="W751" s="9"/>
    </row>
    <row r="752" spans="2:23" hidden="1" x14ac:dyDescent="0.25">
      <c r="B752" s="8"/>
      <c r="C752" s="8"/>
      <c r="D752" s="153"/>
      <c r="E752" s="8"/>
      <c r="F752" s="8"/>
      <c r="G752" s="8"/>
      <c r="H752" s="8"/>
      <c r="I752" s="8"/>
      <c r="J752" s="8"/>
      <c r="K752" s="8"/>
      <c r="L752" s="8"/>
      <c r="M752" s="8"/>
      <c r="N752" s="8"/>
      <c r="O752" s="8"/>
      <c r="P752" s="8"/>
      <c r="Q752" s="11"/>
      <c r="R752" s="11"/>
      <c r="T752" s="9"/>
      <c r="U752" s="9"/>
      <c r="V752" s="9"/>
      <c r="W752" s="9"/>
    </row>
    <row r="753" spans="2:23" hidden="1" x14ac:dyDescent="0.25">
      <c r="B753" s="8"/>
      <c r="C753" s="8"/>
      <c r="D753" s="153"/>
      <c r="E753" s="8"/>
      <c r="F753" s="8"/>
      <c r="G753" s="8"/>
      <c r="H753" s="8"/>
      <c r="I753" s="8"/>
      <c r="J753" s="8"/>
      <c r="K753" s="8"/>
      <c r="L753" s="8"/>
      <c r="M753" s="8"/>
      <c r="N753" s="8"/>
      <c r="O753" s="8"/>
      <c r="P753" s="8"/>
      <c r="Q753" s="11"/>
      <c r="R753" s="11"/>
      <c r="T753" s="9"/>
      <c r="U753" s="9"/>
      <c r="V753" s="9"/>
      <c r="W753" s="9"/>
    </row>
    <row r="754" spans="2:23" hidden="1" x14ac:dyDescent="0.25">
      <c r="B754" s="8"/>
      <c r="C754" s="8"/>
      <c r="D754" s="153"/>
      <c r="E754" s="8"/>
      <c r="F754" s="8"/>
      <c r="G754" s="8"/>
      <c r="H754" s="8"/>
      <c r="I754" s="8"/>
      <c r="J754" s="8"/>
      <c r="K754" s="8"/>
      <c r="L754" s="8"/>
      <c r="M754" s="8"/>
      <c r="N754" s="8"/>
      <c r="O754" s="8"/>
      <c r="P754" s="8"/>
      <c r="Q754" s="11"/>
      <c r="R754" s="11"/>
      <c r="T754" s="9"/>
      <c r="U754" s="9"/>
      <c r="V754" s="9"/>
      <c r="W754" s="9"/>
    </row>
    <row r="755" spans="2:23" hidden="1" x14ac:dyDescent="0.25">
      <c r="B755" s="8"/>
      <c r="C755" s="8"/>
      <c r="D755" s="153"/>
      <c r="E755" s="8"/>
      <c r="F755" s="8"/>
      <c r="G755" s="8"/>
      <c r="H755" s="8"/>
      <c r="I755" s="8"/>
      <c r="J755" s="8"/>
      <c r="K755" s="8"/>
      <c r="L755" s="8"/>
      <c r="M755" s="8"/>
      <c r="N755" s="8"/>
      <c r="O755" s="8"/>
      <c r="P755" s="8"/>
      <c r="Q755" s="11"/>
      <c r="R755" s="11"/>
      <c r="T755" s="9"/>
      <c r="U755" s="9"/>
      <c r="V755" s="9"/>
      <c r="W755" s="9"/>
    </row>
    <row r="756" spans="2:23" hidden="1" x14ac:dyDescent="0.25">
      <c r="B756" s="8"/>
      <c r="C756" s="8"/>
      <c r="D756" s="153"/>
      <c r="E756" s="8"/>
      <c r="F756" s="8"/>
      <c r="G756" s="8"/>
      <c r="H756" s="8"/>
      <c r="I756" s="8"/>
      <c r="J756" s="8"/>
      <c r="K756" s="8"/>
      <c r="L756" s="8"/>
      <c r="M756" s="8"/>
      <c r="N756" s="8"/>
      <c r="O756" s="8"/>
      <c r="P756" s="8"/>
      <c r="Q756" s="11"/>
      <c r="R756" s="11"/>
      <c r="T756" s="9"/>
      <c r="U756" s="9"/>
      <c r="V756" s="9"/>
      <c r="W756" s="9"/>
    </row>
    <row r="757" spans="2:23" hidden="1" x14ac:dyDescent="0.25">
      <c r="B757" s="8"/>
      <c r="C757" s="8"/>
      <c r="D757" s="153"/>
      <c r="E757" s="8"/>
      <c r="F757" s="8"/>
      <c r="G757" s="8"/>
      <c r="H757" s="8"/>
      <c r="I757" s="8"/>
      <c r="J757" s="8"/>
      <c r="K757" s="8"/>
      <c r="L757" s="8"/>
      <c r="M757" s="8"/>
      <c r="N757" s="8"/>
      <c r="O757" s="8"/>
      <c r="P757" s="8"/>
      <c r="Q757" s="11"/>
      <c r="R757" s="11"/>
      <c r="T757" s="9"/>
      <c r="U757" s="9"/>
      <c r="V757" s="9"/>
      <c r="W757" s="9"/>
    </row>
    <row r="758" spans="2:23" hidden="1" x14ac:dyDescent="0.25">
      <c r="B758" s="8"/>
      <c r="C758" s="8"/>
      <c r="D758" s="153"/>
      <c r="E758" s="8"/>
      <c r="F758" s="8"/>
      <c r="G758" s="8"/>
      <c r="H758" s="8"/>
      <c r="I758" s="8"/>
      <c r="J758" s="8"/>
      <c r="K758" s="8"/>
      <c r="L758" s="8"/>
      <c r="M758" s="8"/>
      <c r="N758" s="8"/>
      <c r="O758" s="8"/>
      <c r="P758" s="8"/>
      <c r="Q758" s="11"/>
      <c r="R758" s="11"/>
      <c r="T758" s="9"/>
      <c r="U758" s="9"/>
      <c r="V758" s="9"/>
      <c r="W758" s="9"/>
    </row>
    <row r="759" spans="2:23" hidden="1" x14ac:dyDescent="0.25">
      <c r="B759" s="8"/>
      <c r="C759" s="8"/>
      <c r="D759" s="153"/>
      <c r="E759" s="8"/>
      <c r="F759" s="8"/>
      <c r="G759" s="8"/>
      <c r="H759" s="8"/>
      <c r="I759" s="8"/>
      <c r="J759" s="8"/>
      <c r="K759" s="8"/>
      <c r="L759" s="8"/>
      <c r="M759" s="8"/>
      <c r="N759" s="8"/>
      <c r="O759" s="8"/>
      <c r="P759" s="8"/>
      <c r="Q759" s="11"/>
      <c r="R759" s="11"/>
      <c r="T759" s="9"/>
      <c r="U759" s="9"/>
      <c r="V759" s="9"/>
      <c r="W759" s="9"/>
    </row>
    <row r="760" spans="2:23" hidden="1" x14ac:dyDescent="0.25">
      <c r="B760" s="8"/>
      <c r="C760" s="8"/>
      <c r="D760" s="153"/>
      <c r="E760" s="8"/>
      <c r="F760" s="8"/>
      <c r="G760" s="8"/>
      <c r="H760" s="8"/>
      <c r="I760" s="8"/>
      <c r="J760" s="8"/>
      <c r="K760" s="8"/>
      <c r="L760" s="8"/>
      <c r="M760" s="8"/>
      <c r="N760" s="8"/>
      <c r="O760" s="8"/>
      <c r="P760" s="8"/>
      <c r="Q760" s="11"/>
      <c r="R760" s="11"/>
      <c r="T760" s="9"/>
      <c r="U760" s="9"/>
      <c r="V760" s="9"/>
      <c r="W760" s="9"/>
    </row>
    <row r="761" spans="2:23" hidden="1" x14ac:dyDescent="0.25">
      <c r="B761" s="8"/>
      <c r="C761" s="8"/>
      <c r="D761" s="153"/>
      <c r="E761" s="8"/>
      <c r="F761" s="8"/>
      <c r="G761" s="8"/>
      <c r="H761" s="8"/>
      <c r="I761" s="8"/>
      <c r="J761" s="8"/>
      <c r="K761" s="8"/>
      <c r="L761" s="8"/>
      <c r="M761" s="8"/>
      <c r="N761" s="8"/>
      <c r="O761" s="8"/>
      <c r="P761" s="8"/>
      <c r="Q761" s="11"/>
      <c r="R761" s="11"/>
      <c r="T761" s="9"/>
      <c r="U761" s="9"/>
      <c r="V761" s="9"/>
      <c r="W761" s="9"/>
    </row>
    <row r="762" spans="2:23" hidden="1" x14ac:dyDescent="0.25">
      <c r="B762" s="8"/>
      <c r="C762" s="8"/>
      <c r="D762" s="153"/>
      <c r="E762" s="8"/>
      <c r="F762" s="8"/>
      <c r="G762" s="8"/>
      <c r="H762" s="8"/>
      <c r="I762" s="8"/>
      <c r="J762" s="8"/>
      <c r="K762" s="8"/>
      <c r="L762" s="8"/>
      <c r="M762" s="8"/>
      <c r="N762" s="8"/>
      <c r="O762" s="8"/>
      <c r="P762" s="8"/>
      <c r="Q762" s="11"/>
      <c r="R762" s="11"/>
      <c r="T762" s="9"/>
      <c r="U762" s="9"/>
      <c r="V762" s="9"/>
      <c r="W762" s="9"/>
    </row>
    <row r="763" spans="2:23" hidden="1" x14ac:dyDescent="0.25">
      <c r="B763" s="8"/>
      <c r="C763" s="8"/>
      <c r="D763" s="153"/>
      <c r="E763" s="8"/>
      <c r="F763" s="8"/>
      <c r="G763" s="8"/>
      <c r="H763" s="8"/>
      <c r="I763" s="8"/>
      <c r="J763" s="8"/>
      <c r="K763" s="8"/>
      <c r="L763" s="8"/>
      <c r="M763" s="8"/>
      <c r="N763" s="8"/>
      <c r="O763" s="8"/>
      <c r="P763" s="8"/>
      <c r="Q763" s="11"/>
      <c r="R763" s="11"/>
      <c r="T763" s="9"/>
      <c r="U763" s="9"/>
      <c r="V763" s="9"/>
      <c r="W763" s="9"/>
    </row>
    <row r="764" spans="2:23" hidden="1" x14ac:dyDescent="0.25">
      <c r="B764" s="8"/>
      <c r="C764" s="8"/>
      <c r="D764" s="153"/>
      <c r="E764" s="8"/>
      <c r="F764" s="8"/>
      <c r="G764" s="8"/>
      <c r="H764" s="8"/>
      <c r="I764" s="8"/>
      <c r="J764" s="8"/>
      <c r="K764" s="8"/>
      <c r="L764" s="8"/>
      <c r="M764" s="8"/>
      <c r="N764" s="8"/>
      <c r="O764" s="8"/>
      <c r="P764" s="8"/>
      <c r="Q764" s="11"/>
      <c r="R764" s="11"/>
      <c r="T764" s="9"/>
      <c r="U764" s="9"/>
      <c r="V764" s="9"/>
      <c r="W764" s="9"/>
    </row>
    <row r="765" spans="2:23" hidden="1" x14ac:dyDescent="0.25">
      <c r="B765" s="8"/>
      <c r="C765" s="8"/>
      <c r="D765" s="153"/>
      <c r="E765" s="8"/>
      <c r="F765" s="8"/>
      <c r="G765" s="8"/>
      <c r="H765" s="8"/>
      <c r="I765" s="8"/>
      <c r="J765" s="8"/>
      <c r="K765" s="8"/>
      <c r="L765" s="8"/>
      <c r="M765" s="8"/>
      <c r="N765" s="8"/>
      <c r="O765" s="8"/>
      <c r="P765" s="8"/>
      <c r="Q765" s="11"/>
      <c r="R765" s="11"/>
      <c r="T765" s="9"/>
      <c r="U765" s="9"/>
      <c r="V765" s="9"/>
      <c r="W765" s="9"/>
    </row>
    <row r="766" spans="2:23" hidden="1" x14ac:dyDescent="0.25">
      <c r="B766" s="8"/>
      <c r="C766" s="8"/>
      <c r="D766" s="153"/>
      <c r="E766" s="8"/>
      <c r="F766" s="8"/>
      <c r="G766" s="8"/>
      <c r="H766" s="8"/>
      <c r="I766" s="8"/>
      <c r="J766" s="8"/>
      <c r="K766" s="8"/>
      <c r="L766" s="8"/>
      <c r="M766" s="8"/>
      <c r="N766" s="8"/>
      <c r="O766" s="8"/>
      <c r="P766" s="8"/>
      <c r="Q766" s="11"/>
      <c r="R766" s="11"/>
      <c r="T766" s="9"/>
      <c r="U766" s="9"/>
      <c r="V766" s="9"/>
      <c r="W766" s="9"/>
    </row>
    <row r="767" spans="2:23" hidden="1" x14ac:dyDescent="0.25">
      <c r="B767" s="8"/>
      <c r="C767" s="8"/>
      <c r="D767" s="153"/>
      <c r="E767" s="8"/>
      <c r="F767" s="8"/>
      <c r="G767" s="8"/>
      <c r="H767" s="8"/>
      <c r="I767" s="8"/>
      <c r="J767" s="8"/>
      <c r="K767" s="8"/>
      <c r="L767" s="8"/>
      <c r="M767" s="8"/>
      <c r="N767" s="8"/>
      <c r="O767" s="8"/>
      <c r="P767" s="8"/>
      <c r="Q767" s="11"/>
      <c r="R767" s="11"/>
      <c r="T767" s="9"/>
      <c r="U767" s="9"/>
      <c r="V767" s="9"/>
      <c r="W767" s="9"/>
    </row>
    <row r="768" spans="2:23" hidden="1" x14ac:dyDescent="0.25">
      <c r="B768" s="8"/>
      <c r="C768" s="8"/>
      <c r="D768" s="153"/>
      <c r="E768" s="8"/>
      <c r="F768" s="8"/>
      <c r="G768" s="8"/>
      <c r="H768" s="8"/>
      <c r="I768" s="8"/>
      <c r="J768" s="8"/>
      <c r="K768" s="8"/>
      <c r="L768" s="8"/>
      <c r="M768" s="8"/>
      <c r="N768" s="8"/>
      <c r="O768" s="8"/>
      <c r="P768" s="8"/>
      <c r="Q768" s="11"/>
      <c r="R768" s="11"/>
      <c r="T768" s="9"/>
      <c r="U768" s="9"/>
      <c r="V768" s="9"/>
      <c r="W768" s="9"/>
    </row>
    <row r="769" spans="2:23" hidden="1" x14ac:dyDescent="0.25">
      <c r="B769" s="8"/>
      <c r="C769" s="8"/>
      <c r="D769" s="153"/>
      <c r="E769" s="8"/>
      <c r="F769" s="8"/>
      <c r="G769" s="8"/>
      <c r="H769" s="8"/>
      <c r="I769" s="8"/>
      <c r="J769" s="8"/>
      <c r="K769" s="8"/>
      <c r="L769" s="8"/>
      <c r="M769" s="8"/>
      <c r="N769" s="8"/>
      <c r="O769" s="8"/>
      <c r="P769" s="8"/>
      <c r="Q769" s="11"/>
      <c r="R769" s="11"/>
      <c r="T769" s="9"/>
      <c r="U769" s="9"/>
      <c r="V769" s="9"/>
      <c r="W769" s="9"/>
    </row>
    <row r="770" spans="2:23" hidden="1" x14ac:dyDescent="0.25">
      <c r="B770" s="8"/>
      <c r="C770" s="8"/>
      <c r="D770" s="153"/>
      <c r="E770" s="8"/>
      <c r="F770" s="8"/>
      <c r="G770" s="8"/>
      <c r="H770" s="8"/>
      <c r="I770" s="8"/>
      <c r="J770" s="8"/>
      <c r="K770" s="8"/>
      <c r="L770" s="8"/>
      <c r="M770" s="8"/>
      <c r="N770" s="8"/>
      <c r="O770" s="8"/>
      <c r="P770" s="8"/>
      <c r="Q770" s="11"/>
      <c r="R770" s="11"/>
      <c r="T770" s="9"/>
      <c r="U770" s="9"/>
      <c r="V770" s="9"/>
      <c r="W770" s="9"/>
    </row>
    <row r="771" spans="2:23" hidden="1" x14ac:dyDescent="0.25">
      <c r="B771" s="8"/>
      <c r="C771" s="8"/>
      <c r="D771" s="153"/>
      <c r="E771" s="8"/>
      <c r="F771" s="8"/>
      <c r="G771" s="8"/>
      <c r="H771" s="8"/>
      <c r="I771" s="8"/>
      <c r="J771" s="8"/>
      <c r="K771" s="8"/>
      <c r="L771" s="8"/>
      <c r="M771" s="8"/>
      <c r="N771" s="8"/>
      <c r="O771" s="8"/>
      <c r="P771" s="8"/>
      <c r="Q771" s="11"/>
      <c r="R771" s="11"/>
      <c r="T771" s="9"/>
      <c r="U771" s="9"/>
      <c r="V771" s="9"/>
      <c r="W771" s="9"/>
    </row>
    <row r="772" spans="2:23" hidden="1" x14ac:dyDescent="0.25">
      <c r="B772" s="8"/>
      <c r="C772" s="8"/>
      <c r="D772" s="153"/>
      <c r="E772" s="8"/>
      <c r="F772" s="8"/>
      <c r="G772" s="8"/>
      <c r="H772" s="8"/>
      <c r="I772" s="8"/>
      <c r="J772" s="8"/>
      <c r="K772" s="8"/>
      <c r="L772" s="8"/>
      <c r="M772" s="8"/>
      <c r="N772" s="8"/>
      <c r="O772" s="8"/>
      <c r="P772" s="8"/>
      <c r="Q772" s="11"/>
      <c r="R772" s="11"/>
      <c r="T772" s="9"/>
      <c r="U772" s="9"/>
      <c r="V772" s="9"/>
      <c r="W772" s="9"/>
    </row>
    <row r="773" spans="2:23" hidden="1" x14ac:dyDescent="0.25">
      <c r="B773" s="8"/>
      <c r="C773" s="8"/>
      <c r="D773" s="153"/>
      <c r="E773" s="8"/>
      <c r="F773" s="8"/>
      <c r="G773" s="8"/>
      <c r="H773" s="8"/>
      <c r="I773" s="8"/>
      <c r="J773" s="8"/>
      <c r="K773" s="8"/>
      <c r="L773" s="8"/>
      <c r="M773" s="8"/>
      <c r="N773" s="8"/>
      <c r="O773" s="8"/>
      <c r="P773" s="8"/>
      <c r="Q773" s="11"/>
      <c r="R773" s="11"/>
      <c r="T773" s="9"/>
      <c r="U773" s="9"/>
      <c r="V773" s="9"/>
      <c r="W773" s="9"/>
    </row>
    <row r="774" spans="2:23" hidden="1" x14ac:dyDescent="0.25">
      <c r="B774" s="8"/>
      <c r="C774" s="8"/>
      <c r="D774" s="153"/>
      <c r="E774" s="8"/>
      <c r="F774" s="8"/>
      <c r="G774" s="8"/>
      <c r="H774" s="8"/>
      <c r="I774" s="8"/>
      <c r="J774" s="8"/>
      <c r="K774" s="8"/>
      <c r="L774" s="8"/>
      <c r="M774" s="8"/>
      <c r="N774" s="8"/>
      <c r="O774" s="8"/>
      <c r="P774" s="8"/>
      <c r="Q774" s="11"/>
      <c r="R774" s="11"/>
      <c r="T774" s="9"/>
      <c r="U774" s="9"/>
      <c r="V774" s="9"/>
      <c r="W774" s="9"/>
    </row>
    <row r="775" spans="2:23" hidden="1" x14ac:dyDescent="0.25">
      <c r="B775" s="8"/>
      <c r="C775" s="8"/>
      <c r="D775" s="153"/>
      <c r="E775" s="8"/>
      <c r="F775" s="8"/>
      <c r="G775" s="8"/>
      <c r="H775" s="8"/>
      <c r="I775" s="8"/>
      <c r="J775" s="8"/>
      <c r="K775" s="8"/>
      <c r="L775" s="8"/>
      <c r="M775" s="8"/>
      <c r="N775" s="8"/>
      <c r="O775" s="8"/>
      <c r="P775" s="8"/>
      <c r="Q775" s="11"/>
      <c r="R775" s="11"/>
      <c r="T775" s="9"/>
      <c r="U775" s="9"/>
      <c r="V775" s="9"/>
      <c r="W775" s="9"/>
    </row>
    <row r="776" spans="2:23" hidden="1" x14ac:dyDescent="0.25">
      <c r="B776" s="8"/>
      <c r="C776" s="8"/>
      <c r="D776" s="153"/>
      <c r="E776" s="8"/>
      <c r="F776" s="8"/>
      <c r="G776" s="8"/>
      <c r="H776" s="8"/>
      <c r="I776" s="8"/>
      <c r="J776" s="8"/>
      <c r="K776" s="8"/>
      <c r="L776" s="8"/>
      <c r="M776" s="8"/>
      <c r="N776" s="8"/>
      <c r="O776" s="8"/>
      <c r="P776" s="8"/>
      <c r="Q776" s="11"/>
      <c r="R776" s="11"/>
      <c r="T776" s="9"/>
      <c r="U776" s="9"/>
      <c r="V776" s="9"/>
      <c r="W776" s="9"/>
    </row>
    <row r="777" spans="2:23" hidden="1" x14ac:dyDescent="0.25">
      <c r="B777" s="8"/>
      <c r="C777" s="8"/>
      <c r="D777" s="153"/>
      <c r="E777" s="8"/>
      <c r="F777" s="8"/>
      <c r="G777" s="8"/>
      <c r="H777" s="8"/>
      <c r="I777" s="8"/>
      <c r="J777" s="8"/>
      <c r="K777" s="8"/>
      <c r="L777" s="8"/>
      <c r="M777" s="8"/>
      <c r="N777" s="8"/>
      <c r="O777" s="8"/>
      <c r="P777" s="8"/>
      <c r="Q777" s="11"/>
      <c r="R777" s="11"/>
      <c r="T777" s="9"/>
      <c r="U777" s="9"/>
      <c r="V777" s="9"/>
      <c r="W777" s="9"/>
    </row>
    <row r="778" spans="2:23" hidden="1" x14ac:dyDescent="0.25">
      <c r="B778" s="8"/>
      <c r="C778" s="8"/>
      <c r="D778" s="153"/>
      <c r="E778" s="8"/>
      <c r="F778" s="8"/>
      <c r="G778" s="8"/>
      <c r="H778" s="8"/>
      <c r="I778" s="8"/>
      <c r="J778" s="8"/>
      <c r="K778" s="8"/>
      <c r="L778" s="8"/>
      <c r="M778" s="8"/>
      <c r="N778" s="8"/>
      <c r="O778" s="8"/>
      <c r="P778" s="8"/>
      <c r="Q778" s="11"/>
      <c r="R778" s="11"/>
      <c r="T778" s="9"/>
      <c r="U778" s="9"/>
      <c r="V778" s="9"/>
      <c r="W778" s="9"/>
    </row>
    <row r="779" spans="2:23" hidden="1" x14ac:dyDescent="0.25">
      <c r="B779" s="8"/>
      <c r="C779" s="8"/>
      <c r="D779" s="153"/>
      <c r="E779" s="8"/>
      <c r="F779" s="8"/>
      <c r="G779" s="8"/>
      <c r="H779" s="8"/>
      <c r="I779" s="8"/>
      <c r="J779" s="8"/>
      <c r="K779" s="8"/>
      <c r="L779" s="8"/>
      <c r="M779" s="8"/>
      <c r="N779" s="8"/>
      <c r="O779" s="8"/>
      <c r="P779" s="8"/>
      <c r="Q779" s="11"/>
      <c r="R779" s="11"/>
      <c r="T779" s="9"/>
      <c r="U779" s="9"/>
      <c r="V779" s="9"/>
      <c r="W779" s="9"/>
    </row>
    <row r="780" spans="2:23" hidden="1" x14ac:dyDescent="0.25">
      <c r="B780" s="8"/>
      <c r="C780" s="8"/>
      <c r="D780" s="153"/>
      <c r="E780" s="8"/>
      <c r="F780" s="8"/>
      <c r="G780" s="8"/>
      <c r="H780" s="8"/>
      <c r="I780" s="8"/>
      <c r="J780" s="8"/>
      <c r="K780" s="8"/>
      <c r="L780" s="8"/>
      <c r="M780" s="8"/>
      <c r="N780" s="8"/>
      <c r="O780" s="8"/>
      <c r="P780" s="8"/>
      <c r="Q780" s="11"/>
      <c r="R780" s="11"/>
      <c r="T780" s="9"/>
      <c r="U780" s="9"/>
      <c r="V780" s="9"/>
      <c r="W780" s="9"/>
    </row>
    <row r="781" spans="2:23" hidden="1" x14ac:dyDescent="0.25">
      <c r="B781" s="8"/>
      <c r="C781" s="8"/>
      <c r="D781" s="153"/>
      <c r="E781" s="8"/>
      <c r="F781" s="8"/>
      <c r="G781" s="8"/>
      <c r="H781" s="8"/>
      <c r="I781" s="8"/>
      <c r="J781" s="8"/>
      <c r="K781" s="8"/>
      <c r="L781" s="8"/>
      <c r="M781" s="8"/>
      <c r="N781" s="8"/>
      <c r="O781" s="8"/>
      <c r="P781" s="8"/>
      <c r="Q781" s="11"/>
      <c r="R781" s="11"/>
      <c r="T781" s="9"/>
      <c r="U781" s="9"/>
      <c r="V781" s="9"/>
      <c r="W781" s="9"/>
    </row>
    <row r="782" spans="2:23" hidden="1" x14ac:dyDescent="0.25">
      <c r="B782" s="8"/>
      <c r="C782" s="8"/>
      <c r="D782" s="153"/>
      <c r="E782" s="8"/>
      <c r="F782" s="8"/>
      <c r="G782" s="8"/>
      <c r="H782" s="8"/>
      <c r="I782" s="8"/>
      <c r="J782" s="8"/>
      <c r="K782" s="8"/>
      <c r="L782" s="8"/>
      <c r="M782" s="8"/>
      <c r="N782" s="8"/>
      <c r="O782" s="8"/>
      <c r="P782" s="8"/>
      <c r="Q782" s="11"/>
      <c r="R782" s="11"/>
      <c r="T782" s="9"/>
      <c r="U782" s="9"/>
      <c r="V782" s="9"/>
      <c r="W782" s="9"/>
    </row>
    <row r="783" spans="2:23" hidden="1" x14ac:dyDescent="0.25">
      <c r="B783" s="8"/>
      <c r="C783" s="8"/>
      <c r="D783" s="153"/>
      <c r="E783" s="8"/>
      <c r="F783" s="8"/>
      <c r="G783" s="8"/>
      <c r="H783" s="8"/>
      <c r="I783" s="8"/>
      <c r="J783" s="8"/>
      <c r="K783" s="8"/>
      <c r="L783" s="8"/>
      <c r="M783" s="8"/>
      <c r="N783" s="8"/>
      <c r="O783" s="8"/>
      <c r="P783" s="8"/>
      <c r="Q783" s="11"/>
      <c r="R783" s="11"/>
      <c r="T783" s="9"/>
      <c r="U783" s="9"/>
      <c r="V783" s="9"/>
      <c r="W783" s="9"/>
    </row>
    <row r="784" spans="2:23" hidden="1" x14ac:dyDescent="0.25">
      <c r="B784" s="8"/>
      <c r="C784" s="8"/>
      <c r="D784" s="153"/>
      <c r="E784" s="8"/>
      <c r="F784" s="8"/>
      <c r="G784" s="8"/>
      <c r="H784" s="8"/>
      <c r="I784" s="8"/>
      <c r="J784" s="8"/>
      <c r="K784" s="8"/>
      <c r="L784" s="8"/>
      <c r="M784" s="8"/>
      <c r="N784" s="8"/>
      <c r="O784" s="8"/>
      <c r="P784" s="8"/>
      <c r="Q784" s="11"/>
      <c r="R784" s="11"/>
      <c r="T784" s="9"/>
      <c r="U784" s="9"/>
      <c r="V784" s="9"/>
      <c r="W784" s="9"/>
    </row>
    <row r="785" spans="2:23" hidden="1" x14ac:dyDescent="0.25">
      <c r="B785" s="8"/>
      <c r="C785" s="8"/>
      <c r="D785" s="153"/>
      <c r="E785" s="8"/>
      <c r="F785" s="8"/>
      <c r="G785" s="8"/>
      <c r="H785" s="8"/>
      <c r="I785" s="8"/>
      <c r="J785" s="8"/>
      <c r="K785" s="8"/>
      <c r="L785" s="8"/>
      <c r="M785" s="8"/>
      <c r="N785" s="8"/>
      <c r="O785" s="8"/>
      <c r="P785" s="8"/>
      <c r="Q785" s="11"/>
      <c r="R785" s="11"/>
      <c r="T785" s="9"/>
      <c r="U785" s="9"/>
      <c r="V785" s="9"/>
      <c r="W785" s="9"/>
    </row>
    <row r="786" spans="2:23" hidden="1" x14ac:dyDescent="0.25">
      <c r="B786" s="8"/>
      <c r="C786" s="8"/>
      <c r="D786" s="153"/>
      <c r="E786" s="8"/>
      <c r="F786" s="8"/>
      <c r="G786" s="8"/>
      <c r="H786" s="8"/>
      <c r="I786" s="8"/>
      <c r="J786" s="8"/>
      <c r="K786" s="8"/>
      <c r="L786" s="8"/>
      <c r="M786" s="8"/>
      <c r="N786" s="8"/>
      <c r="O786" s="8"/>
      <c r="P786" s="8"/>
      <c r="Q786" s="11"/>
      <c r="R786" s="11"/>
      <c r="T786" s="9"/>
      <c r="U786" s="9"/>
      <c r="V786" s="9"/>
      <c r="W786" s="9"/>
    </row>
    <row r="787" spans="2:23" hidden="1" x14ac:dyDescent="0.25">
      <c r="B787" s="8"/>
      <c r="C787" s="8"/>
      <c r="D787" s="153"/>
      <c r="E787" s="8"/>
      <c r="F787" s="8"/>
      <c r="G787" s="8"/>
      <c r="H787" s="8"/>
      <c r="I787" s="8"/>
      <c r="J787" s="8"/>
      <c r="K787" s="8"/>
      <c r="L787" s="8"/>
      <c r="M787" s="8"/>
      <c r="N787" s="8"/>
      <c r="O787" s="8"/>
      <c r="P787" s="8"/>
      <c r="Q787" s="11"/>
      <c r="R787" s="11"/>
      <c r="T787" s="9"/>
      <c r="U787" s="9"/>
      <c r="V787" s="9"/>
      <c r="W787" s="9"/>
    </row>
    <row r="788" spans="2:23" hidden="1" x14ac:dyDescent="0.25">
      <c r="B788" s="8"/>
      <c r="C788" s="8"/>
      <c r="D788" s="153"/>
      <c r="E788" s="8"/>
      <c r="F788" s="8"/>
      <c r="G788" s="8"/>
      <c r="H788" s="8"/>
      <c r="I788" s="8"/>
      <c r="J788" s="8"/>
      <c r="K788" s="8"/>
      <c r="L788" s="8"/>
      <c r="M788" s="8"/>
      <c r="N788" s="8"/>
      <c r="O788" s="8"/>
      <c r="P788" s="8"/>
      <c r="Q788" s="11"/>
      <c r="R788" s="11"/>
      <c r="T788" s="9"/>
      <c r="U788" s="9"/>
      <c r="V788" s="9"/>
      <c r="W788" s="9"/>
    </row>
    <row r="789" spans="2:23" hidden="1" x14ac:dyDescent="0.25">
      <c r="B789" s="8"/>
      <c r="C789" s="8"/>
      <c r="D789" s="153"/>
      <c r="E789" s="8"/>
      <c r="F789" s="8"/>
      <c r="G789" s="8"/>
      <c r="H789" s="8"/>
      <c r="I789" s="8"/>
      <c r="J789" s="8"/>
      <c r="K789" s="8"/>
      <c r="L789" s="8"/>
      <c r="M789" s="8"/>
      <c r="N789" s="8"/>
      <c r="O789" s="8"/>
      <c r="P789" s="8"/>
      <c r="Q789" s="11"/>
      <c r="R789" s="11"/>
      <c r="T789" s="9"/>
      <c r="U789" s="9"/>
      <c r="V789" s="9"/>
      <c r="W789" s="9"/>
    </row>
    <row r="790" spans="2:23" hidden="1" x14ac:dyDescent="0.25">
      <c r="B790" s="8"/>
      <c r="C790" s="8"/>
      <c r="D790" s="153"/>
      <c r="E790" s="8"/>
      <c r="F790" s="8"/>
      <c r="G790" s="8"/>
      <c r="H790" s="8"/>
      <c r="I790" s="8"/>
      <c r="J790" s="8"/>
      <c r="K790" s="8"/>
      <c r="L790" s="8"/>
      <c r="M790" s="8"/>
      <c r="N790" s="8"/>
      <c r="O790" s="8"/>
      <c r="P790" s="8"/>
      <c r="Q790" s="11"/>
      <c r="R790" s="11"/>
      <c r="T790" s="9"/>
      <c r="U790" s="9"/>
      <c r="V790" s="9"/>
      <c r="W790" s="9"/>
    </row>
    <row r="791" spans="2:23" hidden="1" x14ac:dyDescent="0.25">
      <c r="B791" s="8"/>
      <c r="C791" s="8"/>
      <c r="D791" s="153"/>
      <c r="E791" s="8"/>
      <c r="F791" s="8"/>
      <c r="G791" s="8"/>
      <c r="H791" s="8"/>
      <c r="I791" s="8"/>
      <c r="J791" s="8"/>
      <c r="K791" s="8"/>
      <c r="L791" s="8"/>
      <c r="M791" s="8"/>
      <c r="N791" s="8"/>
      <c r="O791" s="8"/>
      <c r="P791" s="8"/>
      <c r="Q791" s="11"/>
      <c r="R791" s="11"/>
      <c r="T791" s="9"/>
      <c r="U791" s="9"/>
      <c r="V791" s="9"/>
      <c r="W791" s="9"/>
    </row>
    <row r="792" spans="2:23" hidden="1" x14ac:dyDescent="0.25">
      <c r="B792" s="8"/>
      <c r="C792" s="8"/>
      <c r="D792" s="153"/>
      <c r="E792" s="8"/>
      <c r="F792" s="8"/>
      <c r="G792" s="8"/>
      <c r="H792" s="8"/>
      <c r="I792" s="8"/>
      <c r="J792" s="8"/>
      <c r="K792" s="8"/>
      <c r="L792" s="8"/>
      <c r="M792" s="8"/>
      <c r="N792" s="8"/>
      <c r="O792" s="8"/>
      <c r="P792" s="8"/>
      <c r="Q792" s="11"/>
      <c r="R792" s="11"/>
      <c r="T792" s="9"/>
      <c r="U792" s="9"/>
      <c r="V792" s="9"/>
      <c r="W792" s="9"/>
    </row>
    <row r="793" spans="2:23" hidden="1" x14ac:dyDescent="0.25">
      <c r="B793" s="8"/>
      <c r="C793" s="8"/>
      <c r="D793" s="153"/>
      <c r="E793" s="8"/>
      <c r="F793" s="8"/>
      <c r="G793" s="8"/>
      <c r="H793" s="8"/>
      <c r="I793" s="8"/>
      <c r="J793" s="8"/>
      <c r="K793" s="8"/>
      <c r="L793" s="8"/>
      <c r="M793" s="8"/>
      <c r="N793" s="8"/>
      <c r="O793" s="8"/>
      <c r="P793" s="8"/>
      <c r="Q793" s="11"/>
      <c r="R793" s="11"/>
      <c r="T793" s="9"/>
      <c r="U793" s="9"/>
      <c r="V793" s="9"/>
      <c r="W793" s="9"/>
    </row>
    <row r="794" spans="2:23" hidden="1" x14ac:dyDescent="0.25">
      <c r="B794" s="8"/>
      <c r="C794" s="8"/>
      <c r="D794" s="153"/>
      <c r="E794" s="8"/>
      <c r="F794" s="8"/>
      <c r="G794" s="8"/>
      <c r="H794" s="8"/>
      <c r="I794" s="8"/>
      <c r="J794" s="8"/>
      <c r="K794" s="8"/>
      <c r="L794" s="8"/>
      <c r="M794" s="8"/>
      <c r="N794" s="8"/>
      <c r="O794" s="8"/>
      <c r="P794" s="8"/>
      <c r="Q794" s="11"/>
      <c r="R794" s="11"/>
      <c r="T794" s="9"/>
      <c r="U794" s="9"/>
      <c r="V794" s="9"/>
      <c r="W794" s="9"/>
    </row>
    <row r="795" spans="2:23" hidden="1" x14ac:dyDescent="0.25">
      <c r="B795" s="8"/>
      <c r="C795" s="8"/>
      <c r="D795" s="153"/>
      <c r="E795" s="8"/>
      <c r="F795" s="8"/>
      <c r="G795" s="8"/>
      <c r="H795" s="8"/>
      <c r="I795" s="8"/>
      <c r="J795" s="8"/>
      <c r="K795" s="8"/>
      <c r="L795" s="8"/>
      <c r="M795" s="8"/>
      <c r="N795" s="8"/>
      <c r="O795" s="8"/>
      <c r="P795" s="8"/>
      <c r="Q795" s="11"/>
      <c r="R795" s="11"/>
      <c r="T795" s="9"/>
      <c r="U795" s="9"/>
      <c r="V795" s="9"/>
      <c r="W795" s="9"/>
    </row>
    <row r="796" spans="2:23" hidden="1" x14ac:dyDescent="0.25">
      <c r="B796" s="8"/>
      <c r="C796" s="8"/>
      <c r="D796" s="153"/>
      <c r="E796" s="8"/>
      <c r="F796" s="8"/>
      <c r="G796" s="8"/>
      <c r="H796" s="8"/>
      <c r="I796" s="8"/>
      <c r="J796" s="8"/>
      <c r="K796" s="8"/>
      <c r="L796" s="8"/>
      <c r="M796" s="8"/>
      <c r="N796" s="8"/>
      <c r="O796" s="8"/>
      <c r="P796" s="8"/>
      <c r="Q796" s="11"/>
      <c r="R796" s="11"/>
      <c r="T796" s="9"/>
      <c r="U796" s="9"/>
      <c r="V796" s="9"/>
      <c r="W796" s="9"/>
    </row>
    <row r="797" spans="2:23" hidden="1" x14ac:dyDescent="0.25">
      <c r="B797" s="8"/>
      <c r="C797" s="8"/>
      <c r="D797" s="153"/>
      <c r="E797" s="8"/>
      <c r="F797" s="8"/>
      <c r="G797" s="8"/>
      <c r="H797" s="8"/>
      <c r="I797" s="8"/>
      <c r="J797" s="8"/>
      <c r="K797" s="8"/>
      <c r="L797" s="8"/>
      <c r="M797" s="8"/>
      <c r="N797" s="8"/>
      <c r="O797" s="8"/>
      <c r="P797" s="8"/>
      <c r="Q797" s="11"/>
      <c r="R797" s="11"/>
      <c r="T797" s="9"/>
      <c r="U797" s="9"/>
      <c r="V797" s="9"/>
      <c r="W797" s="9"/>
    </row>
    <row r="798" spans="2:23" hidden="1" x14ac:dyDescent="0.25">
      <c r="B798" s="8"/>
      <c r="C798" s="8"/>
      <c r="D798" s="153"/>
      <c r="E798" s="8"/>
      <c r="F798" s="8"/>
      <c r="G798" s="8"/>
      <c r="H798" s="8"/>
      <c r="I798" s="8"/>
      <c r="J798" s="8"/>
      <c r="K798" s="8"/>
      <c r="L798" s="8"/>
      <c r="M798" s="8"/>
      <c r="N798" s="8"/>
      <c r="O798" s="8"/>
      <c r="P798" s="8"/>
      <c r="Q798" s="11"/>
      <c r="R798" s="11"/>
      <c r="T798" s="9"/>
      <c r="U798" s="9"/>
      <c r="V798" s="9"/>
      <c r="W798" s="9"/>
    </row>
    <row r="799" spans="2:23" hidden="1" x14ac:dyDescent="0.25">
      <c r="B799" s="8"/>
      <c r="C799" s="8"/>
      <c r="D799" s="153"/>
      <c r="E799" s="8"/>
      <c r="F799" s="8"/>
      <c r="G799" s="8"/>
      <c r="H799" s="8"/>
      <c r="I799" s="8"/>
      <c r="J799" s="8"/>
      <c r="K799" s="8"/>
      <c r="L799" s="8"/>
      <c r="M799" s="8"/>
      <c r="N799" s="8"/>
      <c r="O799" s="8"/>
      <c r="P799" s="8"/>
      <c r="Q799" s="11"/>
      <c r="R799" s="11"/>
      <c r="T799" s="9"/>
      <c r="U799" s="9"/>
      <c r="V799" s="9"/>
      <c r="W799" s="9"/>
    </row>
    <row r="800" spans="2:23" hidden="1" x14ac:dyDescent="0.25">
      <c r="B800" s="8"/>
      <c r="C800" s="8"/>
      <c r="D800" s="153"/>
      <c r="E800" s="8"/>
      <c r="F800" s="8"/>
      <c r="G800" s="8"/>
      <c r="H800" s="8"/>
      <c r="I800" s="8"/>
      <c r="J800" s="8"/>
      <c r="K800" s="8"/>
      <c r="L800" s="8"/>
      <c r="M800" s="8"/>
      <c r="N800" s="8"/>
      <c r="O800" s="8"/>
      <c r="P800" s="8"/>
      <c r="Q800" s="11"/>
      <c r="R800" s="11"/>
      <c r="T800" s="9"/>
      <c r="U800" s="9"/>
      <c r="V800" s="9"/>
      <c r="W800" s="9"/>
    </row>
    <row r="801" spans="2:23" hidden="1" x14ac:dyDescent="0.25">
      <c r="B801" s="8"/>
      <c r="C801" s="8"/>
      <c r="D801" s="153"/>
      <c r="E801" s="8"/>
      <c r="F801" s="8"/>
      <c r="G801" s="8"/>
      <c r="H801" s="8"/>
      <c r="I801" s="8"/>
      <c r="J801" s="8"/>
      <c r="K801" s="8"/>
      <c r="L801" s="8"/>
      <c r="M801" s="8"/>
      <c r="N801" s="8"/>
      <c r="O801" s="8"/>
      <c r="P801" s="8"/>
      <c r="Q801" s="11"/>
      <c r="R801" s="11"/>
      <c r="T801" s="9"/>
      <c r="U801" s="9"/>
      <c r="V801" s="9"/>
      <c r="W801" s="9"/>
    </row>
    <row r="802" spans="2:23" hidden="1" x14ac:dyDescent="0.25">
      <c r="B802" s="8"/>
      <c r="C802" s="8"/>
      <c r="D802" s="153"/>
      <c r="E802" s="8"/>
      <c r="F802" s="8"/>
      <c r="G802" s="8"/>
      <c r="H802" s="8"/>
      <c r="I802" s="8"/>
      <c r="J802" s="8"/>
      <c r="K802" s="8"/>
      <c r="L802" s="8"/>
      <c r="M802" s="8"/>
      <c r="N802" s="8"/>
      <c r="O802" s="8"/>
      <c r="P802" s="8"/>
      <c r="Q802" s="11"/>
      <c r="R802" s="11"/>
      <c r="T802" s="9"/>
      <c r="U802" s="9"/>
      <c r="V802" s="9"/>
      <c r="W802" s="9"/>
    </row>
    <row r="803" spans="2:23" hidden="1" x14ac:dyDescent="0.25">
      <c r="B803" s="8"/>
      <c r="C803" s="8"/>
      <c r="D803" s="153"/>
      <c r="E803" s="8"/>
      <c r="F803" s="8"/>
      <c r="G803" s="8"/>
      <c r="H803" s="8"/>
      <c r="I803" s="8"/>
      <c r="J803" s="8"/>
      <c r="K803" s="8"/>
      <c r="L803" s="8"/>
      <c r="M803" s="8"/>
      <c r="N803" s="8"/>
      <c r="O803" s="8"/>
      <c r="P803" s="8"/>
      <c r="Q803" s="11"/>
      <c r="R803" s="11"/>
      <c r="T803" s="9"/>
      <c r="U803" s="9"/>
      <c r="V803" s="9"/>
      <c r="W803" s="9"/>
    </row>
    <row r="804" spans="2:23" hidden="1" x14ac:dyDescent="0.25">
      <c r="B804" s="8"/>
      <c r="C804" s="8"/>
      <c r="D804" s="153"/>
      <c r="E804" s="8"/>
      <c r="F804" s="8"/>
      <c r="G804" s="8"/>
      <c r="H804" s="8"/>
      <c r="I804" s="8"/>
      <c r="J804" s="8"/>
      <c r="K804" s="8"/>
      <c r="L804" s="8"/>
      <c r="M804" s="8"/>
      <c r="N804" s="8"/>
      <c r="O804" s="8"/>
      <c r="P804" s="8"/>
      <c r="Q804" s="11"/>
      <c r="R804" s="11"/>
      <c r="T804" s="9"/>
      <c r="U804" s="9"/>
      <c r="V804" s="9"/>
      <c r="W804" s="9"/>
    </row>
    <row r="805" spans="2:23" hidden="1" x14ac:dyDescent="0.25">
      <c r="B805" s="8"/>
      <c r="C805" s="8"/>
      <c r="D805" s="153"/>
      <c r="E805" s="8"/>
      <c r="F805" s="8"/>
      <c r="G805" s="8"/>
      <c r="H805" s="8"/>
      <c r="I805" s="8"/>
      <c r="J805" s="8"/>
      <c r="K805" s="8"/>
      <c r="L805" s="8"/>
      <c r="M805" s="8"/>
      <c r="N805" s="8"/>
      <c r="O805" s="8"/>
      <c r="P805" s="8"/>
      <c r="Q805" s="11"/>
      <c r="R805" s="11"/>
      <c r="T805" s="9"/>
      <c r="U805" s="9"/>
      <c r="V805" s="9"/>
      <c r="W805" s="9"/>
    </row>
    <row r="806" spans="2:23" hidden="1" x14ac:dyDescent="0.25">
      <c r="B806" s="8"/>
      <c r="C806" s="8"/>
      <c r="D806" s="153"/>
      <c r="E806" s="8"/>
      <c r="F806" s="8"/>
      <c r="G806" s="8"/>
      <c r="H806" s="8"/>
      <c r="I806" s="8"/>
      <c r="J806" s="8"/>
      <c r="K806" s="8"/>
      <c r="L806" s="8"/>
      <c r="M806" s="8"/>
      <c r="N806" s="8"/>
      <c r="O806" s="8"/>
      <c r="P806" s="8"/>
      <c r="Q806" s="11"/>
      <c r="R806" s="11"/>
      <c r="T806" s="9"/>
      <c r="U806" s="9"/>
      <c r="V806" s="9"/>
      <c r="W806" s="9"/>
    </row>
    <row r="807" spans="2:23" hidden="1" x14ac:dyDescent="0.25">
      <c r="B807" s="8"/>
      <c r="C807" s="8"/>
      <c r="D807" s="153"/>
      <c r="E807" s="8"/>
      <c r="F807" s="8"/>
      <c r="G807" s="8"/>
      <c r="H807" s="8"/>
      <c r="I807" s="8"/>
      <c r="J807" s="8"/>
      <c r="K807" s="8"/>
      <c r="L807" s="8"/>
      <c r="M807" s="8"/>
      <c r="N807" s="8"/>
      <c r="O807" s="8"/>
      <c r="P807" s="8"/>
      <c r="Q807" s="11"/>
      <c r="R807" s="11"/>
      <c r="T807" s="9"/>
      <c r="U807" s="9"/>
      <c r="V807" s="9"/>
      <c r="W807" s="9"/>
    </row>
    <row r="808" spans="2:23" hidden="1" x14ac:dyDescent="0.25">
      <c r="B808" s="8"/>
      <c r="C808" s="8"/>
      <c r="D808" s="153"/>
      <c r="E808" s="8"/>
      <c r="F808" s="8"/>
      <c r="G808" s="8"/>
      <c r="H808" s="8"/>
      <c r="I808" s="8"/>
      <c r="J808" s="8"/>
      <c r="K808" s="8"/>
      <c r="L808" s="8"/>
      <c r="M808" s="8"/>
      <c r="N808" s="8"/>
      <c r="O808" s="8"/>
      <c r="P808" s="8"/>
      <c r="Q808" s="11"/>
      <c r="R808" s="11"/>
      <c r="T808" s="9"/>
      <c r="U808" s="9"/>
      <c r="V808" s="9"/>
      <c r="W808" s="9"/>
    </row>
    <row r="809" spans="2:23" hidden="1" x14ac:dyDescent="0.25">
      <c r="B809" s="8"/>
      <c r="C809" s="8"/>
      <c r="D809" s="153"/>
      <c r="E809" s="8"/>
      <c r="F809" s="8"/>
      <c r="G809" s="8"/>
      <c r="H809" s="8"/>
      <c r="I809" s="8"/>
      <c r="J809" s="8"/>
      <c r="K809" s="8"/>
      <c r="L809" s="8"/>
      <c r="M809" s="8"/>
      <c r="N809" s="8"/>
      <c r="O809" s="8"/>
      <c r="P809" s="8"/>
      <c r="Q809" s="11"/>
      <c r="R809" s="11"/>
      <c r="T809" s="9"/>
      <c r="U809" s="9"/>
      <c r="V809" s="9"/>
      <c r="W809" s="9"/>
    </row>
    <row r="810" spans="2:23" hidden="1" x14ac:dyDescent="0.25">
      <c r="B810" s="8"/>
      <c r="C810" s="8"/>
      <c r="D810" s="153"/>
      <c r="E810" s="8"/>
      <c r="F810" s="8"/>
      <c r="G810" s="8"/>
      <c r="H810" s="8"/>
      <c r="I810" s="8"/>
      <c r="J810" s="8"/>
      <c r="K810" s="8"/>
      <c r="L810" s="8"/>
      <c r="M810" s="8"/>
      <c r="N810" s="8"/>
      <c r="O810" s="8"/>
      <c r="P810" s="8"/>
      <c r="Q810" s="11"/>
      <c r="R810" s="11"/>
      <c r="T810" s="9"/>
      <c r="U810" s="9"/>
      <c r="V810" s="9"/>
      <c r="W810" s="9"/>
    </row>
    <row r="811" spans="2:23" hidden="1" x14ac:dyDescent="0.25">
      <c r="B811" s="8"/>
      <c r="C811" s="8"/>
      <c r="D811" s="153"/>
      <c r="E811" s="8"/>
      <c r="F811" s="8"/>
      <c r="G811" s="8"/>
      <c r="H811" s="8"/>
      <c r="I811" s="8"/>
      <c r="J811" s="8"/>
      <c r="K811" s="8"/>
      <c r="L811" s="8"/>
      <c r="M811" s="8"/>
      <c r="N811" s="8"/>
      <c r="O811" s="8"/>
      <c r="P811" s="8"/>
      <c r="Q811" s="11"/>
      <c r="R811" s="11"/>
      <c r="T811" s="9"/>
      <c r="U811" s="9"/>
      <c r="V811" s="9"/>
      <c r="W811" s="9"/>
    </row>
    <row r="812" spans="2:23" hidden="1" x14ac:dyDescent="0.25">
      <c r="B812" s="8"/>
      <c r="C812" s="8"/>
      <c r="D812" s="153"/>
      <c r="E812" s="8"/>
      <c r="F812" s="8"/>
      <c r="G812" s="8"/>
      <c r="H812" s="8"/>
      <c r="I812" s="8"/>
      <c r="J812" s="8"/>
      <c r="K812" s="8"/>
      <c r="L812" s="8"/>
      <c r="M812" s="8"/>
      <c r="N812" s="8"/>
      <c r="O812" s="8"/>
      <c r="P812" s="8"/>
      <c r="Q812" s="11"/>
      <c r="R812" s="11"/>
      <c r="T812" s="9"/>
      <c r="U812" s="9"/>
      <c r="V812" s="9"/>
      <c r="W812" s="9"/>
    </row>
    <row r="813" spans="2:23" hidden="1" x14ac:dyDescent="0.25">
      <c r="B813" s="8"/>
      <c r="C813" s="8"/>
      <c r="D813" s="153"/>
      <c r="E813" s="8"/>
      <c r="F813" s="8"/>
      <c r="G813" s="8"/>
      <c r="H813" s="8"/>
      <c r="I813" s="8"/>
      <c r="J813" s="8"/>
      <c r="K813" s="8"/>
      <c r="L813" s="8"/>
      <c r="M813" s="8"/>
      <c r="N813" s="8"/>
      <c r="O813" s="8"/>
      <c r="P813" s="8"/>
      <c r="Q813" s="11"/>
      <c r="R813" s="11"/>
      <c r="T813" s="9"/>
      <c r="U813" s="9"/>
      <c r="V813" s="9"/>
      <c r="W813" s="9"/>
    </row>
    <row r="814" spans="2:23" hidden="1" x14ac:dyDescent="0.25">
      <c r="B814" s="8"/>
      <c r="C814" s="8"/>
      <c r="D814" s="153"/>
      <c r="E814" s="8"/>
      <c r="F814" s="8"/>
      <c r="G814" s="8"/>
      <c r="H814" s="8"/>
      <c r="I814" s="8"/>
      <c r="J814" s="8"/>
      <c r="K814" s="8"/>
      <c r="L814" s="8"/>
      <c r="M814" s="8"/>
      <c r="N814" s="8"/>
      <c r="O814" s="8"/>
      <c r="P814" s="8"/>
      <c r="Q814" s="11"/>
      <c r="R814" s="11"/>
      <c r="T814" s="9"/>
      <c r="U814" s="9"/>
      <c r="V814" s="9"/>
      <c r="W814" s="9"/>
    </row>
    <row r="815" spans="2:23" hidden="1" x14ac:dyDescent="0.25">
      <c r="B815" s="8"/>
      <c r="C815" s="8"/>
      <c r="D815" s="153"/>
      <c r="E815" s="8"/>
      <c r="F815" s="8"/>
      <c r="G815" s="8"/>
      <c r="H815" s="8"/>
      <c r="I815" s="8"/>
      <c r="J815" s="8"/>
      <c r="K815" s="8"/>
      <c r="L815" s="8"/>
      <c r="M815" s="8"/>
      <c r="N815" s="8"/>
      <c r="O815" s="8"/>
      <c r="P815" s="8"/>
      <c r="Q815" s="11"/>
      <c r="R815" s="11"/>
      <c r="T815" s="9"/>
      <c r="U815" s="9"/>
      <c r="V815" s="9"/>
      <c r="W815" s="9"/>
    </row>
    <row r="816" spans="2:23" hidden="1" x14ac:dyDescent="0.25">
      <c r="B816" s="8"/>
      <c r="C816" s="8"/>
      <c r="D816" s="153"/>
      <c r="E816" s="8"/>
      <c r="F816" s="8"/>
      <c r="G816" s="8"/>
      <c r="H816" s="8"/>
      <c r="I816" s="8"/>
      <c r="J816" s="8"/>
      <c r="K816" s="8"/>
      <c r="L816" s="8"/>
      <c r="M816" s="8"/>
      <c r="N816" s="8"/>
      <c r="O816" s="8"/>
      <c r="P816" s="8"/>
      <c r="Q816" s="11"/>
      <c r="R816" s="11"/>
      <c r="T816" s="9"/>
      <c r="U816" s="9"/>
      <c r="V816" s="9"/>
      <c r="W816" s="9"/>
    </row>
    <row r="817" spans="2:23" hidden="1" x14ac:dyDescent="0.25">
      <c r="B817" s="8"/>
      <c r="C817" s="8"/>
      <c r="D817" s="153"/>
      <c r="E817" s="8"/>
      <c r="F817" s="8"/>
      <c r="G817" s="8"/>
      <c r="H817" s="8"/>
      <c r="I817" s="8"/>
      <c r="J817" s="8"/>
      <c r="K817" s="8"/>
      <c r="L817" s="8"/>
      <c r="M817" s="8"/>
      <c r="N817" s="8"/>
      <c r="O817" s="8"/>
      <c r="P817" s="8"/>
      <c r="Q817" s="11"/>
      <c r="R817" s="11"/>
      <c r="T817" s="9"/>
      <c r="U817" s="9"/>
      <c r="V817" s="9"/>
      <c r="W817" s="9"/>
    </row>
    <row r="818" spans="2:23" hidden="1" x14ac:dyDescent="0.25">
      <c r="B818" s="8"/>
      <c r="C818" s="8"/>
      <c r="D818" s="153"/>
      <c r="E818" s="8"/>
      <c r="F818" s="8"/>
      <c r="G818" s="8"/>
      <c r="H818" s="8"/>
      <c r="I818" s="8"/>
      <c r="J818" s="8"/>
      <c r="K818" s="8"/>
      <c r="L818" s="8"/>
      <c r="M818" s="8"/>
      <c r="N818" s="8"/>
      <c r="O818" s="8"/>
      <c r="P818" s="8"/>
      <c r="Q818" s="11"/>
      <c r="R818" s="11"/>
      <c r="T818" s="9"/>
      <c r="U818" s="9"/>
      <c r="V818" s="9"/>
      <c r="W818" s="9"/>
    </row>
    <row r="819" spans="2:23" hidden="1" x14ac:dyDescent="0.25">
      <c r="B819" s="8"/>
      <c r="C819" s="8"/>
      <c r="D819" s="153"/>
      <c r="E819" s="8"/>
      <c r="F819" s="8"/>
      <c r="G819" s="8"/>
      <c r="H819" s="8"/>
      <c r="I819" s="8"/>
      <c r="J819" s="8"/>
      <c r="K819" s="8"/>
      <c r="L819" s="8"/>
      <c r="M819" s="8"/>
      <c r="N819" s="8"/>
      <c r="O819" s="8"/>
      <c r="P819" s="8"/>
      <c r="Q819" s="11"/>
      <c r="R819" s="11"/>
      <c r="T819" s="9"/>
      <c r="U819" s="9"/>
      <c r="V819" s="9"/>
      <c r="W819" s="9"/>
    </row>
    <row r="820" spans="2:23" hidden="1" x14ac:dyDescent="0.25">
      <c r="B820" s="8"/>
      <c r="C820" s="8"/>
      <c r="D820" s="153"/>
      <c r="E820" s="8"/>
      <c r="F820" s="8"/>
      <c r="G820" s="8"/>
      <c r="H820" s="8"/>
      <c r="I820" s="8"/>
      <c r="J820" s="8"/>
      <c r="K820" s="8"/>
      <c r="L820" s="8"/>
      <c r="M820" s="8"/>
      <c r="N820" s="8"/>
      <c r="O820" s="8"/>
      <c r="P820" s="8"/>
      <c r="Q820" s="11"/>
      <c r="R820" s="11"/>
      <c r="T820" s="9"/>
      <c r="U820" s="9"/>
      <c r="V820" s="9"/>
      <c r="W820" s="9"/>
    </row>
    <row r="821" spans="2:23" hidden="1" x14ac:dyDescent="0.25">
      <c r="B821" s="8"/>
      <c r="C821" s="8"/>
      <c r="D821" s="153"/>
      <c r="E821" s="8"/>
      <c r="F821" s="8"/>
      <c r="G821" s="8"/>
      <c r="H821" s="8"/>
      <c r="I821" s="8"/>
      <c r="J821" s="8"/>
      <c r="K821" s="8"/>
      <c r="L821" s="8"/>
      <c r="M821" s="8"/>
      <c r="N821" s="8"/>
      <c r="O821" s="8"/>
      <c r="P821" s="8"/>
      <c r="Q821" s="11"/>
      <c r="R821" s="11"/>
      <c r="T821" s="9"/>
      <c r="U821" s="9"/>
      <c r="V821" s="9"/>
      <c r="W821" s="9"/>
    </row>
    <row r="822" spans="2:23" hidden="1" x14ac:dyDescent="0.25">
      <c r="B822" s="8"/>
      <c r="C822" s="8"/>
      <c r="D822" s="153"/>
      <c r="E822" s="8"/>
      <c r="F822" s="8"/>
      <c r="G822" s="8"/>
      <c r="H822" s="8"/>
      <c r="I822" s="8"/>
      <c r="J822" s="8"/>
      <c r="K822" s="8"/>
      <c r="L822" s="8"/>
      <c r="M822" s="8"/>
      <c r="N822" s="8"/>
      <c r="O822" s="8"/>
      <c r="P822" s="8"/>
      <c r="Q822" s="11"/>
      <c r="R822" s="11"/>
      <c r="T822" s="9"/>
      <c r="U822" s="9"/>
      <c r="V822" s="9"/>
      <c r="W822" s="9"/>
    </row>
    <row r="823" spans="2:23" hidden="1" x14ac:dyDescent="0.25">
      <c r="B823" s="8"/>
      <c r="C823" s="8"/>
      <c r="D823" s="153"/>
      <c r="E823" s="8"/>
      <c r="F823" s="8"/>
      <c r="G823" s="8"/>
      <c r="H823" s="8"/>
      <c r="I823" s="8"/>
      <c r="J823" s="8"/>
      <c r="K823" s="8"/>
      <c r="L823" s="8"/>
      <c r="M823" s="8"/>
      <c r="N823" s="8"/>
      <c r="O823" s="8"/>
      <c r="P823" s="8"/>
      <c r="Q823" s="11"/>
      <c r="R823" s="11"/>
      <c r="T823" s="9"/>
      <c r="U823" s="9"/>
      <c r="V823" s="9"/>
      <c r="W823" s="9"/>
    </row>
    <row r="824" spans="2:23" hidden="1" x14ac:dyDescent="0.25">
      <c r="B824" s="8"/>
      <c r="C824" s="8"/>
      <c r="D824" s="153"/>
      <c r="E824" s="8"/>
      <c r="F824" s="8"/>
      <c r="G824" s="8"/>
      <c r="H824" s="8"/>
      <c r="I824" s="8"/>
      <c r="J824" s="8"/>
      <c r="K824" s="8"/>
      <c r="L824" s="8"/>
      <c r="M824" s="8"/>
      <c r="N824" s="8"/>
      <c r="O824" s="8"/>
      <c r="P824" s="8"/>
      <c r="Q824" s="11"/>
      <c r="R824" s="11"/>
      <c r="T824" s="9"/>
      <c r="U824" s="9"/>
      <c r="V824" s="9"/>
      <c r="W824" s="9"/>
    </row>
    <row r="825" spans="2:23" hidden="1" x14ac:dyDescent="0.25">
      <c r="B825" s="8"/>
      <c r="C825" s="8"/>
      <c r="D825" s="153"/>
      <c r="E825" s="8"/>
      <c r="F825" s="8"/>
      <c r="G825" s="8"/>
      <c r="H825" s="8"/>
      <c r="I825" s="8"/>
      <c r="J825" s="8"/>
      <c r="K825" s="8"/>
      <c r="L825" s="8"/>
      <c r="M825" s="8"/>
      <c r="N825" s="8"/>
      <c r="O825" s="8"/>
      <c r="P825" s="8"/>
      <c r="Q825" s="11"/>
      <c r="R825" s="11"/>
      <c r="T825" s="9"/>
      <c r="U825" s="9"/>
      <c r="V825" s="9"/>
      <c r="W825" s="9"/>
    </row>
    <row r="826" spans="2:23" hidden="1" x14ac:dyDescent="0.25">
      <c r="B826" s="8"/>
      <c r="C826" s="8"/>
      <c r="D826" s="153"/>
      <c r="E826" s="8"/>
      <c r="F826" s="8"/>
      <c r="G826" s="8"/>
      <c r="H826" s="8"/>
      <c r="I826" s="8"/>
      <c r="J826" s="8"/>
      <c r="K826" s="8"/>
      <c r="L826" s="8"/>
      <c r="M826" s="8"/>
      <c r="N826" s="8"/>
      <c r="O826" s="8"/>
      <c r="P826" s="8"/>
      <c r="Q826" s="11"/>
      <c r="R826" s="11"/>
      <c r="T826" s="9"/>
      <c r="U826" s="9"/>
      <c r="V826" s="9"/>
      <c r="W826" s="9"/>
    </row>
    <row r="827" spans="2:23" hidden="1" x14ac:dyDescent="0.25">
      <c r="B827" s="8"/>
      <c r="C827" s="8"/>
      <c r="D827" s="153"/>
      <c r="E827" s="8"/>
      <c r="F827" s="8"/>
      <c r="G827" s="8"/>
      <c r="H827" s="8"/>
      <c r="I827" s="8"/>
      <c r="J827" s="8"/>
      <c r="K827" s="8"/>
      <c r="L827" s="8"/>
      <c r="M827" s="8"/>
      <c r="N827" s="8"/>
      <c r="O827" s="8"/>
      <c r="P827" s="8"/>
      <c r="Q827" s="11"/>
      <c r="R827" s="11"/>
      <c r="T827" s="9"/>
      <c r="U827" s="9"/>
      <c r="V827" s="9"/>
      <c r="W827" s="9"/>
    </row>
    <row r="828" spans="2:23" hidden="1" x14ac:dyDescent="0.25">
      <c r="B828" s="8"/>
      <c r="C828" s="8"/>
      <c r="D828" s="153"/>
      <c r="E828" s="8"/>
      <c r="F828" s="8"/>
      <c r="G828" s="8"/>
      <c r="H828" s="8"/>
      <c r="I828" s="8"/>
      <c r="J828" s="8"/>
      <c r="K828" s="8"/>
      <c r="L828" s="8"/>
      <c r="M828" s="8"/>
      <c r="N828" s="8"/>
      <c r="O828" s="8"/>
      <c r="P828" s="8"/>
      <c r="Q828" s="11"/>
      <c r="R828" s="11"/>
      <c r="T828" s="9"/>
      <c r="U828" s="9"/>
      <c r="V828" s="9"/>
      <c r="W828" s="9"/>
    </row>
    <row r="829" spans="2:23" hidden="1" x14ac:dyDescent="0.25">
      <c r="B829" s="8"/>
      <c r="C829" s="8"/>
      <c r="D829" s="153"/>
      <c r="E829" s="8"/>
      <c r="F829" s="8"/>
      <c r="G829" s="8"/>
      <c r="H829" s="8"/>
      <c r="I829" s="8"/>
      <c r="J829" s="8"/>
      <c r="K829" s="8"/>
      <c r="L829" s="8"/>
      <c r="M829" s="8"/>
      <c r="N829" s="8"/>
      <c r="O829" s="8"/>
      <c r="P829" s="8"/>
      <c r="Q829" s="11"/>
      <c r="R829" s="11"/>
      <c r="T829" s="9"/>
      <c r="U829" s="9"/>
      <c r="V829" s="9"/>
      <c r="W829" s="9"/>
    </row>
    <row r="830" spans="2:23" hidden="1" x14ac:dyDescent="0.25">
      <c r="B830" s="8"/>
      <c r="C830" s="8"/>
      <c r="D830" s="153"/>
      <c r="E830" s="8"/>
      <c r="F830" s="8"/>
      <c r="G830" s="8"/>
      <c r="H830" s="8"/>
      <c r="I830" s="8"/>
      <c r="J830" s="8"/>
      <c r="K830" s="8"/>
      <c r="L830" s="8"/>
      <c r="M830" s="8"/>
      <c r="N830" s="8"/>
      <c r="O830" s="8"/>
      <c r="P830" s="8"/>
      <c r="Q830" s="11"/>
      <c r="R830" s="11"/>
      <c r="T830" s="9"/>
      <c r="U830" s="9"/>
      <c r="V830" s="9"/>
      <c r="W830" s="9"/>
    </row>
    <row r="831" spans="2:23" hidden="1" x14ac:dyDescent="0.25">
      <c r="B831" s="8"/>
      <c r="C831" s="8"/>
      <c r="D831" s="153"/>
      <c r="E831" s="8"/>
      <c r="F831" s="8"/>
      <c r="G831" s="8"/>
      <c r="H831" s="8"/>
      <c r="I831" s="8"/>
      <c r="J831" s="8"/>
      <c r="K831" s="8"/>
      <c r="L831" s="8"/>
      <c r="M831" s="8"/>
      <c r="N831" s="8"/>
      <c r="O831" s="8"/>
      <c r="P831" s="8"/>
      <c r="Q831" s="11"/>
      <c r="R831" s="11"/>
      <c r="T831" s="9"/>
      <c r="U831" s="9"/>
      <c r="V831" s="9"/>
      <c r="W831" s="9"/>
    </row>
    <row r="832" spans="2:23" hidden="1" x14ac:dyDescent="0.25">
      <c r="B832" s="8"/>
      <c r="C832" s="8"/>
      <c r="D832" s="153"/>
      <c r="E832" s="8"/>
      <c r="F832" s="8"/>
      <c r="G832" s="8"/>
      <c r="H832" s="8"/>
      <c r="I832" s="8"/>
      <c r="J832" s="8"/>
      <c r="K832" s="8"/>
      <c r="L832" s="8"/>
      <c r="M832" s="8"/>
      <c r="N832" s="8"/>
      <c r="O832" s="8"/>
      <c r="P832" s="8"/>
      <c r="Q832" s="11"/>
      <c r="R832" s="11"/>
      <c r="T832" s="9"/>
      <c r="U832" s="9"/>
      <c r="V832" s="9"/>
      <c r="W832" s="9"/>
    </row>
    <row r="833" spans="2:23" hidden="1" x14ac:dyDescent="0.25">
      <c r="B833" s="8"/>
      <c r="C833" s="8"/>
      <c r="D833" s="153"/>
      <c r="E833" s="8"/>
      <c r="F833" s="8"/>
      <c r="G833" s="8"/>
      <c r="H833" s="8"/>
      <c r="I833" s="8"/>
      <c r="J833" s="8"/>
      <c r="K833" s="8"/>
      <c r="L833" s="8"/>
      <c r="M833" s="8"/>
      <c r="N833" s="8"/>
      <c r="O833" s="8"/>
      <c r="P833" s="8"/>
      <c r="Q833" s="11"/>
      <c r="R833" s="11"/>
      <c r="T833" s="9"/>
      <c r="U833" s="9"/>
      <c r="V833" s="9"/>
      <c r="W833" s="9"/>
    </row>
    <row r="834" spans="2:23" hidden="1" x14ac:dyDescent="0.25">
      <c r="B834" s="8"/>
      <c r="C834" s="8"/>
      <c r="D834" s="153"/>
      <c r="E834" s="8"/>
      <c r="F834" s="8"/>
      <c r="G834" s="8"/>
      <c r="H834" s="8"/>
      <c r="I834" s="8"/>
      <c r="J834" s="8"/>
      <c r="K834" s="8"/>
      <c r="L834" s="8"/>
      <c r="M834" s="8"/>
      <c r="N834" s="8"/>
      <c r="O834" s="8"/>
      <c r="P834" s="8"/>
      <c r="Q834" s="11"/>
      <c r="R834" s="11"/>
      <c r="T834" s="9"/>
      <c r="U834" s="9"/>
      <c r="V834" s="9"/>
      <c r="W834" s="9"/>
    </row>
    <row r="835" spans="2:23" hidden="1" x14ac:dyDescent="0.25">
      <c r="B835" s="8"/>
      <c r="C835" s="8"/>
      <c r="D835" s="153"/>
      <c r="E835" s="8"/>
      <c r="F835" s="8"/>
      <c r="G835" s="8"/>
      <c r="H835" s="8"/>
      <c r="I835" s="8"/>
      <c r="J835" s="8"/>
      <c r="K835" s="8"/>
      <c r="L835" s="8"/>
      <c r="M835" s="8"/>
      <c r="N835" s="8"/>
      <c r="O835" s="8"/>
      <c r="P835" s="8"/>
      <c r="Q835" s="11"/>
      <c r="R835" s="11"/>
      <c r="T835" s="9"/>
      <c r="U835" s="9"/>
      <c r="V835" s="9"/>
      <c r="W835" s="9"/>
    </row>
    <row r="836" spans="2:23" hidden="1" x14ac:dyDescent="0.25">
      <c r="B836" s="8"/>
      <c r="C836" s="8"/>
      <c r="D836" s="153"/>
      <c r="E836" s="8"/>
      <c r="F836" s="8"/>
      <c r="G836" s="8"/>
      <c r="H836" s="8"/>
      <c r="I836" s="8"/>
      <c r="J836" s="8"/>
      <c r="K836" s="8"/>
      <c r="L836" s="8"/>
      <c r="M836" s="8"/>
      <c r="N836" s="8"/>
      <c r="O836" s="8"/>
      <c r="P836" s="8"/>
      <c r="Q836" s="11"/>
      <c r="R836" s="11"/>
      <c r="T836" s="9"/>
      <c r="U836" s="9"/>
      <c r="V836" s="9"/>
      <c r="W836" s="9"/>
    </row>
    <row r="837" spans="2:23" hidden="1" x14ac:dyDescent="0.25">
      <c r="B837" s="8"/>
      <c r="C837" s="8"/>
      <c r="D837" s="153"/>
      <c r="E837" s="8"/>
      <c r="F837" s="8"/>
      <c r="G837" s="8"/>
      <c r="H837" s="8"/>
      <c r="I837" s="8"/>
      <c r="J837" s="8"/>
      <c r="K837" s="8"/>
      <c r="L837" s="8"/>
      <c r="M837" s="8"/>
      <c r="N837" s="8"/>
      <c r="O837" s="8"/>
      <c r="P837" s="8"/>
      <c r="Q837" s="11"/>
      <c r="R837" s="11"/>
      <c r="T837" s="9"/>
      <c r="U837" s="9"/>
      <c r="V837" s="9"/>
      <c r="W837" s="9"/>
    </row>
    <row r="838" spans="2:23" hidden="1" x14ac:dyDescent="0.25">
      <c r="B838" s="8"/>
      <c r="C838" s="8"/>
      <c r="D838" s="153"/>
      <c r="E838" s="8"/>
      <c r="F838" s="8"/>
      <c r="G838" s="8"/>
      <c r="H838" s="8"/>
      <c r="I838" s="8"/>
      <c r="J838" s="8"/>
      <c r="K838" s="8"/>
      <c r="L838" s="8"/>
      <c r="M838" s="8"/>
      <c r="N838" s="8"/>
      <c r="O838" s="8"/>
      <c r="P838" s="8"/>
      <c r="Q838" s="11"/>
      <c r="R838" s="11"/>
      <c r="T838" s="9"/>
      <c r="U838" s="9"/>
      <c r="V838" s="9"/>
      <c r="W838" s="9"/>
    </row>
    <row r="839" spans="2:23" hidden="1" x14ac:dyDescent="0.25">
      <c r="B839" s="8"/>
      <c r="C839" s="8"/>
      <c r="D839" s="153"/>
      <c r="E839" s="8"/>
      <c r="F839" s="8"/>
      <c r="G839" s="8"/>
      <c r="H839" s="8"/>
      <c r="I839" s="8"/>
      <c r="J839" s="8"/>
      <c r="K839" s="8"/>
      <c r="L839" s="8"/>
      <c r="M839" s="8"/>
      <c r="N839" s="8"/>
      <c r="O839" s="8"/>
      <c r="P839" s="8"/>
      <c r="Q839" s="11"/>
      <c r="R839" s="11"/>
      <c r="T839" s="9"/>
      <c r="U839" s="9"/>
      <c r="V839" s="9"/>
      <c r="W839" s="9"/>
    </row>
    <row r="840" spans="2:23" hidden="1" x14ac:dyDescent="0.25">
      <c r="B840" s="8"/>
      <c r="C840" s="8"/>
      <c r="D840" s="153"/>
      <c r="E840" s="8"/>
      <c r="F840" s="8"/>
      <c r="G840" s="8"/>
      <c r="H840" s="8"/>
      <c r="I840" s="8"/>
      <c r="J840" s="8"/>
      <c r="K840" s="8"/>
      <c r="L840" s="8"/>
      <c r="M840" s="8"/>
      <c r="N840" s="8"/>
      <c r="O840" s="8"/>
      <c r="P840" s="8"/>
      <c r="Q840" s="11"/>
      <c r="R840" s="11"/>
      <c r="T840" s="9"/>
      <c r="U840" s="9"/>
      <c r="V840" s="9"/>
      <c r="W840" s="9"/>
    </row>
    <row r="841" spans="2:23" hidden="1" x14ac:dyDescent="0.25">
      <c r="B841" s="8"/>
      <c r="C841" s="8"/>
      <c r="D841" s="153"/>
      <c r="E841" s="8"/>
      <c r="F841" s="8"/>
      <c r="G841" s="8"/>
      <c r="H841" s="8"/>
      <c r="I841" s="8"/>
      <c r="J841" s="8"/>
      <c r="K841" s="8"/>
      <c r="L841" s="8"/>
      <c r="M841" s="8"/>
      <c r="N841" s="8"/>
      <c r="O841" s="8"/>
      <c r="P841" s="8"/>
      <c r="Q841" s="11"/>
      <c r="R841" s="11"/>
      <c r="T841" s="9"/>
      <c r="U841" s="9"/>
      <c r="V841" s="9"/>
      <c r="W841" s="9"/>
    </row>
    <row r="842" spans="2:23" hidden="1" x14ac:dyDescent="0.25">
      <c r="B842" s="8"/>
      <c r="C842" s="8"/>
      <c r="D842" s="153"/>
      <c r="E842" s="8"/>
      <c r="F842" s="8"/>
      <c r="G842" s="8"/>
      <c r="H842" s="8"/>
      <c r="I842" s="8"/>
      <c r="J842" s="8"/>
      <c r="K842" s="8"/>
      <c r="L842" s="8"/>
      <c r="M842" s="8"/>
      <c r="N842" s="8"/>
      <c r="O842" s="8"/>
      <c r="P842" s="8"/>
      <c r="Q842" s="11"/>
      <c r="R842" s="11"/>
      <c r="T842" s="9"/>
      <c r="U842" s="9"/>
      <c r="V842" s="9"/>
      <c r="W842" s="9"/>
    </row>
    <row r="843" spans="2:23" hidden="1" x14ac:dyDescent="0.25">
      <c r="B843" s="8"/>
      <c r="C843" s="8"/>
      <c r="D843" s="153"/>
      <c r="E843" s="8"/>
      <c r="F843" s="8"/>
      <c r="G843" s="8"/>
      <c r="H843" s="8"/>
      <c r="I843" s="8"/>
      <c r="J843" s="8"/>
      <c r="K843" s="8"/>
      <c r="L843" s="8"/>
      <c r="M843" s="8"/>
      <c r="N843" s="8"/>
      <c r="O843" s="8"/>
      <c r="P843" s="8"/>
      <c r="Q843" s="11"/>
      <c r="R843" s="11"/>
      <c r="T843" s="9"/>
      <c r="U843" s="9"/>
      <c r="V843" s="9"/>
      <c r="W843" s="9"/>
    </row>
    <row r="844" spans="2:23" hidden="1" x14ac:dyDescent="0.25">
      <c r="B844" s="8"/>
      <c r="C844" s="8"/>
      <c r="D844" s="153"/>
      <c r="E844" s="8"/>
      <c r="F844" s="8"/>
      <c r="G844" s="8"/>
      <c r="H844" s="8"/>
      <c r="I844" s="8"/>
      <c r="J844" s="8"/>
      <c r="K844" s="8"/>
      <c r="L844" s="8"/>
      <c r="M844" s="8"/>
      <c r="N844" s="8"/>
      <c r="O844" s="8"/>
      <c r="P844" s="8"/>
      <c r="Q844" s="11"/>
      <c r="R844" s="11"/>
      <c r="T844" s="9"/>
      <c r="U844" s="9"/>
      <c r="V844" s="9"/>
      <c r="W844" s="9"/>
    </row>
    <row r="845" spans="2:23" hidden="1" x14ac:dyDescent="0.25">
      <c r="B845" s="8"/>
      <c r="C845" s="8"/>
      <c r="D845" s="153"/>
      <c r="E845" s="8"/>
      <c r="F845" s="8"/>
      <c r="G845" s="8"/>
      <c r="H845" s="8"/>
      <c r="I845" s="8"/>
      <c r="J845" s="8"/>
      <c r="K845" s="8"/>
      <c r="L845" s="8"/>
      <c r="M845" s="8"/>
      <c r="N845" s="8"/>
      <c r="O845" s="8"/>
      <c r="P845" s="8"/>
      <c r="Q845" s="11"/>
      <c r="R845" s="11"/>
      <c r="T845" s="9"/>
      <c r="U845" s="9"/>
      <c r="V845" s="9"/>
      <c r="W845" s="9"/>
    </row>
    <row r="846" spans="2:23" hidden="1" x14ac:dyDescent="0.25">
      <c r="B846" s="8"/>
      <c r="C846" s="8"/>
      <c r="D846" s="153"/>
      <c r="E846" s="8"/>
      <c r="F846" s="8"/>
      <c r="G846" s="8"/>
      <c r="H846" s="8"/>
      <c r="I846" s="8"/>
      <c r="J846" s="8"/>
      <c r="K846" s="8"/>
      <c r="L846" s="8"/>
      <c r="M846" s="8"/>
      <c r="N846" s="8"/>
      <c r="O846" s="8"/>
      <c r="P846" s="8"/>
      <c r="Q846" s="11"/>
      <c r="R846" s="11"/>
      <c r="T846" s="9"/>
      <c r="U846" s="9"/>
      <c r="V846" s="9"/>
      <c r="W846" s="9"/>
    </row>
    <row r="847" spans="2:23" hidden="1" x14ac:dyDescent="0.25">
      <c r="B847" s="8"/>
      <c r="C847" s="8"/>
      <c r="D847" s="153"/>
      <c r="E847" s="8"/>
      <c r="F847" s="8"/>
      <c r="G847" s="8"/>
      <c r="H847" s="8"/>
      <c r="I847" s="8"/>
      <c r="J847" s="8"/>
      <c r="K847" s="8"/>
      <c r="L847" s="8"/>
      <c r="M847" s="8"/>
      <c r="N847" s="8"/>
      <c r="O847" s="8"/>
      <c r="P847" s="8"/>
      <c r="Q847" s="11"/>
      <c r="R847" s="11"/>
      <c r="T847" s="9"/>
      <c r="U847" s="9"/>
      <c r="V847" s="9"/>
      <c r="W847" s="9"/>
    </row>
    <row r="848" spans="2:23" hidden="1" x14ac:dyDescent="0.25">
      <c r="B848" s="8"/>
      <c r="C848" s="8"/>
      <c r="D848" s="153"/>
      <c r="E848" s="8"/>
      <c r="F848" s="8"/>
      <c r="G848" s="8"/>
      <c r="H848" s="8"/>
      <c r="I848" s="8"/>
      <c r="J848" s="8"/>
      <c r="K848" s="8"/>
      <c r="L848" s="8"/>
      <c r="M848" s="8"/>
      <c r="N848" s="8"/>
      <c r="O848" s="8"/>
      <c r="P848" s="8"/>
      <c r="Q848" s="11"/>
      <c r="R848" s="11"/>
      <c r="T848" s="9"/>
      <c r="U848" s="9"/>
      <c r="V848" s="9"/>
      <c r="W848" s="9"/>
    </row>
    <row r="849" spans="2:23" hidden="1" x14ac:dyDescent="0.25">
      <c r="B849" s="8"/>
      <c r="C849" s="8"/>
      <c r="D849" s="153"/>
      <c r="E849" s="8"/>
      <c r="F849" s="8"/>
      <c r="G849" s="8"/>
      <c r="H849" s="8"/>
      <c r="I849" s="8"/>
      <c r="J849" s="8"/>
      <c r="K849" s="8"/>
      <c r="L849" s="8"/>
      <c r="M849" s="8"/>
      <c r="N849" s="8"/>
      <c r="O849" s="8"/>
      <c r="P849" s="8"/>
      <c r="Q849" s="11"/>
      <c r="R849" s="11"/>
      <c r="T849" s="9"/>
      <c r="U849" s="9"/>
      <c r="V849" s="9"/>
      <c r="W849" s="9"/>
    </row>
    <row r="850" spans="2:23" hidden="1" x14ac:dyDescent="0.25">
      <c r="B850" s="8"/>
      <c r="C850" s="8"/>
      <c r="D850" s="153"/>
      <c r="E850" s="8"/>
      <c r="F850" s="8"/>
      <c r="G850" s="8"/>
      <c r="H850" s="8"/>
      <c r="I850" s="8"/>
      <c r="J850" s="8"/>
      <c r="K850" s="8"/>
      <c r="L850" s="8"/>
      <c r="M850" s="8"/>
      <c r="N850" s="8"/>
      <c r="O850" s="8"/>
      <c r="P850" s="8"/>
      <c r="Q850" s="11"/>
      <c r="R850" s="11"/>
      <c r="T850" s="9"/>
      <c r="U850" s="9"/>
      <c r="V850" s="9"/>
      <c r="W850" s="9"/>
    </row>
    <row r="851" spans="2:23" hidden="1" x14ac:dyDescent="0.25">
      <c r="B851" s="8"/>
      <c r="C851" s="8"/>
      <c r="D851" s="153"/>
      <c r="E851" s="8"/>
      <c r="F851" s="8"/>
      <c r="G851" s="8"/>
      <c r="H851" s="8"/>
      <c r="I851" s="8"/>
      <c r="J851" s="8"/>
      <c r="K851" s="8"/>
      <c r="L851" s="8"/>
      <c r="M851" s="8"/>
      <c r="N851" s="8"/>
      <c r="O851" s="8"/>
      <c r="P851" s="8"/>
      <c r="Q851" s="11"/>
      <c r="R851" s="11"/>
      <c r="T851" s="9"/>
      <c r="U851" s="9"/>
      <c r="V851" s="9"/>
      <c r="W851" s="9"/>
    </row>
    <row r="852" spans="2:23" hidden="1" x14ac:dyDescent="0.25">
      <c r="B852" s="8"/>
      <c r="C852" s="8"/>
      <c r="D852" s="153"/>
      <c r="E852" s="8"/>
      <c r="F852" s="8"/>
      <c r="G852" s="8"/>
      <c r="H852" s="8"/>
      <c r="I852" s="8"/>
      <c r="J852" s="8"/>
      <c r="K852" s="8"/>
      <c r="L852" s="8"/>
      <c r="M852" s="8"/>
      <c r="N852" s="8"/>
      <c r="O852" s="8"/>
      <c r="P852" s="8"/>
      <c r="Q852" s="11"/>
      <c r="R852" s="11"/>
      <c r="T852" s="9"/>
      <c r="U852" s="9"/>
      <c r="V852" s="9"/>
      <c r="W852" s="9"/>
    </row>
    <row r="853" spans="2:23" hidden="1" x14ac:dyDescent="0.25">
      <c r="B853" s="8"/>
      <c r="C853" s="8"/>
      <c r="D853" s="153"/>
      <c r="E853" s="8"/>
      <c r="F853" s="8"/>
      <c r="G853" s="8"/>
      <c r="H853" s="8"/>
      <c r="I853" s="8"/>
      <c r="J853" s="8"/>
      <c r="K853" s="8"/>
      <c r="L853" s="8"/>
      <c r="M853" s="8"/>
      <c r="N853" s="8"/>
      <c r="O853" s="8"/>
      <c r="P853" s="8"/>
      <c r="Q853" s="11"/>
      <c r="R853" s="11"/>
      <c r="T853" s="9"/>
      <c r="U853" s="9"/>
      <c r="V853" s="9"/>
      <c r="W853" s="9"/>
    </row>
    <row r="854" spans="2:23" hidden="1" x14ac:dyDescent="0.25">
      <c r="B854" s="8"/>
      <c r="C854" s="8"/>
      <c r="D854" s="153"/>
      <c r="E854" s="8"/>
      <c r="F854" s="8"/>
      <c r="G854" s="8"/>
      <c r="H854" s="8"/>
      <c r="I854" s="8"/>
      <c r="J854" s="8"/>
      <c r="K854" s="8"/>
      <c r="L854" s="8"/>
      <c r="M854" s="8"/>
      <c r="N854" s="8"/>
      <c r="O854" s="8"/>
      <c r="P854" s="8"/>
      <c r="Q854" s="11"/>
      <c r="R854" s="11"/>
      <c r="T854" s="9"/>
      <c r="U854" s="9"/>
      <c r="V854" s="9"/>
      <c r="W854" s="9"/>
    </row>
    <row r="855" spans="2:23" hidden="1" x14ac:dyDescent="0.25">
      <c r="B855" s="8"/>
      <c r="C855" s="8"/>
      <c r="D855" s="153"/>
      <c r="E855" s="8"/>
      <c r="F855" s="8"/>
      <c r="G855" s="8"/>
      <c r="H855" s="8"/>
      <c r="I855" s="8"/>
      <c r="J855" s="8"/>
      <c r="K855" s="8"/>
      <c r="L855" s="8"/>
      <c r="M855" s="8"/>
      <c r="N855" s="8"/>
      <c r="O855" s="8"/>
      <c r="P855" s="8"/>
      <c r="Q855" s="11"/>
      <c r="R855" s="11"/>
      <c r="T855" s="9"/>
      <c r="U855" s="9"/>
      <c r="V855" s="9"/>
      <c r="W855" s="9"/>
    </row>
    <row r="856" spans="2:23" hidden="1" x14ac:dyDescent="0.25">
      <c r="B856" s="8"/>
      <c r="C856" s="8"/>
      <c r="D856" s="153"/>
      <c r="E856" s="8"/>
      <c r="F856" s="8"/>
      <c r="G856" s="8"/>
      <c r="H856" s="8"/>
      <c r="I856" s="8"/>
      <c r="J856" s="8"/>
      <c r="K856" s="8"/>
      <c r="L856" s="8"/>
      <c r="M856" s="8"/>
      <c r="N856" s="8"/>
      <c r="O856" s="8"/>
      <c r="P856" s="8"/>
      <c r="Q856" s="11"/>
      <c r="R856" s="11"/>
      <c r="T856" s="9"/>
      <c r="U856" s="9"/>
      <c r="V856" s="9"/>
      <c r="W856" s="9"/>
    </row>
    <row r="857" spans="2:23" hidden="1" x14ac:dyDescent="0.25">
      <c r="B857" s="8"/>
      <c r="C857" s="8"/>
      <c r="D857" s="153"/>
      <c r="E857" s="8"/>
      <c r="F857" s="8"/>
      <c r="G857" s="8"/>
      <c r="H857" s="8"/>
      <c r="I857" s="8"/>
      <c r="J857" s="8"/>
      <c r="K857" s="8"/>
      <c r="L857" s="8"/>
      <c r="M857" s="8"/>
      <c r="N857" s="8"/>
      <c r="O857" s="8"/>
      <c r="P857" s="8"/>
      <c r="Q857" s="11"/>
      <c r="R857" s="11"/>
      <c r="T857" s="9"/>
      <c r="U857" s="9"/>
      <c r="V857" s="9"/>
      <c r="W857" s="9"/>
    </row>
    <row r="858" spans="2:23" hidden="1" x14ac:dyDescent="0.25">
      <c r="B858" s="8"/>
      <c r="C858" s="8"/>
      <c r="D858" s="153"/>
      <c r="E858" s="8"/>
      <c r="F858" s="8"/>
      <c r="G858" s="8"/>
      <c r="H858" s="8"/>
      <c r="I858" s="8"/>
      <c r="J858" s="8"/>
      <c r="K858" s="8"/>
      <c r="L858" s="8"/>
      <c r="M858" s="8"/>
      <c r="N858" s="8"/>
      <c r="O858" s="8"/>
      <c r="P858" s="8"/>
      <c r="Q858" s="11"/>
      <c r="R858" s="11"/>
      <c r="T858" s="9"/>
      <c r="U858" s="9"/>
      <c r="V858" s="9"/>
      <c r="W858" s="9"/>
    </row>
    <row r="859" spans="2:23" hidden="1" x14ac:dyDescent="0.25">
      <c r="B859" s="8"/>
      <c r="C859" s="8"/>
      <c r="D859" s="153"/>
      <c r="E859" s="8"/>
      <c r="F859" s="8"/>
      <c r="G859" s="8"/>
      <c r="H859" s="8"/>
      <c r="I859" s="8"/>
      <c r="J859" s="8"/>
      <c r="K859" s="8"/>
      <c r="L859" s="8"/>
      <c r="M859" s="8"/>
      <c r="N859" s="8"/>
      <c r="O859" s="8"/>
      <c r="P859" s="8"/>
      <c r="Q859" s="11"/>
      <c r="R859" s="11"/>
      <c r="T859" s="9"/>
      <c r="U859" s="9"/>
      <c r="V859" s="9"/>
      <c r="W859" s="9"/>
    </row>
    <row r="860" spans="2:23" hidden="1" x14ac:dyDescent="0.25">
      <c r="B860" s="8"/>
      <c r="C860" s="8"/>
      <c r="D860" s="153"/>
      <c r="E860" s="8"/>
      <c r="F860" s="8"/>
      <c r="G860" s="8"/>
      <c r="H860" s="8"/>
      <c r="I860" s="8"/>
      <c r="J860" s="8"/>
      <c r="K860" s="8"/>
      <c r="L860" s="8"/>
      <c r="M860" s="8"/>
      <c r="N860" s="8"/>
      <c r="O860" s="8"/>
      <c r="P860" s="8"/>
      <c r="Q860" s="11"/>
      <c r="R860" s="11"/>
      <c r="T860" s="9"/>
      <c r="U860" s="9"/>
      <c r="V860" s="9"/>
      <c r="W860" s="9"/>
    </row>
    <row r="861" spans="2:23" hidden="1" x14ac:dyDescent="0.25">
      <c r="B861" s="8"/>
      <c r="C861" s="8"/>
      <c r="D861" s="153"/>
      <c r="E861" s="8"/>
      <c r="F861" s="8"/>
      <c r="G861" s="8"/>
      <c r="H861" s="8"/>
      <c r="I861" s="8"/>
      <c r="J861" s="8"/>
      <c r="K861" s="8"/>
      <c r="L861" s="8"/>
      <c r="M861" s="8"/>
      <c r="N861" s="8"/>
      <c r="O861" s="8"/>
      <c r="P861" s="8"/>
      <c r="Q861" s="11"/>
      <c r="R861" s="11"/>
      <c r="T861" s="9"/>
      <c r="U861" s="9"/>
      <c r="V861" s="9"/>
      <c r="W861" s="9"/>
    </row>
    <row r="862" spans="2:23" hidden="1" x14ac:dyDescent="0.25">
      <c r="B862" s="8"/>
      <c r="C862" s="8"/>
      <c r="D862" s="153"/>
      <c r="E862" s="8"/>
      <c r="F862" s="8"/>
      <c r="G862" s="8"/>
      <c r="H862" s="8"/>
      <c r="I862" s="8"/>
      <c r="J862" s="8"/>
      <c r="K862" s="8"/>
      <c r="L862" s="8"/>
      <c r="M862" s="8"/>
      <c r="N862" s="8"/>
      <c r="O862" s="8"/>
      <c r="P862" s="8"/>
      <c r="Q862" s="11"/>
      <c r="R862" s="11"/>
      <c r="T862" s="9"/>
      <c r="U862" s="9"/>
      <c r="V862" s="9"/>
      <c r="W862" s="9"/>
    </row>
    <row r="863" spans="2:23" hidden="1" x14ac:dyDescent="0.25">
      <c r="B863" s="8"/>
      <c r="C863" s="8"/>
      <c r="D863" s="153"/>
      <c r="E863" s="8"/>
      <c r="F863" s="8"/>
      <c r="G863" s="8"/>
      <c r="H863" s="8"/>
      <c r="I863" s="8"/>
      <c r="J863" s="8"/>
      <c r="K863" s="8"/>
      <c r="L863" s="8"/>
      <c r="M863" s="8"/>
      <c r="N863" s="8"/>
      <c r="O863" s="8"/>
      <c r="P863" s="8"/>
      <c r="Q863" s="11"/>
      <c r="R863" s="11"/>
      <c r="T863" s="9"/>
      <c r="U863" s="9"/>
      <c r="V863" s="9"/>
      <c r="W863" s="9"/>
    </row>
    <row r="864" spans="2:23" hidden="1" x14ac:dyDescent="0.25">
      <c r="B864" s="8"/>
      <c r="C864" s="8"/>
      <c r="D864" s="153"/>
      <c r="E864" s="8"/>
      <c r="F864" s="8"/>
      <c r="G864" s="8"/>
      <c r="H864" s="8"/>
      <c r="I864" s="8"/>
      <c r="J864" s="8"/>
      <c r="K864" s="8"/>
      <c r="L864" s="8"/>
      <c r="M864" s="8"/>
      <c r="N864" s="8"/>
      <c r="O864" s="8"/>
      <c r="P864" s="8"/>
      <c r="Q864" s="11"/>
      <c r="R864" s="11"/>
      <c r="T864" s="9"/>
      <c r="U864" s="9"/>
      <c r="V864" s="9"/>
      <c r="W864" s="9"/>
    </row>
    <row r="865" spans="2:23" hidden="1" x14ac:dyDescent="0.25">
      <c r="B865" s="8"/>
      <c r="C865" s="8"/>
      <c r="D865" s="153"/>
      <c r="E865" s="8"/>
      <c r="F865" s="8"/>
      <c r="G865" s="8"/>
      <c r="H865" s="8"/>
      <c r="I865" s="8"/>
      <c r="J865" s="8"/>
      <c r="K865" s="8"/>
      <c r="L865" s="8"/>
      <c r="M865" s="8"/>
      <c r="N865" s="8"/>
      <c r="O865" s="8"/>
      <c r="P865" s="8"/>
      <c r="Q865" s="11"/>
      <c r="R865" s="11"/>
      <c r="T865" s="9"/>
      <c r="U865" s="9"/>
      <c r="V865" s="9"/>
      <c r="W865" s="9"/>
    </row>
    <row r="866" spans="2:23" hidden="1" x14ac:dyDescent="0.25">
      <c r="B866" s="8"/>
      <c r="C866" s="8"/>
      <c r="D866" s="153"/>
      <c r="E866" s="8"/>
      <c r="F866" s="8"/>
      <c r="G866" s="8"/>
      <c r="H866" s="8"/>
      <c r="I866" s="8"/>
      <c r="J866" s="8"/>
      <c r="K866" s="8"/>
      <c r="L866" s="8"/>
      <c r="M866" s="8"/>
      <c r="N866" s="8"/>
      <c r="O866" s="8"/>
      <c r="P866" s="8"/>
      <c r="Q866" s="11"/>
      <c r="R866" s="11"/>
      <c r="T866" s="9"/>
      <c r="U866" s="9"/>
      <c r="V866" s="9"/>
      <c r="W866" s="9"/>
    </row>
    <row r="867" spans="2:23" hidden="1" x14ac:dyDescent="0.25">
      <c r="B867" s="8"/>
      <c r="C867" s="8"/>
      <c r="D867" s="153"/>
      <c r="E867" s="8"/>
      <c r="F867" s="8"/>
      <c r="G867" s="8"/>
      <c r="H867" s="8"/>
      <c r="I867" s="8"/>
      <c r="J867" s="8"/>
      <c r="K867" s="8"/>
      <c r="L867" s="8"/>
      <c r="M867" s="8"/>
      <c r="N867" s="8"/>
      <c r="O867" s="8"/>
      <c r="P867" s="8"/>
      <c r="Q867" s="11"/>
      <c r="R867" s="11"/>
      <c r="T867" s="9"/>
      <c r="U867" s="9"/>
      <c r="V867" s="9"/>
      <c r="W867" s="9"/>
    </row>
    <row r="868" spans="2:23" hidden="1" x14ac:dyDescent="0.25">
      <c r="B868" s="8"/>
      <c r="C868" s="8"/>
      <c r="D868" s="153"/>
      <c r="E868" s="8"/>
      <c r="F868" s="8"/>
      <c r="G868" s="8"/>
      <c r="H868" s="8"/>
      <c r="I868" s="8"/>
      <c r="J868" s="8"/>
      <c r="K868" s="8"/>
      <c r="L868" s="8"/>
      <c r="M868" s="8"/>
      <c r="N868" s="8"/>
      <c r="O868" s="8"/>
      <c r="P868" s="8"/>
      <c r="Q868" s="11"/>
      <c r="R868" s="11"/>
      <c r="T868" s="9"/>
      <c r="U868" s="9"/>
      <c r="V868" s="9"/>
      <c r="W868" s="9"/>
    </row>
    <row r="869" spans="2:23" hidden="1" x14ac:dyDescent="0.25">
      <c r="B869" s="8"/>
      <c r="C869" s="8"/>
      <c r="D869" s="153"/>
      <c r="E869" s="8"/>
      <c r="F869" s="8"/>
      <c r="G869" s="8"/>
      <c r="H869" s="8"/>
      <c r="I869" s="8"/>
      <c r="J869" s="8"/>
      <c r="K869" s="8"/>
      <c r="L869" s="8"/>
      <c r="M869" s="8"/>
      <c r="N869" s="8"/>
      <c r="O869" s="8"/>
      <c r="P869" s="8"/>
      <c r="Q869" s="11"/>
      <c r="R869" s="11"/>
      <c r="T869" s="9"/>
      <c r="U869" s="9"/>
      <c r="V869" s="9"/>
      <c r="W869" s="9"/>
    </row>
    <row r="870" spans="2:23" hidden="1" x14ac:dyDescent="0.25">
      <c r="B870" s="8"/>
      <c r="C870" s="8"/>
      <c r="D870" s="153"/>
      <c r="E870" s="8"/>
      <c r="F870" s="8"/>
      <c r="G870" s="8"/>
      <c r="H870" s="8"/>
      <c r="I870" s="8"/>
      <c r="J870" s="8"/>
      <c r="K870" s="8"/>
      <c r="L870" s="8"/>
      <c r="M870" s="8"/>
      <c r="N870" s="8"/>
      <c r="O870" s="8"/>
      <c r="P870" s="8"/>
      <c r="Q870" s="11"/>
      <c r="R870" s="11"/>
      <c r="T870" s="9"/>
      <c r="U870" s="9"/>
      <c r="V870" s="9"/>
      <c r="W870" s="9"/>
    </row>
    <row r="871" spans="2:23" hidden="1" x14ac:dyDescent="0.25">
      <c r="B871" s="8"/>
      <c r="C871" s="8"/>
      <c r="D871" s="153"/>
      <c r="E871" s="8"/>
      <c r="F871" s="8"/>
      <c r="G871" s="8"/>
      <c r="H871" s="8"/>
      <c r="I871" s="8"/>
      <c r="J871" s="8"/>
      <c r="K871" s="8"/>
      <c r="L871" s="8"/>
      <c r="M871" s="8"/>
      <c r="N871" s="8"/>
      <c r="O871" s="8"/>
      <c r="P871" s="8"/>
      <c r="Q871" s="11"/>
      <c r="R871" s="11"/>
      <c r="T871" s="9"/>
      <c r="U871" s="9"/>
      <c r="V871" s="9"/>
      <c r="W871" s="9"/>
    </row>
    <row r="872" spans="2:23" hidden="1" x14ac:dyDescent="0.25">
      <c r="B872" s="8"/>
      <c r="C872" s="8"/>
      <c r="D872" s="153"/>
      <c r="E872" s="8"/>
      <c r="F872" s="8"/>
      <c r="G872" s="8"/>
      <c r="H872" s="8"/>
      <c r="I872" s="8"/>
      <c r="J872" s="8"/>
      <c r="K872" s="8"/>
      <c r="L872" s="8"/>
      <c r="M872" s="8"/>
      <c r="N872" s="8"/>
      <c r="O872" s="8"/>
      <c r="P872" s="8"/>
      <c r="Q872" s="11"/>
      <c r="R872" s="11"/>
      <c r="T872" s="9"/>
      <c r="U872" s="9"/>
      <c r="V872" s="9"/>
      <c r="W872" s="9"/>
    </row>
    <row r="873" spans="2:23" hidden="1" x14ac:dyDescent="0.25">
      <c r="B873" s="8"/>
      <c r="C873" s="8"/>
      <c r="D873" s="153"/>
      <c r="E873" s="8"/>
      <c r="F873" s="8"/>
      <c r="G873" s="8"/>
      <c r="H873" s="8"/>
      <c r="I873" s="8"/>
      <c r="J873" s="8"/>
      <c r="K873" s="8"/>
      <c r="L873" s="8"/>
      <c r="M873" s="8"/>
      <c r="N873" s="8"/>
      <c r="O873" s="8"/>
      <c r="P873" s="8"/>
      <c r="Q873" s="11"/>
      <c r="R873" s="11"/>
      <c r="T873" s="9"/>
      <c r="U873" s="9"/>
      <c r="V873" s="9"/>
      <c r="W873" s="9"/>
    </row>
    <row r="874" spans="2:23" hidden="1" x14ac:dyDescent="0.25">
      <c r="B874" s="8"/>
      <c r="C874" s="8"/>
      <c r="D874" s="153"/>
      <c r="E874" s="8"/>
      <c r="F874" s="8"/>
      <c r="G874" s="8"/>
      <c r="H874" s="8"/>
      <c r="I874" s="8"/>
      <c r="J874" s="8"/>
      <c r="K874" s="8"/>
      <c r="L874" s="8"/>
      <c r="M874" s="8"/>
      <c r="N874" s="8"/>
      <c r="O874" s="8"/>
      <c r="P874" s="8"/>
      <c r="Q874" s="11"/>
      <c r="R874" s="11"/>
      <c r="T874" s="9"/>
      <c r="U874" s="9"/>
      <c r="V874" s="9"/>
      <c r="W874" s="9"/>
    </row>
    <row r="875" spans="2:23" hidden="1" x14ac:dyDescent="0.25">
      <c r="B875" s="8"/>
      <c r="C875" s="8"/>
      <c r="D875" s="153"/>
      <c r="E875" s="8"/>
      <c r="F875" s="8"/>
      <c r="G875" s="8"/>
      <c r="H875" s="8"/>
      <c r="I875" s="8"/>
      <c r="J875" s="8"/>
      <c r="K875" s="8"/>
      <c r="L875" s="8"/>
      <c r="M875" s="8"/>
      <c r="N875" s="8"/>
      <c r="O875" s="8"/>
      <c r="P875" s="8"/>
      <c r="Q875" s="11"/>
      <c r="R875" s="11"/>
      <c r="T875" s="9"/>
      <c r="U875" s="9"/>
      <c r="V875" s="9"/>
      <c r="W875" s="9"/>
    </row>
    <row r="876" spans="2:23" hidden="1" x14ac:dyDescent="0.25">
      <c r="B876" s="8"/>
      <c r="C876" s="8"/>
      <c r="D876" s="153"/>
      <c r="E876" s="8"/>
      <c r="F876" s="8"/>
      <c r="G876" s="8"/>
      <c r="H876" s="8"/>
      <c r="I876" s="8"/>
      <c r="J876" s="8"/>
      <c r="K876" s="8"/>
      <c r="L876" s="8"/>
      <c r="M876" s="8"/>
      <c r="N876" s="8"/>
      <c r="O876" s="8"/>
      <c r="P876" s="8"/>
      <c r="Q876" s="11"/>
      <c r="R876" s="11"/>
      <c r="T876" s="9"/>
      <c r="U876" s="9"/>
      <c r="V876" s="9"/>
      <c r="W876" s="9"/>
    </row>
    <row r="877" spans="2:23" hidden="1" x14ac:dyDescent="0.25">
      <c r="B877" s="8"/>
      <c r="C877" s="8"/>
      <c r="D877" s="153"/>
      <c r="E877" s="8"/>
      <c r="F877" s="8"/>
      <c r="G877" s="8"/>
      <c r="H877" s="8"/>
      <c r="I877" s="8"/>
      <c r="J877" s="8"/>
      <c r="K877" s="8"/>
      <c r="L877" s="8"/>
      <c r="M877" s="8"/>
      <c r="N877" s="8"/>
      <c r="O877" s="8"/>
      <c r="P877" s="8"/>
      <c r="Q877" s="11"/>
      <c r="R877" s="11"/>
      <c r="T877" s="9"/>
      <c r="U877" s="9"/>
      <c r="V877" s="9"/>
      <c r="W877" s="9"/>
    </row>
    <row r="878" spans="2:23" hidden="1" x14ac:dyDescent="0.25">
      <c r="B878" s="8"/>
      <c r="C878" s="8"/>
      <c r="D878" s="153"/>
      <c r="E878" s="8"/>
      <c r="F878" s="8"/>
      <c r="G878" s="8"/>
      <c r="H878" s="8"/>
      <c r="I878" s="8"/>
      <c r="J878" s="8"/>
      <c r="K878" s="8"/>
      <c r="L878" s="8"/>
      <c r="M878" s="8"/>
      <c r="N878" s="8"/>
      <c r="O878" s="8"/>
      <c r="P878" s="8"/>
      <c r="Q878" s="11"/>
      <c r="R878" s="11"/>
      <c r="T878" s="9"/>
      <c r="U878" s="9"/>
      <c r="V878" s="9"/>
      <c r="W878" s="9"/>
    </row>
    <row r="879" spans="2:23" hidden="1" x14ac:dyDescent="0.25">
      <c r="B879" s="8"/>
      <c r="C879" s="8"/>
      <c r="D879" s="153"/>
      <c r="E879" s="8"/>
      <c r="F879" s="8"/>
      <c r="G879" s="8"/>
      <c r="H879" s="8"/>
      <c r="I879" s="8"/>
      <c r="J879" s="8"/>
      <c r="K879" s="8"/>
      <c r="L879" s="8"/>
      <c r="M879" s="8"/>
      <c r="N879" s="8"/>
      <c r="O879" s="8"/>
      <c r="P879" s="8"/>
      <c r="Q879" s="11"/>
      <c r="R879" s="11"/>
      <c r="T879" s="9"/>
      <c r="U879" s="9"/>
      <c r="V879" s="9"/>
      <c r="W879" s="9"/>
    </row>
    <row r="880" spans="2:23" hidden="1" x14ac:dyDescent="0.25">
      <c r="B880" s="8"/>
      <c r="C880" s="8"/>
      <c r="D880" s="153"/>
      <c r="E880" s="8"/>
      <c r="F880" s="8"/>
      <c r="G880" s="8"/>
      <c r="H880" s="8"/>
      <c r="I880" s="8"/>
      <c r="J880" s="8"/>
      <c r="K880" s="8"/>
      <c r="L880" s="8"/>
      <c r="M880" s="8"/>
      <c r="N880" s="8"/>
      <c r="O880" s="8"/>
      <c r="P880" s="8"/>
      <c r="Q880" s="11"/>
      <c r="R880" s="11"/>
      <c r="T880" s="9"/>
      <c r="U880" s="9"/>
      <c r="V880" s="9"/>
      <c r="W880" s="9"/>
    </row>
    <row r="881" spans="2:23" x14ac:dyDescent="0.25">
      <c r="B881" s="8"/>
      <c r="C881" s="8"/>
      <c r="D881" s="153"/>
      <c r="E881" s="8"/>
      <c r="F881" s="8"/>
      <c r="G881" s="8"/>
      <c r="H881" s="8"/>
      <c r="I881" s="8"/>
      <c r="J881" s="8"/>
      <c r="K881" s="8"/>
      <c r="L881" s="8"/>
      <c r="M881" s="8"/>
      <c r="N881" s="8"/>
      <c r="O881" s="8"/>
      <c r="P881" s="8"/>
      <c r="Q881" s="11"/>
      <c r="R881" s="11"/>
      <c r="T881" s="9"/>
      <c r="U881" s="9"/>
      <c r="V881" s="9"/>
      <c r="W881" s="9"/>
    </row>
    <row r="882" spans="2:23" hidden="1" x14ac:dyDescent="0.25">
      <c r="B882" s="8"/>
      <c r="C882" s="8"/>
      <c r="D882" s="153"/>
      <c r="E882" s="8"/>
      <c r="F882" s="8"/>
      <c r="G882" s="8"/>
      <c r="H882" s="8"/>
      <c r="I882" s="8"/>
      <c r="J882" s="8"/>
      <c r="K882" s="8"/>
      <c r="L882" s="8"/>
      <c r="M882" s="8"/>
      <c r="N882" s="8"/>
      <c r="O882" s="8"/>
      <c r="P882" s="8"/>
      <c r="Q882" s="11"/>
      <c r="R882" s="11"/>
      <c r="T882" s="9"/>
      <c r="U882" s="9"/>
      <c r="V882" s="9"/>
      <c r="W882" s="9"/>
    </row>
    <row r="883" spans="2:23" hidden="1" x14ac:dyDescent="0.25">
      <c r="B883" s="8"/>
      <c r="C883" s="8"/>
      <c r="D883" s="153"/>
      <c r="E883" s="8"/>
      <c r="F883" s="8"/>
      <c r="G883" s="8"/>
      <c r="H883" s="8"/>
      <c r="I883" s="8"/>
      <c r="J883" s="8"/>
      <c r="K883" s="8"/>
      <c r="L883" s="8"/>
      <c r="M883" s="8"/>
      <c r="N883" s="8"/>
      <c r="O883" s="8"/>
      <c r="P883" s="8"/>
      <c r="Q883" s="11"/>
      <c r="R883" s="11"/>
      <c r="T883" s="9"/>
      <c r="U883" s="9"/>
      <c r="V883" s="9"/>
      <c r="W883" s="9"/>
    </row>
    <row r="884" spans="2:23" hidden="1" x14ac:dyDescent="0.25">
      <c r="B884" s="8"/>
      <c r="C884" s="8"/>
      <c r="D884" s="153"/>
      <c r="E884" s="8"/>
      <c r="F884" s="8"/>
      <c r="G884" s="8"/>
      <c r="H884" s="8"/>
      <c r="I884" s="8"/>
      <c r="J884" s="8"/>
      <c r="K884" s="8"/>
      <c r="L884" s="8"/>
      <c r="M884" s="8"/>
      <c r="N884" s="8"/>
      <c r="O884" s="8"/>
      <c r="P884" s="8"/>
      <c r="Q884" s="11"/>
      <c r="R884" s="11"/>
      <c r="T884" s="9"/>
      <c r="U884" s="9"/>
      <c r="V884" s="9"/>
      <c r="W884" s="9"/>
    </row>
    <row r="885" spans="2:23" hidden="1" x14ac:dyDescent="0.25">
      <c r="B885" s="8"/>
      <c r="C885" s="8"/>
      <c r="D885" s="153"/>
      <c r="E885" s="8"/>
      <c r="F885" s="8"/>
      <c r="G885" s="8"/>
      <c r="H885" s="8"/>
      <c r="I885" s="8"/>
      <c r="J885" s="8"/>
      <c r="K885" s="8"/>
      <c r="L885" s="8"/>
      <c r="M885" s="8"/>
      <c r="N885" s="8"/>
      <c r="O885" s="8"/>
      <c r="P885" s="8"/>
      <c r="Q885" s="11"/>
      <c r="R885" s="11"/>
      <c r="T885" s="9"/>
      <c r="U885" s="9"/>
      <c r="V885" s="9"/>
      <c r="W885" s="9"/>
    </row>
    <row r="886" spans="2:23" hidden="1" x14ac:dyDescent="0.25">
      <c r="B886" s="8"/>
      <c r="C886" s="8"/>
      <c r="D886" s="153"/>
      <c r="E886" s="8"/>
      <c r="F886" s="8"/>
      <c r="G886" s="8"/>
      <c r="H886" s="8"/>
      <c r="I886" s="8"/>
      <c r="J886" s="8"/>
      <c r="K886" s="8"/>
      <c r="L886" s="8"/>
      <c r="M886" s="8"/>
      <c r="N886" s="8"/>
      <c r="O886" s="8"/>
      <c r="P886" s="8"/>
      <c r="Q886" s="11"/>
      <c r="R886" s="11"/>
      <c r="T886" s="9"/>
      <c r="U886" s="9"/>
      <c r="V886" s="9"/>
      <c r="W886" s="9"/>
    </row>
    <row r="887" spans="2:23" hidden="1" x14ac:dyDescent="0.25">
      <c r="B887" s="8"/>
      <c r="C887" s="8"/>
      <c r="D887" s="153"/>
      <c r="E887" s="8"/>
      <c r="F887" s="8"/>
      <c r="G887" s="8"/>
      <c r="H887" s="8"/>
      <c r="I887" s="8"/>
      <c r="J887" s="8"/>
      <c r="K887" s="8"/>
      <c r="L887" s="8"/>
      <c r="M887" s="8"/>
      <c r="N887" s="8"/>
      <c r="O887" s="8"/>
      <c r="P887" s="8"/>
      <c r="Q887" s="11"/>
      <c r="R887" s="11"/>
      <c r="T887" s="9"/>
      <c r="U887" s="9"/>
      <c r="V887" s="9"/>
      <c r="W887" s="9"/>
    </row>
    <row r="888" spans="2:23" hidden="1" x14ac:dyDescent="0.25">
      <c r="B888" s="8"/>
      <c r="C888" s="8"/>
      <c r="D888" s="153"/>
      <c r="E888" s="8"/>
      <c r="F888" s="8"/>
      <c r="G888" s="8"/>
      <c r="H888" s="8"/>
      <c r="I888" s="8"/>
      <c r="J888" s="8"/>
      <c r="K888" s="8"/>
      <c r="L888" s="8"/>
      <c r="M888" s="8"/>
      <c r="N888" s="8"/>
      <c r="O888" s="8"/>
      <c r="P888" s="8"/>
      <c r="Q888" s="11"/>
      <c r="R888" s="11"/>
      <c r="T888" s="9"/>
      <c r="U888" s="9"/>
      <c r="V888" s="9"/>
      <c r="W888" s="9"/>
    </row>
    <row r="889" spans="2:23" hidden="1" x14ac:dyDescent="0.25">
      <c r="B889" s="8"/>
      <c r="C889" s="8"/>
      <c r="D889" s="153"/>
      <c r="E889" s="8"/>
      <c r="F889" s="8"/>
      <c r="G889" s="8"/>
      <c r="H889" s="8"/>
      <c r="I889" s="8"/>
      <c r="J889" s="8"/>
      <c r="K889" s="8"/>
      <c r="L889" s="8"/>
      <c r="M889" s="8"/>
      <c r="N889" s="8"/>
      <c r="O889" s="8"/>
      <c r="P889" s="8"/>
      <c r="Q889" s="11"/>
      <c r="R889" s="11"/>
      <c r="T889" s="9"/>
      <c r="U889" s="9"/>
      <c r="V889" s="9"/>
      <c r="W889" s="9"/>
    </row>
    <row r="890" spans="2:23" hidden="1" x14ac:dyDescent="0.25">
      <c r="B890" s="8"/>
      <c r="C890" s="8"/>
      <c r="D890" s="153"/>
      <c r="E890" s="8"/>
      <c r="F890" s="8"/>
      <c r="G890" s="8"/>
      <c r="H890" s="8"/>
      <c r="I890" s="8"/>
      <c r="J890" s="8"/>
      <c r="K890" s="8"/>
      <c r="L890" s="8"/>
      <c r="M890" s="8"/>
      <c r="N890" s="8"/>
      <c r="O890" s="8"/>
      <c r="P890" s="8"/>
      <c r="Q890" s="11"/>
      <c r="R890" s="11"/>
      <c r="T890" s="9"/>
      <c r="U890" s="9"/>
      <c r="V890" s="9"/>
      <c r="W890" s="9"/>
    </row>
    <row r="891" spans="2:23" hidden="1" x14ac:dyDescent="0.25">
      <c r="B891" s="8"/>
      <c r="C891" s="8"/>
      <c r="D891" s="153"/>
      <c r="E891" s="8"/>
      <c r="F891" s="8"/>
      <c r="G891" s="8"/>
      <c r="H891" s="8"/>
      <c r="I891" s="8"/>
      <c r="J891" s="8"/>
      <c r="K891" s="8"/>
      <c r="L891" s="8"/>
      <c r="M891" s="8"/>
      <c r="N891" s="8"/>
      <c r="O891" s="8"/>
      <c r="P891" s="8"/>
      <c r="Q891" s="11"/>
      <c r="R891" s="11"/>
      <c r="T891" s="9"/>
      <c r="U891" s="9"/>
      <c r="V891" s="9"/>
      <c r="W891" s="9"/>
    </row>
    <row r="892" spans="2:23" hidden="1" x14ac:dyDescent="0.25">
      <c r="B892" s="8"/>
      <c r="C892" s="8"/>
      <c r="D892" s="153"/>
      <c r="E892" s="8"/>
      <c r="F892" s="8"/>
      <c r="G892" s="8"/>
      <c r="H892" s="8"/>
      <c r="I892" s="8"/>
      <c r="J892" s="8"/>
      <c r="K892" s="8"/>
      <c r="L892" s="8"/>
      <c r="M892" s="8"/>
      <c r="N892" s="8"/>
      <c r="O892" s="8"/>
      <c r="P892" s="8"/>
      <c r="Q892" s="11"/>
      <c r="R892" s="11"/>
      <c r="T892" s="9"/>
      <c r="U892" s="9"/>
      <c r="V892" s="9"/>
      <c r="W892" s="9"/>
    </row>
    <row r="893" spans="2:23" hidden="1" x14ac:dyDescent="0.25">
      <c r="B893" s="8"/>
      <c r="C893" s="8"/>
      <c r="D893" s="153"/>
      <c r="E893" s="8"/>
      <c r="F893" s="8"/>
      <c r="G893" s="8"/>
      <c r="H893" s="8"/>
      <c r="I893" s="8"/>
      <c r="J893" s="8"/>
      <c r="K893" s="8"/>
      <c r="L893" s="8"/>
      <c r="M893" s="8"/>
      <c r="N893" s="8"/>
      <c r="O893" s="8"/>
      <c r="P893" s="8"/>
      <c r="Q893" s="11"/>
      <c r="R893" s="11"/>
      <c r="T893" s="9"/>
      <c r="U893" s="9"/>
      <c r="V893" s="9"/>
      <c r="W893" s="9"/>
    </row>
    <row r="894" spans="2:23" hidden="1" x14ac:dyDescent="0.25">
      <c r="B894" s="8"/>
      <c r="C894" s="8"/>
      <c r="D894" s="153"/>
      <c r="E894" s="8"/>
      <c r="F894" s="8"/>
      <c r="G894" s="8"/>
      <c r="H894" s="8"/>
      <c r="I894" s="8"/>
      <c r="J894" s="8"/>
      <c r="K894" s="8"/>
      <c r="L894" s="8"/>
      <c r="M894" s="8"/>
      <c r="N894" s="8"/>
      <c r="O894" s="8"/>
      <c r="P894" s="8"/>
      <c r="Q894" s="11"/>
      <c r="R894" s="11"/>
      <c r="T894" s="9"/>
      <c r="U894" s="9"/>
      <c r="V894" s="9"/>
      <c r="W894" s="9"/>
    </row>
    <row r="895" spans="2:23" hidden="1" x14ac:dyDescent="0.25">
      <c r="B895" s="8"/>
      <c r="C895" s="8"/>
      <c r="D895" s="153"/>
      <c r="E895" s="8"/>
      <c r="F895" s="8"/>
      <c r="G895" s="8"/>
      <c r="H895" s="8"/>
      <c r="I895" s="8"/>
      <c r="J895" s="8"/>
      <c r="K895" s="8"/>
      <c r="L895" s="8"/>
      <c r="M895" s="8"/>
      <c r="N895" s="8"/>
      <c r="O895" s="8"/>
      <c r="P895" s="8"/>
      <c r="Q895" s="11"/>
      <c r="R895" s="11"/>
      <c r="T895" s="9"/>
      <c r="U895" s="9"/>
      <c r="V895" s="9"/>
      <c r="W895" s="9"/>
    </row>
    <row r="896" spans="2:23" hidden="1" x14ac:dyDescent="0.25">
      <c r="B896" s="8"/>
      <c r="C896" s="8"/>
      <c r="D896" s="153"/>
      <c r="E896" s="8"/>
      <c r="F896" s="8"/>
      <c r="G896" s="8"/>
      <c r="H896" s="8"/>
      <c r="I896" s="8"/>
      <c r="J896" s="8"/>
      <c r="K896" s="8"/>
      <c r="L896" s="8"/>
      <c r="M896" s="8"/>
      <c r="N896" s="8"/>
      <c r="O896" s="8"/>
      <c r="P896" s="8"/>
      <c r="Q896" s="11"/>
      <c r="R896" s="11"/>
      <c r="T896" s="9"/>
      <c r="U896" s="9"/>
      <c r="V896" s="9"/>
      <c r="W896" s="9"/>
    </row>
    <row r="897" spans="2:23" x14ac:dyDescent="0.25">
      <c r="B897" s="8"/>
      <c r="C897" s="8"/>
      <c r="D897" s="153"/>
      <c r="E897" s="8"/>
      <c r="F897" s="8"/>
      <c r="G897" s="8"/>
      <c r="H897" s="8"/>
      <c r="I897" s="8"/>
      <c r="J897" s="8"/>
      <c r="K897" s="8"/>
      <c r="L897" s="8"/>
      <c r="M897" s="8"/>
      <c r="N897" s="8"/>
      <c r="O897" s="8"/>
      <c r="P897" s="8"/>
      <c r="Q897" s="11"/>
      <c r="R897" s="11"/>
      <c r="T897" s="9"/>
      <c r="U897" s="9"/>
      <c r="V897" s="9"/>
      <c r="W897" s="9"/>
    </row>
    <row r="898" spans="2:23" x14ac:dyDescent="0.25">
      <c r="B898" s="8"/>
      <c r="C898" s="8"/>
      <c r="D898" s="153"/>
      <c r="E898" s="8"/>
      <c r="F898" s="8"/>
      <c r="G898" s="8"/>
      <c r="H898" s="8"/>
      <c r="I898" s="8"/>
      <c r="J898" s="8"/>
      <c r="K898" s="8"/>
      <c r="L898" s="8"/>
      <c r="M898" s="8"/>
      <c r="N898" s="8"/>
      <c r="O898" s="8"/>
      <c r="P898" s="8"/>
      <c r="Q898" s="11"/>
      <c r="R898" s="11"/>
      <c r="T898" s="9"/>
      <c r="U898" s="9"/>
      <c r="V898" s="9"/>
      <c r="W898" s="9"/>
    </row>
    <row r="899" spans="2:23" x14ac:dyDescent="0.25">
      <c r="B899" s="8"/>
      <c r="C899" s="8"/>
      <c r="D899" s="153"/>
      <c r="E899" s="8"/>
      <c r="F899" s="8"/>
      <c r="G899" s="8"/>
      <c r="H899" s="8"/>
      <c r="I899" s="8"/>
      <c r="J899" s="8"/>
      <c r="K899" s="8"/>
      <c r="L899" s="8"/>
      <c r="M899" s="8"/>
      <c r="N899" s="8"/>
      <c r="O899" s="8"/>
      <c r="P899" s="8"/>
      <c r="Q899" s="11"/>
      <c r="R899" s="11"/>
      <c r="T899" s="9"/>
      <c r="U899" s="9"/>
      <c r="V899" s="9"/>
      <c r="W899" s="9"/>
    </row>
    <row r="900" spans="2:23" x14ac:dyDescent="0.25">
      <c r="B900" s="8"/>
      <c r="C900" s="8"/>
      <c r="D900" s="153"/>
      <c r="E900" s="8"/>
      <c r="F900" s="8"/>
      <c r="G900" s="8"/>
      <c r="H900" s="8"/>
      <c r="I900" s="8"/>
      <c r="J900" s="8"/>
      <c r="K900" s="8"/>
      <c r="L900" s="8"/>
      <c r="M900" s="8"/>
      <c r="N900" s="8"/>
      <c r="O900" s="8"/>
      <c r="P900" s="8"/>
      <c r="Q900" s="11"/>
      <c r="R900" s="11"/>
      <c r="T900" s="9"/>
      <c r="U900" s="9"/>
      <c r="V900" s="9"/>
      <c r="W900" s="9"/>
    </row>
    <row r="901" spans="2:23" x14ac:dyDescent="0.25">
      <c r="B901" s="8"/>
      <c r="C901" s="8"/>
      <c r="D901" s="153"/>
      <c r="E901" s="8"/>
      <c r="F901" s="8"/>
      <c r="G901" s="8"/>
      <c r="H901" s="8"/>
      <c r="I901" s="8"/>
      <c r="J901" s="8"/>
      <c r="K901" s="8"/>
      <c r="L901" s="8"/>
      <c r="M901" s="8"/>
      <c r="N901" s="8"/>
      <c r="O901" s="8"/>
      <c r="P901" s="8"/>
      <c r="Q901" s="11"/>
      <c r="R901" s="11"/>
      <c r="T901" s="9"/>
      <c r="U901" s="9"/>
      <c r="V901" s="9"/>
      <c r="W901" s="9"/>
    </row>
    <row r="902" spans="2:23" x14ac:dyDescent="0.25">
      <c r="B902" s="8"/>
      <c r="C902" s="8"/>
      <c r="D902" s="153"/>
      <c r="E902" s="8"/>
      <c r="F902" s="8"/>
      <c r="G902" s="8"/>
      <c r="H902" s="8"/>
      <c r="I902" s="8"/>
      <c r="J902" s="8"/>
      <c r="K902" s="8"/>
      <c r="L902" s="8"/>
      <c r="M902" s="8"/>
      <c r="N902" s="8"/>
      <c r="O902" s="8"/>
      <c r="P902" s="8"/>
      <c r="Q902" s="11"/>
      <c r="R902" s="11"/>
      <c r="T902" s="9"/>
      <c r="U902" s="9"/>
      <c r="V902" s="9"/>
      <c r="W902" s="9"/>
    </row>
    <row r="903" spans="2:23" x14ac:dyDescent="0.25">
      <c r="B903" s="8"/>
      <c r="C903" s="8"/>
      <c r="D903" s="153"/>
      <c r="E903" s="8"/>
      <c r="F903" s="8"/>
      <c r="G903" s="8"/>
      <c r="H903" s="8"/>
      <c r="I903" s="8"/>
      <c r="J903" s="8"/>
      <c r="K903" s="8"/>
      <c r="L903" s="8"/>
      <c r="M903" s="8"/>
      <c r="N903" s="8"/>
      <c r="O903" s="8"/>
      <c r="P903" s="8"/>
      <c r="Q903" s="11"/>
      <c r="R903" s="11"/>
      <c r="T903" s="9"/>
      <c r="U903" s="9"/>
      <c r="V903" s="9"/>
      <c r="W903" s="9"/>
    </row>
    <row r="904" spans="2:23" x14ac:dyDescent="0.25">
      <c r="B904" s="8"/>
      <c r="C904" s="8"/>
      <c r="D904" s="153"/>
      <c r="E904" s="8"/>
      <c r="F904" s="8"/>
      <c r="G904" s="8"/>
      <c r="H904" s="8"/>
      <c r="I904" s="8"/>
      <c r="J904" s="8"/>
      <c r="K904" s="8"/>
      <c r="L904" s="8"/>
      <c r="M904" s="8"/>
      <c r="N904" s="8"/>
      <c r="O904" s="8"/>
      <c r="P904" s="8"/>
      <c r="Q904" s="11"/>
      <c r="R904" s="11"/>
      <c r="T904" s="9"/>
      <c r="U904" s="9"/>
      <c r="V904" s="9"/>
      <c r="W904" s="9"/>
    </row>
    <row r="905" spans="2:23" x14ac:dyDescent="0.25">
      <c r="B905" s="8"/>
      <c r="C905" s="8"/>
      <c r="D905" s="153"/>
      <c r="E905" s="8"/>
      <c r="F905" s="8"/>
      <c r="G905" s="8"/>
      <c r="H905" s="8"/>
      <c r="I905" s="8"/>
      <c r="J905" s="8"/>
      <c r="K905" s="8"/>
      <c r="L905" s="8"/>
      <c r="M905" s="8"/>
      <c r="N905" s="8"/>
      <c r="O905" s="8"/>
      <c r="P905" s="8"/>
      <c r="Q905" s="11"/>
      <c r="R905" s="11"/>
      <c r="T905" s="9"/>
      <c r="U905" s="9"/>
      <c r="V905" s="9"/>
      <c r="W905" s="9"/>
    </row>
    <row r="906" spans="2:23" x14ac:dyDescent="0.25">
      <c r="B906" s="8"/>
      <c r="C906" s="8"/>
      <c r="D906" s="153"/>
      <c r="E906" s="8"/>
      <c r="F906" s="8"/>
      <c r="G906" s="8"/>
      <c r="H906" s="8"/>
      <c r="I906" s="8"/>
      <c r="J906" s="8"/>
      <c r="K906" s="8"/>
      <c r="L906" s="8"/>
      <c r="M906" s="8"/>
      <c r="N906" s="8"/>
      <c r="O906" s="8"/>
      <c r="P906" s="8"/>
      <c r="Q906" s="11"/>
      <c r="R906" s="11"/>
      <c r="T906" s="9"/>
      <c r="U906" s="9"/>
      <c r="V906" s="9"/>
      <c r="W906" s="9"/>
    </row>
    <row r="907" spans="2:23" x14ac:dyDescent="0.25">
      <c r="B907" s="8"/>
      <c r="C907" s="8"/>
      <c r="D907" s="153"/>
      <c r="E907" s="8"/>
      <c r="F907" s="8"/>
      <c r="G907" s="8"/>
      <c r="H907" s="8"/>
      <c r="I907" s="8"/>
      <c r="J907" s="8"/>
      <c r="K907" s="8"/>
      <c r="L907" s="8"/>
      <c r="M907" s="8"/>
      <c r="N907" s="8"/>
      <c r="O907" s="8"/>
      <c r="P907" s="8"/>
      <c r="Q907" s="11"/>
      <c r="R907" s="11"/>
      <c r="T907" s="9"/>
      <c r="U907" s="9"/>
      <c r="V907" s="9"/>
      <c r="W907" s="9"/>
    </row>
    <row r="908" spans="2:23" x14ac:dyDescent="0.25">
      <c r="B908" s="8"/>
      <c r="C908" s="8"/>
      <c r="D908" s="153"/>
      <c r="E908" s="8"/>
      <c r="F908" s="8"/>
      <c r="G908" s="8"/>
      <c r="H908" s="8"/>
      <c r="I908" s="8"/>
      <c r="J908" s="8"/>
      <c r="K908" s="8"/>
      <c r="L908" s="8"/>
      <c r="M908" s="8"/>
      <c r="N908" s="8"/>
      <c r="O908" s="8"/>
      <c r="P908" s="8"/>
      <c r="Q908" s="11"/>
      <c r="R908" s="11"/>
      <c r="T908" s="9"/>
      <c r="U908" s="9"/>
      <c r="V908" s="9"/>
      <c r="W908" s="9"/>
    </row>
    <row r="909" spans="2:23" x14ac:dyDescent="0.25">
      <c r="B909" s="8"/>
      <c r="C909" s="8"/>
      <c r="D909" s="153"/>
      <c r="E909" s="8"/>
      <c r="F909" s="8"/>
      <c r="G909" s="8"/>
      <c r="H909" s="8"/>
      <c r="I909" s="8"/>
      <c r="J909" s="8"/>
      <c r="K909" s="8"/>
      <c r="L909" s="8"/>
      <c r="M909" s="8"/>
      <c r="N909" s="8"/>
      <c r="O909" s="8"/>
      <c r="P909" s="8"/>
      <c r="Q909" s="11"/>
      <c r="R909" s="11"/>
      <c r="T909" s="9"/>
      <c r="U909" s="9"/>
      <c r="V909" s="9"/>
      <c r="W909" s="9"/>
    </row>
    <row r="910" spans="2:23" x14ac:dyDescent="0.25">
      <c r="B910" s="8"/>
      <c r="C910" s="8"/>
      <c r="D910" s="153"/>
      <c r="E910" s="8"/>
      <c r="F910" s="8"/>
      <c r="G910" s="8"/>
      <c r="H910" s="8"/>
      <c r="I910" s="8"/>
      <c r="J910" s="8"/>
      <c r="K910" s="8"/>
      <c r="L910" s="8"/>
      <c r="M910" s="8"/>
      <c r="N910" s="8"/>
      <c r="O910" s="8"/>
      <c r="P910" s="8"/>
      <c r="Q910" s="11"/>
      <c r="R910" s="11"/>
      <c r="T910" s="9"/>
      <c r="U910" s="9"/>
      <c r="V910" s="9"/>
      <c r="W910" s="9"/>
    </row>
    <row r="911" spans="2:23" x14ac:dyDescent="0.25">
      <c r="B911" s="8"/>
      <c r="C911" s="8"/>
      <c r="D911" s="153"/>
      <c r="E911" s="8"/>
      <c r="F911" s="8"/>
      <c r="G911" s="8"/>
      <c r="H911" s="8"/>
      <c r="I911" s="8"/>
      <c r="J911" s="8"/>
      <c r="K911" s="8"/>
      <c r="L911" s="8"/>
      <c r="M911" s="8"/>
      <c r="N911" s="8"/>
      <c r="O911" s="8"/>
      <c r="P911" s="8"/>
      <c r="Q911" s="11"/>
      <c r="R911" s="11"/>
      <c r="T911" s="9"/>
      <c r="U911" s="9"/>
      <c r="V911" s="9"/>
      <c r="W911" s="9"/>
    </row>
    <row r="912" spans="2:23" x14ac:dyDescent="0.25">
      <c r="B912" s="8"/>
      <c r="C912" s="8"/>
      <c r="D912" s="153"/>
      <c r="E912" s="8"/>
      <c r="F912" s="8"/>
      <c r="G912" s="8"/>
      <c r="H912" s="8"/>
      <c r="I912" s="8"/>
      <c r="J912" s="8"/>
      <c r="K912" s="8"/>
      <c r="L912" s="8"/>
      <c r="M912" s="8"/>
      <c r="N912" s="8"/>
      <c r="O912" s="8"/>
      <c r="P912" s="8"/>
      <c r="Q912" s="11"/>
      <c r="R912" s="11"/>
      <c r="T912" s="9"/>
      <c r="U912" s="9"/>
      <c r="V912" s="9"/>
      <c r="W912" s="9"/>
    </row>
    <row r="913" spans="2:23" x14ac:dyDescent="0.25">
      <c r="B913" s="8"/>
      <c r="C913" s="8"/>
      <c r="D913" s="153"/>
      <c r="E913" s="8"/>
      <c r="F913" s="8"/>
      <c r="G913" s="8"/>
      <c r="H913" s="8"/>
      <c r="I913" s="8"/>
      <c r="J913" s="8"/>
      <c r="K913" s="8"/>
      <c r="L913" s="8"/>
      <c r="M913" s="8"/>
      <c r="N913" s="8"/>
      <c r="O913" s="8"/>
      <c r="P913" s="8"/>
      <c r="Q913" s="11"/>
      <c r="R913" s="11"/>
      <c r="T913" s="9"/>
      <c r="U913" s="9"/>
      <c r="V913" s="9"/>
      <c r="W913" s="9"/>
    </row>
    <row r="914" spans="2:23" x14ac:dyDescent="0.25">
      <c r="B914" s="8"/>
      <c r="C914" s="8"/>
      <c r="D914" s="153"/>
      <c r="E914" s="8"/>
      <c r="F914" s="8"/>
      <c r="G914" s="8"/>
      <c r="H914" s="8"/>
      <c r="I914" s="8"/>
      <c r="J914" s="8"/>
      <c r="K914" s="8"/>
      <c r="L914" s="8"/>
      <c r="M914" s="8"/>
      <c r="N914" s="8"/>
      <c r="O914" s="8"/>
      <c r="P914" s="8"/>
      <c r="Q914" s="11"/>
      <c r="R914" s="11"/>
      <c r="T914" s="9"/>
      <c r="U914" s="9"/>
      <c r="V914" s="9"/>
      <c r="W914" s="9"/>
    </row>
    <row r="915" spans="2:23" x14ac:dyDescent="0.25">
      <c r="B915" s="8"/>
      <c r="C915" s="8"/>
      <c r="D915" s="153"/>
      <c r="E915" s="8"/>
      <c r="F915" s="8"/>
      <c r="G915" s="8"/>
      <c r="H915" s="8"/>
      <c r="I915" s="8"/>
      <c r="J915" s="8"/>
      <c r="K915" s="8"/>
      <c r="L915" s="8"/>
      <c r="M915" s="8"/>
      <c r="N915" s="8"/>
      <c r="O915" s="8"/>
      <c r="P915" s="8"/>
      <c r="Q915" s="11"/>
      <c r="R915" s="11"/>
      <c r="T915" s="9"/>
      <c r="U915" s="9"/>
      <c r="V915" s="9"/>
      <c r="W915" s="9"/>
    </row>
    <row r="916" spans="2:23" x14ac:dyDescent="0.25">
      <c r="B916" s="8"/>
      <c r="C916" s="8"/>
      <c r="D916" s="153"/>
      <c r="E916" s="8"/>
      <c r="F916" s="8"/>
      <c r="G916" s="8"/>
      <c r="H916" s="8"/>
      <c r="I916" s="8"/>
      <c r="J916" s="8"/>
      <c r="K916" s="8"/>
      <c r="L916" s="8"/>
      <c r="M916" s="8"/>
      <c r="N916" s="8"/>
      <c r="O916" s="8"/>
      <c r="P916" s="8"/>
      <c r="Q916" s="11"/>
      <c r="R916" s="11"/>
      <c r="T916" s="9"/>
      <c r="U916" s="9"/>
      <c r="V916" s="9"/>
      <c r="W916" s="9"/>
    </row>
    <row r="917" spans="2:23" x14ac:dyDescent="0.25">
      <c r="B917" s="8"/>
      <c r="C917" s="8"/>
      <c r="D917" s="153"/>
      <c r="E917" s="8"/>
      <c r="F917" s="8"/>
      <c r="G917" s="8"/>
      <c r="H917" s="8"/>
      <c r="I917" s="8"/>
      <c r="J917" s="8"/>
      <c r="K917" s="8"/>
      <c r="L917" s="8"/>
      <c r="M917" s="8"/>
      <c r="N917" s="8"/>
      <c r="O917" s="8"/>
      <c r="P917" s="8"/>
      <c r="Q917" s="11"/>
      <c r="R917" s="11"/>
      <c r="T917" s="9"/>
      <c r="U917" s="9"/>
      <c r="V917" s="9"/>
      <c r="W917" s="9"/>
    </row>
    <row r="918" spans="2:23" x14ac:dyDescent="0.25">
      <c r="B918" s="8"/>
      <c r="C918" s="8"/>
      <c r="D918" s="153"/>
      <c r="E918" s="8"/>
      <c r="F918" s="8"/>
      <c r="G918" s="8"/>
      <c r="H918" s="8"/>
      <c r="I918" s="8"/>
      <c r="J918" s="8"/>
      <c r="K918" s="8"/>
      <c r="L918" s="8"/>
      <c r="M918" s="8"/>
      <c r="N918" s="8"/>
      <c r="O918" s="8"/>
      <c r="P918" s="8"/>
      <c r="Q918" s="11"/>
      <c r="R918" s="11"/>
      <c r="T918" s="9"/>
      <c r="U918" s="9"/>
      <c r="V918" s="9"/>
      <c r="W918" s="9"/>
    </row>
    <row r="919" spans="2:23" x14ac:dyDescent="0.25">
      <c r="B919" s="8"/>
      <c r="C919" s="8"/>
      <c r="D919" s="153"/>
      <c r="E919" s="8"/>
      <c r="F919" s="8"/>
      <c r="G919" s="8"/>
      <c r="H919" s="8"/>
      <c r="I919" s="8"/>
      <c r="J919" s="8"/>
      <c r="K919" s="8"/>
      <c r="L919" s="8"/>
      <c r="M919" s="8"/>
      <c r="N919" s="8"/>
      <c r="O919" s="8"/>
      <c r="P919" s="8"/>
      <c r="Q919" s="11"/>
      <c r="R919" s="11"/>
      <c r="T919" s="9"/>
      <c r="U919" s="9"/>
      <c r="V919" s="9"/>
      <c r="W919" s="9"/>
    </row>
    <row r="920" spans="2:23" x14ac:dyDescent="0.25">
      <c r="B920" s="8"/>
      <c r="C920" s="8"/>
      <c r="D920" s="153"/>
      <c r="E920" s="8"/>
      <c r="F920" s="8"/>
      <c r="G920" s="8"/>
      <c r="H920" s="8"/>
      <c r="I920" s="8"/>
      <c r="J920" s="8"/>
      <c r="K920" s="8"/>
      <c r="L920" s="8"/>
      <c r="M920" s="8"/>
      <c r="N920" s="8"/>
      <c r="O920" s="8"/>
      <c r="P920" s="8"/>
      <c r="Q920" s="11"/>
      <c r="R920" s="11"/>
      <c r="T920" s="9"/>
      <c r="U920" s="9"/>
      <c r="V920" s="9"/>
      <c r="W920" s="9"/>
    </row>
    <row r="921" spans="2:23" x14ac:dyDescent="0.25">
      <c r="B921" s="8"/>
      <c r="C921" s="8"/>
      <c r="D921" s="153"/>
      <c r="E921" s="8"/>
      <c r="F921" s="8"/>
      <c r="G921" s="8"/>
      <c r="H921" s="8"/>
      <c r="I921" s="8"/>
      <c r="J921" s="8"/>
      <c r="K921" s="8"/>
      <c r="L921" s="8"/>
      <c r="M921" s="8"/>
      <c r="N921" s="8"/>
      <c r="O921" s="8"/>
      <c r="P921" s="8"/>
      <c r="Q921" s="11"/>
      <c r="R921" s="11"/>
      <c r="T921" s="9"/>
      <c r="U921" s="9"/>
      <c r="V921" s="9"/>
      <c r="W921" s="9"/>
    </row>
    <row r="922" spans="2:23" x14ac:dyDescent="0.25">
      <c r="B922" s="8"/>
      <c r="C922" s="8"/>
      <c r="D922" s="153"/>
      <c r="E922" s="8"/>
      <c r="F922" s="8"/>
      <c r="G922" s="8"/>
      <c r="H922" s="8"/>
      <c r="I922" s="8"/>
      <c r="J922" s="8"/>
      <c r="K922" s="8"/>
      <c r="L922" s="8"/>
      <c r="M922" s="8"/>
      <c r="N922" s="8"/>
      <c r="O922" s="8"/>
      <c r="P922" s="8"/>
      <c r="Q922" s="11"/>
      <c r="R922" s="11"/>
      <c r="T922" s="9"/>
      <c r="U922" s="9"/>
      <c r="V922" s="9"/>
      <c r="W922" s="9"/>
    </row>
    <row r="923" spans="2:23" x14ac:dyDescent="0.25">
      <c r="B923" s="8"/>
      <c r="C923" s="8"/>
      <c r="D923" s="153"/>
      <c r="E923" s="8"/>
      <c r="F923" s="8"/>
      <c r="G923" s="8"/>
      <c r="H923" s="8"/>
      <c r="I923" s="8"/>
      <c r="J923" s="8"/>
      <c r="K923" s="8"/>
      <c r="L923" s="8"/>
      <c r="M923" s="8"/>
      <c r="N923" s="8"/>
      <c r="O923" s="8"/>
      <c r="P923" s="8"/>
      <c r="Q923" s="11"/>
      <c r="R923" s="11"/>
      <c r="T923" s="9"/>
      <c r="U923" s="9"/>
      <c r="V923" s="9"/>
      <c r="W923" s="9"/>
    </row>
    <row r="924" spans="2:23" x14ac:dyDescent="0.25">
      <c r="B924" s="8"/>
      <c r="C924" s="8"/>
      <c r="D924" s="153"/>
      <c r="E924" s="8"/>
      <c r="F924" s="8"/>
      <c r="G924" s="8"/>
      <c r="H924" s="8"/>
      <c r="I924" s="8"/>
      <c r="J924" s="8"/>
      <c r="K924" s="8"/>
      <c r="L924" s="8"/>
      <c r="M924" s="8"/>
      <c r="N924" s="8"/>
      <c r="O924" s="8"/>
      <c r="P924" s="8"/>
      <c r="Q924" s="11"/>
      <c r="R924" s="11"/>
      <c r="T924" s="9"/>
      <c r="U924" s="9"/>
      <c r="V924" s="9"/>
      <c r="W924" s="9"/>
    </row>
    <row r="925" spans="2:23" x14ac:dyDescent="0.25">
      <c r="B925" s="8"/>
      <c r="C925" s="8"/>
      <c r="D925" s="153"/>
      <c r="E925" s="8"/>
      <c r="F925" s="8"/>
      <c r="G925" s="8"/>
      <c r="H925" s="8"/>
      <c r="I925" s="8"/>
      <c r="J925" s="8"/>
      <c r="K925" s="8"/>
      <c r="L925" s="8"/>
      <c r="M925" s="8"/>
      <c r="N925" s="8"/>
      <c r="O925" s="8"/>
      <c r="P925" s="8"/>
      <c r="Q925" s="11"/>
      <c r="R925" s="11"/>
      <c r="T925" s="9"/>
      <c r="U925" s="9"/>
      <c r="V925" s="9"/>
      <c r="W925" s="9"/>
    </row>
    <row r="926" spans="2:23" x14ac:dyDescent="0.25">
      <c r="B926" s="8"/>
      <c r="C926" s="8"/>
      <c r="D926" s="153"/>
      <c r="E926" s="8"/>
      <c r="F926" s="8"/>
      <c r="G926" s="8"/>
      <c r="H926" s="8"/>
      <c r="I926" s="8"/>
      <c r="J926" s="8"/>
      <c r="K926" s="8"/>
      <c r="L926" s="8"/>
      <c r="M926" s="8"/>
      <c r="N926" s="8"/>
      <c r="O926" s="8"/>
      <c r="P926" s="8"/>
      <c r="Q926" s="11"/>
      <c r="R926" s="11"/>
      <c r="T926" s="9"/>
      <c r="U926" s="9"/>
      <c r="V926" s="9"/>
      <c r="W926" s="9"/>
    </row>
    <row r="927" spans="2:23" x14ac:dyDescent="0.25">
      <c r="B927" s="8"/>
      <c r="C927" s="8"/>
      <c r="D927" s="153"/>
      <c r="E927" s="8"/>
      <c r="F927" s="8"/>
      <c r="G927" s="8"/>
      <c r="H927" s="8"/>
      <c r="I927" s="8"/>
      <c r="J927" s="8"/>
      <c r="K927" s="8"/>
      <c r="L927" s="8"/>
      <c r="M927" s="8"/>
      <c r="N927" s="8"/>
      <c r="O927" s="8"/>
      <c r="P927" s="8"/>
      <c r="Q927" s="11"/>
      <c r="R927" s="11"/>
      <c r="T927" s="9"/>
      <c r="U927" s="9"/>
      <c r="V927" s="9"/>
      <c r="W927" s="9"/>
    </row>
    <row r="928" spans="2:23" x14ac:dyDescent="0.25">
      <c r="B928" s="8"/>
      <c r="C928" s="8"/>
      <c r="D928" s="153"/>
      <c r="E928" s="8"/>
      <c r="F928" s="8"/>
      <c r="G928" s="8"/>
      <c r="H928" s="8"/>
      <c r="I928" s="8"/>
      <c r="J928" s="8"/>
      <c r="K928" s="8"/>
      <c r="L928" s="8"/>
      <c r="M928" s="8"/>
      <c r="N928" s="8"/>
      <c r="O928" s="8"/>
      <c r="P928" s="8"/>
      <c r="Q928" s="11"/>
      <c r="R928" s="11"/>
      <c r="T928" s="9"/>
      <c r="U928" s="9"/>
      <c r="V928" s="9"/>
      <c r="W928" s="9"/>
    </row>
    <row r="929" spans="2:23" x14ac:dyDescent="0.25">
      <c r="B929" s="8"/>
      <c r="C929" s="8"/>
      <c r="D929" s="153"/>
      <c r="E929" s="8"/>
      <c r="F929" s="8"/>
      <c r="G929" s="8"/>
      <c r="H929" s="8"/>
      <c r="I929" s="8"/>
      <c r="J929" s="8"/>
      <c r="K929" s="8"/>
      <c r="L929" s="8"/>
      <c r="M929" s="8"/>
      <c r="N929" s="8"/>
      <c r="O929" s="8"/>
      <c r="P929" s="8"/>
      <c r="Q929" s="11"/>
      <c r="R929" s="11"/>
      <c r="T929" s="9"/>
      <c r="U929" s="9"/>
      <c r="V929" s="9"/>
      <c r="W929" s="9"/>
    </row>
    <row r="930" spans="2:23" x14ac:dyDescent="0.25">
      <c r="B930" s="8"/>
      <c r="C930" s="8"/>
      <c r="D930" s="153"/>
      <c r="E930" s="8"/>
      <c r="F930" s="8"/>
      <c r="G930" s="8"/>
      <c r="H930" s="8"/>
      <c r="I930" s="8"/>
      <c r="J930" s="8"/>
      <c r="K930" s="8"/>
      <c r="L930" s="8"/>
      <c r="M930" s="8"/>
      <c r="N930" s="8"/>
      <c r="O930" s="8"/>
      <c r="P930" s="8"/>
      <c r="Q930" s="11"/>
      <c r="R930" s="11"/>
      <c r="T930" s="9"/>
      <c r="U930" s="9"/>
      <c r="V930" s="9"/>
      <c r="W930" s="9"/>
    </row>
    <row r="931" spans="2:23" x14ac:dyDescent="0.25">
      <c r="B931" s="8"/>
      <c r="C931" s="8"/>
      <c r="D931" s="153"/>
      <c r="E931" s="8"/>
      <c r="F931" s="8"/>
      <c r="G931" s="8"/>
      <c r="H931" s="8"/>
      <c r="I931" s="8"/>
      <c r="J931" s="8"/>
      <c r="K931" s="8"/>
      <c r="L931" s="8"/>
      <c r="M931" s="8"/>
      <c r="N931" s="8"/>
      <c r="O931" s="8"/>
      <c r="P931" s="8"/>
      <c r="Q931" s="11"/>
      <c r="R931" s="11"/>
      <c r="T931" s="9"/>
      <c r="U931" s="9"/>
      <c r="V931" s="9"/>
      <c r="W931" s="9"/>
    </row>
    <row r="932" spans="2:23" x14ac:dyDescent="0.25">
      <c r="B932" s="8"/>
      <c r="C932" s="8"/>
      <c r="D932" s="153"/>
      <c r="E932" s="8"/>
      <c r="F932" s="8"/>
      <c r="G932" s="8"/>
      <c r="H932" s="8"/>
      <c r="I932" s="8"/>
      <c r="J932" s="8"/>
      <c r="K932" s="8"/>
      <c r="L932" s="8"/>
      <c r="M932" s="8"/>
      <c r="N932" s="8"/>
      <c r="O932" s="8"/>
      <c r="P932" s="8"/>
      <c r="Q932" s="11"/>
      <c r="R932" s="11"/>
      <c r="T932" s="9"/>
      <c r="U932" s="9"/>
      <c r="V932" s="9"/>
      <c r="W932" s="9"/>
    </row>
    <row r="933" spans="2:23" x14ac:dyDescent="0.25">
      <c r="B933" s="8"/>
      <c r="C933" s="8"/>
      <c r="D933" s="153"/>
      <c r="E933" s="8"/>
      <c r="F933" s="8"/>
      <c r="G933" s="8"/>
      <c r="H933" s="8"/>
      <c r="I933" s="8"/>
      <c r="J933" s="8"/>
      <c r="K933" s="8"/>
      <c r="L933" s="8"/>
      <c r="M933" s="8"/>
      <c r="N933" s="8"/>
      <c r="O933" s="8"/>
      <c r="P933" s="8"/>
      <c r="Q933" s="11"/>
      <c r="R933" s="11"/>
      <c r="T933" s="9"/>
      <c r="U933" s="9"/>
      <c r="V933" s="9"/>
      <c r="W933" s="9"/>
    </row>
    <row r="934" spans="2:23" x14ac:dyDescent="0.25">
      <c r="B934" s="8"/>
      <c r="C934" s="8"/>
      <c r="D934" s="153"/>
      <c r="E934" s="8"/>
      <c r="F934" s="8"/>
      <c r="G934" s="8"/>
      <c r="H934" s="8"/>
      <c r="I934" s="8"/>
      <c r="J934" s="8"/>
      <c r="K934" s="8"/>
      <c r="L934" s="8"/>
      <c r="M934" s="8"/>
      <c r="N934" s="8"/>
      <c r="O934" s="8"/>
      <c r="P934" s="8"/>
      <c r="Q934" s="11"/>
      <c r="R934" s="11"/>
      <c r="T934" s="9"/>
      <c r="U934" s="9"/>
      <c r="V934" s="9"/>
      <c r="W934" s="9"/>
    </row>
    <row r="935" spans="2:23" x14ac:dyDescent="0.25">
      <c r="B935" s="8"/>
      <c r="C935" s="8"/>
      <c r="D935" s="153"/>
      <c r="E935" s="8"/>
      <c r="F935" s="8"/>
      <c r="G935" s="8"/>
      <c r="H935" s="8"/>
      <c r="I935" s="8"/>
      <c r="J935" s="8"/>
      <c r="K935" s="8"/>
      <c r="L935" s="8"/>
      <c r="M935" s="8"/>
      <c r="N935" s="8"/>
      <c r="O935" s="8"/>
      <c r="P935" s="8"/>
      <c r="Q935" s="11"/>
      <c r="R935" s="11"/>
      <c r="T935" s="9"/>
      <c r="U935" s="9"/>
      <c r="V935" s="9"/>
      <c r="W935" s="9"/>
    </row>
    <row r="936" spans="2:23" x14ac:dyDescent="0.25">
      <c r="B936" s="8"/>
      <c r="C936" s="8"/>
      <c r="D936" s="153"/>
      <c r="E936" s="8"/>
      <c r="F936" s="8"/>
      <c r="G936" s="8"/>
      <c r="H936" s="8"/>
      <c r="I936" s="8"/>
      <c r="J936" s="8"/>
      <c r="K936" s="8"/>
      <c r="L936" s="8"/>
      <c r="M936" s="8"/>
      <c r="N936" s="8"/>
      <c r="O936" s="8"/>
      <c r="P936" s="8"/>
      <c r="Q936" s="11"/>
      <c r="R936" s="11"/>
      <c r="T936" s="9"/>
      <c r="U936" s="9"/>
      <c r="V936" s="9"/>
      <c r="W936" s="9"/>
    </row>
    <row r="937" spans="2:23" x14ac:dyDescent="0.25">
      <c r="B937" s="8"/>
      <c r="C937" s="8"/>
      <c r="D937" s="153"/>
      <c r="E937" s="8"/>
      <c r="F937" s="8"/>
      <c r="G937" s="8"/>
      <c r="H937" s="8"/>
      <c r="I937" s="8"/>
      <c r="J937" s="8"/>
      <c r="K937" s="8"/>
      <c r="L937" s="8"/>
      <c r="M937" s="8"/>
      <c r="N937" s="8"/>
      <c r="O937" s="8"/>
      <c r="P937" s="8"/>
      <c r="Q937" s="11"/>
      <c r="R937" s="11"/>
      <c r="T937" s="9"/>
      <c r="U937" s="9"/>
      <c r="V937" s="9"/>
      <c r="W937" s="9"/>
    </row>
    <row r="938" spans="2:23" x14ac:dyDescent="0.25">
      <c r="B938" s="8"/>
      <c r="C938" s="8"/>
      <c r="D938" s="153"/>
      <c r="E938" s="8"/>
      <c r="F938" s="8"/>
      <c r="G938" s="8"/>
      <c r="H938" s="8"/>
      <c r="I938" s="8"/>
      <c r="J938" s="8"/>
      <c r="K938" s="8"/>
      <c r="L938" s="8"/>
      <c r="M938" s="8"/>
      <c r="N938" s="8"/>
      <c r="O938" s="8"/>
      <c r="P938" s="8"/>
      <c r="Q938" s="11"/>
      <c r="R938" s="11"/>
      <c r="T938" s="9"/>
      <c r="U938" s="9"/>
      <c r="V938" s="9"/>
      <c r="W938" s="9"/>
    </row>
    <row r="939" spans="2:23" x14ac:dyDescent="0.25">
      <c r="B939" s="8"/>
      <c r="C939" s="8"/>
      <c r="D939" s="153"/>
      <c r="E939" s="8"/>
      <c r="F939" s="8"/>
      <c r="G939" s="8"/>
      <c r="H939" s="8"/>
      <c r="I939" s="8"/>
      <c r="J939" s="8"/>
      <c r="K939" s="8"/>
      <c r="L939" s="8"/>
      <c r="M939" s="8"/>
      <c r="N939" s="8"/>
      <c r="O939" s="8"/>
      <c r="P939" s="8"/>
      <c r="Q939" s="11"/>
      <c r="R939" s="11"/>
      <c r="T939" s="9"/>
      <c r="U939" s="9"/>
      <c r="V939" s="9"/>
      <c r="W939" s="9"/>
    </row>
    <row r="940" spans="2:23" x14ac:dyDescent="0.25">
      <c r="B940" s="8"/>
      <c r="C940" s="8"/>
      <c r="D940" s="153"/>
      <c r="E940" s="8"/>
      <c r="F940" s="8"/>
      <c r="G940" s="8"/>
      <c r="H940" s="8"/>
      <c r="I940" s="8"/>
      <c r="J940" s="8"/>
      <c r="K940" s="8"/>
      <c r="L940" s="8"/>
      <c r="M940" s="8"/>
      <c r="N940" s="8"/>
      <c r="O940" s="8"/>
      <c r="P940" s="8"/>
      <c r="Q940" s="11"/>
      <c r="R940" s="11"/>
      <c r="T940" s="9"/>
      <c r="U940" s="9"/>
      <c r="V940" s="9"/>
      <c r="W940" s="9"/>
    </row>
    <row r="941" spans="2:23" x14ac:dyDescent="0.25">
      <c r="B941" s="8"/>
      <c r="C941" s="8"/>
      <c r="D941" s="153"/>
      <c r="E941" s="8"/>
      <c r="F941" s="8"/>
      <c r="G941" s="8"/>
      <c r="H941" s="8"/>
      <c r="I941" s="8"/>
      <c r="J941" s="8"/>
      <c r="K941" s="8"/>
      <c r="L941" s="8"/>
      <c r="M941" s="8"/>
      <c r="N941" s="8"/>
      <c r="O941" s="8"/>
      <c r="P941" s="8"/>
      <c r="Q941" s="11"/>
      <c r="R941" s="11"/>
      <c r="T941" s="9"/>
      <c r="U941" s="9"/>
      <c r="V941" s="9"/>
      <c r="W941" s="9"/>
    </row>
    <row r="942" spans="2:23" x14ac:dyDescent="0.25">
      <c r="B942" s="8"/>
      <c r="C942" s="8"/>
      <c r="D942" s="153"/>
      <c r="E942" s="8"/>
      <c r="F942" s="8"/>
      <c r="G942" s="8"/>
      <c r="H942" s="8"/>
      <c r="I942" s="8"/>
      <c r="J942" s="8"/>
      <c r="K942" s="8"/>
      <c r="L942" s="8"/>
      <c r="M942" s="8"/>
      <c r="N942" s="8"/>
      <c r="O942" s="8"/>
      <c r="P942" s="8"/>
      <c r="Q942" s="11"/>
      <c r="R942" s="11"/>
      <c r="T942" s="9"/>
      <c r="U942" s="9"/>
      <c r="V942" s="9"/>
      <c r="W942" s="9"/>
    </row>
    <row r="943" spans="2:23" x14ac:dyDescent="0.25">
      <c r="B943" s="8"/>
      <c r="C943" s="8"/>
      <c r="D943" s="153"/>
      <c r="E943" s="8"/>
      <c r="F943" s="8"/>
      <c r="G943" s="8"/>
      <c r="H943" s="8"/>
      <c r="I943" s="8"/>
      <c r="J943" s="8"/>
      <c r="K943" s="8"/>
      <c r="L943" s="8"/>
      <c r="M943" s="8"/>
      <c r="N943" s="8"/>
      <c r="O943" s="8"/>
      <c r="P943" s="8"/>
      <c r="Q943" s="11"/>
      <c r="R943" s="11"/>
      <c r="T943" s="9"/>
      <c r="U943" s="9"/>
      <c r="V943" s="9"/>
      <c r="W943" s="9"/>
    </row>
    <row r="944" spans="2:23" x14ac:dyDescent="0.25">
      <c r="B944" s="8"/>
      <c r="C944" s="8"/>
      <c r="D944" s="153"/>
      <c r="E944" s="8"/>
      <c r="F944" s="8"/>
      <c r="G944" s="8"/>
      <c r="H944" s="8"/>
      <c r="I944" s="8"/>
      <c r="J944" s="8"/>
      <c r="K944" s="8"/>
      <c r="L944" s="8"/>
      <c r="M944" s="8"/>
      <c r="N944" s="8"/>
      <c r="O944" s="8"/>
      <c r="P944" s="8"/>
      <c r="Q944" s="11"/>
      <c r="R944" s="11"/>
      <c r="T944" s="9"/>
      <c r="U944" s="9"/>
      <c r="V944" s="9"/>
      <c r="W944" s="9"/>
    </row>
    <row r="945" spans="2:23" x14ac:dyDescent="0.25">
      <c r="B945" s="8"/>
      <c r="C945" s="8"/>
      <c r="D945" s="153"/>
      <c r="E945" s="8"/>
      <c r="F945" s="8"/>
      <c r="G945" s="8"/>
      <c r="H945" s="8"/>
      <c r="I945" s="8"/>
      <c r="J945" s="8"/>
      <c r="K945" s="8"/>
      <c r="L945" s="8"/>
      <c r="M945" s="8"/>
      <c r="N945" s="8"/>
      <c r="O945" s="8"/>
      <c r="P945" s="8"/>
      <c r="Q945" s="11"/>
      <c r="R945" s="11"/>
      <c r="T945" s="9"/>
      <c r="U945" s="9"/>
      <c r="V945" s="9"/>
      <c r="W945" s="9"/>
    </row>
    <row r="946" spans="2:23" x14ac:dyDescent="0.25">
      <c r="B946" s="8"/>
      <c r="C946" s="8"/>
      <c r="D946" s="153"/>
      <c r="E946" s="8"/>
      <c r="F946" s="8"/>
      <c r="G946" s="8"/>
      <c r="H946" s="8"/>
      <c r="I946" s="8"/>
      <c r="J946" s="8"/>
      <c r="K946" s="8"/>
      <c r="L946" s="8"/>
      <c r="M946" s="8"/>
      <c r="N946" s="8"/>
      <c r="O946" s="8"/>
      <c r="P946" s="8"/>
      <c r="Q946" s="11"/>
      <c r="R946" s="11"/>
      <c r="T946" s="9"/>
      <c r="U946" s="9"/>
      <c r="V946" s="9"/>
      <c r="W946" s="9"/>
    </row>
    <row r="947" spans="2:23" x14ac:dyDescent="0.25">
      <c r="B947" s="8"/>
      <c r="C947" s="8"/>
      <c r="D947" s="153"/>
      <c r="E947" s="8"/>
      <c r="F947" s="8"/>
      <c r="G947" s="8"/>
      <c r="H947" s="8"/>
      <c r="I947" s="8"/>
      <c r="J947" s="8"/>
      <c r="K947" s="8"/>
      <c r="L947" s="8"/>
      <c r="M947" s="8"/>
      <c r="N947" s="8"/>
      <c r="O947" s="8"/>
      <c r="P947" s="8"/>
      <c r="Q947" s="11"/>
      <c r="R947" s="11"/>
      <c r="T947" s="9"/>
      <c r="U947" s="9"/>
      <c r="V947" s="9"/>
      <c r="W947" s="9"/>
    </row>
    <row r="948" spans="2:23" x14ac:dyDescent="0.25">
      <c r="B948" s="8"/>
      <c r="C948" s="8"/>
      <c r="D948" s="153"/>
      <c r="E948" s="8"/>
      <c r="F948" s="8"/>
      <c r="G948" s="8"/>
      <c r="H948" s="8"/>
      <c r="I948" s="8"/>
      <c r="J948" s="8"/>
      <c r="K948" s="8"/>
      <c r="L948" s="8"/>
      <c r="M948" s="8"/>
      <c r="N948" s="8"/>
      <c r="O948" s="8"/>
      <c r="P948" s="8"/>
      <c r="Q948" s="11"/>
      <c r="R948" s="11"/>
      <c r="T948" s="9"/>
      <c r="U948" s="9"/>
      <c r="V948" s="9"/>
      <c r="W948" s="9"/>
    </row>
    <row r="949" spans="2:23" x14ac:dyDescent="0.25">
      <c r="B949" s="8"/>
      <c r="C949" s="8"/>
      <c r="D949" s="153"/>
      <c r="E949" s="8"/>
      <c r="F949" s="8"/>
      <c r="G949" s="8"/>
      <c r="H949" s="8"/>
      <c r="I949" s="8"/>
      <c r="J949" s="8"/>
      <c r="K949" s="8"/>
      <c r="L949" s="8"/>
      <c r="M949" s="8"/>
      <c r="N949" s="8"/>
      <c r="O949" s="8"/>
      <c r="P949" s="8"/>
      <c r="Q949" s="11"/>
      <c r="R949" s="11"/>
      <c r="T949" s="9"/>
      <c r="U949" s="9"/>
      <c r="V949" s="9"/>
      <c r="W949" s="9"/>
    </row>
    <row r="950" spans="2:23" x14ac:dyDescent="0.25">
      <c r="B950" s="8"/>
      <c r="C950" s="8"/>
      <c r="D950" s="153"/>
      <c r="E950" s="8"/>
      <c r="F950" s="8"/>
      <c r="G950" s="8"/>
      <c r="H950" s="8"/>
      <c r="I950" s="8"/>
      <c r="J950" s="8"/>
      <c r="K950" s="8"/>
      <c r="L950" s="8"/>
      <c r="M950" s="8"/>
      <c r="N950" s="8"/>
      <c r="O950" s="8"/>
      <c r="P950" s="8"/>
      <c r="Q950" s="11"/>
      <c r="R950" s="11"/>
      <c r="T950" s="9"/>
      <c r="U950" s="9"/>
      <c r="V950" s="9"/>
      <c r="W950" s="9"/>
    </row>
    <row r="951" spans="2:23" x14ac:dyDescent="0.25">
      <c r="B951" s="8"/>
      <c r="C951" s="8"/>
      <c r="D951" s="153"/>
      <c r="E951" s="8"/>
      <c r="F951" s="8"/>
      <c r="G951" s="8"/>
      <c r="H951" s="8"/>
      <c r="I951" s="8"/>
      <c r="J951" s="8"/>
      <c r="K951" s="8"/>
      <c r="L951" s="8"/>
      <c r="M951" s="8"/>
      <c r="N951" s="8"/>
      <c r="O951" s="8"/>
      <c r="P951" s="8"/>
      <c r="Q951" s="11"/>
      <c r="R951" s="11"/>
      <c r="T951" s="9"/>
      <c r="U951" s="9"/>
      <c r="V951" s="9"/>
      <c r="W951" s="9"/>
    </row>
    <row r="952" spans="2:23" x14ac:dyDescent="0.25">
      <c r="B952" s="8"/>
      <c r="C952" s="8"/>
      <c r="D952" s="153"/>
      <c r="E952" s="8"/>
      <c r="F952" s="8"/>
      <c r="G952" s="8"/>
      <c r="H952" s="8"/>
      <c r="I952" s="8"/>
      <c r="J952" s="8"/>
      <c r="K952" s="8"/>
      <c r="L952" s="8"/>
      <c r="M952" s="8"/>
      <c r="N952" s="8"/>
      <c r="O952" s="8"/>
      <c r="P952" s="8"/>
      <c r="Q952" s="11"/>
      <c r="R952" s="11"/>
      <c r="T952" s="9"/>
      <c r="U952" s="9"/>
      <c r="V952" s="9"/>
      <c r="W952" s="9"/>
    </row>
    <row r="953" spans="2:23" x14ac:dyDescent="0.25">
      <c r="B953" s="8"/>
      <c r="C953" s="8"/>
      <c r="D953" s="153"/>
      <c r="E953" s="8"/>
      <c r="F953" s="8"/>
      <c r="G953" s="8"/>
      <c r="H953" s="8"/>
      <c r="I953" s="8"/>
      <c r="J953" s="8"/>
      <c r="K953" s="8"/>
      <c r="L953" s="8"/>
      <c r="M953" s="8"/>
      <c r="N953" s="8"/>
      <c r="O953" s="8"/>
      <c r="P953" s="8"/>
      <c r="Q953" s="11"/>
      <c r="R953" s="11"/>
      <c r="T953" s="9"/>
      <c r="U953" s="9"/>
      <c r="V953" s="9"/>
      <c r="W953" s="9"/>
    </row>
    <row r="954" spans="2:23" x14ac:dyDescent="0.25">
      <c r="B954" s="8"/>
      <c r="C954" s="8"/>
      <c r="D954" s="153"/>
      <c r="E954" s="8"/>
      <c r="F954" s="8"/>
      <c r="G954" s="8"/>
      <c r="H954" s="8"/>
      <c r="I954" s="8"/>
      <c r="J954" s="8"/>
      <c r="K954" s="8"/>
      <c r="L954" s="8"/>
      <c r="M954" s="8"/>
      <c r="N954" s="8"/>
      <c r="O954" s="8"/>
      <c r="P954" s="8"/>
      <c r="Q954" s="11"/>
      <c r="R954" s="11"/>
      <c r="T954" s="9"/>
      <c r="U954" s="9"/>
      <c r="V954" s="9"/>
      <c r="W954" s="9"/>
    </row>
    <row r="955" spans="2:23" x14ac:dyDescent="0.25">
      <c r="B955" s="8"/>
      <c r="C955" s="8"/>
      <c r="D955" s="153"/>
      <c r="E955" s="8"/>
      <c r="F955" s="8"/>
      <c r="G955" s="8"/>
      <c r="H955" s="8"/>
      <c r="I955" s="8"/>
      <c r="J955" s="8"/>
      <c r="K955" s="8"/>
      <c r="L955" s="8"/>
      <c r="M955" s="8"/>
      <c r="N955" s="8"/>
      <c r="O955" s="8"/>
      <c r="P955" s="8"/>
      <c r="Q955" s="11"/>
      <c r="R955" s="11"/>
      <c r="T955" s="9"/>
      <c r="U955" s="9"/>
      <c r="V955" s="9"/>
      <c r="W955" s="9"/>
    </row>
    <row r="956" spans="2:23" x14ac:dyDescent="0.25">
      <c r="B956" s="8"/>
      <c r="C956" s="8"/>
      <c r="D956" s="153"/>
      <c r="E956" s="8"/>
      <c r="F956" s="8"/>
      <c r="G956" s="8"/>
      <c r="H956" s="8"/>
      <c r="I956" s="8"/>
      <c r="J956" s="8"/>
      <c r="K956" s="8"/>
      <c r="L956" s="8"/>
      <c r="M956" s="8"/>
      <c r="N956" s="8"/>
      <c r="O956" s="8"/>
      <c r="P956" s="8"/>
      <c r="Q956" s="11"/>
      <c r="R956" s="11"/>
      <c r="T956" s="9"/>
      <c r="U956" s="9"/>
      <c r="V956" s="9"/>
      <c r="W956" s="9"/>
    </row>
    <row r="957" spans="2:23" x14ac:dyDescent="0.25">
      <c r="B957" s="8"/>
      <c r="C957" s="8"/>
      <c r="D957" s="153"/>
      <c r="E957" s="8"/>
      <c r="F957" s="8"/>
      <c r="G957" s="8"/>
      <c r="H957" s="8"/>
      <c r="I957" s="8"/>
      <c r="J957" s="8"/>
      <c r="K957" s="8"/>
      <c r="L957" s="8"/>
      <c r="M957" s="8"/>
      <c r="N957" s="8"/>
      <c r="O957" s="8"/>
      <c r="P957" s="8"/>
      <c r="Q957" s="11"/>
      <c r="R957" s="11"/>
      <c r="T957" s="9"/>
      <c r="U957" s="9"/>
      <c r="V957" s="9"/>
      <c r="W957" s="9"/>
    </row>
    <row r="958" spans="2:23" x14ac:dyDescent="0.25">
      <c r="B958" s="8"/>
      <c r="C958" s="8"/>
      <c r="D958" s="153"/>
      <c r="E958" s="8"/>
      <c r="F958" s="8"/>
      <c r="G958" s="8"/>
      <c r="H958" s="8"/>
      <c r="I958" s="8"/>
      <c r="J958" s="8"/>
      <c r="K958" s="8"/>
      <c r="L958" s="8"/>
      <c r="M958" s="8"/>
      <c r="N958" s="8"/>
      <c r="O958" s="8"/>
      <c r="P958" s="8"/>
      <c r="Q958" s="11"/>
      <c r="R958" s="11"/>
      <c r="T958" s="9"/>
      <c r="U958" s="9"/>
      <c r="V958" s="9"/>
      <c r="W958" s="9"/>
    </row>
    <row r="959" spans="2:23" x14ac:dyDescent="0.25">
      <c r="B959" s="8"/>
      <c r="C959" s="8"/>
      <c r="D959" s="153"/>
      <c r="E959" s="8"/>
      <c r="F959" s="8"/>
      <c r="G959" s="8"/>
      <c r="H959" s="8"/>
      <c r="I959" s="8"/>
      <c r="J959" s="8"/>
      <c r="K959" s="8"/>
      <c r="L959" s="8"/>
      <c r="M959" s="8"/>
      <c r="N959" s="8"/>
      <c r="O959" s="8"/>
      <c r="P959" s="8"/>
      <c r="Q959" s="11"/>
      <c r="R959" s="11"/>
      <c r="T959" s="9"/>
      <c r="U959" s="9"/>
      <c r="V959" s="9"/>
      <c r="W959" s="9"/>
    </row>
    <row r="960" spans="2:23" x14ac:dyDescent="0.25">
      <c r="B960" s="8"/>
      <c r="C960" s="8"/>
      <c r="D960" s="153"/>
      <c r="E960" s="8"/>
      <c r="F960" s="8"/>
      <c r="G960" s="8"/>
      <c r="H960" s="8"/>
      <c r="I960" s="8"/>
      <c r="J960" s="8"/>
      <c r="K960" s="8"/>
      <c r="L960" s="8"/>
      <c r="M960" s="8"/>
      <c r="N960" s="8"/>
      <c r="O960" s="8"/>
      <c r="P960" s="8"/>
      <c r="Q960" s="11"/>
      <c r="R960" s="11"/>
      <c r="T960" s="9"/>
      <c r="U960" s="9"/>
      <c r="V960" s="9"/>
      <c r="W960" s="9"/>
    </row>
    <row r="961" spans="2:23" x14ac:dyDescent="0.25">
      <c r="B961" s="8"/>
      <c r="C961" s="8"/>
      <c r="D961" s="153"/>
      <c r="E961" s="8"/>
      <c r="F961" s="8"/>
      <c r="G961" s="8"/>
      <c r="H961" s="8"/>
      <c r="I961" s="8"/>
      <c r="J961" s="8"/>
      <c r="K961" s="8"/>
      <c r="L961" s="8"/>
      <c r="M961" s="8"/>
      <c r="N961" s="8"/>
      <c r="O961" s="8"/>
      <c r="P961" s="8"/>
      <c r="Q961" s="11"/>
      <c r="R961" s="11"/>
      <c r="T961" s="9"/>
      <c r="U961" s="9"/>
      <c r="V961" s="9"/>
      <c r="W961" s="9"/>
    </row>
    <row r="962" spans="2:23" x14ac:dyDescent="0.25">
      <c r="B962" s="8"/>
      <c r="C962" s="8"/>
      <c r="D962" s="153"/>
      <c r="E962" s="8"/>
      <c r="F962" s="8"/>
      <c r="G962" s="8"/>
      <c r="H962" s="8"/>
      <c r="I962" s="8"/>
      <c r="J962" s="8"/>
      <c r="K962" s="8"/>
      <c r="L962" s="8"/>
      <c r="M962" s="8"/>
      <c r="N962" s="8"/>
      <c r="O962" s="8"/>
      <c r="P962" s="8"/>
      <c r="Q962" s="11"/>
      <c r="R962" s="11"/>
      <c r="T962" s="9"/>
      <c r="U962" s="9"/>
      <c r="V962" s="9"/>
      <c r="W962" s="9"/>
    </row>
    <row r="963" spans="2:23" x14ac:dyDescent="0.25">
      <c r="B963" s="8"/>
      <c r="C963" s="8"/>
      <c r="D963" s="153"/>
      <c r="E963" s="8"/>
      <c r="F963" s="8"/>
      <c r="G963" s="8"/>
      <c r="H963" s="8"/>
      <c r="I963" s="8"/>
      <c r="J963" s="8"/>
      <c r="K963" s="8"/>
      <c r="L963" s="8"/>
      <c r="M963" s="8"/>
      <c r="N963" s="8"/>
      <c r="O963" s="8"/>
      <c r="P963" s="8"/>
      <c r="Q963" s="11"/>
      <c r="R963" s="11"/>
      <c r="T963" s="9"/>
      <c r="U963" s="9"/>
      <c r="V963" s="9"/>
      <c r="W963" s="9"/>
    </row>
    <row r="964" spans="2:23" x14ac:dyDescent="0.25">
      <c r="B964" s="8"/>
      <c r="C964" s="8"/>
      <c r="D964" s="153"/>
      <c r="E964" s="8"/>
      <c r="F964" s="8"/>
      <c r="G964" s="8"/>
      <c r="H964" s="8"/>
      <c r="I964" s="8"/>
      <c r="J964" s="8"/>
      <c r="K964" s="8"/>
      <c r="L964" s="8"/>
      <c r="M964" s="8"/>
      <c r="N964" s="8"/>
      <c r="O964" s="8"/>
      <c r="P964" s="8"/>
      <c r="Q964" s="11"/>
      <c r="R964" s="11"/>
      <c r="T964" s="9"/>
      <c r="U964" s="9"/>
      <c r="V964" s="9"/>
      <c r="W964" s="9"/>
    </row>
    <row r="965" spans="2:23" x14ac:dyDescent="0.25">
      <c r="B965" s="8"/>
      <c r="C965" s="8"/>
      <c r="D965" s="153"/>
      <c r="E965" s="8"/>
      <c r="F965" s="8"/>
      <c r="G965" s="8"/>
      <c r="H965" s="8"/>
      <c r="I965" s="8"/>
      <c r="J965" s="8"/>
      <c r="K965" s="8"/>
      <c r="L965" s="8"/>
      <c r="M965" s="8"/>
      <c r="N965" s="8"/>
      <c r="O965" s="8"/>
      <c r="P965" s="8"/>
      <c r="Q965" s="11"/>
      <c r="R965" s="11"/>
      <c r="T965" s="9"/>
      <c r="U965" s="9"/>
      <c r="V965" s="9"/>
      <c r="W965" s="9"/>
    </row>
    <row r="966" spans="2:23" x14ac:dyDescent="0.25">
      <c r="B966" s="8"/>
      <c r="C966" s="8"/>
      <c r="D966" s="153"/>
      <c r="E966" s="8"/>
      <c r="F966" s="8"/>
      <c r="G966" s="8"/>
      <c r="H966" s="8"/>
      <c r="I966" s="8"/>
      <c r="J966" s="8"/>
      <c r="K966" s="8"/>
      <c r="L966" s="8"/>
      <c r="M966" s="8"/>
      <c r="N966" s="8"/>
      <c r="O966" s="8"/>
      <c r="P966" s="8"/>
      <c r="Q966" s="11"/>
      <c r="R966" s="11"/>
      <c r="T966" s="9"/>
      <c r="U966" s="9"/>
      <c r="V966" s="9"/>
      <c r="W966" s="9"/>
    </row>
    <row r="967" spans="2:23" x14ac:dyDescent="0.25">
      <c r="B967" s="8"/>
      <c r="C967" s="8"/>
      <c r="D967" s="153"/>
      <c r="E967" s="8"/>
      <c r="F967" s="8"/>
      <c r="G967" s="8"/>
      <c r="H967" s="8"/>
      <c r="I967" s="8"/>
      <c r="J967" s="8"/>
      <c r="K967" s="8"/>
      <c r="L967" s="8"/>
      <c r="M967" s="8"/>
      <c r="N967" s="8"/>
      <c r="O967" s="8"/>
      <c r="P967" s="8"/>
      <c r="Q967" s="11"/>
      <c r="R967" s="11"/>
      <c r="T967" s="9"/>
      <c r="U967" s="9"/>
      <c r="V967" s="9"/>
      <c r="W967" s="9"/>
    </row>
    <row r="968" spans="2:23" x14ac:dyDescent="0.25">
      <c r="B968" s="8"/>
      <c r="C968" s="8"/>
      <c r="D968" s="153"/>
      <c r="E968" s="8"/>
      <c r="F968" s="8"/>
      <c r="G968" s="8"/>
      <c r="H968" s="8"/>
      <c r="I968" s="8"/>
      <c r="J968" s="8"/>
      <c r="K968" s="8"/>
      <c r="L968" s="8"/>
      <c r="M968" s="8"/>
      <c r="N968" s="8"/>
      <c r="O968" s="8"/>
      <c r="P968" s="8"/>
      <c r="Q968" s="11"/>
      <c r="R968" s="11"/>
      <c r="T968" s="9"/>
      <c r="U968" s="9"/>
      <c r="V968" s="9"/>
      <c r="W968" s="9"/>
    </row>
    <row r="969" spans="2:23" x14ac:dyDescent="0.25">
      <c r="B969" s="8"/>
      <c r="C969" s="8"/>
      <c r="D969" s="153"/>
      <c r="E969" s="8"/>
      <c r="F969" s="8"/>
      <c r="G969" s="8"/>
      <c r="H969" s="8"/>
      <c r="I969" s="8"/>
      <c r="J969" s="8"/>
      <c r="K969" s="8"/>
      <c r="L969" s="8"/>
      <c r="M969" s="8"/>
      <c r="N969" s="8"/>
      <c r="O969" s="8"/>
      <c r="P969" s="8"/>
      <c r="Q969" s="11"/>
      <c r="R969" s="11"/>
      <c r="T969" s="9"/>
      <c r="U969" s="9"/>
      <c r="V969" s="9"/>
      <c r="W969" s="9"/>
    </row>
    <row r="970" spans="2:23" x14ac:dyDescent="0.25">
      <c r="B970" s="8"/>
      <c r="C970" s="8"/>
      <c r="D970" s="153"/>
      <c r="E970" s="8"/>
      <c r="F970" s="8"/>
      <c r="G970" s="8"/>
      <c r="H970" s="8"/>
      <c r="I970" s="8"/>
      <c r="J970" s="8"/>
      <c r="K970" s="8"/>
      <c r="L970" s="8"/>
      <c r="M970" s="8"/>
      <c r="N970" s="8"/>
      <c r="O970" s="8"/>
      <c r="P970" s="8"/>
      <c r="Q970" s="11"/>
      <c r="R970" s="11"/>
      <c r="T970" s="9"/>
      <c r="U970" s="9"/>
      <c r="V970" s="9"/>
      <c r="W970" s="9"/>
    </row>
    <row r="971" spans="2:23" x14ac:dyDescent="0.25">
      <c r="B971" s="8"/>
      <c r="C971" s="8"/>
      <c r="D971" s="153"/>
      <c r="E971" s="8"/>
      <c r="F971" s="8"/>
      <c r="G971" s="8"/>
      <c r="H971" s="8"/>
      <c r="I971" s="8"/>
      <c r="J971" s="8"/>
      <c r="K971" s="8"/>
      <c r="L971" s="8"/>
      <c r="M971" s="8"/>
      <c r="N971" s="8"/>
      <c r="O971" s="8"/>
      <c r="P971" s="8"/>
      <c r="Q971" s="11"/>
      <c r="R971" s="11"/>
      <c r="T971" s="9"/>
      <c r="U971" s="9"/>
      <c r="V971" s="9"/>
      <c r="W971" s="9"/>
    </row>
    <row r="972" spans="2:23" x14ac:dyDescent="0.25">
      <c r="B972" s="8"/>
      <c r="C972" s="8"/>
      <c r="D972" s="153"/>
      <c r="E972" s="8"/>
      <c r="F972" s="8"/>
      <c r="G972" s="8"/>
      <c r="H972" s="8"/>
      <c r="I972" s="8"/>
      <c r="J972" s="8"/>
      <c r="K972" s="8"/>
      <c r="L972" s="8"/>
      <c r="M972" s="8"/>
      <c r="N972" s="8"/>
      <c r="O972" s="8"/>
      <c r="P972" s="8"/>
      <c r="Q972" s="11"/>
      <c r="R972" s="11"/>
      <c r="T972" s="9"/>
      <c r="U972" s="9"/>
      <c r="V972" s="9"/>
      <c r="W972" s="9"/>
    </row>
    <row r="973" spans="2:23" x14ac:dyDescent="0.25">
      <c r="B973" s="8"/>
      <c r="C973" s="8"/>
      <c r="D973" s="153"/>
      <c r="E973" s="8"/>
      <c r="F973" s="8"/>
      <c r="G973" s="8"/>
      <c r="H973" s="8"/>
      <c r="I973" s="8"/>
      <c r="J973" s="8"/>
      <c r="K973" s="8"/>
      <c r="L973" s="8"/>
      <c r="M973" s="8"/>
      <c r="N973" s="8"/>
      <c r="O973" s="8"/>
      <c r="P973" s="8"/>
      <c r="Q973" s="11"/>
      <c r="R973" s="11"/>
      <c r="T973" s="9"/>
      <c r="U973" s="9"/>
      <c r="V973" s="9"/>
      <c r="W973" s="9"/>
    </row>
    <row r="974" spans="2:23" x14ac:dyDescent="0.25">
      <c r="B974" s="8"/>
      <c r="C974" s="8"/>
      <c r="D974" s="153"/>
      <c r="E974" s="8"/>
      <c r="F974" s="8"/>
      <c r="G974" s="8"/>
      <c r="H974" s="8"/>
      <c r="I974" s="8"/>
      <c r="J974" s="8"/>
      <c r="K974" s="8"/>
      <c r="L974" s="8"/>
      <c r="M974" s="8"/>
      <c r="N974" s="8"/>
      <c r="O974" s="8"/>
      <c r="P974" s="8"/>
      <c r="Q974" s="11"/>
      <c r="R974" s="11"/>
      <c r="T974" s="9"/>
      <c r="U974" s="9"/>
      <c r="V974" s="9"/>
      <c r="W974" s="9"/>
    </row>
    <row r="975" spans="2:23" x14ac:dyDescent="0.25">
      <c r="B975" s="8"/>
      <c r="C975" s="8"/>
      <c r="D975" s="153"/>
      <c r="E975" s="8"/>
      <c r="F975" s="8"/>
      <c r="G975" s="8"/>
      <c r="H975" s="8"/>
      <c r="I975" s="8"/>
      <c r="J975" s="8"/>
      <c r="K975" s="8"/>
      <c r="L975" s="8"/>
      <c r="M975" s="8"/>
      <c r="N975" s="8"/>
      <c r="O975" s="8"/>
      <c r="P975" s="8"/>
      <c r="Q975" s="11"/>
      <c r="R975" s="11"/>
      <c r="T975" s="9"/>
      <c r="U975" s="9"/>
      <c r="V975" s="9"/>
      <c r="W975" s="9"/>
    </row>
    <row r="976" spans="2:23" x14ac:dyDescent="0.25">
      <c r="B976" s="8"/>
      <c r="C976" s="8"/>
      <c r="D976" s="153"/>
      <c r="E976" s="8"/>
      <c r="F976" s="8"/>
      <c r="G976" s="8"/>
      <c r="H976" s="8"/>
      <c r="I976" s="8"/>
      <c r="J976" s="8"/>
      <c r="K976" s="8"/>
      <c r="L976" s="8"/>
      <c r="M976" s="8"/>
      <c r="N976" s="8"/>
      <c r="O976" s="8"/>
      <c r="P976" s="8"/>
      <c r="Q976" s="11"/>
      <c r="R976" s="11"/>
      <c r="T976" s="9"/>
      <c r="U976" s="9"/>
      <c r="V976" s="9"/>
      <c r="W976" s="9"/>
    </row>
    <row r="977" spans="2:23" x14ac:dyDescent="0.25">
      <c r="B977" s="8"/>
      <c r="C977" s="8"/>
      <c r="D977" s="153"/>
      <c r="E977" s="8"/>
      <c r="F977" s="8"/>
      <c r="G977" s="8"/>
      <c r="H977" s="8"/>
      <c r="I977" s="8"/>
      <c r="J977" s="8"/>
      <c r="K977" s="8"/>
      <c r="L977" s="8"/>
      <c r="M977" s="8"/>
      <c r="N977" s="8"/>
      <c r="O977" s="8"/>
      <c r="P977" s="8"/>
      <c r="Q977" s="11"/>
      <c r="R977" s="11"/>
      <c r="T977" s="9"/>
      <c r="U977" s="9"/>
      <c r="V977" s="9"/>
      <c r="W977" s="9"/>
    </row>
    <row r="978" spans="2:23" x14ac:dyDescent="0.25">
      <c r="B978" s="8"/>
      <c r="C978" s="8"/>
      <c r="D978" s="153"/>
      <c r="E978" s="8"/>
      <c r="F978" s="8"/>
      <c r="G978" s="8"/>
      <c r="H978" s="8"/>
      <c r="I978" s="8"/>
      <c r="J978" s="8"/>
      <c r="K978" s="8"/>
      <c r="L978" s="8"/>
      <c r="M978" s="8"/>
      <c r="N978" s="8"/>
      <c r="O978" s="8"/>
      <c r="P978" s="8"/>
      <c r="Q978" s="11"/>
      <c r="R978" s="11"/>
      <c r="T978" s="9"/>
      <c r="U978" s="9"/>
      <c r="V978" s="9"/>
      <c r="W978" s="9"/>
    </row>
    <row r="979" spans="2:23" x14ac:dyDescent="0.25">
      <c r="B979" s="8"/>
      <c r="C979" s="8"/>
      <c r="D979" s="153"/>
      <c r="E979" s="8"/>
      <c r="F979" s="8"/>
      <c r="G979" s="8"/>
      <c r="H979" s="8"/>
      <c r="I979" s="8"/>
      <c r="J979" s="8"/>
      <c r="K979" s="8"/>
      <c r="L979" s="8"/>
      <c r="M979" s="8"/>
      <c r="N979" s="8"/>
      <c r="O979" s="8"/>
      <c r="P979" s="8"/>
      <c r="Q979" s="11"/>
      <c r="R979" s="11"/>
      <c r="T979" s="9"/>
      <c r="U979" s="9"/>
      <c r="V979" s="9"/>
      <c r="W979" s="9"/>
    </row>
    <row r="980" spans="2:23" x14ac:dyDescent="0.25">
      <c r="B980" s="8"/>
      <c r="C980" s="8"/>
      <c r="D980" s="153"/>
      <c r="E980" s="8"/>
      <c r="F980" s="8"/>
      <c r="G980" s="8"/>
      <c r="H980" s="8"/>
      <c r="I980" s="8"/>
      <c r="J980" s="8"/>
      <c r="K980" s="8"/>
      <c r="L980" s="8"/>
      <c r="M980" s="8"/>
      <c r="N980" s="8"/>
      <c r="O980" s="8"/>
      <c r="P980" s="8"/>
      <c r="Q980" s="11"/>
      <c r="R980" s="11"/>
      <c r="T980" s="9"/>
      <c r="U980" s="9"/>
      <c r="V980" s="9"/>
      <c r="W980" s="9"/>
    </row>
    <row r="981" spans="2:23" x14ac:dyDescent="0.25">
      <c r="B981" s="8"/>
      <c r="C981" s="8"/>
      <c r="D981" s="153"/>
      <c r="E981" s="8"/>
      <c r="F981" s="8"/>
      <c r="G981" s="8"/>
      <c r="H981" s="8"/>
      <c r="I981" s="8"/>
      <c r="J981" s="8"/>
      <c r="K981" s="8"/>
      <c r="L981" s="8"/>
      <c r="M981" s="8"/>
      <c r="N981" s="8"/>
      <c r="O981" s="8"/>
      <c r="P981" s="8"/>
      <c r="Q981" s="11"/>
      <c r="R981" s="11"/>
      <c r="T981" s="9"/>
      <c r="U981" s="9"/>
      <c r="V981" s="9"/>
      <c r="W981" s="9"/>
    </row>
    <row r="982" spans="2:23" x14ac:dyDescent="0.25">
      <c r="B982" s="8"/>
      <c r="C982" s="8"/>
      <c r="D982" s="153"/>
      <c r="E982" s="8"/>
      <c r="F982" s="8"/>
      <c r="G982" s="8"/>
      <c r="H982" s="8"/>
      <c r="I982" s="8"/>
      <c r="J982" s="8"/>
      <c r="K982" s="8"/>
      <c r="L982" s="8"/>
      <c r="M982" s="8"/>
      <c r="N982" s="8"/>
      <c r="O982" s="8"/>
      <c r="P982" s="8"/>
      <c r="Q982" s="11"/>
      <c r="R982" s="11"/>
      <c r="T982" s="9"/>
      <c r="U982" s="9"/>
      <c r="V982" s="9"/>
      <c r="W982" s="9"/>
    </row>
    <row r="983" spans="2:23" x14ac:dyDescent="0.25">
      <c r="B983" s="8"/>
      <c r="C983" s="8"/>
      <c r="D983" s="153"/>
      <c r="E983" s="8"/>
      <c r="F983" s="8"/>
      <c r="G983" s="8"/>
      <c r="H983" s="8"/>
      <c r="I983" s="8"/>
      <c r="J983" s="8"/>
      <c r="K983" s="8"/>
      <c r="L983" s="8"/>
      <c r="M983" s="8"/>
      <c r="N983" s="8"/>
      <c r="O983" s="8"/>
      <c r="P983" s="8"/>
      <c r="Q983" s="11"/>
      <c r="R983" s="11"/>
      <c r="T983" s="9"/>
      <c r="U983" s="9"/>
      <c r="V983" s="9"/>
      <c r="W983" s="9"/>
    </row>
    <row r="984" spans="2:23" x14ac:dyDescent="0.25">
      <c r="B984" s="8"/>
      <c r="C984" s="8"/>
      <c r="D984" s="153"/>
      <c r="E984" s="8"/>
      <c r="F984" s="8"/>
      <c r="G984" s="8"/>
      <c r="H984" s="8"/>
      <c r="I984" s="8"/>
      <c r="J984" s="8"/>
      <c r="K984" s="8"/>
      <c r="L984" s="8"/>
      <c r="M984" s="8"/>
      <c r="N984" s="8"/>
      <c r="O984" s="8"/>
      <c r="P984" s="8"/>
      <c r="Q984" s="11"/>
      <c r="R984" s="11"/>
      <c r="T984" s="9"/>
      <c r="U984" s="9"/>
      <c r="V984" s="9"/>
      <c r="W984" s="9"/>
    </row>
    <row r="985" spans="2:23" x14ac:dyDescent="0.25">
      <c r="B985" s="8"/>
      <c r="C985" s="8"/>
      <c r="D985" s="153"/>
      <c r="E985" s="8"/>
      <c r="F985" s="8"/>
      <c r="G985" s="8"/>
      <c r="H985" s="8"/>
      <c r="I985" s="8"/>
      <c r="J985" s="8"/>
      <c r="K985" s="8"/>
      <c r="L985" s="8"/>
      <c r="M985" s="8"/>
      <c r="N985" s="8"/>
      <c r="O985" s="8"/>
      <c r="P985" s="8"/>
      <c r="Q985" s="11"/>
      <c r="R985" s="11"/>
      <c r="T985" s="9"/>
      <c r="U985" s="9"/>
      <c r="V985" s="9"/>
      <c r="W985" s="9"/>
    </row>
    <row r="986" spans="2:23" x14ac:dyDescent="0.25">
      <c r="B986" s="8"/>
      <c r="C986" s="8"/>
      <c r="D986" s="153"/>
      <c r="E986" s="8"/>
      <c r="F986" s="8"/>
      <c r="G986" s="8"/>
      <c r="H986" s="8"/>
      <c r="I986" s="8"/>
      <c r="J986" s="8"/>
      <c r="K986" s="8"/>
      <c r="L986" s="8"/>
      <c r="M986" s="8"/>
      <c r="N986" s="8"/>
      <c r="O986" s="8"/>
      <c r="P986" s="8"/>
      <c r="Q986" s="11"/>
      <c r="R986" s="11"/>
      <c r="T986" s="9"/>
      <c r="U986" s="9"/>
      <c r="V986" s="9"/>
      <c r="W986" s="9"/>
    </row>
    <row r="987" spans="2:23" x14ac:dyDescent="0.25">
      <c r="B987" s="8"/>
      <c r="C987" s="8"/>
      <c r="D987" s="153"/>
      <c r="E987" s="8"/>
      <c r="F987" s="8"/>
      <c r="G987" s="8"/>
      <c r="H987" s="8"/>
      <c r="I987" s="8"/>
      <c r="J987" s="8"/>
      <c r="K987" s="8"/>
      <c r="L987" s="8"/>
      <c r="M987" s="8"/>
      <c r="N987" s="8"/>
      <c r="O987" s="8"/>
      <c r="P987" s="8"/>
      <c r="Q987" s="11"/>
      <c r="R987" s="11"/>
      <c r="T987" s="9"/>
      <c r="U987" s="9"/>
      <c r="V987" s="9"/>
      <c r="W987" s="9"/>
    </row>
    <row r="988" spans="2:23" x14ac:dyDescent="0.25">
      <c r="B988" s="8"/>
      <c r="C988" s="8"/>
      <c r="D988" s="153"/>
      <c r="E988" s="8"/>
      <c r="F988" s="8"/>
      <c r="G988" s="8"/>
      <c r="H988" s="8"/>
      <c r="I988" s="8"/>
      <c r="J988" s="8"/>
      <c r="K988" s="8"/>
      <c r="L988" s="8"/>
      <c r="M988" s="8"/>
      <c r="N988" s="8"/>
      <c r="O988" s="8"/>
      <c r="P988" s="8"/>
      <c r="Q988" s="11"/>
      <c r="R988" s="11"/>
      <c r="T988" s="9"/>
      <c r="U988" s="9"/>
      <c r="V988" s="9"/>
      <c r="W988" s="9"/>
    </row>
    <row r="989" spans="2:23" x14ac:dyDescent="0.25">
      <c r="B989" s="8"/>
      <c r="C989" s="8"/>
      <c r="D989" s="153"/>
      <c r="E989" s="8"/>
      <c r="F989" s="8"/>
      <c r="G989" s="8"/>
      <c r="H989" s="8"/>
      <c r="I989" s="8"/>
      <c r="J989" s="8"/>
      <c r="K989" s="8"/>
      <c r="L989" s="8"/>
      <c r="M989" s="8"/>
      <c r="N989" s="8"/>
      <c r="O989" s="8"/>
      <c r="P989" s="8"/>
      <c r="Q989" s="11"/>
      <c r="R989" s="11"/>
      <c r="T989" s="9"/>
      <c r="U989" s="9"/>
      <c r="V989" s="9"/>
      <c r="W989" s="9"/>
    </row>
    <row r="990" spans="2:23" x14ac:dyDescent="0.25">
      <c r="B990" s="8"/>
      <c r="C990" s="8"/>
      <c r="D990" s="153"/>
      <c r="E990" s="8"/>
      <c r="F990" s="8"/>
      <c r="G990" s="8"/>
      <c r="H990" s="8"/>
      <c r="I990" s="8"/>
      <c r="J990" s="8"/>
      <c r="K990" s="8"/>
      <c r="L990" s="8"/>
      <c r="M990" s="8"/>
      <c r="N990" s="8"/>
      <c r="O990" s="8"/>
      <c r="P990" s="8"/>
      <c r="Q990" s="11"/>
      <c r="R990" s="11"/>
      <c r="T990" s="9"/>
      <c r="U990" s="9"/>
      <c r="V990" s="9"/>
      <c r="W990" s="9"/>
    </row>
    <row r="991" spans="2:23" x14ac:dyDescent="0.25">
      <c r="B991" s="8"/>
      <c r="C991" s="8"/>
      <c r="D991" s="153"/>
      <c r="E991" s="8"/>
      <c r="F991" s="8"/>
      <c r="G991" s="8"/>
      <c r="H991" s="8"/>
      <c r="I991" s="8"/>
      <c r="J991" s="8"/>
      <c r="K991" s="8"/>
      <c r="L991" s="8"/>
      <c r="M991" s="8"/>
      <c r="N991" s="8"/>
      <c r="O991" s="8"/>
      <c r="P991" s="8"/>
      <c r="Q991" s="11"/>
      <c r="R991" s="11"/>
      <c r="T991" s="9"/>
      <c r="U991" s="9"/>
      <c r="V991" s="9"/>
      <c r="W991" s="9"/>
    </row>
    <row r="992" spans="2:23" x14ac:dyDescent="0.25">
      <c r="B992" s="8"/>
      <c r="C992" s="8"/>
      <c r="D992" s="153"/>
      <c r="E992" s="8"/>
      <c r="F992" s="8"/>
      <c r="G992" s="8"/>
      <c r="H992" s="8"/>
      <c r="I992" s="8"/>
      <c r="J992" s="8"/>
      <c r="K992" s="8"/>
      <c r="L992" s="8"/>
      <c r="M992" s="8"/>
      <c r="N992" s="8"/>
      <c r="O992" s="8"/>
      <c r="P992" s="8"/>
      <c r="Q992" s="11"/>
      <c r="R992" s="11"/>
      <c r="T992" s="9"/>
      <c r="U992" s="9"/>
      <c r="V992" s="9"/>
      <c r="W992" s="9"/>
    </row>
    <row r="993" spans="2:23" x14ac:dyDescent="0.25">
      <c r="B993" s="8"/>
      <c r="C993" s="8"/>
      <c r="D993" s="153"/>
      <c r="E993" s="8"/>
      <c r="F993" s="8"/>
      <c r="G993" s="8"/>
      <c r="H993" s="8"/>
      <c r="I993" s="8"/>
      <c r="J993" s="8"/>
      <c r="K993" s="8"/>
      <c r="L993" s="8"/>
      <c r="M993" s="8"/>
      <c r="N993" s="8"/>
      <c r="O993" s="8"/>
      <c r="P993" s="8"/>
      <c r="Q993" s="11"/>
      <c r="R993" s="11"/>
      <c r="T993" s="9"/>
      <c r="U993" s="9"/>
      <c r="V993" s="9"/>
      <c r="W993" s="9"/>
    </row>
    <row r="994" spans="2:23" x14ac:dyDescent="0.25">
      <c r="B994" s="8"/>
      <c r="C994" s="8"/>
      <c r="D994" s="153"/>
      <c r="E994" s="8"/>
      <c r="F994" s="8"/>
      <c r="G994" s="8"/>
      <c r="H994" s="8"/>
      <c r="I994" s="8"/>
      <c r="J994" s="8"/>
      <c r="K994" s="8"/>
      <c r="L994" s="8"/>
      <c r="M994" s="8"/>
      <c r="N994" s="8"/>
      <c r="O994" s="8"/>
      <c r="P994" s="8"/>
      <c r="Q994" s="11"/>
      <c r="R994" s="11"/>
      <c r="T994" s="9"/>
      <c r="U994" s="9"/>
      <c r="V994" s="9"/>
      <c r="W994" s="9"/>
    </row>
    <row r="995" spans="2:23" x14ac:dyDescent="0.25">
      <c r="B995" s="8"/>
      <c r="C995" s="8"/>
      <c r="D995" s="153"/>
      <c r="E995" s="8"/>
      <c r="F995" s="8"/>
      <c r="G995" s="8"/>
      <c r="H995" s="8"/>
      <c r="I995" s="8"/>
      <c r="J995" s="8"/>
      <c r="K995" s="8"/>
      <c r="L995" s="8"/>
      <c r="M995" s="8"/>
      <c r="N995" s="8"/>
      <c r="O995" s="8"/>
      <c r="P995" s="8"/>
      <c r="Q995" s="11"/>
      <c r="R995" s="11"/>
      <c r="T995" s="9"/>
      <c r="U995" s="9"/>
      <c r="V995" s="9"/>
      <c r="W995" s="9"/>
    </row>
    <row r="996" spans="2:23" x14ac:dyDescent="0.25">
      <c r="B996" s="8"/>
      <c r="C996" s="8"/>
      <c r="D996" s="153"/>
      <c r="E996" s="8"/>
      <c r="F996" s="8"/>
      <c r="G996" s="8"/>
      <c r="H996" s="8"/>
      <c r="I996" s="8"/>
      <c r="J996" s="8"/>
      <c r="K996" s="8"/>
      <c r="L996" s="8"/>
      <c r="M996" s="8"/>
      <c r="N996" s="8"/>
      <c r="O996" s="8"/>
      <c r="P996" s="8"/>
      <c r="Q996" s="11"/>
      <c r="R996" s="11"/>
      <c r="T996" s="9"/>
      <c r="U996" s="9"/>
      <c r="V996" s="9"/>
      <c r="W996" s="9"/>
    </row>
    <row r="997" spans="2:23" x14ac:dyDescent="0.25">
      <c r="B997" s="8"/>
      <c r="C997" s="8"/>
      <c r="D997" s="153"/>
      <c r="E997" s="8"/>
      <c r="F997" s="8"/>
      <c r="G997" s="8"/>
      <c r="H997" s="8"/>
      <c r="I997" s="8"/>
      <c r="J997" s="8"/>
      <c r="K997" s="8"/>
      <c r="L997" s="8"/>
      <c r="M997" s="8"/>
      <c r="N997" s="8"/>
      <c r="O997" s="8"/>
      <c r="P997" s="8"/>
      <c r="Q997" s="11"/>
      <c r="R997" s="11"/>
      <c r="T997" s="9"/>
      <c r="U997" s="9"/>
      <c r="V997" s="9"/>
      <c r="W997" s="9"/>
    </row>
    <row r="998" spans="2:23" x14ac:dyDescent="0.25">
      <c r="B998" s="8"/>
      <c r="C998" s="8"/>
      <c r="D998" s="153"/>
      <c r="E998" s="8"/>
      <c r="F998" s="8"/>
      <c r="G998" s="8"/>
      <c r="H998" s="8"/>
      <c r="I998" s="8"/>
      <c r="J998" s="8"/>
      <c r="K998" s="8"/>
      <c r="L998" s="8"/>
      <c r="M998" s="8"/>
      <c r="N998" s="8"/>
      <c r="O998" s="8"/>
      <c r="P998" s="8"/>
      <c r="Q998" s="11"/>
      <c r="R998" s="11"/>
      <c r="T998" s="9"/>
      <c r="U998" s="9"/>
      <c r="V998" s="9"/>
      <c r="W998" s="9"/>
    </row>
    <row r="999" spans="2:23" x14ac:dyDescent="0.25">
      <c r="B999" s="8"/>
      <c r="C999" s="8"/>
      <c r="D999" s="153"/>
      <c r="E999" s="8"/>
      <c r="F999" s="8"/>
      <c r="G999" s="8"/>
      <c r="H999" s="8"/>
      <c r="I999" s="8"/>
      <c r="J999" s="8"/>
      <c r="K999" s="8"/>
      <c r="L999" s="8"/>
      <c r="M999" s="8"/>
      <c r="N999" s="8"/>
      <c r="O999" s="8"/>
      <c r="P999" s="8"/>
      <c r="Q999" s="11"/>
      <c r="R999" s="11"/>
      <c r="T999" s="9"/>
      <c r="U999" s="9"/>
      <c r="V999" s="9"/>
      <c r="W999" s="9"/>
    </row>
    <row r="1000" spans="2:23" x14ac:dyDescent="0.25">
      <c r="B1000" s="8"/>
      <c r="C1000" s="8"/>
      <c r="D1000" s="153"/>
      <c r="E1000" s="8"/>
      <c r="F1000" s="8"/>
      <c r="G1000" s="8"/>
      <c r="H1000" s="8"/>
      <c r="I1000" s="8"/>
      <c r="J1000" s="8"/>
      <c r="K1000" s="8"/>
      <c r="L1000" s="8"/>
      <c r="M1000" s="8"/>
      <c r="N1000" s="8"/>
      <c r="O1000" s="8"/>
      <c r="P1000" s="8"/>
      <c r="Q1000" s="11"/>
      <c r="R1000" s="11"/>
      <c r="T1000" s="9"/>
      <c r="U1000" s="9"/>
      <c r="V1000" s="9"/>
      <c r="W1000" s="9"/>
    </row>
    <row r="1001" spans="2:23" x14ac:dyDescent="0.25">
      <c r="B1001" s="8"/>
      <c r="C1001" s="8"/>
      <c r="D1001" s="153"/>
      <c r="E1001" s="8"/>
      <c r="F1001" s="8"/>
      <c r="G1001" s="8"/>
      <c r="H1001" s="8"/>
      <c r="I1001" s="8"/>
      <c r="J1001" s="8"/>
      <c r="K1001" s="8"/>
      <c r="L1001" s="8"/>
      <c r="M1001" s="8"/>
      <c r="N1001" s="8"/>
      <c r="O1001" s="8"/>
      <c r="P1001" s="8"/>
      <c r="Q1001" s="11"/>
      <c r="R1001" s="11"/>
      <c r="T1001" s="9"/>
      <c r="U1001" s="9"/>
      <c r="V1001" s="9"/>
      <c r="W1001" s="9"/>
    </row>
    <row r="1002" spans="2:23" x14ac:dyDescent="0.25">
      <c r="B1002" s="8"/>
      <c r="C1002" s="8"/>
      <c r="D1002" s="153"/>
      <c r="E1002" s="8"/>
      <c r="F1002" s="8"/>
      <c r="G1002" s="8"/>
      <c r="H1002" s="8"/>
      <c r="I1002" s="8"/>
      <c r="J1002" s="8"/>
      <c r="K1002" s="8"/>
      <c r="L1002" s="8"/>
      <c r="M1002" s="8"/>
      <c r="N1002" s="8"/>
      <c r="O1002" s="8"/>
      <c r="P1002" s="8"/>
      <c r="Q1002" s="11"/>
      <c r="R1002" s="11"/>
      <c r="T1002" s="9"/>
      <c r="U1002" s="9"/>
      <c r="V1002" s="9"/>
      <c r="W1002" s="9"/>
    </row>
    <row r="1003" spans="2:23" x14ac:dyDescent="0.25">
      <c r="B1003" s="8"/>
      <c r="C1003" s="8"/>
      <c r="D1003" s="153"/>
      <c r="E1003" s="8"/>
      <c r="F1003" s="8"/>
      <c r="G1003" s="8"/>
      <c r="H1003" s="8"/>
      <c r="I1003" s="8"/>
      <c r="J1003" s="8"/>
      <c r="K1003" s="8"/>
      <c r="L1003" s="8"/>
      <c r="M1003" s="8"/>
      <c r="N1003" s="8"/>
      <c r="O1003" s="8"/>
      <c r="P1003" s="8"/>
      <c r="Q1003" s="11"/>
      <c r="R1003" s="11"/>
      <c r="T1003" s="9"/>
      <c r="U1003" s="9"/>
      <c r="V1003" s="9"/>
      <c r="W1003" s="9"/>
    </row>
    <row r="1004" spans="2:23" x14ac:dyDescent="0.25">
      <c r="B1004" s="8"/>
      <c r="C1004" s="8"/>
      <c r="D1004" s="153"/>
      <c r="E1004" s="8"/>
      <c r="F1004" s="8"/>
      <c r="G1004" s="8"/>
      <c r="H1004" s="8"/>
      <c r="I1004" s="8"/>
      <c r="J1004" s="8"/>
      <c r="K1004" s="8"/>
      <c r="L1004" s="8"/>
      <c r="M1004" s="8"/>
      <c r="N1004" s="8"/>
      <c r="O1004" s="8"/>
      <c r="P1004" s="8"/>
      <c r="Q1004" s="11"/>
      <c r="R1004" s="11"/>
      <c r="T1004" s="9"/>
      <c r="U1004" s="9"/>
      <c r="V1004" s="9"/>
      <c r="W1004" s="9"/>
    </row>
    <row r="1005" spans="2:23" x14ac:dyDescent="0.25">
      <c r="B1005" s="8"/>
      <c r="C1005" s="8"/>
      <c r="D1005" s="153"/>
      <c r="E1005" s="8"/>
      <c r="F1005" s="8"/>
      <c r="G1005" s="8"/>
      <c r="H1005" s="8"/>
      <c r="I1005" s="8"/>
      <c r="J1005" s="8"/>
      <c r="K1005" s="8"/>
      <c r="L1005" s="8"/>
      <c r="M1005" s="8"/>
      <c r="N1005" s="8"/>
      <c r="O1005" s="8"/>
      <c r="P1005" s="8"/>
      <c r="Q1005" s="11"/>
      <c r="R1005" s="11"/>
      <c r="T1005" s="9"/>
      <c r="U1005" s="9"/>
      <c r="V1005" s="9"/>
      <c r="W1005" s="9"/>
    </row>
    <row r="1006" spans="2:23" x14ac:dyDescent="0.25">
      <c r="B1006" s="8"/>
      <c r="C1006" s="8"/>
      <c r="D1006" s="153"/>
      <c r="E1006" s="8"/>
      <c r="F1006" s="8"/>
      <c r="G1006" s="8"/>
      <c r="H1006" s="8"/>
      <c r="I1006" s="8"/>
      <c r="J1006" s="8"/>
      <c r="K1006" s="8"/>
      <c r="L1006" s="8"/>
      <c r="M1006" s="8"/>
      <c r="N1006" s="8"/>
      <c r="O1006" s="8"/>
      <c r="P1006" s="8"/>
      <c r="Q1006" s="11"/>
      <c r="R1006" s="11"/>
      <c r="T1006" s="9"/>
      <c r="U1006" s="9"/>
      <c r="V1006" s="9"/>
      <c r="W1006" s="9"/>
    </row>
    <row r="1007" spans="2:23" x14ac:dyDescent="0.25">
      <c r="B1007" s="8"/>
      <c r="C1007" s="8"/>
      <c r="D1007" s="153"/>
      <c r="E1007" s="8"/>
      <c r="F1007" s="8"/>
      <c r="G1007" s="8"/>
      <c r="H1007" s="8"/>
      <c r="I1007" s="8"/>
      <c r="J1007" s="8"/>
      <c r="K1007" s="8"/>
      <c r="L1007" s="8"/>
      <c r="M1007" s="8"/>
      <c r="N1007" s="8"/>
      <c r="O1007" s="8"/>
      <c r="P1007" s="8"/>
      <c r="Q1007" s="11"/>
      <c r="R1007" s="11"/>
      <c r="T1007" s="9"/>
      <c r="U1007" s="9"/>
      <c r="V1007" s="9"/>
      <c r="W1007" s="9"/>
    </row>
    <row r="1008" spans="2:23" x14ac:dyDescent="0.25">
      <c r="B1008" s="8"/>
      <c r="C1008" s="8"/>
      <c r="D1008" s="153"/>
      <c r="E1008" s="8"/>
      <c r="F1008" s="8"/>
      <c r="G1008" s="8"/>
      <c r="H1008" s="8"/>
      <c r="I1008" s="8"/>
      <c r="J1008" s="8"/>
      <c r="K1008" s="8"/>
      <c r="L1008" s="8"/>
      <c r="M1008" s="8"/>
      <c r="N1008" s="8"/>
      <c r="O1008" s="8"/>
      <c r="P1008" s="8"/>
      <c r="Q1008" s="11"/>
      <c r="R1008" s="11"/>
      <c r="T1008" s="9"/>
      <c r="U1008" s="9"/>
      <c r="V1008" s="9"/>
      <c r="W1008" s="9"/>
    </row>
    <row r="1009" spans="2:23" x14ac:dyDescent="0.25">
      <c r="B1009" s="8"/>
      <c r="C1009" s="8"/>
      <c r="D1009" s="153"/>
      <c r="E1009" s="8"/>
      <c r="F1009" s="8"/>
      <c r="G1009" s="8"/>
      <c r="H1009" s="8"/>
      <c r="I1009" s="8"/>
      <c r="J1009" s="8"/>
      <c r="K1009" s="8"/>
      <c r="L1009" s="8"/>
      <c r="M1009" s="8"/>
      <c r="N1009" s="8"/>
      <c r="O1009" s="8"/>
      <c r="P1009" s="8"/>
      <c r="Q1009" s="11"/>
      <c r="R1009" s="11"/>
      <c r="T1009" s="9"/>
      <c r="U1009" s="9"/>
      <c r="V1009" s="9"/>
      <c r="W1009" s="9"/>
    </row>
    <row r="1010" spans="2:23" x14ac:dyDescent="0.25">
      <c r="B1010" s="8"/>
      <c r="C1010" s="8"/>
      <c r="D1010" s="153"/>
      <c r="E1010" s="8"/>
      <c r="F1010" s="8"/>
      <c r="G1010" s="8"/>
      <c r="H1010" s="8"/>
      <c r="I1010" s="8"/>
      <c r="J1010" s="8"/>
      <c r="K1010" s="8"/>
      <c r="L1010" s="8"/>
      <c r="M1010" s="8"/>
      <c r="N1010" s="8"/>
      <c r="O1010" s="8"/>
      <c r="P1010" s="8"/>
      <c r="Q1010" s="11"/>
      <c r="R1010" s="11"/>
      <c r="T1010" s="9"/>
      <c r="U1010" s="9"/>
      <c r="V1010" s="9"/>
      <c r="W1010" s="9"/>
    </row>
    <row r="1011" spans="2:23" x14ac:dyDescent="0.25">
      <c r="B1011" s="8"/>
      <c r="C1011" s="8"/>
      <c r="D1011" s="153"/>
      <c r="E1011" s="8"/>
      <c r="F1011" s="8"/>
      <c r="G1011" s="8"/>
      <c r="H1011" s="8"/>
      <c r="I1011" s="8"/>
      <c r="J1011" s="8"/>
      <c r="K1011" s="8"/>
      <c r="L1011" s="8"/>
      <c r="M1011" s="8"/>
      <c r="N1011" s="8"/>
      <c r="O1011" s="8"/>
      <c r="P1011" s="8"/>
      <c r="Q1011" s="11"/>
      <c r="R1011" s="11"/>
      <c r="T1011" s="9"/>
      <c r="U1011" s="9"/>
      <c r="V1011" s="9"/>
      <c r="W1011" s="9"/>
    </row>
    <row r="1012" spans="2:23" x14ac:dyDescent="0.25">
      <c r="B1012" s="8"/>
      <c r="C1012" s="8"/>
      <c r="D1012" s="153"/>
      <c r="E1012" s="8"/>
      <c r="F1012" s="8"/>
      <c r="G1012" s="8"/>
      <c r="H1012" s="8"/>
      <c r="I1012" s="8"/>
      <c r="J1012" s="8"/>
      <c r="K1012" s="8"/>
      <c r="L1012" s="8"/>
      <c r="M1012" s="8"/>
      <c r="N1012" s="8"/>
      <c r="O1012" s="8"/>
      <c r="P1012" s="8"/>
      <c r="Q1012" s="11"/>
      <c r="R1012" s="11"/>
      <c r="T1012" s="9"/>
      <c r="U1012" s="9"/>
      <c r="V1012" s="9"/>
      <c r="W1012" s="9"/>
    </row>
    <row r="1013" spans="2:23" x14ac:dyDescent="0.25">
      <c r="B1013" s="8"/>
      <c r="C1013" s="8"/>
      <c r="D1013" s="153"/>
      <c r="E1013" s="8"/>
      <c r="F1013" s="8"/>
      <c r="G1013" s="8"/>
      <c r="H1013" s="8"/>
      <c r="I1013" s="8"/>
      <c r="J1013" s="8"/>
      <c r="K1013" s="8"/>
      <c r="L1013" s="8"/>
      <c r="M1013" s="8"/>
      <c r="N1013" s="8"/>
      <c r="O1013" s="8"/>
      <c r="P1013" s="8"/>
      <c r="Q1013" s="11"/>
      <c r="R1013" s="11"/>
      <c r="T1013" s="9"/>
      <c r="U1013" s="9"/>
      <c r="V1013" s="9"/>
      <c r="W1013" s="9"/>
    </row>
    <row r="1014" spans="2:23" x14ac:dyDescent="0.25">
      <c r="B1014" s="8"/>
      <c r="C1014" s="8"/>
      <c r="D1014" s="153"/>
      <c r="E1014" s="8"/>
      <c r="F1014" s="8"/>
      <c r="G1014" s="8"/>
      <c r="H1014" s="8"/>
      <c r="I1014" s="8"/>
      <c r="J1014" s="8"/>
      <c r="K1014" s="8"/>
      <c r="L1014" s="8"/>
      <c r="M1014" s="8"/>
      <c r="N1014" s="8"/>
      <c r="O1014" s="8"/>
      <c r="P1014" s="8"/>
      <c r="Q1014" s="11"/>
      <c r="R1014" s="11"/>
      <c r="T1014" s="9"/>
      <c r="U1014" s="9"/>
      <c r="V1014" s="9"/>
      <c r="W1014" s="9"/>
    </row>
    <row r="1015" spans="2:23" x14ac:dyDescent="0.25">
      <c r="B1015" s="8"/>
      <c r="C1015" s="8"/>
      <c r="D1015" s="153"/>
      <c r="E1015" s="8"/>
      <c r="F1015" s="8"/>
      <c r="G1015" s="8"/>
      <c r="H1015" s="8"/>
      <c r="I1015" s="8"/>
      <c r="J1015" s="8"/>
      <c r="K1015" s="8"/>
      <c r="L1015" s="8"/>
      <c r="M1015" s="8"/>
      <c r="N1015" s="8"/>
      <c r="O1015" s="8"/>
      <c r="P1015" s="8"/>
      <c r="Q1015" s="11"/>
      <c r="R1015" s="11"/>
      <c r="T1015" s="9"/>
      <c r="U1015" s="9"/>
      <c r="V1015" s="9"/>
      <c r="W1015" s="9"/>
    </row>
    <row r="1016" spans="2:23" x14ac:dyDescent="0.25">
      <c r="B1016" s="8"/>
      <c r="C1016" s="8"/>
      <c r="D1016" s="153"/>
      <c r="E1016" s="8"/>
      <c r="F1016" s="8"/>
      <c r="G1016" s="8"/>
      <c r="H1016" s="8"/>
      <c r="I1016" s="8"/>
      <c r="J1016" s="8"/>
      <c r="K1016" s="8"/>
      <c r="L1016" s="8"/>
      <c r="M1016" s="8"/>
      <c r="N1016" s="8"/>
      <c r="O1016" s="8"/>
      <c r="P1016" s="8"/>
      <c r="Q1016" s="11"/>
      <c r="R1016" s="11"/>
      <c r="T1016" s="9"/>
      <c r="U1016" s="9"/>
      <c r="V1016" s="9"/>
      <c r="W1016" s="9"/>
    </row>
    <row r="1017" spans="2:23" x14ac:dyDescent="0.25">
      <c r="B1017" s="8"/>
      <c r="C1017" s="8"/>
      <c r="D1017" s="153"/>
      <c r="E1017" s="8"/>
      <c r="F1017" s="8"/>
      <c r="G1017" s="8"/>
      <c r="H1017" s="8"/>
      <c r="I1017" s="8"/>
      <c r="J1017" s="8"/>
      <c r="K1017" s="8"/>
      <c r="L1017" s="8"/>
      <c r="M1017" s="8"/>
      <c r="N1017" s="8"/>
      <c r="O1017" s="8"/>
      <c r="P1017" s="8"/>
      <c r="Q1017" s="11"/>
      <c r="R1017" s="11"/>
      <c r="T1017" s="9"/>
      <c r="U1017" s="9"/>
      <c r="V1017" s="9"/>
      <c r="W1017" s="9"/>
    </row>
    <row r="1018" spans="2:23" x14ac:dyDescent="0.25">
      <c r="B1018" s="8"/>
      <c r="C1018" s="8"/>
      <c r="D1018" s="153"/>
      <c r="E1018" s="8"/>
      <c r="F1018" s="8"/>
      <c r="G1018" s="8"/>
      <c r="H1018" s="8"/>
      <c r="I1018" s="8"/>
      <c r="J1018" s="8"/>
      <c r="K1018" s="8"/>
      <c r="L1018" s="8"/>
      <c r="M1018" s="8"/>
      <c r="N1018" s="8"/>
      <c r="O1018" s="8"/>
      <c r="P1018" s="8"/>
      <c r="Q1018" s="11"/>
      <c r="R1018" s="11"/>
      <c r="T1018" s="9"/>
      <c r="U1018" s="9"/>
      <c r="V1018" s="9"/>
      <c r="W1018" s="9"/>
    </row>
    <row r="1019" spans="2:23" x14ac:dyDescent="0.25">
      <c r="B1019" s="8"/>
      <c r="C1019" s="8"/>
      <c r="D1019" s="153"/>
      <c r="E1019" s="8"/>
      <c r="F1019" s="8"/>
      <c r="G1019" s="8"/>
      <c r="H1019" s="8"/>
      <c r="I1019" s="8"/>
      <c r="J1019" s="8"/>
      <c r="K1019" s="8"/>
      <c r="L1019" s="8"/>
      <c r="M1019" s="8"/>
      <c r="N1019" s="8"/>
      <c r="O1019" s="8"/>
      <c r="P1019" s="8"/>
      <c r="Q1019" s="11"/>
      <c r="R1019" s="11"/>
      <c r="T1019" s="9"/>
      <c r="U1019" s="9"/>
      <c r="V1019" s="9"/>
      <c r="W1019" s="9"/>
    </row>
    <row r="1020" spans="2:23" x14ac:dyDescent="0.25">
      <c r="B1020" s="8"/>
      <c r="C1020" s="8"/>
      <c r="D1020" s="153"/>
      <c r="E1020" s="8"/>
      <c r="F1020" s="8"/>
      <c r="G1020" s="8"/>
      <c r="H1020" s="8"/>
      <c r="I1020" s="8"/>
      <c r="J1020" s="8"/>
      <c r="K1020" s="8"/>
      <c r="L1020" s="8"/>
      <c r="M1020" s="8"/>
      <c r="N1020" s="8"/>
      <c r="O1020" s="8"/>
      <c r="P1020" s="8"/>
      <c r="Q1020" s="11"/>
      <c r="R1020" s="11"/>
      <c r="T1020" s="9"/>
      <c r="U1020" s="9"/>
      <c r="V1020" s="9"/>
      <c r="W1020" s="9"/>
    </row>
    <row r="1021" spans="2:23" x14ac:dyDescent="0.25">
      <c r="B1021" s="8"/>
      <c r="C1021" s="8"/>
      <c r="D1021" s="153"/>
      <c r="E1021" s="8"/>
      <c r="F1021" s="8"/>
      <c r="G1021" s="8"/>
      <c r="H1021" s="8"/>
      <c r="I1021" s="8"/>
      <c r="J1021" s="8"/>
      <c r="K1021" s="8"/>
      <c r="L1021" s="8"/>
      <c r="M1021" s="8"/>
      <c r="N1021" s="8"/>
      <c r="O1021" s="8"/>
      <c r="P1021" s="8"/>
      <c r="Q1021" s="11"/>
      <c r="R1021" s="11"/>
      <c r="T1021" s="9"/>
      <c r="U1021" s="9"/>
      <c r="V1021" s="9"/>
      <c r="W1021" s="9"/>
    </row>
    <row r="1022" spans="2:23" x14ac:dyDescent="0.25">
      <c r="B1022" s="8"/>
      <c r="C1022" s="8"/>
      <c r="D1022" s="153"/>
      <c r="E1022" s="8"/>
      <c r="F1022" s="8"/>
      <c r="G1022" s="8"/>
      <c r="H1022" s="8"/>
      <c r="I1022" s="8"/>
      <c r="J1022" s="8"/>
      <c r="K1022" s="8"/>
      <c r="L1022" s="8"/>
      <c r="M1022" s="8"/>
      <c r="N1022" s="8"/>
      <c r="O1022" s="8"/>
      <c r="P1022" s="8"/>
      <c r="Q1022" s="11"/>
      <c r="R1022" s="11"/>
      <c r="T1022" s="9"/>
      <c r="U1022" s="9"/>
      <c r="V1022" s="9"/>
      <c r="W1022" s="9"/>
    </row>
    <row r="1023" spans="2:23" x14ac:dyDescent="0.25">
      <c r="B1023" s="8"/>
      <c r="C1023" s="8"/>
      <c r="D1023" s="153"/>
      <c r="E1023" s="8"/>
      <c r="F1023" s="8"/>
      <c r="G1023" s="8"/>
      <c r="H1023" s="8"/>
      <c r="I1023" s="8"/>
      <c r="J1023" s="8"/>
      <c r="K1023" s="8"/>
      <c r="L1023" s="8"/>
      <c r="M1023" s="8"/>
      <c r="N1023" s="8"/>
      <c r="O1023" s="8"/>
      <c r="P1023" s="8"/>
      <c r="Q1023" s="11"/>
      <c r="R1023" s="11"/>
      <c r="T1023" s="9"/>
      <c r="U1023" s="9"/>
      <c r="V1023" s="9"/>
      <c r="W1023" s="9"/>
    </row>
    <row r="1024" spans="2:23" x14ac:dyDescent="0.25">
      <c r="B1024" s="8"/>
      <c r="C1024" s="8"/>
      <c r="D1024" s="153"/>
      <c r="E1024" s="8"/>
      <c r="F1024" s="8"/>
      <c r="G1024" s="8"/>
      <c r="H1024" s="8"/>
      <c r="I1024" s="8"/>
      <c r="J1024" s="8"/>
      <c r="K1024" s="8"/>
      <c r="L1024" s="8"/>
      <c r="M1024" s="8"/>
      <c r="N1024" s="8"/>
      <c r="O1024" s="8"/>
      <c r="P1024" s="8"/>
      <c r="Q1024" s="11"/>
      <c r="R1024" s="11"/>
      <c r="T1024" s="9"/>
      <c r="U1024" s="9"/>
      <c r="V1024" s="9"/>
      <c r="W1024" s="9"/>
    </row>
    <row r="1025" spans="2:23" x14ac:dyDescent="0.25">
      <c r="B1025" s="8"/>
      <c r="C1025" s="8"/>
      <c r="D1025" s="153"/>
      <c r="E1025" s="8"/>
      <c r="F1025" s="8"/>
      <c r="G1025" s="8"/>
      <c r="H1025" s="8"/>
      <c r="I1025" s="8"/>
      <c r="J1025" s="8"/>
      <c r="K1025" s="8"/>
      <c r="L1025" s="8"/>
      <c r="M1025" s="8"/>
      <c r="N1025" s="8"/>
      <c r="O1025" s="8"/>
      <c r="P1025" s="8"/>
      <c r="Q1025" s="11"/>
      <c r="R1025" s="11"/>
      <c r="T1025" s="9"/>
      <c r="U1025" s="9"/>
      <c r="V1025" s="9"/>
      <c r="W1025" s="9"/>
    </row>
    <row r="1026" spans="2:23" x14ac:dyDescent="0.25">
      <c r="B1026" s="8"/>
      <c r="C1026" s="8"/>
      <c r="D1026" s="153"/>
      <c r="E1026" s="8"/>
      <c r="F1026" s="8"/>
      <c r="G1026" s="8"/>
      <c r="H1026" s="8"/>
      <c r="I1026" s="8"/>
      <c r="J1026" s="8"/>
      <c r="K1026" s="8"/>
      <c r="L1026" s="8"/>
      <c r="M1026" s="8"/>
      <c r="N1026" s="8"/>
      <c r="O1026" s="8"/>
      <c r="P1026" s="8"/>
      <c r="Q1026" s="11"/>
      <c r="R1026" s="11"/>
      <c r="T1026" s="9"/>
      <c r="U1026" s="9"/>
      <c r="V1026" s="9"/>
      <c r="W1026" s="9"/>
    </row>
    <row r="1027" spans="2:23" x14ac:dyDescent="0.25">
      <c r="B1027" s="8"/>
      <c r="C1027" s="8"/>
      <c r="D1027" s="153"/>
      <c r="E1027" s="8"/>
      <c r="F1027" s="8"/>
      <c r="G1027" s="8"/>
      <c r="H1027" s="8"/>
      <c r="I1027" s="8"/>
      <c r="J1027" s="8"/>
      <c r="K1027" s="8"/>
      <c r="L1027" s="8"/>
      <c r="M1027" s="8"/>
      <c r="N1027" s="8"/>
      <c r="O1027" s="8"/>
      <c r="P1027" s="8"/>
      <c r="Q1027" s="11"/>
      <c r="R1027" s="11"/>
      <c r="T1027" s="9"/>
      <c r="U1027" s="9"/>
      <c r="V1027" s="9"/>
      <c r="W1027" s="9"/>
    </row>
    <row r="1028" spans="2:23" x14ac:dyDescent="0.25">
      <c r="B1028" s="8"/>
      <c r="C1028" s="8"/>
      <c r="D1028" s="153"/>
      <c r="E1028" s="8"/>
      <c r="F1028" s="8"/>
      <c r="G1028" s="8"/>
      <c r="H1028" s="8"/>
      <c r="I1028" s="8"/>
      <c r="J1028" s="8"/>
      <c r="K1028" s="8"/>
      <c r="L1028" s="8"/>
      <c r="M1028" s="8"/>
      <c r="N1028" s="8"/>
      <c r="O1028" s="8"/>
      <c r="P1028" s="8"/>
      <c r="Q1028" s="11"/>
      <c r="R1028" s="11"/>
      <c r="T1028" s="9"/>
      <c r="U1028" s="9"/>
      <c r="V1028" s="9"/>
      <c r="W1028" s="9"/>
    </row>
    <row r="1029" spans="2:23" x14ac:dyDescent="0.25">
      <c r="B1029" s="8"/>
      <c r="C1029" s="8"/>
      <c r="D1029" s="153"/>
      <c r="E1029" s="8"/>
      <c r="F1029" s="8"/>
      <c r="G1029" s="8"/>
      <c r="H1029" s="8"/>
      <c r="I1029" s="8"/>
      <c r="J1029" s="8"/>
      <c r="K1029" s="8"/>
      <c r="L1029" s="8"/>
      <c r="M1029" s="8"/>
      <c r="N1029" s="8"/>
      <c r="O1029" s="8"/>
      <c r="P1029" s="8"/>
      <c r="Q1029" s="11"/>
      <c r="R1029" s="11"/>
      <c r="T1029" s="9"/>
      <c r="U1029" s="9"/>
      <c r="V1029" s="9"/>
      <c r="W1029" s="9"/>
    </row>
    <row r="1030" spans="2:23" x14ac:dyDescent="0.25">
      <c r="B1030" s="8"/>
      <c r="C1030" s="8"/>
      <c r="D1030" s="153"/>
      <c r="E1030" s="8"/>
      <c r="F1030" s="8"/>
      <c r="G1030" s="8"/>
      <c r="H1030" s="8"/>
      <c r="I1030" s="8"/>
      <c r="J1030" s="8"/>
      <c r="K1030" s="8"/>
      <c r="L1030" s="8"/>
      <c r="M1030" s="8"/>
      <c r="N1030" s="8"/>
      <c r="O1030" s="8"/>
      <c r="P1030" s="8"/>
      <c r="Q1030" s="11"/>
      <c r="R1030" s="11"/>
      <c r="T1030" s="9"/>
      <c r="U1030" s="9"/>
      <c r="V1030" s="9"/>
      <c r="W1030" s="9"/>
    </row>
    <row r="1031" spans="2:23" x14ac:dyDescent="0.25">
      <c r="B1031" s="8"/>
      <c r="C1031" s="8"/>
      <c r="D1031" s="153"/>
      <c r="E1031" s="8"/>
      <c r="F1031" s="8"/>
      <c r="G1031" s="8"/>
      <c r="H1031" s="8"/>
      <c r="I1031" s="8"/>
      <c r="J1031" s="8"/>
      <c r="K1031" s="8"/>
      <c r="L1031" s="8"/>
      <c r="M1031" s="8"/>
      <c r="N1031" s="8"/>
      <c r="O1031" s="8"/>
      <c r="P1031" s="8"/>
      <c r="Q1031" s="11"/>
      <c r="R1031" s="11"/>
      <c r="T1031" s="9"/>
      <c r="U1031" s="9"/>
      <c r="V1031" s="9"/>
      <c r="W1031" s="9"/>
    </row>
    <row r="1032" spans="2:23" x14ac:dyDescent="0.25">
      <c r="B1032" s="8"/>
      <c r="C1032" s="8"/>
      <c r="D1032" s="153"/>
      <c r="E1032" s="8"/>
      <c r="F1032" s="8"/>
      <c r="G1032" s="8"/>
      <c r="H1032" s="8"/>
      <c r="I1032" s="8"/>
      <c r="J1032" s="8"/>
      <c r="K1032" s="8"/>
      <c r="L1032" s="8"/>
      <c r="M1032" s="8"/>
      <c r="N1032" s="8"/>
      <c r="O1032" s="8"/>
      <c r="P1032" s="8"/>
      <c r="Q1032" s="11"/>
      <c r="R1032" s="11"/>
      <c r="T1032" s="9"/>
      <c r="U1032" s="9"/>
      <c r="V1032" s="9"/>
      <c r="W1032" s="9"/>
    </row>
    <row r="1033" spans="2:23" x14ac:dyDescent="0.25">
      <c r="B1033" s="8"/>
      <c r="C1033" s="8"/>
      <c r="D1033" s="153"/>
      <c r="E1033" s="8"/>
      <c r="F1033" s="8"/>
      <c r="G1033" s="8"/>
      <c r="H1033" s="8"/>
      <c r="I1033" s="8"/>
      <c r="J1033" s="8"/>
      <c r="K1033" s="8"/>
      <c r="L1033" s="8"/>
      <c r="M1033" s="8"/>
      <c r="N1033" s="8"/>
      <c r="O1033" s="8"/>
      <c r="P1033" s="8"/>
      <c r="Q1033" s="11"/>
      <c r="R1033" s="11"/>
      <c r="T1033" s="9"/>
      <c r="U1033" s="9"/>
      <c r="V1033" s="9"/>
      <c r="W1033" s="9"/>
    </row>
    <row r="1034" spans="2:23" x14ac:dyDescent="0.25">
      <c r="B1034" s="8"/>
      <c r="C1034" s="8"/>
      <c r="D1034" s="153"/>
      <c r="E1034" s="8"/>
      <c r="F1034" s="8"/>
      <c r="G1034" s="8"/>
      <c r="H1034" s="8"/>
      <c r="I1034" s="8"/>
      <c r="J1034" s="8"/>
      <c r="K1034" s="8"/>
      <c r="L1034" s="8"/>
      <c r="M1034" s="8"/>
      <c r="N1034" s="8"/>
      <c r="O1034" s="8"/>
      <c r="P1034" s="8"/>
      <c r="Q1034" s="11"/>
      <c r="R1034" s="11"/>
      <c r="T1034" s="9"/>
      <c r="U1034" s="9"/>
      <c r="V1034" s="9"/>
      <c r="W1034" s="9"/>
    </row>
    <row r="1035" spans="2:23" x14ac:dyDescent="0.25">
      <c r="B1035" s="8"/>
      <c r="C1035" s="8"/>
      <c r="D1035" s="153"/>
      <c r="E1035" s="8"/>
      <c r="F1035" s="8"/>
      <c r="G1035" s="8"/>
      <c r="H1035" s="8"/>
      <c r="I1035" s="8"/>
      <c r="J1035" s="8"/>
      <c r="K1035" s="8"/>
      <c r="L1035" s="8"/>
      <c r="M1035" s="8"/>
      <c r="N1035" s="8"/>
      <c r="O1035" s="8"/>
      <c r="P1035" s="8"/>
      <c r="Q1035" s="11"/>
      <c r="R1035" s="11"/>
      <c r="T1035" s="9"/>
      <c r="U1035" s="9"/>
      <c r="V1035" s="9"/>
      <c r="W1035" s="9"/>
    </row>
    <row r="1036" spans="2:23" x14ac:dyDescent="0.25">
      <c r="B1036" s="8"/>
      <c r="C1036" s="8"/>
      <c r="D1036" s="153"/>
      <c r="E1036" s="8"/>
      <c r="F1036" s="8"/>
      <c r="G1036" s="8"/>
      <c r="H1036" s="8"/>
      <c r="I1036" s="8"/>
      <c r="J1036" s="8"/>
      <c r="K1036" s="8"/>
      <c r="L1036" s="8"/>
      <c r="M1036" s="8"/>
      <c r="N1036" s="8"/>
      <c r="O1036" s="8"/>
      <c r="P1036" s="8"/>
      <c r="Q1036" s="11"/>
      <c r="R1036" s="11"/>
      <c r="T1036" s="9"/>
      <c r="U1036" s="9"/>
      <c r="V1036" s="9"/>
      <c r="W1036" s="9"/>
    </row>
    <row r="1037" spans="2:23" x14ac:dyDescent="0.25">
      <c r="B1037" s="8"/>
      <c r="C1037" s="8"/>
      <c r="D1037" s="153"/>
      <c r="E1037" s="8"/>
      <c r="F1037" s="8"/>
      <c r="G1037" s="8"/>
      <c r="H1037" s="8"/>
      <c r="I1037" s="8"/>
      <c r="J1037" s="8"/>
      <c r="K1037" s="8"/>
      <c r="L1037" s="8"/>
      <c r="M1037" s="8"/>
      <c r="N1037" s="8"/>
      <c r="O1037" s="8"/>
      <c r="P1037" s="8"/>
      <c r="Q1037" s="11"/>
      <c r="R1037" s="11"/>
      <c r="T1037" s="9"/>
      <c r="U1037" s="9"/>
      <c r="V1037" s="9"/>
      <c r="W1037" s="9"/>
    </row>
    <row r="1038" spans="2:23" x14ac:dyDescent="0.25">
      <c r="B1038" s="8"/>
      <c r="C1038" s="8"/>
      <c r="D1038" s="153"/>
      <c r="E1038" s="8"/>
      <c r="F1038" s="8"/>
      <c r="G1038" s="8"/>
      <c r="H1038" s="8"/>
      <c r="I1038" s="8"/>
      <c r="J1038" s="8"/>
      <c r="K1038" s="8"/>
      <c r="L1038" s="8"/>
      <c r="M1038" s="8"/>
      <c r="N1038" s="8"/>
      <c r="O1038" s="8"/>
      <c r="P1038" s="8"/>
      <c r="Q1038" s="11"/>
      <c r="R1038" s="11"/>
      <c r="T1038" s="9"/>
      <c r="U1038" s="9"/>
      <c r="V1038" s="9"/>
      <c r="W1038" s="9"/>
    </row>
    <row r="1039" spans="2:23" x14ac:dyDescent="0.25">
      <c r="B1039" s="8"/>
      <c r="C1039" s="8"/>
      <c r="D1039" s="153"/>
      <c r="E1039" s="8"/>
      <c r="F1039" s="8"/>
      <c r="G1039" s="8"/>
      <c r="H1039" s="8"/>
      <c r="I1039" s="8"/>
      <c r="J1039" s="8"/>
      <c r="K1039" s="8"/>
      <c r="L1039" s="8"/>
      <c r="M1039" s="8"/>
      <c r="N1039" s="8"/>
      <c r="O1039" s="8"/>
      <c r="P1039" s="8"/>
      <c r="Q1039" s="11"/>
      <c r="R1039" s="11"/>
      <c r="T1039" s="9"/>
      <c r="U1039" s="9"/>
      <c r="V1039" s="9"/>
      <c r="W1039" s="9"/>
    </row>
    <row r="1040" spans="2:23" x14ac:dyDescent="0.25">
      <c r="B1040" s="8"/>
      <c r="C1040" s="8"/>
      <c r="D1040" s="153"/>
      <c r="E1040" s="8"/>
      <c r="F1040" s="8"/>
      <c r="G1040" s="8"/>
      <c r="H1040" s="8"/>
      <c r="I1040" s="8"/>
      <c r="J1040" s="8"/>
      <c r="K1040" s="8"/>
      <c r="L1040" s="8"/>
      <c r="M1040" s="8"/>
      <c r="N1040" s="8"/>
      <c r="O1040" s="8"/>
      <c r="P1040" s="8"/>
      <c r="Q1040" s="11"/>
      <c r="R1040" s="11"/>
      <c r="T1040" s="9"/>
      <c r="U1040" s="9"/>
      <c r="V1040" s="9"/>
      <c r="W1040" s="9"/>
    </row>
    <row r="1041" spans="2:23" x14ac:dyDescent="0.25">
      <c r="B1041" s="8"/>
      <c r="C1041" s="8"/>
      <c r="D1041" s="153"/>
      <c r="E1041" s="8"/>
      <c r="F1041" s="8"/>
      <c r="G1041" s="8"/>
      <c r="H1041" s="8"/>
      <c r="I1041" s="8"/>
      <c r="J1041" s="8"/>
      <c r="K1041" s="8"/>
      <c r="L1041" s="8"/>
      <c r="M1041" s="8"/>
      <c r="N1041" s="8"/>
      <c r="O1041" s="8"/>
      <c r="P1041" s="8"/>
      <c r="Q1041" s="11"/>
      <c r="R1041" s="11"/>
      <c r="T1041" s="9"/>
      <c r="U1041" s="9"/>
      <c r="V1041" s="9"/>
      <c r="W1041" s="9"/>
    </row>
    <row r="1042" spans="2:23" x14ac:dyDescent="0.25">
      <c r="B1042" s="8"/>
      <c r="C1042" s="8"/>
      <c r="D1042" s="153"/>
      <c r="E1042" s="8"/>
      <c r="F1042" s="8"/>
      <c r="G1042" s="8"/>
      <c r="H1042" s="8"/>
      <c r="I1042" s="8"/>
      <c r="J1042" s="8"/>
      <c r="K1042" s="8"/>
      <c r="L1042" s="8"/>
      <c r="M1042" s="8"/>
      <c r="N1042" s="8"/>
      <c r="O1042" s="8"/>
      <c r="P1042" s="8"/>
      <c r="Q1042" s="11"/>
      <c r="R1042" s="11"/>
      <c r="T1042" s="9"/>
      <c r="U1042" s="9"/>
      <c r="V1042" s="9"/>
      <c r="W1042" s="9"/>
    </row>
    <row r="1043" spans="2:23" x14ac:dyDescent="0.25">
      <c r="B1043" s="8"/>
      <c r="C1043" s="8"/>
      <c r="D1043" s="153"/>
      <c r="E1043" s="8"/>
      <c r="F1043" s="8"/>
      <c r="G1043" s="8"/>
      <c r="H1043" s="8"/>
      <c r="I1043" s="8"/>
      <c r="J1043" s="8"/>
      <c r="K1043" s="8"/>
      <c r="L1043" s="8"/>
      <c r="M1043" s="8"/>
      <c r="N1043" s="8"/>
      <c r="O1043" s="8"/>
      <c r="P1043" s="8"/>
      <c r="Q1043" s="11"/>
      <c r="R1043" s="11"/>
      <c r="T1043" s="9"/>
      <c r="U1043" s="9"/>
      <c r="V1043" s="9"/>
      <c r="W1043" s="9"/>
    </row>
    <row r="1044" spans="2:23" x14ac:dyDescent="0.25">
      <c r="B1044" s="8"/>
      <c r="C1044" s="8"/>
      <c r="D1044" s="153"/>
      <c r="E1044" s="8"/>
      <c r="F1044" s="8"/>
      <c r="G1044" s="8"/>
      <c r="H1044" s="8"/>
      <c r="I1044" s="8"/>
      <c r="J1044" s="8"/>
      <c r="K1044" s="8"/>
      <c r="L1044" s="8"/>
      <c r="M1044" s="8"/>
      <c r="N1044" s="8"/>
      <c r="O1044" s="8"/>
      <c r="P1044" s="8"/>
      <c r="Q1044" s="11"/>
      <c r="R1044" s="11"/>
      <c r="T1044" s="9"/>
      <c r="U1044" s="9"/>
      <c r="V1044" s="9"/>
      <c r="W1044" s="9"/>
    </row>
    <row r="1045" spans="2:23" x14ac:dyDescent="0.25">
      <c r="B1045" s="8"/>
      <c r="C1045" s="8"/>
      <c r="D1045" s="153"/>
      <c r="E1045" s="8"/>
      <c r="F1045" s="8"/>
      <c r="G1045" s="8"/>
      <c r="H1045" s="8"/>
      <c r="I1045" s="8"/>
      <c r="J1045" s="8"/>
      <c r="K1045" s="8"/>
      <c r="L1045" s="8"/>
      <c r="M1045" s="8"/>
      <c r="N1045" s="8"/>
      <c r="O1045" s="8"/>
      <c r="P1045" s="8"/>
      <c r="Q1045" s="11"/>
      <c r="R1045" s="11"/>
      <c r="T1045" s="9"/>
      <c r="U1045" s="9"/>
      <c r="V1045" s="9"/>
      <c r="W1045" s="9"/>
    </row>
    <row r="1046" spans="2:23" x14ac:dyDescent="0.25">
      <c r="B1046" s="8"/>
      <c r="C1046" s="8"/>
      <c r="D1046" s="153"/>
      <c r="E1046" s="8"/>
      <c r="F1046" s="8"/>
      <c r="G1046" s="8"/>
      <c r="H1046" s="8"/>
      <c r="I1046" s="8"/>
      <c r="J1046" s="8"/>
      <c r="K1046" s="8"/>
      <c r="L1046" s="8"/>
      <c r="M1046" s="8"/>
      <c r="N1046" s="8"/>
      <c r="O1046" s="8"/>
      <c r="P1046" s="8"/>
      <c r="Q1046" s="11"/>
      <c r="R1046" s="11"/>
      <c r="T1046" s="9"/>
      <c r="U1046" s="9"/>
      <c r="V1046" s="9"/>
      <c r="W1046" s="9"/>
    </row>
    <row r="1047" spans="2:23" x14ac:dyDescent="0.25">
      <c r="B1047" s="8"/>
      <c r="C1047" s="8"/>
      <c r="D1047" s="153"/>
      <c r="E1047" s="8"/>
      <c r="F1047" s="8"/>
      <c r="G1047" s="8"/>
      <c r="H1047" s="8"/>
      <c r="I1047" s="8"/>
      <c r="J1047" s="8"/>
      <c r="K1047" s="8"/>
      <c r="L1047" s="8"/>
      <c r="M1047" s="8"/>
      <c r="N1047" s="8"/>
      <c r="O1047" s="8"/>
      <c r="P1047" s="8"/>
      <c r="Q1047" s="11"/>
      <c r="R1047" s="11"/>
      <c r="T1047" s="9"/>
      <c r="U1047" s="9"/>
      <c r="V1047" s="9"/>
      <c r="W1047" s="9"/>
    </row>
    <row r="1048" spans="2:23" x14ac:dyDescent="0.25">
      <c r="B1048" s="8"/>
      <c r="C1048" s="8"/>
      <c r="D1048" s="153"/>
      <c r="E1048" s="8"/>
      <c r="F1048" s="8"/>
      <c r="G1048" s="8"/>
      <c r="H1048" s="8"/>
      <c r="I1048" s="8"/>
      <c r="J1048" s="8"/>
      <c r="K1048" s="8"/>
      <c r="L1048" s="8"/>
      <c r="M1048" s="8"/>
      <c r="N1048" s="8"/>
      <c r="O1048" s="8"/>
      <c r="P1048" s="8"/>
      <c r="Q1048" s="11"/>
      <c r="R1048" s="11"/>
      <c r="T1048" s="9"/>
      <c r="U1048" s="9"/>
      <c r="V1048" s="9"/>
      <c r="W1048" s="9"/>
    </row>
    <row r="1049" spans="2:23" x14ac:dyDescent="0.25">
      <c r="B1049" s="8"/>
      <c r="C1049" s="8"/>
      <c r="D1049" s="153"/>
      <c r="E1049" s="8"/>
      <c r="F1049" s="8"/>
      <c r="G1049" s="8"/>
      <c r="H1049" s="8"/>
      <c r="I1049" s="8"/>
      <c r="J1049" s="8"/>
      <c r="K1049" s="8"/>
      <c r="L1049" s="8"/>
      <c r="M1049" s="8"/>
      <c r="N1049" s="8"/>
      <c r="O1049" s="8"/>
      <c r="P1049" s="8"/>
      <c r="Q1049" s="11"/>
      <c r="R1049" s="11"/>
      <c r="T1049" s="9"/>
      <c r="U1049" s="9"/>
      <c r="V1049" s="9"/>
      <c r="W1049" s="9"/>
    </row>
    <row r="1050" spans="2:23" x14ac:dyDescent="0.25">
      <c r="B1050" s="8"/>
      <c r="C1050" s="8"/>
      <c r="D1050" s="153"/>
      <c r="E1050" s="8"/>
      <c r="F1050" s="8"/>
      <c r="G1050" s="8"/>
      <c r="H1050" s="8"/>
      <c r="I1050" s="8"/>
      <c r="J1050" s="8"/>
      <c r="K1050" s="8"/>
      <c r="L1050" s="8"/>
      <c r="M1050" s="8"/>
      <c r="N1050" s="8"/>
      <c r="O1050" s="8"/>
      <c r="P1050" s="8"/>
      <c r="Q1050" s="11"/>
      <c r="R1050" s="11"/>
      <c r="T1050" s="9"/>
      <c r="U1050" s="9"/>
      <c r="V1050" s="9"/>
      <c r="W1050" s="9"/>
    </row>
    <row r="1051" spans="2:23" x14ac:dyDescent="0.25">
      <c r="B1051" s="8"/>
      <c r="C1051" s="8"/>
      <c r="D1051" s="153"/>
      <c r="E1051" s="8"/>
      <c r="F1051" s="8"/>
      <c r="G1051" s="8"/>
      <c r="H1051" s="8"/>
      <c r="I1051" s="8"/>
      <c r="J1051" s="8"/>
      <c r="K1051" s="8"/>
      <c r="L1051" s="8"/>
      <c r="M1051" s="8"/>
      <c r="N1051" s="8"/>
      <c r="O1051" s="8"/>
      <c r="P1051" s="8"/>
      <c r="Q1051" s="11"/>
      <c r="R1051" s="11"/>
      <c r="T1051" s="9"/>
      <c r="U1051" s="9"/>
      <c r="V1051" s="9"/>
      <c r="W1051" s="9"/>
    </row>
    <row r="1052" spans="2:23" x14ac:dyDescent="0.25">
      <c r="B1052" s="8"/>
      <c r="C1052" s="8"/>
      <c r="D1052" s="153"/>
      <c r="E1052" s="8"/>
      <c r="F1052" s="8"/>
      <c r="G1052" s="8"/>
      <c r="H1052" s="8"/>
      <c r="I1052" s="8"/>
      <c r="J1052" s="8"/>
      <c r="K1052" s="8"/>
      <c r="L1052" s="8"/>
      <c r="M1052" s="8"/>
      <c r="N1052" s="8"/>
      <c r="O1052" s="8"/>
      <c r="P1052" s="8"/>
      <c r="Q1052" s="11"/>
      <c r="R1052" s="11"/>
      <c r="T1052" s="9"/>
      <c r="U1052" s="9"/>
      <c r="V1052" s="9"/>
      <c r="W1052" s="9"/>
    </row>
    <row r="1053" spans="2:23" x14ac:dyDescent="0.25">
      <c r="B1053" s="8"/>
      <c r="C1053" s="8"/>
      <c r="D1053" s="153"/>
      <c r="E1053" s="8"/>
      <c r="F1053" s="8"/>
      <c r="G1053" s="8"/>
      <c r="H1053" s="8"/>
      <c r="I1053" s="8"/>
      <c r="J1053" s="8"/>
      <c r="K1053" s="8"/>
      <c r="L1053" s="8"/>
      <c r="M1053" s="8"/>
      <c r="N1053" s="8"/>
      <c r="O1053" s="8"/>
      <c r="P1053" s="8"/>
      <c r="Q1053" s="11"/>
      <c r="R1053" s="11"/>
      <c r="T1053" s="9"/>
      <c r="U1053" s="9"/>
      <c r="V1053" s="9"/>
      <c r="W1053" s="9"/>
    </row>
    <row r="1054" spans="2:23" x14ac:dyDescent="0.25">
      <c r="B1054" s="8"/>
      <c r="C1054" s="8"/>
      <c r="D1054" s="153"/>
      <c r="E1054" s="8"/>
      <c r="F1054" s="8"/>
      <c r="G1054" s="8"/>
      <c r="H1054" s="8"/>
      <c r="I1054" s="8"/>
      <c r="J1054" s="8"/>
      <c r="K1054" s="8"/>
      <c r="L1054" s="8"/>
      <c r="M1054" s="8"/>
      <c r="N1054" s="8"/>
      <c r="O1054" s="8"/>
      <c r="P1054" s="8"/>
      <c r="Q1054" s="11"/>
      <c r="R1054" s="11"/>
      <c r="T1054" s="9"/>
      <c r="U1054" s="9"/>
      <c r="V1054" s="9"/>
      <c r="W1054" s="9"/>
    </row>
    <row r="1055" spans="2:23" x14ac:dyDescent="0.25">
      <c r="B1055" s="8"/>
      <c r="C1055" s="8"/>
      <c r="D1055" s="153"/>
      <c r="E1055" s="8"/>
      <c r="F1055" s="8"/>
      <c r="G1055" s="8"/>
      <c r="H1055" s="8"/>
      <c r="I1055" s="8"/>
      <c r="J1055" s="8"/>
      <c r="K1055" s="8"/>
      <c r="L1055" s="8"/>
      <c r="M1055" s="8"/>
      <c r="N1055" s="8"/>
      <c r="O1055" s="8"/>
      <c r="P1055" s="8"/>
      <c r="Q1055" s="11"/>
      <c r="R1055" s="11"/>
      <c r="T1055" s="9"/>
      <c r="U1055" s="9"/>
      <c r="V1055" s="9"/>
      <c r="W1055" s="9"/>
    </row>
    <row r="1056" spans="2:23" x14ac:dyDescent="0.25">
      <c r="B1056" s="8"/>
      <c r="C1056" s="8"/>
      <c r="D1056" s="153"/>
      <c r="E1056" s="8"/>
      <c r="F1056" s="8"/>
      <c r="G1056" s="8"/>
      <c r="H1056" s="8"/>
      <c r="I1056" s="8"/>
      <c r="J1056" s="8"/>
      <c r="K1056" s="8"/>
      <c r="L1056" s="8"/>
      <c r="M1056" s="8"/>
      <c r="N1056" s="8"/>
      <c r="O1056" s="8"/>
      <c r="P1056" s="8"/>
      <c r="Q1056" s="11"/>
      <c r="R1056" s="11"/>
      <c r="T1056" s="9"/>
      <c r="U1056" s="9"/>
      <c r="V1056" s="9"/>
      <c r="W1056" s="9"/>
    </row>
    <row r="1057" spans="2:23" x14ac:dyDescent="0.25">
      <c r="B1057" s="8"/>
      <c r="C1057" s="8"/>
      <c r="D1057" s="153"/>
      <c r="E1057" s="8"/>
      <c r="F1057" s="8"/>
      <c r="G1057" s="8"/>
      <c r="H1057" s="8"/>
      <c r="I1057" s="8"/>
      <c r="J1057" s="8"/>
      <c r="K1057" s="8"/>
      <c r="L1057" s="8"/>
      <c r="M1057" s="8"/>
      <c r="N1057" s="8"/>
      <c r="O1057" s="8"/>
      <c r="P1057" s="8"/>
      <c r="Q1057" s="11"/>
      <c r="R1057" s="11"/>
      <c r="T1057" s="9"/>
      <c r="U1057" s="9"/>
      <c r="V1057" s="9"/>
      <c r="W1057" s="9"/>
    </row>
    <row r="1058" spans="2:23" x14ac:dyDescent="0.25">
      <c r="B1058" s="8"/>
      <c r="C1058" s="8"/>
      <c r="D1058" s="153"/>
      <c r="E1058" s="8"/>
      <c r="F1058" s="8"/>
      <c r="G1058" s="8"/>
      <c r="H1058" s="8"/>
      <c r="I1058" s="8"/>
      <c r="J1058" s="8"/>
      <c r="K1058" s="8"/>
      <c r="L1058" s="8"/>
      <c r="M1058" s="8"/>
      <c r="N1058" s="8"/>
      <c r="O1058" s="8"/>
      <c r="P1058" s="8"/>
      <c r="Q1058" s="11"/>
      <c r="R1058" s="11"/>
      <c r="T1058" s="9"/>
      <c r="U1058" s="9"/>
      <c r="V1058" s="9"/>
      <c r="W1058" s="9"/>
    </row>
    <row r="1059" spans="2:23" x14ac:dyDescent="0.25">
      <c r="B1059" s="8"/>
      <c r="C1059" s="8"/>
      <c r="D1059" s="153"/>
      <c r="E1059" s="8"/>
      <c r="F1059" s="8"/>
      <c r="G1059" s="8"/>
      <c r="H1059" s="8"/>
      <c r="I1059" s="8"/>
      <c r="J1059" s="8"/>
      <c r="K1059" s="8"/>
      <c r="L1059" s="8"/>
      <c r="M1059" s="8"/>
      <c r="N1059" s="8"/>
      <c r="O1059" s="8"/>
      <c r="P1059" s="8"/>
      <c r="Q1059" s="11"/>
      <c r="R1059" s="11"/>
      <c r="T1059" s="9"/>
      <c r="U1059" s="9"/>
      <c r="V1059" s="9"/>
      <c r="W1059" s="9"/>
    </row>
    <row r="1060" spans="2:23" x14ac:dyDescent="0.25">
      <c r="B1060" s="8"/>
      <c r="C1060" s="8"/>
      <c r="D1060" s="153"/>
      <c r="E1060" s="8"/>
      <c r="F1060" s="8"/>
      <c r="G1060" s="8"/>
      <c r="H1060" s="8"/>
      <c r="I1060" s="8"/>
      <c r="J1060" s="8"/>
      <c r="K1060" s="8"/>
      <c r="L1060" s="8"/>
      <c r="M1060" s="8"/>
      <c r="N1060" s="8"/>
      <c r="O1060" s="8"/>
      <c r="P1060" s="8"/>
      <c r="Q1060" s="11"/>
      <c r="R1060" s="11"/>
      <c r="T1060" s="9"/>
      <c r="U1060" s="9"/>
      <c r="V1060" s="9"/>
      <c r="W1060" s="9"/>
    </row>
    <row r="1061" spans="2:23" x14ac:dyDescent="0.25">
      <c r="B1061" s="8"/>
      <c r="C1061" s="8"/>
      <c r="D1061" s="153"/>
      <c r="E1061" s="8"/>
      <c r="F1061" s="8"/>
      <c r="G1061" s="8"/>
      <c r="H1061" s="8"/>
      <c r="I1061" s="8"/>
      <c r="J1061" s="8"/>
      <c r="K1061" s="8"/>
      <c r="L1061" s="8"/>
      <c r="M1061" s="8"/>
      <c r="N1061" s="8"/>
      <c r="O1061" s="8"/>
      <c r="P1061" s="8"/>
      <c r="Q1061" s="11"/>
      <c r="R1061" s="11"/>
      <c r="T1061" s="9"/>
      <c r="U1061" s="9"/>
      <c r="V1061" s="9"/>
      <c r="W1061" s="9"/>
    </row>
    <row r="1062" spans="2:23" x14ac:dyDescent="0.25">
      <c r="B1062" s="8"/>
      <c r="C1062" s="8"/>
      <c r="D1062" s="153"/>
      <c r="E1062" s="8"/>
      <c r="F1062" s="8"/>
      <c r="G1062" s="8"/>
      <c r="H1062" s="8"/>
      <c r="I1062" s="8"/>
      <c r="J1062" s="8"/>
      <c r="K1062" s="8"/>
      <c r="L1062" s="8"/>
      <c r="M1062" s="8"/>
      <c r="N1062" s="8"/>
      <c r="O1062" s="8"/>
      <c r="P1062" s="8"/>
      <c r="Q1062" s="11"/>
      <c r="R1062" s="11"/>
      <c r="T1062" s="9"/>
      <c r="U1062" s="9"/>
      <c r="V1062" s="9"/>
      <c r="W1062" s="9"/>
    </row>
    <row r="1063" spans="2:23" x14ac:dyDescent="0.25">
      <c r="B1063" s="8"/>
      <c r="C1063" s="8"/>
      <c r="D1063" s="153"/>
      <c r="E1063" s="8"/>
      <c r="F1063" s="8"/>
      <c r="G1063" s="8"/>
      <c r="H1063" s="8"/>
      <c r="I1063" s="8"/>
      <c r="J1063" s="8"/>
      <c r="K1063" s="8"/>
      <c r="L1063" s="8"/>
      <c r="M1063" s="8"/>
      <c r="N1063" s="8"/>
      <c r="O1063" s="8"/>
      <c r="P1063" s="8"/>
      <c r="Q1063" s="11"/>
      <c r="R1063" s="11"/>
      <c r="T1063" s="9"/>
      <c r="U1063" s="9"/>
      <c r="V1063" s="9"/>
      <c r="W1063" s="9"/>
    </row>
    <row r="1064" spans="2:23" x14ac:dyDescent="0.25">
      <c r="B1064" s="8"/>
      <c r="C1064" s="8"/>
      <c r="D1064" s="153"/>
      <c r="E1064" s="8"/>
      <c r="F1064" s="8"/>
      <c r="G1064" s="8"/>
      <c r="H1064" s="8"/>
      <c r="I1064" s="8"/>
      <c r="J1064" s="8"/>
      <c r="K1064" s="8"/>
      <c r="L1064" s="8"/>
      <c r="M1064" s="8"/>
      <c r="N1064" s="8"/>
      <c r="O1064" s="8"/>
      <c r="P1064" s="8"/>
      <c r="Q1064" s="11"/>
      <c r="R1064" s="11"/>
      <c r="T1064" s="9"/>
      <c r="U1064" s="9"/>
      <c r="V1064" s="9"/>
      <c r="W1064" s="9"/>
    </row>
    <row r="1065" spans="2:23" x14ac:dyDescent="0.25">
      <c r="B1065" s="8"/>
      <c r="C1065" s="8"/>
      <c r="D1065" s="153"/>
      <c r="E1065" s="8"/>
      <c r="F1065" s="8"/>
      <c r="G1065" s="8"/>
      <c r="H1065" s="8"/>
      <c r="I1065" s="8"/>
      <c r="J1065" s="8"/>
      <c r="K1065" s="8"/>
      <c r="L1065" s="8"/>
      <c r="M1065" s="8"/>
      <c r="N1065" s="8"/>
      <c r="O1065" s="8"/>
      <c r="P1065" s="8"/>
      <c r="Q1065" s="11"/>
      <c r="R1065" s="11"/>
      <c r="T1065" s="9"/>
      <c r="U1065" s="9"/>
      <c r="V1065" s="9"/>
      <c r="W1065" s="9"/>
    </row>
    <row r="1066" spans="2:23" x14ac:dyDescent="0.25">
      <c r="B1066" s="8"/>
      <c r="C1066" s="8"/>
      <c r="D1066" s="153"/>
      <c r="E1066" s="8"/>
      <c r="F1066" s="8"/>
      <c r="G1066" s="8"/>
      <c r="H1066" s="8"/>
      <c r="I1066" s="8"/>
      <c r="J1066" s="8"/>
      <c r="K1066" s="8"/>
      <c r="L1066" s="8"/>
      <c r="M1066" s="8"/>
      <c r="N1066" s="8"/>
      <c r="O1066" s="8"/>
      <c r="P1066" s="8"/>
      <c r="Q1066" s="11"/>
      <c r="R1066" s="11"/>
      <c r="T1066" s="9"/>
      <c r="U1066" s="9"/>
      <c r="V1066" s="9"/>
      <c r="W1066" s="9"/>
    </row>
    <row r="1067" spans="2:23" x14ac:dyDescent="0.25">
      <c r="B1067" s="8"/>
      <c r="C1067" s="8"/>
      <c r="D1067" s="153"/>
      <c r="E1067" s="8"/>
      <c r="F1067" s="8"/>
      <c r="G1067" s="8"/>
      <c r="H1067" s="8"/>
      <c r="I1067" s="8"/>
      <c r="J1067" s="8"/>
      <c r="K1067" s="8"/>
      <c r="L1067" s="8"/>
      <c r="M1067" s="8"/>
      <c r="N1067" s="8"/>
      <c r="O1067" s="8"/>
      <c r="P1067" s="8"/>
      <c r="Q1067" s="11"/>
      <c r="R1067" s="11"/>
      <c r="T1067" s="9"/>
      <c r="U1067" s="9"/>
      <c r="V1067" s="9"/>
      <c r="W1067" s="9"/>
    </row>
    <row r="1068" spans="2:23" x14ac:dyDescent="0.25">
      <c r="B1068" s="8"/>
      <c r="C1068" s="8"/>
      <c r="D1068" s="153"/>
      <c r="E1068" s="8"/>
      <c r="F1068" s="8"/>
      <c r="G1068" s="8"/>
      <c r="H1068" s="8"/>
      <c r="I1068" s="8"/>
      <c r="J1068" s="8"/>
      <c r="K1068" s="8"/>
      <c r="L1068" s="8"/>
      <c r="M1068" s="8"/>
      <c r="N1068" s="8"/>
      <c r="O1068" s="8"/>
      <c r="P1068" s="8"/>
      <c r="Q1068" s="11"/>
      <c r="R1068" s="11"/>
      <c r="T1068" s="9"/>
      <c r="U1068" s="9"/>
      <c r="V1068" s="9"/>
      <c r="W1068" s="9"/>
    </row>
    <row r="1069" spans="2:23" x14ac:dyDescent="0.25">
      <c r="B1069" s="8"/>
      <c r="C1069" s="8"/>
      <c r="D1069" s="153"/>
      <c r="E1069" s="8"/>
      <c r="F1069" s="8"/>
      <c r="G1069" s="8"/>
      <c r="H1069" s="8"/>
      <c r="I1069" s="8"/>
      <c r="J1069" s="8"/>
      <c r="K1069" s="8"/>
      <c r="L1069" s="8"/>
      <c r="M1069" s="8"/>
      <c r="N1069" s="8"/>
      <c r="O1069" s="8"/>
      <c r="P1069" s="8"/>
      <c r="Q1069" s="11"/>
      <c r="R1069" s="11"/>
      <c r="T1069" s="9"/>
      <c r="U1069" s="9"/>
      <c r="V1069" s="9"/>
      <c r="W1069" s="9"/>
    </row>
    <row r="1070" spans="2:23" x14ac:dyDescent="0.25">
      <c r="B1070" s="8"/>
      <c r="C1070" s="8"/>
      <c r="D1070" s="153"/>
      <c r="E1070" s="8"/>
      <c r="F1070" s="8"/>
      <c r="G1070" s="8"/>
      <c r="H1070" s="8"/>
      <c r="I1070" s="8"/>
      <c r="J1070" s="8"/>
      <c r="K1070" s="8"/>
      <c r="L1070" s="8"/>
      <c r="M1070" s="8"/>
      <c r="N1070" s="8"/>
      <c r="O1070" s="8"/>
      <c r="P1070" s="8"/>
      <c r="Q1070" s="11"/>
      <c r="R1070" s="11"/>
      <c r="T1070" s="9"/>
      <c r="U1070" s="9"/>
      <c r="V1070" s="9"/>
      <c r="W1070" s="9"/>
    </row>
    <row r="1071" spans="2:23" x14ac:dyDescent="0.25">
      <c r="B1071" s="8"/>
      <c r="C1071" s="8"/>
      <c r="D1071" s="153"/>
      <c r="E1071" s="8"/>
      <c r="F1071" s="8"/>
      <c r="G1071" s="8"/>
      <c r="H1071" s="8"/>
      <c r="I1071" s="8"/>
      <c r="J1071" s="8"/>
      <c r="K1071" s="8"/>
      <c r="L1071" s="8"/>
      <c r="M1071" s="8"/>
      <c r="N1071" s="8"/>
      <c r="O1071" s="8"/>
      <c r="P1071" s="8"/>
      <c r="Q1071" s="11"/>
      <c r="R1071" s="11"/>
      <c r="T1071" s="9"/>
      <c r="U1071" s="9"/>
      <c r="V1071" s="9"/>
      <c r="W1071" s="9"/>
    </row>
    <row r="1072" spans="2:23" x14ac:dyDescent="0.25">
      <c r="B1072" s="8"/>
      <c r="C1072" s="8"/>
      <c r="D1072" s="153"/>
      <c r="E1072" s="8"/>
      <c r="F1072" s="8"/>
      <c r="G1072" s="8"/>
      <c r="H1072" s="8"/>
      <c r="I1072" s="8"/>
      <c r="J1072" s="8"/>
      <c r="K1072" s="8"/>
      <c r="L1072" s="8"/>
      <c r="M1072" s="8"/>
      <c r="N1072" s="8"/>
      <c r="O1072" s="8"/>
      <c r="P1072" s="8"/>
      <c r="Q1072" s="11"/>
      <c r="R1072" s="11"/>
      <c r="T1072" s="9"/>
      <c r="U1072" s="9"/>
      <c r="V1072" s="9"/>
      <c r="W1072" s="9"/>
    </row>
    <row r="1073" spans="2:23" x14ac:dyDescent="0.25">
      <c r="B1073" s="8"/>
      <c r="C1073" s="8"/>
      <c r="D1073" s="153"/>
      <c r="E1073" s="8"/>
      <c r="F1073" s="8"/>
      <c r="G1073" s="8"/>
      <c r="H1073" s="8"/>
      <c r="I1073" s="8"/>
      <c r="J1073" s="8"/>
      <c r="K1073" s="8"/>
      <c r="L1073" s="8"/>
      <c r="M1073" s="8"/>
      <c r="N1073" s="8"/>
      <c r="O1073" s="8"/>
      <c r="P1073" s="8"/>
      <c r="Q1073" s="11"/>
      <c r="R1073" s="11"/>
      <c r="T1073" s="9"/>
      <c r="U1073" s="9"/>
      <c r="V1073" s="9"/>
      <c r="W1073" s="9"/>
    </row>
    <row r="1074" spans="2:23" x14ac:dyDescent="0.25">
      <c r="B1074" s="8"/>
      <c r="C1074" s="8"/>
      <c r="D1074" s="153"/>
      <c r="E1074" s="8"/>
      <c r="F1074" s="8"/>
      <c r="G1074" s="8"/>
      <c r="H1074" s="8"/>
      <c r="I1074" s="8"/>
      <c r="J1074" s="8"/>
      <c r="K1074" s="8"/>
      <c r="L1074" s="8"/>
      <c r="M1074" s="8"/>
      <c r="N1074" s="8"/>
      <c r="O1074" s="8"/>
      <c r="P1074" s="8"/>
      <c r="Q1074" s="11"/>
      <c r="R1074" s="11"/>
      <c r="T1074" s="9"/>
      <c r="U1074" s="9"/>
      <c r="V1074" s="9"/>
      <c r="W1074" s="9"/>
    </row>
    <row r="1075" spans="2:23" x14ac:dyDescent="0.25">
      <c r="B1075" s="8"/>
      <c r="C1075" s="8"/>
      <c r="D1075" s="153"/>
      <c r="E1075" s="8"/>
      <c r="F1075" s="8"/>
      <c r="G1075" s="8"/>
      <c r="H1075" s="8"/>
      <c r="I1075" s="8"/>
      <c r="J1075" s="8"/>
      <c r="K1075" s="8"/>
      <c r="L1075" s="8"/>
      <c r="M1075" s="8"/>
      <c r="N1075" s="8"/>
      <c r="O1075" s="8"/>
      <c r="P1075" s="8"/>
      <c r="Q1075" s="11"/>
      <c r="R1075" s="11"/>
      <c r="T1075" s="9"/>
      <c r="U1075" s="9"/>
      <c r="V1075" s="9"/>
      <c r="W1075" s="9"/>
    </row>
    <row r="1076" spans="2:23" x14ac:dyDescent="0.25">
      <c r="B1076" s="8"/>
      <c r="C1076" s="8"/>
      <c r="D1076" s="153"/>
      <c r="E1076" s="8"/>
      <c r="F1076" s="8"/>
      <c r="G1076" s="8"/>
      <c r="H1076" s="8"/>
      <c r="I1076" s="8"/>
      <c r="J1076" s="8"/>
      <c r="K1076" s="8"/>
      <c r="L1076" s="8"/>
      <c r="M1076" s="8"/>
      <c r="N1076" s="8"/>
      <c r="O1076" s="8"/>
      <c r="P1076" s="8"/>
      <c r="Q1076" s="11"/>
      <c r="R1076" s="11"/>
      <c r="T1076" s="9"/>
      <c r="U1076" s="9"/>
      <c r="V1076" s="9"/>
      <c r="W1076" s="9"/>
    </row>
    <row r="1077" spans="2:23" x14ac:dyDescent="0.25">
      <c r="B1077" s="8"/>
      <c r="C1077" s="8"/>
      <c r="D1077" s="153"/>
      <c r="E1077" s="8"/>
      <c r="F1077" s="8"/>
      <c r="G1077" s="8"/>
      <c r="H1077" s="8"/>
      <c r="I1077" s="8"/>
      <c r="J1077" s="8"/>
      <c r="K1077" s="8"/>
      <c r="L1077" s="8"/>
      <c r="M1077" s="8"/>
      <c r="N1077" s="8"/>
      <c r="O1077" s="8"/>
      <c r="P1077" s="8"/>
      <c r="Q1077" s="11"/>
      <c r="R1077" s="11"/>
      <c r="T1077" s="9"/>
      <c r="U1077" s="9"/>
      <c r="V1077" s="9"/>
      <c r="W1077" s="9"/>
    </row>
    <row r="1078" spans="2:23" x14ac:dyDescent="0.25">
      <c r="B1078" s="8"/>
      <c r="C1078" s="8"/>
      <c r="D1078" s="153"/>
      <c r="E1078" s="8"/>
      <c r="F1078" s="8"/>
      <c r="G1078" s="8"/>
      <c r="H1078" s="8"/>
      <c r="I1078" s="8"/>
      <c r="J1078" s="8"/>
      <c r="K1078" s="8"/>
      <c r="L1078" s="8"/>
      <c r="M1078" s="8"/>
      <c r="N1078" s="8"/>
      <c r="O1078" s="8"/>
      <c r="P1078" s="8"/>
      <c r="Q1078" s="11"/>
      <c r="R1078" s="11"/>
      <c r="T1078" s="9"/>
      <c r="U1078" s="9"/>
      <c r="V1078" s="9"/>
      <c r="W1078" s="9"/>
    </row>
    <row r="1079" spans="2:23" x14ac:dyDescent="0.25">
      <c r="B1079" s="8"/>
      <c r="C1079" s="8"/>
      <c r="D1079" s="153"/>
      <c r="E1079" s="8"/>
      <c r="F1079" s="8"/>
      <c r="G1079" s="8"/>
      <c r="H1079" s="8"/>
      <c r="I1079" s="8"/>
      <c r="J1079" s="8"/>
      <c r="K1079" s="8"/>
      <c r="L1079" s="8"/>
      <c r="M1079" s="8"/>
      <c r="N1079" s="8"/>
      <c r="O1079" s="8"/>
      <c r="P1079" s="8"/>
      <c r="Q1079" s="11"/>
      <c r="R1079" s="11"/>
      <c r="T1079" s="9"/>
      <c r="U1079" s="9"/>
      <c r="V1079" s="9"/>
      <c r="W1079" s="9"/>
    </row>
    <row r="1080" spans="2:23" x14ac:dyDescent="0.25">
      <c r="B1080" s="8"/>
      <c r="C1080" s="8"/>
      <c r="D1080" s="153"/>
      <c r="E1080" s="8"/>
      <c r="F1080" s="8"/>
      <c r="G1080" s="8"/>
      <c r="H1080" s="8"/>
      <c r="I1080" s="8"/>
      <c r="J1080" s="8"/>
      <c r="K1080" s="8"/>
      <c r="L1080" s="8"/>
      <c r="M1080" s="8"/>
      <c r="N1080" s="8"/>
      <c r="O1080" s="8"/>
      <c r="P1080" s="8"/>
      <c r="Q1080" s="11"/>
      <c r="R1080" s="11"/>
      <c r="T1080" s="9"/>
      <c r="U1080" s="9"/>
      <c r="V1080" s="9"/>
      <c r="W1080" s="9"/>
    </row>
    <row r="1081" spans="2:23" x14ac:dyDescent="0.25">
      <c r="B1081" s="8"/>
      <c r="C1081" s="8"/>
      <c r="D1081" s="153"/>
      <c r="E1081" s="8"/>
      <c r="F1081" s="8"/>
      <c r="G1081" s="8"/>
      <c r="H1081" s="8"/>
      <c r="I1081" s="8"/>
      <c r="J1081" s="8"/>
      <c r="K1081" s="8"/>
      <c r="L1081" s="8"/>
      <c r="M1081" s="8"/>
      <c r="N1081" s="8"/>
      <c r="O1081" s="8"/>
      <c r="P1081" s="8"/>
      <c r="Q1081" s="11"/>
      <c r="R1081" s="11"/>
      <c r="T1081" s="9"/>
      <c r="U1081" s="9"/>
      <c r="V1081" s="9"/>
      <c r="W1081" s="9"/>
    </row>
    <row r="1082" spans="2:23" x14ac:dyDescent="0.25">
      <c r="B1082" s="8"/>
      <c r="C1082" s="8"/>
      <c r="D1082" s="153"/>
      <c r="E1082" s="8"/>
      <c r="F1082" s="8"/>
      <c r="G1082" s="8"/>
      <c r="H1082" s="8"/>
      <c r="I1082" s="8"/>
      <c r="J1082" s="8"/>
      <c r="K1082" s="8"/>
      <c r="L1082" s="8"/>
      <c r="M1082" s="8"/>
      <c r="N1082" s="8"/>
      <c r="O1082" s="8"/>
      <c r="P1082" s="8"/>
      <c r="Q1082" s="11"/>
      <c r="R1082" s="11"/>
      <c r="T1082" s="9"/>
      <c r="U1082" s="9"/>
      <c r="V1082" s="9"/>
      <c r="W1082" s="9"/>
    </row>
    <row r="1083" spans="2:23" x14ac:dyDescent="0.25">
      <c r="B1083" s="8"/>
      <c r="C1083" s="8"/>
      <c r="D1083" s="153"/>
      <c r="E1083" s="8"/>
      <c r="F1083" s="8"/>
      <c r="G1083" s="8"/>
      <c r="H1083" s="8"/>
      <c r="I1083" s="8"/>
      <c r="J1083" s="8"/>
      <c r="K1083" s="8"/>
      <c r="L1083" s="8"/>
      <c r="M1083" s="8"/>
      <c r="N1083" s="8"/>
      <c r="O1083" s="8"/>
      <c r="P1083" s="8"/>
      <c r="Q1083" s="11"/>
      <c r="R1083" s="11"/>
      <c r="T1083" s="9"/>
      <c r="U1083" s="9"/>
      <c r="V1083" s="9"/>
      <c r="W1083" s="9"/>
    </row>
    <row r="1084" spans="2:23" x14ac:dyDescent="0.25">
      <c r="B1084" s="8"/>
      <c r="C1084" s="8"/>
      <c r="D1084" s="153"/>
      <c r="E1084" s="8"/>
      <c r="F1084" s="8"/>
      <c r="G1084" s="8"/>
      <c r="H1084" s="8"/>
      <c r="I1084" s="8"/>
      <c r="J1084" s="8"/>
      <c r="K1084" s="8"/>
      <c r="L1084" s="8"/>
      <c r="M1084" s="8"/>
      <c r="N1084" s="8"/>
      <c r="O1084" s="8"/>
      <c r="P1084" s="8"/>
      <c r="Q1084" s="11"/>
      <c r="R1084" s="11"/>
      <c r="T1084" s="9"/>
      <c r="U1084" s="9"/>
      <c r="V1084" s="9"/>
      <c r="W1084" s="9"/>
    </row>
    <row r="1085" spans="2:23" x14ac:dyDescent="0.25">
      <c r="B1085" s="8"/>
      <c r="C1085" s="8"/>
      <c r="D1085" s="153"/>
      <c r="E1085" s="8"/>
      <c r="F1085" s="8"/>
      <c r="G1085" s="8"/>
      <c r="H1085" s="8"/>
      <c r="I1085" s="8"/>
      <c r="J1085" s="8"/>
      <c r="K1085" s="8"/>
      <c r="L1085" s="8"/>
      <c r="M1085" s="8"/>
      <c r="N1085" s="8"/>
      <c r="O1085" s="8"/>
      <c r="P1085" s="8"/>
      <c r="Q1085" s="11"/>
      <c r="R1085" s="11"/>
      <c r="T1085" s="9"/>
      <c r="U1085" s="9"/>
      <c r="V1085" s="9"/>
      <c r="W1085" s="9"/>
    </row>
    <row r="1086" spans="2:23" x14ac:dyDescent="0.25">
      <c r="B1086" s="8"/>
      <c r="C1086" s="8"/>
      <c r="D1086" s="153"/>
      <c r="E1086" s="8"/>
      <c r="F1086" s="8"/>
      <c r="G1086" s="8"/>
      <c r="H1086" s="8"/>
      <c r="I1086" s="8"/>
      <c r="J1086" s="8"/>
      <c r="K1086" s="8"/>
      <c r="L1086" s="8"/>
      <c r="M1086" s="8"/>
      <c r="N1086" s="8"/>
      <c r="O1086" s="8"/>
      <c r="P1086" s="8"/>
      <c r="Q1086" s="11"/>
      <c r="R1086" s="11"/>
      <c r="T1086" s="9"/>
      <c r="U1086" s="9"/>
      <c r="V1086" s="9"/>
      <c r="W1086" s="9"/>
    </row>
    <row r="1087" spans="2:23" x14ac:dyDescent="0.25">
      <c r="B1087" s="8"/>
      <c r="C1087" s="8"/>
      <c r="D1087" s="153"/>
      <c r="E1087" s="8"/>
      <c r="F1087" s="8"/>
      <c r="G1087" s="8"/>
      <c r="H1087" s="8"/>
      <c r="I1087" s="8"/>
      <c r="J1087" s="8"/>
      <c r="K1087" s="8"/>
      <c r="L1087" s="8"/>
      <c r="M1087" s="8"/>
      <c r="N1087" s="8"/>
      <c r="O1087" s="8"/>
      <c r="P1087" s="8"/>
      <c r="Q1087" s="11"/>
      <c r="R1087" s="11"/>
      <c r="T1087" s="9"/>
      <c r="U1087" s="9"/>
      <c r="V1087" s="9"/>
      <c r="W1087" s="9"/>
    </row>
    <row r="1088" spans="2:23" x14ac:dyDescent="0.25">
      <c r="B1088" s="8"/>
      <c r="C1088" s="8"/>
      <c r="D1088" s="153"/>
      <c r="E1088" s="8"/>
      <c r="F1088" s="8"/>
      <c r="G1088" s="8"/>
      <c r="H1088" s="8"/>
      <c r="I1088" s="8"/>
      <c r="J1088" s="8"/>
      <c r="K1088" s="8"/>
      <c r="L1088" s="8"/>
      <c r="M1088" s="8"/>
      <c r="N1088" s="8"/>
      <c r="O1088" s="8"/>
      <c r="P1088" s="8"/>
      <c r="Q1088" s="11"/>
      <c r="R1088" s="11"/>
      <c r="T1088" s="9"/>
      <c r="U1088" s="9"/>
      <c r="V1088" s="9"/>
      <c r="W1088" s="9"/>
    </row>
    <row r="1089" spans="2:23" x14ac:dyDescent="0.25">
      <c r="B1089" s="8"/>
      <c r="C1089" s="8"/>
      <c r="D1089" s="153"/>
      <c r="E1089" s="8"/>
      <c r="F1089" s="8"/>
      <c r="G1089" s="8"/>
      <c r="H1089" s="8"/>
      <c r="I1089" s="8"/>
      <c r="J1089" s="8"/>
      <c r="K1089" s="8"/>
      <c r="L1089" s="8"/>
      <c r="M1089" s="8"/>
      <c r="N1089" s="8"/>
      <c r="O1089" s="8"/>
      <c r="P1089" s="8"/>
      <c r="Q1089" s="11"/>
      <c r="R1089" s="11"/>
      <c r="T1089" s="9"/>
      <c r="U1089" s="9"/>
      <c r="V1089" s="9"/>
      <c r="W1089" s="9"/>
    </row>
    <row r="1090" spans="2:23" x14ac:dyDescent="0.25">
      <c r="B1090" s="8"/>
      <c r="C1090" s="8"/>
      <c r="D1090" s="153"/>
      <c r="E1090" s="8"/>
      <c r="F1090" s="8"/>
      <c r="G1090" s="8"/>
      <c r="H1090" s="8"/>
      <c r="I1090" s="8"/>
      <c r="J1090" s="8"/>
      <c r="K1090" s="8"/>
      <c r="L1090" s="8"/>
      <c r="M1090" s="8"/>
      <c r="N1090" s="8"/>
      <c r="O1090" s="8"/>
      <c r="P1090" s="8"/>
      <c r="Q1090" s="11"/>
      <c r="R1090" s="11"/>
      <c r="T1090" s="9"/>
      <c r="U1090" s="9"/>
      <c r="V1090" s="9"/>
      <c r="W1090" s="9"/>
    </row>
    <row r="1091" spans="2:23" x14ac:dyDescent="0.25">
      <c r="B1091" s="8"/>
      <c r="C1091" s="8"/>
      <c r="D1091" s="153"/>
      <c r="E1091" s="8"/>
      <c r="F1091" s="8"/>
      <c r="G1091" s="8"/>
      <c r="H1091" s="8"/>
      <c r="I1091" s="8"/>
      <c r="J1091" s="8"/>
      <c r="K1091" s="8"/>
      <c r="L1091" s="8"/>
      <c r="M1091" s="8"/>
      <c r="N1091" s="8"/>
      <c r="O1091" s="8"/>
      <c r="P1091" s="8"/>
      <c r="Q1091" s="11"/>
      <c r="R1091" s="11"/>
      <c r="T1091" s="9"/>
      <c r="U1091" s="9"/>
      <c r="V1091" s="9"/>
      <c r="W1091" s="9"/>
    </row>
    <row r="1092" spans="2:23" x14ac:dyDescent="0.25">
      <c r="B1092" s="8"/>
      <c r="C1092" s="8"/>
      <c r="D1092" s="153"/>
      <c r="E1092" s="8"/>
      <c r="F1092" s="8"/>
      <c r="G1092" s="8"/>
      <c r="H1092" s="8"/>
      <c r="I1092" s="8"/>
      <c r="J1092" s="8"/>
      <c r="K1092" s="8"/>
      <c r="L1092" s="8"/>
      <c r="M1092" s="8"/>
      <c r="N1092" s="8"/>
      <c r="O1092" s="8"/>
      <c r="P1092" s="8"/>
      <c r="Q1092" s="11"/>
      <c r="R1092" s="11"/>
      <c r="T1092" s="9"/>
      <c r="U1092" s="9"/>
      <c r="V1092" s="9"/>
      <c r="W1092" s="9"/>
    </row>
    <row r="1093" spans="2:23" x14ac:dyDescent="0.25">
      <c r="B1093" s="8"/>
      <c r="C1093" s="8"/>
      <c r="D1093" s="153"/>
      <c r="E1093" s="8"/>
      <c r="F1093" s="8"/>
      <c r="G1093" s="8"/>
      <c r="H1093" s="8"/>
      <c r="I1093" s="8"/>
      <c r="J1093" s="8"/>
      <c r="K1093" s="8"/>
      <c r="L1093" s="8"/>
      <c r="M1093" s="8"/>
      <c r="N1093" s="8"/>
      <c r="O1093" s="8"/>
      <c r="P1093" s="8"/>
      <c r="Q1093" s="11"/>
      <c r="R1093" s="11"/>
      <c r="T1093" s="9"/>
      <c r="U1093" s="9"/>
      <c r="V1093" s="9"/>
      <c r="W1093" s="9"/>
    </row>
    <row r="1094" spans="2:23" x14ac:dyDescent="0.25">
      <c r="B1094" s="8"/>
      <c r="C1094" s="8"/>
      <c r="D1094" s="153"/>
      <c r="E1094" s="8"/>
      <c r="F1094" s="8"/>
      <c r="G1094" s="8"/>
      <c r="H1094" s="8"/>
      <c r="I1094" s="8"/>
      <c r="J1094" s="8"/>
      <c r="K1094" s="8"/>
      <c r="L1094" s="8"/>
      <c r="M1094" s="8"/>
      <c r="N1094" s="8"/>
      <c r="O1094" s="8"/>
      <c r="P1094" s="8"/>
      <c r="Q1094" s="11"/>
      <c r="R1094" s="11"/>
      <c r="T1094" s="9"/>
      <c r="U1094" s="9"/>
      <c r="V1094" s="9"/>
      <c r="W1094" s="9"/>
    </row>
    <row r="1095" spans="2:23" x14ac:dyDescent="0.25">
      <c r="B1095" s="8"/>
      <c r="C1095" s="8"/>
      <c r="D1095" s="153"/>
      <c r="E1095" s="8"/>
      <c r="F1095" s="8"/>
      <c r="G1095" s="8"/>
      <c r="H1095" s="8"/>
      <c r="I1095" s="8"/>
      <c r="J1095" s="8"/>
      <c r="K1095" s="8"/>
      <c r="L1095" s="8"/>
      <c r="M1095" s="8"/>
      <c r="N1095" s="8"/>
      <c r="O1095" s="8"/>
      <c r="P1095" s="8"/>
      <c r="Q1095" s="11"/>
      <c r="R1095" s="11"/>
      <c r="T1095" s="9"/>
      <c r="U1095" s="9"/>
      <c r="V1095" s="9"/>
      <c r="W1095" s="9"/>
    </row>
    <row r="1096" spans="2:23" x14ac:dyDescent="0.25">
      <c r="B1096" s="8"/>
      <c r="C1096" s="8"/>
      <c r="D1096" s="153"/>
      <c r="E1096" s="8"/>
      <c r="F1096" s="8"/>
      <c r="G1096" s="8"/>
      <c r="H1096" s="8"/>
      <c r="I1096" s="8"/>
      <c r="J1096" s="8"/>
      <c r="K1096" s="8"/>
      <c r="L1096" s="8"/>
      <c r="M1096" s="8"/>
      <c r="N1096" s="8"/>
      <c r="O1096" s="8"/>
      <c r="P1096" s="8"/>
      <c r="Q1096" s="11"/>
      <c r="R1096" s="11"/>
      <c r="T1096" s="9"/>
      <c r="U1096" s="9"/>
      <c r="V1096" s="9"/>
      <c r="W1096" s="9"/>
    </row>
    <row r="1097" spans="2:23" x14ac:dyDescent="0.25">
      <c r="B1097" s="8"/>
      <c r="C1097" s="8"/>
      <c r="D1097" s="153"/>
      <c r="E1097" s="8"/>
      <c r="F1097" s="8"/>
      <c r="G1097" s="8"/>
      <c r="H1097" s="8"/>
      <c r="I1097" s="8"/>
      <c r="J1097" s="8"/>
      <c r="K1097" s="8"/>
      <c r="L1097" s="8"/>
      <c r="M1097" s="8"/>
      <c r="N1097" s="8"/>
      <c r="O1097" s="8"/>
      <c r="P1097" s="8"/>
      <c r="Q1097" s="11"/>
      <c r="R1097" s="11"/>
      <c r="T1097" s="9"/>
      <c r="U1097" s="9"/>
      <c r="V1097" s="9"/>
      <c r="W1097" s="9"/>
    </row>
    <row r="1098" spans="2:23" x14ac:dyDescent="0.25">
      <c r="B1098" s="8"/>
      <c r="C1098" s="8"/>
      <c r="D1098" s="153"/>
      <c r="E1098" s="8"/>
      <c r="F1098" s="8"/>
      <c r="G1098" s="8"/>
      <c r="H1098" s="8"/>
      <c r="I1098" s="8"/>
      <c r="J1098" s="8"/>
      <c r="K1098" s="8"/>
      <c r="L1098" s="8"/>
      <c r="M1098" s="8"/>
      <c r="N1098" s="8"/>
      <c r="O1098" s="8"/>
      <c r="P1098" s="8"/>
      <c r="Q1098" s="11"/>
      <c r="R1098" s="11"/>
      <c r="T1098" s="9"/>
      <c r="U1098" s="9"/>
      <c r="V1098" s="9"/>
      <c r="W1098" s="9"/>
    </row>
    <row r="1099" spans="2:23" x14ac:dyDescent="0.25">
      <c r="B1099" s="8"/>
      <c r="C1099" s="8"/>
      <c r="D1099" s="153"/>
      <c r="E1099" s="8"/>
      <c r="F1099" s="8"/>
      <c r="G1099" s="8"/>
      <c r="H1099" s="8"/>
      <c r="I1099" s="8"/>
      <c r="J1099" s="8"/>
      <c r="K1099" s="8"/>
      <c r="L1099" s="8"/>
      <c r="M1099" s="8"/>
      <c r="N1099" s="8"/>
      <c r="O1099" s="8"/>
      <c r="P1099" s="8"/>
      <c r="Q1099" s="11"/>
      <c r="R1099" s="11"/>
      <c r="T1099" s="9"/>
      <c r="U1099" s="9"/>
      <c r="V1099" s="9"/>
      <c r="W1099" s="9"/>
    </row>
    <row r="1100" spans="2:23" x14ac:dyDescent="0.25">
      <c r="B1100" s="8"/>
      <c r="C1100" s="8"/>
      <c r="D1100" s="153"/>
      <c r="E1100" s="8"/>
      <c r="F1100" s="8"/>
      <c r="G1100" s="8"/>
      <c r="H1100" s="8"/>
      <c r="I1100" s="8"/>
      <c r="J1100" s="8"/>
      <c r="K1100" s="8"/>
      <c r="L1100" s="8"/>
      <c r="M1100" s="8"/>
      <c r="N1100" s="8"/>
      <c r="O1100" s="8"/>
      <c r="P1100" s="8"/>
      <c r="Q1100" s="11"/>
      <c r="R1100" s="11"/>
      <c r="T1100" s="9"/>
      <c r="U1100" s="9"/>
      <c r="V1100" s="9"/>
      <c r="W1100" s="9"/>
    </row>
    <row r="1101" spans="2:23" x14ac:dyDescent="0.25">
      <c r="B1101" s="8"/>
      <c r="C1101" s="8"/>
      <c r="D1101" s="153"/>
      <c r="E1101" s="8"/>
      <c r="F1101" s="8"/>
      <c r="G1101" s="8"/>
      <c r="H1101" s="8"/>
      <c r="I1101" s="8"/>
      <c r="J1101" s="8"/>
      <c r="K1101" s="8"/>
      <c r="L1101" s="8"/>
      <c r="M1101" s="8"/>
      <c r="N1101" s="8"/>
      <c r="O1101" s="8"/>
      <c r="P1101" s="8"/>
      <c r="Q1101" s="11"/>
      <c r="R1101" s="11"/>
      <c r="T1101" s="9"/>
      <c r="U1101" s="9"/>
      <c r="V1101" s="9"/>
      <c r="W1101" s="9"/>
    </row>
    <row r="1102" spans="2:23" x14ac:dyDescent="0.25">
      <c r="B1102" s="8"/>
      <c r="C1102" s="8"/>
      <c r="D1102" s="153"/>
      <c r="E1102" s="8"/>
      <c r="F1102" s="8"/>
      <c r="G1102" s="8"/>
      <c r="H1102" s="8"/>
      <c r="I1102" s="8"/>
      <c r="J1102" s="8"/>
      <c r="K1102" s="8"/>
      <c r="L1102" s="8"/>
      <c r="M1102" s="8"/>
      <c r="N1102" s="8"/>
      <c r="O1102" s="8"/>
      <c r="P1102" s="8"/>
      <c r="Q1102" s="11"/>
      <c r="R1102" s="11"/>
      <c r="T1102" s="9"/>
      <c r="U1102" s="9"/>
      <c r="V1102" s="9"/>
      <c r="W1102" s="9"/>
    </row>
    <row r="1103" spans="2:23" x14ac:dyDescent="0.25">
      <c r="B1103" s="8"/>
      <c r="C1103" s="8"/>
      <c r="D1103" s="153"/>
      <c r="E1103" s="8"/>
      <c r="F1103" s="8"/>
      <c r="G1103" s="8"/>
      <c r="H1103" s="8"/>
      <c r="I1103" s="8"/>
      <c r="J1103" s="8"/>
      <c r="K1103" s="8"/>
      <c r="L1103" s="8"/>
      <c r="M1103" s="8"/>
      <c r="N1103" s="8"/>
      <c r="O1103" s="8"/>
      <c r="P1103" s="8"/>
      <c r="Q1103" s="11"/>
      <c r="R1103" s="11"/>
      <c r="T1103" s="9"/>
      <c r="U1103" s="9"/>
      <c r="V1103" s="9"/>
      <c r="W1103" s="9"/>
    </row>
    <row r="1104" spans="2:23" x14ac:dyDescent="0.25">
      <c r="B1104" s="8"/>
      <c r="C1104" s="8"/>
      <c r="D1104" s="153"/>
      <c r="E1104" s="8"/>
      <c r="F1104" s="8"/>
      <c r="G1104" s="8"/>
      <c r="H1104" s="8"/>
      <c r="I1104" s="8"/>
      <c r="J1104" s="8"/>
      <c r="K1104" s="8"/>
      <c r="L1104" s="8"/>
      <c r="M1104" s="8"/>
      <c r="N1104" s="8"/>
      <c r="O1104" s="8"/>
      <c r="P1104" s="8"/>
      <c r="Q1104" s="11"/>
      <c r="R1104" s="11"/>
      <c r="T1104" s="9"/>
      <c r="U1104" s="9"/>
      <c r="V1104" s="9"/>
      <c r="W1104" s="9"/>
    </row>
    <row r="1105" spans="2:23" x14ac:dyDescent="0.25">
      <c r="B1105" s="8"/>
      <c r="C1105" s="8"/>
      <c r="D1105" s="153"/>
      <c r="E1105" s="8"/>
      <c r="F1105" s="8"/>
      <c r="G1105" s="8"/>
      <c r="H1105" s="8"/>
      <c r="I1105" s="8"/>
      <c r="J1105" s="8"/>
      <c r="K1105" s="8"/>
      <c r="L1105" s="8"/>
      <c r="M1105" s="8"/>
      <c r="N1105" s="8"/>
      <c r="O1105" s="8"/>
      <c r="P1105" s="8"/>
      <c r="Q1105" s="11"/>
      <c r="R1105" s="11"/>
      <c r="T1105" s="9"/>
      <c r="U1105" s="9"/>
      <c r="V1105" s="9"/>
      <c r="W1105" s="9"/>
    </row>
    <row r="1106" spans="2:23" x14ac:dyDescent="0.25">
      <c r="B1106" s="8"/>
      <c r="C1106" s="8"/>
      <c r="D1106" s="153"/>
      <c r="E1106" s="8"/>
      <c r="F1106" s="8"/>
      <c r="G1106" s="8"/>
      <c r="H1106" s="8"/>
      <c r="I1106" s="8"/>
      <c r="J1106" s="8"/>
      <c r="K1106" s="8"/>
      <c r="L1106" s="8"/>
      <c r="M1106" s="8"/>
      <c r="N1106" s="8"/>
      <c r="O1106" s="8"/>
      <c r="P1106" s="8"/>
      <c r="Q1106" s="11"/>
      <c r="R1106" s="11"/>
      <c r="T1106" s="9"/>
      <c r="U1106" s="9"/>
      <c r="V1106" s="9"/>
      <c r="W1106" s="9"/>
    </row>
    <row r="1107" spans="2:23" x14ac:dyDescent="0.25">
      <c r="B1107" s="8"/>
      <c r="C1107" s="8"/>
      <c r="D1107" s="153"/>
      <c r="E1107" s="8"/>
      <c r="F1107" s="8"/>
      <c r="G1107" s="8"/>
      <c r="H1107" s="8"/>
      <c r="I1107" s="8"/>
      <c r="J1107" s="8"/>
      <c r="K1107" s="8"/>
      <c r="L1107" s="8"/>
      <c r="M1107" s="8"/>
      <c r="N1107" s="8"/>
      <c r="O1107" s="8"/>
      <c r="P1107" s="8"/>
      <c r="Q1107" s="11"/>
      <c r="R1107" s="11"/>
      <c r="T1107" s="9"/>
      <c r="U1107" s="9"/>
      <c r="V1107" s="9"/>
      <c r="W1107" s="9"/>
    </row>
    <row r="1108" spans="2:23" x14ac:dyDescent="0.25">
      <c r="B1108" s="8"/>
      <c r="C1108" s="8"/>
      <c r="D1108" s="153"/>
      <c r="E1108" s="8"/>
      <c r="F1108" s="8"/>
      <c r="G1108" s="8"/>
      <c r="H1108" s="8"/>
      <c r="I1108" s="8"/>
      <c r="J1108" s="8"/>
      <c r="K1108" s="8"/>
      <c r="L1108" s="8"/>
      <c r="M1108" s="8"/>
      <c r="N1108" s="8"/>
      <c r="O1108" s="8"/>
      <c r="P1108" s="8"/>
      <c r="Q1108" s="11"/>
      <c r="R1108" s="11"/>
      <c r="T1108" s="9"/>
      <c r="U1108" s="9"/>
      <c r="V1108" s="9"/>
      <c r="W1108" s="9"/>
    </row>
    <row r="1109" spans="2:23" x14ac:dyDescent="0.25">
      <c r="B1109" s="8"/>
      <c r="C1109" s="8"/>
      <c r="D1109" s="153"/>
      <c r="E1109" s="8"/>
      <c r="F1109" s="8"/>
      <c r="G1109" s="8"/>
      <c r="H1109" s="8"/>
      <c r="I1109" s="8"/>
      <c r="J1109" s="8"/>
      <c r="K1109" s="8"/>
      <c r="L1109" s="8"/>
      <c r="M1109" s="8"/>
      <c r="N1109" s="8"/>
      <c r="O1109" s="8"/>
      <c r="P1109" s="8"/>
      <c r="Q1109" s="11"/>
      <c r="R1109" s="11"/>
      <c r="T1109" s="9"/>
      <c r="U1109" s="9"/>
      <c r="V1109" s="9"/>
      <c r="W1109" s="9"/>
    </row>
    <row r="1110" spans="2:23" x14ac:dyDescent="0.25">
      <c r="B1110" s="8"/>
      <c r="C1110" s="8"/>
      <c r="D1110" s="153"/>
      <c r="E1110" s="8"/>
      <c r="F1110" s="8"/>
      <c r="G1110" s="8"/>
      <c r="H1110" s="8"/>
      <c r="I1110" s="8"/>
      <c r="J1110" s="8"/>
      <c r="K1110" s="8"/>
      <c r="L1110" s="8"/>
      <c r="M1110" s="8"/>
      <c r="N1110" s="8"/>
      <c r="O1110" s="8"/>
      <c r="P1110" s="8"/>
      <c r="Q1110" s="11"/>
      <c r="R1110" s="11"/>
      <c r="T1110" s="9"/>
      <c r="U1110" s="9"/>
      <c r="V1110" s="9"/>
      <c r="W1110" s="9"/>
    </row>
    <row r="1111" spans="2:23" x14ac:dyDescent="0.25">
      <c r="B1111" s="8"/>
      <c r="C1111" s="8"/>
      <c r="D1111" s="153"/>
      <c r="E1111" s="8"/>
      <c r="F1111" s="8"/>
      <c r="G1111" s="8"/>
      <c r="H1111" s="8"/>
      <c r="I1111" s="8"/>
      <c r="J1111" s="8"/>
      <c r="K1111" s="8"/>
      <c r="L1111" s="8"/>
      <c r="M1111" s="8"/>
      <c r="N1111" s="8"/>
      <c r="O1111" s="8"/>
      <c r="P1111" s="8"/>
      <c r="Q1111" s="11"/>
      <c r="R1111" s="11"/>
      <c r="T1111" s="9"/>
      <c r="U1111" s="9"/>
      <c r="V1111" s="9"/>
      <c r="W1111" s="9"/>
    </row>
    <row r="1112" spans="2:23" x14ac:dyDescent="0.25">
      <c r="B1112" s="8"/>
      <c r="C1112" s="8"/>
      <c r="D1112" s="153"/>
      <c r="E1112" s="8"/>
      <c r="F1112" s="8"/>
      <c r="G1112" s="8"/>
      <c r="H1112" s="8"/>
      <c r="I1112" s="8"/>
      <c r="J1112" s="8"/>
      <c r="K1112" s="8"/>
      <c r="L1112" s="8"/>
      <c r="M1112" s="8"/>
      <c r="N1112" s="8"/>
      <c r="O1112" s="8"/>
      <c r="P1112" s="8"/>
      <c r="Q1112" s="11"/>
      <c r="R1112" s="11"/>
      <c r="T1112" s="9"/>
      <c r="U1112" s="9"/>
      <c r="V1112" s="9"/>
      <c r="W1112" s="9"/>
    </row>
    <row r="1113" spans="2:23" x14ac:dyDescent="0.25">
      <c r="B1113" s="8"/>
      <c r="C1113" s="8"/>
      <c r="D1113" s="153"/>
      <c r="E1113" s="8"/>
      <c r="F1113" s="8"/>
      <c r="G1113" s="8"/>
      <c r="H1113" s="8"/>
      <c r="I1113" s="8"/>
      <c r="J1113" s="8"/>
      <c r="K1113" s="8"/>
      <c r="L1113" s="8"/>
      <c r="M1113" s="8"/>
      <c r="N1113" s="8"/>
      <c r="O1113" s="8"/>
      <c r="P1113" s="8"/>
      <c r="Q1113" s="11"/>
      <c r="R1113" s="11"/>
      <c r="T1113" s="9"/>
      <c r="U1113" s="9"/>
      <c r="V1113" s="9"/>
      <c r="W1113" s="9"/>
    </row>
    <row r="1114" spans="2:23" x14ac:dyDescent="0.25">
      <c r="B1114" s="8"/>
      <c r="C1114" s="8"/>
      <c r="D1114" s="153"/>
      <c r="E1114" s="8"/>
      <c r="F1114" s="8"/>
      <c r="G1114" s="8"/>
      <c r="H1114" s="8"/>
      <c r="I1114" s="8"/>
      <c r="J1114" s="8"/>
      <c r="K1114" s="8"/>
      <c r="L1114" s="8"/>
      <c r="M1114" s="8"/>
      <c r="N1114" s="8"/>
      <c r="O1114" s="8"/>
      <c r="P1114" s="8"/>
      <c r="Q1114" s="11"/>
      <c r="R1114" s="11"/>
      <c r="T1114" s="9"/>
      <c r="U1114" s="9"/>
      <c r="V1114" s="9"/>
      <c r="W1114" s="9"/>
    </row>
    <row r="1115" spans="2:23" x14ac:dyDescent="0.25">
      <c r="B1115" s="8"/>
      <c r="C1115" s="8"/>
      <c r="D1115" s="153"/>
      <c r="E1115" s="8"/>
      <c r="F1115" s="8"/>
      <c r="G1115" s="8"/>
      <c r="H1115" s="8"/>
      <c r="I1115" s="8"/>
      <c r="J1115" s="8"/>
      <c r="K1115" s="8"/>
      <c r="L1115" s="8"/>
      <c r="M1115" s="8"/>
      <c r="N1115" s="8"/>
      <c r="O1115" s="8"/>
      <c r="P1115" s="8"/>
      <c r="Q1115" s="11"/>
      <c r="R1115" s="11"/>
      <c r="T1115" s="9"/>
      <c r="U1115" s="9"/>
      <c r="V1115" s="9"/>
      <c r="W1115" s="9"/>
    </row>
    <row r="1116" spans="2:23" x14ac:dyDescent="0.25">
      <c r="B1116" s="8"/>
      <c r="C1116" s="8"/>
      <c r="D1116" s="153"/>
      <c r="E1116" s="8"/>
      <c r="F1116" s="8"/>
      <c r="G1116" s="8"/>
      <c r="H1116" s="8"/>
      <c r="I1116" s="8"/>
      <c r="J1116" s="8"/>
      <c r="K1116" s="8"/>
      <c r="L1116" s="8"/>
      <c r="M1116" s="8"/>
      <c r="N1116" s="8"/>
      <c r="O1116" s="8"/>
      <c r="P1116" s="8"/>
      <c r="Q1116" s="11"/>
      <c r="R1116" s="11"/>
      <c r="T1116" s="9"/>
      <c r="U1116" s="9"/>
      <c r="V1116" s="9"/>
      <c r="W1116" s="9"/>
    </row>
    <row r="1117" spans="2:23" x14ac:dyDescent="0.25">
      <c r="B1117" s="8"/>
      <c r="C1117" s="8"/>
      <c r="D1117" s="153"/>
      <c r="E1117" s="8"/>
      <c r="F1117" s="8"/>
      <c r="G1117" s="8"/>
      <c r="H1117" s="8"/>
      <c r="I1117" s="8"/>
      <c r="J1117" s="8"/>
      <c r="K1117" s="8"/>
      <c r="L1117" s="8"/>
      <c r="M1117" s="8"/>
      <c r="N1117" s="8"/>
      <c r="O1117" s="8"/>
      <c r="P1117" s="8"/>
      <c r="Q1117" s="11"/>
      <c r="R1117" s="11"/>
      <c r="T1117" s="9"/>
      <c r="U1117" s="9"/>
      <c r="V1117" s="9"/>
      <c r="W1117" s="9"/>
    </row>
    <row r="1118" spans="2:23" x14ac:dyDescent="0.25">
      <c r="B1118" s="8"/>
      <c r="C1118" s="8"/>
      <c r="D1118" s="153"/>
      <c r="E1118" s="8"/>
      <c r="F1118" s="8"/>
      <c r="G1118" s="8"/>
      <c r="H1118" s="8"/>
      <c r="I1118" s="8"/>
      <c r="J1118" s="8"/>
      <c r="K1118" s="8"/>
      <c r="L1118" s="8"/>
      <c r="M1118" s="8"/>
      <c r="N1118" s="8"/>
      <c r="O1118" s="8"/>
      <c r="P1118" s="8"/>
      <c r="Q1118" s="11"/>
      <c r="R1118" s="11"/>
      <c r="T1118" s="9"/>
      <c r="U1118" s="9"/>
      <c r="V1118" s="9"/>
      <c r="W1118" s="9"/>
    </row>
    <row r="1119" spans="2:23" x14ac:dyDescent="0.25">
      <c r="B1119" s="8"/>
      <c r="C1119" s="8"/>
      <c r="D1119" s="153"/>
      <c r="E1119" s="8"/>
      <c r="F1119" s="8"/>
      <c r="G1119" s="8"/>
      <c r="H1119" s="8"/>
      <c r="I1119" s="8"/>
      <c r="J1119" s="8"/>
      <c r="K1119" s="8"/>
      <c r="L1119" s="8"/>
      <c r="M1119" s="8"/>
      <c r="N1119" s="8"/>
      <c r="O1119" s="8"/>
      <c r="P1119" s="8"/>
      <c r="Q1119" s="11"/>
      <c r="R1119" s="11"/>
      <c r="T1119" s="9"/>
      <c r="U1119" s="9"/>
      <c r="V1119" s="9"/>
      <c r="W1119" s="9"/>
    </row>
    <row r="1120" spans="2:23" x14ac:dyDescent="0.25">
      <c r="B1120" s="8"/>
      <c r="C1120" s="8"/>
      <c r="D1120" s="153"/>
      <c r="E1120" s="8"/>
      <c r="F1120" s="8"/>
      <c r="G1120" s="8"/>
      <c r="H1120" s="8"/>
      <c r="I1120" s="8"/>
      <c r="J1120" s="8"/>
      <c r="K1120" s="8"/>
      <c r="L1120" s="8"/>
      <c r="M1120" s="8"/>
      <c r="N1120" s="8"/>
      <c r="O1120" s="8"/>
      <c r="P1120" s="8"/>
      <c r="Q1120" s="11"/>
      <c r="R1120" s="11"/>
      <c r="T1120" s="9"/>
      <c r="U1120" s="9"/>
      <c r="V1120" s="9"/>
      <c r="W1120" s="9"/>
    </row>
  </sheetData>
  <sheetProtection algorithmName="SHA-512" hashValue="hJbTvmFVwYY5FMjBmbxB1Vkg/W9zYc2TD2AN1DzAr0cnU9njc+7aSEyMHzwvC8Z7+TmUhMu2D1nrVN/1XfpFjw==" saltValue="ibMZVoGtQ9VXGSu6MMroqA==" spinCount="100000" sheet="1" objects="1" scenarios="1"/>
  <hyperlinks>
    <hyperlink ref="A2" location="akoontan" display="🅜" xr:uid="{A60961EC-09F9-4E88-902A-8000D18462C5}"/>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P1232"/>
  <sheetViews>
    <sheetView showGridLines="0" workbookViewId="0">
      <pane xSplit="4" ySplit="7" topLeftCell="E8" activePane="bottomRight" state="frozen"/>
      <selection activeCell="A2" sqref="A2"/>
      <selection pane="topRight" activeCell="A2" sqref="A2"/>
      <selection pane="bottomLeft" activeCell="A2" sqref="A2"/>
      <selection pane="bottomRight" activeCell="G6" sqref="G6"/>
    </sheetView>
  </sheetViews>
  <sheetFormatPr defaultColWidth="8.85546875" defaultRowHeight="15" x14ac:dyDescent="0.25"/>
  <cols>
    <col min="1" max="1" width="5.7109375" style="25" customWidth="1"/>
    <col min="2" max="2" width="9.85546875" style="628" customWidth="1"/>
    <col min="3" max="3" width="13.5703125" style="573" customWidth="1"/>
    <col min="4" max="4" width="45.85546875" style="573" customWidth="1"/>
    <col min="5" max="5" width="15.5703125" style="610" customWidth="1"/>
    <col min="6" max="6" width="15.5703125" style="614" customWidth="1"/>
    <col min="7" max="7" width="15.5703125" style="69" customWidth="1"/>
    <col min="8" max="8" width="11.42578125" style="573" customWidth="1"/>
    <col min="9" max="9" width="16.5703125" style="666" customWidth="1"/>
    <col min="10" max="10" width="23" style="666" bestFit="1" customWidth="1"/>
    <col min="11" max="11" width="31.7109375" style="13" bestFit="1" customWidth="1"/>
    <col min="12" max="12" width="33.42578125" style="13" bestFit="1" customWidth="1"/>
    <col min="13" max="13" width="41" style="13" bestFit="1" customWidth="1"/>
    <col min="14" max="14" width="13.5703125" style="10" customWidth="1"/>
    <col min="15" max="15" width="45.85546875" style="10" customWidth="1"/>
    <col min="16" max="16" width="1.85546875" style="10" customWidth="1"/>
    <col min="17" max="17" width="28.7109375" style="10" customWidth="1"/>
    <col min="18" max="18" width="18.140625" style="10" customWidth="1"/>
    <col min="19" max="19" width="16.85546875" style="10" bestFit="1" customWidth="1"/>
    <col min="20" max="20" width="1.7109375" style="10" customWidth="1"/>
    <col min="21" max="21" width="11.140625" style="10" customWidth="1"/>
    <col min="22" max="22" width="10.28515625" style="10" customWidth="1"/>
    <col min="23" max="23" width="13" style="10" customWidth="1"/>
    <col min="24" max="25" width="31.7109375" style="10" bestFit="1" customWidth="1"/>
    <col min="26" max="26" width="33.42578125" style="10" bestFit="1" customWidth="1"/>
    <col min="27" max="27" width="12.85546875" style="10" customWidth="1"/>
    <col min="28" max="42" width="8.85546875" style="10" customWidth="1"/>
    <col min="43" max="44" width="8.85546875" style="1" customWidth="1"/>
    <col min="45" max="16384" width="8.85546875" style="1"/>
  </cols>
  <sheetData>
    <row r="1" spans="1:42" s="96" customFormat="1" ht="5.0999999999999996" customHeight="1" x14ac:dyDescent="0.25">
      <c r="A1" s="94"/>
      <c r="B1" s="625"/>
      <c r="C1" s="567"/>
      <c r="D1" s="567"/>
      <c r="E1" s="568"/>
      <c r="F1" s="611"/>
      <c r="G1" s="110"/>
      <c r="H1" s="567"/>
      <c r="I1" s="635"/>
      <c r="J1" s="635"/>
      <c r="K1" s="103"/>
      <c r="L1" s="103"/>
      <c r="M1" s="103"/>
    </row>
    <row r="2" spans="1:42" s="257" customFormat="1" ht="24.95" customHeight="1" x14ac:dyDescent="0.25">
      <c r="A2" s="253" t="s">
        <v>258</v>
      </c>
      <c r="B2" s="626" t="s">
        <v>125</v>
      </c>
      <c r="C2" s="494"/>
      <c r="D2" s="494"/>
      <c r="E2" s="569"/>
      <c r="F2" s="612"/>
      <c r="G2" s="305"/>
      <c r="H2" s="494"/>
      <c r="I2" s="636"/>
      <c r="J2" s="636"/>
      <c r="K2" s="264"/>
      <c r="L2" s="264"/>
      <c r="M2" s="264"/>
    </row>
    <row r="3" spans="1:42" s="257" customFormat="1" ht="5.0999999999999996" customHeight="1" x14ac:dyDescent="0.25">
      <c r="A3" s="277"/>
      <c r="B3" s="627"/>
      <c r="C3" s="494"/>
      <c r="D3" s="494"/>
      <c r="E3" s="570"/>
      <c r="F3" s="527"/>
      <c r="G3" s="306"/>
      <c r="H3" s="494"/>
      <c r="I3" s="636"/>
      <c r="J3" s="636"/>
      <c r="K3" s="264"/>
      <c r="L3" s="264"/>
      <c r="M3" s="264"/>
    </row>
    <row r="4" spans="1:42" s="77" customFormat="1" ht="5.0999999999999996" customHeight="1" x14ac:dyDescent="0.25">
      <c r="A4" s="94"/>
      <c r="B4" s="625"/>
      <c r="C4" s="571"/>
      <c r="D4" s="571"/>
      <c r="E4" s="572"/>
      <c r="F4" s="613"/>
      <c r="G4" s="95"/>
      <c r="H4" s="571"/>
      <c r="I4" s="637"/>
      <c r="J4" s="637"/>
      <c r="K4" s="84"/>
      <c r="L4" s="84"/>
      <c r="M4" s="84"/>
    </row>
    <row r="5" spans="1:42" s="10" customFormat="1" ht="5.0999999999999996" customHeight="1" x14ac:dyDescent="0.25">
      <c r="A5" s="25"/>
      <c r="B5" s="628"/>
      <c r="C5" s="573"/>
      <c r="D5" s="573"/>
      <c r="E5" s="574"/>
      <c r="F5" s="614"/>
      <c r="G5" s="65"/>
      <c r="H5" s="638"/>
      <c r="I5" s="639"/>
      <c r="J5" s="639"/>
      <c r="K5" s="164"/>
      <c r="L5" s="164"/>
      <c r="M5" s="164"/>
      <c r="P5" s="37"/>
      <c r="Q5" s="37"/>
      <c r="R5" s="12"/>
    </row>
    <row r="6" spans="1:42" s="6" customFormat="1" ht="30" customHeight="1" x14ac:dyDescent="0.25">
      <c r="A6" s="25"/>
      <c r="B6" s="629" t="s">
        <v>256</v>
      </c>
      <c r="C6" s="575" t="s">
        <v>37</v>
      </c>
      <c r="D6" s="576" t="s">
        <v>38</v>
      </c>
      <c r="E6" s="577" t="s">
        <v>35</v>
      </c>
      <c r="F6" s="615" t="s">
        <v>36</v>
      </c>
      <c r="G6" s="357" t="s">
        <v>396</v>
      </c>
      <c r="H6" s="575" t="s">
        <v>251</v>
      </c>
      <c r="I6" s="683" t="s">
        <v>404</v>
      </c>
      <c r="J6" s="640" t="s">
        <v>332</v>
      </c>
      <c r="K6" s="356"/>
      <c r="L6" s="358"/>
      <c r="M6" s="356"/>
      <c r="N6" s="356" t="s">
        <v>405</v>
      </c>
      <c r="O6" s="356"/>
      <c r="P6" s="17"/>
      <c r="Q6" s="354" t="s">
        <v>43</v>
      </c>
      <c r="R6" s="354"/>
      <c r="S6" s="354"/>
      <c r="T6" s="17"/>
      <c r="U6" s="693" t="s">
        <v>282</v>
      </c>
      <c r="V6" s="693"/>
      <c r="W6" s="693"/>
      <c r="X6" s="693"/>
      <c r="Y6" s="358"/>
      <c r="Z6" s="358"/>
      <c r="AA6" s="17"/>
      <c r="AB6" s="17"/>
      <c r="AC6" s="17"/>
      <c r="AD6" s="17"/>
      <c r="AE6" s="17"/>
      <c r="AF6" s="17"/>
      <c r="AG6" s="17"/>
      <c r="AH6" s="17"/>
      <c r="AI6" s="17"/>
      <c r="AJ6" s="17"/>
      <c r="AK6" s="17"/>
      <c r="AL6" s="17"/>
      <c r="AM6" s="17"/>
      <c r="AN6" s="17"/>
      <c r="AO6" s="17"/>
      <c r="AP6" s="17"/>
    </row>
    <row r="7" spans="1:42" s="6" customFormat="1" ht="20.100000000000001" customHeight="1" x14ac:dyDescent="0.25">
      <c r="A7" s="25"/>
      <c r="B7" s="629"/>
      <c r="C7" s="575"/>
      <c r="D7" s="576"/>
      <c r="E7" s="577"/>
      <c r="F7" s="615"/>
      <c r="G7" s="357"/>
      <c r="H7" s="575"/>
      <c r="I7" s="683"/>
      <c r="J7" s="640" t="s">
        <v>104</v>
      </c>
      <c r="K7" s="356" t="s">
        <v>333</v>
      </c>
      <c r="L7" s="358" t="s">
        <v>274</v>
      </c>
      <c r="M7" s="356" t="s">
        <v>61</v>
      </c>
      <c r="N7" s="356"/>
      <c r="O7" s="356"/>
      <c r="P7" s="17"/>
      <c r="Q7" s="354"/>
      <c r="R7" s="354"/>
      <c r="S7" s="354"/>
      <c r="T7" s="17"/>
      <c r="U7" s="358"/>
      <c r="V7" s="358"/>
      <c r="W7" s="358"/>
      <c r="X7" s="358"/>
      <c r="Y7" s="358"/>
      <c r="Z7" s="358"/>
      <c r="AA7" s="17"/>
      <c r="AB7" s="17"/>
      <c r="AC7" s="17"/>
      <c r="AD7" s="17"/>
      <c r="AE7" s="17"/>
      <c r="AF7" s="17"/>
      <c r="AG7" s="17"/>
      <c r="AH7" s="17"/>
      <c r="AI7" s="17"/>
      <c r="AJ7" s="17"/>
      <c r="AK7" s="17"/>
      <c r="AL7" s="17"/>
      <c r="AM7" s="17"/>
      <c r="AN7" s="17"/>
      <c r="AO7" s="17"/>
      <c r="AP7" s="17"/>
    </row>
    <row r="8" spans="1:42" ht="23.25" x14ac:dyDescent="0.25">
      <c r="A8" s="61"/>
      <c r="B8" s="630">
        <v>0</v>
      </c>
      <c r="C8" s="578" t="s">
        <v>253</v>
      </c>
      <c r="D8" s="579"/>
      <c r="E8" s="580"/>
      <c r="F8" s="616"/>
      <c r="G8" s="363"/>
      <c r="H8" s="580"/>
      <c r="I8" s="641"/>
      <c r="J8" s="641"/>
      <c r="K8" s="364"/>
      <c r="L8" s="364"/>
      <c r="M8" s="364"/>
      <c r="N8" s="362"/>
      <c r="O8" s="365"/>
      <c r="P8" s="17"/>
      <c r="Q8" s="374"/>
      <c r="R8" s="375" t="s">
        <v>41</v>
      </c>
      <c r="S8" s="375" t="s">
        <v>42</v>
      </c>
      <c r="U8" s="373" t="s">
        <v>251</v>
      </c>
      <c r="V8" s="373" t="s">
        <v>44</v>
      </c>
      <c r="W8" s="373" t="s">
        <v>252</v>
      </c>
      <c r="X8" s="373" t="s">
        <v>283</v>
      </c>
      <c r="Y8" s="373" t="s">
        <v>44</v>
      </c>
      <c r="Z8" s="373" t="s">
        <v>309</v>
      </c>
    </row>
    <row r="9" spans="1:42" ht="14.45" customHeight="1" x14ac:dyDescent="0.25">
      <c r="A9" s="25" t="str">
        <f>IF(C9&lt;&gt;"",C9&amp;" - "&amp;D9,"")</f>
        <v/>
      </c>
      <c r="B9" s="631">
        <f t="shared" ref="B9:B27" si="0">IF(I9&lt;&gt;"",B8+1,B8)</f>
        <v>0</v>
      </c>
      <c r="C9" s="581"/>
      <c r="D9" s="582" t="s">
        <v>106</v>
      </c>
      <c r="E9" s="583"/>
      <c r="F9" s="617"/>
      <c r="G9" s="372"/>
      <c r="H9" s="581"/>
      <c r="I9" s="642"/>
      <c r="J9" s="642"/>
      <c r="K9" s="309"/>
      <c r="L9" s="309"/>
      <c r="M9" s="309"/>
      <c r="N9" s="292"/>
      <c r="O9" s="274"/>
      <c r="U9" s="112" t="s">
        <v>95</v>
      </c>
      <c r="V9" s="113" t="s">
        <v>109</v>
      </c>
      <c r="W9" s="112" t="s">
        <v>39</v>
      </c>
      <c r="X9" s="113" t="s">
        <v>39</v>
      </c>
      <c r="Y9" s="113" t="s">
        <v>161</v>
      </c>
      <c r="Z9" s="113" t="s">
        <v>310</v>
      </c>
    </row>
    <row r="10" spans="1:42" ht="14.45" customHeight="1" thickBot="1" x14ac:dyDescent="0.3">
      <c r="A10" s="25" t="str">
        <f t="shared" ref="A10:A27" si="1">IF(C10&lt;&gt;"",C10&amp;" - "&amp;D10,"")</f>
        <v/>
      </c>
      <c r="B10" s="632">
        <f t="shared" si="0"/>
        <v>0</v>
      </c>
      <c r="C10" s="584"/>
      <c r="D10" s="585" t="s">
        <v>167</v>
      </c>
      <c r="E10" s="586"/>
      <c r="F10" s="618" t="str">
        <f>IFERROR(INDEX('Rekap Neraca'!P:P,MATCH(C10,'Rekap Neraca'!K:K,0),0),"")</f>
        <v/>
      </c>
      <c r="G10" s="367"/>
      <c r="H10" s="643"/>
      <c r="I10" s="644"/>
      <c r="J10" s="645"/>
      <c r="K10" s="368"/>
      <c r="L10" s="369"/>
      <c r="M10" s="370"/>
      <c r="N10" s="366"/>
      <c r="O10" s="371" t="str">
        <f>IFERROR(INDEX('Kode Akun 2'!D:D,MATCH(N10,'Kode Akun 2'!C:C,0),0),"")</f>
        <v/>
      </c>
      <c r="Q10" s="38" t="s">
        <v>44</v>
      </c>
      <c r="R10" s="39" t="str">
        <f>IF(R11=R12,"Seimbang","Tidak Seimbang")</f>
        <v>Seimbang</v>
      </c>
      <c r="S10" s="39" t="str">
        <f>IF(S11=S12,"Seimbang","Tidak Seimbang")</f>
        <v>Seimbang</v>
      </c>
      <c r="U10" s="112" t="s">
        <v>96</v>
      </c>
      <c r="V10" s="113" t="s">
        <v>254</v>
      </c>
      <c r="W10" s="112" t="s">
        <v>40</v>
      </c>
      <c r="X10" s="113" t="s">
        <v>134</v>
      </c>
      <c r="Y10" s="113" t="s">
        <v>162</v>
      </c>
      <c r="Z10" s="113" t="s">
        <v>311</v>
      </c>
    </row>
    <row r="11" spans="1:42" ht="14.45" customHeight="1" x14ac:dyDescent="0.25">
      <c r="A11" s="25" t="str">
        <f t="shared" si="1"/>
        <v/>
      </c>
      <c r="B11" s="631">
        <f t="shared" si="0"/>
        <v>0</v>
      </c>
      <c r="C11" s="587"/>
      <c r="D11" s="588" t="s">
        <v>144</v>
      </c>
      <c r="E11" s="589"/>
      <c r="F11" s="619" t="str">
        <f>IFERROR(INDEX('Rekap Neraca'!P:P,MATCH(C11,'Rekap Neraca'!K:K,0),0),"")</f>
        <v/>
      </c>
      <c r="G11" s="150"/>
      <c r="H11" s="646"/>
      <c r="I11" s="647"/>
      <c r="J11" s="648"/>
      <c r="K11" s="172"/>
      <c r="L11" s="183"/>
      <c r="M11" s="206"/>
      <c r="N11" s="207"/>
      <c r="O11" s="212" t="str">
        <f>IFERROR(INDEX('Kode Akun 2'!D:D,MATCH(N11,'Kode Akun 2'!C:C,0),0),"")</f>
        <v/>
      </c>
      <c r="Q11" s="43" t="s">
        <v>109</v>
      </c>
      <c r="R11" s="44">
        <f>SUMIF(I:I,Q11,E:E)</f>
        <v>2992054166.6700001</v>
      </c>
      <c r="S11" s="44">
        <f>SUMIF(I:I,Q11,F:F)</f>
        <v>3017427352.3735485</v>
      </c>
      <c r="V11" s="113" t="s">
        <v>255</v>
      </c>
      <c r="X11" s="113" t="s">
        <v>136</v>
      </c>
      <c r="Y11" s="113" t="s">
        <v>163</v>
      </c>
      <c r="Z11" s="113" t="s">
        <v>312</v>
      </c>
    </row>
    <row r="12" spans="1:42" ht="14.45" customHeight="1" x14ac:dyDescent="0.25">
      <c r="A12" s="25" t="str">
        <f t="shared" si="1"/>
        <v>1110 - Kas Kecil</v>
      </c>
      <c r="B12" s="631">
        <f t="shared" si="0"/>
        <v>1</v>
      </c>
      <c r="C12" s="590">
        <v>1110</v>
      </c>
      <c r="D12" s="591" t="s">
        <v>53</v>
      </c>
      <c r="E12" s="592">
        <v>2500000</v>
      </c>
      <c r="F12" s="620">
        <f>IFERROR(INDEX('Rekap Neraca'!P:P,MATCH(C12,'Rekap Neraca'!K:K,0),0),"")</f>
        <v>3175000</v>
      </c>
      <c r="G12" s="67">
        <v>2500000</v>
      </c>
      <c r="H12" s="649" t="s">
        <v>95</v>
      </c>
      <c r="I12" s="650" t="s">
        <v>109</v>
      </c>
      <c r="J12" s="651" t="s">
        <v>161</v>
      </c>
      <c r="K12" s="169"/>
      <c r="L12" s="184" t="s">
        <v>310</v>
      </c>
      <c r="M12" s="208" t="s">
        <v>144</v>
      </c>
      <c r="N12" s="209">
        <v>1110</v>
      </c>
      <c r="O12" s="213" t="str">
        <f>IFERROR(INDEX('Kode Akun 2'!D:D,MATCH(N12,'Kode Akun 2'!C:C,0),0),"")</f>
        <v>CASH - Petty Cash</v>
      </c>
      <c r="Q12" s="43" t="s">
        <v>331</v>
      </c>
      <c r="R12" s="44">
        <f>SUMIF(I:I,Liabilitas,E:E)+SUMIF(I:I,Ekuitas,E:E)</f>
        <v>2992054166.6699996</v>
      </c>
      <c r="S12" s="44">
        <f>SUMIF(I:I,Liabilitas,F:F)+SUMIF(I:I,Ekuitas,F:F)</f>
        <v>3017427352.3735485</v>
      </c>
      <c r="T12" s="16"/>
      <c r="U12" s="16"/>
      <c r="X12" s="113" t="s">
        <v>289</v>
      </c>
      <c r="Y12" s="113" t="s">
        <v>164</v>
      </c>
      <c r="Z12" s="113" t="s">
        <v>313</v>
      </c>
    </row>
    <row r="13" spans="1:42" ht="14.45" customHeight="1" x14ac:dyDescent="0.25">
      <c r="A13" s="25" t="str">
        <f t="shared" si="1"/>
        <v>1111 - Kasbon Perjalanan Dinas</v>
      </c>
      <c r="B13" s="631">
        <f t="shared" si="0"/>
        <v>2</v>
      </c>
      <c r="C13" s="590">
        <v>1111</v>
      </c>
      <c r="D13" s="591" t="s">
        <v>168</v>
      </c>
      <c r="E13" s="592"/>
      <c r="F13" s="620">
        <f>IFERROR(INDEX('Rekap Neraca'!P:P,MATCH(C13,'Rekap Neraca'!K:K,0),0),"")</f>
        <v>0</v>
      </c>
      <c r="G13" s="67"/>
      <c r="H13" s="649" t="s">
        <v>95</v>
      </c>
      <c r="I13" s="650" t="s">
        <v>109</v>
      </c>
      <c r="J13" s="652" t="s">
        <v>161</v>
      </c>
      <c r="K13" s="169"/>
      <c r="L13" s="184" t="s">
        <v>310</v>
      </c>
      <c r="M13" s="208" t="s">
        <v>144</v>
      </c>
      <c r="N13" s="209">
        <v>1120</v>
      </c>
      <c r="O13" s="213" t="str">
        <f>IFERROR(INDEX('Kode Akun 2'!D:D,MATCH(N13,'Kode Akun 2'!C:C,0),0),"")</f>
        <v>CASH - Operating Account</v>
      </c>
      <c r="Q13" s="684" t="s">
        <v>336</v>
      </c>
      <c r="R13" s="685"/>
      <c r="S13" s="686"/>
      <c r="U13" s="16"/>
      <c r="X13" s="113" t="s">
        <v>135</v>
      </c>
      <c r="Y13" s="113" t="s">
        <v>308</v>
      </c>
      <c r="Z13" s="113" t="s">
        <v>314</v>
      </c>
    </row>
    <row r="14" spans="1:42" ht="14.45" customHeight="1" x14ac:dyDescent="0.25">
      <c r="A14" s="25" t="str">
        <f t="shared" si="1"/>
        <v>1112 - Kasbon Operasional Harian</v>
      </c>
      <c r="B14" s="631">
        <f t="shared" si="0"/>
        <v>3</v>
      </c>
      <c r="C14" s="590">
        <v>1112</v>
      </c>
      <c r="D14" s="591" t="s">
        <v>169</v>
      </c>
      <c r="E14" s="592"/>
      <c r="F14" s="620">
        <f>IFERROR(INDEX('Rekap Neraca'!P:P,MATCH(C14,'Rekap Neraca'!K:K,0),0),"")</f>
        <v>0</v>
      </c>
      <c r="G14" s="67"/>
      <c r="H14" s="649" t="s">
        <v>95</v>
      </c>
      <c r="I14" s="650" t="s">
        <v>109</v>
      </c>
      <c r="J14" s="652" t="s">
        <v>161</v>
      </c>
      <c r="K14" s="169"/>
      <c r="L14" s="184" t="s">
        <v>310</v>
      </c>
      <c r="M14" s="208" t="s">
        <v>144</v>
      </c>
      <c r="N14" s="209">
        <v>1120</v>
      </c>
      <c r="O14" s="213" t="str">
        <f>IFERROR(INDEX('Kode Akun 2'!D:D,MATCH(N14,'Kode Akun 2'!C:C,0),0),"")</f>
        <v>CASH - Operating Account</v>
      </c>
      <c r="X14" s="113" t="s">
        <v>964</v>
      </c>
      <c r="Y14" s="113" t="s">
        <v>71</v>
      </c>
      <c r="Z14" s="113" t="s">
        <v>162</v>
      </c>
    </row>
    <row r="15" spans="1:42" ht="14.45" customHeight="1" x14ac:dyDescent="0.25">
      <c r="A15" s="25" t="str">
        <f t="shared" si="1"/>
        <v>1113 - Kasbon Perlengkapan</v>
      </c>
      <c r="B15" s="631">
        <f t="shared" si="0"/>
        <v>4</v>
      </c>
      <c r="C15" s="590">
        <v>1113</v>
      </c>
      <c r="D15" s="591" t="s">
        <v>170</v>
      </c>
      <c r="E15" s="592"/>
      <c r="F15" s="620">
        <f>IFERROR(INDEX('Rekap Neraca'!P:P,MATCH(C15,'Rekap Neraca'!K:K,0),0),"")</f>
        <v>0</v>
      </c>
      <c r="G15" s="67"/>
      <c r="H15" s="649" t="s">
        <v>95</v>
      </c>
      <c r="I15" s="650" t="s">
        <v>109</v>
      </c>
      <c r="J15" s="652" t="s">
        <v>161</v>
      </c>
      <c r="K15" s="169"/>
      <c r="L15" s="184" t="s">
        <v>310</v>
      </c>
      <c r="M15" s="208" t="s">
        <v>144</v>
      </c>
      <c r="N15" s="209">
        <v>1120</v>
      </c>
      <c r="O15" s="213" t="str">
        <f>IFERROR(INDEX('Kode Akun 2'!D:D,MATCH(N15,'Kode Akun 2'!C:C,0),0),"")</f>
        <v>CASH - Operating Account</v>
      </c>
      <c r="Q15" s="40" t="s">
        <v>45</v>
      </c>
      <c r="R15" s="40"/>
      <c r="S15" s="40"/>
      <c r="Z15" s="113" t="s">
        <v>163</v>
      </c>
    </row>
    <row r="16" spans="1:42" ht="14.45" customHeight="1" x14ac:dyDescent="0.25">
      <c r="A16" s="25" t="str">
        <f t="shared" si="1"/>
        <v>1114 - Kasbon Lain-Lain</v>
      </c>
      <c r="B16" s="631">
        <f t="shared" si="0"/>
        <v>5</v>
      </c>
      <c r="C16" s="590">
        <v>1114</v>
      </c>
      <c r="D16" s="591" t="s">
        <v>171</v>
      </c>
      <c r="E16" s="592"/>
      <c r="F16" s="620">
        <f>IFERROR(INDEX('Rekap Neraca'!P:P,MATCH(C16,'Rekap Neraca'!K:K,0),0),"")</f>
        <v>0</v>
      </c>
      <c r="G16" s="67"/>
      <c r="H16" s="649" t="s">
        <v>95</v>
      </c>
      <c r="I16" s="650" t="s">
        <v>109</v>
      </c>
      <c r="J16" s="652" t="s">
        <v>161</v>
      </c>
      <c r="K16" s="169"/>
      <c r="L16" s="184" t="s">
        <v>310</v>
      </c>
      <c r="M16" s="208" t="s">
        <v>144</v>
      </c>
      <c r="N16" s="209">
        <v>1120</v>
      </c>
      <c r="O16" s="213" t="str">
        <f>IFERROR(INDEX('Kode Akun 2'!D:D,MATCH(N16,'Kode Akun 2'!C:C,0),0),"")</f>
        <v>CASH - Operating Account</v>
      </c>
      <c r="Q16" s="43" t="s">
        <v>39</v>
      </c>
      <c r="R16" s="44">
        <f>SUMIF(I:I,Q16,E:E)</f>
        <v>0</v>
      </c>
      <c r="S16" s="44">
        <f>SUMIF(I:I,Q16,F:F)</f>
        <v>606360000</v>
      </c>
      <c r="Z16" s="113" t="s">
        <v>164</v>
      </c>
    </row>
    <row r="17" spans="1:26" ht="14.45" customHeight="1" x14ac:dyDescent="0.25">
      <c r="A17" s="25" t="str">
        <f t="shared" si="1"/>
        <v xml:space="preserve">1120 - Kas </v>
      </c>
      <c r="B17" s="631">
        <f t="shared" si="0"/>
        <v>6</v>
      </c>
      <c r="C17" s="590">
        <v>1120</v>
      </c>
      <c r="D17" s="591" t="s">
        <v>172</v>
      </c>
      <c r="E17" s="592">
        <v>17500000</v>
      </c>
      <c r="F17" s="620">
        <f>IFERROR(INDEX('Rekap Neraca'!P:P,MATCH(C17,'Rekap Neraca'!K:K,0),0),"")</f>
        <v>15500000</v>
      </c>
      <c r="G17" s="67">
        <v>17500000</v>
      </c>
      <c r="H17" s="649" t="s">
        <v>95</v>
      </c>
      <c r="I17" s="650" t="s">
        <v>109</v>
      </c>
      <c r="J17" s="652" t="s">
        <v>161</v>
      </c>
      <c r="K17" s="169"/>
      <c r="L17" s="184" t="s">
        <v>310</v>
      </c>
      <c r="M17" s="208" t="s">
        <v>144</v>
      </c>
      <c r="N17" s="209">
        <v>1120</v>
      </c>
      <c r="O17" s="213" t="str">
        <f>IFERROR(INDEX('Kode Akun 2'!D:D,MATCH(N17,'Kode Akun 2'!C:C,0),0),"")</f>
        <v>CASH - Operating Account</v>
      </c>
      <c r="Q17" s="43" t="s">
        <v>40</v>
      </c>
      <c r="R17" s="44">
        <f>SUMIF(I:I,Q17,E:E)</f>
        <v>-60000000</v>
      </c>
      <c r="S17" s="44">
        <f>SUMIF(I:I,Q17,F:F)</f>
        <v>-496662856.39655495</v>
      </c>
      <c r="Z17" s="113" t="s">
        <v>315</v>
      </c>
    </row>
    <row r="18" spans="1:26" ht="14.45" customHeight="1" x14ac:dyDescent="0.25">
      <c r="A18" s="25" t="str">
        <f t="shared" si="1"/>
        <v>1130 - Rekening Bank BCA</v>
      </c>
      <c r="B18" s="631">
        <f t="shared" si="0"/>
        <v>7</v>
      </c>
      <c r="C18" s="590">
        <v>1130</v>
      </c>
      <c r="D18" s="591" t="s">
        <v>173</v>
      </c>
      <c r="E18" s="592">
        <v>2300000000</v>
      </c>
      <c r="F18" s="620">
        <f>IFERROR(INDEX('Rekap Neraca'!P:P,MATCH(C18,'Rekap Neraca'!K:K,0),0),"")</f>
        <v>1485830000</v>
      </c>
      <c r="G18" s="67">
        <v>2300000000</v>
      </c>
      <c r="H18" s="649" t="s">
        <v>95</v>
      </c>
      <c r="I18" s="650" t="s">
        <v>109</v>
      </c>
      <c r="J18" s="652" t="s">
        <v>161</v>
      </c>
      <c r="K18" s="169"/>
      <c r="L18" s="184" t="s">
        <v>310</v>
      </c>
      <c r="M18" s="208" t="s">
        <v>144</v>
      </c>
      <c r="N18" s="209">
        <v>1120</v>
      </c>
      <c r="O18" s="213" t="str">
        <f>IFERROR(INDEX('Kode Akun 2'!D:D,MATCH(N18,'Kode Akun 2'!C:C,0),0),"")</f>
        <v>CASH - Operating Account</v>
      </c>
      <c r="Q18" s="173" t="s">
        <v>46</v>
      </c>
      <c r="R18" s="174">
        <f>R16+R17</f>
        <v>-60000000</v>
      </c>
      <c r="S18" s="174">
        <f>S16+S17</f>
        <v>109697143.60344505</v>
      </c>
      <c r="Z18" s="113" t="s">
        <v>316</v>
      </c>
    </row>
    <row r="19" spans="1:26" ht="14.45" customHeight="1" x14ac:dyDescent="0.25">
      <c r="A19" s="25" t="str">
        <f t="shared" si="1"/>
        <v>1140 - Rekening Bank Mandiri</v>
      </c>
      <c r="B19" s="631">
        <f t="shared" si="0"/>
        <v>8</v>
      </c>
      <c r="C19" s="590">
        <v>1140</v>
      </c>
      <c r="D19" s="591" t="s">
        <v>174</v>
      </c>
      <c r="E19" s="592">
        <v>255000000</v>
      </c>
      <c r="F19" s="620">
        <f>IFERROR(INDEX('Rekap Neraca'!P:P,MATCH(C19,'Rekap Neraca'!K:K,0),0),"")</f>
        <v>90785000</v>
      </c>
      <c r="G19" s="67">
        <v>255000000</v>
      </c>
      <c r="H19" s="649" t="s">
        <v>95</v>
      </c>
      <c r="I19" s="650" t="s">
        <v>109</v>
      </c>
      <c r="J19" s="652" t="s">
        <v>161</v>
      </c>
      <c r="K19" s="169"/>
      <c r="L19" s="184" t="s">
        <v>310</v>
      </c>
      <c r="M19" s="208" t="s">
        <v>144</v>
      </c>
      <c r="N19" s="209">
        <v>1120</v>
      </c>
      <c r="O19" s="213" t="str">
        <f>IFERROR(INDEX('Kode Akun 2'!D:D,MATCH(N19,'Kode Akun 2'!C:C,0),0),"")</f>
        <v>CASH - Operating Account</v>
      </c>
      <c r="Q19" s="694" t="s">
        <v>334</v>
      </c>
      <c r="R19" s="695"/>
      <c r="S19" s="696"/>
      <c r="Z19" s="113" t="s">
        <v>39</v>
      </c>
    </row>
    <row r="20" spans="1:26" ht="14.45" customHeight="1" x14ac:dyDescent="0.25">
      <c r="A20" s="25" t="str">
        <f t="shared" si="1"/>
        <v>1150 - Rekening Bank Permata</v>
      </c>
      <c r="B20" s="631">
        <f t="shared" si="0"/>
        <v>9</v>
      </c>
      <c r="C20" s="590">
        <v>1150</v>
      </c>
      <c r="D20" s="591" t="s">
        <v>175</v>
      </c>
      <c r="E20" s="592"/>
      <c r="F20" s="620">
        <f>IFERROR(INDEX('Rekap Neraca'!P:P,MATCH(C20,'Rekap Neraca'!K:K,0),0),"")</f>
        <v>133104107.47896993</v>
      </c>
      <c r="G20" s="67"/>
      <c r="H20" s="649" t="s">
        <v>95</v>
      </c>
      <c r="I20" s="650" t="s">
        <v>109</v>
      </c>
      <c r="J20" s="652" t="s">
        <v>161</v>
      </c>
      <c r="K20" s="169"/>
      <c r="L20" s="184" t="s">
        <v>310</v>
      </c>
      <c r="M20" s="208" t="s">
        <v>144</v>
      </c>
      <c r="N20" s="209">
        <v>1120</v>
      </c>
      <c r="O20" s="213" t="str">
        <f>IFERROR(INDEX('Kode Akun 2'!D:D,MATCH(N20,'Kode Akun 2'!C:C,0),0),"")</f>
        <v>CASH - Operating Account</v>
      </c>
      <c r="Q20" s="697"/>
      <c r="R20" s="698"/>
      <c r="S20" s="699"/>
      <c r="Z20" s="113" t="s">
        <v>134</v>
      </c>
    </row>
    <row r="21" spans="1:26" ht="14.45" customHeight="1" x14ac:dyDescent="0.25">
      <c r="A21" s="25" t="str">
        <f t="shared" si="1"/>
        <v>1160 - Rekening Bank CIMB Niaga</v>
      </c>
      <c r="B21" s="631">
        <f t="shared" si="0"/>
        <v>10</v>
      </c>
      <c r="C21" s="590">
        <v>1160</v>
      </c>
      <c r="D21" s="591" t="s">
        <v>176</v>
      </c>
      <c r="E21" s="592">
        <v>150000000</v>
      </c>
      <c r="F21" s="620">
        <f>IFERROR(INDEX('Rekap Neraca'!P:P,MATCH(C21,'Rekap Neraca'!K:K,0),0),"")</f>
        <v>108142828.22457859</v>
      </c>
      <c r="G21" s="67">
        <v>150000000</v>
      </c>
      <c r="H21" s="649" t="s">
        <v>95</v>
      </c>
      <c r="I21" s="650" t="s">
        <v>109</v>
      </c>
      <c r="J21" s="652" t="s">
        <v>161</v>
      </c>
      <c r="K21" s="169"/>
      <c r="L21" s="184" t="s">
        <v>310</v>
      </c>
      <c r="M21" s="208" t="s">
        <v>144</v>
      </c>
      <c r="N21" s="209">
        <v>1120</v>
      </c>
      <c r="O21" s="213" t="str">
        <f>IFERROR(INDEX('Kode Akun 2'!D:D,MATCH(N21,'Kode Akun 2'!C:C,0),0),"")</f>
        <v>CASH - Operating Account</v>
      </c>
      <c r="Z21" s="113" t="s">
        <v>136</v>
      </c>
    </row>
    <row r="22" spans="1:26" ht="14.45" customHeight="1" x14ac:dyDescent="0.25">
      <c r="A22" s="25" t="str">
        <f t="shared" si="1"/>
        <v>1170 - Rekening Bank Syariah Mandiri</v>
      </c>
      <c r="B22" s="631">
        <f t="shared" si="0"/>
        <v>11</v>
      </c>
      <c r="C22" s="590">
        <v>1170</v>
      </c>
      <c r="D22" s="591" t="s">
        <v>177</v>
      </c>
      <c r="E22" s="592"/>
      <c r="F22" s="620">
        <f>IFERROR(INDEX('Rekap Neraca'!P:P,MATCH(C22,'Rekap Neraca'!K:K,0),0),"")</f>
        <v>0</v>
      </c>
      <c r="G22" s="67"/>
      <c r="H22" s="649" t="s">
        <v>95</v>
      </c>
      <c r="I22" s="650" t="s">
        <v>109</v>
      </c>
      <c r="J22" s="652" t="s">
        <v>161</v>
      </c>
      <c r="K22" s="169"/>
      <c r="L22" s="184" t="s">
        <v>310</v>
      </c>
      <c r="M22" s="208" t="s">
        <v>144</v>
      </c>
      <c r="N22" s="209">
        <v>1130</v>
      </c>
      <c r="O22" s="213" t="str">
        <f>IFERROR(INDEX('Kode Akun 2'!D:D,MATCH(N22,'Kode Akun 2'!C:C,0),0),"")</f>
        <v>CASH - Savings Account</v>
      </c>
      <c r="Q22" s="41" t="s">
        <v>47</v>
      </c>
      <c r="R22" s="42"/>
      <c r="S22" s="39" t="e">
        <f>IF(S23=S24,"Sama","Tidak Sama")</f>
        <v>#REF!</v>
      </c>
      <c r="Z22" s="113" t="s">
        <v>289</v>
      </c>
    </row>
    <row r="23" spans="1:26" ht="14.45" customHeight="1" x14ac:dyDescent="0.25">
      <c r="A23" s="25" t="str">
        <f t="shared" si="1"/>
        <v>1180 - Rekening Bank Muamalat</v>
      </c>
      <c r="B23" s="631">
        <f t="shared" si="0"/>
        <v>12</v>
      </c>
      <c r="C23" s="590">
        <v>1180</v>
      </c>
      <c r="D23" s="591" t="s">
        <v>178</v>
      </c>
      <c r="E23" s="592"/>
      <c r="F23" s="620">
        <f>IFERROR(INDEX('Rekap Neraca'!P:P,MATCH(C23,'Rekap Neraca'!K:K,0),0),"")</f>
        <v>0</v>
      </c>
      <c r="G23" s="67"/>
      <c r="H23" s="649" t="s">
        <v>95</v>
      </c>
      <c r="I23" s="650" t="s">
        <v>109</v>
      </c>
      <c r="J23" s="652" t="s">
        <v>161</v>
      </c>
      <c r="K23" s="169"/>
      <c r="L23" s="184" t="s">
        <v>310</v>
      </c>
      <c r="M23" s="208" t="s">
        <v>144</v>
      </c>
      <c r="N23" s="209">
        <v>1140</v>
      </c>
      <c r="O23" s="213" t="str">
        <f>IFERROR(INDEX('Kode Akun 2'!D:D,MATCH(N23,'Kode Akun 2'!C:C,0),0),"")</f>
        <v>CASH - Savings Account 2</v>
      </c>
      <c r="Q23" s="45" t="s">
        <v>48</v>
      </c>
      <c r="R23" s="46"/>
      <c r="S23" s="44">
        <f>SUM(F11:F24)</f>
        <v>1836536935.7035487</v>
      </c>
      <c r="T23" s="16"/>
      <c r="Z23" s="113" t="s">
        <v>135</v>
      </c>
    </row>
    <row r="24" spans="1:26" ht="14.45" customHeight="1" thickBot="1" x14ac:dyDescent="0.3">
      <c r="A24" s="25" t="str">
        <f t="shared" si="1"/>
        <v/>
      </c>
      <c r="B24" s="631">
        <f t="shared" si="0"/>
        <v>12</v>
      </c>
      <c r="C24" s="593"/>
      <c r="D24" s="594"/>
      <c r="E24" s="595"/>
      <c r="F24" s="621" t="str">
        <f>IFERROR(INDEX('Rekap Neraca'!P:P,MATCH(C24,'Rekap Neraca'!K:K,0),0),"")</f>
        <v/>
      </c>
      <c r="G24" s="149"/>
      <c r="H24" s="653"/>
      <c r="I24" s="654"/>
      <c r="J24" s="655"/>
      <c r="K24" s="171"/>
      <c r="L24" s="186"/>
      <c r="M24" s="210"/>
      <c r="N24" s="211"/>
      <c r="O24" s="214" t="str">
        <f>IFERROR(INDEX('Kode Akun 2'!D:D,MATCH(N24,'Kode Akun 2'!C:C,0),0),"")</f>
        <v/>
      </c>
      <c r="Q24" s="45" t="s">
        <v>49</v>
      </c>
      <c r="R24" s="46"/>
      <c r="S24" s="44" t="e">
        <f>EndCash</f>
        <v>#REF!</v>
      </c>
      <c r="Z24" s="113" t="s">
        <v>964</v>
      </c>
    </row>
    <row r="25" spans="1:26" ht="14.45" customHeight="1" x14ac:dyDescent="0.25">
      <c r="A25" s="25" t="str">
        <f t="shared" si="1"/>
        <v/>
      </c>
      <c r="B25" s="632">
        <f t="shared" si="0"/>
        <v>12</v>
      </c>
      <c r="C25" s="596"/>
      <c r="D25" s="597" t="s">
        <v>54</v>
      </c>
      <c r="E25" s="598"/>
      <c r="F25" s="622" t="str">
        <f>IFERROR(INDEX('Rekap Neraca'!P:P,MATCH(C25,'Rekap Neraca'!K:K,0),0),"")</f>
        <v/>
      </c>
      <c r="G25" s="148"/>
      <c r="H25" s="656"/>
      <c r="I25" s="657"/>
      <c r="J25" s="658"/>
      <c r="K25" s="169"/>
      <c r="L25" s="187"/>
      <c r="M25" s="168"/>
      <c r="N25" s="147"/>
      <c r="O25" s="204" t="str">
        <f>IFERROR(INDEX('Kode Akun 2'!D:D,MATCH(N25,'Kode Akun 2'!C:C,0),0),"")</f>
        <v/>
      </c>
      <c r="Q25" s="45" t="s">
        <v>50</v>
      </c>
      <c r="R25" s="46"/>
      <c r="S25" s="44" t="e">
        <f>EndCashIM</f>
        <v>#REF!</v>
      </c>
    </row>
    <row r="26" spans="1:26" ht="14.45" customHeight="1" x14ac:dyDescent="0.25">
      <c r="A26" s="25" t="str">
        <f t="shared" si="1"/>
        <v>1210 - Piutang Usaha Pelanggan</v>
      </c>
      <c r="B26" s="632">
        <f t="shared" si="0"/>
        <v>13</v>
      </c>
      <c r="C26" s="599">
        <v>1210</v>
      </c>
      <c r="D26" s="591" t="s">
        <v>179</v>
      </c>
      <c r="E26" s="592">
        <v>6000000</v>
      </c>
      <c r="F26" s="620">
        <f>IFERROR(INDEX('Rekap Neraca'!P:P,MATCH(C26,'Rekap Neraca'!K:K,0),0),"")</f>
        <v>571830000</v>
      </c>
      <c r="G26" s="67">
        <v>6000000</v>
      </c>
      <c r="H26" s="649" t="s">
        <v>95</v>
      </c>
      <c r="I26" s="650" t="s">
        <v>109</v>
      </c>
      <c r="J26" s="652" t="s">
        <v>161</v>
      </c>
      <c r="K26" s="169"/>
      <c r="L26" s="185" t="s">
        <v>312</v>
      </c>
      <c r="M26" s="167" t="s">
        <v>146</v>
      </c>
      <c r="N26" s="36">
        <v>1210</v>
      </c>
      <c r="O26" s="203" t="str">
        <f>IFERROR(INDEX('Kode Akun 2'!D:D,MATCH(N26,'Kode Akun 2'!C:C,0),0),"")</f>
        <v>Account Receivables</v>
      </c>
      <c r="Q26" s="684" t="s">
        <v>51</v>
      </c>
      <c r="R26" s="685"/>
      <c r="S26" s="686"/>
    </row>
    <row r="27" spans="1:26" ht="14.45" customHeight="1" x14ac:dyDescent="0.25">
      <c r="A27" s="25" t="str">
        <f t="shared" si="1"/>
        <v>1220 - Piutang Usaha Unidentified</v>
      </c>
      <c r="B27" s="632">
        <f t="shared" si="0"/>
        <v>14</v>
      </c>
      <c r="C27" s="599">
        <v>1220</v>
      </c>
      <c r="D27" s="591" t="s">
        <v>180</v>
      </c>
      <c r="E27" s="592"/>
      <c r="F27" s="620">
        <f>IFERROR(INDEX('Rekap Neraca'!P:P,MATCH(C27,'Rekap Neraca'!K:K,0),0),"")</f>
        <v>0</v>
      </c>
      <c r="G27" s="67"/>
      <c r="H27" s="649" t="s">
        <v>95</v>
      </c>
      <c r="I27" s="650" t="s">
        <v>109</v>
      </c>
      <c r="J27" s="652" t="s">
        <v>161</v>
      </c>
      <c r="K27" s="169"/>
      <c r="L27" s="185" t="s">
        <v>312</v>
      </c>
      <c r="M27" s="167" t="s">
        <v>146</v>
      </c>
      <c r="N27" s="36">
        <v>1210</v>
      </c>
      <c r="O27" s="203" t="str">
        <f>IFERROR(INDEX('Kode Akun 2'!D:D,MATCH(N27,'Kode Akun 2'!C:C,0),0),"")</f>
        <v>Account Receivables</v>
      </c>
    </row>
    <row r="28" spans="1:26" ht="14.45" customHeight="1" x14ac:dyDescent="0.25">
      <c r="A28" s="25" t="str">
        <f t="shared" ref="A28:A91" si="2">IF(C28&lt;&gt;"",C28&amp;" - "&amp;D28,"")</f>
        <v>1230 - Piutang Usaha Lain-Lain</v>
      </c>
      <c r="B28" s="632">
        <f t="shared" ref="B28:B91" si="3">IF(I28&lt;&gt;"",B27+1,B27)</f>
        <v>15</v>
      </c>
      <c r="C28" s="599">
        <v>1230</v>
      </c>
      <c r="D28" s="591" t="s">
        <v>181</v>
      </c>
      <c r="E28" s="592"/>
      <c r="F28" s="620">
        <f>IFERROR(INDEX('Rekap Neraca'!P:P,MATCH(C28,'Rekap Neraca'!K:K,0),0),"")</f>
        <v>0</v>
      </c>
      <c r="G28" s="67"/>
      <c r="H28" s="649" t="s">
        <v>95</v>
      </c>
      <c r="I28" s="650" t="s">
        <v>109</v>
      </c>
      <c r="J28" s="652" t="s">
        <v>161</v>
      </c>
      <c r="K28" s="169"/>
      <c r="L28" s="185" t="s">
        <v>312</v>
      </c>
      <c r="M28" s="167" t="s">
        <v>146</v>
      </c>
      <c r="N28" s="36">
        <v>1210</v>
      </c>
      <c r="O28" s="203" t="str">
        <f>IFERROR(INDEX('Kode Akun 2'!D:D,MATCH(N28,'Kode Akun 2'!C:C,0),0),"")</f>
        <v>Account Receivables</v>
      </c>
      <c r="Q28" s="41" t="s">
        <v>255</v>
      </c>
      <c r="R28" s="42"/>
      <c r="S28" s="39" t="e">
        <f>IF(S29=S30,"Sama","Tidak Sama")</f>
        <v>#REF!</v>
      </c>
    </row>
    <row r="29" spans="1:26" ht="14.45" customHeight="1" x14ac:dyDescent="0.25">
      <c r="A29" s="25" t="str">
        <f t="shared" si="2"/>
        <v>1240 - Piutang Karyawan</v>
      </c>
      <c r="B29" s="632">
        <f t="shared" si="3"/>
        <v>16</v>
      </c>
      <c r="C29" s="599">
        <v>1240</v>
      </c>
      <c r="D29" s="591" t="s">
        <v>55</v>
      </c>
      <c r="E29" s="592"/>
      <c r="F29" s="620">
        <f>IFERROR(INDEX('Rekap Neraca'!P:P,MATCH(C29,'Rekap Neraca'!K:K,0),0),"")</f>
        <v>1000000</v>
      </c>
      <c r="G29" s="67"/>
      <c r="H29" s="649" t="s">
        <v>95</v>
      </c>
      <c r="I29" s="650" t="s">
        <v>109</v>
      </c>
      <c r="J29" s="652" t="s">
        <v>161</v>
      </c>
      <c r="K29" s="169"/>
      <c r="L29" s="185" t="s">
        <v>312</v>
      </c>
      <c r="M29" s="167" t="s">
        <v>146</v>
      </c>
      <c r="N29" s="36">
        <v>1220</v>
      </c>
      <c r="O29" s="203" t="str">
        <f>IFERROR(INDEX('Kode Akun 2'!D:D,MATCH(N29,'Kode Akun 2'!C:C,0),0),"")</f>
        <v>Account Receivables - Employee</v>
      </c>
      <c r="Q29" s="45" t="s">
        <v>397</v>
      </c>
      <c r="R29" s="46"/>
      <c r="S29" s="44">
        <f>SUM(F207:F242)</f>
        <v>2358656794.6334448</v>
      </c>
    </row>
    <row r="30" spans="1:26" ht="14.45" customHeight="1" x14ac:dyDescent="0.25">
      <c r="A30" s="25" t="str">
        <f t="shared" si="2"/>
        <v>1250 - Penyisihan Piutang Tidak Tertagih</v>
      </c>
      <c r="B30" s="632">
        <f t="shared" si="3"/>
        <v>17</v>
      </c>
      <c r="C30" s="599">
        <v>1250</v>
      </c>
      <c r="D30" s="591" t="s">
        <v>182</v>
      </c>
      <c r="E30" s="592"/>
      <c r="F30" s="620">
        <f>IFERROR(INDEX('Rekap Neraca'!P:P,MATCH(C30,'Rekap Neraca'!K:K,0),0),"")</f>
        <v>0</v>
      </c>
      <c r="G30" s="67"/>
      <c r="H30" s="649" t="s">
        <v>95</v>
      </c>
      <c r="I30" s="650" t="s">
        <v>109</v>
      </c>
      <c r="J30" s="652" t="s">
        <v>161</v>
      </c>
      <c r="K30" s="169"/>
      <c r="L30" s="185" t="s">
        <v>312</v>
      </c>
      <c r="M30" s="167" t="s">
        <v>146</v>
      </c>
      <c r="N30" s="36">
        <v>1210</v>
      </c>
      <c r="O30" s="203" t="str">
        <f>IFERROR(INDEX('Kode Akun 2'!D:D,MATCH(N30,'Kode Akun 2'!C:C,0),0),"")</f>
        <v>Account Receivables</v>
      </c>
      <c r="Q30" s="45" t="s">
        <v>398</v>
      </c>
      <c r="R30" s="46"/>
      <c r="S30" s="44" t="e">
        <f>OwnersEquitiesReport</f>
        <v>#REF!</v>
      </c>
    </row>
    <row r="31" spans="1:26" ht="14.45" customHeight="1" x14ac:dyDescent="0.25">
      <c r="A31" s="25" t="str">
        <f t="shared" si="2"/>
        <v>1251 - Piutang Usaha Lain-Lain 2</v>
      </c>
      <c r="B31" s="632">
        <f t="shared" si="3"/>
        <v>18</v>
      </c>
      <c r="C31" s="599">
        <v>1251</v>
      </c>
      <c r="D31" s="591" t="s">
        <v>183</v>
      </c>
      <c r="E31" s="592"/>
      <c r="F31" s="620">
        <f>IFERROR(INDEX('Rekap Neraca'!P:P,MATCH(C31,'Rekap Neraca'!K:K,0),0),"")</f>
        <v>0</v>
      </c>
      <c r="G31" s="67"/>
      <c r="H31" s="649" t="s">
        <v>95</v>
      </c>
      <c r="I31" s="650" t="s">
        <v>109</v>
      </c>
      <c r="J31" s="652" t="s">
        <v>161</v>
      </c>
      <c r="K31" s="169"/>
      <c r="L31" s="185" t="s">
        <v>312</v>
      </c>
      <c r="M31" s="167" t="s">
        <v>146</v>
      </c>
      <c r="N31" s="36">
        <v>1210</v>
      </c>
      <c r="O31" s="203" t="str">
        <f>IFERROR(INDEX('Kode Akun 2'!D:D,MATCH(N31,'Kode Akun 2'!C:C,0),0),"")</f>
        <v>Account Receivables</v>
      </c>
      <c r="Q31" s="687" t="s">
        <v>52</v>
      </c>
      <c r="R31" s="688"/>
      <c r="S31" s="689"/>
    </row>
    <row r="32" spans="1:26" ht="14.45" customHeight="1" x14ac:dyDescent="0.25">
      <c r="A32" s="25" t="str">
        <f t="shared" si="2"/>
        <v/>
      </c>
      <c r="B32" s="632">
        <f t="shared" si="3"/>
        <v>18</v>
      </c>
      <c r="C32" s="599"/>
      <c r="D32" s="591"/>
      <c r="E32" s="592"/>
      <c r="F32" s="620" t="str">
        <f>IFERROR(INDEX('Rekap Neraca'!P:P,MATCH(C32,'Rekap Neraca'!K:K,0),0),"")</f>
        <v/>
      </c>
      <c r="G32" s="67"/>
      <c r="H32" s="649"/>
      <c r="I32" s="650"/>
      <c r="J32" s="652"/>
      <c r="K32" s="169"/>
      <c r="L32" s="185"/>
      <c r="M32" s="167"/>
      <c r="N32" s="36"/>
      <c r="O32" s="203" t="str">
        <f>IFERROR(INDEX('Kode Akun 2'!D:D,MATCH(N32,'Kode Akun 2'!C:C,0),0),"")</f>
        <v/>
      </c>
      <c r="Q32" s="690"/>
      <c r="R32" s="691"/>
      <c r="S32" s="692"/>
    </row>
    <row r="33" spans="1:15" ht="14.45" customHeight="1" x14ac:dyDescent="0.25">
      <c r="A33" s="25" t="str">
        <f t="shared" si="2"/>
        <v/>
      </c>
      <c r="B33" s="632">
        <f t="shared" si="3"/>
        <v>18</v>
      </c>
      <c r="C33" s="599"/>
      <c r="D33" s="591"/>
      <c r="E33" s="592"/>
      <c r="F33" s="620" t="str">
        <f>IFERROR(INDEX('Rekap Neraca'!P:P,MATCH(C33,'Rekap Neraca'!K:K,0),0),"")</f>
        <v/>
      </c>
      <c r="G33" s="67"/>
      <c r="H33" s="649"/>
      <c r="I33" s="650"/>
      <c r="J33" s="652"/>
      <c r="K33" s="169"/>
      <c r="L33" s="185"/>
      <c r="M33" s="167"/>
      <c r="N33" s="36"/>
      <c r="O33" s="203" t="str">
        <f>IFERROR(INDEX('Kode Akun 2'!D:D,MATCH(N33,'Kode Akun 2'!C:C,0),0),"")</f>
        <v/>
      </c>
    </row>
    <row r="34" spans="1:15" ht="14.45" customHeight="1" x14ac:dyDescent="0.25">
      <c r="A34" s="25" t="str">
        <f t="shared" si="2"/>
        <v/>
      </c>
      <c r="B34" s="632">
        <f t="shared" si="3"/>
        <v>18</v>
      </c>
      <c r="C34" s="599"/>
      <c r="D34" s="591"/>
      <c r="E34" s="592"/>
      <c r="F34" s="620" t="str">
        <f>IFERROR(INDEX('Rekap Neraca'!P:P,MATCH(C34,'Rekap Neraca'!K:K,0),0),"")</f>
        <v/>
      </c>
      <c r="G34" s="67"/>
      <c r="H34" s="649"/>
      <c r="I34" s="650"/>
      <c r="J34" s="652"/>
      <c r="K34" s="169"/>
      <c r="L34" s="185"/>
      <c r="M34" s="167"/>
      <c r="N34" s="36"/>
      <c r="O34" s="203" t="str">
        <f>IFERROR(INDEX('Kode Akun 2'!D:D,MATCH(N34,'Kode Akun 2'!C:C,0),0),"")</f>
        <v/>
      </c>
    </row>
    <row r="35" spans="1:15" ht="14.45" customHeight="1" x14ac:dyDescent="0.25">
      <c r="A35" s="25" t="str">
        <f t="shared" si="2"/>
        <v/>
      </c>
      <c r="B35" s="632">
        <f t="shared" si="3"/>
        <v>18</v>
      </c>
      <c r="C35" s="599"/>
      <c r="D35" s="591"/>
      <c r="E35" s="592"/>
      <c r="F35" s="620" t="str">
        <f>IFERROR(INDEX('Rekap Neraca'!P:P,MATCH(C35,'Rekap Neraca'!K:K,0),0),"")</f>
        <v/>
      </c>
      <c r="G35" s="67"/>
      <c r="H35" s="649"/>
      <c r="I35" s="650"/>
      <c r="J35" s="652"/>
      <c r="K35" s="169"/>
      <c r="L35" s="185"/>
      <c r="M35" s="167"/>
      <c r="N35" s="36"/>
      <c r="O35" s="203" t="str">
        <f>IFERROR(INDEX('Kode Akun 2'!D:D,MATCH(N35,'Kode Akun 2'!C:C,0),0),"")</f>
        <v/>
      </c>
    </row>
    <row r="36" spans="1:15" ht="14.45" customHeight="1" x14ac:dyDescent="0.25">
      <c r="A36" s="25" t="str">
        <f t="shared" si="2"/>
        <v/>
      </c>
      <c r="B36" s="632">
        <f t="shared" si="3"/>
        <v>18</v>
      </c>
      <c r="C36" s="599"/>
      <c r="D36" s="591"/>
      <c r="E36" s="592"/>
      <c r="F36" s="620" t="str">
        <f>IFERROR(INDEX('Rekap Neraca'!P:P,MATCH(C36,'Rekap Neraca'!K:K,0),0),"")</f>
        <v/>
      </c>
      <c r="G36" s="67"/>
      <c r="H36" s="649"/>
      <c r="I36" s="650"/>
      <c r="J36" s="652"/>
      <c r="K36" s="169"/>
      <c r="L36" s="185"/>
      <c r="M36" s="167"/>
      <c r="N36" s="36"/>
      <c r="O36" s="203" t="str">
        <f>IFERROR(INDEX('Kode Akun 2'!D:D,MATCH(N36,'Kode Akun 2'!C:C,0),0),"")</f>
        <v/>
      </c>
    </row>
    <row r="37" spans="1:15" ht="14.45" customHeight="1" x14ac:dyDescent="0.25">
      <c r="A37" s="25" t="str">
        <f t="shared" si="2"/>
        <v/>
      </c>
      <c r="B37" s="632">
        <f t="shared" si="3"/>
        <v>18</v>
      </c>
      <c r="C37" s="599"/>
      <c r="D37" s="591"/>
      <c r="E37" s="592"/>
      <c r="F37" s="620" t="str">
        <f>IFERROR(INDEX('Rekap Neraca'!P:P,MATCH(C37,'Rekap Neraca'!K:K,0),0),"")</f>
        <v/>
      </c>
      <c r="G37" s="67"/>
      <c r="H37" s="649"/>
      <c r="I37" s="650"/>
      <c r="J37" s="652"/>
      <c r="K37" s="169"/>
      <c r="L37" s="185"/>
      <c r="M37" s="167"/>
      <c r="N37" s="36"/>
      <c r="O37" s="203"/>
    </row>
    <row r="38" spans="1:15" ht="14.45" customHeight="1" x14ac:dyDescent="0.25">
      <c r="A38" s="25" t="str">
        <f t="shared" si="2"/>
        <v/>
      </c>
      <c r="B38" s="632">
        <f t="shared" si="3"/>
        <v>18</v>
      </c>
      <c r="C38" s="599"/>
      <c r="D38" s="591"/>
      <c r="E38" s="592"/>
      <c r="F38" s="620" t="str">
        <f>IFERROR(INDEX('Rekap Neraca'!P:P,MATCH(C38,'Rekap Neraca'!K:K,0),0),"")</f>
        <v/>
      </c>
      <c r="G38" s="67"/>
      <c r="H38" s="649"/>
      <c r="I38" s="650"/>
      <c r="J38" s="652"/>
      <c r="K38" s="169"/>
      <c r="L38" s="185"/>
      <c r="M38" s="167"/>
      <c r="N38" s="36"/>
      <c r="O38" s="203"/>
    </row>
    <row r="39" spans="1:15" ht="14.45" customHeight="1" x14ac:dyDescent="0.25">
      <c r="A39" s="25" t="str">
        <f t="shared" si="2"/>
        <v/>
      </c>
      <c r="B39" s="632">
        <f t="shared" si="3"/>
        <v>18</v>
      </c>
      <c r="C39" s="599"/>
      <c r="D39" s="591" t="s">
        <v>184</v>
      </c>
      <c r="E39" s="592"/>
      <c r="F39" s="620" t="str">
        <f>IFERROR(INDEX('Rekap Neraca'!P:P,MATCH(C39,'Rekap Neraca'!K:K,0),0),"")</f>
        <v/>
      </c>
      <c r="G39" s="67"/>
      <c r="H39" s="649"/>
      <c r="I39" s="650"/>
      <c r="J39" s="652"/>
      <c r="K39" s="169"/>
      <c r="L39" s="185"/>
      <c r="M39" s="167"/>
      <c r="N39" s="36"/>
      <c r="O39" s="203" t="str">
        <f>IFERROR(INDEX('Kode Akun 2'!D:D,MATCH(N39,'Kode Akun 2'!C:C,0),0),"")</f>
        <v/>
      </c>
    </row>
    <row r="40" spans="1:15" ht="14.45" customHeight="1" x14ac:dyDescent="0.25">
      <c r="A40" s="25" t="str">
        <f t="shared" si="2"/>
        <v>1260 - PPN Masukan</v>
      </c>
      <c r="B40" s="632">
        <f t="shared" si="3"/>
        <v>19</v>
      </c>
      <c r="C40" s="599">
        <v>1260</v>
      </c>
      <c r="D40" s="591" t="s">
        <v>62</v>
      </c>
      <c r="E40" s="592"/>
      <c r="F40" s="620">
        <f>IFERROR(INDEX('Rekap Neraca'!P:P,MATCH(C40,'Rekap Neraca'!K:K,0),0),"")</f>
        <v>26000000</v>
      </c>
      <c r="G40" s="67"/>
      <c r="H40" s="649" t="s">
        <v>95</v>
      </c>
      <c r="I40" s="650" t="s">
        <v>109</v>
      </c>
      <c r="J40" s="652" t="s">
        <v>161</v>
      </c>
      <c r="K40" s="169"/>
      <c r="L40" s="185" t="s">
        <v>314</v>
      </c>
      <c r="M40" s="167" t="s">
        <v>150</v>
      </c>
      <c r="N40" s="36">
        <v>1260</v>
      </c>
      <c r="O40" s="203" t="str">
        <f>IFERROR(INDEX('Kode Akun 2'!D:D,MATCH(N40,'Kode Akun 2'!C:C,0),0),"")</f>
        <v>VAT Input</v>
      </c>
    </row>
    <row r="41" spans="1:15" ht="14.45" customHeight="1" x14ac:dyDescent="0.25">
      <c r="A41" s="25" t="str">
        <f t="shared" si="2"/>
        <v>1270 - PPh 21 dibayar di Muka</v>
      </c>
      <c r="B41" s="632">
        <f t="shared" si="3"/>
        <v>20</v>
      </c>
      <c r="C41" s="599">
        <v>1270</v>
      </c>
      <c r="D41" s="591" t="s">
        <v>185</v>
      </c>
      <c r="E41" s="592"/>
      <c r="F41" s="620">
        <f>IFERROR(INDEX('Rekap Neraca'!P:P,MATCH(C41,'Rekap Neraca'!K:K,0),0),"")</f>
        <v>525000</v>
      </c>
      <c r="G41" s="67"/>
      <c r="H41" s="649" t="s">
        <v>95</v>
      </c>
      <c r="I41" s="650" t="s">
        <v>109</v>
      </c>
      <c r="J41" s="652" t="s">
        <v>161</v>
      </c>
      <c r="K41" s="169"/>
      <c r="L41" s="185" t="s">
        <v>314</v>
      </c>
      <c r="M41" s="167" t="s">
        <v>150</v>
      </c>
      <c r="N41" s="36">
        <v>1270</v>
      </c>
      <c r="O41" s="203" t="str">
        <f>IFERROR(INDEX('Kode Akun 2'!D:D,MATCH(N41,'Kode Akun 2'!C:C,0),0),"")</f>
        <v>PREPAID Taxes</v>
      </c>
    </row>
    <row r="42" spans="1:15" ht="14.45" customHeight="1" x14ac:dyDescent="0.25">
      <c r="A42" s="25" t="str">
        <f t="shared" si="2"/>
        <v>1271 - PPh 22 dibayar di Muka</v>
      </c>
      <c r="B42" s="632">
        <f t="shared" si="3"/>
        <v>21</v>
      </c>
      <c r="C42" s="599">
        <v>1271</v>
      </c>
      <c r="D42" s="591" t="s">
        <v>186</v>
      </c>
      <c r="E42" s="592"/>
      <c r="F42" s="620">
        <f>IFERROR(INDEX('Rekap Neraca'!P:P,MATCH(C42,'Rekap Neraca'!K:K,0),0),"")</f>
        <v>0</v>
      </c>
      <c r="G42" s="67"/>
      <c r="H42" s="649" t="s">
        <v>95</v>
      </c>
      <c r="I42" s="650" t="s">
        <v>109</v>
      </c>
      <c r="J42" s="652" t="s">
        <v>161</v>
      </c>
      <c r="K42" s="169"/>
      <c r="L42" s="185" t="s">
        <v>314</v>
      </c>
      <c r="M42" s="167" t="s">
        <v>150</v>
      </c>
      <c r="N42" s="36">
        <v>1270</v>
      </c>
      <c r="O42" s="203" t="str">
        <f>IFERROR(INDEX('Kode Akun 2'!D:D,MATCH(N42,'Kode Akun 2'!C:C,0),0),"")</f>
        <v>PREPAID Taxes</v>
      </c>
    </row>
    <row r="43" spans="1:15" ht="14.45" customHeight="1" x14ac:dyDescent="0.25">
      <c r="A43" s="25" t="str">
        <f t="shared" si="2"/>
        <v/>
      </c>
      <c r="B43" s="632">
        <f t="shared" si="3"/>
        <v>21</v>
      </c>
      <c r="C43" s="599"/>
      <c r="D43" s="591"/>
      <c r="E43" s="592"/>
      <c r="F43" s="620" t="str">
        <f>IFERROR(INDEX('Rekap Neraca'!P:P,MATCH(C43,'Rekap Neraca'!K:K,0),0),"")</f>
        <v/>
      </c>
      <c r="G43" s="67"/>
      <c r="H43" s="649"/>
      <c r="I43" s="650"/>
      <c r="J43" s="652"/>
      <c r="K43" s="169"/>
      <c r="L43" s="185"/>
      <c r="M43" s="167"/>
      <c r="N43" s="36"/>
      <c r="O43" s="203"/>
    </row>
    <row r="44" spans="1:15" ht="14.45" customHeight="1" x14ac:dyDescent="0.25">
      <c r="A44" s="25" t="str">
        <f t="shared" si="2"/>
        <v/>
      </c>
      <c r="B44" s="632">
        <f t="shared" si="3"/>
        <v>21</v>
      </c>
      <c r="C44" s="599"/>
      <c r="D44" s="591"/>
      <c r="E44" s="592"/>
      <c r="F44" s="620" t="str">
        <f>IFERROR(INDEX('Rekap Neraca'!P:P,MATCH(C44,'Rekap Neraca'!K:K,0),0),"")</f>
        <v/>
      </c>
      <c r="G44" s="67"/>
      <c r="H44" s="649"/>
      <c r="I44" s="650"/>
      <c r="J44" s="652"/>
      <c r="K44" s="169"/>
      <c r="L44" s="185"/>
      <c r="M44" s="167"/>
      <c r="N44" s="36"/>
      <c r="O44" s="203"/>
    </row>
    <row r="45" spans="1:15" ht="14.45" customHeight="1" x14ac:dyDescent="0.25">
      <c r="A45" s="25" t="str">
        <f t="shared" si="2"/>
        <v/>
      </c>
      <c r="B45" s="632">
        <f t="shared" si="3"/>
        <v>21</v>
      </c>
      <c r="C45" s="599"/>
      <c r="D45" s="591"/>
      <c r="E45" s="592"/>
      <c r="F45" s="620" t="str">
        <f>IFERROR(INDEX('Rekap Neraca'!P:P,MATCH(C45,'Rekap Neraca'!K:K,0),0),"")</f>
        <v/>
      </c>
      <c r="G45" s="67"/>
      <c r="H45" s="649"/>
      <c r="I45" s="650"/>
      <c r="J45" s="652"/>
      <c r="K45" s="169"/>
      <c r="L45" s="185"/>
      <c r="M45" s="167"/>
      <c r="N45" s="36"/>
      <c r="O45" s="203"/>
    </row>
    <row r="46" spans="1:15" ht="14.45" customHeight="1" x14ac:dyDescent="0.25">
      <c r="A46" s="25" t="str">
        <f t="shared" si="2"/>
        <v/>
      </c>
      <c r="B46" s="632">
        <f t="shared" si="3"/>
        <v>21</v>
      </c>
      <c r="C46" s="599"/>
      <c r="D46" s="591"/>
      <c r="E46" s="592"/>
      <c r="F46" s="620" t="str">
        <f>IFERROR(INDEX('Rekap Neraca'!P:P,MATCH(C46,'Rekap Neraca'!K:K,0),0),"")</f>
        <v/>
      </c>
      <c r="G46" s="67"/>
      <c r="H46" s="649"/>
      <c r="I46" s="650"/>
      <c r="J46" s="652"/>
      <c r="K46" s="169"/>
      <c r="L46" s="185"/>
      <c r="M46" s="167"/>
      <c r="N46" s="36"/>
      <c r="O46" s="203"/>
    </row>
    <row r="47" spans="1:15" ht="14.45" customHeight="1" x14ac:dyDescent="0.25">
      <c r="A47" s="25" t="str">
        <f t="shared" si="2"/>
        <v/>
      </c>
      <c r="B47" s="632">
        <f t="shared" si="3"/>
        <v>21</v>
      </c>
      <c r="C47" s="599"/>
      <c r="D47" s="591"/>
      <c r="E47" s="592"/>
      <c r="F47" s="620" t="str">
        <f>IFERROR(INDEX('Rekap Neraca'!P:P,MATCH(C47,'Rekap Neraca'!K:K,0),0),"")</f>
        <v/>
      </c>
      <c r="G47" s="67"/>
      <c r="H47" s="649"/>
      <c r="I47" s="650"/>
      <c r="J47" s="652"/>
      <c r="K47" s="169"/>
      <c r="L47" s="185"/>
      <c r="M47" s="167"/>
      <c r="N47" s="36"/>
      <c r="O47" s="203"/>
    </row>
    <row r="48" spans="1:15" ht="14.45" customHeight="1" x14ac:dyDescent="0.25">
      <c r="A48" s="25" t="str">
        <f t="shared" si="2"/>
        <v/>
      </c>
      <c r="B48" s="632">
        <f t="shared" si="3"/>
        <v>21</v>
      </c>
      <c r="C48" s="599"/>
      <c r="D48" s="591"/>
      <c r="E48" s="592"/>
      <c r="F48" s="620" t="str">
        <f>IFERROR(INDEX('Rekap Neraca'!P:P,MATCH(C48,'Rekap Neraca'!K:K,0),0),"")</f>
        <v/>
      </c>
      <c r="G48" s="67"/>
      <c r="H48" s="649"/>
      <c r="I48" s="650"/>
      <c r="J48" s="652"/>
      <c r="K48" s="169"/>
      <c r="L48" s="185"/>
      <c r="M48" s="167"/>
      <c r="N48" s="36"/>
      <c r="O48" s="203"/>
    </row>
    <row r="49" spans="1:17" ht="14.45" customHeight="1" x14ac:dyDescent="0.25">
      <c r="A49" s="25" t="str">
        <f t="shared" si="2"/>
        <v/>
      </c>
      <c r="B49" s="632">
        <f t="shared" si="3"/>
        <v>21</v>
      </c>
      <c r="C49" s="599"/>
      <c r="D49" s="591"/>
      <c r="E49" s="592"/>
      <c r="F49" s="620" t="str">
        <f>IFERROR(INDEX('Rekap Neraca'!P:P,MATCH(C49,'Rekap Neraca'!K:K,0),0),"")</f>
        <v/>
      </c>
      <c r="G49" s="67"/>
      <c r="H49" s="649"/>
      <c r="I49" s="650"/>
      <c r="J49" s="652"/>
      <c r="K49" s="169"/>
      <c r="L49" s="185"/>
      <c r="M49" s="167"/>
      <c r="N49" s="36"/>
      <c r="O49" s="203"/>
    </row>
    <row r="50" spans="1:17" ht="14.45" customHeight="1" x14ac:dyDescent="0.25">
      <c r="A50" s="25" t="str">
        <f t="shared" si="2"/>
        <v/>
      </c>
      <c r="B50" s="632">
        <f t="shared" si="3"/>
        <v>21</v>
      </c>
      <c r="C50" s="599"/>
      <c r="D50" s="591"/>
      <c r="E50" s="592"/>
      <c r="F50" s="620" t="str">
        <f>IFERROR(INDEX('Rekap Neraca'!P:P,MATCH(C50,'Rekap Neraca'!K:K,0),0),"")</f>
        <v/>
      </c>
      <c r="G50" s="67"/>
      <c r="H50" s="649"/>
      <c r="I50" s="650"/>
      <c r="J50" s="652"/>
      <c r="K50" s="169"/>
      <c r="L50" s="185"/>
      <c r="M50" s="167"/>
      <c r="N50" s="36"/>
      <c r="O50" s="203"/>
    </row>
    <row r="51" spans="1:17" ht="14.45" customHeight="1" x14ac:dyDescent="0.25">
      <c r="A51" s="25" t="str">
        <f t="shared" si="2"/>
        <v/>
      </c>
      <c r="B51" s="632">
        <f t="shared" si="3"/>
        <v>21</v>
      </c>
      <c r="C51" s="599"/>
      <c r="D51" s="591"/>
      <c r="E51" s="592"/>
      <c r="F51" s="620" t="str">
        <f>IFERROR(INDEX('Rekap Neraca'!P:P,MATCH(C51,'Rekap Neraca'!K:K,0),0),"")</f>
        <v/>
      </c>
      <c r="G51" s="67"/>
      <c r="H51" s="649"/>
      <c r="I51" s="650"/>
      <c r="J51" s="652"/>
      <c r="K51" s="169"/>
      <c r="L51" s="185"/>
      <c r="M51" s="167"/>
      <c r="N51" s="36"/>
      <c r="O51" s="203"/>
    </row>
    <row r="52" spans="1:17" ht="14.45" customHeight="1" x14ac:dyDescent="0.25">
      <c r="A52" s="25" t="str">
        <f t="shared" si="2"/>
        <v/>
      </c>
      <c r="B52" s="632">
        <f t="shared" si="3"/>
        <v>21</v>
      </c>
      <c r="C52" s="599"/>
      <c r="D52" s="591"/>
      <c r="E52" s="592"/>
      <c r="F52" s="620" t="str">
        <f>IFERROR(INDEX('Rekap Neraca'!P:P,MATCH(C52,'Rekap Neraca'!K:K,0),0),"")</f>
        <v/>
      </c>
      <c r="G52" s="67"/>
      <c r="H52" s="649"/>
      <c r="I52" s="650"/>
      <c r="J52" s="652"/>
      <c r="K52" s="169"/>
      <c r="L52" s="185"/>
      <c r="M52" s="167"/>
      <c r="N52" s="36"/>
      <c r="O52" s="203"/>
    </row>
    <row r="53" spans="1:17" ht="14.45" customHeight="1" x14ac:dyDescent="0.25">
      <c r="A53" s="25" t="str">
        <f t="shared" si="2"/>
        <v/>
      </c>
      <c r="B53" s="632">
        <f t="shared" si="3"/>
        <v>21</v>
      </c>
      <c r="C53" s="599"/>
      <c r="D53" s="591"/>
      <c r="E53" s="592"/>
      <c r="F53" s="620" t="str">
        <f>IFERROR(INDEX('Rekap Neraca'!P:P,MATCH(C53,'Rekap Neraca'!K:K,0),0),"")</f>
        <v/>
      </c>
      <c r="G53" s="67"/>
      <c r="H53" s="649"/>
      <c r="I53" s="650"/>
      <c r="J53" s="652"/>
      <c r="K53" s="169"/>
      <c r="L53" s="185"/>
      <c r="M53" s="167"/>
      <c r="N53" s="36"/>
      <c r="O53" s="203"/>
    </row>
    <row r="54" spans="1:17" ht="14.45" customHeight="1" x14ac:dyDescent="0.25">
      <c r="A54" s="25" t="str">
        <f t="shared" si="2"/>
        <v/>
      </c>
      <c r="B54" s="632">
        <f t="shared" si="3"/>
        <v>21</v>
      </c>
      <c r="C54" s="599"/>
      <c r="D54" s="591"/>
      <c r="E54" s="592"/>
      <c r="F54" s="620" t="str">
        <f>IFERROR(INDEX('Rekap Neraca'!P:P,MATCH(C54,'Rekap Neraca'!K:K,0),0),"")</f>
        <v/>
      </c>
      <c r="G54" s="67"/>
      <c r="H54" s="649"/>
      <c r="I54" s="650"/>
      <c r="J54" s="652"/>
      <c r="K54" s="169"/>
      <c r="L54" s="185"/>
      <c r="M54" s="167"/>
      <c r="N54" s="36"/>
      <c r="O54" s="203"/>
    </row>
    <row r="55" spans="1:17" ht="14.45" customHeight="1" x14ac:dyDescent="0.25">
      <c r="A55" s="25" t="str">
        <f t="shared" si="2"/>
        <v/>
      </c>
      <c r="B55" s="632">
        <f t="shared" si="3"/>
        <v>21</v>
      </c>
      <c r="C55" s="599"/>
      <c r="D55" s="591"/>
      <c r="E55" s="592"/>
      <c r="F55" s="620" t="str">
        <f>IFERROR(INDEX('Rekap Neraca'!P:P,MATCH(C55,'Rekap Neraca'!K:K,0),0),"")</f>
        <v/>
      </c>
      <c r="G55" s="67"/>
      <c r="H55" s="649"/>
      <c r="I55" s="650"/>
      <c r="J55" s="652"/>
      <c r="K55" s="169"/>
      <c r="L55" s="185"/>
      <c r="M55" s="167"/>
      <c r="N55" s="36"/>
      <c r="O55" s="203"/>
    </row>
    <row r="56" spans="1:17" ht="14.45" customHeight="1" x14ac:dyDescent="0.25">
      <c r="A56" s="25" t="str">
        <f t="shared" si="2"/>
        <v>1272 - PPh 23 dibayar di Muka</v>
      </c>
      <c r="B56" s="632">
        <f t="shared" si="3"/>
        <v>22</v>
      </c>
      <c r="C56" s="599">
        <v>1272</v>
      </c>
      <c r="D56" s="591" t="s">
        <v>187</v>
      </c>
      <c r="E56" s="592"/>
      <c r="F56" s="620">
        <f>IFERROR(INDEX('Rekap Neraca'!P:P,MATCH(C56,'Rekap Neraca'!K:K,0),0),"")</f>
        <v>0</v>
      </c>
      <c r="G56" s="67"/>
      <c r="H56" s="649" t="s">
        <v>95</v>
      </c>
      <c r="I56" s="650" t="s">
        <v>109</v>
      </c>
      <c r="J56" s="652" t="s">
        <v>161</v>
      </c>
      <c r="K56" s="169"/>
      <c r="L56" s="185" t="s">
        <v>314</v>
      </c>
      <c r="M56" s="167" t="s">
        <v>150</v>
      </c>
      <c r="N56" s="36">
        <v>1270</v>
      </c>
      <c r="O56" s="203" t="str">
        <f>IFERROR(INDEX('Kode Akun 2'!D:D,MATCH(N56,'Kode Akun 2'!C:C,0),0),"")</f>
        <v>PREPAID Taxes</v>
      </c>
      <c r="Q56" s="10" t="s">
        <v>5</v>
      </c>
    </row>
    <row r="57" spans="1:17" ht="14.45" customHeight="1" x14ac:dyDescent="0.25">
      <c r="A57" s="25" t="str">
        <f t="shared" si="2"/>
        <v>1273 - PPh 25 dibayar di Muka</v>
      </c>
      <c r="B57" s="632">
        <f t="shared" si="3"/>
        <v>23</v>
      </c>
      <c r="C57" s="599">
        <v>1273</v>
      </c>
      <c r="D57" s="591" t="s">
        <v>188</v>
      </c>
      <c r="E57" s="592"/>
      <c r="F57" s="620">
        <f>IFERROR(INDEX('Rekap Neraca'!P:P,MATCH(C57,'Rekap Neraca'!K:K,0),0),"")</f>
        <v>0</v>
      </c>
      <c r="G57" s="67"/>
      <c r="H57" s="649" t="s">
        <v>95</v>
      </c>
      <c r="I57" s="650" t="s">
        <v>109</v>
      </c>
      <c r="J57" s="652" t="s">
        <v>161</v>
      </c>
      <c r="K57" s="169"/>
      <c r="L57" s="185" t="s">
        <v>314</v>
      </c>
      <c r="M57" s="167" t="s">
        <v>150</v>
      </c>
      <c r="N57" s="36">
        <v>1270</v>
      </c>
      <c r="O57" s="203" t="str">
        <f>IFERROR(INDEX('Kode Akun 2'!D:D,MATCH(N57,'Kode Akun 2'!C:C,0),0),"")</f>
        <v>PREPAID Taxes</v>
      </c>
      <c r="Q57" s="10" t="s">
        <v>5</v>
      </c>
    </row>
    <row r="58" spans="1:17" ht="14.45" customHeight="1" x14ac:dyDescent="0.25">
      <c r="A58" s="25" t="str">
        <f t="shared" si="2"/>
        <v>1274 - PPh 29 dibayar di Muka</v>
      </c>
      <c r="B58" s="632">
        <f t="shared" si="3"/>
        <v>24</v>
      </c>
      <c r="C58" s="599">
        <v>1274</v>
      </c>
      <c r="D58" s="591" t="s">
        <v>189</v>
      </c>
      <c r="E58" s="592"/>
      <c r="F58" s="620">
        <f>IFERROR(INDEX('Rekap Neraca'!P:P,MATCH(C58,'Rekap Neraca'!K:K,0),0),"")</f>
        <v>0</v>
      </c>
      <c r="G58" s="67"/>
      <c r="H58" s="649" t="s">
        <v>95</v>
      </c>
      <c r="I58" s="650" t="s">
        <v>109</v>
      </c>
      <c r="J58" s="652" t="s">
        <v>161</v>
      </c>
      <c r="K58" s="169"/>
      <c r="L58" s="185" t="s">
        <v>314</v>
      </c>
      <c r="M58" s="167" t="s">
        <v>150</v>
      </c>
      <c r="N58" s="36">
        <v>1270</v>
      </c>
      <c r="O58" s="203" t="str">
        <f>IFERROR(INDEX('Kode Akun 2'!D:D,MATCH(N58,'Kode Akun 2'!C:C,0),0),"")</f>
        <v>PREPAID Taxes</v>
      </c>
      <c r="Q58" s="10" t="s">
        <v>5</v>
      </c>
    </row>
    <row r="59" spans="1:17" ht="14.45" customHeight="1" x14ac:dyDescent="0.25">
      <c r="A59" s="25" t="str">
        <f t="shared" si="2"/>
        <v>1275 - Pajak dibayar di Muka</v>
      </c>
      <c r="B59" s="632">
        <f t="shared" si="3"/>
        <v>25</v>
      </c>
      <c r="C59" s="599">
        <v>1275</v>
      </c>
      <c r="D59" s="591" t="s">
        <v>190</v>
      </c>
      <c r="E59" s="592"/>
      <c r="F59" s="620">
        <f>IFERROR(INDEX('Rekap Neraca'!P:P,MATCH(C59,'Rekap Neraca'!K:K,0),0),"")</f>
        <v>0</v>
      </c>
      <c r="G59" s="67"/>
      <c r="H59" s="649" t="s">
        <v>95</v>
      </c>
      <c r="I59" s="650" t="s">
        <v>109</v>
      </c>
      <c r="J59" s="652" t="s">
        <v>161</v>
      </c>
      <c r="K59" s="169"/>
      <c r="L59" s="185" t="s">
        <v>314</v>
      </c>
      <c r="M59" s="167" t="s">
        <v>150</v>
      </c>
      <c r="N59" s="36">
        <v>1270</v>
      </c>
      <c r="O59" s="203" t="str">
        <f>IFERROR(INDEX('Kode Akun 2'!D:D,MATCH(N59,'Kode Akun 2'!C:C,0),0),"")</f>
        <v>PREPAID Taxes</v>
      </c>
    </row>
    <row r="60" spans="1:17" ht="14.45" customHeight="1" x14ac:dyDescent="0.25">
      <c r="A60" s="25" t="str">
        <f t="shared" si="2"/>
        <v/>
      </c>
      <c r="B60" s="632">
        <f t="shared" si="3"/>
        <v>25</v>
      </c>
      <c r="C60" s="599"/>
      <c r="D60" s="591"/>
      <c r="E60" s="592"/>
      <c r="F60" s="620" t="str">
        <f>IFERROR(INDEX('Rekap Neraca'!P:P,MATCH(C60,'Rekap Neraca'!K:K,0),0),"")</f>
        <v/>
      </c>
      <c r="G60" s="67"/>
      <c r="H60" s="649"/>
      <c r="I60" s="650"/>
      <c r="J60" s="652"/>
      <c r="K60" s="169"/>
      <c r="L60" s="185"/>
      <c r="M60" s="167"/>
      <c r="N60" s="36"/>
      <c r="O60" s="203" t="str">
        <f>IFERROR(INDEX('Kode Akun 2'!D:D,MATCH(N60,'Kode Akun 2'!C:C,0),0),"")</f>
        <v/>
      </c>
    </row>
    <row r="61" spans="1:17" ht="14.45" customHeight="1" x14ac:dyDescent="0.25">
      <c r="A61" s="25" t="str">
        <f t="shared" si="2"/>
        <v/>
      </c>
      <c r="B61" s="632">
        <f t="shared" si="3"/>
        <v>25</v>
      </c>
      <c r="C61" s="599"/>
      <c r="D61" s="591" t="s">
        <v>56</v>
      </c>
      <c r="E61" s="592"/>
      <c r="F61" s="620" t="str">
        <f>IFERROR(INDEX('Rekap Neraca'!P:P,MATCH(C61,'Rekap Neraca'!K:K,0),0),"")</f>
        <v/>
      </c>
      <c r="G61" s="67"/>
      <c r="H61" s="649"/>
      <c r="I61" s="650"/>
      <c r="J61" s="652"/>
      <c r="K61" s="169"/>
      <c r="L61" s="185"/>
      <c r="M61" s="167"/>
      <c r="N61" s="36"/>
      <c r="O61" s="203" t="str">
        <f>IFERROR(INDEX('Kode Akun 2'!D:D,MATCH(N61,'Kode Akun 2'!C:C,0),0),"")</f>
        <v/>
      </c>
    </row>
    <row r="62" spans="1:17" ht="14.45" customHeight="1" x14ac:dyDescent="0.25">
      <c r="A62" s="25" t="str">
        <f t="shared" si="2"/>
        <v>1310 - Bahan Baku 1</v>
      </c>
      <c r="B62" s="632">
        <f t="shared" si="3"/>
        <v>26</v>
      </c>
      <c r="C62" s="599">
        <v>1310</v>
      </c>
      <c r="D62" s="591" t="s">
        <v>191</v>
      </c>
      <c r="E62" s="592"/>
      <c r="F62" s="620">
        <f>IFERROR(INDEX('Rekap Neraca'!P:P,MATCH(C62,'Rekap Neraca'!K:K,0),0),"")</f>
        <v>21200000</v>
      </c>
      <c r="G62" s="67"/>
      <c r="H62" s="649" t="s">
        <v>95</v>
      </c>
      <c r="I62" s="650" t="s">
        <v>109</v>
      </c>
      <c r="J62" s="652" t="s">
        <v>161</v>
      </c>
      <c r="K62" s="169"/>
      <c r="L62" s="185" t="s">
        <v>313</v>
      </c>
      <c r="M62" s="167" t="s">
        <v>56</v>
      </c>
      <c r="N62" s="36">
        <v>1310</v>
      </c>
      <c r="O62" s="203" t="str">
        <f>IFERROR(INDEX('Kode Akun 2'!D:D,MATCH(N62,'Kode Akun 2'!C:C,0),0),"")</f>
        <v>Inventory - Products</v>
      </c>
    </row>
    <row r="63" spans="1:17" ht="14.45" customHeight="1" x14ac:dyDescent="0.25">
      <c r="A63" s="25" t="str">
        <f t="shared" si="2"/>
        <v>1311 - Bahan Baku 2</v>
      </c>
      <c r="B63" s="632">
        <f t="shared" si="3"/>
        <v>27</v>
      </c>
      <c r="C63" s="599">
        <v>1311</v>
      </c>
      <c r="D63" s="591" t="s">
        <v>192</v>
      </c>
      <c r="E63" s="592"/>
      <c r="F63" s="620">
        <f>IFERROR(INDEX('Rekap Neraca'!P:P,MATCH(C63,'Rekap Neraca'!K:K,0),0),"")</f>
        <v>0</v>
      </c>
      <c r="G63" s="67"/>
      <c r="H63" s="649" t="s">
        <v>95</v>
      </c>
      <c r="I63" s="650" t="s">
        <v>109</v>
      </c>
      <c r="J63" s="652" t="s">
        <v>161</v>
      </c>
      <c r="K63" s="169"/>
      <c r="L63" s="185" t="s">
        <v>313</v>
      </c>
      <c r="M63" s="167" t="s">
        <v>56</v>
      </c>
      <c r="N63" s="36">
        <v>1310</v>
      </c>
      <c r="O63" s="203" t="str">
        <f>IFERROR(INDEX('Kode Akun 2'!D:D,MATCH(N63,'Kode Akun 2'!C:C,0),0),"")</f>
        <v>Inventory - Products</v>
      </c>
    </row>
    <row r="64" spans="1:17" ht="14.45" customHeight="1" x14ac:dyDescent="0.25">
      <c r="A64" s="25" t="str">
        <f t="shared" si="2"/>
        <v>1312 - Bahan Baku 3</v>
      </c>
      <c r="B64" s="632">
        <f t="shared" si="3"/>
        <v>28</v>
      </c>
      <c r="C64" s="599">
        <v>1312</v>
      </c>
      <c r="D64" s="591" t="s">
        <v>193</v>
      </c>
      <c r="E64" s="592"/>
      <c r="F64" s="620">
        <f>IFERROR(INDEX('Rekap Neraca'!P:P,MATCH(C64,'Rekap Neraca'!K:K,0),0),"")</f>
        <v>0</v>
      </c>
      <c r="G64" s="67"/>
      <c r="H64" s="649" t="s">
        <v>95</v>
      </c>
      <c r="I64" s="650" t="s">
        <v>109</v>
      </c>
      <c r="J64" s="652" t="s">
        <v>161</v>
      </c>
      <c r="K64" s="169"/>
      <c r="L64" s="185" t="s">
        <v>313</v>
      </c>
      <c r="M64" s="167" t="s">
        <v>56</v>
      </c>
      <c r="N64" s="36">
        <v>1310</v>
      </c>
      <c r="O64" s="203" t="str">
        <f>IFERROR(INDEX('Kode Akun 2'!D:D,MATCH(N64,'Kode Akun 2'!C:C,0),0),"")</f>
        <v>Inventory - Products</v>
      </c>
    </row>
    <row r="65" spans="1:17" ht="14.45" customHeight="1" x14ac:dyDescent="0.25">
      <c r="A65" s="25" t="str">
        <f t="shared" si="2"/>
        <v>1313 - Bahan Baku 4</v>
      </c>
      <c r="B65" s="632">
        <f t="shared" si="3"/>
        <v>29</v>
      </c>
      <c r="C65" s="599">
        <v>1313</v>
      </c>
      <c r="D65" s="591" t="s">
        <v>194</v>
      </c>
      <c r="E65" s="592"/>
      <c r="F65" s="620">
        <f>IFERROR(INDEX('Rekap Neraca'!P:P,MATCH(C65,'Rekap Neraca'!K:K,0),0),"")</f>
        <v>0</v>
      </c>
      <c r="G65" s="67"/>
      <c r="H65" s="649" t="s">
        <v>95</v>
      </c>
      <c r="I65" s="650" t="s">
        <v>109</v>
      </c>
      <c r="J65" s="652" t="s">
        <v>161</v>
      </c>
      <c r="K65" s="169"/>
      <c r="L65" s="185" t="s">
        <v>313</v>
      </c>
      <c r="M65" s="167" t="s">
        <v>56</v>
      </c>
      <c r="N65" s="36">
        <v>1310</v>
      </c>
      <c r="O65" s="203" t="str">
        <f>IFERROR(INDEX('Kode Akun 2'!D:D,MATCH(N65,'Kode Akun 2'!C:C,0),0),"")</f>
        <v>Inventory - Products</v>
      </c>
    </row>
    <row r="66" spans="1:17" ht="14.45" customHeight="1" x14ac:dyDescent="0.25">
      <c r="A66" s="25" t="str">
        <f t="shared" si="2"/>
        <v>1314 - Bahan Baku 5</v>
      </c>
      <c r="B66" s="632">
        <f t="shared" si="3"/>
        <v>30</v>
      </c>
      <c r="C66" s="599">
        <v>1314</v>
      </c>
      <c r="D66" s="591" t="s">
        <v>195</v>
      </c>
      <c r="E66" s="592"/>
      <c r="F66" s="620">
        <f>IFERROR(INDEX('Rekap Neraca'!P:P,MATCH(C66,'Rekap Neraca'!K:K,0),0),"")</f>
        <v>0</v>
      </c>
      <c r="G66" s="67"/>
      <c r="H66" s="649" t="s">
        <v>95</v>
      </c>
      <c r="I66" s="650" t="s">
        <v>109</v>
      </c>
      <c r="J66" s="652" t="s">
        <v>161</v>
      </c>
      <c r="K66" s="169"/>
      <c r="L66" s="185" t="s">
        <v>313</v>
      </c>
      <c r="M66" s="167" t="s">
        <v>56</v>
      </c>
      <c r="N66" s="36">
        <v>1310</v>
      </c>
      <c r="O66" s="203" t="str">
        <f>IFERROR(INDEX('Kode Akun 2'!D:D,MATCH(N66,'Kode Akun 2'!C:C,0),0),"")</f>
        <v>Inventory - Products</v>
      </c>
    </row>
    <row r="67" spans="1:17" ht="14.45" customHeight="1" x14ac:dyDescent="0.25">
      <c r="A67" s="25" t="str">
        <f t="shared" si="2"/>
        <v>1330 - Persediaan dalam Proses Produksi</v>
      </c>
      <c r="B67" s="632">
        <f t="shared" si="3"/>
        <v>31</v>
      </c>
      <c r="C67" s="599">
        <v>1330</v>
      </c>
      <c r="D67" s="591" t="s">
        <v>196</v>
      </c>
      <c r="E67" s="592"/>
      <c r="F67" s="620">
        <f>IFERROR(INDEX('Rekap Neraca'!P:P,MATCH(C67,'Rekap Neraca'!K:K,0),0),"")</f>
        <v>0</v>
      </c>
      <c r="G67" s="67"/>
      <c r="H67" s="649" t="s">
        <v>95</v>
      </c>
      <c r="I67" s="650" t="s">
        <v>109</v>
      </c>
      <c r="J67" s="652" t="s">
        <v>161</v>
      </c>
      <c r="K67" s="169"/>
      <c r="L67" s="185" t="s">
        <v>313</v>
      </c>
      <c r="M67" s="167" t="s">
        <v>56</v>
      </c>
      <c r="N67" s="36">
        <v>1310</v>
      </c>
      <c r="O67" s="203" t="str">
        <f>IFERROR(INDEX('Kode Akun 2'!D:D,MATCH(N67,'Kode Akun 2'!C:C,0),0),"")</f>
        <v>Inventory - Products</v>
      </c>
    </row>
    <row r="68" spans="1:17" ht="14.45" customHeight="1" x14ac:dyDescent="0.25">
      <c r="A68" s="25" t="str">
        <f t="shared" si="2"/>
        <v>1340 - Bahan Baku Tidak Langsung 1</v>
      </c>
      <c r="B68" s="632">
        <f t="shared" si="3"/>
        <v>32</v>
      </c>
      <c r="C68" s="599">
        <v>1340</v>
      </c>
      <c r="D68" s="591" t="s">
        <v>197</v>
      </c>
      <c r="E68" s="592"/>
      <c r="F68" s="620">
        <f>IFERROR(INDEX('Rekap Neraca'!P:P,MATCH(C68,'Rekap Neraca'!K:K,0),0),"")</f>
        <v>0</v>
      </c>
      <c r="G68" s="67"/>
      <c r="H68" s="649" t="s">
        <v>95</v>
      </c>
      <c r="I68" s="650" t="s">
        <v>109</v>
      </c>
      <c r="J68" s="652" t="s">
        <v>161</v>
      </c>
      <c r="K68" s="169"/>
      <c r="L68" s="185" t="s">
        <v>313</v>
      </c>
      <c r="M68" s="167" t="s">
        <v>56</v>
      </c>
      <c r="N68" s="36">
        <v>1310</v>
      </c>
      <c r="O68" s="203" t="str">
        <f>IFERROR(INDEX('Kode Akun 2'!D:D,MATCH(N68,'Kode Akun 2'!C:C,0),0),"")</f>
        <v>Inventory - Products</v>
      </c>
    </row>
    <row r="69" spans="1:17" ht="14.45" customHeight="1" x14ac:dyDescent="0.25">
      <c r="A69" s="25" t="str">
        <f t="shared" si="2"/>
        <v>1341 - Bahan Baku Tidak Langsung 2</v>
      </c>
      <c r="B69" s="632">
        <f t="shared" si="3"/>
        <v>33</v>
      </c>
      <c r="C69" s="599">
        <v>1341</v>
      </c>
      <c r="D69" s="591" t="s">
        <v>198</v>
      </c>
      <c r="E69" s="592"/>
      <c r="F69" s="620">
        <f>IFERROR(INDEX('Rekap Neraca'!P:P,MATCH(C69,'Rekap Neraca'!K:K,0),0),"")</f>
        <v>0</v>
      </c>
      <c r="G69" s="67"/>
      <c r="H69" s="649" t="s">
        <v>95</v>
      </c>
      <c r="I69" s="650" t="s">
        <v>109</v>
      </c>
      <c r="J69" s="652" t="s">
        <v>161</v>
      </c>
      <c r="K69" s="169"/>
      <c r="L69" s="185" t="s">
        <v>313</v>
      </c>
      <c r="M69" s="167" t="s">
        <v>56</v>
      </c>
      <c r="N69" s="36">
        <v>1310</v>
      </c>
      <c r="O69" s="203" t="str">
        <f>IFERROR(INDEX('Kode Akun 2'!D:D,MATCH(N69,'Kode Akun 2'!C:C,0),0),"")</f>
        <v>Inventory - Products</v>
      </c>
    </row>
    <row r="70" spans="1:17" ht="14.45" customHeight="1" x14ac:dyDescent="0.25">
      <c r="A70" s="25" t="str">
        <f t="shared" si="2"/>
        <v>1342 - Bahan Baku Tidak Langsung 3</v>
      </c>
      <c r="B70" s="632">
        <f t="shared" si="3"/>
        <v>34</v>
      </c>
      <c r="C70" s="599">
        <v>1342</v>
      </c>
      <c r="D70" s="591" t="s">
        <v>199</v>
      </c>
      <c r="E70" s="592"/>
      <c r="F70" s="620">
        <f>IFERROR(INDEX('Rekap Neraca'!P:P,MATCH(C70,'Rekap Neraca'!K:K,0),0),"")</f>
        <v>0</v>
      </c>
      <c r="G70" s="67"/>
      <c r="H70" s="649" t="s">
        <v>95</v>
      </c>
      <c r="I70" s="650" t="s">
        <v>109</v>
      </c>
      <c r="J70" s="652" t="s">
        <v>161</v>
      </c>
      <c r="K70" s="169"/>
      <c r="L70" s="185" t="s">
        <v>313</v>
      </c>
      <c r="M70" s="167" t="s">
        <v>56</v>
      </c>
      <c r="N70" s="36">
        <v>1310</v>
      </c>
      <c r="O70" s="203" t="str">
        <f>IFERROR(INDEX('Kode Akun 2'!D:D,MATCH(N70,'Kode Akun 2'!C:C,0),0),"")</f>
        <v>Inventory - Products</v>
      </c>
      <c r="Q70" s="10" t="s">
        <v>5</v>
      </c>
    </row>
    <row r="71" spans="1:17" ht="14.45" customHeight="1" x14ac:dyDescent="0.25">
      <c r="A71" s="25" t="str">
        <f t="shared" si="2"/>
        <v>1360 - Barang Jadi - Hasil Produksi</v>
      </c>
      <c r="B71" s="632">
        <f t="shared" si="3"/>
        <v>35</v>
      </c>
      <c r="C71" s="599">
        <v>1360</v>
      </c>
      <c r="D71" s="591" t="s">
        <v>200</v>
      </c>
      <c r="E71" s="592"/>
      <c r="F71" s="620">
        <f>IFERROR(INDEX('Rekap Neraca'!P:P,MATCH(C71,'Rekap Neraca'!K:K,0),0),"")</f>
        <v>0</v>
      </c>
      <c r="G71" s="67"/>
      <c r="H71" s="649" t="s">
        <v>95</v>
      </c>
      <c r="I71" s="650" t="s">
        <v>109</v>
      </c>
      <c r="J71" s="652" t="s">
        <v>161</v>
      </c>
      <c r="K71" s="169"/>
      <c r="L71" s="185" t="s">
        <v>313</v>
      </c>
      <c r="M71" s="167" t="s">
        <v>56</v>
      </c>
      <c r="N71" s="36">
        <v>1310</v>
      </c>
      <c r="O71" s="203" t="str">
        <f>IFERROR(INDEX('Kode Akun 2'!D:D,MATCH(N71,'Kode Akun 2'!C:C,0),0),"")</f>
        <v>Inventory - Products</v>
      </c>
      <c r="Q71" s="10" t="s">
        <v>5</v>
      </c>
    </row>
    <row r="72" spans="1:17" ht="14.45" customHeight="1" x14ac:dyDescent="0.25">
      <c r="A72" s="25" t="str">
        <f t="shared" si="2"/>
        <v>1361 - Barang Jadi - Beli</v>
      </c>
      <c r="B72" s="632">
        <f t="shared" si="3"/>
        <v>36</v>
      </c>
      <c r="C72" s="599">
        <v>1361</v>
      </c>
      <c r="D72" s="591" t="s">
        <v>201</v>
      </c>
      <c r="E72" s="592">
        <v>50000000</v>
      </c>
      <c r="F72" s="620">
        <f>IFERROR(INDEX('Rekap Neraca'!P:P,MATCH(C72,'Rekap Neraca'!K:K,0),0),"")</f>
        <v>37500000</v>
      </c>
      <c r="G72" s="67">
        <v>50000000</v>
      </c>
      <c r="H72" s="649" t="s">
        <v>95</v>
      </c>
      <c r="I72" s="650" t="s">
        <v>109</v>
      </c>
      <c r="J72" s="652" t="s">
        <v>161</v>
      </c>
      <c r="K72" s="169"/>
      <c r="L72" s="185" t="s">
        <v>313</v>
      </c>
      <c r="M72" s="167" t="s">
        <v>56</v>
      </c>
      <c r="N72" s="36">
        <v>1310</v>
      </c>
      <c r="O72" s="203" t="str">
        <f>IFERROR(INDEX('Kode Akun 2'!D:D,MATCH(N72,'Kode Akun 2'!C:C,0),0),"")</f>
        <v>Inventory - Products</v>
      </c>
      <c r="Q72" s="10" t="s">
        <v>5</v>
      </c>
    </row>
    <row r="73" spans="1:17" ht="14.45" customHeight="1" x14ac:dyDescent="0.25">
      <c r="A73" s="25" t="str">
        <f t="shared" si="2"/>
        <v>1362 - Barang Jadi - Lain-Lain</v>
      </c>
      <c r="B73" s="632">
        <f t="shared" si="3"/>
        <v>37</v>
      </c>
      <c r="C73" s="599">
        <v>1362</v>
      </c>
      <c r="D73" s="591" t="s">
        <v>202</v>
      </c>
      <c r="E73" s="592"/>
      <c r="F73" s="620">
        <f>IFERROR(INDEX('Rekap Neraca'!P:P,MATCH(C73,'Rekap Neraca'!K:K,0),0),"")</f>
        <v>0</v>
      </c>
      <c r="G73" s="67"/>
      <c r="H73" s="649" t="s">
        <v>95</v>
      </c>
      <c r="I73" s="650" t="s">
        <v>109</v>
      </c>
      <c r="J73" s="652" t="s">
        <v>161</v>
      </c>
      <c r="K73" s="169"/>
      <c r="L73" s="185" t="s">
        <v>313</v>
      </c>
      <c r="M73" s="167" t="s">
        <v>56</v>
      </c>
      <c r="N73" s="36">
        <v>1310</v>
      </c>
      <c r="O73" s="203" t="str">
        <f>IFERROR(INDEX('Kode Akun 2'!D:D,MATCH(N73,'Kode Akun 2'!C:C,0),0),"")</f>
        <v>Inventory - Products</v>
      </c>
      <c r="Q73" s="10" t="s">
        <v>5</v>
      </c>
    </row>
    <row r="74" spans="1:17" ht="14.45" customHeight="1" x14ac:dyDescent="0.25">
      <c r="A74" s="25" t="str">
        <f t="shared" si="2"/>
        <v>1380 - Perlengkapan - Bahan Habis Pakai</v>
      </c>
      <c r="B74" s="632">
        <f t="shared" si="3"/>
        <v>38</v>
      </c>
      <c r="C74" s="599">
        <v>1380</v>
      </c>
      <c r="D74" s="591" t="s">
        <v>203</v>
      </c>
      <c r="E74" s="592"/>
      <c r="F74" s="620">
        <f>IFERROR(INDEX('Rekap Neraca'!P:P,MATCH(C74,'Rekap Neraca'!K:K,0),0),"")</f>
        <v>500000</v>
      </c>
      <c r="G74" s="67"/>
      <c r="H74" s="649" t="s">
        <v>95</v>
      </c>
      <c r="I74" s="650" t="s">
        <v>109</v>
      </c>
      <c r="J74" s="652" t="s">
        <v>161</v>
      </c>
      <c r="K74" s="169"/>
      <c r="L74" s="185" t="s">
        <v>313</v>
      </c>
      <c r="M74" s="167" t="s">
        <v>56</v>
      </c>
      <c r="N74" s="36">
        <v>1310</v>
      </c>
      <c r="O74" s="203" t="str">
        <f>IFERROR(INDEX('Kode Akun 2'!D:D,MATCH(N74,'Kode Akun 2'!C:C,0),0),"")</f>
        <v>Inventory - Products</v>
      </c>
      <c r="Q74" s="10" t="s">
        <v>5</v>
      </c>
    </row>
    <row r="75" spans="1:17" ht="14.45" customHeight="1" x14ac:dyDescent="0.25">
      <c r="A75" s="25" t="str">
        <f t="shared" si="2"/>
        <v/>
      </c>
      <c r="B75" s="632">
        <f t="shared" si="3"/>
        <v>38</v>
      </c>
      <c r="C75" s="599"/>
      <c r="D75" s="591"/>
      <c r="E75" s="592"/>
      <c r="F75" s="620" t="str">
        <f>IFERROR(INDEX('Rekap Neraca'!P:P,MATCH(C75,'Rekap Neraca'!K:K,0),0),"")</f>
        <v/>
      </c>
      <c r="G75" s="67"/>
      <c r="H75" s="649"/>
      <c r="I75" s="650"/>
      <c r="J75" s="652"/>
      <c r="K75" s="169"/>
      <c r="L75" s="185"/>
      <c r="M75" s="167"/>
      <c r="N75" s="36"/>
      <c r="O75" s="203" t="str">
        <f>IFERROR(INDEX('Kode Akun 2'!D:D,MATCH(N75,'Kode Akun 2'!C:C,0),0),"")</f>
        <v/>
      </c>
      <c r="Q75" s="10" t="s">
        <v>5</v>
      </c>
    </row>
    <row r="76" spans="1:17" ht="14.45" customHeight="1" x14ac:dyDescent="0.25">
      <c r="A76" s="25" t="str">
        <f t="shared" si="2"/>
        <v/>
      </c>
      <c r="B76" s="632">
        <f t="shared" si="3"/>
        <v>38</v>
      </c>
      <c r="C76" s="599"/>
      <c r="D76" s="591" t="s">
        <v>57</v>
      </c>
      <c r="E76" s="592"/>
      <c r="F76" s="620" t="str">
        <f>IFERROR(INDEX('Rekap Neraca'!P:P,MATCH(C76,'Rekap Neraca'!K:K,0),0),"")</f>
        <v/>
      </c>
      <c r="G76" s="67"/>
      <c r="H76" s="649"/>
      <c r="I76" s="650"/>
      <c r="J76" s="652"/>
      <c r="K76" s="169"/>
      <c r="L76" s="185"/>
      <c r="M76" s="167"/>
      <c r="N76" s="36"/>
      <c r="O76" s="203" t="str">
        <f>IFERROR(INDEX('Kode Akun 2'!D:D,MATCH(N76,'Kode Akun 2'!C:C,0),0),"")</f>
        <v/>
      </c>
    </row>
    <row r="77" spans="1:17" ht="14.45" customHeight="1" x14ac:dyDescent="0.25">
      <c r="A77" s="25" t="str">
        <f t="shared" si="2"/>
        <v>1410 - Asuransi dibayar di Muka</v>
      </c>
      <c r="B77" s="632">
        <f t="shared" si="3"/>
        <v>39</v>
      </c>
      <c r="C77" s="599">
        <v>1410</v>
      </c>
      <c r="D77" s="591" t="s">
        <v>204</v>
      </c>
      <c r="E77" s="592">
        <v>1200000</v>
      </c>
      <c r="F77" s="620">
        <f>IFERROR(INDEX('Rekap Neraca'!P:P,MATCH(C77,'Rekap Neraca'!K:K,0),0),"")</f>
        <v>1200000</v>
      </c>
      <c r="G77" s="67">
        <v>1200000</v>
      </c>
      <c r="H77" s="649" t="s">
        <v>95</v>
      </c>
      <c r="I77" s="650" t="s">
        <v>109</v>
      </c>
      <c r="J77" s="652" t="s">
        <v>161</v>
      </c>
      <c r="K77" s="169"/>
      <c r="L77" s="185" t="s">
        <v>314</v>
      </c>
      <c r="M77" s="167" t="s">
        <v>148</v>
      </c>
      <c r="N77" s="36">
        <v>1410</v>
      </c>
      <c r="O77" s="203" t="str">
        <f>IFERROR(INDEX('Kode Akun 2'!D:D,MATCH(N77,'Kode Akun 2'!C:C,0),0),"")</f>
        <v>PREPAID EXP - Insurance</v>
      </c>
    </row>
    <row r="78" spans="1:17" ht="14.45" customHeight="1" x14ac:dyDescent="0.25">
      <c r="A78" s="25" t="str">
        <f t="shared" si="2"/>
        <v>1420 - Sewa dibayar di Muka</v>
      </c>
      <c r="B78" s="632">
        <f t="shared" si="3"/>
        <v>40</v>
      </c>
      <c r="C78" s="599">
        <v>1420</v>
      </c>
      <c r="D78" s="591" t="s">
        <v>205</v>
      </c>
      <c r="E78" s="592">
        <v>8000000</v>
      </c>
      <c r="F78" s="620">
        <f>IFERROR(INDEX('Rekap Neraca'!P:P,MATCH(C78,'Rekap Neraca'!K:K,0),0),"")</f>
        <v>21500000</v>
      </c>
      <c r="G78" s="67">
        <v>8000000</v>
      </c>
      <c r="H78" s="649" t="s">
        <v>95</v>
      </c>
      <c r="I78" s="650" t="s">
        <v>109</v>
      </c>
      <c r="J78" s="652" t="s">
        <v>161</v>
      </c>
      <c r="K78" s="169"/>
      <c r="L78" s="185" t="s">
        <v>314</v>
      </c>
      <c r="M78" s="167" t="s">
        <v>148</v>
      </c>
      <c r="N78" s="36">
        <v>1420</v>
      </c>
      <c r="O78" s="203" t="str">
        <f>IFERROR(INDEX('Kode Akun 2'!D:D,MATCH(N78,'Kode Akun 2'!C:C,0),0),"")</f>
        <v>PREPAID EXP - Rent</v>
      </c>
    </row>
    <row r="79" spans="1:17" ht="14.45" customHeight="1" x14ac:dyDescent="0.25">
      <c r="A79" s="25" t="str">
        <f t="shared" si="2"/>
        <v>1430 - Uang Muka Pembelian/Supplier</v>
      </c>
      <c r="B79" s="632">
        <f t="shared" si="3"/>
        <v>41</v>
      </c>
      <c r="C79" s="599">
        <v>1430</v>
      </c>
      <c r="D79" s="591" t="s">
        <v>206</v>
      </c>
      <c r="E79" s="592"/>
      <c r="F79" s="620">
        <f>IFERROR(INDEX('Rekap Neraca'!P:P,MATCH(C79,'Rekap Neraca'!K:K,0),0),"")</f>
        <v>0</v>
      </c>
      <c r="G79" s="67"/>
      <c r="H79" s="649" t="s">
        <v>95</v>
      </c>
      <c r="I79" s="650" t="s">
        <v>109</v>
      </c>
      <c r="J79" s="652" t="s">
        <v>161</v>
      </c>
      <c r="K79" s="169"/>
      <c r="L79" s="185" t="s">
        <v>314</v>
      </c>
      <c r="M79" s="167" t="s">
        <v>148</v>
      </c>
      <c r="N79" s="36">
        <v>1430</v>
      </c>
      <c r="O79" s="203" t="str">
        <f>IFERROR(INDEX('Kode Akun 2'!D:D,MATCH(N79,'Kode Akun 2'!C:C,0),0),"")</f>
        <v>PREPAID EXP - Other</v>
      </c>
    </row>
    <row r="80" spans="1:17" ht="14.45" customHeight="1" x14ac:dyDescent="0.25">
      <c r="A80" s="25" t="str">
        <f t="shared" si="2"/>
        <v>1440 - Uang Muka Perjalanan Dinas</v>
      </c>
      <c r="B80" s="632">
        <f t="shared" si="3"/>
        <v>42</v>
      </c>
      <c r="C80" s="599">
        <v>1440</v>
      </c>
      <c r="D80" s="591" t="s">
        <v>207</v>
      </c>
      <c r="E80" s="592"/>
      <c r="F80" s="620">
        <f>IFERROR(INDEX('Rekap Neraca'!P:P,MATCH(C80,'Rekap Neraca'!K:K,0),0),"")</f>
        <v>0</v>
      </c>
      <c r="G80" s="67"/>
      <c r="H80" s="649" t="s">
        <v>95</v>
      </c>
      <c r="I80" s="650" t="s">
        <v>109</v>
      </c>
      <c r="J80" s="652" t="s">
        <v>161</v>
      </c>
      <c r="K80" s="169"/>
      <c r="L80" s="185" t="s">
        <v>314</v>
      </c>
      <c r="M80" s="167" t="s">
        <v>148</v>
      </c>
      <c r="N80" s="36">
        <v>1430</v>
      </c>
      <c r="O80" s="203" t="str">
        <f>IFERROR(INDEX('Kode Akun 2'!D:D,MATCH(N80,'Kode Akun 2'!C:C,0),0),"")</f>
        <v>PREPAID EXP - Other</v>
      </c>
    </row>
    <row r="81" spans="1:15" ht="14.45" customHeight="1" x14ac:dyDescent="0.25">
      <c r="A81" s="25" t="str">
        <f t="shared" si="2"/>
        <v>1450 - Uang Muka Proyek</v>
      </c>
      <c r="B81" s="632">
        <f t="shared" si="3"/>
        <v>43</v>
      </c>
      <c r="C81" s="599">
        <v>1450</v>
      </c>
      <c r="D81" s="591" t="s">
        <v>208</v>
      </c>
      <c r="E81" s="592"/>
      <c r="F81" s="620">
        <f>IFERROR(INDEX('Rekap Neraca'!P:P,MATCH(C81,'Rekap Neraca'!K:K,0),0),"")</f>
        <v>0</v>
      </c>
      <c r="G81" s="67"/>
      <c r="H81" s="649" t="s">
        <v>95</v>
      </c>
      <c r="I81" s="650" t="s">
        <v>109</v>
      </c>
      <c r="J81" s="652" t="s">
        <v>161</v>
      </c>
      <c r="K81" s="169"/>
      <c r="L81" s="185" t="s">
        <v>314</v>
      </c>
      <c r="M81" s="167" t="s">
        <v>148</v>
      </c>
      <c r="N81" s="36">
        <v>1430</v>
      </c>
      <c r="O81" s="203" t="str">
        <f>IFERROR(INDEX('Kode Akun 2'!D:D,MATCH(N81,'Kode Akun 2'!C:C,0),0),"")</f>
        <v>PREPAID EXP - Other</v>
      </c>
    </row>
    <row r="82" spans="1:15" ht="14.45" customHeight="1" x14ac:dyDescent="0.25">
      <c r="A82" s="25" t="str">
        <f t="shared" si="2"/>
        <v>1460 - Pengeluaran dibayar di Muka - Lain-Lain</v>
      </c>
      <c r="B82" s="632">
        <f t="shared" si="3"/>
        <v>44</v>
      </c>
      <c r="C82" s="599">
        <v>1460</v>
      </c>
      <c r="D82" s="591" t="s">
        <v>209</v>
      </c>
      <c r="E82" s="592"/>
      <c r="F82" s="620">
        <f>IFERROR(INDEX('Rekap Neraca'!P:P,MATCH(C82,'Rekap Neraca'!K:K,0),0),"")</f>
        <v>0</v>
      </c>
      <c r="G82" s="67"/>
      <c r="H82" s="649" t="s">
        <v>95</v>
      </c>
      <c r="I82" s="650" t="s">
        <v>109</v>
      </c>
      <c r="J82" s="652" t="s">
        <v>161</v>
      </c>
      <c r="K82" s="169"/>
      <c r="L82" s="185" t="s">
        <v>314</v>
      </c>
      <c r="M82" s="167" t="s">
        <v>148</v>
      </c>
      <c r="N82" s="36">
        <v>1430</v>
      </c>
      <c r="O82" s="203" t="str">
        <f>IFERROR(INDEX('Kode Akun 2'!D:D,MATCH(N82,'Kode Akun 2'!C:C,0),0),"")</f>
        <v>PREPAID EXP - Other</v>
      </c>
    </row>
    <row r="83" spans="1:15" ht="14.45" customHeight="1" x14ac:dyDescent="0.25">
      <c r="A83" s="25" t="str">
        <f t="shared" si="2"/>
        <v/>
      </c>
      <c r="B83" s="632">
        <f t="shared" si="3"/>
        <v>44</v>
      </c>
      <c r="C83" s="599"/>
      <c r="D83" s="591"/>
      <c r="E83" s="592"/>
      <c r="F83" s="620" t="str">
        <f>IFERROR(INDEX('Rekap Neraca'!P:P,MATCH(C83,'Rekap Neraca'!K:K,0),0),"")</f>
        <v/>
      </c>
      <c r="G83" s="67"/>
      <c r="H83" s="649"/>
      <c r="I83" s="650"/>
      <c r="J83" s="652"/>
      <c r="K83" s="169"/>
      <c r="L83" s="185"/>
      <c r="M83" s="167"/>
      <c r="N83" s="36"/>
      <c r="O83" s="203" t="str">
        <f>IFERROR(INDEX('Kode Akun 2'!D:D,MATCH(N83,'Kode Akun 2'!C:C,0),0),"")</f>
        <v/>
      </c>
    </row>
    <row r="84" spans="1:15" ht="14.45" customHeight="1" x14ac:dyDescent="0.25">
      <c r="A84" s="25" t="str">
        <f t="shared" si="2"/>
        <v/>
      </c>
      <c r="B84" s="632">
        <f t="shared" si="3"/>
        <v>44</v>
      </c>
      <c r="C84" s="599"/>
      <c r="D84" s="591"/>
      <c r="E84" s="592"/>
      <c r="F84" s="620" t="str">
        <f>IFERROR(INDEX('Rekap Neraca'!P:P,MATCH(C84,'Rekap Neraca'!K:K,0),0),"")</f>
        <v/>
      </c>
      <c r="G84" s="67"/>
      <c r="H84" s="649"/>
      <c r="I84" s="650"/>
      <c r="J84" s="652"/>
      <c r="K84" s="169"/>
      <c r="L84" s="185"/>
      <c r="M84" s="167"/>
      <c r="N84" s="36"/>
      <c r="O84" s="203"/>
    </row>
    <row r="85" spans="1:15" ht="14.45" customHeight="1" x14ac:dyDescent="0.25">
      <c r="A85" s="25" t="str">
        <f t="shared" si="2"/>
        <v/>
      </c>
      <c r="B85" s="632">
        <f t="shared" si="3"/>
        <v>44</v>
      </c>
      <c r="C85" s="599"/>
      <c r="D85" s="591"/>
      <c r="E85" s="592"/>
      <c r="F85" s="620" t="str">
        <f>IFERROR(INDEX('Rekap Neraca'!P:P,MATCH(C85,'Rekap Neraca'!K:K,0),0),"")</f>
        <v/>
      </c>
      <c r="G85" s="67"/>
      <c r="H85" s="649"/>
      <c r="I85" s="650"/>
      <c r="J85" s="652"/>
      <c r="K85" s="169"/>
      <c r="L85" s="185"/>
      <c r="M85" s="167"/>
      <c r="N85" s="36"/>
      <c r="O85" s="203"/>
    </row>
    <row r="86" spans="1:15" ht="14.45" customHeight="1" x14ac:dyDescent="0.25">
      <c r="A86" s="25" t="str">
        <f t="shared" si="2"/>
        <v/>
      </c>
      <c r="B86" s="632">
        <f t="shared" si="3"/>
        <v>44</v>
      </c>
      <c r="C86" s="599"/>
      <c r="D86" s="591"/>
      <c r="E86" s="592"/>
      <c r="F86" s="620" t="str">
        <f>IFERROR(INDEX('Rekap Neraca'!P:P,MATCH(C86,'Rekap Neraca'!K:K,0),0),"")</f>
        <v/>
      </c>
      <c r="G86" s="67"/>
      <c r="H86" s="649"/>
      <c r="I86" s="650"/>
      <c r="J86" s="652"/>
      <c r="K86" s="169"/>
      <c r="L86" s="185"/>
      <c r="M86" s="167"/>
      <c r="N86" s="36"/>
      <c r="O86" s="203"/>
    </row>
    <row r="87" spans="1:15" ht="14.45" customHeight="1" x14ac:dyDescent="0.25">
      <c r="A87" s="25" t="str">
        <f t="shared" si="2"/>
        <v/>
      </c>
      <c r="B87" s="632">
        <f t="shared" si="3"/>
        <v>44</v>
      </c>
      <c r="C87" s="599"/>
      <c r="D87" s="591"/>
      <c r="E87" s="592"/>
      <c r="F87" s="620" t="str">
        <f>IFERROR(INDEX('Rekap Neraca'!P:P,MATCH(C87,'Rekap Neraca'!K:K,0),0),"")</f>
        <v/>
      </c>
      <c r="G87" s="67"/>
      <c r="H87" s="649"/>
      <c r="I87" s="650"/>
      <c r="J87" s="652"/>
      <c r="K87" s="169"/>
      <c r="L87" s="185"/>
      <c r="M87" s="167"/>
      <c r="N87" s="36"/>
      <c r="O87" s="203"/>
    </row>
    <row r="88" spans="1:15" ht="14.45" customHeight="1" x14ac:dyDescent="0.25">
      <c r="A88" s="25" t="str">
        <f t="shared" si="2"/>
        <v/>
      </c>
      <c r="B88" s="632">
        <f t="shared" si="3"/>
        <v>44</v>
      </c>
      <c r="C88" s="599"/>
      <c r="D88" s="591"/>
      <c r="E88" s="592"/>
      <c r="F88" s="620" t="str">
        <f>IFERROR(INDEX('Rekap Neraca'!P:P,MATCH(C88,'Rekap Neraca'!K:K,0),0),"")</f>
        <v/>
      </c>
      <c r="G88" s="67"/>
      <c r="H88" s="649"/>
      <c r="I88" s="650"/>
      <c r="J88" s="652"/>
      <c r="K88" s="169"/>
      <c r="L88" s="185"/>
      <c r="M88" s="167"/>
      <c r="N88" s="36"/>
      <c r="O88" s="203"/>
    </row>
    <row r="89" spans="1:15" ht="14.45" customHeight="1" x14ac:dyDescent="0.25">
      <c r="A89" s="25" t="str">
        <f t="shared" si="2"/>
        <v/>
      </c>
      <c r="B89" s="632">
        <f t="shared" si="3"/>
        <v>44</v>
      </c>
      <c r="C89" s="599"/>
      <c r="D89" s="591"/>
      <c r="E89" s="592"/>
      <c r="F89" s="620" t="str">
        <f>IFERROR(INDEX('Rekap Neraca'!P:P,MATCH(C89,'Rekap Neraca'!K:K,0),0),"")</f>
        <v/>
      </c>
      <c r="G89" s="67"/>
      <c r="H89" s="649"/>
      <c r="I89" s="650"/>
      <c r="J89" s="652"/>
      <c r="K89" s="169"/>
      <c r="L89" s="185"/>
      <c r="M89" s="167"/>
      <c r="N89" s="36"/>
      <c r="O89" s="203"/>
    </row>
    <row r="90" spans="1:15" ht="14.45" customHeight="1" x14ac:dyDescent="0.25">
      <c r="A90" s="25" t="str">
        <f t="shared" si="2"/>
        <v/>
      </c>
      <c r="B90" s="632">
        <f t="shared" si="3"/>
        <v>44</v>
      </c>
      <c r="C90" s="599"/>
      <c r="D90" s="591"/>
      <c r="E90" s="592"/>
      <c r="F90" s="620" t="str">
        <f>IFERROR(INDEX('Rekap Neraca'!P:P,MATCH(C90,'Rekap Neraca'!K:K,0),0),"")</f>
        <v/>
      </c>
      <c r="G90" s="67"/>
      <c r="H90" s="649"/>
      <c r="I90" s="650"/>
      <c r="J90" s="652"/>
      <c r="K90" s="169"/>
      <c r="L90" s="185"/>
      <c r="M90" s="167"/>
      <c r="N90" s="36"/>
      <c r="O90" s="203"/>
    </row>
    <row r="91" spans="1:15" ht="14.45" customHeight="1" x14ac:dyDescent="0.25">
      <c r="A91" s="25" t="str">
        <f t="shared" si="2"/>
        <v/>
      </c>
      <c r="B91" s="632">
        <f t="shared" si="3"/>
        <v>44</v>
      </c>
      <c r="C91" s="599"/>
      <c r="D91" s="591"/>
      <c r="E91" s="592"/>
      <c r="F91" s="620" t="str">
        <f>IFERROR(INDEX('Rekap Neraca'!P:P,MATCH(C91,'Rekap Neraca'!K:K,0),0),"")</f>
        <v/>
      </c>
      <c r="G91" s="67"/>
      <c r="H91" s="649"/>
      <c r="I91" s="650"/>
      <c r="J91" s="652"/>
      <c r="K91" s="169"/>
      <c r="L91" s="185"/>
      <c r="M91" s="167"/>
      <c r="N91" s="36"/>
      <c r="O91" s="203"/>
    </row>
    <row r="92" spans="1:15" ht="14.45" customHeight="1" x14ac:dyDescent="0.25">
      <c r="A92" s="25" t="str">
        <f t="shared" ref="A92:A155" si="4">IF(C92&lt;&gt;"",C92&amp;" - "&amp;D92,"")</f>
        <v/>
      </c>
      <c r="B92" s="632">
        <f t="shared" ref="B92:B155" si="5">IF(I92&lt;&gt;"",B91+1,B91)</f>
        <v>44</v>
      </c>
      <c r="C92" s="599"/>
      <c r="D92" s="591"/>
      <c r="E92" s="592"/>
      <c r="F92" s="620" t="str">
        <f>IFERROR(INDEX('Rekap Neraca'!P:P,MATCH(C92,'Rekap Neraca'!K:K,0),0),"")</f>
        <v/>
      </c>
      <c r="G92" s="67"/>
      <c r="H92" s="649"/>
      <c r="I92" s="650"/>
      <c r="J92" s="652"/>
      <c r="K92" s="169"/>
      <c r="L92" s="185"/>
      <c r="M92" s="167"/>
      <c r="N92" s="36"/>
      <c r="O92" s="203"/>
    </row>
    <row r="93" spans="1:15" ht="14.45" customHeight="1" x14ac:dyDescent="0.25">
      <c r="A93" s="25" t="str">
        <f t="shared" si="4"/>
        <v/>
      </c>
      <c r="B93" s="632">
        <f t="shared" si="5"/>
        <v>44</v>
      </c>
      <c r="C93" s="599"/>
      <c r="D93" s="591"/>
      <c r="E93" s="592"/>
      <c r="F93" s="620" t="str">
        <f>IFERROR(INDEX('Rekap Neraca'!P:P,MATCH(C93,'Rekap Neraca'!K:K,0),0),"")</f>
        <v/>
      </c>
      <c r="G93" s="67"/>
      <c r="H93" s="649"/>
      <c r="I93" s="650"/>
      <c r="J93" s="652"/>
      <c r="K93" s="169"/>
      <c r="L93" s="185"/>
      <c r="M93" s="167"/>
      <c r="N93" s="36"/>
      <c r="O93" s="203"/>
    </row>
    <row r="94" spans="1:15" ht="14.45" customHeight="1" x14ac:dyDescent="0.25">
      <c r="A94" s="25" t="str">
        <f t="shared" si="4"/>
        <v/>
      </c>
      <c r="B94" s="632">
        <f t="shared" si="5"/>
        <v>44</v>
      </c>
      <c r="C94" s="599"/>
      <c r="D94" s="591"/>
      <c r="E94" s="592"/>
      <c r="F94" s="620" t="str">
        <f>IFERROR(INDEX('Rekap Neraca'!P:P,MATCH(C94,'Rekap Neraca'!K:K,0),0),"")</f>
        <v/>
      </c>
      <c r="G94" s="67"/>
      <c r="H94" s="649"/>
      <c r="I94" s="650"/>
      <c r="J94" s="652"/>
      <c r="K94" s="169"/>
      <c r="L94" s="185"/>
      <c r="M94" s="167"/>
      <c r="N94" s="36"/>
      <c r="O94" s="203"/>
    </row>
    <row r="95" spans="1:15" ht="14.45" customHeight="1" x14ac:dyDescent="0.25">
      <c r="A95" s="25" t="str">
        <f t="shared" si="4"/>
        <v/>
      </c>
      <c r="B95" s="632">
        <f t="shared" si="5"/>
        <v>44</v>
      </c>
      <c r="C95" s="599"/>
      <c r="D95" s="591" t="s">
        <v>210</v>
      </c>
      <c r="E95" s="592"/>
      <c r="F95" s="620" t="str">
        <f>IFERROR(INDEX('Rekap Neraca'!P:P,MATCH(C95,'Rekap Neraca'!K:K,0),0),"")</f>
        <v/>
      </c>
      <c r="G95" s="67"/>
      <c r="H95" s="649"/>
      <c r="I95" s="650"/>
      <c r="J95" s="652"/>
      <c r="K95" s="169"/>
      <c r="L95" s="185"/>
      <c r="M95" s="167"/>
      <c r="N95" s="36"/>
      <c r="O95" s="203" t="str">
        <f>IFERROR(INDEX('Kode Akun 2'!D:D,MATCH(N95,'Kode Akun 2'!C:C,0),0),"")</f>
        <v/>
      </c>
    </row>
    <row r="96" spans="1:15" ht="14.45" customHeight="1" x14ac:dyDescent="0.25">
      <c r="A96" s="25" t="str">
        <f t="shared" si="4"/>
        <v>1510 - Inventaris Komputer dan Elektronik</v>
      </c>
      <c r="B96" s="632">
        <f t="shared" si="5"/>
        <v>45</v>
      </c>
      <c r="C96" s="599">
        <v>1510</v>
      </c>
      <c r="D96" s="591" t="s">
        <v>211</v>
      </c>
      <c r="E96" s="592">
        <v>35000000</v>
      </c>
      <c r="F96" s="620">
        <f>IFERROR(INDEX('Rekap Neraca'!P:P,MATCH(C96,'Rekap Neraca'!K:K,0),0),"")</f>
        <v>35000000</v>
      </c>
      <c r="G96" s="67">
        <v>35000000</v>
      </c>
      <c r="H96" s="649" t="s">
        <v>95</v>
      </c>
      <c r="I96" s="650" t="s">
        <v>109</v>
      </c>
      <c r="J96" s="652" t="s">
        <v>162</v>
      </c>
      <c r="K96" s="169"/>
      <c r="L96" s="185" t="s">
        <v>162</v>
      </c>
      <c r="M96" s="167" t="s">
        <v>152</v>
      </c>
      <c r="N96" s="36">
        <v>1510</v>
      </c>
      <c r="O96" s="203" t="str">
        <f>IFERROR(INDEX('Kode Akun 2'!D:D,MATCH(N96,'Kode Akun 2'!C:C,0),0),"")</f>
        <v>PPE - Computer Equipment</v>
      </c>
    </row>
    <row r="97" spans="1:15" ht="14.45" customHeight="1" x14ac:dyDescent="0.25">
      <c r="A97" s="25" t="str">
        <f t="shared" si="4"/>
        <v>1520 - Inventaris Mesin Produksi</v>
      </c>
      <c r="B97" s="632">
        <f t="shared" si="5"/>
        <v>46</v>
      </c>
      <c r="C97" s="599">
        <v>1520</v>
      </c>
      <c r="D97" s="591" t="s">
        <v>212</v>
      </c>
      <c r="E97" s="592"/>
      <c r="F97" s="620">
        <f>IFERROR(INDEX('Rekap Neraca'!P:P,MATCH(C97,'Rekap Neraca'!K:K,0),0),"")</f>
        <v>0</v>
      </c>
      <c r="G97" s="67"/>
      <c r="H97" s="649" t="s">
        <v>95</v>
      </c>
      <c r="I97" s="650" t="s">
        <v>109</v>
      </c>
      <c r="J97" s="652" t="s">
        <v>162</v>
      </c>
      <c r="K97" s="169"/>
      <c r="L97" s="185" t="s">
        <v>162</v>
      </c>
      <c r="M97" s="167" t="s">
        <v>152</v>
      </c>
      <c r="N97" s="36">
        <v>1520</v>
      </c>
      <c r="O97" s="203" t="str">
        <f>IFERROR(INDEX('Kode Akun 2'!D:D,MATCH(N97,'Kode Akun 2'!C:C,0),0),"")</f>
        <v>PPE - Machinery and Equipment</v>
      </c>
    </row>
    <row r="98" spans="1:15" ht="14.45" customHeight="1" x14ac:dyDescent="0.25">
      <c r="A98" s="25" t="str">
        <f t="shared" si="4"/>
        <v xml:space="preserve">1530 - Inventaris Furnitur </v>
      </c>
      <c r="B98" s="632">
        <f t="shared" si="5"/>
        <v>47</v>
      </c>
      <c r="C98" s="599">
        <v>1530</v>
      </c>
      <c r="D98" s="591" t="s">
        <v>213</v>
      </c>
      <c r="E98" s="592">
        <v>12000000</v>
      </c>
      <c r="F98" s="620">
        <f>IFERROR(INDEX('Rekap Neraca'!P:P,MATCH(C98,'Rekap Neraca'!K:K,0),0),"")</f>
        <v>12000000</v>
      </c>
      <c r="G98" s="67">
        <v>12000000</v>
      </c>
      <c r="H98" s="649" t="s">
        <v>95</v>
      </c>
      <c r="I98" s="650" t="s">
        <v>109</v>
      </c>
      <c r="J98" s="652" t="s">
        <v>162</v>
      </c>
      <c r="K98" s="169"/>
      <c r="L98" s="185" t="s">
        <v>162</v>
      </c>
      <c r="M98" s="167" t="s">
        <v>152</v>
      </c>
      <c r="N98" s="36">
        <v>1530</v>
      </c>
      <c r="O98" s="203" t="str">
        <f>IFERROR(INDEX('Kode Akun 2'!D:D,MATCH(N98,'Kode Akun 2'!C:C,0),0),"")</f>
        <v>PPE - Furniture and Fixtures</v>
      </c>
    </row>
    <row r="99" spans="1:15" ht="14.45" customHeight="1" x14ac:dyDescent="0.25">
      <c r="A99" s="25" t="str">
        <f t="shared" si="4"/>
        <v>1540 - Inventaris Kendaraan Bermotor</v>
      </c>
      <c r="B99" s="632">
        <f t="shared" si="5"/>
        <v>48</v>
      </c>
      <c r="C99" s="599">
        <v>1540</v>
      </c>
      <c r="D99" s="591" t="s">
        <v>214</v>
      </c>
      <c r="E99" s="592">
        <v>162000000</v>
      </c>
      <c r="F99" s="620">
        <f>IFERROR(INDEX('Rekap Neraca'!P:P,MATCH(C99,'Rekap Neraca'!K:K,0),0),"")</f>
        <v>497000000</v>
      </c>
      <c r="G99" s="67">
        <v>162000000</v>
      </c>
      <c r="H99" s="649" t="s">
        <v>95</v>
      </c>
      <c r="I99" s="650" t="s">
        <v>109</v>
      </c>
      <c r="J99" s="652" t="s">
        <v>162</v>
      </c>
      <c r="K99" s="169"/>
      <c r="L99" s="185" t="s">
        <v>162</v>
      </c>
      <c r="M99" s="167" t="s">
        <v>152</v>
      </c>
      <c r="N99" s="36">
        <v>1540</v>
      </c>
      <c r="O99" s="203" t="str">
        <f>IFERROR(INDEX('Kode Akun 2'!D:D,MATCH(N99,'Kode Akun 2'!C:C,0),0),"")</f>
        <v>PPE - Vehicles</v>
      </c>
    </row>
    <row r="100" spans="1:15" ht="14.45" customHeight="1" x14ac:dyDescent="0.25">
      <c r="A100" s="25" t="str">
        <f t="shared" si="4"/>
        <v>1550 - Inventaris Renovasi Gedung</v>
      </c>
      <c r="B100" s="632">
        <f t="shared" si="5"/>
        <v>49</v>
      </c>
      <c r="C100" s="599">
        <v>1550</v>
      </c>
      <c r="D100" s="591" t="s">
        <v>215</v>
      </c>
      <c r="E100" s="592"/>
      <c r="F100" s="620">
        <f>IFERROR(INDEX('Rekap Neraca'!P:P,MATCH(C100,'Rekap Neraca'!K:K,0),0),"")</f>
        <v>0</v>
      </c>
      <c r="G100" s="67"/>
      <c r="H100" s="649" t="s">
        <v>95</v>
      </c>
      <c r="I100" s="650" t="s">
        <v>109</v>
      </c>
      <c r="J100" s="652" t="s">
        <v>162</v>
      </c>
      <c r="K100" s="169"/>
      <c r="L100" s="185" t="s">
        <v>162</v>
      </c>
      <c r="M100" s="167" t="s">
        <v>152</v>
      </c>
      <c r="N100" s="36">
        <v>1550</v>
      </c>
      <c r="O100" s="203" t="str">
        <f>IFERROR(INDEX('Kode Akun 2'!D:D,MATCH(N100,'Kode Akun 2'!C:C,0),0),"")</f>
        <v>PPE - Leasehold Improvements</v>
      </c>
    </row>
    <row r="101" spans="1:15" ht="14.45" customHeight="1" x14ac:dyDescent="0.25">
      <c r="A101" s="25" t="str">
        <f t="shared" si="4"/>
        <v/>
      </c>
      <c r="B101" s="632">
        <f t="shared" si="5"/>
        <v>49</v>
      </c>
      <c r="C101" s="599"/>
      <c r="D101" s="591"/>
      <c r="E101" s="592"/>
      <c r="F101" s="620" t="str">
        <f>IFERROR(INDEX('Rekap Neraca'!P:P,MATCH(C101,'Rekap Neraca'!K:K,0),0),"")</f>
        <v/>
      </c>
      <c r="G101" s="67"/>
      <c r="H101" s="649"/>
      <c r="I101" s="650"/>
      <c r="J101" s="652"/>
      <c r="K101" s="169"/>
      <c r="L101" s="185"/>
      <c r="M101" s="167"/>
      <c r="N101" s="36"/>
      <c r="O101" s="203" t="str">
        <f>IFERROR(INDEX('Kode Akun 2'!D:D,MATCH(N101,'Kode Akun 2'!C:C,0),0),"")</f>
        <v/>
      </c>
    </row>
    <row r="102" spans="1:15" ht="14.45" customHeight="1" x14ac:dyDescent="0.25">
      <c r="A102" s="25" t="str">
        <f t="shared" si="4"/>
        <v/>
      </c>
      <c r="B102" s="632">
        <f t="shared" si="5"/>
        <v>49</v>
      </c>
      <c r="C102" s="599"/>
      <c r="D102" s="591"/>
      <c r="E102" s="592"/>
      <c r="F102" s="620" t="str">
        <f>IFERROR(INDEX('Rekap Neraca'!P:P,MATCH(C102,'Rekap Neraca'!K:K,0),0),"")</f>
        <v/>
      </c>
      <c r="G102" s="67"/>
      <c r="H102" s="649"/>
      <c r="I102" s="650"/>
      <c r="J102" s="652"/>
      <c r="K102" s="169"/>
      <c r="L102" s="185"/>
      <c r="M102" s="167"/>
      <c r="N102" s="36"/>
      <c r="O102" s="203"/>
    </row>
    <row r="103" spans="1:15" ht="14.45" customHeight="1" x14ac:dyDescent="0.25">
      <c r="A103" s="25" t="str">
        <f t="shared" si="4"/>
        <v/>
      </c>
      <c r="B103" s="632">
        <f t="shared" si="5"/>
        <v>49</v>
      </c>
      <c r="C103" s="599"/>
      <c r="D103" s="591"/>
      <c r="E103" s="592"/>
      <c r="F103" s="620" t="str">
        <f>IFERROR(INDEX('Rekap Neraca'!P:P,MATCH(C103,'Rekap Neraca'!K:K,0),0),"")</f>
        <v/>
      </c>
      <c r="G103" s="67"/>
      <c r="H103" s="649"/>
      <c r="I103" s="650"/>
      <c r="J103" s="652"/>
      <c r="K103" s="169"/>
      <c r="L103" s="185"/>
      <c r="M103" s="167"/>
      <c r="N103" s="36"/>
      <c r="O103" s="203"/>
    </row>
    <row r="104" spans="1:15" ht="14.45" customHeight="1" x14ac:dyDescent="0.25">
      <c r="A104" s="25" t="str">
        <f t="shared" si="4"/>
        <v/>
      </c>
      <c r="B104" s="632">
        <f t="shared" si="5"/>
        <v>49</v>
      </c>
      <c r="C104" s="599"/>
      <c r="D104" s="591"/>
      <c r="E104" s="592"/>
      <c r="F104" s="620" t="str">
        <f>IFERROR(INDEX('Rekap Neraca'!P:P,MATCH(C104,'Rekap Neraca'!K:K,0),0),"")</f>
        <v/>
      </c>
      <c r="G104" s="67"/>
      <c r="H104" s="649"/>
      <c r="I104" s="650"/>
      <c r="J104" s="652"/>
      <c r="K104" s="169"/>
      <c r="L104" s="185"/>
      <c r="M104" s="167"/>
      <c r="N104" s="36"/>
      <c r="O104" s="203"/>
    </row>
    <row r="105" spans="1:15" ht="14.45" customHeight="1" x14ac:dyDescent="0.25">
      <c r="A105" s="25" t="str">
        <f t="shared" si="4"/>
        <v/>
      </c>
      <c r="B105" s="632">
        <f t="shared" si="5"/>
        <v>49</v>
      </c>
      <c r="C105" s="599"/>
      <c r="D105" s="591"/>
      <c r="E105" s="592"/>
      <c r="F105" s="620" t="str">
        <f>IFERROR(INDEX('Rekap Neraca'!P:P,MATCH(C105,'Rekap Neraca'!K:K,0),0),"")</f>
        <v/>
      </c>
      <c r="G105" s="67"/>
      <c r="H105" s="649"/>
      <c r="I105" s="650"/>
      <c r="J105" s="652"/>
      <c r="K105" s="169"/>
      <c r="L105" s="185"/>
      <c r="M105" s="167"/>
      <c r="N105" s="36"/>
      <c r="O105" s="203"/>
    </row>
    <row r="106" spans="1:15" ht="14.45" customHeight="1" x14ac:dyDescent="0.25">
      <c r="A106" s="25" t="str">
        <f t="shared" si="4"/>
        <v/>
      </c>
      <c r="B106" s="632">
        <f t="shared" si="5"/>
        <v>49</v>
      </c>
      <c r="C106" s="599"/>
      <c r="D106" s="591"/>
      <c r="E106" s="592"/>
      <c r="F106" s="620" t="str">
        <f>IFERROR(INDEX('Rekap Neraca'!P:P,MATCH(C106,'Rekap Neraca'!K:K,0),0),"")</f>
        <v/>
      </c>
      <c r="G106" s="67"/>
      <c r="H106" s="649"/>
      <c r="I106" s="650"/>
      <c r="J106" s="652"/>
      <c r="K106" s="169"/>
      <c r="L106" s="185"/>
      <c r="M106" s="167"/>
      <c r="N106" s="36"/>
      <c r="O106" s="203"/>
    </row>
    <row r="107" spans="1:15" ht="14.45" customHeight="1" x14ac:dyDescent="0.25">
      <c r="A107" s="25" t="str">
        <f t="shared" si="4"/>
        <v/>
      </c>
      <c r="B107" s="632">
        <f t="shared" si="5"/>
        <v>49</v>
      </c>
      <c r="C107" s="599"/>
      <c r="D107" s="591"/>
      <c r="E107" s="592"/>
      <c r="F107" s="620" t="str">
        <f>IFERROR(INDEX('Rekap Neraca'!P:P,MATCH(C107,'Rekap Neraca'!K:K,0),0),"")</f>
        <v/>
      </c>
      <c r="G107" s="67"/>
      <c r="H107" s="649"/>
      <c r="I107" s="650"/>
      <c r="J107" s="652"/>
      <c r="K107" s="169"/>
      <c r="L107" s="185"/>
      <c r="M107" s="167"/>
      <c r="N107" s="36"/>
      <c r="O107" s="203"/>
    </row>
    <row r="108" spans="1:15" ht="14.45" customHeight="1" x14ac:dyDescent="0.25">
      <c r="A108" s="25" t="str">
        <f t="shared" si="4"/>
        <v/>
      </c>
      <c r="B108" s="632">
        <f t="shared" si="5"/>
        <v>49</v>
      </c>
      <c r="C108" s="599"/>
      <c r="D108" s="591"/>
      <c r="E108" s="592"/>
      <c r="F108" s="620" t="str">
        <f>IFERROR(INDEX('Rekap Neraca'!P:P,MATCH(C108,'Rekap Neraca'!K:K,0),0),"")</f>
        <v/>
      </c>
      <c r="G108" s="67"/>
      <c r="H108" s="649"/>
      <c r="I108" s="650"/>
      <c r="J108" s="652"/>
      <c r="K108" s="169"/>
      <c r="L108" s="185"/>
      <c r="M108" s="167"/>
      <c r="N108" s="36"/>
      <c r="O108" s="203"/>
    </row>
    <row r="109" spans="1:15" ht="14.45" customHeight="1" x14ac:dyDescent="0.25">
      <c r="A109" s="25" t="str">
        <f t="shared" si="4"/>
        <v/>
      </c>
      <c r="B109" s="632">
        <f t="shared" si="5"/>
        <v>49</v>
      </c>
      <c r="C109" s="599"/>
      <c r="D109" s="591"/>
      <c r="E109" s="592"/>
      <c r="F109" s="620" t="str">
        <f>IFERROR(INDEX('Rekap Neraca'!P:P,MATCH(C109,'Rekap Neraca'!K:K,0),0),"")</f>
        <v/>
      </c>
      <c r="G109" s="67"/>
      <c r="H109" s="649"/>
      <c r="I109" s="650"/>
      <c r="J109" s="652"/>
      <c r="K109" s="169"/>
      <c r="L109" s="185"/>
      <c r="M109" s="167"/>
      <c r="N109" s="36"/>
      <c r="O109" s="203"/>
    </row>
    <row r="110" spans="1:15" ht="14.45" customHeight="1" x14ac:dyDescent="0.25">
      <c r="A110" s="25" t="str">
        <f t="shared" si="4"/>
        <v/>
      </c>
      <c r="B110" s="632">
        <f t="shared" si="5"/>
        <v>49</v>
      </c>
      <c r="C110" s="599"/>
      <c r="D110" s="591"/>
      <c r="E110" s="592"/>
      <c r="F110" s="620" t="str">
        <f>IFERROR(INDEX('Rekap Neraca'!P:P,MATCH(C110,'Rekap Neraca'!K:K,0),0),"")</f>
        <v/>
      </c>
      <c r="G110" s="67"/>
      <c r="H110" s="649"/>
      <c r="I110" s="650"/>
      <c r="J110" s="652"/>
      <c r="K110" s="169"/>
      <c r="L110" s="185"/>
      <c r="M110" s="167"/>
      <c r="N110" s="36"/>
      <c r="O110" s="203"/>
    </row>
    <row r="111" spans="1:15" ht="14.45" customHeight="1" x14ac:dyDescent="0.25">
      <c r="A111" s="25" t="str">
        <f t="shared" si="4"/>
        <v/>
      </c>
      <c r="B111" s="632">
        <f t="shared" si="5"/>
        <v>49</v>
      </c>
      <c r="C111" s="599"/>
      <c r="D111" s="591"/>
      <c r="E111" s="592"/>
      <c r="F111" s="620" t="str">
        <f>IFERROR(INDEX('Rekap Neraca'!P:P,MATCH(C111,'Rekap Neraca'!K:K,0),0),"")</f>
        <v/>
      </c>
      <c r="G111" s="67"/>
      <c r="H111" s="649"/>
      <c r="I111" s="650"/>
      <c r="J111" s="652"/>
      <c r="K111" s="169"/>
      <c r="L111" s="185"/>
      <c r="M111" s="167"/>
      <c r="N111" s="36"/>
      <c r="O111" s="203"/>
    </row>
    <row r="112" spans="1:15" ht="14.45" customHeight="1" x14ac:dyDescent="0.25">
      <c r="A112" s="25" t="str">
        <f t="shared" si="4"/>
        <v/>
      </c>
      <c r="B112" s="632">
        <f t="shared" si="5"/>
        <v>49</v>
      </c>
      <c r="C112" s="599"/>
      <c r="D112" s="591"/>
      <c r="E112" s="592"/>
      <c r="F112" s="620" t="str">
        <f>IFERROR(INDEX('Rekap Neraca'!P:P,MATCH(C112,'Rekap Neraca'!K:K,0),0),"")</f>
        <v/>
      </c>
      <c r="G112" s="67"/>
      <c r="H112" s="649"/>
      <c r="I112" s="650"/>
      <c r="J112" s="652"/>
      <c r="K112" s="169"/>
      <c r="L112" s="185"/>
      <c r="M112" s="167"/>
      <c r="N112" s="36"/>
      <c r="O112" s="203" t="str">
        <f>IFERROR(INDEX('Kode Akun 2'!D:D,MATCH(N112,'Kode Akun 2'!C:C,0),0),"")</f>
        <v/>
      </c>
    </row>
    <row r="113" spans="1:15" ht="14.45" customHeight="1" x14ac:dyDescent="0.25">
      <c r="A113" s="25" t="str">
        <f t="shared" si="4"/>
        <v/>
      </c>
      <c r="B113" s="632">
        <f t="shared" si="5"/>
        <v>49</v>
      </c>
      <c r="C113" s="599"/>
      <c r="D113" s="591"/>
      <c r="E113" s="592"/>
      <c r="F113" s="620" t="str">
        <f>IFERROR(INDEX('Rekap Neraca'!P:P,MATCH(C113,'Rekap Neraca'!K:K,0),0),"")</f>
        <v/>
      </c>
      <c r="G113" s="67"/>
      <c r="H113" s="649"/>
      <c r="I113" s="650"/>
      <c r="J113" s="652"/>
      <c r="K113" s="169"/>
      <c r="L113" s="185"/>
      <c r="M113" s="167"/>
      <c r="N113" s="36"/>
      <c r="O113" s="203" t="str">
        <f>IFERROR(INDEX('Kode Akun 2'!D:D,MATCH(N113,'Kode Akun 2'!C:C,0),0),"")</f>
        <v/>
      </c>
    </row>
    <row r="114" spans="1:15" ht="14.45" customHeight="1" x14ac:dyDescent="0.25">
      <c r="A114" s="25" t="str">
        <f t="shared" si="4"/>
        <v/>
      </c>
      <c r="B114" s="632">
        <f t="shared" si="5"/>
        <v>49</v>
      </c>
      <c r="C114" s="599"/>
      <c r="D114" s="591" t="s">
        <v>119</v>
      </c>
      <c r="E114" s="592"/>
      <c r="F114" s="620" t="str">
        <f>IFERROR(INDEX('Rekap Neraca'!P:P,MATCH(C114,'Rekap Neraca'!K:K,0),0),"")</f>
        <v/>
      </c>
      <c r="G114" s="67"/>
      <c r="H114" s="649"/>
      <c r="I114" s="650"/>
      <c r="J114" s="652"/>
      <c r="K114" s="169"/>
      <c r="L114" s="185"/>
      <c r="M114" s="167" t="s">
        <v>498</v>
      </c>
      <c r="N114" s="36">
        <v>1600</v>
      </c>
      <c r="O114" s="203" t="str">
        <f>IFERROR(INDEX('Kode Akun 2'!D:D,MATCH(N114,'Kode Akun 2'!C:C,0),0),"")</f>
        <v>ACCUMULATED DEPRECIATION and AMORTIZATION</v>
      </c>
    </row>
    <row r="115" spans="1:15" ht="14.45" customHeight="1" x14ac:dyDescent="0.25">
      <c r="A115" s="25" t="str">
        <f t="shared" si="4"/>
        <v>1610 - Akumulasi Penyusutan Komputer dan Elektronik</v>
      </c>
      <c r="B115" s="632">
        <f t="shared" si="5"/>
        <v>50</v>
      </c>
      <c r="C115" s="599">
        <v>1610</v>
      </c>
      <c r="D115" s="591" t="s">
        <v>216</v>
      </c>
      <c r="E115" s="592">
        <v>-2395833.33</v>
      </c>
      <c r="F115" s="620">
        <f>IFERROR(INDEX('Rekap Neraca'!P:P,MATCH(C115,'Rekap Neraca'!K:K,0),0),"")</f>
        <v>-12864583.33</v>
      </c>
      <c r="G115" s="67">
        <v>-2395833.33</v>
      </c>
      <c r="H115" s="649" t="s">
        <v>95</v>
      </c>
      <c r="I115" s="650" t="s">
        <v>109</v>
      </c>
      <c r="J115" s="652" t="s">
        <v>162</v>
      </c>
      <c r="K115" s="169"/>
      <c r="L115" s="185" t="s">
        <v>162</v>
      </c>
      <c r="M115" s="167" t="s">
        <v>498</v>
      </c>
      <c r="N115" s="36">
        <v>1610</v>
      </c>
      <c r="O115" s="203" t="str">
        <f>IFERROR(INDEX('Kode Akun 2'!D:D,MATCH(N115,'Kode Akun 2'!C:C,0),0),"")</f>
        <v>ACCUM DEPR - Computer Equipment</v>
      </c>
    </row>
    <row r="116" spans="1:15" ht="14.45" customHeight="1" x14ac:dyDescent="0.25">
      <c r="A116" s="25" t="str">
        <f t="shared" si="4"/>
        <v>1620 - Akumulasi Penyusutan Mesin Produksi</v>
      </c>
      <c r="B116" s="632">
        <f t="shared" si="5"/>
        <v>51</v>
      </c>
      <c r="C116" s="599">
        <v>1620</v>
      </c>
      <c r="D116" s="591" t="s">
        <v>217</v>
      </c>
      <c r="E116" s="592">
        <v>0</v>
      </c>
      <c r="F116" s="620">
        <f>IFERROR(INDEX('Rekap Neraca'!P:P,MATCH(C116,'Rekap Neraca'!K:K,0),0),"")</f>
        <v>0</v>
      </c>
      <c r="G116" s="67">
        <v>0</v>
      </c>
      <c r="H116" s="649" t="s">
        <v>95</v>
      </c>
      <c r="I116" s="650" t="s">
        <v>109</v>
      </c>
      <c r="J116" s="652" t="s">
        <v>162</v>
      </c>
      <c r="K116" s="169"/>
      <c r="L116" s="185" t="s">
        <v>162</v>
      </c>
      <c r="M116" s="167" t="s">
        <v>498</v>
      </c>
      <c r="N116" s="36">
        <v>1620</v>
      </c>
      <c r="O116" s="203" t="str">
        <f>IFERROR(INDEX('Kode Akun 2'!D:D,MATCH(N116,'Kode Akun 2'!C:C,0),0),"")</f>
        <v>ACCUM DEPR - Machinery and Equipment</v>
      </c>
    </row>
    <row r="117" spans="1:15" ht="14.45" customHeight="1" x14ac:dyDescent="0.25">
      <c r="A117" s="25" t="str">
        <f t="shared" si="4"/>
        <v>1630 - Akumulasi Penyusutan Furnitur</v>
      </c>
      <c r="B117" s="632">
        <f t="shared" si="5"/>
        <v>52</v>
      </c>
      <c r="C117" s="599">
        <v>1630</v>
      </c>
      <c r="D117" s="591" t="s">
        <v>58</v>
      </c>
      <c r="E117" s="592">
        <v>-1000000</v>
      </c>
      <c r="F117" s="620">
        <f>IFERROR(INDEX('Rekap Neraca'!P:P,MATCH(C117,'Rekap Neraca'!K:K,0),0),"")</f>
        <v>-4000000</v>
      </c>
      <c r="G117" s="67">
        <v>-1000000</v>
      </c>
      <c r="H117" s="649" t="s">
        <v>95</v>
      </c>
      <c r="I117" s="650" t="s">
        <v>109</v>
      </c>
      <c r="J117" s="652" t="s">
        <v>162</v>
      </c>
      <c r="K117" s="169"/>
      <c r="L117" s="185" t="s">
        <v>162</v>
      </c>
      <c r="M117" s="167" t="s">
        <v>498</v>
      </c>
      <c r="N117" s="36">
        <v>1630</v>
      </c>
      <c r="O117" s="203" t="str">
        <f>IFERROR(INDEX('Kode Akun 2'!D:D,MATCH(N117,'Kode Akun 2'!C:C,0),0),"")</f>
        <v>ACCUM DEPR - Furniture and Fixtures</v>
      </c>
    </row>
    <row r="118" spans="1:15" ht="14.45" customHeight="1" x14ac:dyDescent="0.25">
      <c r="A118" s="25" t="str">
        <f t="shared" si="4"/>
        <v>1640 - Akumulasi Penyusutan Kendaraan Bermotor</v>
      </c>
      <c r="B118" s="632">
        <f t="shared" si="5"/>
        <v>53</v>
      </c>
      <c r="C118" s="599">
        <v>1640</v>
      </c>
      <c r="D118" s="591" t="s">
        <v>59</v>
      </c>
      <c r="E118" s="592">
        <v>-3750000</v>
      </c>
      <c r="F118" s="620">
        <f>IFERROR(INDEX('Rekap Neraca'!P:P,MATCH(C118,'Rekap Neraca'!K:K,0),0),"")</f>
        <v>-27500000</v>
      </c>
      <c r="G118" s="67">
        <v>-3750000</v>
      </c>
      <c r="H118" s="649" t="s">
        <v>95</v>
      </c>
      <c r="I118" s="650" t="s">
        <v>109</v>
      </c>
      <c r="J118" s="652" t="s">
        <v>162</v>
      </c>
      <c r="K118" s="169"/>
      <c r="L118" s="185" t="s">
        <v>162</v>
      </c>
      <c r="M118" s="167" t="s">
        <v>498</v>
      </c>
      <c r="N118" s="36">
        <v>1640</v>
      </c>
      <c r="O118" s="203" t="str">
        <f>IFERROR(INDEX('Kode Akun 2'!D:D,MATCH(N118,'Kode Akun 2'!C:C,0),0),"")</f>
        <v>ACCUM DEPR - Vehicles</v>
      </c>
    </row>
    <row r="119" spans="1:15" ht="14.45" customHeight="1" x14ac:dyDescent="0.25">
      <c r="A119" s="25" t="str">
        <f t="shared" si="4"/>
        <v/>
      </c>
      <c r="B119" s="632">
        <f t="shared" si="5"/>
        <v>53</v>
      </c>
      <c r="C119" s="599"/>
      <c r="D119" s="591"/>
      <c r="E119" s="592"/>
      <c r="F119" s="620" t="str">
        <f>IFERROR(INDEX('Rekap Neraca'!P:P,MATCH(C119,'Rekap Neraca'!K:K,0),0),"")</f>
        <v/>
      </c>
      <c r="G119" s="67"/>
      <c r="H119" s="649"/>
      <c r="I119" s="650"/>
      <c r="J119" s="652"/>
      <c r="K119" s="169"/>
      <c r="L119" s="185"/>
      <c r="M119" s="167"/>
      <c r="N119" s="36"/>
      <c r="O119" s="203" t="str">
        <f>IFERROR(INDEX('Kode Akun 2'!D:D,MATCH(N119,'Kode Akun 2'!C:C,0),0),"")</f>
        <v/>
      </c>
    </row>
    <row r="120" spans="1:15" ht="14.45" customHeight="1" x14ac:dyDescent="0.25">
      <c r="A120" s="25" t="str">
        <f t="shared" si="4"/>
        <v/>
      </c>
      <c r="B120" s="632">
        <f t="shared" si="5"/>
        <v>53</v>
      </c>
      <c r="C120" s="599"/>
      <c r="D120" s="591"/>
      <c r="E120" s="592"/>
      <c r="F120" s="620" t="str">
        <f>IFERROR(INDEX('Rekap Neraca'!P:P,MATCH(C120,'Rekap Neraca'!K:K,0),0),"")</f>
        <v/>
      </c>
      <c r="G120" s="67"/>
      <c r="H120" s="649"/>
      <c r="I120" s="650"/>
      <c r="J120" s="652"/>
      <c r="K120" s="169"/>
      <c r="L120" s="185"/>
      <c r="M120" s="167"/>
      <c r="N120" s="36"/>
      <c r="O120" s="203"/>
    </row>
    <row r="121" spans="1:15" ht="14.45" customHeight="1" x14ac:dyDescent="0.25">
      <c r="A121" s="25" t="str">
        <f t="shared" si="4"/>
        <v/>
      </c>
      <c r="B121" s="632">
        <f t="shared" si="5"/>
        <v>53</v>
      </c>
      <c r="C121" s="599"/>
      <c r="D121" s="591"/>
      <c r="E121" s="592"/>
      <c r="F121" s="620" t="str">
        <f>IFERROR(INDEX('Rekap Neraca'!P:P,MATCH(C121,'Rekap Neraca'!K:K,0),0),"")</f>
        <v/>
      </c>
      <c r="G121" s="67"/>
      <c r="H121" s="649"/>
      <c r="I121" s="650"/>
      <c r="J121" s="652"/>
      <c r="K121" s="169"/>
      <c r="L121" s="185"/>
      <c r="M121" s="167"/>
      <c r="N121" s="36"/>
      <c r="O121" s="203"/>
    </row>
    <row r="122" spans="1:15" ht="14.45" customHeight="1" x14ac:dyDescent="0.25">
      <c r="A122" s="25" t="str">
        <f t="shared" si="4"/>
        <v/>
      </c>
      <c r="B122" s="632">
        <f t="shared" si="5"/>
        <v>53</v>
      </c>
      <c r="C122" s="599"/>
      <c r="D122" s="591"/>
      <c r="E122" s="592"/>
      <c r="F122" s="620" t="str">
        <f>IFERROR(INDEX('Rekap Neraca'!P:P,MATCH(C122,'Rekap Neraca'!K:K,0),0),"")</f>
        <v/>
      </c>
      <c r="G122" s="67"/>
      <c r="H122" s="649"/>
      <c r="I122" s="650"/>
      <c r="J122" s="652"/>
      <c r="K122" s="169"/>
      <c r="L122" s="185"/>
      <c r="M122" s="167"/>
      <c r="N122" s="36"/>
      <c r="O122" s="203"/>
    </row>
    <row r="123" spans="1:15" ht="14.45" customHeight="1" x14ac:dyDescent="0.25">
      <c r="A123" s="25" t="str">
        <f t="shared" si="4"/>
        <v/>
      </c>
      <c r="B123" s="632">
        <f t="shared" si="5"/>
        <v>53</v>
      </c>
      <c r="C123" s="599"/>
      <c r="D123" s="591"/>
      <c r="E123" s="592"/>
      <c r="F123" s="620" t="str">
        <f>IFERROR(INDEX('Rekap Neraca'!P:P,MATCH(C123,'Rekap Neraca'!K:K,0),0),"")</f>
        <v/>
      </c>
      <c r="G123" s="67"/>
      <c r="H123" s="649"/>
      <c r="I123" s="650"/>
      <c r="J123" s="652"/>
      <c r="K123" s="169"/>
      <c r="L123" s="185"/>
      <c r="M123" s="167"/>
      <c r="N123" s="36"/>
      <c r="O123" s="203"/>
    </row>
    <row r="124" spans="1:15" ht="14.45" customHeight="1" x14ac:dyDescent="0.25">
      <c r="A124" s="25" t="str">
        <f t="shared" si="4"/>
        <v/>
      </c>
      <c r="B124" s="632">
        <f t="shared" si="5"/>
        <v>53</v>
      </c>
      <c r="C124" s="599"/>
      <c r="D124" s="591"/>
      <c r="E124" s="592"/>
      <c r="F124" s="620" t="str">
        <f>IFERROR(INDEX('Rekap Neraca'!P:P,MATCH(C124,'Rekap Neraca'!K:K,0),0),"")</f>
        <v/>
      </c>
      <c r="G124" s="67"/>
      <c r="H124" s="649"/>
      <c r="I124" s="650"/>
      <c r="J124" s="652"/>
      <c r="K124" s="169"/>
      <c r="L124" s="185"/>
      <c r="M124" s="167"/>
      <c r="N124" s="36"/>
      <c r="O124" s="203"/>
    </row>
    <row r="125" spans="1:15" ht="14.45" customHeight="1" x14ac:dyDescent="0.25">
      <c r="A125" s="25" t="str">
        <f t="shared" si="4"/>
        <v/>
      </c>
      <c r="B125" s="632">
        <f t="shared" si="5"/>
        <v>53</v>
      </c>
      <c r="C125" s="599"/>
      <c r="D125" s="591"/>
      <c r="E125" s="592"/>
      <c r="F125" s="620" t="str">
        <f>IFERROR(INDEX('Rekap Neraca'!P:P,MATCH(C125,'Rekap Neraca'!K:K,0),0),"")</f>
        <v/>
      </c>
      <c r="G125" s="67"/>
      <c r="H125" s="649"/>
      <c r="I125" s="650"/>
      <c r="J125" s="652"/>
      <c r="K125" s="169"/>
      <c r="L125" s="185"/>
      <c r="M125" s="167"/>
      <c r="N125" s="36"/>
      <c r="O125" s="203"/>
    </row>
    <row r="126" spans="1:15" ht="14.45" customHeight="1" x14ac:dyDescent="0.25">
      <c r="A126" s="25" t="str">
        <f t="shared" si="4"/>
        <v/>
      </c>
      <c r="B126" s="632">
        <f t="shared" si="5"/>
        <v>53</v>
      </c>
      <c r="C126" s="599"/>
      <c r="D126" s="591"/>
      <c r="E126" s="592"/>
      <c r="F126" s="620" t="str">
        <f>IFERROR(INDEX('Rekap Neraca'!P:P,MATCH(C126,'Rekap Neraca'!K:K,0),0),"")</f>
        <v/>
      </c>
      <c r="G126" s="67"/>
      <c r="H126" s="649"/>
      <c r="I126" s="650"/>
      <c r="J126" s="652"/>
      <c r="K126" s="169"/>
      <c r="L126" s="185"/>
      <c r="M126" s="167"/>
      <c r="N126" s="36"/>
      <c r="O126" s="203"/>
    </row>
    <row r="127" spans="1:15" ht="14.45" customHeight="1" x14ac:dyDescent="0.25">
      <c r="A127" s="25" t="str">
        <f t="shared" si="4"/>
        <v/>
      </c>
      <c r="B127" s="632">
        <f t="shared" si="5"/>
        <v>53</v>
      </c>
      <c r="C127" s="599"/>
      <c r="D127" s="591"/>
      <c r="E127" s="592"/>
      <c r="F127" s="620" t="str">
        <f>IFERROR(INDEX('Rekap Neraca'!P:P,MATCH(C127,'Rekap Neraca'!K:K,0),0),"")</f>
        <v/>
      </c>
      <c r="G127" s="67"/>
      <c r="H127" s="649"/>
      <c r="I127" s="650"/>
      <c r="J127" s="652"/>
      <c r="K127" s="169"/>
      <c r="L127" s="185"/>
      <c r="M127" s="167"/>
      <c r="N127" s="36"/>
      <c r="O127" s="203"/>
    </row>
    <row r="128" spans="1:15" ht="14.45" customHeight="1" x14ac:dyDescent="0.25">
      <c r="A128" s="25" t="str">
        <f t="shared" si="4"/>
        <v/>
      </c>
      <c r="B128" s="632">
        <f t="shared" si="5"/>
        <v>53</v>
      </c>
      <c r="C128" s="599"/>
      <c r="D128" s="591"/>
      <c r="E128" s="592"/>
      <c r="F128" s="620" t="str">
        <f>IFERROR(INDEX('Rekap Neraca'!P:P,MATCH(C128,'Rekap Neraca'!K:K,0),0),"")</f>
        <v/>
      </c>
      <c r="G128" s="67"/>
      <c r="H128" s="649"/>
      <c r="I128" s="650"/>
      <c r="J128" s="652"/>
      <c r="K128" s="169"/>
      <c r="L128" s="185"/>
      <c r="M128" s="167"/>
      <c r="N128" s="36"/>
      <c r="O128" s="203"/>
    </row>
    <row r="129" spans="1:15" ht="14.45" customHeight="1" x14ac:dyDescent="0.25">
      <c r="A129" s="25" t="str">
        <f t="shared" si="4"/>
        <v/>
      </c>
      <c r="B129" s="632">
        <f t="shared" si="5"/>
        <v>53</v>
      </c>
      <c r="C129" s="599"/>
      <c r="D129" s="591"/>
      <c r="E129" s="592"/>
      <c r="F129" s="620" t="str">
        <f>IFERROR(INDEX('Rekap Neraca'!P:P,MATCH(C129,'Rekap Neraca'!K:K,0),0),"")</f>
        <v/>
      </c>
      <c r="G129" s="67"/>
      <c r="H129" s="649"/>
      <c r="I129" s="650"/>
      <c r="J129" s="652"/>
      <c r="K129" s="169"/>
      <c r="L129" s="185"/>
      <c r="M129" s="167"/>
      <c r="N129" s="36"/>
      <c r="O129" s="203"/>
    </row>
    <row r="130" spans="1:15" ht="14.45" customHeight="1" x14ac:dyDescent="0.25">
      <c r="A130" s="25" t="str">
        <f t="shared" si="4"/>
        <v/>
      </c>
      <c r="B130" s="632">
        <f t="shared" si="5"/>
        <v>53</v>
      </c>
      <c r="C130" s="599"/>
      <c r="D130" s="591"/>
      <c r="E130" s="592"/>
      <c r="F130" s="620" t="str">
        <f>IFERROR(INDEX('Rekap Neraca'!P:P,MATCH(C130,'Rekap Neraca'!K:K,0),0),"")</f>
        <v/>
      </c>
      <c r="G130" s="67"/>
      <c r="H130" s="649"/>
      <c r="I130" s="650"/>
      <c r="J130" s="652"/>
      <c r="K130" s="169"/>
      <c r="L130" s="185"/>
      <c r="M130" s="167"/>
      <c r="N130" s="36"/>
      <c r="O130" s="203" t="str">
        <f>IFERROR(INDEX('Kode Akun 2'!D:D,MATCH(N130,'Kode Akun 2'!C:C,0),0),"")</f>
        <v/>
      </c>
    </row>
    <row r="131" spans="1:15" ht="14.45" customHeight="1" x14ac:dyDescent="0.25">
      <c r="A131" s="25" t="str">
        <f t="shared" si="4"/>
        <v/>
      </c>
      <c r="B131" s="632">
        <f t="shared" si="5"/>
        <v>53</v>
      </c>
      <c r="C131" s="599"/>
      <c r="D131" s="591"/>
      <c r="E131" s="592"/>
      <c r="F131" s="620" t="str">
        <f>IFERROR(INDEX('Rekap Neraca'!P:P,MATCH(C131,'Rekap Neraca'!K:K,0),0),"")</f>
        <v/>
      </c>
      <c r="G131" s="67"/>
      <c r="H131" s="649"/>
      <c r="I131" s="650"/>
      <c r="J131" s="652"/>
      <c r="K131" s="169"/>
      <c r="L131" s="185"/>
      <c r="M131" s="167"/>
      <c r="N131" s="36"/>
      <c r="O131" s="203" t="str">
        <f>IFERROR(INDEX('Kode Akun 2'!D:D,MATCH(N131,'Kode Akun 2'!C:C,0),0),"")</f>
        <v/>
      </c>
    </row>
    <row r="132" spans="1:15" ht="14.45" customHeight="1" x14ac:dyDescent="0.25">
      <c r="A132" s="25" t="str">
        <f t="shared" si="4"/>
        <v/>
      </c>
      <c r="B132" s="632">
        <f t="shared" si="5"/>
        <v>53</v>
      </c>
      <c r="C132" s="599"/>
      <c r="D132" s="591"/>
      <c r="E132" s="592"/>
      <c r="F132" s="620" t="str">
        <f>IFERROR(INDEX('Rekap Neraca'!P:P,MATCH(C132,'Rekap Neraca'!K:K,0),0),"")</f>
        <v/>
      </c>
      <c r="G132" s="67"/>
      <c r="H132" s="649"/>
      <c r="I132" s="650"/>
      <c r="J132" s="652"/>
      <c r="K132" s="169"/>
      <c r="L132" s="185"/>
      <c r="M132" s="167"/>
      <c r="N132" s="36"/>
      <c r="O132" s="203" t="str">
        <f>IFERROR(INDEX('Kode Akun 2'!D:D,MATCH(N132,'Kode Akun 2'!C:C,0),0),"")</f>
        <v/>
      </c>
    </row>
    <row r="133" spans="1:15" ht="14.45" customHeight="1" x14ac:dyDescent="0.25">
      <c r="A133" s="25" t="str">
        <f t="shared" si="4"/>
        <v/>
      </c>
      <c r="B133" s="632">
        <f t="shared" si="5"/>
        <v>53</v>
      </c>
      <c r="C133" s="600"/>
      <c r="D133" s="601" t="s">
        <v>218</v>
      </c>
      <c r="E133" s="602"/>
      <c r="F133" s="623"/>
      <c r="G133" s="359"/>
      <c r="H133" s="600"/>
      <c r="I133" s="659"/>
      <c r="J133" s="660"/>
      <c r="K133" s="376"/>
      <c r="L133" s="377"/>
      <c r="M133" s="378"/>
      <c r="N133" s="360"/>
      <c r="O133" s="361" t="str">
        <f>IFERROR(INDEX('Kode Akun 2'!D:D,MATCH(N133,'Kode Akun 2'!C:C,0),0),"")</f>
        <v/>
      </c>
    </row>
    <row r="134" spans="1:15" ht="14.45" customHeight="1" x14ac:dyDescent="0.25">
      <c r="A134" s="25" t="str">
        <f t="shared" si="4"/>
        <v/>
      </c>
      <c r="B134" s="632">
        <f t="shared" si="5"/>
        <v>53</v>
      </c>
      <c r="C134" s="599"/>
      <c r="D134" s="591" t="s">
        <v>219</v>
      </c>
      <c r="E134" s="592"/>
      <c r="F134" s="620" t="str">
        <f>IFERROR(INDEX('Rekap Neraca'!P:P,MATCH(C134,'Rekap Neraca'!K:K,0),0),"")</f>
        <v/>
      </c>
      <c r="G134" s="67"/>
      <c r="H134" s="649"/>
      <c r="I134" s="650"/>
      <c r="J134" s="652"/>
      <c r="K134" s="169"/>
      <c r="L134" s="185"/>
      <c r="M134" s="167"/>
      <c r="N134" s="36"/>
      <c r="O134" s="203" t="str">
        <f>IFERROR(INDEX('Kode Akun 2'!D:D,MATCH(N134,'Kode Akun 2'!C:C,0),0),"")</f>
        <v/>
      </c>
    </row>
    <row r="135" spans="1:15" ht="14.45" customHeight="1" x14ac:dyDescent="0.25">
      <c r="A135" s="25" t="str">
        <f t="shared" si="4"/>
        <v>2110 - Utang Usaha Supplier</v>
      </c>
      <c r="B135" s="632">
        <f t="shared" si="5"/>
        <v>54</v>
      </c>
      <c r="C135" s="599">
        <v>2110</v>
      </c>
      <c r="D135" s="591" t="s">
        <v>220</v>
      </c>
      <c r="E135" s="592">
        <v>5700000</v>
      </c>
      <c r="F135" s="620">
        <f>IFERROR(INDEX('Rekap Neraca'!P:P,MATCH(C135,'Rekap Neraca'!K:K,0),0),"")</f>
        <v>5700000</v>
      </c>
      <c r="G135" s="67">
        <v>5700000</v>
      </c>
      <c r="H135" s="649" t="s">
        <v>96</v>
      </c>
      <c r="I135" s="650" t="s">
        <v>254</v>
      </c>
      <c r="J135" s="652" t="s">
        <v>163</v>
      </c>
      <c r="K135" s="169"/>
      <c r="L135" s="185" t="s">
        <v>163</v>
      </c>
      <c r="M135" s="167" t="s">
        <v>145</v>
      </c>
      <c r="N135" s="36">
        <v>2110</v>
      </c>
      <c r="O135" s="203" t="str">
        <f>IFERROR(INDEX('Kode Akun 2'!D:D,MATCH(N135,'Kode Akun 2'!C:C,0),0),"")</f>
        <v>Account Payable | Supplier</v>
      </c>
    </row>
    <row r="136" spans="1:15" ht="14.45" customHeight="1" x14ac:dyDescent="0.25">
      <c r="A136" s="25" t="str">
        <f t="shared" si="4"/>
        <v>2120 - Utang Usaha Kontraktor</v>
      </c>
      <c r="B136" s="632">
        <f t="shared" si="5"/>
        <v>55</v>
      </c>
      <c r="C136" s="599">
        <v>2120</v>
      </c>
      <c r="D136" s="591" t="s">
        <v>221</v>
      </c>
      <c r="E136" s="592"/>
      <c r="F136" s="620">
        <f>IFERROR(INDEX('Rekap Neraca'!P:P,MATCH(C136,'Rekap Neraca'!K:K,0),0),"")</f>
        <v>0</v>
      </c>
      <c r="G136" s="67"/>
      <c r="H136" s="649" t="s">
        <v>96</v>
      </c>
      <c r="I136" s="650" t="s">
        <v>254</v>
      </c>
      <c r="J136" s="652" t="s">
        <v>163</v>
      </c>
      <c r="K136" s="169"/>
      <c r="L136" s="185" t="s">
        <v>163</v>
      </c>
      <c r="M136" s="167" t="s">
        <v>145</v>
      </c>
      <c r="N136" s="36">
        <v>2110</v>
      </c>
      <c r="O136" s="203" t="str">
        <f>IFERROR(INDEX('Kode Akun 2'!D:D,MATCH(N136,'Kode Akun 2'!C:C,0),0),"")</f>
        <v>Account Payable | Supplier</v>
      </c>
    </row>
    <row r="137" spans="1:15" ht="14.45" customHeight="1" x14ac:dyDescent="0.25">
      <c r="A137" s="25" t="str">
        <f t="shared" si="4"/>
        <v>2130 - Utang Pembelian Aset</v>
      </c>
      <c r="B137" s="632">
        <f t="shared" si="5"/>
        <v>56</v>
      </c>
      <c r="C137" s="599">
        <v>2130</v>
      </c>
      <c r="D137" s="591" t="s">
        <v>222</v>
      </c>
      <c r="E137" s="592"/>
      <c r="F137" s="620">
        <f>IFERROR(INDEX('Rekap Neraca'!P:P,MATCH(C137,'Rekap Neraca'!K:K,0),0),"")</f>
        <v>182000000</v>
      </c>
      <c r="G137" s="67"/>
      <c r="H137" s="649" t="s">
        <v>96</v>
      </c>
      <c r="I137" s="650" t="s">
        <v>254</v>
      </c>
      <c r="J137" s="652" t="s">
        <v>163</v>
      </c>
      <c r="K137" s="169"/>
      <c r="L137" s="185" t="s">
        <v>163</v>
      </c>
      <c r="M137" s="167" t="s">
        <v>145</v>
      </c>
      <c r="N137" s="36">
        <v>2110</v>
      </c>
      <c r="O137" s="203" t="str">
        <f>IFERROR(INDEX('Kode Akun 2'!D:D,MATCH(N137,'Kode Akun 2'!C:C,0),0),"")</f>
        <v>Account Payable | Supplier</v>
      </c>
    </row>
    <row r="138" spans="1:15" ht="14.45" customHeight="1" x14ac:dyDescent="0.25">
      <c r="A138" s="25" t="str">
        <f t="shared" si="4"/>
        <v>2140 - Utang Usaha Lain-Lain</v>
      </c>
      <c r="B138" s="632">
        <f t="shared" si="5"/>
        <v>57</v>
      </c>
      <c r="C138" s="599">
        <v>2140</v>
      </c>
      <c r="D138" s="591" t="s">
        <v>223</v>
      </c>
      <c r="E138" s="592"/>
      <c r="F138" s="620">
        <f>IFERROR(INDEX('Rekap Neraca'!P:P,MATCH(C138,'Rekap Neraca'!K:K,0),0),"")</f>
        <v>0</v>
      </c>
      <c r="G138" s="67"/>
      <c r="H138" s="649" t="s">
        <v>96</v>
      </c>
      <c r="I138" s="650" t="s">
        <v>254</v>
      </c>
      <c r="J138" s="652" t="s">
        <v>163</v>
      </c>
      <c r="K138" s="169"/>
      <c r="L138" s="185" t="s">
        <v>163</v>
      </c>
      <c r="M138" s="167" t="s">
        <v>145</v>
      </c>
      <c r="N138" s="36">
        <v>2110</v>
      </c>
      <c r="O138" s="203" t="str">
        <f>IFERROR(INDEX('Kode Akun 2'!D:D,MATCH(N138,'Kode Akun 2'!C:C,0),0),"")</f>
        <v>Account Payable | Supplier</v>
      </c>
    </row>
    <row r="139" spans="1:15" ht="14.45" customHeight="1" x14ac:dyDescent="0.25">
      <c r="A139" s="25" t="str">
        <f t="shared" si="4"/>
        <v>2150 - Utang Gaji</v>
      </c>
      <c r="B139" s="632">
        <f t="shared" si="5"/>
        <v>58</v>
      </c>
      <c r="C139" s="599">
        <v>2150</v>
      </c>
      <c r="D139" s="591" t="s">
        <v>224</v>
      </c>
      <c r="E139" s="592"/>
      <c r="F139" s="620">
        <f>IFERROR(INDEX('Rekap Neraca'!P:P,MATCH(C139,'Rekap Neraca'!K:K,0),0),"")</f>
        <v>0</v>
      </c>
      <c r="G139" s="67"/>
      <c r="H139" s="649" t="s">
        <v>96</v>
      </c>
      <c r="I139" s="650" t="s">
        <v>254</v>
      </c>
      <c r="J139" s="652" t="s">
        <v>163</v>
      </c>
      <c r="K139" s="169"/>
      <c r="L139" s="185" t="s">
        <v>163</v>
      </c>
      <c r="M139" s="167" t="s">
        <v>145</v>
      </c>
      <c r="N139" s="36">
        <v>2110</v>
      </c>
      <c r="O139" s="203" t="str">
        <f>IFERROR(INDEX('Kode Akun 2'!D:D,MATCH(N139,'Kode Akun 2'!C:C,0),0),"")</f>
        <v>Account Payable | Supplier</v>
      </c>
    </row>
    <row r="140" spans="1:15" ht="14.45" customHeight="1" x14ac:dyDescent="0.25">
      <c r="A140" s="25" t="str">
        <f t="shared" si="4"/>
        <v>2160 - Utang Deviden</v>
      </c>
      <c r="B140" s="632">
        <f t="shared" si="5"/>
        <v>59</v>
      </c>
      <c r="C140" s="599">
        <v>2160</v>
      </c>
      <c r="D140" s="591" t="s">
        <v>225</v>
      </c>
      <c r="E140" s="592"/>
      <c r="F140" s="620">
        <f>IFERROR(INDEX('Rekap Neraca'!P:P,MATCH(C140,'Rekap Neraca'!K:K,0),0),"")</f>
        <v>0</v>
      </c>
      <c r="G140" s="67"/>
      <c r="H140" s="649" t="s">
        <v>96</v>
      </c>
      <c r="I140" s="650" t="s">
        <v>254</v>
      </c>
      <c r="J140" s="652" t="s">
        <v>163</v>
      </c>
      <c r="K140" s="169"/>
      <c r="L140" s="185" t="s">
        <v>163</v>
      </c>
      <c r="M140" s="167" t="s">
        <v>145</v>
      </c>
      <c r="N140" s="36">
        <v>2115</v>
      </c>
      <c r="O140" s="203" t="str">
        <f>IFERROR(INDEX('Kode Akun 2'!D:D,MATCH(N140,'Kode Akun 2'!C:C,0),0),"")</f>
        <v>Account Payable | Dividends</v>
      </c>
    </row>
    <row r="141" spans="1:15" ht="14.45" customHeight="1" x14ac:dyDescent="0.25">
      <c r="A141" s="25" t="str">
        <f t="shared" si="4"/>
        <v/>
      </c>
      <c r="B141" s="632">
        <f t="shared" si="5"/>
        <v>59</v>
      </c>
      <c r="C141" s="599"/>
      <c r="D141" s="591"/>
      <c r="E141" s="592"/>
      <c r="F141" s="620" t="str">
        <f>IFERROR(INDEX('Rekap Neraca'!P:P,MATCH(C141,'Rekap Neraca'!K:K,0),0),"")</f>
        <v/>
      </c>
      <c r="G141" s="67"/>
      <c r="H141" s="649"/>
      <c r="I141" s="650"/>
      <c r="J141" s="652"/>
      <c r="K141" s="169"/>
      <c r="L141" s="185"/>
      <c r="M141" s="167"/>
      <c r="N141" s="36"/>
      <c r="O141" s="203" t="str">
        <f>IFERROR(INDEX('Kode Akun 2'!D:D,MATCH(N141,'Kode Akun 2'!C:C,0),0),"")</f>
        <v/>
      </c>
    </row>
    <row r="142" spans="1:15" ht="14.45" customHeight="1" x14ac:dyDescent="0.25">
      <c r="A142" s="25" t="str">
        <f t="shared" si="4"/>
        <v/>
      </c>
      <c r="B142" s="632">
        <f t="shared" si="5"/>
        <v>59</v>
      </c>
      <c r="C142" s="599"/>
      <c r="D142" s="591"/>
      <c r="E142" s="592"/>
      <c r="F142" s="620" t="str">
        <f>IFERROR(INDEX('Rekap Neraca'!P:P,MATCH(C142,'Rekap Neraca'!K:K,0),0),"")</f>
        <v/>
      </c>
      <c r="G142" s="67"/>
      <c r="H142" s="649"/>
      <c r="I142" s="650"/>
      <c r="J142" s="652"/>
      <c r="K142" s="169"/>
      <c r="L142" s="185"/>
      <c r="M142" s="167"/>
      <c r="N142" s="36"/>
      <c r="O142" s="203"/>
    </row>
    <row r="143" spans="1:15" ht="14.45" customHeight="1" x14ac:dyDescent="0.25">
      <c r="A143" s="25" t="str">
        <f t="shared" si="4"/>
        <v/>
      </c>
      <c r="B143" s="632">
        <f t="shared" si="5"/>
        <v>59</v>
      </c>
      <c r="C143" s="599"/>
      <c r="D143" s="591"/>
      <c r="E143" s="592"/>
      <c r="F143" s="620" t="str">
        <f>IFERROR(INDEX('Rekap Neraca'!P:P,MATCH(C143,'Rekap Neraca'!K:K,0),0),"")</f>
        <v/>
      </c>
      <c r="G143" s="67"/>
      <c r="H143" s="649"/>
      <c r="I143" s="650"/>
      <c r="J143" s="652"/>
      <c r="K143" s="169"/>
      <c r="L143" s="185"/>
      <c r="M143" s="167"/>
      <c r="N143" s="36"/>
      <c r="O143" s="203"/>
    </row>
    <row r="144" spans="1:15" ht="14.45" customHeight="1" x14ac:dyDescent="0.25">
      <c r="A144" s="25" t="str">
        <f t="shared" si="4"/>
        <v/>
      </c>
      <c r="B144" s="632">
        <f t="shared" si="5"/>
        <v>59</v>
      </c>
      <c r="C144" s="599"/>
      <c r="D144" s="591"/>
      <c r="E144" s="592"/>
      <c r="F144" s="620" t="str">
        <f>IFERROR(INDEX('Rekap Neraca'!P:P,MATCH(C144,'Rekap Neraca'!K:K,0),0),"")</f>
        <v/>
      </c>
      <c r="G144" s="67"/>
      <c r="H144" s="649"/>
      <c r="I144" s="650"/>
      <c r="J144" s="652"/>
      <c r="K144" s="169"/>
      <c r="L144" s="185"/>
      <c r="M144" s="167"/>
      <c r="N144" s="36"/>
      <c r="O144" s="203"/>
    </row>
    <row r="145" spans="1:15" ht="14.45" customHeight="1" x14ac:dyDescent="0.25">
      <c r="A145" s="25" t="str">
        <f t="shared" si="4"/>
        <v/>
      </c>
      <c r="B145" s="632">
        <f t="shared" si="5"/>
        <v>59</v>
      </c>
      <c r="C145" s="599"/>
      <c r="D145" s="591"/>
      <c r="E145" s="592"/>
      <c r="F145" s="620" t="str">
        <f>IFERROR(INDEX('Rekap Neraca'!P:P,MATCH(C145,'Rekap Neraca'!K:K,0),0),"")</f>
        <v/>
      </c>
      <c r="G145" s="67"/>
      <c r="H145" s="649"/>
      <c r="I145" s="650"/>
      <c r="J145" s="652"/>
      <c r="K145" s="169"/>
      <c r="L145" s="185"/>
      <c r="M145" s="167"/>
      <c r="N145" s="36"/>
      <c r="O145" s="203"/>
    </row>
    <row r="146" spans="1:15" ht="14.45" customHeight="1" x14ac:dyDescent="0.25">
      <c r="A146" s="25" t="str">
        <f t="shared" si="4"/>
        <v/>
      </c>
      <c r="B146" s="632">
        <f t="shared" si="5"/>
        <v>59</v>
      </c>
      <c r="C146" s="599"/>
      <c r="D146" s="591"/>
      <c r="E146" s="592"/>
      <c r="F146" s="620" t="str">
        <f>IFERROR(INDEX('Rekap Neraca'!P:P,MATCH(C146,'Rekap Neraca'!K:K,0),0),"")</f>
        <v/>
      </c>
      <c r="G146" s="67"/>
      <c r="H146" s="649"/>
      <c r="I146" s="650"/>
      <c r="J146" s="652"/>
      <c r="K146" s="169"/>
      <c r="L146" s="185"/>
      <c r="M146" s="167"/>
      <c r="N146" s="36"/>
      <c r="O146" s="203"/>
    </row>
    <row r="147" spans="1:15" ht="14.45" customHeight="1" x14ac:dyDescent="0.25">
      <c r="A147" s="25" t="str">
        <f t="shared" si="4"/>
        <v/>
      </c>
      <c r="B147" s="632">
        <f t="shared" si="5"/>
        <v>59</v>
      </c>
      <c r="C147" s="599"/>
      <c r="D147" s="591"/>
      <c r="E147" s="592"/>
      <c r="F147" s="620" t="str">
        <f>IFERROR(INDEX('Rekap Neraca'!P:P,MATCH(C147,'Rekap Neraca'!K:K,0),0),"")</f>
        <v/>
      </c>
      <c r="G147" s="67"/>
      <c r="H147" s="649"/>
      <c r="I147" s="650"/>
      <c r="J147" s="652"/>
      <c r="K147" s="169"/>
      <c r="L147" s="185"/>
      <c r="M147" s="167"/>
      <c r="N147" s="36"/>
      <c r="O147" s="203"/>
    </row>
    <row r="148" spans="1:15" ht="14.45" customHeight="1" x14ac:dyDescent="0.25">
      <c r="A148" s="25" t="str">
        <f t="shared" si="4"/>
        <v/>
      </c>
      <c r="B148" s="632">
        <f t="shared" si="5"/>
        <v>59</v>
      </c>
      <c r="C148" s="599"/>
      <c r="D148" s="591"/>
      <c r="E148" s="592"/>
      <c r="F148" s="620" t="str">
        <f>IFERROR(INDEX('Rekap Neraca'!P:P,MATCH(C148,'Rekap Neraca'!K:K,0),0),"")</f>
        <v/>
      </c>
      <c r="G148" s="67"/>
      <c r="H148" s="649"/>
      <c r="I148" s="650"/>
      <c r="J148" s="652"/>
      <c r="K148" s="169"/>
      <c r="L148" s="185"/>
      <c r="M148" s="167"/>
      <c r="N148" s="36"/>
      <c r="O148" s="203"/>
    </row>
    <row r="149" spans="1:15" ht="14.45" customHeight="1" x14ac:dyDescent="0.25">
      <c r="A149" s="25" t="str">
        <f t="shared" si="4"/>
        <v/>
      </c>
      <c r="B149" s="632">
        <f t="shared" si="5"/>
        <v>59</v>
      </c>
      <c r="C149" s="599"/>
      <c r="D149" s="591"/>
      <c r="E149" s="592"/>
      <c r="F149" s="620" t="str">
        <f>IFERROR(INDEX('Rekap Neraca'!P:P,MATCH(C149,'Rekap Neraca'!K:K,0),0),"")</f>
        <v/>
      </c>
      <c r="G149" s="67"/>
      <c r="H149" s="649"/>
      <c r="I149" s="650"/>
      <c r="J149" s="652"/>
      <c r="K149" s="169"/>
      <c r="L149" s="185"/>
      <c r="M149" s="167"/>
      <c r="N149" s="36"/>
      <c r="O149" s="203"/>
    </row>
    <row r="150" spans="1:15" ht="14.45" customHeight="1" x14ac:dyDescent="0.25">
      <c r="A150" s="25" t="str">
        <f t="shared" si="4"/>
        <v/>
      </c>
      <c r="B150" s="632">
        <f t="shared" si="5"/>
        <v>59</v>
      </c>
      <c r="C150" s="599"/>
      <c r="D150" s="591"/>
      <c r="E150" s="592"/>
      <c r="F150" s="620" t="str">
        <f>IFERROR(INDEX('Rekap Neraca'!P:P,MATCH(C150,'Rekap Neraca'!K:K,0),0),"")</f>
        <v/>
      </c>
      <c r="G150" s="67"/>
      <c r="H150" s="649"/>
      <c r="I150" s="650"/>
      <c r="J150" s="652"/>
      <c r="K150" s="169"/>
      <c r="L150" s="185"/>
      <c r="M150" s="167"/>
      <c r="N150" s="36"/>
      <c r="O150" s="203"/>
    </row>
    <row r="151" spans="1:15" ht="14.45" customHeight="1" x14ac:dyDescent="0.25">
      <c r="A151" s="25" t="str">
        <f t="shared" si="4"/>
        <v/>
      </c>
      <c r="B151" s="632">
        <f t="shared" si="5"/>
        <v>59</v>
      </c>
      <c r="C151" s="599"/>
      <c r="D151" s="591"/>
      <c r="E151" s="592"/>
      <c r="F151" s="620" t="str">
        <f>IFERROR(INDEX('Rekap Neraca'!P:P,MATCH(C151,'Rekap Neraca'!K:K,0),0),"")</f>
        <v/>
      </c>
      <c r="G151" s="67"/>
      <c r="H151" s="649"/>
      <c r="I151" s="650"/>
      <c r="J151" s="652"/>
      <c r="K151" s="169"/>
      <c r="L151" s="185"/>
      <c r="M151" s="167"/>
      <c r="N151" s="36"/>
      <c r="O151" s="203"/>
    </row>
    <row r="152" spans="1:15" ht="14.45" customHeight="1" x14ac:dyDescent="0.25">
      <c r="A152" s="25" t="str">
        <f t="shared" si="4"/>
        <v/>
      </c>
      <c r="B152" s="632">
        <f t="shared" si="5"/>
        <v>59</v>
      </c>
      <c r="C152" s="599"/>
      <c r="D152" s="591"/>
      <c r="E152" s="592"/>
      <c r="F152" s="620" t="str">
        <f>IFERROR(INDEX('Rekap Neraca'!P:P,MATCH(C152,'Rekap Neraca'!K:K,0),0),"")</f>
        <v/>
      </c>
      <c r="G152" s="67"/>
      <c r="H152" s="649"/>
      <c r="I152" s="650"/>
      <c r="J152" s="652"/>
      <c r="K152" s="169"/>
      <c r="L152" s="185"/>
      <c r="M152" s="167"/>
      <c r="N152" s="36"/>
      <c r="O152" s="203"/>
    </row>
    <row r="153" spans="1:15" ht="14.45" customHeight="1" x14ac:dyDescent="0.25">
      <c r="A153" s="25" t="str">
        <f t="shared" si="4"/>
        <v/>
      </c>
      <c r="B153" s="632">
        <f t="shared" si="5"/>
        <v>59</v>
      </c>
      <c r="C153" s="599"/>
      <c r="D153" s="591" t="s">
        <v>60</v>
      </c>
      <c r="E153" s="592"/>
      <c r="F153" s="620" t="str">
        <f>IFERROR(INDEX('Rekap Neraca'!P:P,MATCH(C153,'Rekap Neraca'!K:K,0),0),"")</f>
        <v/>
      </c>
      <c r="G153" s="67"/>
      <c r="H153" s="649"/>
      <c r="I153" s="650"/>
      <c r="J153" s="652"/>
      <c r="K153" s="169"/>
      <c r="L153" s="185"/>
      <c r="M153" s="167"/>
      <c r="N153" s="36"/>
      <c r="O153" s="203" t="str">
        <f>IFERROR(INDEX('Kode Akun 2'!D:D,MATCH(N153,'Kode Akun 2'!C:C,0),0),"")</f>
        <v/>
      </c>
    </row>
    <row r="154" spans="1:15" ht="14.45" customHeight="1" x14ac:dyDescent="0.25">
      <c r="A154" s="25" t="str">
        <f t="shared" si="4"/>
        <v>2310 - Uang Muka Penjualan/Pelanggan</v>
      </c>
      <c r="B154" s="632">
        <f t="shared" si="5"/>
        <v>60</v>
      </c>
      <c r="C154" s="599">
        <v>2310</v>
      </c>
      <c r="D154" s="591" t="s">
        <v>226</v>
      </c>
      <c r="E154" s="592"/>
      <c r="F154" s="620">
        <f>IFERROR(INDEX('Rekap Neraca'!P:P,MATCH(C154,'Rekap Neraca'!K:K,0),0),"")</f>
        <v>0</v>
      </c>
      <c r="G154" s="67"/>
      <c r="H154" s="649" t="s">
        <v>96</v>
      </c>
      <c r="I154" s="650" t="s">
        <v>254</v>
      </c>
      <c r="J154" s="652" t="s">
        <v>163</v>
      </c>
      <c r="K154" s="169"/>
      <c r="L154" s="185" t="s">
        <v>163</v>
      </c>
      <c r="M154" s="167" t="s">
        <v>149</v>
      </c>
      <c r="N154" s="36">
        <v>2210</v>
      </c>
      <c r="O154" s="203" t="str">
        <f>IFERROR(INDEX('Kode Akun 2'!D:D,MATCH(N154,'Kode Akun 2'!C:C,0),0),"")</f>
        <v>PREPAID REV - Services</v>
      </c>
    </row>
    <row r="155" spans="1:15" ht="14.45" customHeight="1" x14ac:dyDescent="0.25">
      <c r="A155" s="25" t="str">
        <f t="shared" si="4"/>
        <v>2320 - Pendapatan diterima di Muka - Pelanggan</v>
      </c>
      <c r="B155" s="632">
        <f t="shared" si="5"/>
        <v>61</v>
      </c>
      <c r="C155" s="599">
        <v>2320</v>
      </c>
      <c r="D155" s="591" t="s">
        <v>227</v>
      </c>
      <c r="E155" s="592"/>
      <c r="F155" s="620">
        <f>IFERROR(INDEX('Rekap Neraca'!P:P,MATCH(C155,'Rekap Neraca'!K:K,0),0),"")</f>
        <v>0</v>
      </c>
      <c r="G155" s="67"/>
      <c r="H155" s="649" t="s">
        <v>96</v>
      </c>
      <c r="I155" s="650" t="s">
        <v>254</v>
      </c>
      <c r="J155" s="652" t="s">
        <v>163</v>
      </c>
      <c r="K155" s="169"/>
      <c r="L155" s="185" t="s">
        <v>163</v>
      </c>
      <c r="M155" s="167" t="s">
        <v>149</v>
      </c>
      <c r="N155" s="36">
        <v>2210</v>
      </c>
      <c r="O155" s="203" t="str">
        <f>IFERROR(INDEX('Kode Akun 2'!D:D,MATCH(N155,'Kode Akun 2'!C:C,0),0),"")</f>
        <v>PREPAID REV - Services</v>
      </c>
    </row>
    <row r="156" spans="1:15" ht="14.45" customHeight="1" x14ac:dyDescent="0.25">
      <c r="A156" s="25" t="str">
        <f t="shared" ref="A156:A219" si="6">IF(C156&lt;&gt;"",C156&amp;" - "&amp;D156,"")</f>
        <v>2330 - Pendapatan diterima di Muka - Lain-Lain</v>
      </c>
      <c r="B156" s="632">
        <f t="shared" ref="B156:B219" si="7">IF(I156&lt;&gt;"",B155+1,B155)</f>
        <v>62</v>
      </c>
      <c r="C156" s="599">
        <v>2330</v>
      </c>
      <c r="D156" s="591" t="s">
        <v>228</v>
      </c>
      <c r="E156" s="592"/>
      <c r="F156" s="620">
        <f>IFERROR(INDEX('Rekap Neraca'!P:P,MATCH(C156,'Rekap Neraca'!K:K,0),0),"")</f>
        <v>0</v>
      </c>
      <c r="G156" s="67"/>
      <c r="H156" s="649" t="s">
        <v>96</v>
      </c>
      <c r="I156" s="650" t="s">
        <v>254</v>
      </c>
      <c r="J156" s="652" t="s">
        <v>163</v>
      </c>
      <c r="K156" s="169"/>
      <c r="L156" s="185" t="s">
        <v>163</v>
      </c>
      <c r="M156" s="167" t="s">
        <v>149</v>
      </c>
      <c r="N156" s="36">
        <v>2210</v>
      </c>
      <c r="O156" s="203" t="str">
        <f>IFERROR(INDEX('Kode Akun 2'!D:D,MATCH(N156,'Kode Akun 2'!C:C,0),0),"")</f>
        <v>PREPAID REV - Services</v>
      </c>
    </row>
    <row r="157" spans="1:15" ht="14.45" customHeight="1" x14ac:dyDescent="0.25">
      <c r="A157" s="25" t="str">
        <f t="shared" si="6"/>
        <v/>
      </c>
      <c r="B157" s="632">
        <f t="shared" si="7"/>
        <v>62</v>
      </c>
      <c r="C157" s="599"/>
      <c r="D157" s="591"/>
      <c r="E157" s="592"/>
      <c r="F157" s="620" t="str">
        <f>IFERROR(INDEX('Rekap Neraca'!P:P,MATCH(C157,'Rekap Neraca'!K:K,0),0),"")</f>
        <v/>
      </c>
      <c r="G157" s="67"/>
      <c r="H157" s="649"/>
      <c r="I157" s="650"/>
      <c r="J157" s="652"/>
      <c r="K157" s="169"/>
      <c r="L157" s="185"/>
      <c r="M157" s="167"/>
      <c r="N157" s="36"/>
      <c r="O157" s="203" t="str">
        <f>IFERROR(INDEX('Kode Akun 2'!D:D,MATCH(N157,'Kode Akun 2'!C:C,0),0),"")</f>
        <v/>
      </c>
    </row>
    <row r="158" spans="1:15" ht="14.45" customHeight="1" x14ac:dyDescent="0.25">
      <c r="A158" s="25" t="str">
        <f t="shared" si="6"/>
        <v/>
      </c>
      <c r="B158" s="632">
        <f t="shared" si="7"/>
        <v>62</v>
      </c>
      <c r="C158" s="599"/>
      <c r="D158" s="591"/>
      <c r="E158" s="592"/>
      <c r="F158" s="620" t="str">
        <f>IFERROR(INDEX('Rekap Neraca'!P:P,MATCH(C158,'Rekap Neraca'!K:K,0),0),"")</f>
        <v/>
      </c>
      <c r="G158" s="67"/>
      <c r="H158" s="649"/>
      <c r="I158" s="650"/>
      <c r="J158" s="652"/>
      <c r="K158" s="169"/>
      <c r="L158" s="185"/>
      <c r="M158" s="167"/>
      <c r="N158" s="36"/>
      <c r="O158" s="203"/>
    </row>
    <row r="159" spans="1:15" ht="14.45" customHeight="1" x14ac:dyDescent="0.25">
      <c r="A159" s="25" t="str">
        <f t="shared" si="6"/>
        <v/>
      </c>
      <c r="B159" s="632">
        <f t="shared" si="7"/>
        <v>62</v>
      </c>
      <c r="C159" s="599"/>
      <c r="D159" s="591"/>
      <c r="E159" s="592"/>
      <c r="F159" s="620" t="str">
        <f>IFERROR(INDEX('Rekap Neraca'!P:P,MATCH(C159,'Rekap Neraca'!K:K,0),0),"")</f>
        <v/>
      </c>
      <c r="G159" s="67"/>
      <c r="H159" s="649"/>
      <c r="I159" s="650"/>
      <c r="J159" s="652"/>
      <c r="K159" s="169"/>
      <c r="L159" s="185"/>
      <c r="M159" s="167"/>
      <c r="N159" s="36"/>
      <c r="O159" s="203"/>
    </row>
    <row r="160" spans="1:15" ht="14.45" customHeight="1" x14ac:dyDescent="0.25">
      <c r="A160" s="25" t="str">
        <f t="shared" si="6"/>
        <v/>
      </c>
      <c r="B160" s="632">
        <f t="shared" si="7"/>
        <v>62</v>
      </c>
      <c r="C160" s="599"/>
      <c r="D160" s="591"/>
      <c r="E160" s="592"/>
      <c r="F160" s="620" t="str">
        <f>IFERROR(INDEX('Rekap Neraca'!P:P,MATCH(C160,'Rekap Neraca'!K:K,0),0),"")</f>
        <v/>
      </c>
      <c r="G160" s="67"/>
      <c r="H160" s="649"/>
      <c r="I160" s="650"/>
      <c r="J160" s="652"/>
      <c r="K160" s="169"/>
      <c r="L160" s="185"/>
      <c r="M160" s="167"/>
      <c r="N160" s="36"/>
      <c r="O160" s="203"/>
    </row>
    <row r="161" spans="1:17" ht="14.45" customHeight="1" x14ac:dyDescent="0.25">
      <c r="A161" s="25" t="str">
        <f t="shared" si="6"/>
        <v/>
      </c>
      <c r="B161" s="632">
        <f t="shared" si="7"/>
        <v>62</v>
      </c>
      <c r="C161" s="599"/>
      <c r="D161" s="591"/>
      <c r="E161" s="592"/>
      <c r="F161" s="620" t="str">
        <f>IFERROR(INDEX('Rekap Neraca'!P:P,MATCH(C161,'Rekap Neraca'!K:K,0),0),"")</f>
        <v/>
      </c>
      <c r="G161" s="67"/>
      <c r="H161" s="649"/>
      <c r="I161" s="650"/>
      <c r="J161" s="652"/>
      <c r="K161" s="169"/>
      <c r="L161" s="185"/>
      <c r="M161" s="167"/>
      <c r="N161" s="36"/>
      <c r="O161" s="203"/>
    </row>
    <row r="162" spans="1:17" ht="14.45" customHeight="1" x14ac:dyDescent="0.25">
      <c r="A162" s="25" t="str">
        <f t="shared" si="6"/>
        <v/>
      </c>
      <c r="B162" s="632">
        <f t="shared" si="7"/>
        <v>62</v>
      </c>
      <c r="C162" s="599"/>
      <c r="D162" s="591"/>
      <c r="E162" s="592"/>
      <c r="F162" s="620" t="str">
        <f>IFERROR(INDEX('Rekap Neraca'!P:P,MATCH(C162,'Rekap Neraca'!K:K,0),0),"")</f>
        <v/>
      </c>
      <c r="G162" s="67"/>
      <c r="H162" s="649"/>
      <c r="I162" s="650"/>
      <c r="J162" s="652"/>
      <c r="K162" s="169"/>
      <c r="L162" s="185"/>
      <c r="M162" s="167"/>
      <c r="N162" s="36"/>
      <c r="O162" s="203"/>
    </row>
    <row r="163" spans="1:17" ht="14.45" customHeight="1" x14ac:dyDescent="0.25">
      <c r="A163" s="25" t="str">
        <f t="shared" si="6"/>
        <v/>
      </c>
      <c r="B163" s="632">
        <f t="shared" si="7"/>
        <v>62</v>
      </c>
      <c r="C163" s="599"/>
      <c r="D163" s="591"/>
      <c r="E163" s="592"/>
      <c r="F163" s="620" t="str">
        <f>IFERROR(INDEX('Rekap Neraca'!P:P,MATCH(C163,'Rekap Neraca'!K:K,0),0),"")</f>
        <v/>
      </c>
      <c r="G163" s="67"/>
      <c r="H163" s="649"/>
      <c r="I163" s="650"/>
      <c r="J163" s="652"/>
      <c r="K163" s="169"/>
      <c r="L163" s="185"/>
      <c r="M163" s="167"/>
      <c r="N163" s="36"/>
      <c r="O163" s="203"/>
    </row>
    <row r="164" spans="1:17" ht="14.45" customHeight="1" x14ac:dyDescent="0.25">
      <c r="A164" s="25" t="str">
        <f t="shared" si="6"/>
        <v/>
      </c>
      <c r="B164" s="632">
        <f t="shared" si="7"/>
        <v>62</v>
      </c>
      <c r="C164" s="599"/>
      <c r="D164" s="591"/>
      <c r="E164" s="592"/>
      <c r="F164" s="620" t="str">
        <f>IFERROR(INDEX('Rekap Neraca'!P:P,MATCH(C164,'Rekap Neraca'!K:K,0),0),"")</f>
        <v/>
      </c>
      <c r="G164" s="67"/>
      <c r="H164" s="649"/>
      <c r="I164" s="650"/>
      <c r="J164" s="652"/>
      <c r="K164" s="169"/>
      <c r="L164" s="185"/>
      <c r="M164" s="167"/>
      <c r="N164" s="36"/>
      <c r="O164" s="203"/>
    </row>
    <row r="165" spans="1:17" ht="14.45" customHeight="1" x14ac:dyDescent="0.25">
      <c r="A165" s="25" t="str">
        <f t="shared" si="6"/>
        <v/>
      </c>
      <c r="B165" s="632">
        <f t="shared" si="7"/>
        <v>62</v>
      </c>
      <c r="C165" s="599"/>
      <c r="D165" s="591"/>
      <c r="E165" s="592"/>
      <c r="F165" s="620" t="str">
        <f>IFERROR(INDEX('Rekap Neraca'!P:P,MATCH(C165,'Rekap Neraca'!K:K,0),0),"")</f>
        <v/>
      </c>
      <c r="G165" s="67"/>
      <c r="H165" s="649"/>
      <c r="I165" s="650"/>
      <c r="J165" s="652"/>
      <c r="K165" s="169"/>
      <c r="L165" s="185"/>
      <c r="M165" s="167"/>
      <c r="N165" s="36"/>
      <c r="O165" s="203"/>
    </row>
    <row r="166" spans="1:17" ht="14.45" customHeight="1" x14ac:dyDescent="0.25">
      <c r="A166" s="25" t="str">
        <f t="shared" si="6"/>
        <v/>
      </c>
      <c r="B166" s="632">
        <f t="shared" si="7"/>
        <v>62</v>
      </c>
      <c r="C166" s="599"/>
      <c r="D166" s="591"/>
      <c r="E166" s="592"/>
      <c r="F166" s="620" t="str">
        <f>IFERROR(INDEX('Rekap Neraca'!P:P,MATCH(C166,'Rekap Neraca'!K:K,0),0),"")</f>
        <v/>
      </c>
      <c r="G166" s="67"/>
      <c r="H166" s="649"/>
      <c r="I166" s="650"/>
      <c r="J166" s="652"/>
      <c r="K166" s="169"/>
      <c r="L166" s="185"/>
      <c r="M166" s="167"/>
      <c r="N166" s="36"/>
      <c r="O166" s="203"/>
    </row>
    <row r="167" spans="1:17" ht="14.45" customHeight="1" x14ac:dyDescent="0.25">
      <c r="A167" s="25" t="str">
        <f t="shared" si="6"/>
        <v/>
      </c>
      <c r="B167" s="632">
        <f t="shared" si="7"/>
        <v>62</v>
      </c>
      <c r="C167" s="599"/>
      <c r="D167" s="591" t="s">
        <v>61</v>
      </c>
      <c r="E167" s="592"/>
      <c r="F167" s="620" t="str">
        <f>IFERROR(INDEX('Rekap Neraca'!P:P,MATCH(C167,'Rekap Neraca'!K:K,0),0),"")</f>
        <v/>
      </c>
      <c r="G167" s="67"/>
      <c r="H167" s="649"/>
      <c r="I167" s="650"/>
      <c r="J167" s="652"/>
      <c r="K167" s="169"/>
      <c r="L167" s="185"/>
      <c r="M167" s="167"/>
      <c r="N167" s="36"/>
      <c r="O167" s="203" t="str">
        <f>IFERROR(INDEX('Kode Akun 2'!D:D,MATCH(N167,'Kode Akun 2'!C:C,0),0),"")</f>
        <v/>
      </c>
    </row>
    <row r="168" spans="1:17" ht="14.45" customHeight="1" x14ac:dyDescent="0.25">
      <c r="A168" s="25" t="str">
        <f t="shared" si="6"/>
        <v>2210 - PPN Keluaran</v>
      </c>
      <c r="B168" s="632">
        <f t="shared" si="7"/>
        <v>63</v>
      </c>
      <c r="C168" s="599">
        <v>2210</v>
      </c>
      <c r="D168" s="591" t="s">
        <v>63</v>
      </c>
      <c r="E168" s="592"/>
      <c r="F168" s="620">
        <f>IFERROR(INDEX('Rekap Neraca'!P:P,MATCH(C168,'Rekap Neraca'!K:K,0),0),"")</f>
        <v>0</v>
      </c>
      <c r="G168" s="67"/>
      <c r="H168" s="649" t="s">
        <v>96</v>
      </c>
      <c r="I168" s="650" t="s">
        <v>254</v>
      </c>
      <c r="J168" s="652" t="s">
        <v>163</v>
      </c>
      <c r="K168" s="169"/>
      <c r="L168" s="185" t="s">
        <v>163</v>
      </c>
      <c r="M168" s="167" t="s">
        <v>147</v>
      </c>
      <c r="N168" s="36">
        <v>2310</v>
      </c>
      <c r="O168" s="203" t="str">
        <f>IFERROR(INDEX('Kode Akun 2'!D:D,MATCH(N168,'Kode Akun 2'!C:C,0),0),"")</f>
        <v>VAT Output</v>
      </c>
    </row>
    <row r="169" spans="1:17" ht="14.45" customHeight="1" x14ac:dyDescent="0.25">
      <c r="A169" s="25" t="str">
        <f t="shared" si="6"/>
        <v>2220 - Utang Pajak PPh 21</v>
      </c>
      <c r="B169" s="632">
        <f t="shared" si="7"/>
        <v>64</v>
      </c>
      <c r="C169" s="599">
        <v>2220</v>
      </c>
      <c r="D169" s="591" t="s">
        <v>229</v>
      </c>
      <c r="E169" s="592"/>
      <c r="F169" s="620">
        <f>IFERROR(INDEX('Rekap Neraca'!P:P,MATCH(C169,'Rekap Neraca'!K:K,0),0),"")</f>
        <v>0</v>
      </c>
      <c r="G169" s="67"/>
      <c r="H169" s="649" t="s">
        <v>96</v>
      </c>
      <c r="I169" s="650" t="s">
        <v>254</v>
      </c>
      <c r="J169" s="652" t="s">
        <v>163</v>
      </c>
      <c r="K169" s="169"/>
      <c r="L169" s="185" t="s">
        <v>163</v>
      </c>
      <c r="M169" s="167" t="s">
        <v>147</v>
      </c>
      <c r="N169" s="36">
        <v>2320</v>
      </c>
      <c r="O169" s="203" t="str">
        <f>IFERROR(INDEX('Kode Akun 2'!D:D,MATCH(N169,'Kode Akun 2'!C:C,0),0),"")</f>
        <v>Tax Payables</v>
      </c>
    </row>
    <row r="170" spans="1:17" ht="14.45" customHeight="1" x14ac:dyDescent="0.25">
      <c r="A170" s="25" t="str">
        <f t="shared" si="6"/>
        <v>2221 - Utang Pajak PPh 22</v>
      </c>
      <c r="B170" s="632">
        <f t="shared" si="7"/>
        <v>65</v>
      </c>
      <c r="C170" s="599">
        <v>2221</v>
      </c>
      <c r="D170" s="591" t="s">
        <v>230</v>
      </c>
      <c r="E170" s="592"/>
      <c r="F170" s="620">
        <f>IFERROR(INDEX('Rekap Neraca'!P:P,MATCH(C170,'Rekap Neraca'!K:K,0),0),"")</f>
        <v>0</v>
      </c>
      <c r="G170" s="67"/>
      <c r="H170" s="649" t="s">
        <v>96</v>
      </c>
      <c r="I170" s="650" t="s">
        <v>254</v>
      </c>
      <c r="J170" s="652" t="s">
        <v>163</v>
      </c>
      <c r="K170" s="169"/>
      <c r="L170" s="185" t="s">
        <v>163</v>
      </c>
      <c r="M170" s="167" t="s">
        <v>147</v>
      </c>
      <c r="N170" s="36">
        <v>2320</v>
      </c>
      <c r="O170" s="203" t="str">
        <f>IFERROR(INDEX('Kode Akun 2'!D:D,MATCH(N170,'Kode Akun 2'!C:C,0),0),"")</f>
        <v>Tax Payables</v>
      </c>
    </row>
    <row r="171" spans="1:17" ht="14.45" customHeight="1" x14ac:dyDescent="0.25">
      <c r="A171" s="25" t="str">
        <f t="shared" si="6"/>
        <v>2222 - Utang Pajak PPh 23</v>
      </c>
      <c r="B171" s="632">
        <f t="shared" si="7"/>
        <v>66</v>
      </c>
      <c r="C171" s="599">
        <v>2222</v>
      </c>
      <c r="D171" s="591" t="s">
        <v>231</v>
      </c>
      <c r="E171" s="592"/>
      <c r="F171" s="620">
        <f>IFERROR(INDEX('Rekap Neraca'!P:P,MATCH(C171,'Rekap Neraca'!K:K,0),0),"")</f>
        <v>0</v>
      </c>
      <c r="G171" s="67"/>
      <c r="H171" s="649" t="s">
        <v>96</v>
      </c>
      <c r="I171" s="650" t="s">
        <v>254</v>
      </c>
      <c r="J171" s="652" t="s">
        <v>163</v>
      </c>
      <c r="K171" s="169"/>
      <c r="L171" s="185" t="s">
        <v>163</v>
      </c>
      <c r="M171" s="167" t="s">
        <v>147</v>
      </c>
      <c r="N171" s="36">
        <v>2320</v>
      </c>
      <c r="O171" s="203" t="str">
        <f>IFERROR(INDEX('Kode Akun 2'!D:D,MATCH(N171,'Kode Akun 2'!C:C,0),0),"")</f>
        <v>Tax Payables</v>
      </c>
      <c r="Q171" s="52"/>
    </row>
    <row r="172" spans="1:17" ht="14.45" customHeight="1" x14ac:dyDescent="0.25">
      <c r="A172" s="25" t="str">
        <f t="shared" si="6"/>
        <v>2223 - Utang Pajak PPh 25</v>
      </c>
      <c r="B172" s="632">
        <f t="shared" si="7"/>
        <v>67</v>
      </c>
      <c r="C172" s="599">
        <v>2223</v>
      </c>
      <c r="D172" s="591" t="s">
        <v>232</v>
      </c>
      <c r="E172" s="592"/>
      <c r="F172" s="620">
        <f>IFERROR(INDEX('Rekap Neraca'!P:P,MATCH(C172,'Rekap Neraca'!K:K,0),0),"")</f>
        <v>0</v>
      </c>
      <c r="G172" s="67"/>
      <c r="H172" s="649" t="s">
        <v>96</v>
      </c>
      <c r="I172" s="650" t="s">
        <v>254</v>
      </c>
      <c r="J172" s="652" t="s">
        <v>163</v>
      </c>
      <c r="K172" s="169"/>
      <c r="L172" s="185" t="s">
        <v>163</v>
      </c>
      <c r="M172" s="167" t="s">
        <v>147</v>
      </c>
      <c r="N172" s="36">
        <v>2320</v>
      </c>
      <c r="O172" s="203" t="str">
        <f>IFERROR(INDEX('Kode Akun 2'!D:D,MATCH(N172,'Kode Akun 2'!C:C,0),0),"")</f>
        <v>Tax Payables</v>
      </c>
    </row>
    <row r="173" spans="1:17" ht="14.45" customHeight="1" x14ac:dyDescent="0.25">
      <c r="A173" s="25" t="str">
        <f t="shared" si="6"/>
        <v>2224 - Utang Pajak PPh 4(2)</v>
      </c>
      <c r="B173" s="632">
        <f t="shared" si="7"/>
        <v>68</v>
      </c>
      <c r="C173" s="599">
        <v>2224</v>
      </c>
      <c r="D173" s="591" t="s">
        <v>233</v>
      </c>
      <c r="E173" s="592"/>
      <c r="F173" s="620">
        <f>IFERROR(INDEX('Rekap Neraca'!P:P,MATCH(C173,'Rekap Neraca'!K:K,0),0),"")</f>
        <v>0</v>
      </c>
      <c r="G173" s="67"/>
      <c r="H173" s="649" t="s">
        <v>96</v>
      </c>
      <c r="I173" s="650" t="s">
        <v>254</v>
      </c>
      <c r="J173" s="652" t="s">
        <v>163</v>
      </c>
      <c r="K173" s="169"/>
      <c r="L173" s="185" t="s">
        <v>163</v>
      </c>
      <c r="M173" s="167" t="s">
        <v>147</v>
      </c>
      <c r="N173" s="36">
        <v>2320</v>
      </c>
      <c r="O173" s="203" t="str">
        <f>IFERROR(INDEX('Kode Akun 2'!D:D,MATCH(N173,'Kode Akun 2'!C:C,0),0),"")</f>
        <v>Tax Payables</v>
      </c>
    </row>
    <row r="174" spans="1:17" ht="14.45" customHeight="1" x14ac:dyDescent="0.25">
      <c r="A174" s="25" t="str">
        <f t="shared" si="6"/>
        <v>2230 - Utang Pajak PB 1</v>
      </c>
      <c r="B174" s="632">
        <f t="shared" si="7"/>
        <v>69</v>
      </c>
      <c r="C174" s="599">
        <v>2230</v>
      </c>
      <c r="D174" s="591" t="s">
        <v>234</v>
      </c>
      <c r="E174" s="592"/>
      <c r="F174" s="620">
        <f>IFERROR(INDEX('Rekap Neraca'!P:P,MATCH(C174,'Rekap Neraca'!K:K,0),0),"")</f>
        <v>0</v>
      </c>
      <c r="G174" s="67"/>
      <c r="H174" s="649" t="s">
        <v>96</v>
      </c>
      <c r="I174" s="650" t="s">
        <v>254</v>
      </c>
      <c r="J174" s="652" t="s">
        <v>163</v>
      </c>
      <c r="K174" s="169"/>
      <c r="L174" s="185" t="s">
        <v>163</v>
      </c>
      <c r="M174" s="167" t="s">
        <v>147</v>
      </c>
      <c r="N174" s="36">
        <v>2320</v>
      </c>
      <c r="O174" s="203" t="str">
        <f>IFERROR(INDEX('Kode Akun 2'!D:D,MATCH(N174,'Kode Akun 2'!C:C,0),0),"")</f>
        <v>Tax Payables</v>
      </c>
    </row>
    <row r="175" spans="1:17" ht="14.45" customHeight="1" x14ac:dyDescent="0.25">
      <c r="A175" s="25" t="str">
        <f t="shared" si="6"/>
        <v/>
      </c>
      <c r="B175" s="632">
        <f t="shared" si="7"/>
        <v>69</v>
      </c>
      <c r="C175" s="599"/>
      <c r="D175" s="591"/>
      <c r="E175" s="592"/>
      <c r="F175" s="620" t="str">
        <f>IFERROR(INDEX('Rekap Neraca'!P:P,MATCH(C175,'Rekap Neraca'!K:K,0),0),"")</f>
        <v/>
      </c>
      <c r="G175" s="67"/>
      <c r="H175" s="649"/>
      <c r="I175" s="650"/>
      <c r="J175" s="652"/>
      <c r="K175" s="169"/>
      <c r="L175" s="185"/>
      <c r="M175" s="167"/>
      <c r="N175" s="36"/>
      <c r="O175" s="203" t="str">
        <f>IFERROR(INDEX('Kode Akun 2'!D:D,MATCH(N175,'Kode Akun 2'!C:C,0),0),"")</f>
        <v/>
      </c>
    </row>
    <row r="176" spans="1:17" ht="14.45" customHeight="1" x14ac:dyDescent="0.25">
      <c r="A176" s="25" t="str">
        <f t="shared" si="6"/>
        <v/>
      </c>
      <c r="B176" s="632">
        <f t="shared" si="7"/>
        <v>69</v>
      </c>
      <c r="C176" s="599"/>
      <c r="D176" s="591"/>
      <c r="E176" s="592"/>
      <c r="F176" s="620" t="str">
        <f>IFERROR(INDEX('Rekap Neraca'!P:P,MATCH(C176,'Rekap Neraca'!K:K,0),0),"")</f>
        <v/>
      </c>
      <c r="G176" s="67"/>
      <c r="H176" s="649"/>
      <c r="I176" s="650"/>
      <c r="J176" s="652"/>
      <c r="K176" s="169"/>
      <c r="L176" s="185"/>
      <c r="M176" s="167"/>
      <c r="N176" s="36"/>
      <c r="O176" s="203"/>
    </row>
    <row r="177" spans="1:15" ht="14.45" customHeight="1" x14ac:dyDescent="0.25">
      <c r="A177" s="25" t="str">
        <f t="shared" si="6"/>
        <v/>
      </c>
      <c r="B177" s="632">
        <f t="shared" si="7"/>
        <v>69</v>
      </c>
      <c r="C177" s="599"/>
      <c r="D177" s="591"/>
      <c r="E177" s="592"/>
      <c r="F177" s="620" t="str">
        <f>IFERROR(INDEX('Rekap Neraca'!P:P,MATCH(C177,'Rekap Neraca'!K:K,0),0),"")</f>
        <v/>
      </c>
      <c r="G177" s="67"/>
      <c r="H177" s="649"/>
      <c r="I177" s="650"/>
      <c r="J177" s="652"/>
      <c r="K177" s="169"/>
      <c r="L177" s="185"/>
      <c r="M177" s="167"/>
      <c r="N177" s="36"/>
      <c r="O177" s="203"/>
    </row>
    <row r="178" spans="1:15" ht="14.45" customHeight="1" x14ac:dyDescent="0.25">
      <c r="A178" s="25" t="str">
        <f t="shared" si="6"/>
        <v/>
      </c>
      <c r="B178" s="632">
        <f t="shared" si="7"/>
        <v>69</v>
      </c>
      <c r="C178" s="599"/>
      <c r="D178" s="591"/>
      <c r="E178" s="592"/>
      <c r="F178" s="620" t="str">
        <f>IFERROR(INDEX('Rekap Neraca'!P:P,MATCH(C178,'Rekap Neraca'!K:K,0),0),"")</f>
        <v/>
      </c>
      <c r="G178" s="67"/>
      <c r="H178" s="649"/>
      <c r="I178" s="650"/>
      <c r="J178" s="652"/>
      <c r="K178" s="169"/>
      <c r="L178" s="185"/>
      <c r="M178" s="167"/>
      <c r="N178" s="36"/>
      <c r="O178" s="203"/>
    </row>
    <row r="179" spans="1:15" ht="14.45" customHeight="1" x14ac:dyDescent="0.25">
      <c r="A179" s="25" t="str">
        <f t="shared" si="6"/>
        <v/>
      </c>
      <c r="B179" s="632">
        <f t="shared" si="7"/>
        <v>69</v>
      </c>
      <c r="C179" s="599"/>
      <c r="D179" s="591"/>
      <c r="E179" s="592"/>
      <c r="F179" s="620" t="str">
        <f>IFERROR(INDEX('Rekap Neraca'!P:P,MATCH(C179,'Rekap Neraca'!K:K,0),0),"")</f>
        <v/>
      </c>
      <c r="G179" s="67"/>
      <c r="H179" s="649"/>
      <c r="I179" s="650"/>
      <c r="J179" s="652"/>
      <c r="K179" s="169"/>
      <c r="L179" s="185"/>
      <c r="M179" s="167"/>
      <c r="N179" s="36"/>
      <c r="O179" s="203"/>
    </row>
    <row r="180" spans="1:15" ht="14.45" customHeight="1" x14ac:dyDescent="0.25">
      <c r="A180" s="25" t="str">
        <f t="shared" si="6"/>
        <v/>
      </c>
      <c r="B180" s="632">
        <f t="shared" si="7"/>
        <v>69</v>
      </c>
      <c r="C180" s="599"/>
      <c r="D180" s="591"/>
      <c r="E180" s="592"/>
      <c r="F180" s="620" t="str">
        <f>IFERROR(INDEX('Rekap Neraca'!P:P,MATCH(C180,'Rekap Neraca'!K:K,0),0),"")</f>
        <v/>
      </c>
      <c r="G180" s="67"/>
      <c r="H180" s="649"/>
      <c r="I180" s="650"/>
      <c r="J180" s="652"/>
      <c r="K180" s="169"/>
      <c r="L180" s="185"/>
      <c r="M180" s="167"/>
      <c r="N180" s="36"/>
      <c r="O180" s="203"/>
    </row>
    <row r="181" spans="1:15" ht="14.45" customHeight="1" x14ac:dyDescent="0.25">
      <c r="A181" s="25" t="str">
        <f t="shared" si="6"/>
        <v/>
      </c>
      <c r="B181" s="632">
        <f t="shared" si="7"/>
        <v>69</v>
      </c>
      <c r="C181" s="599"/>
      <c r="D181" s="591"/>
      <c r="E181" s="592"/>
      <c r="F181" s="620" t="str">
        <f>IFERROR(INDEX('Rekap Neraca'!P:P,MATCH(C181,'Rekap Neraca'!K:K,0),0),"")</f>
        <v/>
      </c>
      <c r="G181" s="67"/>
      <c r="H181" s="649"/>
      <c r="I181" s="650"/>
      <c r="J181" s="652"/>
      <c r="K181" s="169"/>
      <c r="L181" s="185"/>
      <c r="M181" s="167"/>
      <c r="N181" s="36"/>
      <c r="O181" s="203"/>
    </row>
    <row r="182" spans="1:15" ht="14.45" customHeight="1" x14ac:dyDescent="0.25">
      <c r="A182" s="25" t="str">
        <f t="shared" si="6"/>
        <v/>
      </c>
      <c r="B182" s="632">
        <f t="shared" si="7"/>
        <v>69</v>
      </c>
      <c r="C182" s="599"/>
      <c r="D182" s="591"/>
      <c r="E182" s="592"/>
      <c r="F182" s="620" t="str">
        <f>IFERROR(INDEX('Rekap Neraca'!P:P,MATCH(C182,'Rekap Neraca'!K:K,0),0),"")</f>
        <v/>
      </c>
      <c r="G182" s="67"/>
      <c r="H182" s="649"/>
      <c r="I182" s="650"/>
      <c r="J182" s="652"/>
      <c r="K182" s="169"/>
      <c r="L182" s="185"/>
      <c r="M182" s="167"/>
      <c r="N182" s="36"/>
      <c r="O182" s="203"/>
    </row>
    <row r="183" spans="1:15" ht="14.45" customHeight="1" x14ac:dyDescent="0.25">
      <c r="A183" s="25" t="str">
        <f t="shared" si="6"/>
        <v/>
      </c>
      <c r="B183" s="632">
        <f t="shared" si="7"/>
        <v>69</v>
      </c>
      <c r="C183" s="599"/>
      <c r="D183" s="591"/>
      <c r="E183" s="592"/>
      <c r="F183" s="620" t="str">
        <f>IFERROR(INDEX('Rekap Neraca'!P:P,MATCH(C183,'Rekap Neraca'!K:K,0),0),"")</f>
        <v/>
      </c>
      <c r="G183" s="67"/>
      <c r="H183" s="649"/>
      <c r="I183" s="650"/>
      <c r="J183" s="652"/>
      <c r="K183" s="169"/>
      <c r="L183" s="185"/>
      <c r="M183" s="167"/>
      <c r="N183" s="36"/>
      <c r="O183" s="203"/>
    </row>
    <row r="184" spans="1:15" ht="14.45" customHeight="1" x14ac:dyDescent="0.25">
      <c r="A184" s="25" t="str">
        <f t="shared" si="6"/>
        <v/>
      </c>
      <c r="B184" s="632">
        <f t="shared" si="7"/>
        <v>69</v>
      </c>
      <c r="C184" s="599"/>
      <c r="D184" s="591"/>
      <c r="E184" s="592"/>
      <c r="F184" s="620" t="str">
        <f>IFERROR(INDEX('Rekap Neraca'!P:P,MATCH(C184,'Rekap Neraca'!K:K,0),0),"")</f>
        <v/>
      </c>
      <c r="G184" s="67"/>
      <c r="H184" s="649"/>
      <c r="I184" s="650"/>
      <c r="J184" s="652"/>
      <c r="K184" s="169"/>
      <c r="L184" s="185"/>
      <c r="M184" s="167"/>
      <c r="N184" s="36"/>
      <c r="O184" s="203"/>
    </row>
    <row r="185" spans="1:15" ht="14.45" customHeight="1" x14ac:dyDescent="0.25">
      <c r="A185" s="25" t="str">
        <f t="shared" si="6"/>
        <v/>
      </c>
      <c r="B185" s="632">
        <f t="shared" si="7"/>
        <v>69</v>
      </c>
      <c r="C185" s="599"/>
      <c r="D185" s="591"/>
      <c r="E185" s="592"/>
      <c r="F185" s="620" t="str">
        <f>IFERROR(INDEX('Rekap Neraca'!P:P,MATCH(C185,'Rekap Neraca'!K:K,0),0),"")</f>
        <v/>
      </c>
      <c r="G185" s="67"/>
      <c r="H185" s="649"/>
      <c r="I185" s="650"/>
      <c r="J185" s="652"/>
      <c r="K185" s="169"/>
      <c r="L185" s="185"/>
      <c r="M185" s="167"/>
      <c r="N185" s="36"/>
      <c r="O185" s="203"/>
    </row>
    <row r="186" spans="1:15" ht="14.45" customHeight="1" x14ac:dyDescent="0.25">
      <c r="A186" s="25" t="str">
        <f t="shared" si="6"/>
        <v/>
      </c>
      <c r="B186" s="632">
        <f t="shared" si="7"/>
        <v>69</v>
      </c>
      <c r="C186" s="599"/>
      <c r="D186" s="591" t="s">
        <v>235</v>
      </c>
      <c r="E186" s="592"/>
      <c r="F186" s="620" t="str">
        <f>IFERROR(INDEX('Rekap Neraca'!P:P,MATCH(C186,'Rekap Neraca'!K:K,0),0),"")</f>
        <v/>
      </c>
      <c r="G186" s="67"/>
      <c r="H186" s="649"/>
      <c r="I186" s="650"/>
      <c r="J186" s="652"/>
      <c r="K186" s="169"/>
      <c r="L186" s="185"/>
      <c r="M186" s="167"/>
      <c r="N186" s="36"/>
      <c r="O186" s="203" t="str">
        <f>IFERROR(INDEX('Kode Akun 2'!D:D,MATCH(N186,'Kode Akun 2'!C:C,0),0),"")</f>
        <v/>
      </c>
    </row>
    <row r="187" spans="1:15" ht="14.45" customHeight="1" x14ac:dyDescent="0.25">
      <c r="A187" s="25" t="str">
        <f t="shared" si="6"/>
        <v>2710 - Utang Bank BCA</v>
      </c>
      <c r="B187" s="632">
        <f t="shared" si="7"/>
        <v>70</v>
      </c>
      <c r="C187" s="599">
        <v>2710</v>
      </c>
      <c r="D187" s="591" t="s">
        <v>236</v>
      </c>
      <c r="E187" s="592">
        <v>242394515.63999999</v>
      </c>
      <c r="F187" s="620">
        <f>IFERROR(INDEX('Rekap Neraca'!P:P,MATCH(C187,'Rekap Neraca'!K:K,0),0),"")</f>
        <v>242394515.63999999</v>
      </c>
      <c r="G187" s="67">
        <v>242394515.63999999</v>
      </c>
      <c r="H187" s="649" t="s">
        <v>96</v>
      </c>
      <c r="I187" s="650" t="s">
        <v>254</v>
      </c>
      <c r="J187" s="652" t="s">
        <v>164</v>
      </c>
      <c r="K187" s="169"/>
      <c r="L187" s="185" t="s">
        <v>164</v>
      </c>
      <c r="M187" s="167" t="s">
        <v>151</v>
      </c>
      <c r="N187" s="36">
        <v>2710</v>
      </c>
      <c r="O187" s="203" t="str">
        <f>IFERROR(INDEX('Kode Akun 2'!D:D,MATCH(N187,'Kode Akun 2'!C:C,0),0),"")</f>
        <v>Central Bank Long Term Debts</v>
      </c>
    </row>
    <row r="188" spans="1:15" ht="14.45" customHeight="1" x14ac:dyDescent="0.25">
      <c r="A188" s="25" t="str">
        <f t="shared" si="6"/>
        <v>2720 - Utang Bank Permata - KTA</v>
      </c>
      <c r="B188" s="632">
        <f t="shared" si="7"/>
        <v>71</v>
      </c>
      <c r="C188" s="599">
        <v>2720</v>
      </c>
      <c r="D188" s="591" t="s">
        <v>237</v>
      </c>
      <c r="E188" s="592"/>
      <c r="F188" s="620">
        <f>IFERROR(INDEX('Rekap Neraca'!P:P,MATCH(C188,'Rekap Neraca'!K:K,0),0),"")</f>
        <v>158709372.77902386</v>
      </c>
      <c r="G188" s="67"/>
      <c r="H188" s="649" t="s">
        <v>96</v>
      </c>
      <c r="I188" s="650" t="s">
        <v>254</v>
      </c>
      <c r="J188" s="652" t="s">
        <v>164</v>
      </c>
      <c r="K188" s="169"/>
      <c r="L188" s="185" t="s">
        <v>164</v>
      </c>
      <c r="M188" s="167" t="s">
        <v>151</v>
      </c>
      <c r="N188" s="36">
        <v>2710</v>
      </c>
      <c r="O188" s="203" t="str">
        <f>IFERROR(INDEX('Kode Akun 2'!D:D,MATCH(N188,'Kode Akun 2'!C:C,0),0),"")</f>
        <v>Central Bank Long Term Debts</v>
      </c>
    </row>
    <row r="189" spans="1:15" ht="14.45" customHeight="1" x14ac:dyDescent="0.25">
      <c r="A189" s="25" t="str">
        <f t="shared" si="6"/>
        <v>2730 - Utang Bank Niaga</v>
      </c>
      <c r="B189" s="632">
        <f t="shared" si="7"/>
        <v>72</v>
      </c>
      <c r="C189" s="599">
        <v>2730</v>
      </c>
      <c r="D189" s="591" t="s">
        <v>238</v>
      </c>
      <c r="E189" s="592">
        <v>100000000</v>
      </c>
      <c r="F189" s="620">
        <f>IFERROR(INDEX('Rekap Neraca'!P:P,MATCH(C189,'Rekap Neraca'!K:K,0),0),"")</f>
        <v>69966669.321079612</v>
      </c>
      <c r="G189" s="67">
        <v>100000000</v>
      </c>
      <c r="H189" s="649" t="s">
        <v>96</v>
      </c>
      <c r="I189" s="650" t="s">
        <v>254</v>
      </c>
      <c r="J189" s="652" t="s">
        <v>164</v>
      </c>
      <c r="K189" s="169"/>
      <c r="L189" s="185" t="s">
        <v>164</v>
      </c>
      <c r="M189" s="167" t="s">
        <v>151</v>
      </c>
      <c r="N189" s="36">
        <v>2710</v>
      </c>
      <c r="O189" s="203" t="str">
        <f>IFERROR(INDEX('Kode Akun 2'!D:D,MATCH(N189,'Kode Akun 2'!C:C,0),0),"")</f>
        <v>Central Bank Long Term Debts</v>
      </c>
    </row>
    <row r="190" spans="1:15" ht="14.45" customHeight="1" x14ac:dyDescent="0.25">
      <c r="A190" s="25" t="str">
        <f t="shared" si="6"/>
        <v>2740 - Utang Koperasi</v>
      </c>
      <c r="B190" s="632">
        <f t="shared" si="7"/>
        <v>73</v>
      </c>
      <c r="C190" s="599">
        <v>2740</v>
      </c>
      <c r="D190" s="591" t="s">
        <v>239</v>
      </c>
      <c r="E190" s="592"/>
      <c r="F190" s="620">
        <f>IFERROR(INDEX('Rekap Neraca'!P:P,MATCH(C190,'Rekap Neraca'!K:K,0),0),"")</f>
        <v>0</v>
      </c>
      <c r="G190" s="67"/>
      <c r="H190" s="649" t="s">
        <v>96</v>
      </c>
      <c r="I190" s="650" t="s">
        <v>254</v>
      </c>
      <c r="J190" s="652" t="s">
        <v>164</v>
      </c>
      <c r="K190" s="169"/>
      <c r="L190" s="185" t="s">
        <v>164</v>
      </c>
      <c r="M190" s="167" t="s">
        <v>151</v>
      </c>
      <c r="N190" s="36">
        <v>2710</v>
      </c>
      <c r="O190" s="203" t="str">
        <f>IFERROR(INDEX('Kode Akun 2'!D:D,MATCH(N190,'Kode Akun 2'!C:C,0),0),"")</f>
        <v>Central Bank Long Term Debts</v>
      </c>
    </row>
    <row r="191" spans="1:15" ht="14.45" customHeight="1" x14ac:dyDescent="0.25">
      <c r="A191" s="25" t="str">
        <f t="shared" si="6"/>
        <v>2750 - Utang Bank Lain-Lain</v>
      </c>
      <c r="B191" s="632">
        <f t="shared" si="7"/>
        <v>74</v>
      </c>
      <c r="C191" s="599">
        <v>2750</v>
      </c>
      <c r="D191" s="591" t="s">
        <v>240</v>
      </c>
      <c r="E191" s="592"/>
      <c r="F191" s="620">
        <f>IFERROR(INDEX('Rekap Neraca'!P:P,MATCH(C191,'Rekap Neraca'!K:K,0),0),"")</f>
        <v>0</v>
      </c>
      <c r="G191" s="67"/>
      <c r="H191" s="649" t="s">
        <v>96</v>
      </c>
      <c r="I191" s="650" t="s">
        <v>254</v>
      </c>
      <c r="J191" s="652" t="s">
        <v>164</v>
      </c>
      <c r="K191" s="169"/>
      <c r="L191" s="185" t="s">
        <v>164</v>
      </c>
      <c r="M191" s="167" t="s">
        <v>151</v>
      </c>
      <c r="N191" s="36">
        <v>2710</v>
      </c>
      <c r="O191" s="203" t="str">
        <f>IFERROR(INDEX('Kode Akun 2'!D:D,MATCH(N191,'Kode Akun 2'!C:C,0),0),"")</f>
        <v>Central Bank Long Term Debts</v>
      </c>
    </row>
    <row r="192" spans="1:15" ht="14.45" customHeight="1" x14ac:dyDescent="0.25">
      <c r="A192" s="25" t="str">
        <f t="shared" si="6"/>
        <v>2760 - Utang Lain-Lain</v>
      </c>
      <c r="B192" s="632">
        <f t="shared" si="7"/>
        <v>75</v>
      </c>
      <c r="C192" s="599">
        <v>2760</v>
      </c>
      <c r="D192" s="591" t="s">
        <v>241</v>
      </c>
      <c r="E192" s="592"/>
      <c r="F192" s="620">
        <f>IFERROR(INDEX('Rekap Neraca'!P:P,MATCH(C192,'Rekap Neraca'!K:K,0),0),"")</f>
        <v>0</v>
      </c>
      <c r="G192" s="67"/>
      <c r="H192" s="649" t="s">
        <v>96</v>
      </c>
      <c r="I192" s="650" t="s">
        <v>254</v>
      </c>
      <c r="J192" s="652" t="s">
        <v>164</v>
      </c>
      <c r="K192" s="169"/>
      <c r="L192" s="185" t="s">
        <v>164</v>
      </c>
      <c r="M192" s="167" t="s">
        <v>151</v>
      </c>
      <c r="N192" s="36">
        <v>2710</v>
      </c>
      <c r="O192" s="203" t="str">
        <f>IFERROR(INDEX('Kode Akun 2'!D:D,MATCH(N192,'Kode Akun 2'!C:C,0),0),"")</f>
        <v>Central Bank Long Term Debts</v>
      </c>
    </row>
    <row r="193" spans="1:15" ht="14.45" customHeight="1" x14ac:dyDescent="0.25">
      <c r="A193" s="25" t="str">
        <f t="shared" si="6"/>
        <v/>
      </c>
      <c r="B193" s="632">
        <f t="shared" si="7"/>
        <v>75</v>
      </c>
      <c r="C193" s="599"/>
      <c r="D193" s="591"/>
      <c r="E193" s="592"/>
      <c r="F193" s="620" t="str">
        <f>IFERROR(INDEX('Rekap Neraca'!P:P,MATCH(C193,'Rekap Neraca'!K:K,0),0),"")</f>
        <v/>
      </c>
      <c r="G193" s="67"/>
      <c r="H193" s="649"/>
      <c r="I193" s="650"/>
      <c r="J193" s="652"/>
      <c r="K193" s="169"/>
      <c r="L193" s="185"/>
      <c r="M193" s="167"/>
      <c r="N193" s="36"/>
      <c r="O193" s="203" t="str">
        <f>IFERROR(INDEX('Kode Akun 2'!D:D,MATCH(N193,'Kode Akun 2'!C:C,0),0),"")</f>
        <v/>
      </c>
    </row>
    <row r="194" spans="1:15" ht="14.45" customHeight="1" x14ac:dyDescent="0.25">
      <c r="A194" s="25" t="str">
        <f t="shared" si="6"/>
        <v/>
      </c>
      <c r="B194" s="632">
        <f t="shared" si="7"/>
        <v>75</v>
      </c>
      <c r="C194" s="599"/>
      <c r="D194" s="591"/>
      <c r="E194" s="592"/>
      <c r="F194" s="620" t="str">
        <f>IFERROR(INDEX('Rekap Neraca'!P:P,MATCH(C194,'Rekap Neraca'!K:K,0),0),"")</f>
        <v/>
      </c>
      <c r="G194" s="67"/>
      <c r="H194" s="649"/>
      <c r="I194" s="650"/>
      <c r="J194" s="652"/>
      <c r="K194" s="169"/>
      <c r="L194" s="185"/>
      <c r="M194" s="167"/>
      <c r="N194" s="36"/>
      <c r="O194" s="203"/>
    </row>
    <row r="195" spans="1:15" ht="14.45" customHeight="1" x14ac:dyDescent="0.25">
      <c r="A195" s="25" t="str">
        <f t="shared" si="6"/>
        <v/>
      </c>
      <c r="B195" s="632">
        <f t="shared" si="7"/>
        <v>75</v>
      </c>
      <c r="C195" s="599"/>
      <c r="D195" s="591"/>
      <c r="E195" s="592"/>
      <c r="F195" s="620" t="str">
        <f>IFERROR(INDEX('Rekap Neraca'!P:P,MATCH(C195,'Rekap Neraca'!K:K,0),0),"")</f>
        <v/>
      </c>
      <c r="G195" s="67"/>
      <c r="H195" s="649"/>
      <c r="I195" s="650"/>
      <c r="J195" s="652"/>
      <c r="K195" s="169"/>
      <c r="L195" s="185"/>
      <c r="M195" s="167"/>
      <c r="N195" s="36"/>
      <c r="O195" s="203"/>
    </row>
    <row r="196" spans="1:15" ht="14.45" customHeight="1" x14ac:dyDescent="0.25">
      <c r="A196" s="25" t="str">
        <f t="shared" si="6"/>
        <v/>
      </c>
      <c r="B196" s="632">
        <f t="shared" si="7"/>
        <v>75</v>
      </c>
      <c r="C196" s="599"/>
      <c r="D196" s="591"/>
      <c r="E196" s="592"/>
      <c r="F196" s="620" t="str">
        <f>IFERROR(INDEX('Rekap Neraca'!P:P,MATCH(C196,'Rekap Neraca'!K:K,0),0),"")</f>
        <v/>
      </c>
      <c r="G196" s="67"/>
      <c r="H196" s="649"/>
      <c r="I196" s="650"/>
      <c r="J196" s="652"/>
      <c r="K196" s="169"/>
      <c r="L196" s="185"/>
      <c r="M196" s="167"/>
      <c r="N196" s="36"/>
      <c r="O196" s="203"/>
    </row>
    <row r="197" spans="1:15" ht="14.45" customHeight="1" x14ac:dyDescent="0.25">
      <c r="A197" s="25" t="str">
        <f t="shared" si="6"/>
        <v/>
      </c>
      <c r="B197" s="632">
        <f t="shared" si="7"/>
        <v>75</v>
      </c>
      <c r="C197" s="599"/>
      <c r="D197" s="591"/>
      <c r="E197" s="592"/>
      <c r="F197" s="620" t="str">
        <f>IFERROR(INDEX('Rekap Neraca'!P:P,MATCH(C197,'Rekap Neraca'!K:K,0),0),"")</f>
        <v/>
      </c>
      <c r="G197" s="67"/>
      <c r="H197" s="649"/>
      <c r="I197" s="650"/>
      <c r="J197" s="652"/>
      <c r="K197" s="169"/>
      <c r="L197" s="185"/>
      <c r="M197" s="167"/>
      <c r="N197" s="36"/>
      <c r="O197" s="203"/>
    </row>
    <row r="198" spans="1:15" ht="14.45" customHeight="1" x14ac:dyDescent="0.25">
      <c r="A198" s="25" t="str">
        <f t="shared" si="6"/>
        <v/>
      </c>
      <c r="B198" s="632">
        <f t="shared" si="7"/>
        <v>75</v>
      </c>
      <c r="C198" s="599"/>
      <c r="D198" s="591"/>
      <c r="E198" s="592"/>
      <c r="F198" s="620" t="str">
        <f>IFERROR(INDEX('Rekap Neraca'!P:P,MATCH(C198,'Rekap Neraca'!K:K,0),0),"")</f>
        <v/>
      </c>
      <c r="G198" s="67"/>
      <c r="H198" s="649"/>
      <c r="I198" s="650"/>
      <c r="J198" s="652"/>
      <c r="K198" s="169"/>
      <c r="L198" s="185"/>
      <c r="M198" s="167"/>
      <c r="N198" s="36"/>
      <c r="O198" s="203"/>
    </row>
    <row r="199" spans="1:15" ht="14.45" customHeight="1" x14ac:dyDescent="0.25">
      <c r="A199" s="25" t="str">
        <f t="shared" si="6"/>
        <v/>
      </c>
      <c r="B199" s="632">
        <f t="shared" si="7"/>
        <v>75</v>
      </c>
      <c r="C199" s="599"/>
      <c r="D199" s="591"/>
      <c r="E199" s="592"/>
      <c r="F199" s="620" t="str">
        <f>IFERROR(INDEX('Rekap Neraca'!P:P,MATCH(C199,'Rekap Neraca'!K:K,0),0),"")</f>
        <v/>
      </c>
      <c r="G199" s="67"/>
      <c r="H199" s="649"/>
      <c r="I199" s="650"/>
      <c r="J199" s="652"/>
      <c r="K199" s="169"/>
      <c r="L199" s="185"/>
      <c r="M199" s="167"/>
      <c r="N199" s="36"/>
      <c r="O199" s="203"/>
    </row>
    <row r="200" spans="1:15" ht="14.45" customHeight="1" x14ac:dyDescent="0.25">
      <c r="A200" s="25" t="str">
        <f t="shared" si="6"/>
        <v/>
      </c>
      <c r="B200" s="632">
        <f t="shared" si="7"/>
        <v>75</v>
      </c>
      <c r="C200" s="599"/>
      <c r="D200" s="591"/>
      <c r="E200" s="592"/>
      <c r="F200" s="620" t="str">
        <f>IFERROR(INDEX('Rekap Neraca'!P:P,MATCH(C200,'Rekap Neraca'!K:K,0),0),"")</f>
        <v/>
      </c>
      <c r="G200" s="67"/>
      <c r="H200" s="649"/>
      <c r="I200" s="650"/>
      <c r="J200" s="652"/>
      <c r="K200" s="169"/>
      <c r="L200" s="185"/>
      <c r="M200" s="167"/>
      <c r="N200" s="36"/>
      <c r="O200" s="203"/>
    </row>
    <row r="201" spans="1:15" ht="14.45" customHeight="1" x14ac:dyDescent="0.25">
      <c r="A201" s="25" t="str">
        <f t="shared" si="6"/>
        <v/>
      </c>
      <c r="B201" s="632">
        <f t="shared" si="7"/>
        <v>75</v>
      </c>
      <c r="C201" s="599"/>
      <c r="D201" s="591"/>
      <c r="E201" s="592"/>
      <c r="F201" s="620" t="str">
        <f>IFERROR(INDEX('Rekap Neraca'!P:P,MATCH(C201,'Rekap Neraca'!K:K,0),0),"")</f>
        <v/>
      </c>
      <c r="G201" s="67"/>
      <c r="H201" s="649"/>
      <c r="I201" s="650"/>
      <c r="J201" s="652"/>
      <c r="K201" s="169"/>
      <c r="L201" s="185"/>
      <c r="M201" s="167"/>
      <c r="N201" s="36"/>
      <c r="O201" s="203"/>
    </row>
    <row r="202" spans="1:15" ht="14.45" customHeight="1" x14ac:dyDescent="0.25">
      <c r="A202" s="25" t="str">
        <f t="shared" si="6"/>
        <v/>
      </c>
      <c r="B202" s="632">
        <f t="shared" si="7"/>
        <v>75</v>
      </c>
      <c r="C202" s="599"/>
      <c r="D202" s="591"/>
      <c r="E202" s="592"/>
      <c r="F202" s="620" t="str">
        <f>IFERROR(INDEX('Rekap Neraca'!P:P,MATCH(C202,'Rekap Neraca'!K:K,0),0),"")</f>
        <v/>
      </c>
      <c r="G202" s="67"/>
      <c r="H202" s="649"/>
      <c r="I202" s="650"/>
      <c r="J202" s="652"/>
      <c r="K202" s="169"/>
      <c r="L202" s="185"/>
      <c r="M202" s="167"/>
      <c r="N202" s="36"/>
      <c r="O202" s="203"/>
    </row>
    <row r="203" spans="1:15" ht="14.45" customHeight="1" x14ac:dyDescent="0.25">
      <c r="A203" s="25" t="str">
        <f t="shared" si="6"/>
        <v/>
      </c>
      <c r="B203" s="632">
        <f t="shared" si="7"/>
        <v>75</v>
      </c>
      <c r="C203" s="599"/>
      <c r="D203" s="591"/>
      <c r="E203" s="592"/>
      <c r="F203" s="620" t="str">
        <f>IFERROR(INDEX('Rekap Neraca'!P:P,MATCH(C203,'Rekap Neraca'!K:K,0),0),"")</f>
        <v/>
      </c>
      <c r="G203" s="67"/>
      <c r="H203" s="649"/>
      <c r="I203" s="650"/>
      <c r="J203" s="652"/>
      <c r="K203" s="169"/>
      <c r="L203" s="185"/>
      <c r="M203" s="167"/>
      <c r="N203" s="36"/>
      <c r="O203" s="203"/>
    </row>
    <row r="204" spans="1:15" ht="14.45" customHeight="1" x14ac:dyDescent="0.25">
      <c r="A204" s="25" t="str">
        <f t="shared" si="6"/>
        <v/>
      </c>
      <c r="B204" s="632">
        <f t="shared" si="7"/>
        <v>75</v>
      </c>
      <c r="C204" s="599"/>
      <c r="D204" s="591"/>
      <c r="E204" s="592"/>
      <c r="F204" s="620" t="str">
        <f>IFERROR(INDEX('Rekap Neraca'!P:P,MATCH(C204,'Rekap Neraca'!K:K,0),0),"")</f>
        <v/>
      </c>
      <c r="G204" s="67"/>
      <c r="H204" s="649"/>
      <c r="I204" s="650"/>
      <c r="J204" s="652"/>
      <c r="K204" s="169"/>
      <c r="L204" s="185"/>
      <c r="M204" s="167"/>
      <c r="N204" s="36"/>
      <c r="O204" s="203"/>
    </row>
    <row r="205" spans="1:15" ht="14.45" customHeight="1" x14ac:dyDescent="0.25">
      <c r="A205" s="25" t="str">
        <f t="shared" si="6"/>
        <v/>
      </c>
      <c r="B205" s="632">
        <f t="shared" si="7"/>
        <v>75</v>
      </c>
      <c r="C205" s="599"/>
      <c r="D205" s="591"/>
      <c r="E205" s="592"/>
      <c r="F205" s="620" t="str">
        <f>IFERROR(INDEX('Rekap Neraca'!P:P,MATCH(C205,'Rekap Neraca'!K:K,0),0),"")</f>
        <v/>
      </c>
      <c r="G205" s="67"/>
      <c r="H205" s="649"/>
      <c r="I205" s="650"/>
      <c r="J205" s="652"/>
      <c r="K205" s="169"/>
      <c r="L205" s="185"/>
      <c r="M205" s="167"/>
      <c r="N205" s="36"/>
      <c r="O205" s="203" t="str">
        <f>IFERROR(INDEX('Kode Akun 2'!D:D,MATCH(N205,'Kode Akun 2'!C:C,0),0),"")</f>
        <v/>
      </c>
    </row>
    <row r="206" spans="1:15" ht="14.45" customHeight="1" x14ac:dyDescent="0.25">
      <c r="A206" s="25" t="str">
        <f t="shared" si="6"/>
        <v/>
      </c>
      <c r="B206" s="632">
        <f t="shared" si="7"/>
        <v>75</v>
      </c>
      <c r="C206" s="599"/>
      <c r="D206" s="591"/>
      <c r="E206" s="592"/>
      <c r="F206" s="620" t="str">
        <f>IFERROR(INDEX('Rekap Neraca'!P:P,MATCH(C206,'Rekap Neraca'!K:K,0),0),"")</f>
        <v/>
      </c>
      <c r="G206" s="67"/>
      <c r="H206" s="649"/>
      <c r="I206" s="650"/>
      <c r="J206" s="652"/>
      <c r="K206" s="169"/>
      <c r="L206" s="185"/>
      <c r="M206" s="167"/>
      <c r="N206" s="36"/>
      <c r="O206" s="203" t="str">
        <f>IFERROR(INDEX('Kode Akun 2'!D:D,MATCH(N206,'Kode Akun 2'!C:C,0),0),"")</f>
        <v/>
      </c>
    </row>
    <row r="207" spans="1:15" ht="14.45" customHeight="1" x14ac:dyDescent="0.25">
      <c r="A207" s="25" t="str">
        <f t="shared" si="6"/>
        <v/>
      </c>
      <c r="B207" s="632">
        <f t="shared" si="7"/>
        <v>75</v>
      </c>
      <c r="C207" s="600"/>
      <c r="D207" s="601" t="s">
        <v>120</v>
      </c>
      <c r="E207" s="602"/>
      <c r="F207" s="623"/>
      <c r="G207" s="359"/>
      <c r="H207" s="600"/>
      <c r="I207" s="659"/>
      <c r="J207" s="660"/>
      <c r="K207" s="376"/>
      <c r="L207" s="377"/>
      <c r="M207" s="378"/>
      <c r="N207" s="360"/>
      <c r="O207" s="361" t="str">
        <f>IFERROR(INDEX('Kode Akun 2'!D:D,MATCH(N207,'Kode Akun 2'!C:C,0),0),"")</f>
        <v/>
      </c>
    </row>
    <row r="208" spans="1:15" ht="14.45" customHeight="1" x14ac:dyDescent="0.25">
      <c r="A208" s="25" t="str">
        <f t="shared" si="6"/>
        <v/>
      </c>
      <c r="B208" s="632">
        <f t="shared" si="7"/>
        <v>75</v>
      </c>
      <c r="C208" s="599"/>
      <c r="D208" s="591" t="s">
        <v>242</v>
      </c>
      <c r="E208" s="603"/>
      <c r="F208" s="620" t="str">
        <f>IFERROR(INDEX('Rekap Neraca'!P:P,MATCH(C208,'Rekap Neraca'!K:K,0),0),"")</f>
        <v/>
      </c>
      <c r="G208" s="68"/>
      <c r="H208" s="649"/>
      <c r="I208" s="650"/>
      <c r="J208" s="652"/>
      <c r="K208" s="169"/>
      <c r="L208" s="185"/>
      <c r="M208" s="167"/>
      <c r="N208" s="36"/>
      <c r="O208" s="203" t="str">
        <f>IFERROR(INDEX('Kode Akun 2'!D:D,MATCH(N208,'Kode Akun 2'!C:C,0),0),"")</f>
        <v/>
      </c>
    </row>
    <row r="209" spans="1:17" ht="14.45" customHeight="1" x14ac:dyDescent="0.25">
      <c r="A209" s="25" t="str">
        <f t="shared" si="6"/>
        <v>3100 - Modal Pemilik 1</v>
      </c>
      <c r="B209" s="632">
        <f t="shared" si="7"/>
        <v>76</v>
      </c>
      <c r="C209" s="599">
        <v>3100</v>
      </c>
      <c r="D209" s="591" t="s">
        <v>64</v>
      </c>
      <c r="E209" s="603">
        <v>900000000</v>
      </c>
      <c r="F209" s="620">
        <f>IFERROR(INDEX('Rekap Neraca'!P:P,MATCH(C209,'Rekap Neraca'!K:K,0),0),"")</f>
        <v>900000000</v>
      </c>
      <c r="G209" s="68">
        <v>900000000</v>
      </c>
      <c r="H209" s="649" t="s">
        <v>96</v>
      </c>
      <c r="I209" s="650" t="s">
        <v>255</v>
      </c>
      <c r="J209" s="652" t="s">
        <v>308</v>
      </c>
      <c r="K209" s="169"/>
      <c r="L209" s="185" t="s">
        <v>315</v>
      </c>
      <c r="M209" s="167" t="s">
        <v>153</v>
      </c>
      <c r="N209" s="36">
        <v>3010</v>
      </c>
      <c r="O209" s="203" t="str">
        <f>IFERROR(INDEX('Kode Akun 2'!D:D,MATCH(N209,'Kode Akun 2'!C:C,0),0),"")</f>
        <v>Owner's Capital</v>
      </c>
    </row>
    <row r="210" spans="1:17" ht="14.45" customHeight="1" x14ac:dyDescent="0.25">
      <c r="A210" s="25" t="str">
        <f t="shared" si="6"/>
        <v>3110 - Modal Pemilik 2</v>
      </c>
      <c r="B210" s="632">
        <f t="shared" si="7"/>
        <v>77</v>
      </c>
      <c r="C210" s="599">
        <v>3110</v>
      </c>
      <c r="D210" s="591" t="s">
        <v>65</v>
      </c>
      <c r="E210" s="603">
        <v>250000000</v>
      </c>
      <c r="F210" s="620">
        <f>IFERROR(INDEX('Rekap Neraca'!P:P,MATCH(C210,'Rekap Neraca'!K:K,0),0),"")</f>
        <v>415000000</v>
      </c>
      <c r="G210" s="68">
        <v>250000000</v>
      </c>
      <c r="H210" s="649" t="s">
        <v>96</v>
      </c>
      <c r="I210" s="650" t="s">
        <v>255</v>
      </c>
      <c r="J210" s="652" t="s">
        <v>308</v>
      </c>
      <c r="K210" s="169"/>
      <c r="L210" s="185" t="s">
        <v>315</v>
      </c>
      <c r="M210" s="167" t="s">
        <v>153</v>
      </c>
      <c r="N210" s="36">
        <v>3010</v>
      </c>
      <c r="O210" s="203" t="str">
        <f>IFERROR(INDEX('Kode Akun 2'!D:D,MATCH(N210,'Kode Akun 2'!C:C,0),0),"")</f>
        <v>Owner's Capital</v>
      </c>
    </row>
    <row r="211" spans="1:17" ht="14.45" customHeight="1" x14ac:dyDescent="0.25">
      <c r="A211" s="25" t="str">
        <f t="shared" si="6"/>
        <v>3120 - Modal Pemilik 3</v>
      </c>
      <c r="B211" s="632">
        <f t="shared" si="7"/>
        <v>78</v>
      </c>
      <c r="C211" s="599">
        <v>3120</v>
      </c>
      <c r="D211" s="591" t="s">
        <v>66</v>
      </c>
      <c r="E211" s="603">
        <v>250000000</v>
      </c>
      <c r="F211" s="620">
        <f>IFERROR(INDEX('Rekap Neraca'!P:P,MATCH(C211,'Rekap Neraca'!K:K,0),0),"")</f>
        <v>250000000</v>
      </c>
      <c r="G211" s="68">
        <v>250000000</v>
      </c>
      <c r="H211" s="649" t="s">
        <v>96</v>
      </c>
      <c r="I211" s="650" t="s">
        <v>255</v>
      </c>
      <c r="J211" s="652" t="s">
        <v>308</v>
      </c>
      <c r="K211" s="169"/>
      <c r="L211" s="185" t="s">
        <v>315</v>
      </c>
      <c r="M211" s="167" t="s">
        <v>153</v>
      </c>
      <c r="N211" s="36">
        <v>3010</v>
      </c>
      <c r="O211" s="203" t="str">
        <f>IFERROR(INDEX('Kode Akun 2'!D:D,MATCH(N211,'Kode Akun 2'!C:C,0),0),"")</f>
        <v>Owner's Capital</v>
      </c>
    </row>
    <row r="212" spans="1:17" ht="14.45" customHeight="1" x14ac:dyDescent="0.25">
      <c r="A212" s="25" t="str">
        <f t="shared" si="6"/>
        <v>3130 - Modal Pemilik 4</v>
      </c>
      <c r="B212" s="632">
        <f t="shared" si="7"/>
        <v>79</v>
      </c>
      <c r="C212" s="599">
        <v>3130</v>
      </c>
      <c r="D212" s="591" t="s">
        <v>243</v>
      </c>
      <c r="E212" s="603"/>
      <c r="F212" s="620">
        <f>IFERROR(INDEX('Rekap Neraca'!P:P,MATCH(C212,'Rekap Neraca'!K:K,0),0),"")</f>
        <v>0</v>
      </c>
      <c r="G212" s="68"/>
      <c r="H212" s="649" t="s">
        <v>96</v>
      </c>
      <c r="I212" s="650" t="s">
        <v>255</v>
      </c>
      <c r="J212" s="652" t="s">
        <v>308</v>
      </c>
      <c r="K212" s="169"/>
      <c r="L212" s="185" t="s">
        <v>315</v>
      </c>
      <c r="M212" s="167" t="s">
        <v>153</v>
      </c>
      <c r="N212" s="36">
        <v>3010</v>
      </c>
      <c r="O212" s="203" t="str">
        <f>IFERROR(INDEX('Kode Akun 2'!D:D,MATCH(N212,'Kode Akun 2'!C:C,0),0),"")</f>
        <v>Owner's Capital</v>
      </c>
    </row>
    <row r="213" spans="1:17" ht="14.45" customHeight="1" x14ac:dyDescent="0.25">
      <c r="A213" s="25" t="str">
        <f t="shared" si="6"/>
        <v>3140 - Modal Pemilik 5</v>
      </c>
      <c r="B213" s="632">
        <f t="shared" si="7"/>
        <v>80</v>
      </c>
      <c r="C213" s="599">
        <v>3140</v>
      </c>
      <c r="D213" s="591" t="s">
        <v>244</v>
      </c>
      <c r="E213" s="603"/>
      <c r="F213" s="620">
        <f>IFERROR(INDEX('Rekap Neraca'!P:P,MATCH(C213,'Rekap Neraca'!K:K,0),0),"")</f>
        <v>0</v>
      </c>
      <c r="G213" s="68"/>
      <c r="H213" s="649" t="s">
        <v>96</v>
      </c>
      <c r="I213" s="650" t="s">
        <v>255</v>
      </c>
      <c r="J213" s="652" t="s">
        <v>308</v>
      </c>
      <c r="K213" s="169"/>
      <c r="L213" s="185" t="s">
        <v>315</v>
      </c>
      <c r="M213" s="167" t="s">
        <v>153</v>
      </c>
      <c r="N213" s="36">
        <v>3010</v>
      </c>
      <c r="O213" s="203" t="str">
        <f>IFERROR(INDEX('Kode Akun 2'!D:D,MATCH(N213,'Kode Akun 2'!C:C,0),0),"")</f>
        <v>Owner's Capital</v>
      </c>
    </row>
    <row r="214" spans="1:17" ht="14.45" customHeight="1" x14ac:dyDescent="0.25">
      <c r="A214" s="25" t="str">
        <f t="shared" si="6"/>
        <v>3200 - Laba Ditahan</v>
      </c>
      <c r="B214" s="632">
        <f t="shared" si="7"/>
        <v>81</v>
      </c>
      <c r="C214" s="599">
        <v>3200</v>
      </c>
      <c r="D214" s="591" t="s">
        <v>70</v>
      </c>
      <c r="E214" s="603">
        <v>1243959651.03</v>
      </c>
      <c r="F214" s="620">
        <f>IFERROR(INDEX('Rekap Neraca'!P:P,MATCH(C214,'Rekap Neraca'!K:K,0),0),"")</f>
        <v>693959651.02999997</v>
      </c>
      <c r="G214" s="68">
        <v>1243959651.03</v>
      </c>
      <c r="H214" s="649" t="s">
        <v>96</v>
      </c>
      <c r="I214" s="650" t="s">
        <v>255</v>
      </c>
      <c r="J214" s="652" t="s">
        <v>308</v>
      </c>
      <c r="K214" s="169"/>
      <c r="L214" s="185" t="s">
        <v>315</v>
      </c>
      <c r="M214" s="167" t="s">
        <v>154</v>
      </c>
      <c r="N214" s="36">
        <v>3200</v>
      </c>
      <c r="O214" s="203" t="str">
        <f>IFERROR(INDEX('Kode Akun 2'!D:D,MATCH(N214,'Kode Akun 2'!C:C,0),0),"")</f>
        <v>Retained Earnings</v>
      </c>
    </row>
    <row r="215" spans="1:17" ht="14.45" customHeight="1" x14ac:dyDescent="0.25">
      <c r="A215" s="25" t="str">
        <f t="shared" si="6"/>
        <v>3300 - Laba Tahun Berjalan</v>
      </c>
      <c r="B215" s="632">
        <f t="shared" si="7"/>
        <v>82</v>
      </c>
      <c r="C215" s="599">
        <v>3300</v>
      </c>
      <c r="D215" s="591" t="s">
        <v>71</v>
      </c>
      <c r="E215" s="603"/>
      <c r="F215" s="620">
        <f>IFERROR(INDEX('Rekap Neraca'!P:P,MATCH(C215,'Rekap Neraca'!K:K,0),0),"")</f>
        <v>109697143.60344504</v>
      </c>
      <c r="G215" s="68"/>
      <c r="H215" s="649" t="s">
        <v>96</v>
      </c>
      <c r="I215" s="650" t="s">
        <v>255</v>
      </c>
      <c r="J215" s="652" t="s">
        <v>71</v>
      </c>
      <c r="K215" s="169"/>
      <c r="L215" s="185" t="s">
        <v>316</v>
      </c>
      <c r="M215" s="167" t="s">
        <v>155</v>
      </c>
      <c r="N215" s="36">
        <v>3300</v>
      </c>
      <c r="O215" s="203" t="str">
        <f>IFERROR(INDEX('Kode Akun 2'!D:D,MATCH(N215,'Kode Akun 2'!C:C,0),0),"")</f>
        <v>Current Earnings</v>
      </c>
    </row>
    <row r="216" spans="1:17" ht="14.45" customHeight="1" x14ac:dyDescent="0.25">
      <c r="A216" s="25" t="str">
        <f t="shared" si="6"/>
        <v>3400 - Prive Pemilik 1</v>
      </c>
      <c r="B216" s="632">
        <f t="shared" si="7"/>
        <v>83</v>
      </c>
      <c r="C216" s="599">
        <v>3400</v>
      </c>
      <c r="D216" s="591" t="s">
        <v>67</v>
      </c>
      <c r="E216" s="603"/>
      <c r="F216" s="620">
        <f>IFERROR(INDEX('Rekap Neraca'!P:P,MATCH(C216,'Rekap Neraca'!K:K,0),0),"")</f>
        <v>-10000000</v>
      </c>
      <c r="G216" s="68"/>
      <c r="H216" s="649" t="s">
        <v>95</v>
      </c>
      <c r="I216" s="650" t="s">
        <v>255</v>
      </c>
      <c r="J216" s="652" t="s">
        <v>308</v>
      </c>
      <c r="K216" s="169"/>
      <c r="L216" s="185" t="s">
        <v>315</v>
      </c>
      <c r="M216" s="167" t="s">
        <v>153</v>
      </c>
      <c r="N216" s="36">
        <v>3050</v>
      </c>
      <c r="O216" s="203" t="str">
        <f>IFERROR(INDEX('Kode Akun 2'!D:D,MATCH(N216,'Kode Akun 2'!C:C,0),0),"")</f>
        <v>Owner's Withdrawal</v>
      </c>
    </row>
    <row r="217" spans="1:17" ht="14.45" customHeight="1" x14ac:dyDescent="0.25">
      <c r="A217" s="25" t="str">
        <f t="shared" si="6"/>
        <v>3410 - Prive Pemilik 2</v>
      </c>
      <c r="B217" s="632">
        <f t="shared" si="7"/>
        <v>84</v>
      </c>
      <c r="C217" s="599">
        <v>3410</v>
      </c>
      <c r="D217" s="591" t="s">
        <v>68</v>
      </c>
      <c r="E217" s="603"/>
      <c r="F217" s="620">
        <f>IFERROR(INDEX('Rekap Neraca'!P:P,MATCH(C217,'Rekap Neraca'!K:K,0),0),"")</f>
        <v>0</v>
      </c>
      <c r="G217" s="68"/>
      <c r="H217" s="649" t="s">
        <v>95</v>
      </c>
      <c r="I217" s="650" t="s">
        <v>255</v>
      </c>
      <c r="J217" s="652" t="s">
        <v>308</v>
      </c>
      <c r="K217" s="169"/>
      <c r="L217" s="185" t="s">
        <v>315</v>
      </c>
      <c r="M217" s="167" t="s">
        <v>153</v>
      </c>
      <c r="N217" s="36">
        <v>3050</v>
      </c>
      <c r="O217" s="203" t="str">
        <f>IFERROR(INDEX('Kode Akun 2'!D:D,MATCH(N217,'Kode Akun 2'!C:C,0),0),"")</f>
        <v>Owner's Withdrawal</v>
      </c>
      <c r="Q217" s="52"/>
    </row>
    <row r="218" spans="1:17" ht="14.45" customHeight="1" x14ac:dyDescent="0.25">
      <c r="A218" s="25" t="str">
        <f t="shared" si="6"/>
        <v>3420 - Prive Pemilik 3</v>
      </c>
      <c r="B218" s="632">
        <f t="shared" si="7"/>
        <v>85</v>
      </c>
      <c r="C218" s="599">
        <v>3420</v>
      </c>
      <c r="D218" s="591" t="s">
        <v>69</v>
      </c>
      <c r="E218" s="603"/>
      <c r="F218" s="620">
        <f>IFERROR(INDEX('Rekap Neraca'!P:P,MATCH(C218,'Rekap Neraca'!K:K,0),0),"")</f>
        <v>0</v>
      </c>
      <c r="G218" s="68"/>
      <c r="H218" s="649" t="s">
        <v>95</v>
      </c>
      <c r="I218" s="650" t="s">
        <v>255</v>
      </c>
      <c r="J218" s="652" t="s">
        <v>308</v>
      </c>
      <c r="K218" s="169"/>
      <c r="L218" s="185" t="s">
        <v>315</v>
      </c>
      <c r="M218" s="167" t="s">
        <v>153</v>
      </c>
      <c r="N218" s="36">
        <v>3050</v>
      </c>
      <c r="O218" s="203" t="str">
        <f>IFERROR(INDEX('Kode Akun 2'!D:D,MATCH(N218,'Kode Akun 2'!C:C,0),0),"")</f>
        <v>Owner's Withdrawal</v>
      </c>
    </row>
    <row r="219" spans="1:17" ht="14.45" customHeight="1" x14ac:dyDescent="0.25">
      <c r="A219" s="25" t="str">
        <f t="shared" si="6"/>
        <v>3430 - Prive Pemilik 4</v>
      </c>
      <c r="B219" s="632">
        <f t="shared" si="7"/>
        <v>86</v>
      </c>
      <c r="C219" s="599">
        <v>3430</v>
      </c>
      <c r="D219" s="591" t="s">
        <v>245</v>
      </c>
      <c r="E219" s="603"/>
      <c r="F219" s="620">
        <f>IFERROR(INDEX('Rekap Neraca'!P:P,MATCH(C219,'Rekap Neraca'!K:K,0),0),"")</f>
        <v>0</v>
      </c>
      <c r="G219" s="68"/>
      <c r="H219" s="649" t="s">
        <v>95</v>
      </c>
      <c r="I219" s="650" t="s">
        <v>255</v>
      </c>
      <c r="J219" s="652" t="s">
        <v>308</v>
      </c>
      <c r="K219" s="169"/>
      <c r="L219" s="185" t="s">
        <v>315</v>
      </c>
      <c r="M219" s="167" t="s">
        <v>153</v>
      </c>
      <c r="N219" s="36">
        <v>3050</v>
      </c>
      <c r="O219" s="203" t="str">
        <f>IFERROR(INDEX('Kode Akun 2'!D:D,MATCH(N219,'Kode Akun 2'!C:C,0),0),"")</f>
        <v>Owner's Withdrawal</v>
      </c>
    </row>
    <row r="220" spans="1:17" ht="14.45" customHeight="1" x14ac:dyDescent="0.25">
      <c r="A220" s="25" t="str">
        <f t="shared" ref="A220:A242" si="8">IF(C220&lt;&gt;"",C220&amp;" - "&amp;D220,"")</f>
        <v>3450 - Prive Pemilik 5</v>
      </c>
      <c r="B220" s="632">
        <f t="shared" ref="B220:B242" si="9">IF(I220&lt;&gt;"",B219+1,B219)</f>
        <v>87</v>
      </c>
      <c r="C220" s="599">
        <v>3450</v>
      </c>
      <c r="D220" s="591" t="s">
        <v>246</v>
      </c>
      <c r="E220" s="603"/>
      <c r="F220" s="620">
        <f>IFERROR(INDEX('Rekap Neraca'!P:P,MATCH(C220,'Rekap Neraca'!K:K,0),0),"")</f>
        <v>0</v>
      </c>
      <c r="G220" s="68"/>
      <c r="H220" s="649" t="s">
        <v>95</v>
      </c>
      <c r="I220" s="650" t="s">
        <v>255</v>
      </c>
      <c r="J220" s="652" t="s">
        <v>308</v>
      </c>
      <c r="K220" s="169"/>
      <c r="L220" s="185" t="s">
        <v>315</v>
      </c>
      <c r="M220" s="167" t="s">
        <v>153</v>
      </c>
      <c r="N220" s="36">
        <v>3050</v>
      </c>
      <c r="O220" s="203" t="str">
        <f>IFERROR(INDEX('Kode Akun 2'!D:D,MATCH(N220,'Kode Akun 2'!C:C,0),0),"")</f>
        <v>Owner's Withdrawal</v>
      </c>
    </row>
    <row r="221" spans="1:17" ht="14.45" customHeight="1" x14ac:dyDescent="0.25">
      <c r="A221" s="25" t="str">
        <f t="shared" si="8"/>
        <v/>
      </c>
      <c r="B221" s="632">
        <f t="shared" si="9"/>
        <v>87</v>
      </c>
      <c r="C221" s="599"/>
      <c r="D221" s="591"/>
      <c r="E221" s="603"/>
      <c r="F221" s="620" t="str">
        <f>IFERROR(INDEX('Rekap Neraca'!P:P,MATCH(C221,'Rekap Neraca'!K:K,0),0),"")</f>
        <v/>
      </c>
      <c r="G221" s="68"/>
      <c r="H221" s="649"/>
      <c r="I221" s="650"/>
      <c r="J221" s="652"/>
      <c r="K221" s="169"/>
      <c r="L221" s="185"/>
      <c r="M221" s="167"/>
      <c r="N221" s="36"/>
      <c r="O221" s="203" t="str">
        <f>IFERROR(INDEX('Kode Akun 2'!D:D,MATCH(N221,'Kode Akun 2'!C:C,0),0),"")</f>
        <v/>
      </c>
    </row>
    <row r="222" spans="1:17" ht="14.45" customHeight="1" x14ac:dyDescent="0.25">
      <c r="A222" s="25" t="str">
        <f t="shared" si="8"/>
        <v/>
      </c>
      <c r="B222" s="632">
        <f t="shared" si="9"/>
        <v>87</v>
      </c>
      <c r="C222" s="599"/>
      <c r="D222" s="591"/>
      <c r="E222" s="603"/>
      <c r="F222" s="620" t="str">
        <f>IFERROR(INDEX('Rekap Neraca'!P:P,MATCH(C222,'Rekap Neraca'!K:K,0),0),"")</f>
        <v/>
      </c>
      <c r="G222" s="68"/>
      <c r="H222" s="649"/>
      <c r="I222" s="650"/>
      <c r="J222" s="652"/>
      <c r="K222" s="169"/>
      <c r="L222" s="185"/>
      <c r="M222" s="167"/>
      <c r="N222" s="36"/>
      <c r="O222" s="203"/>
    </row>
    <row r="223" spans="1:17" ht="14.45" customHeight="1" x14ac:dyDescent="0.25">
      <c r="A223" s="25" t="str">
        <f t="shared" si="8"/>
        <v/>
      </c>
      <c r="B223" s="632">
        <f t="shared" si="9"/>
        <v>87</v>
      </c>
      <c r="C223" s="599"/>
      <c r="D223" s="591"/>
      <c r="E223" s="603"/>
      <c r="F223" s="620" t="str">
        <f>IFERROR(INDEX('Rekap Neraca'!P:P,MATCH(C223,'Rekap Neraca'!K:K,0),0),"")</f>
        <v/>
      </c>
      <c r="G223" s="68"/>
      <c r="H223" s="649"/>
      <c r="I223" s="650"/>
      <c r="J223" s="652"/>
      <c r="K223" s="169"/>
      <c r="L223" s="185"/>
      <c r="M223" s="167"/>
      <c r="N223" s="36"/>
      <c r="O223" s="203"/>
    </row>
    <row r="224" spans="1:17" ht="14.45" customHeight="1" x14ac:dyDescent="0.25">
      <c r="A224" s="25" t="str">
        <f t="shared" si="8"/>
        <v/>
      </c>
      <c r="B224" s="632">
        <f t="shared" si="9"/>
        <v>87</v>
      </c>
      <c r="C224" s="599"/>
      <c r="D224" s="591"/>
      <c r="E224" s="603"/>
      <c r="F224" s="620" t="str">
        <f>IFERROR(INDEX('Rekap Neraca'!P:P,MATCH(C224,'Rekap Neraca'!K:K,0),0),"")</f>
        <v/>
      </c>
      <c r="G224" s="68"/>
      <c r="H224" s="649"/>
      <c r="I224" s="650"/>
      <c r="J224" s="652"/>
      <c r="K224" s="169"/>
      <c r="L224" s="185"/>
      <c r="M224" s="167"/>
      <c r="N224" s="36"/>
      <c r="O224" s="203"/>
    </row>
    <row r="225" spans="1:15" ht="14.45" customHeight="1" x14ac:dyDescent="0.25">
      <c r="A225" s="25" t="str">
        <f t="shared" si="8"/>
        <v/>
      </c>
      <c r="B225" s="632">
        <f t="shared" si="9"/>
        <v>87</v>
      </c>
      <c r="C225" s="599"/>
      <c r="D225" s="591"/>
      <c r="E225" s="603"/>
      <c r="F225" s="620" t="str">
        <f>IFERROR(INDEX('Rekap Neraca'!P:P,MATCH(C225,'Rekap Neraca'!K:K,0),0),"")</f>
        <v/>
      </c>
      <c r="G225" s="68"/>
      <c r="H225" s="649"/>
      <c r="I225" s="650"/>
      <c r="J225" s="652"/>
      <c r="K225" s="169"/>
      <c r="L225" s="185"/>
      <c r="M225" s="167"/>
      <c r="N225" s="36"/>
      <c r="O225" s="203"/>
    </row>
    <row r="226" spans="1:15" ht="14.45" customHeight="1" x14ac:dyDescent="0.25">
      <c r="A226" s="25" t="str">
        <f t="shared" si="8"/>
        <v/>
      </c>
      <c r="B226" s="632">
        <f t="shared" si="9"/>
        <v>87</v>
      </c>
      <c r="C226" s="599"/>
      <c r="D226" s="591"/>
      <c r="E226" s="603"/>
      <c r="F226" s="620" t="str">
        <f>IFERROR(INDEX('Rekap Neraca'!P:P,MATCH(C226,'Rekap Neraca'!K:K,0),0),"")</f>
        <v/>
      </c>
      <c r="G226" s="68"/>
      <c r="H226" s="649"/>
      <c r="I226" s="650"/>
      <c r="J226" s="652"/>
      <c r="K226" s="169"/>
      <c r="L226" s="185"/>
      <c r="M226" s="167"/>
      <c r="N226" s="36"/>
      <c r="O226" s="203"/>
    </row>
    <row r="227" spans="1:15" ht="14.45" customHeight="1" x14ac:dyDescent="0.25">
      <c r="A227" s="25" t="str">
        <f t="shared" si="8"/>
        <v/>
      </c>
      <c r="B227" s="632">
        <f t="shared" si="9"/>
        <v>87</v>
      </c>
      <c r="C227" s="599"/>
      <c r="D227" s="591"/>
      <c r="E227" s="603"/>
      <c r="F227" s="620" t="str">
        <f>IFERROR(INDEX('Rekap Neraca'!P:P,MATCH(C227,'Rekap Neraca'!K:K,0),0),"")</f>
        <v/>
      </c>
      <c r="G227" s="68"/>
      <c r="H227" s="649"/>
      <c r="I227" s="650"/>
      <c r="J227" s="652"/>
      <c r="K227" s="169"/>
      <c r="L227" s="185"/>
      <c r="M227" s="167"/>
      <c r="N227" s="36"/>
      <c r="O227" s="203"/>
    </row>
    <row r="228" spans="1:15" ht="14.45" customHeight="1" x14ac:dyDescent="0.25">
      <c r="A228" s="25" t="str">
        <f t="shared" si="8"/>
        <v/>
      </c>
      <c r="B228" s="632">
        <f t="shared" si="9"/>
        <v>87</v>
      </c>
      <c r="C228" s="599"/>
      <c r="D228" s="591"/>
      <c r="E228" s="603"/>
      <c r="F228" s="620" t="str">
        <f>IFERROR(INDEX('Rekap Neraca'!P:P,MATCH(C228,'Rekap Neraca'!K:K,0),0),"")</f>
        <v/>
      </c>
      <c r="G228" s="68"/>
      <c r="H228" s="649"/>
      <c r="I228" s="650"/>
      <c r="J228" s="652"/>
      <c r="K228" s="169"/>
      <c r="L228" s="185"/>
      <c r="M228" s="167"/>
      <c r="N228" s="36"/>
      <c r="O228" s="203"/>
    </row>
    <row r="229" spans="1:15" ht="14.45" customHeight="1" x14ac:dyDescent="0.25">
      <c r="A229" s="25" t="str">
        <f t="shared" si="8"/>
        <v/>
      </c>
      <c r="B229" s="632">
        <f t="shared" si="9"/>
        <v>87</v>
      </c>
      <c r="C229" s="599"/>
      <c r="D229" s="591"/>
      <c r="E229" s="603"/>
      <c r="F229" s="620" t="str">
        <f>IFERROR(INDEX('Rekap Neraca'!P:P,MATCH(C229,'Rekap Neraca'!K:K,0),0),"")</f>
        <v/>
      </c>
      <c r="G229" s="68"/>
      <c r="H229" s="649"/>
      <c r="I229" s="650"/>
      <c r="J229" s="652"/>
      <c r="K229" s="169"/>
      <c r="L229" s="185"/>
      <c r="M229" s="167"/>
      <c r="N229" s="36"/>
      <c r="O229" s="203"/>
    </row>
    <row r="230" spans="1:15" ht="14.45" customHeight="1" x14ac:dyDescent="0.25">
      <c r="A230" s="25" t="str">
        <f t="shared" si="8"/>
        <v/>
      </c>
      <c r="B230" s="632">
        <f t="shared" si="9"/>
        <v>87</v>
      </c>
      <c r="C230" s="599"/>
      <c r="D230" s="591"/>
      <c r="E230" s="603"/>
      <c r="F230" s="620" t="str">
        <f>IFERROR(INDEX('Rekap Neraca'!P:P,MATCH(C230,'Rekap Neraca'!K:K,0),0),"")</f>
        <v/>
      </c>
      <c r="G230" s="68"/>
      <c r="H230" s="649"/>
      <c r="I230" s="650"/>
      <c r="J230" s="652"/>
      <c r="K230" s="169"/>
      <c r="L230" s="185"/>
      <c r="M230" s="167"/>
      <c r="N230" s="36"/>
      <c r="O230" s="203"/>
    </row>
    <row r="231" spans="1:15" ht="14.45" customHeight="1" x14ac:dyDescent="0.25">
      <c r="A231" s="25" t="str">
        <f t="shared" si="8"/>
        <v/>
      </c>
      <c r="B231" s="632">
        <f t="shared" si="9"/>
        <v>87</v>
      </c>
      <c r="C231" s="599"/>
      <c r="D231" s="591"/>
      <c r="E231" s="603"/>
      <c r="F231" s="620" t="str">
        <f>IFERROR(INDEX('Rekap Neraca'!P:P,MATCH(C231,'Rekap Neraca'!K:K,0),0),"")</f>
        <v/>
      </c>
      <c r="G231" s="68"/>
      <c r="H231" s="649"/>
      <c r="I231" s="650"/>
      <c r="J231" s="652"/>
      <c r="K231" s="169"/>
      <c r="L231" s="185"/>
      <c r="M231" s="167"/>
      <c r="N231" s="36"/>
      <c r="O231" s="203"/>
    </row>
    <row r="232" spans="1:15" ht="14.45" customHeight="1" x14ac:dyDescent="0.25">
      <c r="A232" s="25" t="str">
        <f t="shared" si="8"/>
        <v/>
      </c>
      <c r="B232" s="632">
        <f t="shared" si="9"/>
        <v>87</v>
      </c>
      <c r="C232" s="599"/>
      <c r="D232" s="591"/>
      <c r="E232" s="603"/>
      <c r="F232" s="620" t="str">
        <f>IFERROR(INDEX('Rekap Neraca'!P:P,MATCH(C232,'Rekap Neraca'!K:K,0),0),"")</f>
        <v/>
      </c>
      <c r="G232" s="68"/>
      <c r="H232" s="649"/>
      <c r="I232" s="650"/>
      <c r="J232" s="652"/>
      <c r="K232" s="169"/>
      <c r="L232" s="185"/>
      <c r="M232" s="167"/>
      <c r="N232" s="36"/>
      <c r="O232" s="203"/>
    </row>
    <row r="233" spans="1:15" ht="14.45" customHeight="1" x14ac:dyDescent="0.25">
      <c r="A233" s="25" t="str">
        <f t="shared" si="8"/>
        <v/>
      </c>
      <c r="B233" s="632">
        <f t="shared" si="9"/>
        <v>87</v>
      </c>
      <c r="C233" s="599"/>
      <c r="D233" s="591"/>
      <c r="E233" s="603"/>
      <c r="F233" s="620" t="str">
        <f>IFERROR(INDEX('Rekap Neraca'!P:P,MATCH(C233,'Rekap Neraca'!K:K,0),0),"")</f>
        <v/>
      </c>
      <c r="G233" s="68"/>
      <c r="H233" s="649"/>
      <c r="I233" s="650"/>
      <c r="J233" s="652"/>
      <c r="K233" s="169"/>
      <c r="L233" s="185"/>
      <c r="M233" s="167"/>
      <c r="N233" s="36"/>
      <c r="O233" s="203"/>
    </row>
    <row r="234" spans="1:15" ht="14.45" customHeight="1" x14ac:dyDescent="0.25">
      <c r="A234" s="25" t="str">
        <f t="shared" si="8"/>
        <v/>
      </c>
      <c r="B234" s="632">
        <f t="shared" si="9"/>
        <v>87</v>
      </c>
      <c r="C234" s="599"/>
      <c r="D234" s="591"/>
      <c r="E234" s="603"/>
      <c r="F234" s="620" t="str">
        <f>IFERROR(INDEX('Rekap Neraca'!P:P,MATCH(C234,'Rekap Neraca'!K:K,0),0),"")</f>
        <v/>
      </c>
      <c r="G234" s="68"/>
      <c r="H234" s="649"/>
      <c r="I234" s="650"/>
      <c r="J234" s="652"/>
      <c r="K234" s="169"/>
      <c r="L234" s="185"/>
      <c r="M234" s="167"/>
      <c r="N234" s="36"/>
      <c r="O234" s="203"/>
    </row>
    <row r="235" spans="1:15" ht="14.45" customHeight="1" x14ac:dyDescent="0.25">
      <c r="A235" s="25" t="str">
        <f t="shared" si="8"/>
        <v/>
      </c>
      <c r="B235" s="632">
        <f t="shared" si="9"/>
        <v>87</v>
      </c>
      <c r="C235" s="599"/>
      <c r="D235" s="591"/>
      <c r="E235" s="603"/>
      <c r="F235" s="620" t="str">
        <f>IFERROR(INDEX('Rekap Neraca'!P:P,MATCH(C235,'Rekap Neraca'!K:K,0),0),"")</f>
        <v/>
      </c>
      <c r="G235" s="68"/>
      <c r="H235" s="649"/>
      <c r="I235" s="650"/>
      <c r="J235" s="652"/>
      <c r="K235" s="169"/>
      <c r="L235" s="185"/>
      <c r="M235" s="167"/>
      <c r="N235" s="36"/>
      <c r="O235" s="203"/>
    </row>
    <row r="236" spans="1:15" ht="14.45" customHeight="1" x14ac:dyDescent="0.25">
      <c r="A236" s="25" t="str">
        <f t="shared" si="8"/>
        <v/>
      </c>
      <c r="B236" s="632">
        <f t="shared" si="9"/>
        <v>87</v>
      </c>
      <c r="C236" s="599"/>
      <c r="D236" s="591"/>
      <c r="E236" s="603"/>
      <c r="F236" s="620" t="str">
        <f>IFERROR(INDEX('Rekap Neraca'!P:P,MATCH(C236,'Rekap Neraca'!K:K,0),0),"")</f>
        <v/>
      </c>
      <c r="G236" s="68"/>
      <c r="H236" s="649"/>
      <c r="I236" s="650"/>
      <c r="J236" s="652"/>
      <c r="K236" s="169"/>
      <c r="L236" s="185"/>
      <c r="M236" s="167"/>
      <c r="N236" s="36"/>
      <c r="O236" s="203" t="str">
        <f>IFERROR(INDEX('Kode Akun 2'!D:D,MATCH(N236,'Kode Akun 2'!C:C,0),0),"")</f>
        <v/>
      </c>
    </row>
    <row r="237" spans="1:15" ht="14.45" customHeight="1" x14ac:dyDescent="0.25">
      <c r="A237" s="25" t="str">
        <f t="shared" si="8"/>
        <v/>
      </c>
      <c r="B237" s="632">
        <f t="shared" si="9"/>
        <v>87</v>
      </c>
      <c r="C237" s="599"/>
      <c r="D237" s="591"/>
      <c r="E237" s="603"/>
      <c r="F237" s="620" t="str">
        <f>IFERROR(INDEX('Rekap Neraca'!P:P,MATCH(C237,'Rekap Neraca'!K:K,0),0),"")</f>
        <v/>
      </c>
      <c r="G237" s="68"/>
      <c r="H237" s="649"/>
      <c r="I237" s="650"/>
      <c r="J237" s="652"/>
      <c r="K237" s="169"/>
      <c r="L237" s="185"/>
      <c r="M237" s="167"/>
      <c r="N237" s="36"/>
      <c r="O237" s="203" t="str">
        <f>IFERROR(INDEX('Kode Akun 2'!D:D,MATCH(N237,'Kode Akun 2'!C:C,0),0),"")</f>
        <v/>
      </c>
    </row>
    <row r="238" spans="1:15" ht="14.45" customHeight="1" x14ac:dyDescent="0.25">
      <c r="A238" s="25" t="str">
        <f t="shared" si="8"/>
        <v/>
      </c>
      <c r="B238" s="632">
        <f t="shared" si="9"/>
        <v>87</v>
      </c>
      <c r="C238" s="599"/>
      <c r="D238" s="591"/>
      <c r="E238" s="603"/>
      <c r="F238" s="620" t="str">
        <f>IFERROR(INDEX('Rekap Neraca'!P:P,MATCH(C238,'Rekap Neraca'!K:K,0),0),"")</f>
        <v/>
      </c>
      <c r="G238" s="68"/>
      <c r="H238" s="649"/>
      <c r="I238" s="650"/>
      <c r="J238" s="652"/>
      <c r="K238" s="169"/>
      <c r="L238" s="185"/>
      <c r="M238" s="167"/>
      <c r="N238" s="36"/>
      <c r="O238" s="203" t="str">
        <f>IFERROR(INDEX('Kode Akun 2'!D:D,MATCH(N238,'Kode Akun 2'!C:C,0),0),"")</f>
        <v/>
      </c>
    </row>
    <row r="239" spans="1:15" ht="14.45" customHeight="1" x14ac:dyDescent="0.25">
      <c r="A239" s="25" t="str">
        <f t="shared" si="8"/>
        <v/>
      </c>
      <c r="B239" s="632">
        <f t="shared" si="9"/>
        <v>87</v>
      </c>
      <c r="C239" s="599"/>
      <c r="D239" s="591"/>
      <c r="E239" s="603"/>
      <c r="F239" s="620" t="str">
        <f>IFERROR(INDEX('Rekap Neraca'!P:P,MATCH(C239,'Rekap Neraca'!K:K,0),0),"")</f>
        <v/>
      </c>
      <c r="G239" s="68"/>
      <c r="H239" s="649"/>
      <c r="I239" s="650"/>
      <c r="J239" s="652"/>
      <c r="K239" s="169"/>
      <c r="L239" s="185"/>
      <c r="M239" s="167"/>
      <c r="N239" s="36"/>
      <c r="O239" s="203" t="str">
        <f>IFERROR(INDEX('Kode Akun 2'!D:D,MATCH(N239,'Kode Akun 2'!C:C,0),0),"")</f>
        <v/>
      </c>
    </row>
    <row r="240" spans="1:15" ht="14.45" customHeight="1" x14ac:dyDescent="0.25">
      <c r="A240" s="25" t="str">
        <f t="shared" si="8"/>
        <v/>
      </c>
      <c r="B240" s="632">
        <f t="shared" si="9"/>
        <v>87</v>
      </c>
      <c r="C240" s="599"/>
      <c r="D240" s="591"/>
      <c r="E240" s="603"/>
      <c r="F240" s="620" t="str">
        <f>IFERROR(INDEX('Rekap Neraca'!P:P,MATCH(C240,'Rekap Neraca'!K:K,0),0),"")</f>
        <v/>
      </c>
      <c r="G240" s="68"/>
      <c r="H240" s="649"/>
      <c r="I240" s="650"/>
      <c r="J240" s="652"/>
      <c r="K240" s="169"/>
      <c r="L240" s="185"/>
      <c r="M240" s="167"/>
      <c r="N240" s="36"/>
      <c r="O240" s="203" t="str">
        <f>IFERROR(INDEX('Kode Akun 2'!D:D,MATCH(N240,'Kode Akun 2'!C:C,0),0),"")</f>
        <v/>
      </c>
    </row>
    <row r="241" spans="1:17" ht="14.45" customHeight="1" x14ac:dyDescent="0.25">
      <c r="A241" s="25" t="str">
        <f t="shared" si="8"/>
        <v/>
      </c>
      <c r="B241" s="632">
        <f t="shared" si="9"/>
        <v>87</v>
      </c>
      <c r="C241" s="599"/>
      <c r="D241" s="591"/>
      <c r="E241" s="603"/>
      <c r="F241" s="620" t="str">
        <f>IFERROR(INDEX('Rekap Neraca'!P:P,MATCH(C241,'Rekap Neraca'!K:K,0),0),"")</f>
        <v/>
      </c>
      <c r="G241" s="68"/>
      <c r="H241" s="649"/>
      <c r="I241" s="650"/>
      <c r="J241" s="652"/>
      <c r="K241" s="169"/>
      <c r="L241" s="185"/>
      <c r="M241" s="167"/>
      <c r="N241" s="36"/>
      <c r="O241" s="203" t="str">
        <f>IFERROR(INDEX('Kode Akun 2'!D:D,MATCH(N241,'Kode Akun 2'!C:C,0),0),"")</f>
        <v/>
      </c>
    </row>
    <row r="242" spans="1:17" ht="14.45" customHeight="1" x14ac:dyDescent="0.25">
      <c r="A242" s="25" t="str">
        <f t="shared" si="8"/>
        <v/>
      </c>
      <c r="B242" s="632">
        <f t="shared" si="9"/>
        <v>87</v>
      </c>
      <c r="C242" s="599"/>
      <c r="D242" s="591"/>
      <c r="E242" s="603"/>
      <c r="F242" s="620" t="str">
        <f>IFERROR(INDEX('Rekap Neraca'!P:P,MATCH(C242,'Rekap Neraca'!K:K,0),0),"")</f>
        <v/>
      </c>
      <c r="G242" s="68"/>
      <c r="H242" s="649"/>
      <c r="I242" s="650"/>
      <c r="J242" s="652"/>
      <c r="K242" s="170"/>
      <c r="L242" s="185"/>
      <c r="M242" s="167"/>
      <c r="N242" s="36"/>
      <c r="O242" s="203" t="str">
        <f>IFERROR(INDEX('Kode Akun 2'!D:D,MATCH(N242,'Kode Akun 2'!C:C,0),0),"")</f>
        <v/>
      </c>
    </row>
    <row r="243" spans="1:17" ht="23.25" x14ac:dyDescent="0.25">
      <c r="A243" s="25" t="str">
        <f t="shared" ref="A243:A271" si="10">IF(C243&lt;&gt;"",C243&amp;" - "&amp;D243,"")</f>
        <v xml:space="preserve">AKUN LABA RUGI - </v>
      </c>
      <c r="B243" s="633">
        <v>0</v>
      </c>
      <c r="C243" s="604" t="s">
        <v>1424</v>
      </c>
      <c r="D243" s="605"/>
      <c r="E243" s="606"/>
      <c r="F243" s="624"/>
      <c r="G243" s="177"/>
      <c r="H243" s="661"/>
      <c r="I243" s="662"/>
      <c r="J243" s="662"/>
      <c r="K243" s="178"/>
      <c r="L243" s="188"/>
      <c r="M243" s="176"/>
      <c r="N243" s="175"/>
      <c r="O243" s="205" t="str">
        <f>IFERROR(INDEX('Kode Akun 2'!D:D,MATCH(N243,'Kode Akun 2'!C:C,0),0),"")</f>
        <v/>
      </c>
    </row>
    <row r="244" spans="1:17" ht="14.45" customHeight="1" x14ac:dyDescent="0.25">
      <c r="A244" s="25" t="str">
        <f t="shared" si="10"/>
        <v/>
      </c>
      <c r="B244" s="632">
        <f t="shared" ref="B244:B275" si="11">IF(I244&lt;&gt;"",B243+1,B243)</f>
        <v>0</v>
      </c>
      <c r="C244" s="607"/>
      <c r="D244" s="608" t="s">
        <v>72</v>
      </c>
      <c r="E244" s="603"/>
      <c r="F244" s="620" t="str">
        <f>IFERROR(INDEX('Rekap Laba Rugi'!P:P,MATCH(C244,'Rekap Laba Rugi'!K:K,0),0),"")</f>
        <v/>
      </c>
      <c r="G244" s="68"/>
      <c r="H244" s="649"/>
      <c r="I244" s="650"/>
      <c r="J244" s="663"/>
      <c r="K244" s="165"/>
      <c r="L244" s="185"/>
      <c r="M244" s="167"/>
      <c r="N244" s="36"/>
      <c r="O244" s="203" t="str">
        <f>IFERROR(INDEX('Kode Akun 2'!D:D,MATCH(N244,'Kode Akun 2'!C:C,0),0),"")</f>
        <v/>
      </c>
    </row>
    <row r="245" spans="1:17" ht="14.45" customHeight="1" x14ac:dyDescent="0.25">
      <c r="A245" s="25" t="str">
        <f t="shared" si="10"/>
        <v>4100 - Pendapatan - Semua Produk</v>
      </c>
      <c r="B245" s="632">
        <f t="shared" si="11"/>
        <v>1</v>
      </c>
      <c r="C245" s="599">
        <v>4100</v>
      </c>
      <c r="D245" s="608" t="s">
        <v>421</v>
      </c>
      <c r="E245" s="603"/>
      <c r="F245" s="620">
        <f>IFERROR(INDEX('Rekap Laba Rugi'!P:P,MATCH(C245,'Rekap Laba Rugi'!K:K,0),0),"")</f>
        <v>0</v>
      </c>
      <c r="G245" s="68"/>
      <c r="H245" s="649" t="s">
        <v>96</v>
      </c>
      <c r="I245" s="650" t="s">
        <v>39</v>
      </c>
      <c r="J245" s="664"/>
      <c r="K245" s="166" t="s">
        <v>39</v>
      </c>
      <c r="L245" s="185" t="s">
        <v>39</v>
      </c>
      <c r="M245" s="167" t="s">
        <v>156</v>
      </c>
      <c r="N245" s="36">
        <v>4010</v>
      </c>
      <c r="O245" s="203" t="str">
        <f>IFERROR(INDEX('Kode Akun 2'!D:D,MATCH(N245,'Kode Akun 2'!C:C,0),0),"")</f>
        <v>REVENUE - All Products</v>
      </c>
      <c r="Q245" s="10" t="s">
        <v>5</v>
      </c>
    </row>
    <row r="246" spans="1:17" ht="14.45" customHeight="1" x14ac:dyDescent="0.25">
      <c r="A246" s="25" t="str">
        <f t="shared" si="10"/>
        <v>4101 - Pendapatan - Produk 1</v>
      </c>
      <c r="B246" s="632">
        <f t="shared" si="11"/>
        <v>2</v>
      </c>
      <c r="C246" s="599">
        <v>4101</v>
      </c>
      <c r="D246" s="608" t="s">
        <v>422</v>
      </c>
      <c r="E246" s="603"/>
      <c r="F246" s="620">
        <f>IFERROR(INDEX('Rekap Laba Rugi'!P:P,MATCH(C246,'Rekap Laba Rugi'!K:K,0),0),"")</f>
        <v>608400000</v>
      </c>
      <c r="G246" s="68"/>
      <c r="H246" s="649" t="s">
        <v>96</v>
      </c>
      <c r="I246" s="650" t="s">
        <v>39</v>
      </c>
      <c r="J246" s="664"/>
      <c r="K246" s="165" t="s">
        <v>39</v>
      </c>
      <c r="L246" s="185" t="s">
        <v>39</v>
      </c>
      <c r="M246" s="167" t="s">
        <v>156</v>
      </c>
      <c r="N246" s="36">
        <v>4010</v>
      </c>
      <c r="O246" s="203" t="str">
        <f>IFERROR(INDEX('Kode Akun 2'!D:D,MATCH(N246,'Kode Akun 2'!C:C,0),0),"")</f>
        <v>REVENUE - All Products</v>
      </c>
      <c r="Q246" s="10" t="s">
        <v>5</v>
      </c>
    </row>
    <row r="247" spans="1:17" ht="14.45" customHeight="1" x14ac:dyDescent="0.25">
      <c r="A247" s="25" t="str">
        <f t="shared" si="10"/>
        <v>4102 - Pendapatan - Produk 2</v>
      </c>
      <c r="B247" s="632">
        <f t="shared" si="11"/>
        <v>3</v>
      </c>
      <c r="C247" s="599">
        <v>4102</v>
      </c>
      <c r="D247" s="608" t="s">
        <v>423</v>
      </c>
      <c r="E247" s="603"/>
      <c r="F247" s="620">
        <f>IFERROR(INDEX('Rekap Laba Rugi'!P:P,MATCH(C247,'Rekap Laba Rugi'!K:K,0),0),"")</f>
        <v>0</v>
      </c>
      <c r="G247" s="68"/>
      <c r="H247" s="649" t="s">
        <v>96</v>
      </c>
      <c r="I247" s="650" t="s">
        <v>39</v>
      </c>
      <c r="J247" s="664"/>
      <c r="K247" s="165" t="s">
        <v>39</v>
      </c>
      <c r="L247" s="185" t="s">
        <v>39</v>
      </c>
      <c r="M247" s="167" t="s">
        <v>156</v>
      </c>
      <c r="N247" s="36">
        <v>4010</v>
      </c>
      <c r="O247" s="203" t="str">
        <f>IFERROR(INDEX('Kode Akun 2'!D:D,MATCH(N247,'Kode Akun 2'!C:C,0),0),"")</f>
        <v>REVENUE - All Products</v>
      </c>
    </row>
    <row r="248" spans="1:17" ht="14.45" customHeight="1" x14ac:dyDescent="0.25">
      <c r="A248" s="25" t="str">
        <f t="shared" si="10"/>
        <v>4103 - Pendapatan - Produk 3</v>
      </c>
      <c r="B248" s="632">
        <f t="shared" si="11"/>
        <v>4</v>
      </c>
      <c r="C248" s="599">
        <v>4103</v>
      </c>
      <c r="D248" s="608" t="s">
        <v>424</v>
      </c>
      <c r="E248" s="603"/>
      <c r="F248" s="620">
        <f>IFERROR(INDEX('Rekap Laba Rugi'!P:P,MATCH(C248,'Rekap Laba Rugi'!K:K,0),0),"")</f>
        <v>0</v>
      </c>
      <c r="G248" s="68"/>
      <c r="H248" s="649" t="s">
        <v>96</v>
      </c>
      <c r="I248" s="650" t="s">
        <v>39</v>
      </c>
      <c r="J248" s="664"/>
      <c r="K248" s="165" t="s">
        <v>39</v>
      </c>
      <c r="L248" s="185" t="s">
        <v>39</v>
      </c>
      <c r="M248" s="167" t="s">
        <v>156</v>
      </c>
      <c r="N248" s="36">
        <v>4010</v>
      </c>
      <c r="O248" s="203" t="str">
        <f>IFERROR(INDEX('Kode Akun 2'!D:D,MATCH(N248,'Kode Akun 2'!C:C,0),0),"")</f>
        <v>REVENUE - All Products</v>
      </c>
    </row>
    <row r="249" spans="1:17" ht="14.45" customHeight="1" x14ac:dyDescent="0.25">
      <c r="A249" s="25" t="str">
        <f t="shared" si="10"/>
        <v>4200 - Diskon Penjualan - Semua Produk</v>
      </c>
      <c r="B249" s="632">
        <f t="shared" si="11"/>
        <v>5</v>
      </c>
      <c r="C249" s="599">
        <v>4200</v>
      </c>
      <c r="D249" s="608" t="s">
        <v>425</v>
      </c>
      <c r="E249" s="603"/>
      <c r="F249" s="620">
        <f>IFERROR(INDEX('Rekap Laba Rugi'!P:P,MATCH(C249,'Rekap Laba Rugi'!K:K,0),0),"")</f>
        <v>0</v>
      </c>
      <c r="G249" s="68"/>
      <c r="H249" s="649" t="s">
        <v>96</v>
      </c>
      <c r="I249" s="650" t="s">
        <v>39</v>
      </c>
      <c r="J249" s="664"/>
      <c r="K249" s="165" t="s">
        <v>39</v>
      </c>
      <c r="L249" s="185" t="s">
        <v>39</v>
      </c>
      <c r="M249" s="167" t="s">
        <v>156</v>
      </c>
      <c r="N249" s="36">
        <v>4050</v>
      </c>
      <c r="O249" s="203" t="str">
        <f>IFERROR(INDEX('Kode Akun 2'!D:D,MATCH(N249,'Kode Akun 2'!C:C,0),0),"")</f>
        <v>Sales Discounts - All Products</v>
      </c>
    </row>
    <row r="250" spans="1:17" ht="14.45" customHeight="1" x14ac:dyDescent="0.25">
      <c r="A250" s="25" t="str">
        <f t="shared" si="10"/>
        <v>4201 - Diskon Penjualan - Produk 1</v>
      </c>
      <c r="B250" s="632">
        <f t="shared" si="11"/>
        <v>6</v>
      </c>
      <c r="C250" s="599">
        <v>4201</v>
      </c>
      <c r="D250" s="608" t="s">
        <v>426</v>
      </c>
      <c r="E250" s="603"/>
      <c r="F250" s="620">
        <f>IFERROR(INDEX('Rekap Laba Rugi'!P:P,MATCH(C250,'Rekap Laba Rugi'!K:K,0),0),"")</f>
        <v>-2400000</v>
      </c>
      <c r="G250" s="68"/>
      <c r="H250" s="649" t="s">
        <v>95</v>
      </c>
      <c r="I250" s="650" t="s">
        <v>39</v>
      </c>
      <c r="J250" s="664"/>
      <c r="K250" s="165" t="s">
        <v>39</v>
      </c>
      <c r="L250" s="185" t="s">
        <v>39</v>
      </c>
      <c r="M250" s="167" t="s">
        <v>156</v>
      </c>
      <c r="N250" s="36">
        <v>4050</v>
      </c>
      <c r="O250" s="203" t="str">
        <f>IFERROR(INDEX('Kode Akun 2'!D:D,MATCH(N250,'Kode Akun 2'!C:C,0),0),"")</f>
        <v>Sales Discounts - All Products</v>
      </c>
      <c r="Q250" s="10" t="s">
        <v>5</v>
      </c>
    </row>
    <row r="251" spans="1:17" ht="14.45" customHeight="1" x14ac:dyDescent="0.25">
      <c r="A251" s="25" t="str">
        <f t="shared" si="10"/>
        <v>4202 - Diskon Penjualan - Produk 2</v>
      </c>
      <c r="B251" s="632">
        <f t="shared" si="11"/>
        <v>7</v>
      </c>
      <c r="C251" s="599">
        <v>4202</v>
      </c>
      <c r="D251" s="608" t="s">
        <v>427</v>
      </c>
      <c r="E251" s="603"/>
      <c r="F251" s="620">
        <f>IFERROR(INDEX('Rekap Laba Rugi'!P:P,MATCH(C251,'Rekap Laba Rugi'!K:K,0),0),"")</f>
        <v>0</v>
      </c>
      <c r="G251" s="68"/>
      <c r="H251" s="649" t="s">
        <v>95</v>
      </c>
      <c r="I251" s="650" t="s">
        <v>39</v>
      </c>
      <c r="J251" s="664"/>
      <c r="K251" s="165" t="s">
        <v>39</v>
      </c>
      <c r="L251" s="185" t="s">
        <v>39</v>
      </c>
      <c r="M251" s="167" t="s">
        <v>156</v>
      </c>
      <c r="N251" s="36">
        <v>4050</v>
      </c>
      <c r="O251" s="203" t="str">
        <f>IFERROR(INDEX('Kode Akun 2'!D:D,MATCH(N251,'Kode Akun 2'!C:C,0),0),"")</f>
        <v>Sales Discounts - All Products</v>
      </c>
      <c r="Q251" s="10" t="s">
        <v>5</v>
      </c>
    </row>
    <row r="252" spans="1:17" ht="14.45" customHeight="1" x14ac:dyDescent="0.25">
      <c r="A252" s="25" t="str">
        <f t="shared" si="10"/>
        <v>4203 - Diskon Penjualan - Produk 3</v>
      </c>
      <c r="B252" s="632">
        <f t="shared" si="11"/>
        <v>8</v>
      </c>
      <c r="C252" s="599">
        <v>4203</v>
      </c>
      <c r="D252" s="608" t="s">
        <v>428</v>
      </c>
      <c r="E252" s="603"/>
      <c r="F252" s="620">
        <f>IFERROR(INDEX('Rekap Laba Rugi'!P:P,MATCH(C252,'Rekap Laba Rugi'!K:K,0),0),"")</f>
        <v>0</v>
      </c>
      <c r="G252" s="68"/>
      <c r="H252" s="649" t="s">
        <v>95</v>
      </c>
      <c r="I252" s="650" t="s">
        <v>39</v>
      </c>
      <c r="J252" s="664"/>
      <c r="K252" s="165" t="s">
        <v>39</v>
      </c>
      <c r="L252" s="185" t="s">
        <v>39</v>
      </c>
      <c r="M252" s="167" t="s">
        <v>156</v>
      </c>
      <c r="N252" s="36">
        <v>4050</v>
      </c>
      <c r="O252" s="203" t="str">
        <f>IFERROR(INDEX('Kode Akun 2'!D:D,MATCH(N252,'Kode Akun 2'!C:C,0),0),"")</f>
        <v>Sales Discounts - All Products</v>
      </c>
      <c r="Q252" s="10" t="s">
        <v>5</v>
      </c>
    </row>
    <row r="253" spans="1:17" ht="14.45" customHeight="1" x14ac:dyDescent="0.25">
      <c r="A253" s="25" t="str">
        <f t="shared" si="10"/>
        <v>4300 - Pendapatan Jasa</v>
      </c>
      <c r="B253" s="632">
        <f t="shared" si="11"/>
        <v>9</v>
      </c>
      <c r="C253" s="599">
        <v>4300</v>
      </c>
      <c r="D253" s="608" t="s">
        <v>429</v>
      </c>
      <c r="E253" s="603"/>
      <c r="F253" s="620">
        <f>IFERROR(INDEX('Rekap Laba Rugi'!P:P,MATCH(C253,'Rekap Laba Rugi'!K:K,0),0),"")</f>
        <v>0</v>
      </c>
      <c r="G253" s="68"/>
      <c r="H253" s="649" t="s">
        <v>96</v>
      </c>
      <c r="I253" s="650" t="s">
        <v>39</v>
      </c>
      <c r="J253" s="664"/>
      <c r="K253" s="165" t="s">
        <v>39</v>
      </c>
      <c r="L253" s="185" t="s">
        <v>39</v>
      </c>
      <c r="M253" s="167" t="s">
        <v>156</v>
      </c>
      <c r="N253" s="36">
        <v>4010</v>
      </c>
      <c r="O253" s="203" t="str">
        <f>IFERROR(INDEX('Kode Akun 2'!D:D,MATCH(N253,'Kode Akun 2'!C:C,0),0),"")</f>
        <v>REVENUE - All Products</v>
      </c>
      <c r="Q253" s="10" t="s">
        <v>5</v>
      </c>
    </row>
    <row r="254" spans="1:17" ht="14.45" customHeight="1" x14ac:dyDescent="0.25">
      <c r="A254" s="25" t="str">
        <f t="shared" si="10"/>
        <v>4310 - Pendapatan Bunga</v>
      </c>
      <c r="B254" s="632">
        <f t="shared" si="11"/>
        <v>10</v>
      </c>
      <c r="C254" s="599">
        <v>4310</v>
      </c>
      <c r="D254" s="608" t="s">
        <v>138</v>
      </c>
      <c r="E254" s="603"/>
      <c r="F254" s="620">
        <f>IFERROR(INDEX('Rekap Laba Rugi'!P:P,MATCH(C254,'Rekap Laba Rugi'!K:K,0),0),"")</f>
        <v>0</v>
      </c>
      <c r="G254" s="68"/>
      <c r="H254" s="649" t="s">
        <v>96</v>
      </c>
      <c r="I254" s="650" t="s">
        <v>39</v>
      </c>
      <c r="J254" s="664"/>
      <c r="K254" s="165" t="s">
        <v>39</v>
      </c>
      <c r="L254" s="185" t="s">
        <v>39</v>
      </c>
      <c r="M254" s="167" t="s">
        <v>156</v>
      </c>
      <c r="N254" s="36">
        <v>4010</v>
      </c>
      <c r="O254" s="203" t="str">
        <f>IFERROR(INDEX('Kode Akun 2'!D:D,MATCH(N254,'Kode Akun 2'!C:C,0),0),"")</f>
        <v>REVENUE - All Products</v>
      </c>
      <c r="Q254" s="10" t="s">
        <v>5</v>
      </c>
    </row>
    <row r="255" spans="1:17" ht="14.45" customHeight="1" x14ac:dyDescent="0.25">
      <c r="A255" s="25" t="str">
        <f t="shared" si="10"/>
        <v>4320 - Pendapatan Komisi</v>
      </c>
      <c r="B255" s="632">
        <f t="shared" si="11"/>
        <v>11</v>
      </c>
      <c r="C255" s="599">
        <v>4320</v>
      </c>
      <c r="D255" s="608" t="s">
        <v>430</v>
      </c>
      <c r="E255" s="603"/>
      <c r="F255" s="620">
        <f>IFERROR(INDEX('Rekap Laba Rugi'!P:P,MATCH(C255,'Rekap Laba Rugi'!K:K,0),0),"")</f>
        <v>0</v>
      </c>
      <c r="G255" s="68"/>
      <c r="H255" s="649" t="s">
        <v>96</v>
      </c>
      <c r="I255" s="650" t="s">
        <v>39</v>
      </c>
      <c r="J255" s="664"/>
      <c r="K255" s="165" t="s">
        <v>39</v>
      </c>
      <c r="L255" s="185" t="s">
        <v>39</v>
      </c>
      <c r="M255" s="167" t="s">
        <v>156</v>
      </c>
      <c r="N255" s="36">
        <v>4010</v>
      </c>
      <c r="O255" s="203" t="str">
        <f>IFERROR(INDEX('Kode Akun 2'!D:D,MATCH(N255,'Kode Akun 2'!C:C,0),0),"")</f>
        <v>REVENUE - All Products</v>
      </c>
      <c r="Q255" s="10" t="s">
        <v>5</v>
      </c>
    </row>
    <row r="256" spans="1:17" ht="14.45" customHeight="1" x14ac:dyDescent="0.25">
      <c r="A256" s="25" t="str">
        <f t="shared" si="10"/>
        <v>4330 - Pendapatan Denda/Penalti</v>
      </c>
      <c r="B256" s="632">
        <f t="shared" si="11"/>
        <v>12</v>
      </c>
      <c r="C256" s="599">
        <v>4330</v>
      </c>
      <c r="D256" s="608" t="s">
        <v>431</v>
      </c>
      <c r="E256" s="603"/>
      <c r="F256" s="620">
        <f>IFERROR(INDEX('Rekap Laba Rugi'!P:P,MATCH(C256,'Rekap Laba Rugi'!K:K,0),0),"")</f>
        <v>0</v>
      </c>
      <c r="G256" s="68"/>
      <c r="H256" s="649" t="s">
        <v>96</v>
      </c>
      <c r="I256" s="650" t="s">
        <v>39</v>
      </c>
      <c r="J256" s="664"/>
      <c r="K256" s="165" t="s">
        <v>39</v>
      </c>
      <c r="L256" s="185" t="s">
        <v>39</v>
      </c>
      <c r="M256" s="167" t="s">
        <v>156</v>
      </c>
      <c r="N256" s="36">
        <v>4010</v>
      </c>
      <c r="O256" s="203" t="str">
        <f>IFERROR(INDEX('Kode Akun 2'!D:D,MATCH(N256,'Kode Akun 2'!C:C,0),0),"")</f>
        <v>REVENUE - All Products</v>
      </c>
      <c r="Q256" s="10" t="s">
        <v>5</v>
      </c>
    </row>
    <row r="257" spans="1:17" ht="14.45" customHeight="1" x14ac:dyDescent="0.25">
      <c r="A257" s="25" t="str">
        <f t="shared" si="10"/>
        <v>4340 - Pendapatan Ongkos Kirim</v>
      </c>
      <c r="B257" s="632">
        <f t="shared" si="11"/>
        <v>13</v>
      </c>
      <c r="C257" s="599">
        <v>4340</v>
      </c>
      <c r="D257" s="608" t="s">
        <v>432</v>
      </c>
      <c r="E257" s="603"/>
      <c r="F257" s="620">
        <f>IFERROR(INDEX('Rekap Laba Rugi'!P:P,MATCH(C257,'Rekap Laba Rugi'!K:K,0),0),"")</f>
        <v>360000</v>
      </c>
      <c r="G257" s="68"/>
      <c r="H257" s="649" t="s">
        <v>96</v>
      </c>
      <c r="I257" s="650" t="s">
        <v>39</v>
      </c>
      <c r="J257" s="664"/>
      <c r="K257" s="165" t="s">
        <v>39</v>
      </c>
      <c r="L257" s="185" t="s">
        <v>39</v>
      </c>
      <c r="M257" s="167" t="s">
        <v>156</v>
      </c>
      <c r="N257" s="36">
        <v>4010</v>
      </c>
      <c r="O257" s="203" t="str">
        <f>IFERROR(INDEX('Kode Akun 2'!D:D,MATCH(N257,'Kode Akun 2'!C:C,0),0),"")</f>
        <v>REVENUE - All Products</v>
      </c>
      <c r="Q257" s="10" t="s">
        <v>5</v>
      </c>
    </row>
    <row r="258" spans="1:17" ht="14.45" customHeight="1" x14ac:dyDescent="0.25">
      <c r="A258" s="25" t="str">
        <f t="shared" si="10"/>
        <v>4350 - Pendapatan Lain-Lain</v>
      </c>
      <c r="B258" s="632">
        <f t="shared" si="11"/>
        <v>14</v>
      </c>
      <c r="C258" s="599">
        <v>4350</v>
      </c>
      <c r="D258" s="608" t="s">
        <v>137</v>
      </c>
      <c r="E258" s="603"/>
      <c r="F258" s="620">
        <f>IFERROR(INDEX('Rekap Laba Rugi'!P:P,MATCH(C258,'Rekap Laba Rugi'!K:K,0),0),"")</f>
        <v>0</v>
      </c>
      <c r="G258" s="68"/>
      <c r="H258" s="649" t="s">
        <v>96</v>
      </c>
      <c r="I258" s="650" t="s">
        <v>39</v>
      </c>
      <c r="J258" s="664"/>
      <c r="K258" s="165" t="s">
        <v>39</v>
      </c>
      <c r="L258" s="185" t="s">
        <v>39</v>
      </c>
      <c r="M258" s="167" t="s">
        <v>156</v>
      </c>
      <c r="N258" s="36">
        <v>4010</v>
      </c>
      <c r="O258" s="203" t="str">
        <f>IFERROR(INDEX('Kode Akun 2'!D:D,MATCH(N258,'Kode Akun 2'!C:C,0),0),"")</f>
        <v>REVENUE - All Products</v>
      </c>
    </row>
    <row r="259" spans="1:17" ht="14.45" customHeight="1" x14ac:dyDescent="0.25">
      <c r="A259" s="25" t="str">
        <f t="shared" si="10"/>
        <v/>
      </c>
      <c r="B259" s="632">
        <f t="shared" si="11"/>
        <v>14</v>
      </c>
      <c r="C259" s="599"/>
      <c r="D259" s="608"/>
      <c r="E259" s="603"/>
      <c r="F259" s="620" t="str">
        <f>IFERROR(INDEX('Rekap Laba Rugi'!P:P,MATCH(C259,'Rekap Laba Rugi'!K:K,0),0),"")</f>
        <v/>
      </c>
      <c r="G259" s="68"/>
      <c r="H259" s="649"/>
      <c r="I259" s="650"/>
      <c r="J259" s="664"/>
      <c r="K259" s="165"/>
      <c r="L259" s="185"/>
      <c r="M259" s="167"/>
      <c r="N259" s="36"/>
      <c r="O259" s="203" t="str">
        <f>IFERROR(INDEX('Kode Akun 2'!D:D,MATCH(N259,'Kode Akun 2'!C:C,0),0),"")</f>
        <v/>
      </c>
    </row>
    <row r="260" spans="1:17" ht="14.45" customHeight="1" x14ac:dyDescent="0.25">
      <c r="A260" s="25" t="str">
        <f t="shared" si="10"/>
        <v/>
      </c>
      <c r="B260" s="632">
        <f t="shared" si="11"/>
        <v>14</v>
      </c>
      <c r="C260" s="599"/>
      <c r="D260" s="608"/>
      <c r="E260" s="603"/>
      <c r="F260" s="620" t="str">
        <f>IFERROR(INDEX('Rekap Laba Rugi'!P:P,MATCH(C260,'Rekap Laba Rugi'!K:K,0),0),"")</f>
        <v/>
      </c>
      <c r="G260" s="68"/>
      <c r="H260" s="649"/>
      <c r="I260" s="650"/>
      <c r="J260" s="664"/>
      <c r="K260" s="165"/>
      <c r="L260" s="185"/>
      <c r="M260" s="167"/>
      <c r="N260" s="36"/>
      <c r="O260" s="203" t="str">
        <f>IFERROR(INDEX('Kode Akun 2'!D:D,MATCH(N260,'Kode Akun 2'!C:C,0),0),"")</f>
        <v/>
      </c>
    </row>
    <row r="261" spans="1:17" ht="14.45" customHeight="1" x14ac:dyDescent="0.25">
      <c r="A261" s="25" t="str">
        <f t="shared" si="10"/>
        <v/>
      </c>
      <c r="B261" s="632">
        <f t="shared" si="11"/>
        <v>14</v>
      </c>
      <c r="C261" s="599"/>
      <c r="D261" s="608"/>
      <c r="E261" s="603"/>
      <c r="F261" s="620" t="str">
        <f>IFERROR(INDEX('Rekap Laba Rugi'!P:P,MATCH(C261,'Rekap Laba Rugi'!K:K,0),0),"")</f>
        <v/>
      </c>
      <c r="G261" s="68"/>
      <c r="H261" s="649"/>
      <c r="I261" s="650"/>
      <c r="J261" s="664"/>
      <c r="K261" s="165"/>
      <c r="L261" s="185"/>
      <c r="M261" s="167"/>
      <c r="N261" s="36"/>
      <c r="O261" s="203" t="str">
        <f>IFERROR(INDEX('Kode Akun 2'!D:D,MATCH(N261,'Kode Akun 2'!C:C,0),0),"")</f>
        <v/>
      </c>
    </row>
    <row r="262" spans="1:17" ht="14.45" customHeight="1" x14ac:dyDescent="0.25">
      <c r="A262" s="25" t="str">
        <f t="shared" si="10"/>
        <v/>
      </c>
      <c r="B262" s="632">
        <f t="shared" si="11"/>
        <v>14</v>
      </c>
      <c r="C262" s="599"/>
      <c r="D262" s="608"/>
      <c r="E262" s="603"/>
      <c r="F262" s="620" t="str">
        <f>IFERROR(INDEX('Rekap Laba Rugi'!P:P,MATCH(C262,'Rekap Laba Rugi'!K:K,0),0),"")</f>
        <v/>
      </c>
      <c r="G262" s="68"/>
      <c r="H262" s="649"/>
      <c r="I262" s="650"/>
      <c r="J262" s="664"/>
      <c r="K262" s="165"/>
      <c r="L262" s="185"/>
      <c r="M262" s="167"/>
      <c r="N262" s="36"/>
      <c r="O262" s="203" t="str">
        <f>IFERROR(INDEX('Kode Akun 2'!D:D,MATCH(N262,'Kode Akun 2'!C:C,0),0),"")</f>
        <v/>
      </c>
    </row>
    <row r="263" spans="1:17" ht="14.45" customHeight="1" x14ac:dyDescent="0.25">
      <c r="A263" s="25" t="str">
        <f t="shared" si="10"/>
        <v/>
      </c>
      <c r="B263" s="632">
        <f t="shared" si="11"/>
        <v>14</v>
      </c>
      <c r="C263" s="607"/>
      <c r="D263" s="609"/>
      <c r="E263" s="603"/>
      <c r="F263" s="620" t="str">
        <f>IFERROR(INDEX('Rekap Laba Rugi'!P:P,MATCH(C263,'Rekap Laba Rugi'!K:K,0),0),"")</f>
        <v/>
      </c>
      <c r="G263" s="68"/>
      <c r="H263" s="649"/>
      <c r="I263" s="650"/>
      <c r="J263" s="664"/>
      <c r="K263" s="165"/>
      <c r="L263" s="185"/>
      <c r="M263" s="167"/>
      <c r="N263" s="36"/>
      <c r="O263" s="203" t="str">
        <f>IFERROR(INDEX('Kode Akun 2'!D:D,MATCH(N263,'Kode Akun 2'!C:C,0),0),"")</f>
        <v/>
      </c>
      <c r="Q263" s="10" t="s">
        <v>5</v>
      </c>
    </row>
    <row r="264" spans="1:17" ht="14.45" customHeight="1" x14ac:dyDescent="0.25">
      <c r="A264" s="25" t="str">
        <f t="shared" si="10"/>
        <v/>
      </c>
      <c r="B264" s="632">
        <f t="shared" si="11"/>
        <v>14</v>
      </c>
      <c r="C264" s="599"/>
      <c r="D264" s="608"/>
      <c r="E264" s="603"/>
      <c r="F264" s="620" t="str">
        <f>IFERROR(INDEX('Rekap Laba Rugi'!P:P,MATCH(C264,'Rekap Laba Rugi'!K:K,0),0),"")</f>
        <v/>
      </c>
      <c r="G264" s="68"/>
      <c r="H264" s="649"/>
      <c r="I264" s="650"/>
      <c r="J264" s="664"/>
      <c r="K264" s="165"/>
      <c r="L264" s="185"/>
      <c r="M264" s="167"/>
      <c r="N264" s="36"/>
      <c r="O264" s="203" t="str">
        <f>IFERROR(INDEX('Kode Akun 2'!D:D,MATCH(N264,'Kode Akun 2'!C:C,0),0),"")</f>
        <v/>
      </c>
      <c r="Q264" s="10" t="s">
        <v>5</v>
      </c>
    </row>
    <row r="265" spans="1:17" ht="14.45" customHeight="1" x14ac:dyDescent="0.25">
      <c r="A265" s="25" t="str">
        <f t="shared" si="10"/>
        <v/>
      </c>
      <c r="B265" s="632">
        <f t="shared" si="11"/>
        <v>14</v>
      </c>
      <c r="C265" s="599"/>
      <c r="D265" s="608"/>
      <c r="E265" s="603"/>
      <c r="F265" s="620" t="str">
        <f>IFERROR(INDEX('Rekap Laba Rugi'!P:P,MATCH(C265,'Rekap Laba Rugi'!K:K,0),0),"")</f>
        <v/>
      </c>
      <c r="G265" s="68"/>
      <c r="H265" s="649"/>
      <c r="I265" s="650"/>
      <c r="J265" s="664"/>
      <c r="K265" s="165"/>
      <c r="L265" s="185"/>
      <c r="M265" s="167"/>
      <c r="N265" s="36"/>
      <c r="O265" s="203" t="str">
        <f>IFERROR(INDEX('Kode Akun 2'!D:D,MATCH(N265,'Kode Akun 2'!C:C,0),0),"")</f>
        <v/>
      </c>
      <c r="Q265" s="10" t="s">
        <v>5</v>
      </c>
    </row>
    <row r="266" spans="1:17" ht="14.45" customHeight="1" x14ac:dyDescent="0.25">
      <c r="A266" s="25" t="str">
        <f t="shared" si="10"/>
        <v/>
      </c>
      <c r="B266" s="632">
        <f t="shared" si="11"/>
        <v>14</v>
      </c>
      <c r="C266" s="599"/>
      <c r="D266" s="608"/>
      <c r="E266" s="603"/>
      <c r="F266" s="620" t="str">
        <f>IFERROR(INDEX('Rekap Laba Rugi'!P:P,MATCH(C266,'Rekap Laba Rugi'!K:K,0),0),"")</f>
        <v/>
      </c>
      <c r="G266" s="68"/>
      <c r="H266" s="649"/>
      <c r="I266" s="650"/>
      <c r="J266" s="664"/>
      <c r="K266" s="165"/>
      <c r="L266" s="185"/>
      <c r="M266" s="167"/>
      <c r="N266" s="36"/>
      <c r="O266" s="203" t="str">
        <f>IFERROR(INDEX('Kode Akun 2'!D:D,MATCH(N266,'Kode Akun 2'!C:C,0),0),"")</f>
        <v/>
      </c>
    </row>
    <row r="267" spans="1:17" ht="14.45" customHeight="1" x14ac:dyDescent="0.25">
      <c r="A267" s="25" t="str">
        <f t="shared" si="10"/>
        <v/>
      </c>
      <c r="B267" s="632">
        <f t="shared" si="11"/>
        <v>14</v>
      </c>
      <c r="C267" s="599"/>
      <c r="D267" s="608"/>
      <c r="E267" s="603"/>
      <c r="F267" s="620" t="str">
        <f>IFERROR(INDEX('Rekap Laba Rugi'!P:P,MATCH(C267,'Rekap Laba Rugi'!K:K,0),0),"")</f>
        <v/>
      </c>
      <c r="G267" s="68"/>
      <c r="H267" s="649"/>
      <c r="I267" s="650"/>
      <c r="J267" s="664"/>
      <c r="K267" s="165"/>
      <c r="L267" s="185"/>
      <c r="M267" s="167"/>
      <c r="N267" s="36"/>
      <c r="O267" s="203" t="str">
        <f>IFERROR(INDEX('Kode Akun 2'!D:D,MATCH(N267,'Kode Akun 2'!C:C,0),0),"")</f>
        <v/>
      </c>
    </row>
    <row r="268" spans="1:17" ht="14.45" customHeight="1" x14ac:dyDescent="0.25">
      <c r="A268" s="25" t="str">
        <f t="shared" si="10"/>
        <v/>
      </c>
      <c r="B268" s="632">
        <f t="shared" si="11"/>
        <v>14</v>
      </c>
      <c r="C268" s="599"/>
      <c r="D268" s="608"/>
      <c r="E268" s="603"/>
      <c r="F268" s="620" t="str">
        <f>IFERROR(INDEX('Rekap Laba Rugi'!P:P,MATCH(C268,'Rekap Laba Rugi'!K:K,0),0),"")</f>
        <v/>
      </c>
      <c r="G268" s="68"/>
      <c r="H268" s="649"/>
      <c r="I268" s="650"/>
      <c r="J268" s="664"/>
      <c r="K268" s="165"/>
      <c r="L268" s="185"/>
      <c r="M268" s="167"/>
      <c r="N268" s="36"/>
      <c r="O268" s="203" t="str">
        <f>IFERROR(INDEX('Kode Akun 2'!D:D,MATCH(N268,'Kode Akun 2'!C:C,0),0),"")</f>
        <v/>
      </c>
    </row>
    <row r="269" spans="1:17" ht="14.45" customHeight="1" x14ac:dyDescent="0.25">
      <c r="A269" s="25" t="str">
        <f t="shared" si="10"/>
        <v/>
      </c>
      <c r="B269" s="632">
        <f t="shared" si="11"/>
        <v>14</v>
      </c>
      <c r="C269" s="607"/>
      <c r="D269" s="609"/>
      <c r="E269" s="603"/>
      <c r="F269" s="620" t="str">
        <f>IFERROR(INDEX('Rekap Laba Rugi'!P:P,MATCH(C269,'Rekap Laba Rugi'!K:K,0),0),"")</f>
        <v/>
      </c>
      <c r="G269" s="68"/>
      <c r="H269" s="649"/>
      <c r="I269" s="650"/>
      <c r="J269" s="664"/>
      <c r="K269" s="165"/>
      <c r="L269" s="185"/>
      <c r="M269" s="167"/>
      <c r="N269" s="36"/>
      <c r="O269" s="203" t="str">
        <f>IFERROR(INDEX('Kode Akun 2'!D:D,MATCH(N269,'Kode Akun 2'!C:C,0),0),"")</f>
        <v/>
      </c>
    </row>
    <row r="270" spans="1:17" ht="14.45" customHeight="1" x14ac:dyDescent="0.25">
      <c r="A270" s="25" t="str">
        <f t="shared" si="10"/>
        <v/>
      </c>
      <c r="B270" s="632">
        <f t="shared" si="11"/>
        <v>14</v>
      </c>
      <c r="C270" s="599"/>
      <c r="D270" s="608"/>
      <c r="E270" s="603"/>
      <c r="F270" s="620" t="str">
        <f>IFERROR(INDEX('Rekap Laba Rugi'!P:P,MATCH(C270,'Rekap Laba Rugi'!K:K,0),0),"")</f>
        <v/>
      </c>
      <c r="G270" s="68"/>
      <c r="H270" s="649"/>
      <c r="I270" s="650"/>
      <c r="J270" s="664"/>
      <c r="K270" s="165"/>
      <c r="L270" s="185"/>
      <c r="M270" s="167"/>
      <c r="N270" s="36"/>
      <c r="O270" s="203" t="str">
        <f>IFERROR(INDEX('Kode Akun 2'!D:D,MATCH(N270,'Kode Akun 2'!C:C,0),0),"")</f>
        <v/>
      </c>
    </row>
    <row r="271" spans="1:17" ht="14.45" customHeight="1" x14ac:dyDescent="0.25">
      <c r="A271" s="25" t="str">
        <f t="shared" si="10"/>
        <v/>
      </c>
      <c r="B271" s="632">
        <f t="shared" si="11"/>
        <v>14</v>
      </c>
      <c r="C271" s="599"/>
      <c r="D271" s="608"/>
      <c r="E271" s="603"/>
      <c r="F271" s="620" t="str">
        <f>IFERROR(INDEX('Rekap Laba Rugi'!P:P,MATCH(C271,'Rekap Laba Rugi'!K:K,0),0),"")</f>
        <v/>
      </c>
      <c r="G271" s="68"/>
      <c r="H271" s="649"/>
      <c r="I271" s="650"/>
      <c r="J271" s="664"/>
      <c r="K271" s="165"/>
      <c r="L271" s="185"/>
      <c r="M271" s="167"/>
      <c r="N271" s="36"/>
      <c r="O271" s="203" t="str">
        <f>IFERROR(INDEX('Kode Akun 2'!D:D,MATCH(N271,'Kode Akun 2'!C:C,0),0),"")</f>
        <v/>
      </c>
    </row>
    <row r="272" spans="1:17" ht="14.45" customHeight="1" x14ac:dyDescent="0.25">
      <c r="A272" s="25" t="str">
        <f t="shared" ref="A272:A335" si="12">IF(C272&lt;&gt;"",C272&amp;" - "&amp;D272,"")</f>
        <v/>
      </c>
      <c r="B272" s="632">
        <f t="shared" si="11"/>
        <v>14</v>
      </c>
      <c r="C272" s="599"/>
      <c r="D272" s="608" t="s">
        <v>288</v>
      </c>
      <c r="E272" s="603"/>
      <c r="F272" s="620" t="str">
        <f>IFERROR(INDEX('Rekap Laba Rugi'!P:P,MATCH(C272,'Rekap Laba Rugi'!K:K,0),0),"")</f>
        <v/>
      </c>
      <c r="G272" s="68"/>
      <c r="H272" s="649"/>
      <c r="I272" s="650"/>
      <c r="J272" s="664"/>
      <c r="K272" s="165"/>
      <c r="L272" s="185"/>
      <c r="M272" s="167"/>
      <c r="N272" s="36"/>
      <c r="O272" s="203" t="str">
        <f>IFERROR(INDEX('Kode Akun 2'!D:D,MATCH(N272,'Kode Akun 2'!C:C,0),0),"")</f>
        <v/>
      </c>
    </row>
    <row r="273" spans="1:15" ht="14.45" customHeight="1" x14ac:dyDescent="0.25">
      <c r="A273" s="25" t="str">
        <f t="shared" si="12"/>
        <v>5100 - HPP - Barang Jadi</v>
      </c>
      <c r="B273" s="632">
        <f t="shared" si="11"/>
        <v>15</v>
      </c>
      <c r="C273" s="599">
        <v>5100</v>
      </c>
      <c r="D273" s="608" t="s">
        <v>433</v>
      </c>
      <c r="E273" s="603"/>
      <c r="F273" s="620">
        <f>IFERROR(INDEX('Rekap Laba Rugi'!P:P,MATCH(C273,'Rekap Laba Rugi'!K:K,0),0),"")</f>
        <v>-185000000</v>
      </c>
      <c r="G273" s="68"/>
      <c r="H273" s="649" t="s">
        <v>95</v>
      </c>
      <c r="I273" s="650" t="s">
        <v>40</v>
      </c>
      <c r="J273" s="664"/>
      <c r="K273" s="165" t="s">
        <v>134</v>
      </c>
      <c r="L273" s="185" t="s">
        <v>134</v>
      </c>
      <c r="M273" s="167"/>
      <c r="N273" s="36">
        <v>5010</v>
      </c>
      <c r="O273" s="203" t="str">
        <f>IFERROR(INDEX('Kode Akun 2'!D:D,MATCH(N273,'Kode Akun 2'!C:C,0),0),"")</f>
        <v>COGS - All Products</v>
      </c>
    </row>
    <row r="274" spans="1:15" ht="14.45" customHeight="1" x14ac:dyDescent="0.25">
      <c r="A274" s="25" t="str">
        <f t="shared" si="12"/>
        <v>5110 - HPP - Pembelian Barang Jadi</v>
      </c>
      <c r="B274" s="632">
        <f t="shared" si="11"/>
        <v>16</v>
      </c>
      <c r="C274" s="599">
        <v>5110</v>
      </c>
      <c r="D274" s="608" t="s">
        <v>434</v>
      </c>
      <c r="E274" s="603"/>
      <c r="F274" s="620">
        <f>IFERROR(INDEX('Rekap Laba Rugi'!P:P,MATCH(C274,'Rekap Laba Rugi'!K:K,0),0),"")</f>
        <v>0</v>
      </c>
      <c r="G274" s="68"/>
      <c r="H274" s="649" t="s">
        <v>95</v>
      </c>
      <c r="I274" s="650" t="s">
        <v>40</v>
      </c>
      <c r="J274" s="664"/>
      <c r="K274" s="165" t="s">
        <v>134</v>
      </c>
      <c r="L274" s="185" t="s">
        <v>134</v>
      </c>
      <c r="M274" s="167"/>
      <c r="N274" s="36">
        <v>5010</v>
      </c>
      <c r="O274" s="203" t="str">
        <f>IFERROR(INDEX('Kode Akun 2'!D:D,MATCH(N274,'Kode Akun 2'!C:C,0),0),"")</f>
        <v>COGS - All Products</v>
      </c>
    </row>
    <row r="275" spans="1:15" ht="14.45" customHeight="1" x14ac:dyDescent="0.25">
      <c r="A275" s="25" t="str">
        <f t="shared" si="12"/>
        <v>5120 - HPP - Barang Selesai Produksi</v>
      </c>
      <c r="B275" s="632">
        <f t="shared" si="11"/>
        <v>17</v>
      </c>
      <c r="C275" s="599">
        <v>5120</v>
      </c>
      <c r="D275" s="608" t="s">
        <v>435</v>
      </c>
      <c r="E275" s="603"/>
      <c r="F275" s="620">
        <f>IFERROR(INDEX('Rekap Laba Rugi'!P:P,MATCH(C275,'Rekap Laba Rugi'!K:K,0),0),"")</f>
        <v>0</v>
      </c>
      <c r="G275" s="68"/>
      <c r="H275" s="649" t="s">
        <v>95</v>
      </c>
      <c r="I275" s="650" t="s">
        <v>40</v>
      </c>
      <c r="J275" s="664"/>
      <c r="K275" s="165" t="s">
        <v>134</v>
      </c>
      <c r="L275" s="185" t="s">
        <v>134</v>
      </c>
      <c r="M275" s="167"/>
      <c r="N275" s="36">
        <v>5010</v>
      </c>
      <c r="O275" s="203" t="str">
        <f>IFERROR(INDEX('Kode Akun 2'!D:D,MATCH(N275,'Kode Akun 2'!C:C,0),0),"")</f>
        <v>COGS - All Products</v>
      </c>
    </row>
    <row r="276" spans="1:15" ht="14.45" customHeight="1" x14ac:dyDescent="0.25">
      <c r="A276" s="25" t="str">
        <f t="shared" si="12"/>
        <v>5200 - HPP - Bahan Mentah</v>
      </c>
      <c r="B276" s="632">
        <f t="shared" ref="B276:B307" si="13">IF(I276&lt;&gt;"",B275+1,B275)</f>
        <v>18</v>
      </c>
      <c r="C276" s="599">
        <v>5200</v>
      </c>
      <c r="D276" s="608" t="s">
        <v>436</v>
      </c>
      <c r="E276" s="603"/>
      <c r="F276" s="620">
        <f>IFERROR(INDEX('Rekap Laba Rugi'!P:P,MATCH(C276,'Rekap Laba Rugi'!K:K,0),0),"")</f>
        <v>0</v>
      </c>
      <c r="G276" s="68"/>
      <c r="H276" s="649" t="s">
        <v>95</v>
      </c>
      <c r="I276" s="650" t="s">
        <v>40</v>
      </c>
      <c r="J276" s="664"/>
      <c r="K276" s="165" t="s">
        <v>134</v>
      </c>
      <c r="L276" s="185" t="s">
        <v>134</v>
      </c>
      <c r="M276" s="167"/>
      <c r="N276" s="36">
        <v>5010</v>
      </c>
      <c r="O276" s="203" t="str">
        <f>IFERROR(INDEX('Kode Akun 2'!D:D,MATCH(N276,'Kode Akun 2'!C:C,0),0),"")</f>
        <v>COGS - All Products</v>
      </c>
    </row>
    <row r="277" spans="1:15" ht="14.45" customHeight="1" x14ac:dyDescent="0.25">
      <c r="A277" s="25" t="str">
        <f t="shared" si="12"/>
        <v>5210 - HPP - Pembelian Bahan Mentah</v>
      </c>
      <c r="B277" s="632">
        <f t="shared" si="13"/>
        <v>19</v>
      </c>
      <c r="C277" s="599">
        <v>5210</v>
      </c>
      <c r="D277" s="608" t="s">
        <v>437</v>
      </c>
      <c r="E277" s="603"/>
      <c r="F277" s="620">
        <f>IFERROR(INDEX('Rekap Laba Rugi'!P:P,MATCH(C277,'Rekap Laba Rugi'!K:K,0),0),"")</f>
        <v>0</v>
      </c>
      <c r="G277" s="68"/>
      <c r="H277" s="649" t="s">
        <v>95</v>
      </c>
      <c r="I277" s="650" t="s">
        <v>40</v>
      </c>
      <c r="J277" s="664"/>
      <c r="K277" s="165" t="s">
        <v>134</v>
      </c>
      <c r="L277" s="185" t="s">
        <v>134</v>
      </c>
      <c r="M277" s="167"/>
      <c r="N277" s="36">
        <v>5010</v>
      </c>
      <c r="O277" s="203" t="str">
        <f>IFERROR(INDEX('Kode Akun 2'!D:D,MATCH(N277,'Kode Akun 2'!C:C,0),0),"")</f>
        <v>COGS - All Products</v>
      </c>
    </row>
    <row r="278" spans="1:15" ht="14.45" customHeight="1" x14ac:dyDescent="0.25">
      <c r="A278" s="25" t="str">
        <f t="shared" si="12"/>
        <v>5211 - HPP - Pembelian Bahan Mentah 1</v>
      </c>
      <c r="B278" s="632">
        <f t="shared" si="13"/>
        <v>20</v>
      </c>
      <c r="C278" s="599">
        <v>5211</v>
      </c>
      <c r="D278" s="608" t="s">
        <v>438</v>
      </c>
      <c r="E278" s="603"/>
      <c r="F278" s="620">
        <f>IFERROR(INDEX('Rekap Laba Rugi'!P:P,MATCH(C278,'Rekap Laba Rugi'!K:K,0),0),"")</f>
        <v>0</v>
      </c>
      <c r="G278" s="68"/>
      <c r="H278" s="649" t="s">
        <v>95</v>
      </c>
      <c r="I278" s="650" t="s">
        <v>40</v>
      </c>
      <c r="J278" s="664"/>
      <c r="K278" s="165" t="s">
        <v>134</v>
      </c>
      <c r="L278" s="185" t="s">
        <v>134</v>
      </c>
      <c r="M278" s="167"/>
      <c r="N278" s="36">
        <v>5010</v>
      </c>
      <c r="O278" s="203" t="str">
        <f>IFERROR(INDEX('Kode Akun 2'!D:D,MATCH(N278,'Kode Akun 2'!C:C,0),0),"")</f>
        <v>COGS - All Products</v>
      </c>
    </row>
    <row r="279" spans="1:15" ht="14.45" customHeight="1" x14ac:dyDescent="0.25">
      <c r="A279" s="25" t="str">
        <f t="shared" si="12"/>
        <v>5212 - HPP - Pembelian Bahan Mentah 2</v>
      </c>
      <c r="B279" s="632">
        <f t="shared" si="13"/>
        <v>21</v>
      </c>
      <c r="C279" s="599">
        <v>5212</v>
      </c>
      <c r="D279" s="608" t="s">
        <v>439</v>
      </c>
      <c r="E279" s="603"/>
      <c r="F279" s="620">
        <f>IFERROR(INDEX('Rekap Laba Rugi'!P:P,MATCH(C279,'Rekap Laba Rugi'!K:K,0),0),"")</f>
        <v>0</v>
      </c>
      <c r="G279" s="68"/>
      <c r="H279" s="649" t="s">
        <v>95</v>
      </c>
      <c r="I279" s="650" t="s">
        <v>40</v>
      </c>
      <c r="J279" s="664"/>
      <c r="K279" s="165" t="s">
        <v>134</v>
      </c>
      <c r="L279" s="185" t="s">
        <v>134</v>
      </c>
      <c r="M279" s="167"/>
      <c r="N279" s="36">
        <v>5010</v>
      </c>
      <c r="O279" s="203" t="str">
        <f>IFERROR(INDEX('Kode Akun 2'!D:D,MATCH(N279,'Kode Akun 2'!C:C,0),0),"")</f>
        <v>COGS - All Products</v>
      </c>
    </row>
    <row r="280" spans="1:15" ht="14.45" customHeight="1" x14ac:dyDescent="0.25">
      <c r="A280" s="25" t="str">
        <f t="shared" si="12"/>
        <v>5213 - HPP - Pembelian Bahan Mentah 3</v>
      </c>
      <c r="B280" s="632">
        <f t="shared" si="13"/>
        <v>22</v>
      </c>
      <c r="C280" s="599">
        <v>5213</v>
      </c>
      <c r="D280" s="608" t="s">
        <v>440</v>
      </c>
      <c r="E280" s="603"/>
      <c r="F280" s="620">
        <f>IFERROR(INDEX('Rekap Laba Rugi'!P:P,MATCH(C280,'Rekap Laba Rugi'!K:K,0),0),"")</f>
        <v>0</v>
      </c>
      <c r="G280" s="68"/>
      <c r="H280" s="649" t="s">
        <v>95</v>
      </c>
      <c r="I280" s="650" t="s">
        <v>40</v>
      </c>
      <c r="J280" s="664"/>
      <c r="K280" s="165" t="s">
        <v>134</v>
      </c>
      <c r="L280" s="185" t="s">
        <v>134</v>
      </c>
      <c r="M280" s="167"/>
      <c r="N280" s="36">
        <v>5010</v>
      </c>
      <c r="O280" s="203" t="str">
        <f>IFERROR(INDEX('Kode Akun 2'!D:D,MATCH(N280,'Kode Akun 2'!C:C,0),0),"")</f>
        <v>COGS - All Products</v>
      </c>
    </row>
    <row r="281" spans="1:15" ht="14.45" customHeight="1" x14ac:dyDescent="0.25">
      <c r="A281" s="25" t="str">
        <f t="shared" si="12"/>
        <v>5250 - HPP - Barang dalam Proses</v>
      </c>
      <c r="B281" s="632">
        <f t="shared" si="13"/>
        <v>23</v>
      </c>
      <c r="C281" s="599">
        <v>5250</v>
      </c>
      <c r="D281" s="608" t="s">
        <v>441</v>
      </c>
      <c r="E281" s="603"/>
      <c r="F281" s="620">
        <f>IFERROR(INDEX('Rekap Laba Rugi'!P:P,MATCH(C281,'Rekap Laba Rugi'!K:K,0),0),"")</f>
        <v>0</v>
      </c>
      <c r="G281" s="68"/>
      <c r="H281" s="649" t="s">
        <v>95</v>
      </c>
      <c r="I281" s="650" t="s">
        <v>40</v>
      </c>
      <c r="J281" s="664"/>
      <c r="K281" s="165" t="s">
        <v>134</v>
      </c>
      <c r="L281" s="185" t="s">
        <v>134</v>
      </c>
      <c r="M281" s="167"/>
      <c r="N281" s="36">
        <v>5010</v>
      </c>
      <c r="O281" s="203" t="str">
        <f>IFERROR(INDEX('Kode Akun 2'!D:D,MATCH(N281,'Kode Akun 2'!C:C,0),0),"")</f>
        <v>COGS - All Products</v>
      </c>
    </row>
    <row r="282" spans="1:15" ht="14.45" customHeight="1" x14ac:dyDescent="0.25">
      <c r="A282" s="25" t="str">
        <f t="shared" si="12"/>
        <v>5260 - HPP - Penerimaan Barang dalam Proses</v>
      </c>
      <c r="B282" s="632">
        <f t="shared" si="13"/>
        <v>24</v>
      </c>
      <c r="C282" s="599">
        <v>5260</v>
      </c>
      <c r="D282" s="608" t="s">
        <v>442</v>
      </c>
      <c r="E282" s="603"/>
      <c r="F282" s="620">
        <f>IFERROR(INDEX('Rekap Laba Rugi'!P:P,MATCH(C282,'Rekap Laba Rugi'!K:K,0),0),"")</f>
        <v>0</v>
      </c>
      <c r="G282" s="68"/>
      <c r="H282" s="649" t="s">
        <v>95</v>
      </c>
      <c r="I282" s="650" t="s">
        <v>40</v>
      </c>
      <c r="J282" s="664"/>
      <c r="K282" s="165" t="s">
        <v>134</v>
      </c>
      <c r="L282" s="185" t="s">
        <v>134</v>
      </c>
      <c r="M282" s="167"/>
      <c r="N282" s="36">
        <v>5010</v>
      </c>
      <c r="O282" s="203" t="str">
        <f>IFERROR(INDEX('Kode Akun 2'!D:D,MATCH(N282,'Kode Akun 2'!C:C,0),0),"")</f>
        <v>COGS - All Products</v>
      </c>
    </row>
    <row r="283" spans="1:15" ht="14.45" customHeight="1" x14ac:dyDescent="0.25">
      <c r="A283" s="25" t="str">
        <f t="shared" si="12"/>
        <v>5300 - HPP - Upah Tenaga Kerja Langsung</v>
      </c>
      <c r="B283" s="632">
        <f t="shared" si="13"/>
        <v>25</v>
      </c>
      <c r="C283" s="599">
        <v>5300</v>
      </c>
      <c r="D283" s="608" t="s">
        <v>443</v>
      </c>
      <c r="E283" s="603"/>
      <c r="F283" s="620">
        <f>IFERROR(INDEX('Rekap Laba Rugi'!P:P,MATCH(C283,'Rekap Laba Rugi'!K:K,0),0),"")</f>
        <v>0</v>
      </c>
      <c r="G283" s="68"/>
      <c r="H283" s="649" t="s">
        <v>95</v>
      </c>
      <c r="I283" s="650" t="s">
        <v>40</v>
      </c>
      <c r="J283" s="664"/>
      <c r="K283" s="165" t="s">
        <v>134</v>
      </c>
      <c r="L283" s="185" t="s">
        <v>134</v>
      </c>
      <c r="M283" s="167"/>
      <c r="N283" s="36">
        <v>5010</v>
      </c>
      <c r="O283" s="203" t="str">
        <f>IFERROR(INDEX('Kode Akun 2'!D:D,MATCH(N283,'Kode Akun 2'!C:C,0),0),"")</f>
        <v>COGS - All Products</v>
      </c>
    </row>
    <row r="284" spans="1:15" ht="14.45" customHeight="1" x14ac:dyDescent="0.25">
      <c r="A284" s="25" t="str">
        <f t="shared" si="12"/>
        <v>5400 - HPP - Upah Tenaga Kerja Tidak Langsung</v>
      </c>
      <c r="B284" s="632">
        <f t="shared" si="13"/>
        <v>26</v>
      </c>
      <c r="C284" s="599">
        <v>5400</v>
      </c>
      <c r="D284" s="608" t="s">
        <v>444</v>
      </c>
      <c r="E284" s="603"/>
      <c r="F284" s="620">
        <f>IFERROR(INDEX('Rekap Laba Rugi'!P:P,MATCH(C284,'Rekap Laba Rugi'!K:K,0),0),"")</f>
        <v>0</v>
      </c>
      <c r="G284" s="68"/>
      <c r="H284" s="649" t="s">
        <v>95</v>
      </c>
      <c r="I284" s="650" t="s">
        <v>40</v>
      </c>
      <c r="J284" s="664"/>
      <c r="K284" s="165" t="s">
        <v>134</v>
      </c>
      <c r="L284" s="185" t="s">
        <v>134</v>
      </c>
      <c r="M284" s="167"/>
      <c r="N284" s="36">
        <v>5010</v>
      </c>
      <c r="O284" s="203" t="str">
        <f>IFERROR(INDEX('Kode Akun 2'!D:D,MATCH(N284,'Kode Akun 2'!C:C,0),0),"")</f>
        <v>COGS - All Products</v>
      </c>
    </row>
    <row r="285" spans="1:15" ht="14.45" customHeight="1" x14ac:dyDescent="0.25">
      <c r="A285" s="25" t="str">
        <f t="shared" si="12"/>
        <v>5410 - HPP - Bahan Tidak Langsung</v>
      </c>
      <c r="B285" s="632">
        <f t="shared" si="13"/>
        <v>27</v>
      </c>
      <c r="C285" s="599">
        <v>5410</v>
      </c>
      <c r="D285" s="608" t="s">
        <v>445</v>
      </c>
      <c r="E285" s="603"/>
      <c r="F285" s="620">
        <f>IFERROR(INDEX('Rekap Laba Rugi'!P:P,MATCH(C285,'Rekap Laba Rugi'!K:K,0),0),"")</f>
        <v>0</v>
      </c>
      <c r="G285" s="68"/>
      <c r="H285" s="649" t="s">
        <v>95</v>
      </c>
      <c r="I285" s="650" t="s">
        <v>40</v>
      </c>
      <c r="J285" s="664"/>
      <c r="K285" s="165" t="s">
        <v>134</v>
      </c>
      <c r="L285" s="185" t="s">
        <v>134</v>
      </c>
      <c r="M285" s="167"/>
      <c r="N285" s="36">
        <v>5010</v>
      </c>
      <c r="O285" s="203" t="str">
        <f>IFERROR(INDEX('Kode Akun 2'!D:D,MATCH(N285,'Kode Akun 2'!C:C,0),0),"")</f>
        <v>COGS - All Products</v>
      </c>
    </row>
    <row r="286" spans="1:15" ht="14.45" customHeight="1" x14ac:dyDescent="0.25">
      <c r="A286" s="25" t="str">
        <f t="shared" si="12"/>
        <v>5420 - HPP - Gaji dan Upah</v>
      </c>
      <c r="B286" s="632">
        <f t="shared" si="13"/>
        <v>28</v>
      </c>
      <c r="C286" s="599">
        <v>5420</v>
      </c>
      <c r="D286" s="608" t="s">
        <v>446</v>
      </c>
      <c r="E286" s="603"/>
      <c r="F286" s="620">
        <f>IFERROR(INDEX('Rekap Laba Rugi'!P:P,MATCH(C286,'Rekap Laba Rugi'!K:K,0),0),"")</f>
        <v>0</v>
      </c>
      <c r="G286" s="68"/>
      <c r="H286" s="649" t="s">
        <v>95</v>
      </c>
      <c r="I286" s="650" t="s">
        <v>40</v>
      </c>
      <c r="J286" s="664"/>
      <c r="K286" s="165" t="s">
        <v>134</v>
      </c>
      <c r="L286" s="185" t="s">
        <v>134</v>
      </c>
      <c r="M286" s="167"/>
      <c r="N286" s="36">
        <v>5010</v>
      </c>
      <c r="O286" s="203" t="str">
        <f>IFERROR(INDEX('Kode Akun 2'!D:D,MATCH(N286,'Kode Akun 2'!C:C,0),0),"")</f>
        <v>COGS - All Products</v>
      </c>
    </row>
    <row r="287" spans="1:15" ht="14.45" customHeight="1" x14ac:dyDescent="0.25">
      <c r="A287" s="25" t="str">
        <f t="shared" si="12"/>
        <v>5430 - HPP - Kompensasi</v>
      </c>
      <c r="B287" s="632">
        <f t="shared" si="13"/>
        <v>29</v>
      </c>
      <c r="C287" s="599">
        <v>5430</v>
      </c>
      <c r="D287" s="608" t="s">
        <v>447</v>
      </c>
      <c r="E287" s="603"/>
      <c r="F287" s="620">
        <f>IFERROR(INDEX('Rekap Laba Rugi'!P:P,MATCH(C287,'Rekap Laba Rugi'!K:K,0),0),"")</f>
        <v>0</v>
      </c>
      <c r="G287" s="68"/>
      <c r="H287" s="649" t="s">
        <v>95</v>
      </c>
      <c r="I287" s="650" t="s">
        <v>40</v>
      </c>
      <c r="J287" s="664"/>
      <c r="K287" s="165" t="s">
        <v>134</v>
      </c>
      <c r="L287" s="185" t="s">
        <v>134</v>
      </c>
      <c r="M287" s="167"/>
      <c r="N287" s="36">
        <v>5010</v>
      </c>
      <c r="O287" s="203" t="str">
        <f>IFERROR(INDEX('Kode Akun 2'!D:D,MATCH(N287,'Kode Akun 2'!C:C,0),0),"")</f>
        <v>COGS - All Products</v>
      </c>
    </row>
    <row r="288" spans="1:15" ht="14.45" customHeight="1" x14ac:dyDescent="0.25">
      <c r="A288" s="25" t="str">
        <f t="shared" si="12"/>
        <v>5440 - HPP - Air</v>
      </c>
      <c r="B288" s="632">
        <f t="shared" si="13"/>
        <v>30</v>
      </c>
      <c r="C288" s="599">
        <v>5440</v>
      </c>
      <c r="D288" s="608" t="s">
        <v>448</v>
      </c>
      <c r="E288" s="603"/>
      <c r="F288" s="620">
        <f>IFERROR(INDEX('Rekap Laba Rugi'!P:P,MATCH(C288,'Rekap Laba Rugi'!K:K,0),0),"")</f>
        <v>0</v>
      </c>
      <c r="G288" s="68"/>
      <c r="H288" s="649" t="s">
        <v>95</v>
      </c>
      <c r="I288" s="650" t="s">
        <v>40</v>
      </c>
      <c r="J288" s="664"/>
      <c r="K288" s="165" t="s">
        <v>134</v>
      </c>
      <c r="L288" s="185" t="s">
        <v>134</v>
      </c>
      <c r="M288" s="167"/>
      <c r="N288" s="36">
        <v>5010</v>
      </c>
      <c r="O288" s="203" t="str">
        <f>IFERROR(INDEX('Kode Akun 2'!D:D,MATCH(N288,'Kode Akun 2'!C:C,0),0),"")</f>
        <v>COGS - All Products</v>
      </c>
    </row>
    <row r="289" spans="1:15" ht="14.45" customHeight="1" x14ac:dyDescent="0.25">
      <c r="A289" s="25" t="str">
        <f t="shared" si="12"/>
        <v>5450 - HPP - Listrik</v>
      </c>
      <c r="B289" s="632">
        <f t="shared" si="13"/>
        <v>31</v>
      </c>
      <c r="C289" s="599">
        <v>5450</v>
      </c>
      <c r="D289" s="608" t="s">
        <v>449</v>
      </c>
      <c r="E289" s="603"/>
      <c r="F289" s="620">
        <f>IFERROR(INDEX('Rekap Laba Rugi'!P:P,MATCH(C289,'Rekap Laba Rugi'!K:K,0),0),"")</f>
        <v>0</v>
      </c>
      <c r="G289" s="68"/>
      <c r="H289" s="649" t="s">
        <v>95</v>
      </c>
      <c r="I289" s="650" t="s">
        <v>40</v>
      </c>
      <c r="J289" s="664"/>
      <c r="K289" s="165" t="s">
        <v>134</v>
      </c>
      <c r="L289" s="185" t="s">
        <v>134</v>
      </c>
      <c r="M289" s="167"/>
      <c r="N289" s="36">
        <v>5010</v>
      </c>
      <c r="O289" s="203" t="str">
        <f>IFERROR(INDEX('Kode Akun 2'!D:D,MATCH(N289,'Kode Akun 2'!C:C,0),0),"")</f>
        <v>COGS - All Products</v>
      </c>
    </row>
    <row r="290" spans="1:15" ht="14.45" customHeight="1" x14ac:dyDescent="0.25">
      <c r="A290" s="25" t="str">
        <f t="shared" si="12"/>
        <v>5460 - HPP - Penyusutan</v>
      </c>
      <c r="B290" s="632">
        <f t="shared" si="13"/>
        <v>32</v>
      </c>
      <c r="C290" s="599">
        <v>5460</v>
      </c>
      <c r="D290" s="608" t="s">
        <v>450</v>
      </c>
      <c r="E290" s="603"/>
      <c r="F290" s="620">
        <f>IFERROR(INDEX('Rekap Laba Rugi'!P:P,MATCH(C290,'Rekap Laba Rugi'!K:K,0),0),"")</f>
        <v>0</v>
      </c>
      <c r="G290" s="68"/>
      <c r="H290" s="649" t="s">
        <v>95</v>
      </c>
      <c r="I290" s="650" t="s">
        <v>40</v>
      </c>
      <c r="J290" s="664"/>
      <c r="K290" s="165" t="s">
        <v>134</v>
      </c>
      <c r="L290" s="185" t="s">
        <v>134</v>
      </c>
      <c r="M290" s="167"/>
      <c r="N290" s="36">
        <v>5010</v>
      </c>
      <c r="O290" s="203" t="str">
        <f>IFERROR(INDEX('Kode Akun 2'!D:D,MATCH(N290,'Kode Akun 2'!C:C,0),0),"")</f>
        <v>COGS - All Products</v>
      </c>
    </row>
    <row r="291" spans="1:15" ht="14.45" customHeight="1" x14ac:dyDescent="0.25">
      <c r="A291" s="25" t="str">
        <f t="shared" si="12"/>
        <v>5470 - HPP - Ongkos Kirim</v>
      </c>
      <c r="B291" s="632">
        <f t="shared" si="13"/>
        <v>33</v>
      </c>
      <c r="C291" s="599">
        <v>5470</v>
      </c>
      <c r="D291" s="608" t="s">
        <v>451</v>
      </c>
      <c r="E291" s="603"/>
      <c r="F291" s="620">
        <f>IFERROR(INDEX('Rekap Laba Rugi'!P:P,MATCH(C291,'Rekap Laba Rugi'!K:K,0),0),"")</f>
        <v>0</v>
      </c>
      <c r="G291" s="68"/>
      <c r="H291" s="649" t="s">
        <v>95</v>
      </c>
      <c r="I291" s="650" t="s">
        <v>40</v>
      </c>
      <c r="J291" s="664"/>
      <c r="K291" s="165" t="s">
        <v>134</v>
      </c>
      <c r="L291" s="185" t="s">
        <v>134</v>
      </c>
      <c r="M291" s="167"/>
      <c r="N291" s="36">
        <v>5010</v>
      </c>
      <c r="O291" s="203" t="str">
        <f>IFERROR(INDEX('Kode Akun 2'!D:D,MATCH(N291,'Kode Akun 2'!C:C,0),0),"")</f>
        <v>COGS - All Products</v>
      </c>
    </row>
    <row r="292" spans="1:15" ht="14.45" customHeight="1" x14ac:dyDescent="0.25">
      <c r="A292" s="25" t="str">
        <f t="shared" si="12"/>
        <v>5480 - HPP - Lain2</v>
      </c>
      <c r="B292" s="632">
        <f t="shared" si="13"/>
        <v>34</v>
      </c>
      <c r="C292" s="599">
        <v>5480</v>
      </c>
      <c r="D292" s="608" t="s">
        <v>452</v>
      </c>
      <c r="E292" s="603"/>
      <c r="F292" s="620">
        <f>IFERROR(INDEX('Rekap Laba Rugi'!P:P,MATCH(C292,'Rekap Laba Rugi'!K:K,0),0),"")</f>
        <v>0</v>
      </c>
      <c r="G292" s="68"/>
      <c r="H292" s="649" t="s">
        <v>95</v>
      </c>
      <c r="I292" s="650" t="s">
        <v>40</v>
      </c>
      <c r="J292" s="664"/>
      <c r="K292" s="165" t="s">
        <v>134</v>
      </c>
      <c r="L292" s="185" t="s">
        <v>134</v>
      </c>
      <c r="M292" s="167"/>
      <c r="N292" s="36">
        <v>5010</v>
      </c>
      <c r="O292" s="203" t="str">
        <f>IFERROR(INDEX('Kode Akun 2'!D:D,MATCH(N292,'Kode Akun 2'!C:C,0),0),"")</f>
        <v>COGS - All Products</v>
      </c>
    </row>
    <row r="293" spans="1:15" ht="14.45" customHeight="1" x14ac:dyDescent="0.25">
      <c r="A293" s="25" t="str">
        <f t="shared" si="12"/>
        <v>5600 - HPP - Diskon Pembelian</v>
      </c>
      <c r="B293" s="632">
        <f t="shared" si="13"/>
        <v>35</v>
      </c>
      <c r="C293" s="599">
        <v>5600</v>
      </c>
      <c r="D293" s="608" t="s">
        <v>453</v>
      </c>
      <c r="E293" s="603"/>
      <c r="F293" s="620">
        <f>IFERROR(INDEX('Rekap Laba Rugi'!P:P,MATCH(C293,'Rekap Laba Rugi'!K:K,0),0),"")</f>
        <v>0</v>
      </c>
      <c r="G293" s="68"/>
      <c r="H293" s="649" t="s">
        <v>95</v>
      </c>
      <c r="I293" s="650" t="s">
        <v>40</v>
      </c>
      <c r="J293" s="664"/>
      <c r="K293" s="165" t="s">
        <v>134</v>
      </c>
      <c r="L293" s="185" t="s">
        <v>134</v>
      </c>
      <c r="M293" s="167"/>
      <c r="N293" s="36">
        <v>5010</v>
      </c>
      <c r="O293" s="203" t="str">
        <f>IFERROR(INDEX('Kode Akun 2'!D:D,MATCH(N293,'Kode Akun 2'!C:C,0),0),"")</f>
        <v>COGS - All Products</v>
      </c>
    </row>
    <row r="294" spans="1:15" ht="14.45" customHeight="1" x14ac:dyDescent="0.25">
      <c r="A294" s="25" t="str">
        <f t="shared" si="12"/>
        <v/>
      </c>
      <c r="B294" s="632">
        <f t="shared" si="13"/>
        <v>35</v>
      </c>
      <c r="C294" s="599"/>
      <c r="D294" s="608"/>
      <c r="E294" s="603"/>
      <c r="F294" s="620" t="str">
        <f>IFERROR(INDEX('Rekap Laba Rugi'!P:P,MATCH(C294,'Rekap Laba Rugi'!K:K,0),0),"")</f>
        <v/>
      </c>
      <c r="G294" s="68"/>
      <c r="H294" s="649"/>
      <c r="I294" s="650"/>
      <c r="J294" s="664"/>
      <c r="K294" s="165"/>
      <c r="L294" s="185"/>
      <c r="M294" s="167"/>
      <c r="N294" s="36"/>
      <c r="O294" s="203" t="str">
        <f>IFERROR(INDEX('Kode Akun 2'!D:D,MATCH(N294,'Kode Akun 2'!C:C,0),0),"")</f>
        <v/>
      </c>
    </row>
    <row r="295" spans="1:15" ht="14.45" customHeight="1" x14ac:dyDescent="0.25">
      <c r="A295" s="25" t="str">
        <f t="shared" si="12"/>
        <v/>
      </c>
      <c r="B295" s="632">
        <f t="shared" si="13"/>
        <v>35</v>
      </c>
      <c r="C295" s="607"/>
      <c r="D295" s="609"/>
      <c r="E295" s="603"/>
      <c r="F295" s="620" t="str">
        <f>IFERROR(INDEX('Rekap Laba Rugi'!P:P,MATCH(C295,'Rekap Laba Rugi'!K:K,0),0),"")</f>
        <v/>
      </c>
      <c r="G295" s="68"/>
      <c r="H295" s="649"/>
      <c r="I295" s="650"/>
      <c r="J295" s="664"/>
      <c r="K295" s="165"/>
      <c r="L295" s="185"/>
      <c r="M295" s="167"/>
      <c r="N295" s="36"/>
      <c r="O295" s="203" t="str">
        <f>IFERROR(INDEX('Kode Akun 2'!D:D,MATCH(N295,'Kode Akun 2'!C:C,0),0),"")</f>
        <v/>
      </c>
    </row>
    <row r="296" spans="1:15" ht="14.45" customHeight="1" x14ac:dyDescent="0.25">
      <c r="A296" s="25" t="str">
        <f t="shared" si="12"/>
        <v/>
      </c>
      <c r="B296" s="632">
        <f t="shared" si="13"/>
        <v>35</v>
      </c>
      <c r="C296" s="599"/>
      <c r="D296" s="608"/>
      <c r="E296" s="603"/>
      <c r="F296" s="620" t="str">
        <f>IFERROR(INDEX('Rekap Laba Rugi'!P:P,MATCH(C296,'Rekap Laba Rugi'!K:K,0),0),"")</f>
        <v/>
      </c>
      <c r="G296" s="68"/>
      <c r="H296" s="649"/>
      <c r="I296" s="650"/>
      <c r="J296" s="664"/>
      <c r="K296" s="165"/>
      <c r="L296" s="185"/>
      <c r="M296" s="167"/>
      <c r="N296" s="36"/>
      <c r="O296" s="203" t="str">
        <f>IFERROR(INDEX('Kode Akun 2'!D:D,MATCH(N296,'Kode Akun 2'!C:C,0),0),"")</f>
        <v/>
      </c>
    </row>
    <row r="297" spans="1:15" ht="14.45" customHeight="1" x14ac:dyDescent="0.25">
      <c r="A297" s="25" t="str">
        <f t="shared" si="12"/>
        <v/>
      </c>
      <c r="B297" s="632">
        <f t="shared" si="13"/>
        <v>35</v>
      </c>
      <c r="C297" s="599"/>
      <c r="D297" s="608"/>
      <c r="E297" s="603"/>
      <c r="F297" s="620" t="str">
        <f>IFERROR(INDEX('Rekap Laba Rugi'!P:P,MATCH(C297,'Rekap Laba Rugi'!K:K,0),0),"")</f>
        <v/>
      </c>
      <c r="G297" s="68"/>
      <c r="H297" s="649"/>
      <c r="I297" s="650"/>
      <c r="J297" s="664"/>
      <c r="K297" s="165"/>
      <c r="L297" s="185"/>
      <c r="M297" s="167"/>
      <c r="N297" s="36"/>
      <c r="O297" s="203" t="str">
        <f>IFERROR(INDEX('Kode Akun 2'!D:D,MATCH(N297,'Kode Akun 2'!C:C,0),0),"")</f>
        <v/>
      </c>
    </row>
    <row r="298" spans="1:15" ht="14.45" customHeight="1" x14ac:dyDescent="0.25">
      <c r="A298" s="25" t="str">
        <f t="shared" si="12"/>
        <v/>
      </c>
      <c r="B298" s="632">
        <f t="shared" si="13"/>
        <v>35</v>
      </c>
      <c r="C298" s="599"/>
      <c r="D298" s="608"/>
      <c r="E298" s="603"/>
      <c r="F298" s="620" t="str">
        <f>IFERROR(INDEX('Rekap Laba Rugi'!P:P,MATCH(C298,'Rekap Laba Rugi'!K:K,0),0),"")</f>
        <v/>
      </c>
      <c r="G298" s="68"/>
      <c r="H298" s="649"/>
      <c r="I298" s="650"/>
      <c r="J298" s="664"/>
      <c r="K298" s="165"/>
      <c r="L298" s="185"/>
      <c r="M298" s="167"/>
      <c r="N298" s="36"/>
      <c r="O298" s="203" t="str">
        <f>IFERROR(INDEX('Kode Akun 2'!D:D,MATCH(N298,'Kode Akun 2'!C:C,0),0),"")</f>
        <v/>
      </c>
    </row>
    <row r="299" spans="1:15" ht="14.45" customHeight="1" x14ac:dyDescent="0.25">
      <c r="A299" s="25" t="str">
        <f t="shared" si="12"/>
        <v/>
      </c>
      <c r="B299" s="632">
        <f t="shared" si="13"/>
        <v>35</v>
      </c>
      <c r="C299" s="599"/>
      <c r="D299" s="608"/>
      <c r="E299" s="603"/>
      <c r="F299" s="620" t="str">
        <f>IFERROR(INDEX('Rekap Laba Rugi'!P:P,MATCH(C299,'Rekap Laba Rugi'!K:K,0),0),"")</f>
        <v/>
      </c>
      <c r="G299" s="68"/>
      <c r="H299" s="649"/>
      <c r="I299" s="650"/>
      <c r="J299" s="664"/>
      <c r="K299" s="165"/>
      <c r="L299" s="185"/>
      <c r="M299" s="167"/>
      <c r="N299" s="36"/>
      <c r="O299" s="203" t="str">
        <f>IFERROR(INDEX('Kode Akun 2'!D:D,MATCH(N299,'Kode Akun 2'!C:C,0),0),"")</f>
        <v/>
      </c>
    </row>
    <row r="300" spans="1:15" ht="14.45" customHeight="1" x14ac:dyDescent="0.25">
      <c r="A300" s="25" t="str">
        <f t="shared" si="12"/>
        <v/>
      </c>
      <c r="B300" s="632">
        <f t="shared" si="13"/>
        <v>35</v>
      </c>
      <c r="C300" s="599"/>
      <c r="D300" s="608" t="s">
        <v>454</v>
      </c>
      <c r="E300" s="603"/>
      <c r="F300" s="620" t="str">
        <f>IFERROR(INDEX('Rekap Laba Rugi'!P:P,MATCH(C300,'Rekap Laba Rugi'!K:K,0),0),"")</f>
        <v/>
      </c>
      <c r="G300" s="68"/>
      <c r="H300" s="649"/>
      <c r="I300" s="650"/>
      <c r="J300" s="664"/>
      <c r="K300" s="165"/>
      <c r="L300" s="185"/>
      <c r="M300" s="167"/>
      <c r="N300" s="36"/>
      <c r="O300" s="203" t="str">
        <f>IFERROR(INDEX('Kode Akun 2'!D:D,MATCH(N300,'Kode Akun 2'!C:C,0),0),"")</f>
        <v/>
      </c>
    </row>
    <row r="301" spans="1:15" ht="14.45" customHeight="1" x14ac:dyDescent="0.25">
      <c r="A301" s="25" t="str">
        <f t="shared" si="12"/>
        <v>6100 - Beban Gaji Karyawan</v>
      </c>
      <c r="B301" s="632">
        <f t="shared" si="13"/>
        <v>36</v>
      </c>
      <c r="C301" s="599">
        <v>6100</v>
      </c>
      <c r="D301" s="608" t="s">
        <v>455</v>
      </c>
      <c r="E301" s="603"/>
      <c r="F301" s="620">
        <f>IFERROR(INDEX('Rekap Laba Rugi'!P:P,MATCH(C301,'Rekap Laba Rugi'!K:K,0),0),"")</f>
        <v>0</v>
      </c>
      <c r="G301" s="68"/>
      <c r="H301" s="649" t="s">
        <v>95</v>
      </c>
      <c r="I301" s="650" t="s">
        <v>40</v>
      </c>
      <c r="J301" s="664"/>
      <c r="K301" s="165" t="s">
        <v>136</v>
      </c>
      <c r="L301" s="185" t="s">
        <v>136</v>
      </c>
      <c r="M301" s="167" t="s">
        <v>157</v>
      </c>
      <c r="N301" s="36">
        <v>6010</v>
      </c>
      <c r="O301" s="203" t="str">
        <f>IFERROR(INDEX('Kode Akun 2'!D:D,MATCH(N301,'Kode Akun 2'!C:C,0),0),"")</f>
        <v>EXP - Salaries</v>
      </c>
    </row>
    <row r="302" spans="1:15" ht="14.45" customHeight="1" x14ac:dyDescent="0.25">
      <c r="A302" s="25" t="str">
        <f t="shared" si="12"/>
        <v>6110 - Beban Gaji Karyawan Tetap</v>
      </c>
      <c r="B302" s="632">
        <f t="shared" si="13"/>
        <v>37</v>
      </c>
      <c r="C302" s="599">
        <v>6110</v>
      </c>
      <c r="D302" s="608" t="s">
        <v>456</v>
      </c>
      <c r="E302" s="603">
        <v>-60000000</v>
      </c>
      <c r="F302" s="620">
        <f>IFERROR(INDEX('Rekap Laba Rugi'!P:P,MATCH(C302,'Rekap Laba Rugi'!K:K,0),0),"")</f>
        <v>-78000000</v>
      </c>
      <c r="G302" s="68">
        <v>-80000000</v>
      </c>
      <c r="H302" s="649" t="s">
        <v>95</v>
      </c>
      <c r="I302" s="650" t="s">
        <v>40</v>
      </c>
      <c r="J302" s="664"/>
      <c r="K302" s="165" t="s">
        <v>136</v>
      </c>
      <c r="L302" s="185" t="s">
        <v>136</v>
      </c>
      <c r="M302" s="167" t="s">
        <v>157</v>
      </c>
      <c r="N302" s="36">
        <v>6010</v>
      </c>
      <c r="O302" s="203" t="str">
        <f>IFERROR(INDEX('Kode Akun 2'!D:D,MATCH(N302,'Kode Akun 2'!C:C,0),0),"")</f>
        <v>EXP - Salaries</v>
      </c>
    </row>
    <row r="303" spans="1:15" ht="14.45" customHeight="1" x14ac:dyDescent="0.25">
      <c r="A303" s="25" t="str">
        <f t="shared" si="12"/>
        <v>6120 - Beban Gaji Karyawan Kontrak</v>
      </c>
      <c r="B303" s="632">
        <f t="shared" si="13"/>
        <v>38</v>
      </c>
      <c r="C303" s="599">
        <v>6120</v>
      </c>
      <c r="D303" s="608" t="s">
        <v>457</v>
      </c>
      <c r="E303" s="603"/>
      <c r="F303" s="620">
        <f>IFERROR(INDEX('Rekap Laba Rugi'!P:P,MATCH(C303,'Rekap Laba Rugi'!K:K,0),0),"")</f>
        <v>-75240000</v>
      </c>
      <c r="G303" s="68"/>
      <c r="H303" s="649" t="s">
        <v>95</v>
      </c>
      <c r="I303" s="650" t="s">
        <v>40</v>
      </c>
      <c r="J303" s="664"/>
      <c r="K303" s="165" t="s">
        <v>136</v>
      </c>
      <c r="L303" s="185" t="s">
        <v>136</v>
      </c>
      <c r="M303" s="167" t="s">
        <v>157</v>
      </c>
      <c r="N303" s="36">
        <v>6010</v>
      </c>
      <c r="O303" s="203" t="str">
        <f>IFERROR(INDEX('Kode Akun 2'!D:D,MATCH(N303,'Kode Akun 2'!C:C,0),0),"")</f>
        <v>EXP - Salaries</v>
      </c>
    </row>
    <row r="304" spans="1:15" ht="14.45" customHeight="1" x14ac:dyDescent="0.25">
      <c r="A304" s="25" t="str">
        <f t="shared" si="12"/>
        <v>6130 - Beban Tunjangan Karyawan</v>
      </c>
      <c r="B304" s="632">
        <f t="shared" si="13"/>
        <v>39</v>
      </c>
      <c r="C304" s="599">
        <v>6130</v>
      </c>
      <c r="D304" s="608" t="s">
        <v>458</v>
      </c>
      <c r="E304" s="603"/>
      <c r="F304" s="620">
        <f>IFERROR(INDEX('Rekap Laba Rugi'!P:P,MATCH(C304,'Rekap Laba Rugi'!K:K,0),0),"")</f>
        <v>0</v>
      </c>
      <c r="G304" s="68"/>
      <c r="H304" s="649" t="s">
        <v>95</v>
      </c>
      <c r="I304" s="650" t="s">
        <v>40</v>
      </c>
      <c r="J304" s="664"/>
      <c r="K304" s="165" t="s">
        <v>136</v>
      </c>
      <c r="L304" s="185" t="s">
        <v>136</v>
      </c>
      <c r="M304" s="167" t="s">
        <v>157</v>
      </c>
      <c r="N304" s="36">
        <v>6010</v>
      </c>
      <c r="O304" s="203" t="str">
        <f>IFERROR(INDEX('Kode Akun 2'!D:D,MATCH(N304,'Kode Akun 2'!C:C,0),0),"")</f>
        <v>EXP - Salaries</v>
      </c>
    </row>
    <row r="305" spans="1:15" ht="14.45" customHeight="1" x14ac:dyDescent="0.25">
      <c r="A305" s="25" t="str">
        <f t="shared" si="12"/>
        <v>6140 - Beban Tunjangan Karyawan Tetap</v>
      </c>
      <c r="B305" s="632">
        <f t="shared" si="13"/>
        <v>40</v>
      </c>
      <c r="C305" s="599">
        <v>6140</v>
      </c>
      <c r="D305" s="608" t="s">
        <v>459</v>
      </c>
      <c r="E305" s="603"/>
      <c r="F305" s="620">
        <f>IFERROR(INDEX('Rekap Laba Rugi'!P:P,MATCH(C305,'Rekap Laba Rugi'!K:K,0),0),"")</f>
        <v>0</v>
      </c>
      <c r="G305" s="68"/>
      <c r="H305" s="649" t="s">
        <v>95</v>
      </c>
      <c r="I305" s="650" t="s">
        <v>40</v>
      </c>
      <c r="J305" s="664"/>
      <c r="K305" s="165" t="s">
        <v>136</v>
      </c>
      <c r="L305" s="185" t="s">
        <v>136</v>
      </c>
      <c r="M305" s="167" t="s">
        <v>157</v>
      </c>
      <c r="N305" s="36">
        <v>6010</v>
      </c>
      <c r="O305" s="203" t="str">
        <f>IFERROR(INDEX('Kode Akun 2'!D:D,MATCH(N305,'Kode Akun 2'!C:C,0),0),"")</f>
        <v>EXP - Salaries</v>
      </c>
    </row>
    <row r="306" spans="1:15" ht="14.45" customHeight="1" x14ac:dyDescent="0.25">
      <c r="A306" s="25" t="str">
        <f t="shared" si="12"/>
        <v>6150 - Beban Tunjangan Karyawan Kontrak</v>
      </c>
      <c r="B306" s="632">
        <f t="shared" si="13"/>
        <v>41</v>
      </c>
      <c r="C306" s="599">
        <v>6150</v>
      </c>
      <c r="D306" s="608" t="s">
        <v>460</v>
      </c>
      <c r="E306" s="603"/>
      <c r="F306" s="620">
        <f>IFERROR(INDEX('Rekap Laba Rugi'!P:P,MATCH(C306,'Rekap Laba Rugi'!K:K,0),0),"")</f>
        <v>0</v>
      </c>
      <c r="G306" s="68"/>
      <c r="H306" s="649" t="s">
        <v>95</v>
      </c>
      <c r="I306" s="650" t="s">
        <v>40</v>
      </c>
      <c r="J306" s="664"/>
      <c r="K306" s="165" t="s">
        <v>136</v>
      </c>
      <c r="L306" s="185" t="s">
        <v>136</v>
      </c>
      <c r="M306" s="167" t="s">
        <v>157</v>
      </c>
      <c r="N306" s="36">
        <v>6010</v>
      </c>
      <c r="O306" s="203" t="str">
        <f>IFERROR(INDEX('Kode Akun 2'!D:D,MATCH(N306,'Kode Akun 2'!C:C,0),0),"")</f>
        <v>EXP - Salaries</v>
      </c>
    </row>
    <row r="307" spans="1:15" ht="14.45" customHeight="1" x14ac:dyDescent="0.25">
      <c r="A307" s="25" t="str">
        <f t="shared" si="12"/>
        <v>6160 - Beban Bonus</v>
      </c>
      <c r="B307" s="632">
        <f t="shared" si="13"/>
        <v>42</v>
      </c>
      <c r="C307" s="599">
        <v>6160</v>
      </c>
      <c r="D307" s="608" t="s">
        <v>461</v>
      </c>
      <c r="E307" s="603"/>
      <c r="F307" s="620">
        <f>IFERROR(INDEX('Rekap Laba Rugi'!P:P,MATCH(C307,'Rekap Laba Rugi'!K:K,0),0),"")</f>
        <v>0</v>
      </c>
      <c r="G307" s="68"/>
      <c r="H307" s="649" t="s">
        <v>95</v>
      </c>
      <c r="I307" s="650" t="s">
        <v>40</v>
      </c>
      <c r="J307" s="664"/>
      <c r="K307" s="165" t="s">
        <v>136</v>
      </c>
      <c r="L307" s="185" t="s">
        <v>136</v>
      </c>
      <c r="M307" s="167" t="s">
        <v>158</v>
      </c>
      <c r="N307" s="36">
        <v>6010</v>
      </c>
      <c r="O307" s="203" t="str">
        <f>IFERROR(INDEX('Kode Akun 2'!D:D,MATCH(N307,'Kode Akun 2'!C:C,0),0),"")</f>
        <v>EXP - Salaries</v>
      </c>
    </row>
    <row r="308" spans="1:15" ht="14.45" customHeight="1" x14ac:dyDescent="0.25">
      <c r="A308" s="25" t="str">
        <f t="shared" si="12"/>
        <v>6170 - Beban Komisi</v>
      </c>
      <c r="B308" s="632">
        <f t="shared" ref="B308:B371" si="14">IF(I308&lt;&gt;"",B307+1,B307)</f>
        <v>43</v>
      </c>
      <c r="C308" s="599">
        <v>6170</v>
      </c>
      <c r="D308" s="608" t="s">
        <v>462</v>
      </c>
      <c r="E308" s="603"/>
      <c r="F308" s="620">
        <f>IFERROR(INDEX('Rekap Laba Rugi'!P:P,MATCH(C308,'Rekap Laba Rugi'!K:K,0),0),"")</f>
        <v>0</v>
      </c>
      <c r="G308" s="68"/>
      <c r="H308" s="649" t="s">
        <v>95</v>
      </c>
      <c r="I308" s="650" t="s">
        <v>40</v>
      </c>
      <c r="J308" s="664"/>
      <c r="K308" s="165" t="s">
        <v>136</v>
      </c>
      <c r="L308" s="185" t="s">
        <v>136</v>
      </c>
      <c r="M308" s="167" t="s">
        <v>157</v>
      </c>
      <c r="N308" s="36">
        <v>6010</v>
      </c>
      <c r="O308" s="203" t="str">
        <f>IFERROR(INDEX('Kode Akun 2'!D:D,MATCH(N308,'Kode Akun 2'!C:C,0),0),"")</f>
        <v>EXP - Salaries</v>
      </c>
    </row>
    <row r="309" spans="1:15" ht="14.45" customHeight="1" x14ac:dyDescent="0.25">
      <c r="A309" s="25" t="str">
        <f t="shared" si="12"/>
        <v>6180 - Beban Administrasi</v>
      </c>
      <c r="B309" s="632">
        <f t="shared" si="14"/>
        <v>44</v>
      </c>
      <c r="C309" s="599">
        <v>6180</v>
      </c>
      <c r="D309" s="608" t="s">
        <v>77</v>
      </c>
      <c r="E309" s="603"/>
      <c r="F309" s="620">
        <f>IFERROR(INDEX('Rekap Laba Rugi'!P:P,MATCH(C309,'Rekap Laba Rugi'!K:K,0),0),"")</f>
        <v>0</v>
      </c>
      <c r="G309" s="68"/>
      <c r="H309" s="649" t="s">
        <v>95</v>
      </c>
      <c r="I309" s="650" t="s">
        <v>40</v>
      </c>
      <c r="J309" s="664"/>
      <c r="K309" s="165" t="s">
        <v>136</v>
      </c>
      <c r="L309" s="185" t="s">
        <v>136</v>
      </c>
      <c r="M309" s="167" t="s">
        <v>157</v>
      </c>
      <c r="N309" s="36">
        <v>6000</v>
      </c>
      <c r="O309" s="203" t="str">
        <f>IFERROR(INDEX('Kode Akun 2'!D:D,MATCH(N309,'Kode Akun 2'!C:C,0),0),"")</f>
        <v>OPERATING EXPENSES</v>
      </c>
    </row>
    <row r="310" spans="1:15" ht="14.45" customHeight="1" x14ac:dyDescent="0.25">
      <c r="A310" s="25" t="str">
        <f t="shared" si="12"/>
        <v>6190 - Beban Air, Listrik dan Telpon</v>
      </c>
      <c r="B310" s="632">
        <f t="shared" si="14"/>
        <v>45</v>
      </c>
      <c r="C310" s="599">
        <v>6190</v>
      </c>
      <c r="D310" s="608" t="s">
        <v>463</v>
      </c>
      <c r="E310" s="603"/>
      <c r="F310" s="620">
        <f>IFERROR(INDEX('Rekap Laba Rugi'!P:P,MATCH(C310,'Rekap Laba Rugi'!K:K,0),0),"")</f>
        <v>-2500000</v>
      </c>
      <c r="G310" s="68"/>
      <c r="H310" s="649" t="s">
        <v>95</v>
      </c>
      <c r="I310" s="650" t="s">
        <v>40</v>
      </c>
      <c r="J310" s="664"/>
      <c r="K310" s="165" t="s">
        <v>136</v>
      </c>
      <c r="L310" s="185" t="s">
        <v>136</v>
      </c>
      <c r="M310" s="167" t="s">
        <v>157</v>
      </c>
      <c r="N310" s="36">
        <v>6000</v>
      </c>
      <c r="O310" s="203" t="str">
        <f>IFERROR(INDEX('Kode Akun 2'!D:D,MATCH(N310,'Kode Akun 2'!C:C,0),0),"")</f>
        <v>OPERATING EXPENSES</v>
      </c>
    </row>
    <row r="311" spans="1:15" ht="14.45" customHeight="1" x14ac:dyDescent="0.25">
      <c r="A311" s="25" t="str">
        <f t="shared" si="12"/>
        <v>6200 - Beban Internet</v>
      </c>
      <c r="B311" s="632">
        <f t="shared" si="14"/>
        <v>46</v>
      </c>
      <c r="C311" s="599">
        <v>6200</v>
      </c>
      <c r="D311" s="608" t="s">
        <v>464</v>
      </c>
      <c r="E311" s="603"/>
      <c r="F311" s="620">
        <f>IFERROR(INDEX('Rekap Laba Rugi'!P:P,MATCH(C311,'Rekap Laba Rugi'!K:K,0),0),"")</f>
        <v>-475000</v>
      </c>
      <c r="G311" s="68"/>
      <c r="H311" s="649" t="s">
        <v>95</v>
      </c>
      <c r="I311" s="650" t="s">
        <v>40</v>
      </c>
      <c r="J311" s="664"/>
      <c r="K311" s="165" t="s">
        <v>136</v>
      </c>
      <c r="L311" s="185" t="s">
        <v>136</v>
      </c>
      <c r="M311" s="167" t="s">
        <v>157</v>
      </c>
      <c r="N311" s="36">
        <v>6000</v>
      </c>
      <c r="O311" s="203" t="str">
        <f>IFERROR(INDEX('Kode Akun 2'!D:D,MATCH(N311,'Kode Akun 2'!C:C,0),0),"")</f>
        <v>OPERATING EXPENSES</v>
      </c>
    </row>
    <row r="312" spans="1:15" ht="14.45" customHeight="1" x14ac:dyDescent="0.25">
      <c r="A312" s="25" t="str">
        <f t="shared" si="12"/>
        <v>6210 - Beban Sewa</v>
      </c>
      <c r="B312" s="632">
        <f t="shared" si="14"/>
        <v>47</v>
      </c>
      <c r="C312" s="599">
        <v>6210</v>
      </c>
      <c r="D312" s="608" t="s">
        <v>78</v>
      </c>
      <c r="E312" s="603"/>
      <c r="F312" s="620">
        <f>IFERROR(INDEX('Rekap Laba Rugi'!P:P,MATCH(C312,'Rekap Laba Rugi'!K:K,0),0),"")</f>
        <v>-76500000</v>
      </c>
      <c r="G312" s="68"/>
      <c r="H312" s="649" t="s">
        <v>95</v>
      </c>
      <c r="I312" s="650" t="s">
        <v>40</v>
      </c>
      <c r="J312" s="664"/>
      <c r="K312" s="165" t="s">
        <v>136</v>
      </c>
      <c r="L312" s="185" t="s">
        <v>136</v>
      </c>
      <c r="M312" s="167" t="s">
        <v>157</v>
      </c>
      <c r="N312" s="36">
        <v>6000</v>
      </c>
      <c r="O312" s="203" t="str">
        <f>IFERROR(INDEX('Kode Akun 2'!D:D,MATCH(N312,'Kode Akun 2'!C:C,0),0),"")</f>
        <v>OPERATING EXPENSES</v>
      </c>
    </row>
    <row r="313" spans="1:15" ht="14.45" customHeight="1" x14ac:dyDescent="0.25">
      <c r="A313" s="25" t="str">
        <f t="shared" si="12"/>
        <v>6220 - Beban Asuransi</v>
      </c>
      <c r="B313" s="632">
        <f t="shared" si="14"/>
        <v>48</v>
      </c>
      <c r="C313" s="599">
        <v>6220</v>
      </c>
      <c r="D313" s="608" t="s">
        <v>79</v>
      </c>
      <c r="E313" s="603"/>
      <c r="F313" s="620">
        <f>IFERROR(INDEX('Rekap Laba Rugi'!P:P,MATCH(C313,'Rekap Laba Rugi'!K:K,0),0),"")</f>
        <v>0</v>
      </c>
      <c r="G313" s="68"/>
      <c r="H313" s="649" t="s">
        <v>95</v>
      </c>
      <c r="I313" s="650" t="s">
        <v>40</v>
      </c>
      <c r="J313" s="664"/>
      <c r="K313" s="165" t="s">
        <v>136</v>
      </c>
      <c r="L313" s="185" t="s">
        <v>136</v>
      </c>
      <c r="M313" s="167" t="s">
        <v>157</v>
      </c>
      <c r="N313" s="36">
        <v>6000</v>
      </c>
      <c r="O313" s="203" t="str">
        <f>IFERROR(INDEX('Kode Akun 2'!D:D,MATCH(N313,'Kode Akun 2'!C:C,0),0),"")</f>
        <v>OPERATING EXPENSES</v>
      </c>
    </row>
    <row r="314" spans="1:15" ht="14.45" customHeight="1" x14ac:dyDescent="0.25">
      <c r="A314" s="25" t="str">
        <f t="shared" si="12"/>
        <v>6230 - Beban Perbaikan dan Pemeliharaan</v>
      </c>
      <c r="B314" s="632">
        <f t="shared" si="14"/>
        <v>49</v>
      </c>
      <c r="C314" s="599">
        <v>6230</v>
      </c>
      <c r="D314" s="608" t="s">
        <v>80</v>
      </c>
      <c r="E314" s="603"/>
      <c r="F314" s="620">
        <f>IFERROR(INDEX('Rekap Laba Rugi'!P:P,MATCH(C314,'Rekap Laba Rugi'!K:K,0),0),"")</f>
        <v>0</v>
      </c>
      <c r="G314" s="68"/>
      <c r="H314" s="649" t="s">
        <v>95</v>
      </c>
      <c r="I314" s="650" t="s">
        <v>40</v>
      </c>
      <c r="J314" s="664"/>
      <c r="K314" s="165" t="s">
        <v>136</v>
      </c>
      <c r="L314" s="185" t="s">
        <v>136</v>
      </c>
      <c r="M314" s="167" t="s">
        <v>157</v>
      </c>
      <c r="N314" s="36">
        <v>6000</v>
      </c>
      <c r="O314" s="203" t="str">
        <f>IFERROR(INDEX('Kode Akun 2'!D:D,MATCH(N314,'Kode Akun 2'!C:C,0),0),"")</f>
        <v>OPERATING EXPENSES</v>
      </c>
    </row>
    <row r="315" spans="1:15" ht="14.45" customHeight="1" x14ac:dyDescent="0.25">
      <c r="A315" s="25" t="str">
        <f t="shared" si="12"/>
        <v>6240 - Beban Perlengkapan Kantor dan ATK</v>
      </c>
      <c r="B315" s="632">
        <f t="shared" si="14"/>
        <v>50</v>
      </c>
      <c r="C315" s="599">
        <v>6240</v>
      </c>
      <c r="D315" s="608" t="s">
        <v>465</v>
      </c>
      <c r="E315" s="603"/>
      <c r="F315" s="620">
        <f>IFERROR(INDEX('Rekap Laba Rugi'!P:P,MATCH(C315,'Rekap Laba Rugi'!K:K,0),0),"")</f>
        <v>-500000</v>
      </c>
      <c r="G315" s="68"/>
      <c r="H315" s="649" t="s">
        <v>95</v>
      </c>
      <c r="I315" s="650" t="s">
        <v>40</v>
      </c>
      <c r="J315" s="664"/>
      <c r="K315" s="165" t="s">
        <v>136</v>
      </c>
      <c r="L315" s="185" t="s">
        <v>136</v>
      </c>
      <c r="M315" s="167" t="s">
        <v>157</v>
      </c>
      <c r="N315" s="36">
        <v>6000</v>
      </c>
      <c r="O315" s="203" t="str">
        <f>IFERROR(INDEX('Kode Akun 2'!D:D,MATCH(N315,'Kode Akun 2'!C:C,0),0),"")</f>
        <v>OPERATING EXPENSES</v>
      </c>
    </row>
    <row r="316" spans="1:15" ht="14.45" customHeight="1" x14ac:dyDescent="0.25">
      <c r="A316" s="25" t="str">
        <f t="shared" si="12"/>
        <v>6250 - Beban Perjalanan Dinas</v>
      </c>
      <c r="B316" s="632">
        <f t="shared" si="14"/>
        <v>51</v>
      </c>
      <c r="C316" s="599">
        <v>6250</v>
      </c>
      <c r="D316" s="608" t="s">
        <v>466</v>
      </c>
      <c r="E316" s="603"/>
      <c r="F316" s="620">
        <f>IFERROR(INDEX('Rekap Laba Rugi'!P:P,MATCH(C316,'Rekap Laba Rugi'!K:K,0),0),"")</f>
        <v>-9900000</v>
      </c>
      <c r="G316" s="68"/>
      <c r="H316" s="649" t="s">
        <v>95</v>
      </c>
      <c r="I316" s="650" t="s">
        <v>40</v>
      </c>
      <c r="J316" s="664"/>
      <c r="K316" s="165" t="s">
        <v>136</v>
      </c>
      <c r="L316" s="185" t="s">
        <v>136</v>
      </c>
      <c r="M316" s="167" t="s">
        <v>157</v>
      </c>
      <c r="N316" s="36">
        <v>6000</v>
      </c>
      <c r="O316" s="203" t="str">
        <f>IFERROR(INDEX('Kode Akun 2'!D:D,MATCH(N316,'Kode Akun 2'!C:C,0),0),"")</f>
        <v>OPERATING EXPENSES</v>
      </c>
    </row>
    <row r="317" spans="1:15" ht="14.45" customHeight="1" x14ac:dyDescent="0.25">
      <c r="A317" s="25" t="str">
        <f t="shared" si="12"/>
        <v>6260 - Beban Rapat Dinas</v>
      </c>
      <c r="B317" s="632">
        <f t="shared" si="14"/>
        <v>52</v>
      </c>
      <c r="C317" s="599">
        <v>6260</v>
      </c>
      <c r="D317" s="608" t="s">
        <v>467</v>
      </c>
      <c r="E317" s="603"/>
      <c r="F317" s="620">
        <f>IFERROR(INDEX('Rekap Laba Rugi'!P:P,MATCH(C317,'Rekap Laba Rugi'!K:K,0),0),"")</f>
        <v>0</v>
      </c>
      <c r="G317" s="68"/>
      <c r="H317" s="649" t="s">
        <v>95</v>
      </c>
      <c r="I317" s="650" t="s">
        <v>40</v>
      </c>
      <c r="J317" s="664"/>
      <c r="K317" s="165" t="s">
        <v>136</v>
      </c>
      <c r="L317" s="185" t="s">
        <v>136</v>
      </c>
      <c r="M317" s="167" t="s">
        <v>157</v>
      </c>
      <c r="N317" s="36">
        <v>6000</v>
      </c>
      <c r="O317" s="203" t="str">
        <f>IFERROR(INDEX('Kode Akun 2'!D:D,MATCH(N317,'Kode Akun 2'!C:C,0),0),"")</f>
        <v>OPERATING EXPENSES</v>
      </c>
    </row>
    <row r="318" spans="1:15" ht="14.45" customHeight="1" x14ac:dyDescent="0.25">
      <c r="A318" s="25" t="str">
        <f t="shared" si="12"/>
        <v>6270 - Beban Pelatihan</v>
      </c>
      <c r="B318" s="632">
        <f t="shared" si="14"/>
        <v>53</v>
      </c>
      <c r="C318" s="599">
        <v>6270</v>
      </c>
      <c r="D318" s="608" t="s">
        <v>468</v>
      </c>
      <c r="E318" s="603"/>
      <c r="F318" s="620">
        <f>IFERROR(INDEX('Rekap Laba Rugi'!P:P,MATCH(C318,'Rekap Laba Rugi'!K:K,0),0),"")</f>
        <v>0</v>
      </c>
      <c r="G318" s="68"/>
      <c r="H318" s="649" t="s">
        <v>95</v>
      </c>
      <c r="I318" s="650" t="s">
        <v>40</v>
      </c>
      <c r="J318" s="664"/>
      <c r="K318" s="165" t="s">
        <v>136</v>
      </c>
      <c r="L318" s="185" t="s">
        <v>136</v>
      </c>
      <c r="M318" s="167" t="s">
        <v>157</v>
      </c>
      <c r="N318" s="36">
        <v>6000</v>
      </c>
      <c r="O318" s="203" t="str">
        <f>IFERROR(INDEX('Kode Akun 2'!D:D,MATCH(N318,'Kode Akun 2'!C:C,0),0),"")</f>
        <v>OPERATING EXPENSES</v>
      </c>
    </row>
    <row r="319" spans="1:15" ht="14.45" customHeight="1" x14ac:dyDescent="0.25">
      <c r="A319" s="25" t="str">
        <f t="shared" si="12"/>
        <v>6280 - Beban Retribusi</v>
      </c>
      <c r="B319" s="632">
        <f t="shared" si="14"/>
        <v>54</v>
      </c>
      <c r="C319" s="599">
        <v>6280</v>
      </c>
      <c r="D319" s="608" t="s">
        <v>469</v>
      </c>
      <c r="E319" s="603"/>
      <c r="F319" s="620">
        <f>IFERROR(INDEX('Rekap Laba Rugi'!P:P,MATCH(C319,'Rekap Laba Rugi'!K:K,0),0),"")</f>
        <v>-100000</v>
      </c>
      <c r="G319" s="68"/>
      <c r="H319" s="649" t="s">
        <v>95</v>
      </c>
      <c r="I319" s="650" t="s">
        <v>40</v>
      </c>
      <c r="J319" s="664"/>
      <c r="K319" s="165" t="s">
        <v>136</v>
      </c>
      <c r="L319" s="185" t="s">
        <v>136</v>
      </c>
      <c r="M319" s="167" t="s">
        <v>157</v>
      </c>
      <c r="N319" s="36">
        <v>6000</v>
      </c>
      <c r="O319" s="203" t="str">
        <f>IFERROR(INDEX('Kode Akun 2'!D:D,MATCH(N319,'Kode Akun 2'!C:C,0),0),"")</f>
        <v>OPERATING EXPENSES</v>
      </c>
    </row>
    <row r="320" spans="1:15" ht="14.45" customHeight="1" x14ac:dyDescent="0.25">
      <c r="A320" s="25" t="str">
        <f t="shared" si="12"/>
        <v>6290 - Beban Sumbangan</v>
      </c>
      <c r="B320" s="632">
        <f t="shared" si="14"/>
        <v>55</v>
      </c>
      <c r="C320" s="599">
        <v>6290</v>
      </c>
      <c r="D320" s="608" t="s">
        <v>470</v>
      </c>
      <c r="E320" s="603"/>
      <c r="F320" s="620">
        <f>IFERROR(INDEX('Rekap Laba Rugi'!P:P,MATCH(C320,'Rekap Laba Rugi'!K:K,0),0),"")</f>
        <v>0</v>
      </c>
      <c r="G320" s="68"/>
      <c r="H320" s="649" t="s">
        <v>95</v>
      </c>
      <c r="I320" s="650" t="s">
        <v>40</v>
      </c>
      <c r="J320" s="664"/>
      <c r="K320" s="165" t="s">
        <v>136</v>
      </c>
      <c r="L320" s="185" t="s">
        <v>136</v>
      </c>
      <c r="M320" s="167" t="s">
        <v>157</v>
      </c>
      <c r="N320" s="36">
        <v>6000</v>
      </c>
      <c r="O320" s="203" t="str">
        <f>IFERROR(INDEX('Kode Akun 2'!D:D,MATCH(N320,'Kode Akun 2'!C:C,0),0),"")</f>
        <v>OPERATING EXPENSES</v>
      </c>
    </row>
    <row r="321" spans="1:15" ht="14.45" customHeight="1" x14ac:dyDescent="0.25">
      <c r="A321" s="25" t="str">
        <f t="shared" si="12"/>
        <v>6300 - Beban Transportasi Lokal</v>
      </c>
      <c r="B321" s="632">
        <f t="shared" si="14"/>
        <v>56</v>
      </c>
      <c r="C321" s="599">
        <v>6300</v>
      </c>
      <c r="D321" s="608" t="s">
        <v>471</v>
      </c>
      <c r="E321" s="603"/>
      <c r="F321" s="620">
        <f>IFERROR(INDEX('Rekap Laba Rugi'!P:P,MATCH(C321,'Rekap Laba Rugi'!K:K,0),0),"")</f>
        <v>0</v>
      </c>
      <c r="G321" s="68"/>
      <c r="H321" s="649" t="s">
        <v>95</v>
      </c>
      <c r="I321" s="650" t="s">
        <v>40</v>
      </c>
      <c r="J321" s="664"/>
      <c r="K321" s="165" t="s">
        <v>136</v>
      </c>
      <c r="L321" s="185" t="s">
        <v>136</v>
      </c>
      <c r="M321" s="167" t="s">
        <v>157</v>
      </c>
      <c r="N321" s="36">
        <v>6000</v>
      </c>
      <c r="O321" s="203" t="str">
        <f>IFERROR(INDEX('Kode Akun 2'!D:D,MATCH(N321,'Kode Akun 2'!C:C,0),0),"")</f>
        <v>OPERATING EXPENSES</v>
      </c>
    </row>
    <row r="322" spans="1:15" ht="14.45" customHeight="1" x14ac:dyDescent="0.25">
      <c r="A322" s="25" t="str">
        <f t="shared" si="12"/>
        <v>6310 - Beban Pengiriman Barang</v>
      </c>
      <c r="B322" s="632">
        <f t="shared" si="14"/>
        <v>57</v>
      </c>
      <c r="C322" s="599">
        <v>6310</v>
      </c>
      <c r="D322" s="608" t="s">
        <v>472</v>
      </c>
      <c r="E322" s="603"/>
      <c r="F322" s="620">
        <f>IFERROR(INDEX('Rekap Laba Rugi'!P:P,MATCH(C322,'Rekap Laba Rugi'!K:K,0),0),"")</f>
        <v>0</v>
      </c>
      <c r="G322" s="68"/>
      <c r="H322" s="649" t="s">
        <v>95</v>
      </c>
      <c r="I322" s="650" t="s">
        <v>40</v>
      </c>
      <c r="J322" s="664"/>
      <c r="K322" s="165" t="s">
        <v>136</v>
      </c>
      <c r="L322" s="185" t="s">
        <v>136</v>
      </c>
      <c r="M322" s="167" t="s">
        <v>157</v>
      </c>
      <c r="N322" s="36">
        <v>6000</v>
      </c>
      <c r="O322" s="203" t="str">
        <f>IFERROR(INDEX('Kode Akun 2'!D:D,MATCH(N322,'Kode Akun 2'!C:C,0),0),"")</f>
        <v>OPERATING EXPENSES</v>
      </c>
    </row>
    <row r="323" spans="1:15" ht="14.45" customHeight="1" x14ac:dyDescent="0.25">
      <c r="A323" s="25" t="str">
        <f t="shared" si="12"/>
        <v>6320 - Beban Bahan Bakar</v>
      </c>
      <c r="B323" s="632">
        <f t="shared" si="14"/>
        <v>58</v>
      </c>
      <c r="C323" s="599">
        <v>6320</v>
      </c>
      <c r="D323" s="608" t="s">
        <v>473</v>
      </c>
      <c r="E323" s="603"/>
      <c r="F323" s="620">
        <f>IFERROR(INDEX('Rekap Laba Rugi'!P:P,MATCH(C323,'Rekap Laba Rugi'!K:K,0),0),"")</f>
        <v>-300000</v>
      </c>
      <c r="G323" s="68"/>
      <c r="H323" s="649" t="s">
        <v>95</v>
      </c>
      <c r="I323" s="650" t="s">
        <v>40</v>
      </c>
      <c r="J323" s="664"/>
      <c r="K323" s="165" t="s">
        <v>136</v>
      </c>
      <c r="L323" s="185" t="s">
        <v>136</v>
      </c>
      <c r="M323" s="167" t="s">
        <v>157</v>
      </c>
      <c r="N323" s="36">
        <v>6000</v>
      </c>
      <c r="O323" s="203" t="str">
        <f>IFERROR(INDEX('Kode Akun 2'!D:D,MATCH(N323,'Kode Akun 2'!C:C,0),0),"")</f>
        <v>OPERATING EXPENSES</v>
      </c>
    </row>
    <row r="324" spans="1:15" ht="14.45" customHeight="1" x14ac:dyDescent="0.25">
      <c r="A324" s="25" t="str">
        <f t="shared" si="12"/>
        <v>6330 - Beban Rekruitmen</v>
      </c>
      <c r="B324" s="632">
        <f t="shared" si="14"/>
        <v>59</v>
      </c>
      <c r="C324" s="599">
        <v>6330</v>
      </c>
      <c r="D324" s="608" t="s">
        <v>474</v>
      </c>
      <c r="E324" s="603"/>
      <c r="F324" s="620">
        <f>IFERROR(INDEX('Rekap Laba Rugi'!P:P,MATCH(C324,'Rekap Laba Rugi'!K:K,0),0),"")</f>
        <v>0</v>
      </c>
      <c r="G324" s="68"/>
      <c r="H324" s="649" t="s">
        <v>95</v>
      </c>
      <c r="I324" s="650" t="s">
        <v>40</v>
      </c>
      <c r="J324" s="664"/>
      <c r="K324" s="165" t="s">
        <v>136</v>
      </c>
      <c r="L324" s="185" t="s">
        <v>136</v>
      </c>
      <c r="M324" s="167" t="s">
        <v>157</v>
      </c>
      <c r="N324" s="36">
        <v>6000</v>
      </c>
      <c r="O324" s="203" t="str">
        <f>IFERROR(INDEX('Kode Akun 2'!D:D,MATCH(N324,'Kode Akun 2'!C:C,0),0),"")</f>
        <v>OPERATING EXPENSES</v>
      </c>
    </row>
    <row r="325" spans="1:15" ht="14.45" customHeight="1" x14ac:dyDescent="0.25">
      <c r="A325" s="25" t="str">
        <f t="shared" si="12"/>
        <v>6340 - Beban Perijinan dan Lisensi</v>
      </c>
      <c r="B325" s="632">
        <f t="shared" si="14"/>
        <v>60</v>
      </c>
      <c r="C325" s="599">
        <v>6340</v>
      </c>
      <c r="D325" s="608" t="s">
        <v>475</v>
      </c>
      <c r="E325" s="603"/>
      <c r="F325" s="620">
        <f>IFERROR(INDEX('Rekap Laba Rugi'!P:P,MATCH(C325,'Rekap Laba Rugi'!K:K,0),0),"")</f>
        <v>-250000</v>
      </c>
      <c r="G325" s="68"/>
      <c r="H325" s="649" t="s">
        <v>95</v>
      </c>
      <c r="I325" s="650" t="s">
        <v>40</v>
      </c>
      <c r="J325" s="664"/>
      <c r="K325" s="165" t="s">
        <v>136</v>
      </c>
      <c r="L325" s="185" t="s">
        <v>136</v>
      </c>
      <c r="M325" s="167" t="s">
        <v>157</v>
      </c>
      <c r="N325" s="36">
        <v>6000</v>
      </c>
      <c r="O325" s="203" t="str">
        <f>IFERROR(INDEX('Kode Akun 2'!D:D,MATCH(N325,'Kode Akun 2'!C:C,0),0),"")</f>
        <v>OPERATING EXPENSES</v>
      </c>
    </row>
    <row r="326" spans="1:15" ht="14.45" customHeight="1" x14ac:dyDescent="0.25">
      <c r="A326" s="25" t="str">
        <f t="shared" si="12"/>
        <v>6350 - Beban Entertainmen</v>
      </c>
      <c r="B326" s="632">
        <f t="shared" si="14"/>
        <v>61</v>
      </c>
      <c r="C326" s="599">
        <v>6350</v>
      </c>
      <c r="D326" s="608" t="s">
        <v>476</v>
      </c>
      <c r="E326" s="603"/>
      <c r="F326" s="620">
        <f>IFERROR(INDEX('Rekap Laba Rugi'!P:P,MATCH(C326,'Rekap Laba Rugi'!K:K,0),0),"")</f>
        <v>0</v>
      </c>
      <c r="G326" s="68"/>
      <c r="H326" s="649" t="s">
        <v>95</v>
      </c>
      <c r="I326" s="650" t="s">
        <v>40</v>
      </c>
      <c r="J326" s="664"/>
      <c r="K326" s="165" t="s">
        <v>136</v>
      </c>
      <c r="L326" s="185" t="s">
        <v>136</v>
      </c>
      <c r="M326" s="167" t="s">
        <v>157</v>
      </c>
      <c r="N326" s="36">
        <v>6000</v>
      </c>
      <c r="O326" s="203" t="str">
        <f>IFERROR(INDEX('Kode Akun 2'!D:D,MATCH(N326,'Kode Akun 2'!C:C,0),0),"")</f>
        <v>OPERATING EXPENSES</v>
      </c>
    </row>
    <row r="327" spans="1:15" ht="14.45" customHeight="1" x14ac:dyDescent="0.25">
      <c r="A327" s="25" t="str">
        <f t="shared" si="12"/>
        <v>6360 - Beban Jasa Outsourcing</v>
      </c>
      <c r="B327" s="632">
        <f t="shared" si="14"/>
        <v>62</v>
      </c>
      <c r="C327" s="599">
        <v>6360</v>
      </c>
      <c r="D327" s="608" t="s">
        <v>477</v>
      </c>
      <c r="E327" s="603"/>
      <c r="F327" s="620">
        <f>IFERROR(INDEX('Rekap Laba Rugi'!P:P,MATCH(C327,'Rekap Laba Rugi'!K:K,0),0),"")</f>
        <v>0</v>
      </c>
      <c r="G327" s="68"/>
      <c r="H327" s="649" t="s">
        <v>95</v>
      </c>
      <c r="I327" s="650" t="s">
        <v>40</v>
      </c>
      <c r="J327" s="664"/>
      <c r="K327" s="165" t="s">
        <v>136</v>
      </c>
      <c r="L327" s="185" t="s">
        <v>136</v>
      </c>
      <c r="M327" s="167" t="s">
        <v>157</v>
      </c>
      <c r="N327" s="36">
        <v>6000</v>
      </c>
      <c r="O327" s="203" t="str">
        <f>IFERROR(INDEX('Kode Akun 2'!D:D,MATCH(N327,'Kode Akun 2'!C:C,0),0),"")</f>
        <v>OPERATING EXPENSES</v>
      </c>
    </row>
    <row r="328" spans="1:15" ht="14.45" customHeight="1" x14ac:dyDescent="0.25">
      <c r="A328" s="25" t="str">
        <f t="shared" si="12"/>
        <v>6370 - Beban Outsourcing Tenaga Kerja</v>
      </c>
      <c r="B328" s="632">
        <f t="shared" si="14"/>
        <v>63</v>
      </c>
      <c r="C328" s="599">
        <v>6370</v>
      </c>
      <c r="D328" s="608" t="s">
        <v>478</v>
      </c>
      <c r="E328" s="603"/>
      <c r="F328" s="620">
        <f>IFERROR(INDEX('Rekap Laba Rugi'!P:P,MATCH(C328,'Rekap Laba Rugi'!K:K,0),0),"")</f>
        <v>0</v>
      </c>
      <c r="G328" s="68"/>
      <c r="H328" s="649" t="s">
        <v>95</v>
      </c>
      <c r="I328" s="650" t="s">
        <v>40</v>
      </c>
      <c r="J328" s="664"/>
      <c r="K328" s="165" t="s">
        <v>136</v>
      </c>
      <c r="L328" s="185" t="s">
        <v>136</v>
      </c>
      <c r="M328" s="167" t="s">
        <v>157</v>
      </c>
      <c r="N328" s="36">
        <v>6000</v>
      </c>
      <c r="O328" s="203" t="str">
        <f>IFERROR(INDEX('Kode Akun 2'!D:D,MATCH(N328,'Kode Akun 2'!C:C,0),0),"")</f>
        <v>OPERATING EXPENSES</v>
      </c>
    </row>
    <row r="329" spans="1:15" ht="14.45" customHeight="1" x14ac:dyDescent="0.25">
      <c r="A329" s="25" t="str">
        <f t="shared" si="12"/>
        <v>6380 - Beban Marketing, Iklan dan Promosi</v>
      </c>
      <c r="B329" s="632">
        <f t="shared" si="14"/>
        <v>64</v>
      </c>
      <c r="C329" s="599">
        <v>6380</v>
      </c>
      <c r="D329" s="608" t="s">
        <v>479</v>
      </c>
      <c r="E329" s="603"/>
      <c r="F329" s="620">
        <f>IFERROR(INDEX('Rekap Laba Rugi'!P:P,MATCH(C329,'Rekap Laba Rugi'!K:K,0),0),"")</f>
        <v>0</v>
      </c>
      <c r="G329" s="68"/>
      <c r="H329" s="649" t="s">
        <v>95</v>
      </c>
      <c r="I329" s="650" t="s">
        <v>40</v>
      </c>
      <c r="J329" s="664"/>
      <c r="K329" s="165" t="s">
        <v>136</v>
      </c>
      <c r="L329" s="185" t="s">
        <v>136</v>
      </c>
      <c r="M329" s="167" t="s">
        <v>157</v>
      </c>
      <c r="N329" s="36">
        <v>6000</v>
      </c>
      <c r="O329" s="203" t="str">
        <f>IFERROR(INDEX('Kode Akun 2'!D:D,MATCH(N329,'Kode Akun 2'!C:C,0),0),"")</f>
        <v>OPERATING EXPENSES</v>
      </c>
    </row>
    <row r="330" spans="1:15" ht="14.45" customHeight="1" x14ac:dyDescent="0.25">
      <c r="A330" s="25" t="str">
        <f t="shared" si="12"/>
        <v>6390 - Beban Retensi Klien</v>
      </c>
      <c r="B330" s="632">
        <f t="shared" si="14"/>
        <v>65</v>
      </c>
      <c r="C330" s="599">
        <v>6390</v>
      </c>
      <c r="D330" s="608" t="s">
        <v>480</v>
      </c>
      <c r="E330" s="603"/>
      <c r="F330" s="620">
        <f>IFERROR(INDEX('Rekap Laba Rugi'!P:P,MATCH(C330,'Rekap Laba Rugi'!K:K,0),0),"")</f>
        <v>0</v>
      </c>
      <c r="G330" s="68"/>
      <c r="H330" s="649" t="s">
        <v>95</v>
      </c>
      <c r="I330" s="650" t="s">
        <v>40</v>
      </c>
      <c r="J330" s="664"/>
      <c r="K330" s="165" t="s">
        <v>136</v>
      </c>
      <c r="L330" s="185" t="s">
        <v>136</v>
      </c>
      <c r="M330" s="167" t="s">
        <v>157</v>
      </c>
      <c r="N330" s="36">
        <v>6000</v>
      </c>
      <c r="O330" s="203" t="str">
        <f>IFERROR(INDEX('Kode Akun 2'!D:D,MATCH(N330,'Kode Akun 2'!C:C,0),0),"")</f>
        <v>OPERATING EXPENSES</v>
      </c>
    </row>
    <row r="331" spans="1:15" ht="14.45" customHeight="1" x14ac:dyDescent="0.25">
      <c r="A331" s="25" t="str">
        <f t="shared" si="12"/>
        <v>6400 - Beban Lembur</v>
      </c>
      <c r="B331" s="632">
        <f t="shared" si="14"/>
        <v>66</v>
      </c>
      <c r="C331" s="599">
        <v>6400</v>
      </c>
      <c r="D331" s="608" t="s">
        <v>481</v>
      </c>
      <c r="E331" s="603"/>
      <c r="F331" s="620">
        <f>IFERROR(INDEX('Rekap Laba Rugi'!P:P,MATCH(C331,'Rekap Laba Rugi'!K:K,0),0),"")</f>
        <v>-250000</v>
      </c>
      <c r="G331" s="68"/>
      <c r="H331" s="649" t="s">
        <v>95</v>
      </c>
      <c r="I331" s="650" t="s">
        <v>40</v>
      </c>
      <c r="J331" s="664"/>
      <c r="K331" s="165" t="s">
        <v>136</v>
      </c>
      <c r="L331" s="185" t="s">
        <v>136</v>
      </c>
      <c r="M331" s="167" t="s">
        <v>157</v>
      </c>
      <c r="N331" s="36">
        <v>6000</v>
      </c>
      <c r="O331" s="203" t="str">
        <f>IFERROR(INDEX('Kode Akun 2'!D:D,MATCH(N331,'Kode Akun 2'!C:C,0),0),"")</f>
        <v>OPERATING EXPENSES</v>
      </c>
    </row>
    <row r="332" spans="1:15" ht="14.45" customHeight="1" x14ac:dyDescent="0.25">
      <c r="A332" s="25" t="str">
        <f t="shared" si="12"/>
        <v>6410 - Beban Karyawan Lepas/Harian</v>
      </c>
      <c r="B332" s="632">
        <f t="shared" si="14"/>
        <v>67</v>
      </c>
      <c r="C332" s="599">
        <v>6410</v>
      </c>
      <c r="D332" s="608" t="s">
        <v>482</v>
      </c>
      <c r="E332" s="603"/>
      <c r="F332" s="620">
        <f>IFERROR(INDEX('Rekap Laba Rugi'!P:P,MATCH(C332,'Rekap Laba Rugi'!K:K,0),0),"")</f>
        <v>0</v>
      </c>
      <c r="G332" s="68"/>
      <c r="H332" s="649" t="s">
        <v>95</v>
      </c>
      <c r="I332" s="650" t="s">
        <v>40</v>
      </c>
      <c r="J332" s="664"/>
      <c r="K332" s="165" t="s">
        <v>136</v>
      </c>
      <c r="L332" s="185" t="s">
        <v>136</v>
      </c>
      <c r="M332" s="167" t="s">
        <v>157</v>
      </c>
      <c r="N332" s="36">
        <v>6000</v>
      </c>
      <c r="O332" s="203" t="str">
        <f>IFERROR(INDEX('Kode Akun 2'!D:D,MATCH(N332,'Kode Akun 2'!C:C,0),0),"")</f>
        <v>OPERATING EXPENSES</v>
      </c>
    </row>
    <row r="333" spans="1:15" ht="14.45" customHeight="1" x14ac:dyDescent="0.25">
      <c r="A333" s="25" t="str">
        <f t="shared" si="12"/>
        <v>6420 - Beban Makan/Konsumsi</v>
      </c>
      <c r="B333" s="632">
        <f t="shared" si="14"/>
        <v>68</v>
      </c>
      <c r="C333" s="599">
        <v>6420</v>
      </c>
      <c r="D333" s="608" t="s">
        <v>483</v>
      </c>
      <c r="E333" s="603"/>
      <c r="F333" s="620">
        <f>IFERROR(INDEX('Rekap Laba Rugi'!P:P,MATCH(C333,'Rekap Laba Rugi'!K:K,0),0),"")</f>
        <v>0</v>
      </c>
      <c r="G333" s="68"/>
      <c r="H333" s="649" t="s">
        <v>95</v>
      </c>
      <c r="I333" s="650" t="s">
        <v>40</v>
      </c>
      <c r="J333" s="664"/>
      <c r="K333" s="165" t="s">
        <v>136</v>
      </c>
      <c r="L333" s="185" t="s">
        <v>136</v>
      </c>
      <c r="M333" s="167" t="s">
        <v>157</v>
      </c>
      <c r="N333" s="36">
        <v>6000</v>
      </c>
      <c r="O333" s="203" t="str">
        <f>IFERROR(INDEX('Kode Akun 2'!D:D,MATCH(N333,'Kode Akun 2'!C:C,0),0),"")</f>
        <v>OPERATING EXPENSES</v>
      </c>
    </row>
    <row r="334" spans="1:15" ht="14.45" customHeight="1" x14ac:dyDescent="0.25">
      <c r="A334" s="25" t="str">
        <f t="shared" si="12"/>
        <v>6430 - Beban Konsultan</v>
      </c>
      <c r="B334" s="632">
        <f t="shared" si="14"/>
        <v>69</v>
      </c>
      <c r="C334" s="599">
        <v>6430</v>
      </c>
      <c r="D334" s="608" t="s">
        <v>484</v>
      </c>
      <c r="E334" s="603"/>
      <c r="F334" s="620">
        <f>IFERROR(INDEX('Rekap Laba Rugi'!P:P,MATCH(C334,'Rekap Laba Rugi'!K:K,0),0),"")</f>
        <v>0</v>
      </c>
      <c r="G334" s="68"/>
      <c r="H334" s="649" t="s">
        <v>95</v>
      </c>
      <c r="I334" s="650" t="s">
        <v>40</v>
      </c>
      <c r="J334" s="664"/>
      <c r="K334" s="165" t="s">
        <v>136</v>
      </c>
      <c r="L334" s="185" t="s">
        <v>136</v>
      </c>
      <c r="M334" s="167" t="s">
        <v>157</v>
      </c>
      <c r="N334" s="36">
        <v>6000</v>
      </c>
      <c r="O334" s="203" t="str">
        <f>IFERROR(INDEX('Kode Akun 2'!D:D,MATCH(N334,'Kode Akun 2'!C:C,0),0),"")</f>
        <v>OPERATING EXPENSES</v>
      </c>
    </row>
    <row r="335" spans="1:15" ht="14.45" customHeight="1" x14ac:dyDescent="0.25">
      <c r="A335" s="25" t="str">
        <f t="shared" si="12"/>
        <v>6440 - Beban Jasa Lain-Lain</v>
      </c>
      <c r="B335" s="632">
        <f t="shared" si="14"/>
        <v>70</v>
      </c>
      <c r="C335" s="599">
        <v>6440</v>
      </c>
      <c r="D335" s="608" t="s">
        <v>485</v>
      </c>
      <c r="E335" s="603"/>
      <c r="F335" s="620">
        <f>IFERROR(INDEX('Rekap Laba Rugi'!P:P,MATCH(C335,'Rekap Laba Rugi'!K:K,0),0),"")</f>
        <v>0</v>
      </c>
      <c r="G335" s="68"/>
      <c r="H335" s="649" t="s">
        <v>95</v>
      </c>
      <c r="I335" s="650" t="s">
        <v>40</v>
      </c>
      <c r="J335" s="664"/>
      <c r="K335" s="165" t="s">
        <v>136</v>
      </c>
      <c r="L335" s="185" t="s">
        <v>136</v>
      </c>
      <c r="M335" s="167" t="s">
        <v>157</v>
      </c>
      <c r="N335" s="36">
        <v>6000</v>
      </c>
      <c r="O335" s="203" t="str">
        <f>IFERROR(INDEX('Kode Akun 2'!D:D,MATCH(N335,'Kode Akun 2'!C:C,0),0),"")</f>
        <v>OPERATING EXPENSES</v>
      </c>
    </row>
    <row r="336" spans="1:15" ht="14.45" customHeight="1" x14ac:dyDescent="0.25">
      <c r="A336" s="25" t="str">
        <f t="shared" ref="A336:A375" si="15">IF(C336&lt;&gt;"",C336&amp;" - "&amp;D336,"")</f>
        <v>6450 - Beban Pengembangan dan Riset</v>
      </c>
      <c r="B336" s="632">
        <f t="shared" si="14"/>
        <v>71</v>
      </c>
      <c r="C336" s="599">
        <v>6450</v>
      </c>
      <c r="D336" s="608" t="s">
        <v>486</v>
      </c>
      <c r="E336" s="603"/>
      <c r="F336" s="620">
        <f>IFERROR(INDEX('Rekap Laba Rugi'!P:P,MATCH(C336,'Rekap Laba Rugi'!K:K,0),0),"")</f>
        <v>0</v>
      </c>
      <c r="G336" s="68"/>
      <c r="H336" s="649" t="s">
        <v>95</v>
      </c>
      <c r="I336" s="650" t="s">
        <v>40</v>
      </c>
      <c r="J336" s="664"/>
      <c r="K336" s="165" t="s">
        <v>136</v>
      </c>
      <c r="L336" s="185" t="s">
        <v>136</v>
      </c>
      <c r="M336" s="167" t="s">
        <v>157</v>
      </c>
      <c r="N336" s="36">
        <v>6000</v>
      </c>
      <c r="O336" s="203" t="str">
        <f>IFERROR(INDEX('Kode Akun 2'!D:D,MATCH(N336,'Kode Akun 2'!C:C,0),0),"")</f>
        <v>OPERATING EXPENSES</v>
      </c>
    </row>
    <row r="337" spans="1:15" ht="14.45" customHeight="1" x14ac:dyDescent="0.25">
      <c r="A337" s="25" t="str">
        <f t="shared" si="15"/>
        <v>6460 - Beban Kerugian Persediaan Rusak</v>
      </c>
      <c r="B337" s="632">
        <f t="shared" si="14"/>
        <v>72</v>
      </c>
      <c r="C337" s="599">
        <v>6460</v>
      </c>
      <c r="D337" s="608" t="s">
        <v>487</v>
      </c>
      <c r="E337" s="603"/>
      <c r="F337" s="620">
        <f>IFERROR(INDEX('Rekap Laba Rugi'!P:P,MATCH(C337,'Rekap Laba Rugi'!K:K,0),0),"")</f>
        <v>0</v>
      </c>
      <c r="G337" s="68"/>
      <c r="H337" s="649" t="s">
        <v>95</v>
      </c>
      <c r="I337" s="650" t="s">
        <v>40</v>
      </c>
      <c r="J337" s="664"/>
      <c r="K337" s="165" t="s">
        <v>136</v>
      </c>
      <c r="L337" s="185" t="s">
        <v>136</v>
      </c>
      <c r="M337" s="167" t="s">
        <v>157</v>
      </c>
      <c r="N337" s="36">
        <v>6000</v>
      </c>
      <c r="O337" s="203" t="str">
        <f>IFERROR(INDEX('Kode Akun 2'!D:D,MATCH(N337,'Kode Akun 2'!C:C,0),0),"")</f>
        <v>OPERATING EXPENSES</v>
      </c>
    </row>
    <row r="338" spans="1:15" ht="14.45" customHeight="1" x14ac:dyDescent="0.25">
      <c r="A338" s="25" t="str">
        <f t="shared" si="15"/>
        <v>6470 - Beban Kerugian Persediaan Kadaluarsa</v>
      </c>
      <c r="B338" s="632">
        <f t="shared" si="14"/>
        <v>73</v>
      </c>
      <c r="C338" s="599">
        <v>6470</v>
      </c>
      <c r="D338" s="608" t="s">
        <v>488</v>
      </c>
      <c r="E338" s="603"/>
      <c r="F338" s="620">
        <f>IFERROR(INDEX('Rekap Laba Rugi'!P:P,MATCH(C338,'Rekap Laba Rugi'!K:K,0),0),"")</f>
        <v>0</v>
      </c>
      <c r="G338" s="68"/>
      <c r="H338" s="649" t="s">
        <v>95</v>
      </c>
      <c r="I338" s="650" t="s">
        <v>40</v>
      </c>
      <c r="J338" s="664"/>
      <c r="K338" s="165" t="s">
        <v>136</v>
      </c>
      <c r="L338" s="185" t="s">
        <v>136</v>
      </c>
      <c r="M338" s="167" t="s">
        <v>157</v>
      </c>
      <c r="N338" s="36">
        <v>6000</v>
      </c>
      <c r="O338" s="203" t="str">
        <f>IFERROR(INDEX('Kode Akun 2'!D:D,MATCH(N338,'Kode Akun 2'!C:C,0),0),"")</f>
        <v>OPERATING EXPENSES</v>
      </c>
    </row>
    <row r="339" spans="1:15" ht="14.45" customHeight="1" x14ac:dyDescent="0.25">
      <c r="A339" s="25" t="str">
        <f t="shared" si="15"/>
        <v>6480 - Beban Piutang Tidak Dapat Ditagih</v>
      </c>
      <c r="B339" s="632">
        <f t="shared" si="14"/>
        <v>74</v>
      </c>
      <c r="C339" s="599">
        <v>6480</v>
      </c>
      <c r="D339" s="608" t="s">
        <v>489</v>
      </c>
      <c r="E339" s="603"/>
      <c r="F339" s="620">
        <f>IFERROR(INDEX('Rekap Laba Rugi'!P:P,MATCH(C339,'Rekap Laba Rugi'!K:K,0),0),"")</f>
        <v>0</v>
      </c>
      <c r="G339" s="68"/>
      <c r="H339" s="649" t="s">
        <v>95</v>
      </c>
      <c r="I339" s="650" t="s">
        <v>40</v>
      </c>
      <c r="J339" s="664"/>
      <c r="K339" s="165" t="s">
        <v>136</v>
      </c>
      <c r="L339" s="185" t="s">
        <v>136</v>
      </c>
      <c r="M339" s="167" t="s">
        <v>157</v>
      </c>
      <c r="N339" s="36">
        <v>6000</v>
      </c>
      <c r="O339" s="203" t="str">
        <f>IFERROR(INDEX('Kode Akun 2'!D:D,MATCH(N339,'Kode Akun 2'!C:C,0),0),"")</f>
        <v>OPERATING EXPENSES</v>
      </c>
    </row>
    <row r="340" spans="1:15" ht="14.45" customHeight="1" x14ac:dyDescent="0.25">
      <c r="A340" s="25" t="str">
        <f t="shared" si="15"/>
        <v>6490 - Beban Pajak PPh Final</v>
      </c>
      <c r="B340" s="632">
        <f t="shared" si="14"/>
        <v>75</v>
      </c>
      <c r="C340" s="599">
        <v>6490</v>
      </c>
      <c r="D340" s="608" t="s">
        <v>490</v>
      </c>
      <c r="E340" s="603"/>
      <c r="F340" s="620">
        <f>IFERROR(INDEX('Rekap Laba Rugi'!P:P,MATCH(C340,'Rekap Laba Rugi'!K:K,0),0),"")</f>
        <v>0</v>
      </c>
      <c r="G340" s="68"/>
      <c r="H340" s="649" t="s">
        <v>95</v>
      </c>
      <c r="I340" s="650" t="s">
        <v>40</v>
      </c>
      <c r="J340" s="664"/>
      <c r="K340" s="165" t="s">
        <v>964</v>
      </c>
      <c r="L340" s="185" t="s">
        <v>964</v>
      </c>
      <c r="M340" s="167" t="s">
        <v>157</v>
      </c>
      <c r="N340" s="36">
        <v>7010</v>
      </c>
      <c r="O340" s="203" t="str">
        <f>IFERROR(INDEX('Kode Akun 2'!D:D,MATCH(N340,'Kode Akun 2'!C:C,0),0),"")</f>
        <v>EXP - Bank Interests</v>
      </c>
    </row>
    <row r="341" spans="1:15" ht="14.45" customHeight="1" x14ac:dyDescent="0.25">
      <c r="A341" s="25" t="str">
        <f t="shared" si="15"/>
        <v>6500 - Beban Pajak Lain-Lain</v>
      </c>
      <c r="B341" s="632">
        <f t="shared" si="14"/>
        <v>76</v>
      </c>
      <c r="C341" s="599">
        <v>6500</v>
      </c>
      <c r="D341" s="608" t="s">
        <v>491</v>
      </c>
      <c r="E341" s="603"/>
      <c r="F341" s="620">
        <f>IFERROR(INDEX('Rekap Laba Rugi'!P:P,MATCH(C341,'Rekap Laba Rugi'!K:K,0),0),"")</f>
        <v>0</v>
      </c>
      <c r="G341" s="68"/>
      <c r="H341" s="649" t="s">
        <v>95</v>
      </c>
      <c r="I341" s="650" t="s">
        <v>40</v>
      </c>
      <c r="J341" s="664"/>
      <c r="K341" s="165" t="s">
        <v>964</v>
      </c>
      <c r="L341" s="185" t="s">
        <v>964</v>
      </c>
      <c r="M341" s="167" t="s">
        <v>157</v>
      </c>
      <c r="N341" s="36">
        <v>7010</v>
      </c>
      <c r="O341" s="203" t="str">
        <f>IFERROR(INDEX('Kode Akun 2'!D:D,MATCH(N341,'Kode Akun 2'!C:C,0),0),"")</f>
        <v>EXP - Bank Interests</v>
      </c>
    </row>
    <row r="342" spans="1:15" ht="14.45" customHeight="1" x14ac:dyDescent="0.25">
      <c r="B342" s="632">
        <f t="shared" si="14"/>
        <v>77</v>
      </c>
      <c r="C342" s="599">
        <v>6510</v>
      </c>
      <c r="D342" s="608" t="s">
        <v>492</v>
      </c>
      <c r="E342" s="603"/>
      <c r="F342" s="620">
        <f>IFERROR(INDEX('Rekap Laba Rugi'!P:P,MATCH(C342,'Rekap Laba Rugi'!K:K,0),0),"")</f>
        <v>-10468750</v>
      </c>
      <c r="G342" s="68"/>
      <c r="H342" s="649" t="s">
        <v>95</v>
      </c>
      <c r="I342" s="650" t="s">
        <v>40</v>
      </c>
      <c r="J342" s="664"/>
      <c r="K342" s="165" t="s">
        <v>289</v>
      </c>
      <c r="L342" s="185" t="s">
        <v>289</v>
      </c>
      <c r="M342" s="167" t="s">
        <v>157</v>
      </c>
      <c r="N342" s="36">
        <v>6160</v>
      </c>
      <c r="O342" s="203" t="str">
        <f>IFERROR(INDEX('Kode Akun 2'!D:D,MATCH(N342,'Kode Akun 2'!C:C,0),0),"")</f>
        <v>EXP - Depreciation</v>
      </c>
    </row>
    <row r="343" spans="1:15" ht="14.45" customHeight="1" x14ac:dyDescent="0.25">
      <c r="B343" s="632">
        <f t="shared" si="14"/>
        <v>78</v>
      </c>
      <c r="C343" s="599">
        <v>6520</v>
      </c>
      <c r="D343" s="608" t="s">
        <v>81</v>
      </c>
      <c r="E343" s="603"/>
      <c r="F343" s="620">
        <f>IFERROR(INDEX('Rekap Laba Rugi'!P:P,MATCH(C343,'Rekap Laba Rugi'!K:K,0),0),"")</f>
        <v>-3000000</v>
      </c>
      <c r="G343" s="68"/>
      <c r="H343" s="649" t="s">
        <v>95</v>
      </c>
      <c r="I343" s="650" t="s">
        <v>40</v>
      </c>
      <c r="J343" s="664"/>
      <c r="K343" s="165" t="s">
        <v>289</v>
      </c>
      <c r="L343" s="185" t="s">
        <v>289</v>
      </c>
      <c r="M343" s="167" t="s">
        <v>157</v>
      </c>
      <c r="N343" s="36">
        <v>6160</v>
      </c>
      <c r="O343" s="203" t="str">
        <f>IFERROR(INDEX('Kode Akun 2'!D:D,MATCH(N343,'Kode Akun 2'!C:C,0),0),"")</f>
        <v>EXP - Depreciation</v>
      </c>
    </row>
    <row r="344" spans="1:15" ht="14.45" customHeight="1" x14ac:dyDescent="0.25">
      <c r="B344" s="632">
        <f t="shared" si="14"/>
        <v>79</v>
      </c>
      <c r="C344" s="599">
        <v>6530</v>
      </c>
      <c r="D344" s="608" t="s">
        <v>493</v>
      </c>
      <c r="E344" s="603"/>
      <c r="F344" s="620">
        <f>IFERROR(INDEX('Rekap Laba Rugi'!P:P,MATCH(C344,'Rekap Laba Rugi'!K:K,0),0),"")</f>
        <v>0</v>
      </c>
      <c r="G344" s="68"/>
      <c r="H344" s="649" t="s">
        <v>95</v>
      </c>
      <c r="I344" s="650" t="s">
        <v>40</v>
      </c>
      <c r="J344" s="664"/>
      <c r="K344" s="165" t="s">
        <v>289</v>
      </c>
      <c r="L344" s="185" t="s">
        <v>289</v>
      </c>
      <c r="M344" s="167" t="s">
        <v>157</v>
      </c>
      <c r="N344" s="36">
        <v>6160</v>
      </c>
      <c r="O344" s="203" t="str">
        <f>IFERROR(INDEX('Kode Akun 2'!D:D,MATCH(N344,'Kode Akun 2'!C:C,0),0),"")</f>
        <v>EXP - Depreciation</v>
      </c>
    </row>
    <row r="345" spans="1:15" ht="14.45" customHeight="1" x14ac:dyDescent="0.25">
      <c r="B345" s="632">
        <f t="shared" si="14"/>
        <v>80</v>
      </c>
      <c r="C345" s="599">
        <v>6540</v>
      </c>
      <c r="D345" s="608" t="s">
        <v>494</v>
      </c>
      <c r="E345" s="603"/>
      <c r="F345" s="620">
        <f>IFERROR(INDEX('Rekap Laba Rugi'!P:P,MATCH(C345,'Rekap Laba Rugi'!K:K,0),0),"")</f>
        <v>-23750000</v>
      </c>
      <c r="G345" s="68"/>
      <c r="H345" s="649" t="s">
        <v>95</v>
      </c>
      <c r="I345" s="650" t="s">
        <v>40</v>
      </c>
      <c r="J345" s="664"/>
      <c r="K345" s="165" t="s">
        <v>289</v>
      </c>
      <c r="L345" s="185" t="s">
        <v>289</v>
      </c>
      <c r="M345" s="167" t="s">
        <v>157</v>
      </c>
      <c r="N345" s="36">
        <v>6160</v>
      </c>
      <c r="O345" s="203" t="str">
        <f>IFERROR(INDEX('Kode Akun 2'!D:D,MATCH(N345,'Kode Akun 2'!C:C,0),0),"")</f>
        <v>EXP - Depreciation</v>
      </c>
    </row>
    <row r="346" spans="1:15" ht="14.45" customHeight="1" x14ac:dyDescent="0.25">
      <c r="B346" s="632">
        <f t="shared" si="14"/>
        <v>80</v>
      </c>
      <c r="C346" s="599">
        <v>6550</v>
      </c>
      <c r="D346" s="608"/>
      <c r="E346" s="603"/>
      <c r="F346" s="620" t="str">
        <f>IFERROR(INDEX('Rekap Laba Rugi'!P:P,MATCH(C346,'Rekap Laba Rugi'!K:K,0),0),"")</f>
        <v/>
      </c>
      <c r="G346" s="68"/>
      <c r="H346" s="649"/>
      <c r="I346" s="650"/>
      <c r="J346" s="664"/>
      <c r="K346" s="165"/>
      <c r="L346" s="185"/>
      <c r="M346" s="167"/>
      <c r="N346" s="36"/>
      <c r="O346" s="203" t="str">
        <f>IFERROR(INDEX('Kode Akun 2'!D:D,MATCH(N346,'Kode Akun 2'!C:C,0),0),"")</f>
        <v/>
      </c>
    </row>
    <row r="347" spans="1:15" ht="14.45" customHeight="1" x14ac:dyDescent="0.25">
      <c r="B347" s="632">
        <f t="shared" si="14"/>
        <v>80</v>
      </c>
      <c r="C347" s="599">
        <v>6560</v>
      </c>
      <c r="D347" s="608"/>
      <c r="E347" s="603"/>
      <c r="F347" s="620" t="str">
        <f>IFERROR(INDEX('Rekap Laba Rugi'!P:P,MATCH(C347,'Rekap Laba Rugi'!K:K,0),0),"")</f>
        <v/>
      </c>
      <c r="G347" s="68"/>
      <c r="H347" s="649"/>
      <c r="I347" s="650"/>
      <c r="J347" s="664"/>
      <c r="K347" s="165"/>
      <c r="L347" s="185"/>
      <c r="M347" s="167"/>
      <c r="N347" s="36"/>
      <c r="O347" s="203" t="str">
        <f>IFERROR(INDEX('Kode Akun 2'!D:D,MATCH(N347,'Kode Akun 2'!C:C,0),0),"")</f>
        <v/>
      </c>
    </row>
    <row r="348" spans="1:15" ht="14.45" customHeight="1" x14ac:dyDescent="0.25">
      <c r="B348" s="632">
        <f t="shared" si="14"/>
        <v>80</v>
      </c>
      <c r="C348" s="599">
        <v>6570</v>
      </c>
      <c r="D348" s="608"/>
      <c r="E348" s="603"/>
      <c r="F348" s="620" t="str">
        <f>IFERROR(INDEX('Rekap Laba Rugi'!P:P,MATCH(C348,'Rekap Laba Rugi'!K:K,0),0),"")</f>
        <v/>
      </c>
      <c r="G348" s="68"/>
      <c r="H348" s="649"/>
      <c r="I348" s="650"/>
      <c r="J348" s="664"/>
      <c r="K348" s="165"/>
      <c r="L348" s="185"/>
      <c r="M348" s="167"/>
      <c r="N348" s="36"/>
      <c r="O348" s="203" t="str">
        <f>IFERROR(INDEX('Kode Akun 2'!D:D,MATCH(N348,'Kode Akun 2'!C:C,0),0),"")</f>
        <v/>
      </c>
    </row>
    <row r="349" spans="1:15" ht="14.45" customHeight="1" x14ac:dyDescent="0.25">
      <c r="B349" s="632">
        <f t="shared" si="14"/>
        <v>80</v>
      </c>
      <c r="C349" s="599">
        <v>6580</v>
      </c>
      <c r="D349" s="608"/>
      <c r="E349" s="603"/>
      <c r="F349" s="620" t="str">
        <f>IFERROR(INDEX('Rekap Laba Rugi'!P:P,MATCH(C349,'Rekap Laba Rugi'!K:K,0),0),"")</f>
        <v/>
      </c>
      <c r="G349" s="68"/>
      <c r="H349" s="649"/>
      <c r="I349" s="650"/>
      <c r="J349" s="664"/>
      <c r="K349" s="165"/>
      <c r="L349" s="185"/>
      <c r="M349" s="167"/>
      <c r="N349" s="36"/>
      <c r="O349" s="203" t="str">
        <f>IFERROR(INDEX('Kode Akun 2'!D:D,MATCH(N349,'Kode Akun 2'!C:C,0),0),"")</f>
        <v/>
      </c>
    </row>
    <row r="350" spans="1:15" ht="14.45" customHeight="1" x14ac:dyDescent="0.25">
      <c r="B350" s="632">
        <f t="shared" si="14"/>
        <v>80</v>
      </c>
      <c r="C350" s="599">
        <v>6590</v>
      </c>
      <c r="D350" s="608"/>
      <c r="E350" s="603"/>
      <c r="F350" s="620" t="str">
        <f>IFERROR(INDEX('Rekap Laba Rugi'!P:P,MATCH(C350,'Rekap Laba Rugi'!K:K,0),0),"")</f>
        <v/>
      </c>
      <c r="G350" s="68"/>
      <c r="H350" s="649"/>
      <c r="I350" s="650"/>
      <c r="J350" s="664"/>
      <c r="K350" s="165"/>
      <c r="L350" s="185"/>
      <c r="M350" s="167"/>
      <c r="N350" s="36"/>
      <c r="O350" s="203" t="str">
        <f>IFERROR(INDEX('Kode Akun 2'!D:D,MATCH(N350,'Kode Akun 2'!C:C,0),0),"")</f>
        <v/>
      </c>
    </row>
    <row r="351" spans="1:15" ht="14.45" customHeight="1" x14ac:dyDescent="0.25">
      <c r="B351" s="632">
        <f t="shared" si="14"/>
        <v>81</v>
      </c>
      <c r="C351" s="599">
        <v>6600</v>
      </c>
      <c r="D351" s="608" t="s">
        <v>82</v>
      </c>
      <c r="E351" s="603"/>
      <c r="F351" s="620">
        <f>IFERROR(INDEX('Rekap Laba Rugi'!P:P,MATCH(C351,'Rekap Laba Rugi'!K:K,0),0),"")</f>
        <v>0</v>
      </c>
      <c r="G351" s="68"/>
      <c r="H351" s="649" t="s">
        <v>95</v>
      </c>
      <c r="I351" s="650" t="s">
        <v>40</v>
      </c>
      <c r="J351" s="664"/>
      <c r="K351" s="165" t="s">
        <v>136</v>
      </c>
      <c r="L351" s="185" t="s">
        <v>136</v>
      </c>
      <c r="M351" s="167" t="s">
        <v>158</v>
      </c>
      <c r="N351" s="36">
        <v>6000</v>
      </c>
      <c r="O351" s="203" t="str">
        <f>IFERROR(INDEX('Kode Akun 2'!D:D,MATCH(N351,'Kode Akun 2'!C:C,0),0),"")</f>
        <v>OPERATING EXPENSES</v>
      </c>
    </row>
    <row r="352" spans="1:15" ht="14.45" customHeight="1" x14ac:dyDescent="0.25">
      <c r="B352" s="632">
        <f t="shared" si="14"/>
        <v>81</v>
      </c>
      <c r="C352" s="599"/>
      <c r="D352" s="608"/>
      <c r="E352" s="603"/>
      <c r="F352" s="620" t="str">
        <f>IFERROR(INDEX('Rekap Laba Rugi'!P:P,MATCH(C352,'Rekap Laba Rugi'!K:K,0),0),"")</f>
        <v/>
      </c>
      <c r="G352" s="68"/>
      <c r="H352" s="649"/>
      <c r="I352" s="650"/>
      <c r="J352" s="664"/>
      <c r="K352" s="165"/>
      <c r="L352" s="185"/>
      <c r="M352" s="167"/>
      <c r="N352" s="36"/>
      <c r="O352" s="203" t="str">
        <f>IFERROR(INDEX('Kode Akun 2'!D:D,MATCH(N352,'Kode Akun 2'!C:C,0),0),"")</f>
        <v/>
      </c>
    </row>
    <row r="353" spans="2:15" ht="14.45" customHeight="1" x14ac:dyDescent="0.25">
      <c r="B353" s="632">
        <f t="shared" si="14"/>
        <v>81</v>
      </c>
      <c r="C353" s="599"/>
      <c r="D353" s="608" t="s">
        <v>73</v>
      </c>
      <c r="E353" s="603"/>
      <c r="F353" s="620" t="str">
        <f>IFERROR(INDEX('Rekap Laba Rugi'!P:P,MATCH(C353,'Rekap Laba Rugi'!K:K,0),0),"")</f>
        <v/>
      </c>
      <c r="G353" s="68"/>
      <c r="H353" s="649"/>
      <c r="I353" s="650"/>
      <c r="J353" s="664"/>
      <c r="K353" s="165"/>
      <c r="L353" s="185"/>
      <c r="M353" s="167"/>
      <c r="N353" s="36"/>
      <c r="O353" s="203" t="str">
        <f>IFERROR(INDEX('Kode Akun 2'!D:D,MATCH(N353,'Kode Akun 2'!C:C,0),0),"")</f>
        <v/>
      </c>
    </row>
    <row r="354" spans="2:15" ht="14.45" customHeight="1" x14ac:dyDescent="0.25">
      <c r="B354" s="632">
        <f t="shared" si="14"/>
        <v>82</v>
      </c>
      <c r="C354" s="599">
        <v>7100</v>
      </c>
      <c r="D354" s="608" t="s">
        <v>495</v>
      </c>
      <c r="E354" s="603"/>
      <c r="F354" s="620">
        <f>IFERROR(INDEX('Rekap Laba Rugi'!P:P,MATCH(C354,'Rekap Laba Rugi'!K:K,0),0),"")</f>
        <v>0</v>
      </c>
      <c r="G354" s="68"/>
      <c r="H354" s="649" t="s">
        <v>96</v>
      </c>
      <c r="I354" s="650" t="s">
        <v>39</v>
      </c>
      <c r="J354" s="664"/>
      <c r="K354" s="165" t="s">
        <v>39</v>
      </c>
      <c r="L354" s="185" t="s">
        <v>39</v>
      </c>
      <c r="M354" s="167" t="s">
        <v>159</v>
      </c>
      <c r="N354" s="36">
        <v>4010</v>
      </c>
      <c r="O354" s="203" t="str">
        <f>IFERROR(INDEX('Kode Akun 2'!D:D,MATCH(N354,'Kode Akun 2'!C:C,0),0),"")</f>
        <v>REVENUE - All Products</v>
      </c>
    </row>
    <row r="355" spans="2:15" ht="14.45" customHeight="1" x14ac:dyDescent="0.25">
      <c r="B355" s="632">
        <f t="shared" si="14"/>
        <v>83</v>
      </c>
      <c r="C355" s="599">
        <v>7110</v>
      </c>
      <c r="D355" s="608" t="s">
        <v>496</v>
      </c>
      <c r="E355" s="603"/>
      <c r="F355" s="620">
        <f>IFERROR(INDEX('Rekap Laba Rugi'!P:P,MATCH(C355,'Rekap Laba Rugi'!K:K,0),0),"")</f>
        <v>0</v>
      </c>
      <c r="G355" s="68"/>
      <c r="H355" s="649" t="s">
        <v>96</v>
      </c>
      <c r="I355" s="650" t="s">
        <v>39</v>
      </c>
      <c r="J355" s="664"/>
      <c r="K355" s="165" t="s">
        <v>39</v>
      </c>
      <c r="L355" s="185" t="s">
        <v>39</v>
      </c>
      <c r="M355" s="167" t="s">
        <v>159</v>
      </c>
      <c r="N355" s="36">
        <v>4010</v>
      </c>
      <c r="O355" s="203" t="str">
        <f>IFERROR(INDEX('Kode Akun 2'!D:D,MATCH(N355,'Kode Akun 2'!C:C,0),0),"")</f>
        <v>REVENUE - All Products</v>
      </c>
    </row>
    <row r="356" spans="2:15" ht="14.45" customHeight="1" x14ac:dyDescent="0.25">
      <c r="B356" s="632">
        <f t="shared" si="14"/>
        <v>83</v>
      </c>
      <c r="C356" s="599"/>
      <c r="D356" s="608"/>
      <c r="E356" s="603"/>
      <c r="F356" s="620" t="str">
        <f>IFERROR(INDEX('Rekap Laba Rugi'!P:P,MATCH(C356,'Rekap Laba Rugi'!K:K,0),0),"")</f>
        <v/>
      </c>
      <c r="G356" s="68"/>
      <c r="H356" s="649"/>
      <c r="I356" s="650"/>
      <c r="J356" s="664"/>
      <c r="K356" s="165"/>
      <c r="L356" s="185"/>
      <c r="M356" s="167"/>
      <c r="N356" s="36"/>
      <c r="O356" s="203" t="str">
        <f>IFERROR(INDEX('Kode Akun 2'!D:D,MATCH(N356,'Kode Akun 2'!C:C,0),0),"")</f>
        <v/>
      </c>
    </row>
    <row r="357" spans="2:15" ht="14.45" customHeight="1" x14ac:dyDescent="0.25">
      <c r="B357" s="632">
        <f t="shared" si="14"/>
        <v>83</v>
      </c>
      <c r="C357" s="599"/>
      <c r="D357" s="608"/>
      <c r="E357" s="603"/>
      <c r="F357" s="620" t="str">
        <f>IFERROR(INDEX('Rekap Laba Rugi'!P:P,MATCH(C357,'Rekap Laba Rugi'!K:K,0),0),"")</f>
        <v/>
      </c>
      <c r="G357" s="68"/>
      <c r="H357" s="649"/>
      <c r="I357" s="650"/>
      <c r="J357" s="664"/>
      <c r="K357" s="165"/>
      <c r="L357" s="185"/>
      <c r="M357" s="167"/>
      <c r="N357" s="36"/>
      <c r="O357" s="203" t="str">
        <f>IFERROR(INDEX('Kode Akun 2'!D:D,MATCH(N357,'Kode Akun 2'!C:C,0),0),"")</f>
        <v/>
      </c>
    </row>
    <row r="358" spans="2:15" ht="14.45" customHeight="1" x14ac:dyDescent="0.25">
      <c r="B358" s="632">
        <f t="shared" si="14"/>
        <v>83</v>
      </c>
      <c r="C358" s="599"/>
      <c r="D358" s="608" t="s">
        <v>75</v>
      </c>
      <c r="E358" s="603"/>
      <c r="F358" s="620" t="str">
        <f>IFERROR(INDEX('Rekap Laba Rugi'!P:P,MATCH(C358,'Rekap Laba Rugi'!K:K,0),0),"")</f>
        <v/>
      </c>
      <c r="G358" s="68"/>
      <c r="H358" s="649"/>
      <c r="I358" s="650"/>
      <c r="J358" s="664"/>
      <c r="K358" s="165"/>
      <c r="L358" s="185"/>
      <c r="M358" s="167"/>
      <c r="N358" s="36"/>
      <c r="O358" s="203" t="str">
        <f>IFERROR(INDEX('Kode Akun 2'!D:D,MATCH(N358,'Kode Akun 2'!C:C,0),0),"")</f>
        <v/>
      </c>
    </row>
    <row r="359" spans="2:15" ht="14.45" customHeight="1" x14ac:dyDescent="0.25">
      <c r="B359" s="632">
        <f t="shared" si="14"/>
        <v>84</v>
      </c>
      <c r="C359" s="599">
        <v>8100</v>
      </c>
      <c r="D359" s="608" t="s">
        <v>76</v>
      </c>
      <c r="E359" s="603"/>
      <c r="F359" s="620">
        <f>IFERROR(INDEX('Rekap Laba Rugi'!P:P,MATCH(C359,'Rekap Laba Rugi'!K:K,0),0),"")</f>
        <v>-20429106.396554977</v>
      </c>
      <c r="G359" s="68"/>
      <c r="H359" s="649" t="s">
        <v>95</v>
      </c>
      <c r="I359" s="650" t="s">
        <v>40</v>
      </c>
      <c r="J359" s="664"/>
      <c r="K359" s="165" t="s">
        <v>135</v>
      </c>
      <c r="L359" s="185" t="s">
        <v>135</v>
      </c>
      <c r="M359" s="167" t="s">
        <v>159</v>
      </c>
      <c r="N359" s="36">
        <v>7010</v>
      </c>
      <c r="O359" s="203" t="str">
        <f>IFERROR(INDEX('Kode Akun 2'!D:D,MATCH(N359,'Kode Akun 2'!C:C,0),0),"")</f>
        <v>EXP - Bank Interests</v>
      </c>
    </row>
    <row r="360" spans="2:15" ht="14.45" customHeight="1" x14ac:dyDescent="0.25">
      <c r="B360" s="632">
        <f t="shared" si="14"/>
        <v>85</v>
      </c>
      <c r="C360" s="599">
        <v>8110</v>
      </c>
      <c r="D360" s="608" t="s">
        <v>133</v>
      </c>
      <c r="E360" s="603"/>
      <c r="F360" s="620">
        <f>IFERROR(INDEX('Rekap Laba Rugi'!P:P,MATCH(C360,'Rekap Laba Rugi'!K:K,0),0),"")</f>
        <v>-10000000</v>
      </c>
      <c r="G360" s="68"/>
      <c r="H360" s="649" t="s">
        <v>95</v>
      </c>
      <c r="I360" s="650" t="s">
        <v>40</v>
      </c>
      <c r="J360" s="664"/>
      <c r="K360" s="165" t="s">
        <v>136</v>
      </c>
      <c r="L360" s="185" t="s">
        <v>136</v>
      </c>
      <c r="M360" s="167" t="s">
        <v>159</v>
      </c>
      <c r="N360" s="36">
        <v>6000</v>
      </c>
      <c r="O360" s="203" t="str">
        <f>IFERROR(INDEX('Kode Akun 2'!D:D,MATCH(N360,'Kode Akun 2'!C:C,0),0),"")</f>
        <v>OPERATING EXPENSES</v>
      </c>
    </row>
    <row r="361" spans="2:15" ht="14.45" customHeight="1" x14ac:dyDescent="0.25">
      <c r="B361" s="632">
        <f t="shared" si="14"/>
        <v>86</v>
      </c>
      <c r="C361" s="599">
        <v>8120</v>
      </c>
      <c r="D361" s="608" t="s">
        <v>497</v>
      </c>
      <c r="E361" s="603"/>
      <c r="F361" s="620">
        <f>IFERROR(INDEX('Rekap Laba Rugi'!P:P,MATCH(C361,'Rekap Laba Rugi'!K:K,0),0),"")</f>
        <v>0</v>
      </c>
      <c r="G361" s="68"/>
      <c r="H361" s="649" t="s">
        <v>95</v>
      </c>
      <c r="I361" s="650" t="s">
        <v>40</v>
      </c>
      <c r="J361" s="664"/>
      <c r="K361" s="165" t="s">
        <v>136</v>
      </c>
      <c r="L361" s="185" t="s">
        <v>136</v>
      </c>
      <c r="M361" s="167" t="s">
        <v>159</v>
      </c>
      <c r="N361" s="36">
        <v>6000</v>
      </c>
      <c r="O361" s="203" t="str">
        <f>IFERROR(INDEX('Kode Akun 2'!D:D,MATCH(N361,'Kode Akun 2'!C:C,0),0),"")</f>
        <v>OPERATING EXPENSES</v>
      </c>
    </row>
    <row r="362" spans="2:15" ht="14.45" customHeight="1" x14ac:dyDescent="0.25">
      <c r="B362" s="632">
        <f t="shared" si="14"/>
        <v>86</v>
      </c>
      <c r="C362" s="599"/>
      <c r="D362" s="608"/>
      <c r="E362" s="603"/>
      <c r="F362" s="620" t="str">
        <f>IFERROR(INDEX('Rekap Laba Rugi'!P:P,MATCH(C362,'Rekap Laba Rugi'!K:K,0),0),"")</f>
        <v/>
      </c>
      <c r="G362" s="68"/>
      <c r="H362" s="649"/>
      <c r="I362" s="650"/>
      <c r="J362" s="664"/>
      <c r="K362" s="165"/>
      <c r="L362" s="185"/>
      <c r="M362" s="167"/>
      <c r="N362" s="36"/>
      <c r="O362" s="203" t="str">
        <f>IFERROR(INDEX('Kode Akun 2'!D:D,MATCH(N362,'Kode Akun 2'!C:C,0),0),"")</f>
        <v/>
      </c>
    </row>
    <row r="363" spans="2:15" ht="14.45" customHeight="1" x14ac:dyDescent="0.25">
      <c r="B363" s="632">
        <f t="shared" si="14"/>
        <v>86</v>
      </c>
      <c r="C363" s="599"/>
      <c r="D363" s="608"/>
      <c r="E363" s="603"/>
      <c r="F363" s="620" t="str">
        <f>IFERROR(INDEX('Rekap Laba Rugi'!P:P,MATCH(C363,'Rekap Laba Rugi'!K:K,0),0),"")</f>
        <v/>
      </c>
      <c r="G363" s="68"/>
      <c r="H363" s="649"/>
      <c r="I363" s="650"/>
      <c r="J363" s="664"/>
      <c r="K363" s="165"/>
      <c r="L363" s="185"/>
      <c r="M363" s="167"/>
      <c r="N363" s="36"/>
      <c r="O363" s="203" t="str">
        <f>IFERROR(INDEX('Kode Akun 2'!D:D,MATCH(N363,'Kode Akun 2'!C:C,0),0),"")</f>
        <v/>
      </c>
    </row>
    <row r="364" spans="2:15" ht="14.45" customHeight="1" x14ac:dyDescent="0.25">
      <c r="B364" s="632">
        <f t="shared" si="14"/>
        <v>86</v>
      </c>
      <c r="C364" s="599"/>
      <c r="D364" s="608"/>
      <c r="E364" s="603"/>
      <c r="F364" s="620" t="str">
        <f>IFERROR(INDEX('Rekap Laba Rugi'!P:P,MATCH(C364,'Rekap Laba Rugi'!K:K,0),0),"")</f>
        <v/>
      </c>
      <c r="G364" s="68"/>
      <c r="H364" s="649"/>
      <c r="I364" s="650"/>
      <c r="J364" s="664"/>
      <c r="K364" s="165"/>
      <c r="L364" s="185"/>
      <c r="M364" s="167"/>
      <c r="N364" s="36"/>
      <c r="O364" s="203" t="str">
        <f>IFERROR(INDEX('Kode Akun 2'!D:D,MATCH(N364,'Kode Akun 2'!C:C,0),0),"")</f>
        <v/>
      </c>
    </row>
    <row r="365" spans="2:15" ht="14.45" customHeight="1" x14ac:dyDescent="0.25">
      <c r="B365" s="632">
        <f t="shared" si="14"/>
        <v>86</v>
      </c>
      <c r="C365" s="599"/>
      <c r="D365" s="608"/>
      <c r="E365" s="603"/>
      <c r="F365" s="620" t="str">
        <f>IFERROR(INDEX('Rekap Laba Rugi'!P:P,MATCH(C365,'Rekap Laba Rugi'!K:K,0),0),"")</f>
        <v/>
      </c>
      <c r="G365" s="68"/>
      <c r="H365" s="649"/>
      <c r="I365" s="650"/>
      <c r="J365" s="664"/>
      <c r="K365" s="165"/>
      <c r="L365" s="185"/>
      <c r="M365" s="167"/>
      <c r="N365" s="36"/>
      <c r="O365" s="203" t="str">
        <f>IFERROR(INDEX('Kode Akun 2'!D:D,MATCH(N365,'Kode Akun 2'!C:C,0),0),"")</f>
        <v/>
      </c>
    </row>
    <row r="366" spans="2:15" ht="14.45" customHeight="1" x14ac:dyDescent="0.25">
      <c r="B366" s="632">
        <f t="shared" si="14"/>
        <v>86</v>
      </c>
      <c r="C366" s="599"/>
      <c r="D366" s="608"/>
      <c r="E366" s="603"/>
      <c r="F366" s="620" t="str">
        <f>IFERROR(INDEX('Rekap Laba Rugi'!P:P,MATCH(C366,'Rekap Laba Rugi'!K:K,0),0),"")</f>
        <v/>
      </c>
      <c r="G366" s="68"/>
      <c r="H366" s="649"/>
      <c r="I366" s="650"/>
      <c r="J366" s="664"/>
      <c r="K366" s="165"/>
      <c r="L366" s="185"/>
      <c r="M366" s="167"/>
      <c r="N366" s="36"/>
      <c r="O366" s="203" t="str">
        <f>IFERROR(INDEX('Kode Akun 2'!D:D,MATCH(N366,'Kode Akun 2'!C:C,0),0),"")</f>
        <v/>
      </c>
    </row>
    <row r="367" spans="2:15" ht="14.45" customHeight="1" x14ac:dyDescent="0.25">
      <c r="B367" s="632">
        <f t="shared" si="14"/>
        <v>86</v>
      </c>
      <c r="C367" s="599"/>
      <c r="D367" s="608"/>
      <c r="E367" s="603"/>
      <c r="F367" s="620" t="str">
        <f>IFERROR(INDEX('Rekap Laba Rugi'!P:P,MATCH(C367,'Rekap Laba Rugi'!K:K,0),0),"")</f>
        <v/>
      </c>
      <c r="G367" s="68"/>
      <c r="H367" s="649"/>
      <c r="I367" s="650"/>
      <c r="J367" s="664"/>
      <c r="K367" s="165"/>
      <c r="L367" s="185"/>
      <c r="M367" s="167"/>
      <c r="N367" s="36"/>
      <c r="O367" s="203" t="str">
        <f>IFERROR(INDEX('Kode Akun 2'!D:D,MATCH(N367,'Kode Akun 2'!C:C,0),0),"")</f>
        <v/>
      </c>
    </row>
    <row r="368" spans="2:15" ht="14.45" customHeight="1" x14ac:dyDescent="0.25">
      <c r="B368" s="632">
        <f t="shared" si="14"/>
        <v>86</v>
      </c>
      <c r="C368" s="599"/>
      <c r="D368" s="608"/>
      <c r="E368" s="603"/>
      <c r="F368" s="620" t="str">
        <f>IFERROR(INDEX('Rekap Laba Rugi'!P:P,MATCH(C368,'Rekap Laba Rugi'!K:K,0),0),"")</f>
        <v/>
      </c>
      <c r="G368" s="68"/>
      <c r="H368" s="649"/>
      <c r="I368" s="650"/>
      <c r="J368" s="664"/>
      <c r="K368" s="165"/>
      <c r="L368" s="185"/>
      <c r="M368" s="167"/>
      <c r="N368" s="36"/>
      <c r="O368" s="203" t="str">
        <f>IFERROR(INDEX('Kode Akun 2'!D:D,MATCH(N368,'Kode Akun 2'!C:C,0),0),"")</f>
        <v/>
      </c>
    </row>
    <row r="369" spans="1:15" ht="14.45" customHeight="1" x14ac:dyDescent="0.25">
      <c r="B369" s="632">
        <f t="shared" si="14"/>
        <v>86</v>
      </c>
      <c r="C369" s="599"/>
      <c r="D369" s="608"/>
      <c r="E369" s="603"/>
      <c r="F369" s="620" t="str">
        <f>IFERROR(INDEX('Rekap Laba Rugi'!P:P,MATCH(C369,'Rekap Laba Rugi'!K:K,0),0),"")</f>
        <v/>
      </c>
      <c r="G369" s="68"/>
      <c r="H369" s="649"/>
      <c r="I369" s="650"/>
      <c r="J369" s="664"/>
      <c r="K369" s="165"/>
      <c r="L369" s="185"/>
      <c r="M369" s="167"/>
      <c r="N369" s="36"/>
      <c r="O369" s="203" t="str">
        <f>IFERROR(INDEX('Kode Akun 2'!D:D,MATCH(N369,'Kode Akun 2'!C:C,0),0),"")</f>
        <v/>
      </c>
    </row>
    <row r="370" spans="1:15" ht="14.45" customHeight="1" x14ac:dyDescent="0.25">
      <c r="B370" s="632">
        <f t="shared" si="14"/>
        <v>86</v>
      </c>
      <c r="C370" s="599"/>
      <c r="D370" s="608"/>
      <c r="E370" s="603"/>
      <c r="F370" s="620" t="str">
        <f>IFERROR(INDEX('Rekap Laba Rugi'!P:P,MATCH(C370,'Rekap Laba Rugi'!K:K,0),0),"")</f>
        <v/>
      </c>
      <c r="G370" s="68"/>
      <c r="H370" s="649"/>
      <c r="I370" s="650"/>
      <c r="J370" s="664"/>
      <c r="K370" s="165"/>
      <c r="L370" s="185"/>
      <c r="M370" s="167"/>
      <c r="N370" s="36"/>
      <c r="O370" s="203" t="str">
        <f>IFERROR(INDEX('Kode Akun 2'!D:D,MATCH(N370,'Kode Akun 2'!C:C,0),0),"")</f>
        <v/>
      </c>
    </row>
    <row r="371" spans="1:15" ht="14.45" customHeight="1" x14ac:dyDescent="0.25">
      <c r="B371" s="632">
        <f t="shared" si="14"/>
        <v>86</v>
      </c>
      <c r="C371" s="599"/>
      <c r="D371" s="608"/>
      <c r="E371" s="603"/>
      <c r="F371" s="620" t="str">
        <f>IFERROR(INDEX('Rekap Laba Rugi'!P:P,MATCH(C371,'Rekap Laba Rugi'!K:K,0),0),"")</f>
        <v/>
      </c>
      <c r="G371" s="68"/>
      <c r="H371" s="649"/>
      <c r="I371" s="650"/>
      <c r="J371" s="664"/>
      <c r="K371" s="165"/>
      <c r="L371" s="185"/>
      <c r="M371" s="167"/>
      <c r="N371" s="36"/>
      <c r="O371" s="203" t="str">
        <f>IFERROR(INDEX('Kode Akun 2'!D:D,MATCH(N371,'Kode Akun 2'!C:C,0),0),"")</f>
        <v/>
      </c>
    </row>
    <row r="372" spans="1:15" ht="14.45" customHeight="1" x14ac:dyDescent="0.25">
      <c r="B372" s="632">
        <f t="shared" ref="B372:B375" si="16">IF(I372&lt;&gt;"",B371+1,B371)</f>
        <v>86</v>
      </c>
      <c r="C372" s="599"/>
      <c r="D372" s="608"/>
      <c r="E372" s="603"/>
      <c r="F372" s="620" t="str">
        <f>IFERROR(INDEX('Rekap Laba Rugi'!P:P,MATCH(C372,'Rekap Laba Rugi'!K:K,0),0),"")</f>
        <v/>
      </c>
      <c r="G372" s="68"/>
      <c r="H372" s="649"/>
      <c r="I372" s="650"/>
      <c r="J372" s="664"/>
      <c r="K372" s="165"/>
      <c r="L372" s="185"/>
      <c r="M372" s="167"/>
      <c r="N372" s="36"/>
      <c r="O372" s="203" t="str">
        <f>IFERROR(INDEX('Kode Akun 2'!D:D,MATCH(N372,'Kode Akun 2'!C:C,0),0),"")</f>
        <v/>
      </c>
    </row>
    <row r="373" spans="1:15" ht="14.45" customHeight="1" x14ac:dyDescent="0.25">
      <c r="B373" s="632">
        <f t="shared" si="16"/>
        <v>86</v>
      </c>
      <c r="C373" s="599"/>
      <c r="D373" s="608"/>
      <c r="E373" s="603"/>
      <c r="F373" s="620" t="str">
        <f>IFERROR(INDEX('Rekap Laba Rugi'!P:P,MATCH(C373,'Rekap Laba Rugi'!K:K,0),0),"")</f>
        <v/>
      </c>
      <c r="G373" s="68"/>
      <c r="H373" s="649"/>
      <c r="I373" s="650"/>
      <c r="J373" s="664"/>
      <c r="K373" s="165"/>
      <c r="L373" s="185"/>
      <c r="M373" s="167"/>
      <c r="N373" s="36"/>
      <c r="O373" s="203" t="str">
        <f>IFERROR(INDEX('Kode Akun 2'!D:D,MATCH(N373,'Kode Akun 2'!C:C,0),0),"")</f>
        <v/>
      </c>
    </row>
    <row r="374" spans="1:15" ht="14.45" customHeight="1" x14ac:dyDescent="0.25">
      <c r="B374" s="632">
        <f t="shared" si="16"/>
        <v>86</v>
      </c>
      <c r="C374" s="599"/>
      <c r="D374" s="608"/>
      <c r="E374" s="603"/>
      <c r="F374" s="620" t="str">
        <f>IFERROR(INDEX('Rekap Laba Rugi'!P:P,MATCH(C374,'Rekap Laba Rugi'!K:K,0),0),"")</f>
        <v/>
      </c>
      <c r="G374" s="68"/>
      <c r="H374" s="649"/>
      <c r="I374" s="650"/>
      <c r="J374" s="664"/>
      <c r="K374" s="165"/>
      <c r="L374" s="185"/>
      <c r="M374" s="167"/>
      <c r="N374" s="36"/>
      <c r="O374" s="203" t="str">
        <f>IFERROR(INDEX('Kode Akun 2'!D:D,MATCH(N374,'Kode Akun 2'!C:C,0),0),"")</f>
        <v/>
      </c>
    </row>
    <row r="375" spans="1:15" ht="14.45" customHeight="1" x14ac:dyDescent="0.25">
      <c r="A375" s="25" t="str">
        <f t="shared" si="15"/>
        <v/>
      </c>
      <c r="B375" s="632">
        <f t="shared" si="16"/>
        <v>86</v>
      </c>
      <c r="C375" s="599"/>
      <c r="D375" s="608"/>
      <c r="E375" s="603"/>
      <c r="F375" s="620" t="str">
        <f>IFERROR(INDEX('Rekap Laba Rugi'!P:P,MATCH(C375,'Rekap Laba Rugi'!K:K,0),0),"")</f>
        <v/>
      </c>
      <c r="G375" s="68"/>
      <c r="H375" s="649"/>
      <c r="I375" s="650"/>
      <c r="J375" s="665"/>
      <c r="K375" s="165"/>
      <c r="L375" s="185"/>
      <c r="M375" s="167"/>
      <c r="N375" s="36"/>
      <c r="O375" s="203" t="str">
        <f>IFERROR(INDEX('Kode Akun 2'!D:D,MATCH(N375,'Kode Akun 2'!C:C,0),0),"")</f>
        <v/>
      </c>
    </row>
    <row r="376" spans="1:15" ht="14.45" customHeight="1" x14ac:dyDescent="0.25">
      <c r="A376" s="61"/>
      <c r="B376" s="634"/>
    </row>
    <row r="377" spans="1:15" s="10" customFormat="1" x14ac:dyDescent="0.25">
      <c r="A377" s="61"/>
      <c r="B377" s="634"/>
      <c r="C377" s="573"/>
      <c r="D377" s="573"/>
      <c r="E377" s="610"/>
      <c r="F377" s="614"/>
      <c r="G377" s="69"/>
      <c r="H377" s="573"/>
      <c r="I377" s="666"/>
      <c r="J377" s="666"/>
      <c r="K377" s="13"/>
      <c r="L377" s="13"/>
      <c r="M377" s="13"/>
    </row>
    <row r="378" spans="1:15" s="10" customFormat="1" x14ac:dyDescent="0.25">
      <c r="A378" s="61"/>
      <c r="B378" s="634"/>
      <c r="C378" s="573"/>
      <c r="D378" s="573"/>
      <c r="E378" s="610"/>
      <c r="F378" s="614"/>
      <c r="G378" s="69"/>
      <c r="H378" s="573"/>
      <c r="I378" s="666"/>
      <c r="J378" s="666"/>
      <c r="K378" s="13"/>
      <c r="L378" s="13"/>
      <c r="M378" s="13"/>
    </row>
    <row r="379" spans="1:15" ht="14.45" customHeight="1" x14ac:dyDescent="0.25">
      <c r="A379" s="61"/>
      <c r="B379" s="634"/>
    </row>
    <row r="380" spans="1:15" ht="14.45" customHeight="1" x14ac:dyDescent="0.25">
      <c r="A380" s="61"/>
      <c r="B380" s="634"/>
    </row>
    <row r="381" spans="1:15" ht="14.45" customHeight="1" x14ac:dyDescent="0.25">
      <c r="A381" s="61"/>
      <c r="B381" s="634"/>
    </row>
    <row r="382" spans="1:15" ht="14.45" customHeight="1" x14ac:dyDescent="0.25">
      <c r="A382" s="61"/>
      <c r="B382" s="634"/>
    </row>
    <row r="383" spans="1:15" ht="14.45" customHeight="1" x14ac:dyDescent="0.25">
      <c r="A383" s="61"/>
      <c r="B383" s="634"/>
    </row>
    <row r="384" spans="1:15" ht="14.45" customHeight="1" x14ac:dyDescent="0.25">
      <c r="A384" s="61"/>
      <c r="B384" s="634"/>
    </row>
    <row r="385" spans="1:2" ht="14.45" customHeight="1" x14ac:dyDescent="0.25">
      <c r="A385" s="61"/>
      <c r="B385" s="634"/>
    </row>
    <row r="386" spans="1:2" ht="14.45" customHeight="1" x14ac:dyDescent="0.25">
      <c r="A386" s="61"/>
      <c r="B386" s="634"/>
    </row>
    <row r="387" spans="1:2" ht="14.45" customHeight="1" x14ac:dyDescent="0.25">
      <c r="A387" s="61"/>
      <c r="B387" s="634"/>
    </row>
    <row r="388" spans="1:2" ht="14.45" customHeight="1" x14ac:dyDescent="0.25">
      <c r="A388" s="61"/>
      <c r="B388" s="634"/>
    </row>
    <row r="389" spans="1:2" ht="14.45" customHeight="1" x14ac:dyDescent="0.25">
      <c r="A389" s="61"/>
      <c r="B389" s="634"/>
    </row>
    <row r="390" spans="1:2" ht="14.45" customHeight="1" x14ac:dyDescent="0.25">
      <c r="A390" s="61"/>
      <c r="B390" s="634"/>
    </row>
    <row r="391" spans="1:2" x14ac:dyDescent="0.25">
      <c r="A391" s="61"/>
      <c r="B391" s="634"/>
    </row>
    <row r="392" spans="1:2" x14ac:dyDescent="0.25">
      <c r="A392" s="61"/>
      <c r="B392" s="634"/>
    </row>
    <row r="393" spans="1:2" x14ac:dyDescent="0.25">
      <c r="A393" s="61"/>
      <c r="B393" s="634"/>
    </row>
    <row r="394" spans="1:2" x14ac:dyDescent="0.25">
      <c r="A394" s="61"/>
      <c r="B394" s="634"/>
    </row>
    <row r="395" spans="1:2" x14ac:dyDescent="0.25">
      <c r="A395" s="61"/>
      <c r="B395" s="634"/>
    </row>
    <row r="396" spans="1:2" x14ac:dyDescent="0.25">
      <c r="A396" s="61"/>
      <c r="B396" s="634"/>
    </row>
    <row r="397" spans="1:2" x14ac:dyDescent="0.25">
      <c r="A397" s="61"/>
      <c r="B397" s="634"/>
    </row>
    <row r="398" spans="1:2" x14ac:dyDescent="0.25">
      <c r="A398" s="61"/>
      <c r="B398" s="634"/>
    </row>
    <row r="399" spans="1:2" x14ac:dyDescent="0.25">
      <c r="A399" s="61"/>
      <c r="B399" s="634"/>
    </row>
    <row r="400" spans="1:2" x14ac:dyDescent="0.25">
      <c r="A400" s="61"/>
      <c r="B400" s="634"/>
    </row>
    <row r="401" spans="1:2" x14ac:dyDescent="0.25">
      <c r="A401" s="61"/>
      <c r="B401" s="634"/>
    </row>
    <row r="402" spans="1:2" x14ac:dyDescent="0.25">
      <c r="A402" s="61"/>
      <c r="B402" s="634"/>
    </row>
    <row r="403" spans="1:2" x14ac:dyDescent="0.25">
      <c r="A403" s="61"/>
      <c r="B403" s="634"/>
    </row>
    <row r="404" spans="1:2" x14ac:dyDescent="0.25">
      <c r="A404" s="61"/>
      <c r="B404" s="634"/>
    </row>
    <row r="405" spans="1:2" x14ac:dyDescent="0.25">
      <c r="A405" s="61"/>
      <c r="B405" s="634"/>
    </row>
    <row r="406" spans="1:2" x14ac:dyDescent="0.25">
      <c r="A406" s="61"/>
      <c r="B406" s="634"/>
    </row>
    <row r="407" spans="1:2" x14ac:dyDescent="0.25">
      <c r="A407" s="61"/>
      <c r="B407" s="634"/>
    </row>
    <row r="408" spans="1:2" x14ac:dyDescent="0.25">
      <c r="A408" s="61"/>
      <c r="B408" s="634"/>
    </row>
    <row r="409" spans="1:2" x14ac:dyDescent="0.25">
      <c r="A409" s="61"/>
      <c r="B409" s="634"/>
    </row>
    <row r="410" spans="1:2" x14ac:dyDescent="0.25">
      <c r="A410" s="61"/>
      <c r="B410" s="634"/>
    </row>
    <row r="411" spans="1:2" x14ac:dyDescent="0.25">
      <c r="A411" s="61"/>
      <c r="B411" s="634"/>
    </row>
    <row r="412" spans="1:2" x14ac:dyDescent="0.25">
      <c r="A412" s="61"/>
      <c r="B412" s="634"/>
    </row>
    <row r="413" spans="1:2" x14ac:dyDescent="0.25">
      <c r="A413" s="61"/>
      <c r="B413" s="634"/>
    </row>
    <row r="414" spans="1:2" x14ac:dyDescent="0.25">
      <c r="A414" s="61"/>
      <c r="B414" s="634"/>
    </row>
    <row r="415" spans="1:2" x14ac:dyDescent="0.25">
      <c r="A415" s="61"/>
      <c r="B415" s="634"/>
    </row>
    <row r="416" spans="1:2" x14ac:dyDescent="0.25">
      <c r="A416" s="61"/>
      <c r="B416" s="634"/>
    </row>
    <row r="417" spans="1:2" x14ac:dyDescent="0.25">
      <c r="A417" s="61"/>
      <c r="B417" s="634"/>
    </row>
    <row r="418" spans="1:2" x14ac:dyDescent="0.25">
      <c r="A418" s="61"/>
      <c r="B418" s="634"/>
    </row>
    <row r="419" spans="1:2" x14ac:dyDescent="0.25">
      <c r="A419" s="61"/>
      <c r="B419" s="634"/>
    </row>
    <row r="420" spans="1:2" x14ac:dyDescent="0.25">
      <c r="A420" s="61"/>
      <c r="B420" s="634"/>
    </row>
    <row r="421" spans="1:2" x14ac:dyDescent="0.25">
      <c r="A421" s="61"/>
      <c r="B421" s="634"/>
    </row>
    <row r="422" spans="1:2" x14ac:dyDescent="0.25">
      <c r="A422" s="61"/>
      <c r="B422" s="634"/>
    </row>
    <row r="423" spans="1:2" x14ac:dyDescent="0.25">
      <c r="A423" s="61"/>
      <c r="B423" s="634"/>
    </row>
    <row r="424" spans="1:2" x14ac:dyDescent="0.25">
      <c r="A424" s="61"/>
      <c r="B424" s="634"/>
    </row>
    <row r="425" spans="1:2" x14ac:dyDescent="0.25">
      <c r="A425" s="61"/>
      <c r="B425" s="634"/>
    </row>
    <row r="426" spans="1:2" x14ac:dyDescent="0.25">
      <c r="A426" s="61"/>
      <c r="B426" s="634"/>
    </row>
    <row r="427" spans="1:2" x14ac:dyDescent="0.25">
      <c r="A427" s="61"/>
      <c r="B427" s="634"/>
    </row>
    <row r="428" spans="1:2" x14ac:dyDescent="0.25">
      <c r="A428" s="61"/>
      <c r="B428" s="634"/>
    </row>
    <row r="429" spans="1:2" x14ac:dyDescent="0.25">
      <c r="A429" s="61"/>
      <c r="B429" s="634"/>
    </row>
    <row r="430" spans="1:2" x14ac:dyDescent="0.25">
      <c r="A430" s="61"/>
      <c r="B430" s="634"/>
    </row>
    <row r="431" spans="1:2" x14ac:dyDescent="0.25">
      <c r="A431" s="61"/>
      <c r="B431" s="634"/>
    </row>
    <row r="432" spans="1:2" x14ac:dyDescent="0.25">
      <c r="A432" s="61"/>
      <c r="B432" s="634"/>
    </row>
    <row r="433" spans="1:2" x14ac:dyDescent="0.25">
      <c r="A433" s="61"/>
      <c r="B433" s="634"/>
    </row>
    <row r="434" spans="1:2" x14ac:dyDescent="0.25">
      <c r="A434" s="61"/>
      <c r="B434" s="634"/>
    </row>
    <row r="435" spans="1:2" x14ac:dyDescent="0.25">
      <c r="A435" s="61"/>
      <c r="B435" s="634"/>
    </row>
    <row r="436" spans="1:2" x14ac:dyDescent="0.25">
      <c r="A436" s="61"/>
      <c r="B436" s="634"/>
    </row>
    <row r="437" spans="1:2" x14ac:dyDescent="0.25">
      <c r="A437" s="61"/>
      <c r="B437" s="634"/>
    </row>
    <row r="438" spans="1:2" x14ac:dyDescent="0.25">
      <c r="A438" s="61"/>
      <c r="B438" s="634"/>
    </row>
    <row r="439" spans="1:2" x14ac:dyDescent="0.25">
      <c r="A439" s="61"/>
      <c r="B439" s="634"/>
    </row>
    <row r="440" spans="1:2" x14ac:dyDescent="0.25">
      <c r="A440" s="61"/>
      <c r="B440" s="634"/>
    </row>
    <row r="441" spans="1:2" x14ac:dyDescent="0.25">
      <c r="A441" s="61"/>
      <c r="B441" s="634"/>
    </row>
    <row r="442" spans="1:2" x14ac:dyDescent="0.25">
      <c r="A442" s="61"/>
      <c r="B442" s="634"/>
    </row>
    <row r="443" spans="1:2" x14ac:dyDescent="0.25">
      <c r="A443" s="61"/>
      <c r="B443" s="634"/>
    </row>
    <row r="444" spans="1:2" x14ac:dyDescent="0.25">
      <c r="A444" s="61"/>
      <c r="B444" s="634"/>
    </row>
    <row r="445" spans="1:2" x14ac:dyDescent="0.25">
      <c r="A445" s="61"/>
      <c r="B445" s="634"/>
    </row>
    <row r="446" spans="1:2" x14ac:dyDescent="0.25">
      <c r="A446" s="61"/>
      <c r="B446" s="634"/>
    </row>
    <row r="447" spans="1:2" x14ac:dyDescent="0.25">
      <c r="A447" s="61"/>
      <c r="B447" s="634"/>
    </row>
    <row r="448" spans="1:2" x14ac:dyDescent="0.25">
      <c r="A448" s="61"/>
      <c r="B448" s="634"/>
    </row>
    <row r="449" spans="1:2" x14ac:dyDescent="0.25">
      <c r="A449" s="61"/>
      <c r="B449" s="634"/>
    </row>
    <row r="450" spans="1:2" x14ac:dyDescent="0.25">
      <c r="A450" s="61"/>
      <c r="B450" s="634"/>
    </row>
    <row r="451" spans="1:2" x14ac:dyDescent="0.25">
      <c r="A451" s="61"/>
      <c r="B451" s="634"/>
    </row>
    <row r="452" spans="1:2" x14ac:dyDescent="0.25">
      <c r="A452" s="61"/>
      <c r="B452" s="634"/>
    </row>
    <row r="453" spans="1:2" x14ac:dyDescent="0.25">
      <c r="A453" s="61"/>
      <c r="B453" s="634"/>
    </row>
    <row r="454" spans="1:2" x14ac:dyDescent="0.25">
      <c r="A454" s="61"/>
      <c r="B454" s="634"/>
    </row>
    <row r="455" spans="1:2" x14ac:dyDescent="0.25">
      <c r="A455" s="61"/>
      <c r="B455" s="634"/>
    </row>
    <row r="456" spans="1:2" x14ac:dyDescent="0.25">
      <c r="A456" s="61"/>
      <c r="B456" s="634"/>
    </row>
    <row r="457" spans="1:2" x14ac:dyDescent="0.25">
      <c r="A457" s="61"/>
      <c r="B457" s="634"/>
    </row>
    <row r="458" spans="1:2" x14ac:dyDescent="0.25">
      <c r="A458" s="61"/>
      <c r="B458" s="634"/>
    </row>
    <row r="459" spans="1:2" x14ac:dyDescent="0.25">
      <c r="A459" s="61"/>
      <c r="B459" s="634"/>
    </row>
    <row r="460" spans="1:2" x14ac:dyDescent="0.25">
      <c r="A460" s="61"/>
      <c r="B460" s="634"/>
    </row>
    <row r="461" spans="1:2" x14ac:dyDescent="0.25">
      <c r="A461" s="61"/>
      <c r="B461" s="634"/>
    </row>
    <row r="462" spans="1:2" x14ac:dyDescent="0.25">
      <c r="A462" s="61"/>
      <c r="B462" s="634"/>
    </row>
    <row r="463" spans="1:2" x14ac:dyDescent="0.25">
      <c r="A463" s="61"/>
      <c r="B463" s="634"/>
    </row>
    <row r="464" spans="1:2" x14ac:dyDescent="0.25">
      <c r="A464" s="61"/>
      <c r="B464" s="634"/>
    </row>
    <row r="465" spans="1:2" x14ac:dyDescent="0.25">
      <c r="A465" s="61"/>
      <c r="B465" s="634"/>
    </row>
    <row r="466" spans="1:2" x14ac:dyDescent="0.25">
      <c r="A466" s="61"/>
      <c r="B466" s="634"/>
    </row>
    <row r="467" spans="1:2" x14ac:dyDescent="0.25">
      <c r="A467" s="61"/>
      <c r="B467" s="634"/>
    </row>
    <row r="468" spans="1:2" x14ac:dyDescent="0.25">
      <c r="A468" s="61"/>
      <c r="B468" s="634"/>
    </row>
    <row r="469" spans="1:2" x14ac:dyDescent="0.25">
      <c r="A469" s="61"/>
      <c r="B469" s="634"/>
    </row>
    <row r="470" spans="1:2" x14ac:dyDescent="0.25">
      <c r="A470" s="61"/>
      <c r="B470" s="634"/>
    </row>
    <row r="471" spans="1:2" x14ac:dyDescent="0.25">
      <c r="A471" s="61"/>
      <c r="B471" s="634"/>
    </row>
    <row r="472" spans="1:2" x14ac:dyDescent="0.25">
      <c r="A472" s="61"/>
      <c r="B472" s="634"/>
    </row>
    <row r="473" spans="1:2" x14ac:dyDescent="0.25">
      <c r="A473" s="61"/>
      <c r="B473" s="634"/>
    </row>
    <row r="474" spans="1:2" x14ac:dyDescent="0.25">
      <c r="A474" s="61"/>
      <c r="B474" s="634"/>
    </row>
    <row r="475" spans="1:2" x14ac:dyDescent="0.25">
      <c r="A475" s="61"/>
      <c r="B475" s="634"/>
    </row>
    <row r="476" spans="1:2" x14ac:dyDescent="0.25">
      <c r="A476" s="61"/>
      <c r="B476" s="634"/>
    </row>
    <row r="477" spans="1:2" x14ac:dyDescent="0.25">
      <c r="A477" s="61"/>
      <c r="B477" s="634"/>
    </row>
    <row r="478" spans="1:2" x14ac:dyDescent="0.25">
      <c r="A478" s="61"/>
      <c r="B478" s="634"/>
    </row>
    <row r="479" spans="1:2" x14ac:dyDescent="0.25">
      <c r="A479" s="61"/>
      <c r="B479" s="634"/>
    </row>
    <row r="1232" spans="1:13" s="10" customFormat="1" x14ac:dyDescent="0.25">
      <c r="A1232" s="25"/>
      <c r="B1232" s="628"/>
      <c r="C1232" s="573"/>
      <c r="D1232" s="573"/>
      <c r="E1232" s="610"/>
      <c r="F1232" s="614"/>
      <c r="G1232" s="69"/>
      <c r="H1232" s="573"/>
      <c r="I1232" s="666"/>
      <c r="J1232" s="666"/>
      <c r="K1232" s="13"/>
      <c r="L1232" s="13"/>
      <c r="M1232" s="13"/>
    </row>
  </sheetData>
  <sheetProtection algorithmName="SHA-512" hashValue="e5YUih80Cegfnpo4OdbSlGGdlprSXll90mePkL4z8l/rEF4z25phuW00QkSfB+Cj7UiC0rmu+rIzL3hbphUPTQ==" saltValue="t2QMuQwfeMz9nSVgwOZOsw==" spinCount="100000" sheet="1" objects="1" scenarios="1"/>
  <sortState xmlns:xlrd2="http://schemas.microsoft.com/office/spreadsheetml/2017/richdata2" ref="C98:D132">
    <sortCondition ref="C98"/>
  </sortState>
  <mergeCells count="6">
    <mergeCell ref="I6:I7"/>
    <mergeCell ref="Q13:S13"/>
    <mergeCell ref="Q26:S26"/>
    <mergeCell ref="Q31:S32"/>
    <mergeCell ref="U6:X6"/>
    <mergeCell ref="Q19:S20"/>
  </mergeCells>
  <conditionalFormatting sqref="E10:G375">
    <cfRule type="expression" dxfId="49" priority="1">
      <formula>E10&lt;0</formula>
    </cfRule>
  </conditionalFormatting>
  <conditionalFormatting sqref="R10:S10">
    <cfRule type="expression" dxfId="48" priority="8">
      <formula>R10="Not Balance"</formula>
    </cfRule>
  </conditionalFormatting>
  <conditionalFormatting sqref="S22">
    <cfRule type="expression" dxfId="47" priority="7">
      <formula>S22="Not Balance"</formula>
    </cfRule>
  </conditionalFormatting>
  <conditionalFormatting sqref="S28">
    <cfRule type="expression" dxfId="46" priority="6">
      <formula>S28="Not Balance"</formula>
    </cfRule>
  </conditionalFormatting>
  <dataValidations count="8">
    <dataValidation type="list" allowBlank="1" showInputMessage="1" showErrorMessage="1" sqref="I244:I375" xr:uid="{1FD6C81C-F83B-4254-98D7-2E984D690E29}">
      <formula1>LajurLaporan</formula1>
    </dataValidation>
    <dataValidation type="list" allowBlank="1" showInputMessage="1" showErrorMessage="1" sqref="I9:I242" xr:uid="{553199CD-7949-46E9-BAD2-3A759B2F3012}">
      <formula1>AkunNeracaGroup</formula1>
    </dataValidation>
    <dataValidation type="list" allowBlank="1" showInputMessage="1" showErrorMessage="1" sqref="H9:H375" xr:uid="{B9B69C06-5E89-47E4-8C08-1852086D04DC}">
      <formula1>$U$9:$U$10</formula1>
    </dataValidation>
    <dataValidation type="list" allowBlank="1" showInputMessage="1" showErrorMessage="1" sqref="M244:M375 M10:M242" xr:uid="{6246B96C-FDF3-4C69-89AF-59A66396AAC9}">
      <formula1>AkunPajak</formula1>
    </dataValidation>
    <dataValidation type="list" allowBlank="1" showInputMessage="1" showErrorMessage="1" sqref="K244:K375" xr:uid="{AA2223E6-0034-4CAE-A3F5-F4D8CC7A0E6A}">
      <formula1>AkunLRModel2</formula1>
    </dataValidation>
    <dataValidation type="list" allowBlank="1" showInputMessage="1" showErrorMessage="1" sqref="J10:J242" xr:uid="{AA8A5927-AB23-422B-A0F4-A9204E8982EA}">
      <formula1>AkunNeracaReport</formula1>
    </dataValidation>
    <dataValidation type="list" allowBlank="1" showInputMessage="1" showErrorMessage="1" sqref="L10:L375" xr:uid="{E022DD26-B04F-406A-8BE7-4B4112E24FB4}">
      <formula1>AkunNeracaAnalisa</formula1>
    </dataValidation>
    <dataValidation type="list" allowBlank="1" showInputMessage="1" showErrorMessage="1" sqref="N10:N375" xr:uid="{B8A5A043-A377-4C06-A564-7B305059702D}">
      <formula1>ListKodeAkun2</formula1>
    </dataValidation>
  </dataValidations>
  <hyperlinks>
    <hyperlink ref="A2" location="akoontan" display="🅜" xr:uid="{014AF779-2778-4C64-B57F-138CF6116686}"/>
  </hyperlinks>
  <pageMargins left="0.7" right="0.7" top="0.75" bottom="0.75" header="0.3" footer="0.3"/>
  <pageSetup orientation="portrait" r:id="rId1"/>
  <drawing r:id="rId2"/>
  <legacy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F9256-823D-4906-8C36-BC63316411C5}">
  <sheetPr codeName="Sheet52"/>
  <dimension ref="A1:K5"/>
  <sheetViews>
    <sheetView showGridLines="0" workbookViewId="0">
      <pane ySplit="4" topLeftCell="A5" activePane="bottomLeft" state="frozen"/>
      <selection pane="bottomLeft" activeCell="E2" sqref="E2"/>
    </sheetView>
  </sheetViews>
  <sheetFormatPr defaultColWidth="9.140625" defaultRowHeight="15" x14ac:dyDescent="0.25"/>
  <cols>
    <col min="1" max="1" width="5.7109375" style="142" customWidth="1"/>
    <col min="2" max="2" width="48.140625" style="1" bestFit="1" customWidth="1"/>
    <col min="3" max="14" width="15.7109375" style="1" customWidth="1"/>
    <col min="15" max="16384" width="9.140625" style="1"/>
  </cols>
  <sheetData>
    <row r="1" spans="1:11" s="96" customFormat="1" ht="5.0999999999999996" customHeight="1" x14ac:dyDescent="0.25">
      <c r="A1" s="141"/>
      <c r="B1" s="107"/>
      <c r="D1" s="101"/>
      <c r="E1" s="97"/>
      <c r="G1" s="97"/>
      <c r="H1" s="102"/>
      <c r="I1" s="102"/>
      <c r="J1" s="102"/>
    </row>
    <row r="2" spans="1:11" s="257" customFormat="1" ht="24.95" customHeight="1" x14ac:dyDescent="0.25">
      <c r="A2" s="253" t="s">
        <v>258</v>
      </c>
      <c r="B2" s="254" t="s">
        <v>105</v>
      </c>
      <c r="C2" s="272"/>
      <c r="D2" s="273"/>
      <c r="E2" s="272"/>
      <c r="F2" s="272"/>
      <c r="G2" s="272"/>
      <c r="H2" s="272"/>
      <c r="I2" s="272"/>
      <c r="J2" s="272"/>
      <c r="K2" s="272"/>
    </row>
    <row r="3" spans="1:11" s="257" customFormat="1" ht="5.0999999999999996" customHeight="1" x14ac:dyDescent="0.25">
      <c r="A3" s="274"/>
      <c r="B3" s="275"/>
      <c r="D3" s="262"/>
      <c r="E3" s="256"/>
      <c r="G3" s="256"/>
      <c r="H3" s="263"/>
      <c r="I3" s="263"/>
      <c r="J3" s="263"/>
    </row>
    <row r="4" spans="1:11" s="77" customFormat="1" ht="5.0999999999999996" customHeight="1" x14ac:dyDescent="0.25">
      <c r="A4" s="141"/>
      <c r="B4" s="92"/>
      <c r="D4" s="82"/>
      <c r="E4" s="78"/>
      <c r="G4" s="78"/>
      <c r="H4" s="83"/>
      <c r="I4" s="83"/>
      <c r="J4" s="83"/>
    </row>
    <row r="5" spans="1:11" ht="5.0999999999999996" customHeight="1" x14ac:dyDescent="0.25"/>
  </sheetData>
  <sheetProtection algorithmName="SHA-512" hashValue="baoRtWp9OW+N+l/sA7NI17aaV1msHFGTB8OKG6eXp/9z+IQW7yJPNDRTNfkTHKLVIW+bxfvNjgERuHdFqBylKg==" saltValue="7Xn+szc/4we+fj+t6K27yw==" spinCount="100000" sheet="1" objects="1" scenarios="1"/>
  <hyperlinks>
    <hyperlink ref="A2" location="akoontan" display="🅜" xr:uid="{F750019C-5047-4B42-AE85-6964FE9CC74B}"/>
  </hyperlinks>
  <pageMargins left="0.45" right="0.45" top="0.5" bottom="0.5" header="0.3" footer="0.3"/>
  <pageSetup paperSize="9" scale="95" orientation="landscape" horizontalDpi="1200" verticalDpi="120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B2C23-A162-46C8-85B5-56E9DDCB2B85}">
  <sheetPr codeName="Sheet53">
    <pageSetUpPr fitToPage="1"/>
  </sheetPr>
  <dimension ref="A1:F5"/>
  <sheetViews>
    <sheetView showGridLines="0" workbookViewId="0">
      <pane ySplit="5" topLeftCell="A6" activePane="bottomLeft" state="frozen"/>
      <selection activeCell="A2" sqref="A2"/>
      <selection pane="bottomLeft" activeCell="G2" sqref="G2"/>
    </sheetView>
  </sheetViews>
  <sheetFormatPr defaultColWidth="9.140625" defaultRowHeight="15" x14ac:dyDescent="0.25"/>
  <cols>
    <col min="1" max="1" width="5.7109375" style="142" customWidth="1"/>
    <col min="2" max="2" width="48.140625" style="1" bestFit="1" customWidth="1"/>
    <col min="3" max="6" width="15.7109375" style="1" customWidth="1"/>
    <col min="7" max="16384" width="9.140625" style="1"/>
  </cols>
  <sheetData>
    <row r="1" spans="1:6" s="96" customFormat="1" ht="5.0999999999999996" customHeight="1" x14ac:dyDescent="0.25">
      <c r="A1" s="141"/>
      <c r="B1" s="107"/>
      <c r="D1" s="101"/>
      <c r="E1" s="97"/>
    </row>
    <row r="2" spans="1:6" s="257" customFormat="1" ht="24.95" customHeight="1" x14ac:dyDescent="0.25">
      <c r="A2" s="253" t="s">
        <v>258</v>
      </c>
      <c r="B2" s="254" t="s">
        <v>105</v>
      </c>
      <c r="C2" s="272"/>
      <c r="D2" s="273"/>
      <c r="E2" s="272"/>
      <c r="F2" s="272"/>
    </row>
    <row r="3" spans="1:6" s="257" customFormat="1" ht="5.0999999999999996" customHeight="1" x14ac:dyDescent="0.25">
      <c r="A3" s="274"/>
      <c r="B3" s="275"/>
      <c r="D3" s="262"/>
      <c r="E3" s="256"/>
    </row>
    <row r="4" spans="1:6" s="77" customFormat="1" ht="5.0999999999999996" customHeight="1" x14ac:dyDescent="0.25">
      <c r="A4" s="141"/>
      <c r="B4" s="92"/>
      <c r="D4" s="82"/>
      <c r="E4" s="78"/>
    </row>
    <row r="5" spans="1:6" ht="5.0999999999999996" customHeight="1" x14ac:dyDescent="0.25"/>
  </sheetData>
  <sheetProtection algorithmName="SHA-512" hashValue="ftBvMiDg5CcNixLjQiDxLdqCerQ21p3Q2qQut0PhY1zZBQI8H1w+Debul7ef2FCqjdyNDu/oYYtpzQOvfPxXDw==" saltValue="uzRuQ+FIKgDE3auByQArvA==" spinCount="100000" sheet="1" objects="1" scenarios="1"/>
  <hyperlinks>
    <hyperlink ref="A2" location="akoontan" display="🅜" xr:uid="{0E0DB8BA-6CBD-412E-B7E6-D17F2631A01C}"/>
  </hyperlinks>
  <pageMargins left="0.45" right="0.45" top="0.5" bottom="0.5" header="0.3" footer="0.3"/>
  <pageSetup paperSize="9" scale="85" fitToHeight="0" orientation="portrait" horizontalDpi="1200" verticalDpi="120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8F96D-1C23-49B8-A94D-DFF9779E8E6C}">
  <sheetPr codeName="Sheet54">
    <pageSetUpPr fitToPage="1"/>
  </sheetPr>
  <dimension ref="A1:L7"/>
  <sheetViews>
    <sheetView showGridLines="0" workbookViewId="0">
      <pane ySplit="7" topLeftCell="A8" activePane="bottomLeft" state="frozen"/>
      <selection activeCell="A2" sqref="A2"/>
      <selection pane="bottomLeft" activeCell="G2" sqref="G2"/>
    </sheetView>
  </sheetViews>
  <sheetFormatPr defaultColWidth="9.140625" defaultRowHeight="15" x14ac:dyDescent="0.25"/>
  <cols>
    <col min="1" max="1" width="5.7109375" style="142" customWidth="1"/>
    <col min="2" max="2" width="48.140625" style="1" bestFit="1" customWidth="1"/>
    <col min="3" max="7" width="15.7109375" style="1" customWidth="1"/>
    <col min="8" max="11" width="9.140625" style="1"/>
    <col min="12" max="12" width="15.42578125" style="142" customWidth="1"/>
    <col min="13" max="16384" width="9.140625" style="1"/>
  </cols>
  <sheetData>
    <row r="1" spans="1:12" s="96" customFormat="1" ht="5.0999999999999996" customHeight="1" x14ac:dyDescent="0.25">
      <c r="A1" s="141"/>
      <c r="B1" s="107"/>
      <c r="D1" s="101"/>
      <c r="L1" s="141"/>
    </row>
    <row r="2" spans="1:12" s="257" customFormat="1" ht="24.95" customHeight="1" x14ac:dyDescent="0.25">
      <c r="A2" s="253" t="s">
        <v>258</v>
      </c>
      <c r="B2" s="254" t="s">
        <v>105</v>
      </c>
      <c r="C2" s="272"/>
      <c r="D2" s="273"/>
      <c r="L2" s="274"/>
    </row>
    <row r="3" spans="1:12" s="257" customFormat="1" ht="5.0999999999999996" customHeight="1" x14ac:dyDescent="0.25">
      <c r="A3" s="274"/>
      <c r="B3" s="275"/>
      <c r="D3" s="262"/>
      <c r="L3" s="274"/>
    </row>
    <row r="4" spans="1:12" s="77" customFormat="1" ht="5.0999999999999996" customHeight="1" x14ac:dyDescent="0.25">
      <c r="A4" s="141"/>
      <c r="B4" s="92"/>
      <c r="D4" s="82"/>
      <c r="L4" s="141"/>
    </row>
    <row r="5" spans="1:12" ht="5.0999999999999996" customHeight="1" x14ac:dyDescent="0.25"/>
    <row r="6" spans="1:12" x14ac:dyDescent="0.25">
      <c r="A6" s="142">
        <f>IF(C6="Ya",1,0)</f>
        <v>0</v>
      </c>
      <c r="B6" s="401" t="s">
        <v>287</v>
      </c>
      <c r="C6" s="58" t="s">
        <v>103</v>
      </c>
      <c r="D6" s="402" t="s">
        <v>290</v>
      </c>
      <c r="E6" s="114">
        <v>43466</v>
      </c>
      <c r="F6" s="402" t="s">
        <v>291</v>
      </c>
      <c r="G6" s="114">
        <v>43800</v>
      </c>
    </row>
    <row r="7" spans="1:12" ht="5.0999999999999996" customHeight="1" x14ac:dyDescent="0.25"/>
  </sheetData>
  <sheetProtection algorithmName="SHA-512" hashValue="iObT5EReuILqkTctYPLanF/W1Ou42NLRhEZJubmUKcrVoSFbnGQuSJhgfLIUgeILVTSlvxVNA+dgd2kWoEoIig==" saltValue="J9RPBvwSFP4Hv6lr1fyWpw==" spinCount="100000" sheet="1" objects="1" scenarios="1"/>
  <dataValidations count="2">
    <dataValidation type="list" allowBlank="1" showInputMessage="1" showErrorMessage="1" sqref="C6" xr:uid="{ED958C6B-E5AA-4DE0-81F9-0CBC1230EB1C}">
      <formula1>"Ya, Tidak"</formula1>
    </dataValidation>
    <dataValidation type="list" allowBlank="1" showInputMessage="1" showErrorMessage="1" sqref="E6 G6" xr:uid="{2811A567-D838-4D8F-9A09-B313D9EF08F8}">
      <formula1>#REF!</formula1>
    </dataValidation>
  </dataValidations>
  <hyperlinks>
    <hyperlink ref="A2" location="akoontan" display="🅜" xr:uid="{12FFA648-E6AC-4C17-8632-79C3304BAA47}"/>
  </hyperlinks>
  <pageMargins left="0.45" right="0.45" top="0.5" bottom="0.5" header="0.3" footer="0.3"/>
  <pageSetup paperSize="9" scale="52" fitToHeight="0" orientation="portrait" horizontalDpi="1200" verticalDpi="120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B27B5-CF90-40EF-A13D-7A678568DF5A}">
  <sheetPr codeName="Sheet55">
    <pageSetUpPr fitToPage="1"/>
  </sheetPr>
  <dimension ref="A1:L5"/>
  <sheetViews>
    <sheetView showGridLines="0" workbookViewId="0">
      <pane ySplit="5" topLeftCell="A6" activePane="bottomLeft" state="frozen"/>
      <selection activeCell="A2" sqref="A2"/>
      <selection pane="bottomLeft" activeCell="F2" sqref="F2"/>
    </sheetView>
  </sheetViews>
  <sheetFormatPr defaultColWidth="9.140625" defaultRowHeight="15" x14ac:dyDescent="0.25"/>
  <cols>
    <col min="1" max="1" width="5.7109375" style="142" customWidth="1"/>
    <col min="2" max="2" width="48.140625" style="1" bestFit="1" customWidth="1"/>
    <col min="3" max="6" width="15.7109375" style="1" customWidth="1"/>
    <col min="7" max="7" width="17.28515625" style="1" bestFit="1" customWidth="1"/>
    <col min="8" max="11" width="9.140625" style="1"/>
    <col min="12" max="12" width="18" style="142" customWidth="1"/>
    <col min="13" max="16384" width="9.140625" style="1"/>
  </cols>
  <sheetData>
    <row r="1" spans="1:12" s="96" customFormat="1" ht="5.0999999999999996" customHeight="1" x14ac:dyDescent="0.25">
      <c r="A1" s="141"/>
      <c r="B1" s="107"/>
      <c r="D1" s="101"/>
      <c r="L1" s="141"/>
    </row>
    <row r="2" spans="1:12" s="257" customFormat="1" ht="24.95" customHeight="1" x14ac:dyDescent="0.25">
      <c r="A2" s="253" t="s">
        <v>258</v>
      </c>
      <c r="B2" s="254" t="s">
        <v>105</v>
      </c>
      <c r="C2" s="272"/>
      <c r="D2" s="273"/>
      <c r="L2" s="274"/>
    </row>
    <row r="3" spans="1:12" s="257" customFormat="1" ht="5.0999999999999996" customHeight="1" x14ac:dyDescent="0.25">
      <c r="A3" s="274"/>
      <c r="B3" s="275"/>
      <c r="D3" s="262"/>
      <c r="L3" s="274"/>
    </row>
    <row r="4" spans="1:12" s="77" customFormat="1" ht="5.0999999999999996" customHeight="1" x14ac:dyDescent="0.25">
      <c r="A4" s="141"/>
      <c r="B4" s="92"/>
      <c r="D4" s="82"/>
      <c r="L4" s="141"/>
    </row>
    <row r="5" spans="1:12" ht="5.0999999999999996" customHeight="1" x14ac:dyDescent="0.25"/>
  </sheetData>
  <sheetProtection algorithmName="SHA-512" hashValue="pxjptKKqg0Zth4CjqJ+FyRDhEEgtmbVduLeLNOEn851QWrkMA1ErMYExwyfp0enWzz2frZPLYWrErVpcMv7X1w==" saltValue="it5MKMfH3FxxeSklKX5PdA==" spinCount="100000" sheet="1" objects="1" scenarios="1"/>
  <hyperlinks>
    <hyperlink ref="A2" location="akoontan" display="🅜" xr:uid="{73A33008-9A12-4556-BB28-27EAD8B8BC29}"/>
  </hyperlinks>
  <pageMargins left="0.45" right="0.45" top="0.5" bottom="0.5" header="0.3" footer="0.3"/>
  <pageSetup paperSize="9" scale="99" fitToHeight="0" orientation="portrait" horizontalDpi="1200" verticalDpi="1200"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50"/>
  <dimension ref="A1:G1121"/>
  <sheetViews>
    <sheetView showGridLines="0" zoomScaleNormal="100" workbookViewId="0">
      <pane ySplit="5" topLeftCell="A6" activePane="bottomLeft" state="frozen"/>
      <selection activeCell="E2" sqref="E2"/>
      <selection pane="bottomLeft" activeCell="F2" sqref="F2"/>
    </sheetView>
  </sheetViews>
  <sheetFormatPr defaultColWidth="8.85546875" defaultRowHeight="15" zeroHeight="1" x14ac:dyDescent="0.25"/>
  <cols>
    <col min="1" max="1" width="5.7109375" style="160" customWidth="1"/>
    <col min="2" max="2" width="8.85546875" customWidth="1"/>
    <col min="3" max="3" width="41.140625" customWidth="1"/>
    <col min="4" max="5" width="20.85546875" style="71" customWidth="1"/>
    <col min="6" max="7" width="20.85546875" style="8" customWidth="1"/>
    <col min="8" max="9" width="8.85546875" customWidth="1"/>
  </cols>
  <sheetData>
    <row r="1" spans="1:7" s="100" customFormat="1" ht="5.0999999999999996" customHeight="1" x14ac:dyDescent="0.25">
      <c r="A1" s="161"/>
      <c r="D1" s="108"/>
      <c r="E1" s="108"/>
    </row>
    <row r="2" spans="1:7" s="259" customFormat="1" ht="24.95" customHeight="1" x14ac:dyDescent="0.25">
      <c r="A2" s="253" t="s">
        <v>258</v>
      </c>
      <c r="B2" s="254" t="s">
        <v>329</v>
      </c>
      <c r="C2" s="260"/>
      <c r="D2" s="282"/>
      <c r="E2" s="282"/>
      <c r="F2" s="260"/>
      <c r="G2" s="260"/>
    </row>
    <row r="3" spans="1:7" s="259" customFormat="1" ht="5.0999999999999996" customHeight="1" x14ac:dyDescent="0.25">
      <c r="A3" s="283"/>
      <c r="D3" s="278"/>
      <c r="E3" s="278"/>
    </row>
    <row r="4" spans="1:7" s="80" customFormat="1" ht="5.0999999999999996" customHeight="1" x14ac:dyDescent="0.25">
      <c r="A4" s="161"/>
      <c r="D4" s="91"/>
      <c r="E4" s="91"/>
    </row>
    <row r="5" spans="1:7" s="8" customFormat="1" ht="5.0999999999999996" customHeight="1" x14ac:dyDescent="0.25">
      <c r="A5" s="160"/>
      <c r="D5" s="70"/>
      <c r="E5" s="70"/>
    </row>
    <row r="6" spans="1:7" s="8" customFormat="1" x14ac:dyDescent="0.25">
      <c r="A6" s="160"/>
      <c r="D6" s="70"/>
      <c r="E6" s="70"/>
    </row>
    <row r="7" spans="1:7" s="8" customFormat="1" x14ac:dyDescent="0.25">
      <c r="A7" s="160"/>
      <c r="D7" s="70"/>
      <c r="E7" s="70"/>
    </row>
    <row r="8" spans="1:7" s="8" customFormat="1" x14ac:dyDescent="0.25">
      <c r="A8" s="160"/>
      <c r="D8" s="70"/>
      <c r="E8" s="70"/>
    </row>
    <row r="9" spans="1:7" s="8" customFormat="1" x14ac:dyDescent="0.25">
      <c r="A9" s="160"/>
      <c r="D9" s="70"/>
      <c r="E9" s="70"/>
    </row>
    <row r="10" spans="1:7" s="8" customFormat="1" x14ac:dyDescent="0.25">
      <c r="A10" s="160"/>
      <c r="D10" s="70"/>
      <c r="E10" s="70"/>
    </row>
    <row r="11" spans="1:7" s="8" customFormat="1" x14ac:dyDescent="0.25">
      <c r="A11" s="160"/>
      <c r="D11" s="70"/>
      <c r="E11" s="70"/>
    </row>
    <row r="12" spans="1:7" s="8" customFormat="1" x14ac:dyDescent="0.25">
      <c r="A12" s="160"/>
      <c r="D12" s="70"/>
      <c r="E12" s="70"/>
    </row>
    <row r="13" spans="1:7" s="8" customFormat="1" x14ac:dyDescent="0.25">
      <c r="A13" s="160"/>
      <c r="D13" s="70"/>
      <c r="E13" s="70"/>
    </row>
    <row r="14" spans="1:7" s="8" customFormat="1" x14ac:dyDescent="0.25">
      <c r="A14" s="160"/>
      <c r="D14" s="70"/>
      <c r="E14" s="70"/>
    </row>
    <row r="15" spans="1:7" s="8" customFormat="1" x14ac:dyDescent="0.25">
      <c r="A15" s="160"/>
      <c r="D15" s="70"/>
      <c r="E15" s="70"/>
    </row>
    <row r="16" spans="1:7" s="8" customFormat="1" x14ac:dyDescent="0.25">
      <c r="A16" s="160"/>
      <c r="D16" s="70"/>
      <c r="E16" s="70"/>
    </row>
    <row r="17" spans="1:5" s="8" customFormat="1" x14ac:dyDescent="0.25">
      <c r="A17" s="160"/>
      <c r="D17" s="70"/>
      <c r="E17" s="70"/>
    </row>
    <row r="18" spans="1:5" s="8" customFormat="1" x14ac:dyDescent="0.25">
      <c r="A18" s="160"/>
      <c r="D18" s="70"/>
      <c r="E18" s="70"/>
    </row>
    <row r="19" spans="1:5" s="8" customFormat="1" x14ac:dyDescent="0.25">
      <c r="A19" s="160"/>
      <c r="D19" s="70"/>
      <c r="E19" s="70"/>
    </row>
    <row r="20" spans="1:5" s="8" customFormat="1" x14ac:dyDescent="0.25">
      <c r="A20" s="160"/>
      <c r="D20" s="70"/>
      <c r="E20" s="70"/>
    </row>
    <row r="21" spans="1:5" s="8" customFormat="1" x14ac:dyDescent="0.25">
      <c r="A21" s="160"/>
      <c r="D21" s="70"/>
      <c r="E21" s="70"/>
    </row>
    <row r="22" spans="1:5" s="8" customFormat="1" x14ac:dyDescent="0.25">
      <c r="A22" s="160"/>
      <c r="D22" s="70"/>
      <c r="E22" s="70"/>
    </row>
    <row r="23" spans="1:5" s="8" customFormat="1" x14ac:dyDescent="0.25">
      <c r="A23" s="160"/>
      <c r="D23" s="70"/>
      <c r="E23" s="70"/>
    </row>
    <row r="24" spans="1:5" s="8" customFormat="1" x14ac:dyDescent="0.25">
      <c r="A24" s="160"/>
      <c r="D24" s="70"/>
      <c r="E24" s="70"/>
    </row>
    <row r="25" spans="1:5" s="8" customFormat="1" x14ac:dyDescent="0.25">
      <c r="A25" s="160"/>
      <c r="D25" s="70"/>
      <c r="E25" s="70"/>
    </row>
    <row r="26" spans="1:5" s="8" customFormat="1" x14ac:dyDescent="0.25">
      <c r="A26" s="160"/>
      <c r="D26" s="70"/>
      <c r="E26" s="70"/>
    </row>
    <row r="27" spans="1:5" s="8" customFormat="1" x14ac:dyDescent="0.25">
      <c r="A27" s="160"/>
      <c r="D27" s="70"/>
      <c r="E27" s="70"/>
    </row>
    <row r="28" spans="1:5" s="8" customFormat="1" x14ac:dyDescent="0.25">
      <c r="A28" s="160"/>
      <c r="D28" s="70"/>
      <c r="E28" s="70"/>
    </row>
    <row r="29" spans="1:5" s="8" customFormat="1" x14ac:dyDescent="0.25">
      <c r="A29" s="160"/>
      <c r="D29" s="70"/>
      <c r="E29" s="70"/>
    </row>
    <row r="30" spans="1:5" s="8" customFormat="1" x14ac:dyDescent="0.25">
      <c r="A30" s="160"/>
      <c r="D30" s="70"/>
      <c r="E30" s="70"/>
    </row>
    <row r="31" spans="1:5" s="8" customFormat="1" x14ac:dyDescent="0.25">
      <c r="A31" s="160"/>
      <c r="D31" s="70"/>
      <c r="E31" s="70"/>
    </row>
    <row r="32" spans="1:5" s="8" customFormat="1" x14ac:dyDescent="0.25">
      <c r="A32" s="160"/>
      <c r="D32" s="70"/>
      <c r="E32" s="70"/>
    </row>
    <row r="33" spans="1:5" s="8" customFormat="1" x14ac:dyDescent="0.25">
      <c r="A33" s="160"/>
      <c r="D33" s="70"/>
      <c r="E33" s="70"/>
    </row>
    <row r="34" spans="1:5" s="8" customFormat="1" x14ac:dyDescent="0.25">
      <c r="A34" s="160"/>
      <c r="D34" s="70"/>
      <c r="E34" s="70"/>
    </row>
    <row r="35" spans="1:5" s="8" customFormat="1" x14ac:dyDescent="0.25">
      <c r="A35" s="160"/>
      <c r="D35" s="70"/>
      <c r="E35" s="70"/>
    </row>
    <row r="36" spans="1:5" s="8" customFormat="1" x14ac:dyDescent="0.25">
      <c r="A36" s="160"/>
      <c r="D36" s="70"/>
      <c r="E36" s="70"/>
    </row>
    <row r="37" spans="1:5" s="8" customFormat="1" x14ac:dyDescent="0.25">
      <c r="A37" s="160"/>
      <c r="D37" s="70"/>
      <c r="E37" s="70"/>
    </row>
    <row r="38" spans="1:5" s="8" customFormat="1" x14ac:dyDescent="0.25">
      <c r="A38" s="160"/>
      <c r="D38" s="70"/>
      <c r="E38" s="70"/>
    </row>
    <row r="39" spans="1:5" s="8" customFormat="1" x14ac:dyDescent="0.25">
      <c r="A39" s="160"/>
      <c r="D39" s="70"/>
      <c r="E39" s="70"/>
    </row>
    <row r="40" spans="1:5" s="8" customFormat="1" x14ac:dyDescent="0.25">
      <c r="A40" s="160"/>
      <c r="D40" s="70"/>
      <c r="E40" s="70"/>
    </row>
    <row r="41" spans="1:5" s="8" customFormat="1" x14ac:dyDescent="0.25">
      <c r="A41" s="160"/>
      <c r="D41" s="70"/>
      <c r="E41" s="70"/>
    </row>
    <row r="42" spans="1:5" s="8" customFormat="1" x14ac:dyDescent="0.25">
      <c r="A42" s="160"/>
      <c r="D42" s="70"/>
      <c r="E42" s="70"/>
    </row>
    <row r="43" spans="1:5" s="8" customFormat="1" x14ac:dyDescent="0.25">
      <c r="A43" s="160"/>
      <c r="D43" s="70"/>
      <c r="E43" s="70"/>
    </row>
    <row r="44" spans="1:5" s="8" customFormat="1" x14ac:dyDescent="0.25">
      <c r="A44" s="160"/>
      <c r="D44" s="70"/>
      <c r="E44" s="70"/>
    </row>
    <row r="45" spans="1:5" s="8" customFormat="1" x14ac:dyDescent="0.25">
      <c r="A45" s="160"/>
      <c r="D45" s="70"/>
      <c r="E45" s="70"/>
    </row>
    <row r="46" spans="1:5" s="8" customFormat="1" x14ac:dyDescent="0.25">
      <c r="A46" s="160"/>
      <c r="D46" s="70"/>
      <c r="E46" s="70"/>
    </row>
    <row r="47" spans="1:5" s="8" customFormat="1" x14ac:dyDescent="0.25">
      <c r="A47" s="160"/>
      <c r="D47" s="70"/>
      <c r="E47" s="70"/>
    </row>
    <row r="48" spans="1:5" s="8" customFormat="1" x14ac:dyDescent="0.25">
      <c r="A48" s="160"/>
      <c r="D48" s="70"/>
      <c r="E48" s="70"/>
    </row>
    <row r="49" spans="1:5" s="8" customFormat="1" x14ac:dyDescent="0.25">
      <c r="A49" s="160"/>
      <c r="D49" s="70"/>
      <c r="E49" s="70"/>
    </row>
    <row r="50" spans="1:5" s="8" customFormat="1" x14ac:dyDescent="0.25">
      <c r="A50" s="160"/>
      <c r="D50" s="70"/>
      <c r="E50" s="70"/>
    </row>
    <row r="51" spans="1:5" s="8" customFormat="1" x14ac:dyDescent="0.25">
      <c r="A51" s="160"/>
      <c r="D51" s="70"/>
      <c r="E51" s="70"/>
    </row>
    <row r="52" spans="1:5" s="8" customFormat="1" x14ac:dyDescent="0.25">
      <c r="A52" s="160"/>
      <c r="D52" s="70"/>
      <c r="E52" s="70"/>
    </row>
    <row r="53" spans="1:5" s="8" customFormat="1" x14ac:dyDescent="0.25">
      <c r="A53" s="160"/>
      <c r="D53" s="70"/>
      <c r="E53" s="70"/>
    </row>
    <row r="54" spans="1:5" s="8" customFormat="1" x14ac:dyDescent="0.25">
      <c r="A54" s="160"/>
      <c r="D54" s="70"/>
      <c r="E54" s="70"/>
    </row>
    <row r="55" spans="1:5" s="8" customFormat="1" x14ac:dyDescent="0.25">
      <c r="A55" s="160"/>
      <c r="D55" s="70"/>
      <c r="E55" s="70"/>
    </row>
    <row r="56" spans="1:5" s="8" customFormat="1" x14ac:dyDescent="0.25">
      <c r="A56" s="160"/>
      <c r="D56" s="70"/>
      <c r="E56" s="70"/>
    </row>
    <row r="57" spans="1:5" s="8" customFormat="1" x14ac:dyDescent="0.25">
      <c r="A57" s="160"/>
      <c r="D57" s="70"/>
      <c r="E57" s="70"/>
    </row>
    <row r="58" spans="1:5" s="8" customFormat="1" x14ac:dyDescent="0.25">
      <c r="A58" s="160"/>
      <c r="D58" s="70"/>
      <c r="E58" s="70"/>
    </row>
    <row r="59" spans="1:5" s="8" customFormat="1" x14ac:dyDescent="0.25">
      <c r="A59" s="160"/>
      <c r="D59" s="70"/>
      <c r="E59" s="70"/>
    </row>
    <row r="60" spans="1:5" s="8" customFormat="1" x14ac:dyDescent="0.25">
      <c r="A60" s="160"/>
      <c r="D60" s="70"/>
      <c r="E60" s="70"/>
    </row>
    <row r="61" spans="1:5" s="8" customFormat="1" x14ac:dyDescent="0.25">
      <c r="A61" s="160"/>
      <c r="D61" s="70"/>
      <c r="E61" s="70"/>
    </row>
    <row r="62" spans="1:5" s="8" customFormat="1" x14ac:dyDescent="0.25">
      <c r="A62" s="160"/>
      <c r="D62" s="70"/>
      <c r="E62" s="70"/>
    </row>
    <row r="63" spans="1:5" s="8" customFormat="1" x14ac:dyDescent="0.25">
      <c r="A63" s="160"/>
      <c r="D63" s="70"/>
      <c r="E63" s="70"/>
    </row>
    <row r="64" spans="1:5" s="8" customFormat="1" x14ac:dyDescent="0.25">
      <c r="A64" s="160"/>
      <c r="D64" s="70"/>
      <c r="E64" s="70"/>
    </row>
    <row r="65" spans="1:5" s="8" customFormat="1" x14ac:dyDescent="0.25">
      <c r="A65" s="160"/>
      <c r="D65" s="70"/>
      <c r="E65" s="70"/>
    </row>
    <row r="66" spans="1:5" s="8" customFormat="1" x14ac:dyDescent="0.25">
      <c r="A66" s="160"/>
      <c r="D66" s="70"/>
      <c r="E66" s="70"/>
    </row>
    <row r="67" spans="1:5" s="8" customFormat="1" x14ac:dyDescent="0.25">
      <c r="A67" s="160"/>
      <c r="D67" s="70"/>
      <c r="E67" s="70"/>
    </row>
    <row r="68" spans="1:5" s="8" customFormat="1" x14ac:dyDescent="0.25">
      <c r="A68" s="160"/>
      <c r="D68" s="70"/>
      <c r="E68" s="70"/>
    </row>
    <row r="69" spans="1:5" s="8" customFormat="1" x14ac:dyDescent="0.25">
      <c r="A69" s="160"/>
      <c r="D69" s="70"/>
      <c r="E69" s="70"/>
    </row>
    <row r="70" spans="1:5" s="8" customFormat="1" x14ac:dyDescent="0.25">
      <c r="A70" s="160"/>
      <c r="D70" s="70"/>
      <c r="E70" s="70"/>
    </row>
    <row r="71" spans="1:5" s="8" customFormat="1" x14ac:dyDescent="0.25">
      <c r="A71" s="160"/>
      <c r="D71" s="70"/>
      <c r="E71" s="70"/>
    </row>
    <row r="72" spans="1:5" s="8" customFormat="1" x14ac:dyDescent="0.25">
      <c r="A72" s="160"/>
      <c r="D72" s="70"/>
      <c r="E72" s="70"/>
    </row>
    <row r="73" spans="1:5" s="8" customFormat="1" x14ac:dyDescent="0.25">
      <c r="A73" s="160"/>
      <c r="D73" s="70"/>
      <c r="E73" s="70"/>
    </row>
    <row r="74" spans="1:5" s="8" customFormat="1" x14ac:dyDescent="0.25">
      <c r="A74" s="160"/>
      <c r="D74" s="70"/>
      <c r="E74" s="70"/>
    </row>
    <row r="75" spans="1:5" s="8" customFormat="1" x14ac:dyDescent="0.25">
      <c r="A75" s="160"/>
      <c r="D75" s="70"/>
      <c r="E75" s="70"/>
    </row>
    <row r="76" spans="1:5" s="8" customFormat="1" x14ac:dyDescent="0.25">
      <c r="A76" s="160"/>
      <c r="D76" s="70"/>
      <c r="E76" s="70"/>
    </row>
    <row r="77" spans="1:5" s="8" customFormat="1" x14ac:dyDescent="0.25">
      <c r="A77" s="160"/>
      <c r="D77" s="70"/>
      <c r="E77" s="70"/>
    </row>
    <row r="78" spans="1:5" s="8" customFormat="1" x14ac:dyDescent="0.25">
      <c r="A78" s="160"/>
      <c r="D78" s="70"/>
      <c r="E78" s="70"/>
    </row>
    <row r="79" spans="1:5" s="8" customFormat="1" x14ac:dyDescent="0.25">
      <c r="A79" s="160"/>
      <c r="D79" s="70"/>
      <c r="E79" s="70"/>
    </row>
    <row r="80" spans="1:5" s="8" customFormat="1" x14ac:dyDescent="0.25">
      <c r="A80" s="160"/>
      <c r="D80" s="70"/>
      <c r="E80" s="70"/>
    </row>
    <row r="81" spans="1:5" s="8" customFormat="1" x14ac:dyDescent="0.25">
      <c r="A81" s="160"/>
      <c r="D81" s="70"/>
      <c r="E81" s="70"/>
    </row>
    <row r="82" spans="1:5" s="8" customFormat="1" x14ac:dyDescent="0.25">
      <c r="A82" s="160"/>
      <c r="D82" s="70"/>
      <c r="E82" s="70"/>
    </row>
    <row r="83" spans="1:5" s="8" customFormat="1" x14ac:dyDescent="0.25">
      <c r="A83" s="160"/>
      <c r="D83" s="70"/>
      <c r="E83" s="70"/>
    </row>
    <row r="84" spans="1:5" s="8" customFormat="1" x14ac:dyDescent="0.25">
      <c r="A84" s="160"/>
      <c r="D84" s="70"/>
      <c r="E84" s="70"/>
    </row>
    <row r="85" spans="1:5" s="8" customFormat="1" x14ac:dyDescent="0.25">
      <c r="A85" s="160"/>
      <c r="D85" s="70"/>
      <c r="E85" s="70"/>
    </row>
    <row r="86" spans="1:5" s="8" customFormat="1" x14ac:dyDescent="0.25">
      <c r="A86" s="160"/>
      <c r="D86" s="70"/>
      <c r="E86" s="70"/>
    </row>
    <row r="87" spans="1:5" s="8" customFormat="1" x14ac:dyDescent="0.25">
      <c r="A87" s="160"/>
      <c r="D87" s="70"/>
      <c r="E87" s="70"/>
    </row>
    <row r="88" spans="1:5" s="8" customFormat="1" x14ac:dyDescent="0.25">
      <c r="A88" s="160"/>
      <c r="D88" s="70"/>
      <c r="E88" s="70"/>
    </row>
    <row r="89" spans="1:5" s="8" customFormat="1" x14ac:dyDescent="0.25">
      <c r="A89" s="160"/>
      <c r="D89" s="70"/>
      <c r="E89" s="70"/>
    </row>
    <row r="90" spans="1:5" s="8" customFormat="1" x14ac:dyDescent="0.25">
      <c r="A90" s="160"/>
      <c r="D90" s="70"/>
      <c r="E90" s="70"/>
    </row>
    <row r="91" spans="1:5" s="8" customFormat="1" x14ac:dyDescent="0.25">
      <c r="A91" s="160"/>
      <c r="D91" s="70"/>
      <c r="E91" s="70"/>
    </row>
    <row r="92" spans="1:5" s="8" customFormat="1" x14ac:dyDescent="0.25">
      <c r="A92" s="160"/>
      <c r="D92" s="70"/>
      <c r="E92" s="70"/>
    </row>
    <row r="93" spans="1:5" s="8" customFormat="1" x14ac:dyDescent="0.25">
      <c r="A93" s="160"/>
      <c r="D93" s="70"/>
      <c r="E93" s="70"/>
    </row>
    <row r="94" spans="1:5" s="8" customFormat="1" x14ac:dyDescent="0.25">
      <c r="A94" s="160"/>
      <c r="D94" s="70"/>
      <c r="E94" s="70"/>
    </row>
    <row r="95" spans="1:5" s="8" customFormat="1" x14ac:dyDescent="0.25">
      <c r="A95" s="160"/>
      <c r="D95" s="70"/>
      <c r="E95" s="70"/>
    </row>
    <row r="96" spans="1:5" s="8" customFormat="1" x14ac:dyDescent="0.25">
      <c r="A96" s="160"/>
      <c r="D96" s="70"/>
      <c r="E96" s="70"/>
    </row>
    <row r="97" spans="1:5" s="8" customFormat="1" x14ac:dyDescent="0.25">
      <c r="A97" s="160"/>
      <c r="D97" s="70"/>
      <c r="E97" s="70"/>
    </row>
    <row r="98" spans="1:5" s="8" customFormat="1" x14ac:dyDescent="0.25">
      <c r="A98" s="160"/>
      <c r="D98" s="70"/>
      <c r="E98" s="70"/>
    </row>
    <row r="99" spans="1:5" s="8" customFormat="1" x14ac:dyDescent="0.25">
      <c r="A99" s="160"/>
      <c r="D99" s="70"/>
      <c r="E99" s="70"/>
    </row>
    <row r="100" spans="1:5" s="8" customFormat="1" x14ac:dyDescent="0.25">
      <c r="A100" s="160"/>
      <c r="D100" s="70"/>
      <c r="E100" s="70"/>
    </row>
    <row r="101" spans="1:5" s="8" customFormat="1" x14ac:dyDescent="0.25">
      <c r="A101" s="160"/>
      <c r="D101" s="70"/>
      <c r="E101" s="70"/>
    </row>
    <row r="102" spans="1:5" s="8" customFormat="1" x14ac:dyDescent="0.25">
      <c r="A102" s="160"/>
      <c r="D102" s="70"/>
      <c r="E102" s="70"/>
    </row>
    <row r="103" spans="1:5" s="8" customFormat="1" x14ac:dyDescent="0.25">
      <c r="A103" s="160"/>
      <c r="D103" s="70"/>
      <c r="E103" s="70"/>
    </row>
    <row r="104" spans="1:5" s="8" customFormat="1" x14ac:dyDescent="0.25">
      <c r="A104" s="160"/>
      <c r="D104" s="70"/>
      <c r="E104" s="70"/>
    </row>
    <row r="105" spans="1:5" s="8" customFormat="1" x14ac:dyDescent="0.25">
      <c r="A105" s="160"/>
      <c r="D105" s="70"/>
      <c r="E105" s="70"/>
    </row>
    <row r="106" spans="1:5" s="8" customFormat="1" x14ac:dyDescent="0.25">
      <c r="A106" s="160"/>
      <c r="D106" s="70"/>
      <c r="E106" s="70"/>
    </row>
    <row r="107" spans="1:5" s="8" customFormat="1" x14ac:dyDescent="0.25">
      <c r="A107" s="160"/>
      <c r="D107" s="70"/>
      <c r="E107" s="70"/>
    </row>
    <row r="108" spans="1:5" s="8" customFormat="1" x14ac:dyDescent="0.25">
      <c r="A108" s="160"/>
      <c r="D108" s="70"/>
      <c r="E108" s="70"/>
    </row>
    <row r="109" spans="1:5" s="8" customFormat="1" x14ac:dyDescent="0.25">
      <c r="A109" s="160"/>
      <c r="D109" s="70"/>
      <c r="E109" s="70"/>
    </row>
    <row r="110" spans="1:5" s="8" customFormat="1" x14ac:dyDescent="0.25">
      <c r="A110" s="160"/>
      <c r="D110" s="70"/>
      <c r="E110" s="70"/>
    </row>
    <row r="111" spans="1:5" s="8" customFormat="1" x14ac:dyDescent="0.25">
      <c r="A111" s="160"/>
      <c r="D111" s="70"/>
      <c r="E111" s="70"/>
    </row>
    <row r="112" spans="1:5" s="8" customFormat="1" x14ac:dyDescent="0.25">
      <c r="A112" s="160"/>
      <c r="D112" s="70"/>
      <c r="E112" s="70"/>
    </row>
    <row r="113" spans="1:5" s="8" customFormat="1" x14ac:dyDescent="0.25">
      <c r="A113" s="160"/>
      <c r="D113" s="70"/>
      <c r="E113" s="70"/>
    </row>
    <row r="114" spans="1:5" s="8" customFormat="1" x14ac:dyDescent="0.25">
      <c r="A114" s="160"/>
      <c r="D114" s="70"/>
      <c r="E114" s="70"/>
    </row>
    <row r="115" spans="1:5" s="8" customFormat="1" x14ac:dyDescent="0.25">
      <c r="A115" s="160"/>
      <c r="D115" s="70"/>
      <c r="E115" s="70"/>
    </row>
    <row r="116" spans="1:5" s="8" customFormat="1" x14ac:dyDescent="0.25">
      <c r="A116" s="160"/>
      <c r="D116" s="70"/>
      <c r="E116" s="70"/>
    </row>
    <row r="117" spans="1:5" s="8" customFormat="1" x14ac:dyDescent="0.25">
      <c r="A117" s="160"/>
      <c r="D117" s="70"/>
      <c r="E117" s="70"/>
    </row>
    <row r="118" spans="1:5" s="8" customFormat="1" x14ac:dyDescent="0.25">
      <c r="A118" s="160"/>
      <c r="D118" s="70"/>
      <c r="E118" s="70"/>
    </row>
    <row r="119" spans="1:5" s="8" customFormat="1" x14ac:dyDescent="0.25">
      <c r="A119" s="160"/>
      <c r="D119" s="70"/>
      <c r="E119" s="70"/>
    </row>
    <row r="120" spans="1:5" s="8" customFormat="1" x14ac:dyDescent="0.25">
      <c r="A120" s="160"/>
      <c r="D120" s="70"/>
      <c r="E120" s="70"/>
    </row>
    <row r="121" spans="1:5" s="8" customFormat="1" x14ac:dyDescent="0.25">
      <c r="A121" s="160"/>
      <c r="D121" s="70"/>
      <c r="E121" s="70"/>
    </row>
    <row r="122" spans="1:5" s="8" customFormat="1" x14ac:dyDescent="0.25">
      <c r="A122" s="160"/>
      <c r="D122" s="70"/>
      <c r="E122" s="70"/>
    </row>
    <row r="123" spans="1:5" s="8" customFormat="1" x14ac:dyDescent="0.25">
      <c r="A123" s="160"/>
      <c r="D123" s="70"/>
      <c r="E123" s="70"/>
    </row>
    <row r="124" spans="1:5" s="8" customFormat="1" x14ac:dyDescent="0.25">
      <c r="A124" s="160"/>
      <c r="D124" s="70"/>
      <c r="E124" s="70"/>
    </row>
    <row r="125" spans="1:5" s="8" customFormat="1" x14ac:dyDescent="0.25">
      <c r="A125" s="160"/>
      <c r="D125" s="70"/>
      <c r="E125" s="70"/>
    </row>
    <row r="126" spans="1:5" s="8" customFormat="1" x14ac:dyDescent="0.25">
      <c r="A126" s="160"/>
      <c r="D126" s="70"/>
      <c r="E126" s="70"/>
    </row>
    <row r="127" spans="1:5" s="8" customFormat="1" x14ac:dyDescent="0.25">
      <c r="A127" s="160"/>
      <c r="D127" s="70"/>
      <c r="E127" s="70"/>
    </row>
    <row r="128" spans="1:5" s="8" customFormat="1" x14ac:dyDescent="0.25">
      <c r="A128" s="160"/>
      <c r="D128" s="70"/>
      <c r="E128" s="70"/>
    </row>
    <row r="129" spans="1:5" s="8" customFormat="1" x14ac:dyDescent="0.25">
      <c r="A129" s="160"/>
      <c r="D129" s="70"/>
      <c r="E129" s="70"/>
    </row>
    <row r="130" spans="1:5" s="8" customFormat="1" x14ac:dyDescent="0.25">
      <c r="A130" s="160"/>
      <c r="D130" s="70"/>
      <c r="E130" s="70"/>
    </row>
    <row r="131" spans="1:5" s="8" customFormat="1" x14ac:dyDescent="0.25">
      <c r="A131" s="160"/>
      <c r="D131" s="70"/>
      <c r="E131" s="70"/>
    </row>
    <row r="132" spans="1:5" s="8" customFormat="1" x14ac:dyDescent="0.25">
      <c r="A132" s="160"/>
      <c r="D132" s="70"/>
      <c r="E132" s="70"/>
    </row>
    <row r="133" spans="1:5" s="8" customFormat="1" x14ac:dyDescent="0.25">
      <c r="A133" s="160"/>
      <c r="D133" s="70"/>
      <c r="E133" s="70"/>
    </row>
    <row r="134" spans="1:5" s="8" customFormat="1" x14ac:dyDescent="0.25">
      <c r="A134" s="160"/>
      <c r="D134" s="70"/>
      <c r="E134" s="70"/>
    </row>
    <row r="135" spans="1:5" s="8" customFormat="1" x14ac:dyDescent="0.25">
      <c r="A135" s="160"/>
      <c r="D135" s="70"/>
      <c r="E135" s="70"/>
    </row>
    <row r="136" spans="1:5" s="8" customFormat="1" x14ac:dyDescent="0.25">
      <c r="A136" s="160"/>
      <c r="D136" s="70"/>
      <c r="E136" s="70"/>
    </row>
    <row r="137" spans="1:5" s="8" customFormat="1" x14ac:dyDescent="0.25">
      <c r="A137" s="160"/>
      <c r="D137" s="70"/>
      <c r="E137" s="70"/>
    </row>
    <row r="138" spans="1:5" s="8" customFormat="1" x14ac:dyDescent="0.25">
      <c r="A138" s="160"/>
      <c r="D138" s="70"/>
      <c r="E138" s="70"/>
    </row>
    <row r="139" spans="1:5" s="8" customFormat="1" x14ac:dyDescent="0.25">
      <c r="A139" s="160"/>
      <c r="D139" s="70"/>
      <c r="E139" s="70"/>
    </row>
    <row r="140" spans="1:5" s="8" customFormat="1" x14ac:dyDescent="0.25">
      <c r="A140" s="160"/>
      <c r="D140" s="70"/>
      <c r="E140" s="70"/>
    </row>
    <row r="141" spans="1:5" s="8" customFormat="1" x14ac:dyDescent="0.25">
      <c r="A141" s="160"/>
      <c r="D141" s="70"/>
      <c r="E141" s="70"/>
    </row>
    <row r="142" spans="1:5" s="8" customFormat="1" x14ac:dyDescent="0.25">
      <c r="A142" s="160"/>
      <c r="D142" s="70"/>
      <c r="E142" s="70"/>
    </row>
    <row r="143" spans="1:5" s="8" customFormat="1" x14ac:dyDescent="0.25">
      <c r="A143" s="160"/>
      <c r="D143" s="70"/>
      <c r="E143" s="70"/>
    </row>
    <row r="144" spans="1:5" s="8" customFormat="1" x14ac:dyDescent="0.25">
      <c r="A144" s="160"/>
      <c r="D144" s="70"/>
      <c r="E144" s="70"/>
    </row>
    <row r="145" spans="1:5" s="8" customFormat="1" x14ac:dyDescent="0.25">
      <c r="A145" s="160"/>
      <c r="D145" s="70"/>
      <c r="E145" s="70"/>
    </row>
    <row r="146" spans="1:5" s="8" customFormat="1" x14ac:dyDescent="0.25">
      <c r="A146" s="160"/>
      <c r="D146" s="70"/>
      <c r="E146" s="70"/>
    </row>
    <row r="147" spans="1:5" s="8" customFormat="1" x14ac:dyDescent="0.25">
      <c r="A147" s="160"/>
      <c r="D147" s="70"/>
      <c r="E147" s="70"/>
    </row>
    <row r="148" spans="1:5" s="8" customFormat="1" x14ac:dyDescent="0.25">
      <c r="A148" s="160"/>
      <c r="D148" s="70"/>
      <c r="E148" s="70"/>
    </row>
    <row r="149" spans="1:5" s="8" customFormat="1" x14ac:dyDescent="0.25">
      <c r="A149" s="160"/>
      <c r="D149" s="70"/>
      <c r="E149" s="70"/>
    </row>
    <row r="150" spans="1:5" s="8" customFormat="1" x14ac:dyDescent="0.25">
      <c r="A150" s="160"/>
      <c r="D150" s="70"/>
      <c r="E150" s="70"/>
    </row>
    <row r="151" spans="1:5" s="8" customFormat="1" x14ac:dyDescent="0.25">
      <c r="A151" s="160"/>
      <c r="D151" s="70"/>
      <c r="E151" s="70"/>
    </row>
    <row r="152" spans="1:5" s="8" customFormat="1" x14ac:dyDescent="0.25">
      <c r="A152" s="160"/>
      <c r="D152" s="70"/>
      <c r="E152" s="70"/>
    </row>
    <row r="153" spans="1:5" s="8" customFormat="1" x14ac:dyDescent="0.25">
      <c r="A153" s="160"/>
      <c r="D153" s="70"/>
      <c r="E153" s="70"/>
    </row>
    <row r="154" spans="1:5" s="8" customFormat="1" x14ac:dyDescent="0.25">
      <c r="A154" s="160"/>
      <c r="D154" s="70"/>
      <c r="E154" s="70"/>
    </row>
    <row r="155" spans="1:5" s="8" customFormat="1" x14ac:dyDescent="0.25">
      <c r="A155" s="160"/>
      <c r="D155" s="70"/>
      <c r="E155" s="70"/>
    </row>
    <row r="156" spans="1:5" s="8" customFormat="1" x14ac:dyDescent="0.25">
      <c r="A156" s="160"/>
      <c r="D156" s="70"/>
      <c r="E156" s="70"/>
    </row>
    <row r="157" spans="1:5" s="8" customFormat="1" x14ac:dyDescent="0.25">
      <c r="A157" s="160"/>
      <c r="D157" s="70"/>
      <c r="E157" s="70"/>
    </row>
    <row r="158" spans="1:5" s="8" customFormat="1" x14ac:dyDescent="0.25">
      <c r="A158" s="160"/>
      <c r="D158" s="70"/>
      <c r="E158" s="70"/>
    </row>
    <row r="159" spans="1:5" s="8" customFormat="1" x14ac:dyDescent="0.25">
      <c r="A159" s="160"/>
      <c r="D159" s="70"/>
      <c r="E159" s="70"/>
    </row>
    <row r="160" spans="1:5" s="8" customFormat="1" x14ac:dyDescent="0.25">
      <c r="A160" s="160"/>
      <c r="D160" s="70"/>
      <c r="E160" s="70"/>
    </row>
    <row r="161" spans="1:5" s="8" customFormat="1" x14ac:dyDescent="0.25">
      <c r="A161" s="160"/>
      <c r="D161" s="70"/>
      <c r="E161" s="70"/>
    </row>
    <row r="162" spans="1:5" s="8" customFormat="1" x14ac:dyDescent="0.25">
      <c r="A162" s="160"/>
      <c r="D162" s="70"/>
      <c r="E162" s="70"/>
    </row>
    <row r="163" spans="1:5" s="8" customFormat="1" x14ac:dyDescent="0.25">
      <c r="A163" s="160"/>
      <c r="D163" s="70"/>
      <c r="E163" s="70"/>
    </row>
    <row r="164" spans="1:5" s="8" customFormat="1" x14ac:dyDescent="0.25">
      <c r="A164" s="160"/>
      <c r="D164" s="70"/>
      <c r="E164" s="70"/>
    </row>
    <row r="165" spans="1:5" s="8" customFormat="1" x14ac:dyDescent="0.25">
      <c r="A165" s="160"/>
      <c r="D165" s="70"/>
      <c r="E165" s="70"/>
    </row>
    <row r="166" spans="1:5" s="8" customFormat="1" x14ac:dyDescent="0.25">
      <c r="A166" s="160"/>
      <c r="D166" s="70"/>
      <c r="E166" s="70"/>
    </row>
    <row r="167" spans="1:5" s="8" customFormat="1" x14ac:dyDescent="0.25">
      <c r="A167" s="160"/>
      <c r="D167" s="70"/>
      <c r="E167" s="70"/>
    </row>
    <row r="168" spans="1:5" s="8" customFormat="1" x14ac:dyDescent="0.25">
      <c r="A168" s="160"/>
      <c r="D168" s="70"/>
      <c r="E168" s="70"/>
    </row>
    <row r="169" spans="1:5" s="8" customFormat="1" x14ac:dyDescent="0.25">
      <c r="A169" s="160"/>
      <c r="D169" s="70"/>
      <c r="E169" s="70"/>
    </row>
    <row r="170" spans="1:5" s="8" customFormat="1" x14ac:dyDescent="0.25">
      <c r="A170" s="160"/>
      <c r="D170" s="70"/>
      <c r="E170" s="70"/>
    </row>
    <row r="171" spans="1:5" s="8" customFormat="1" x14ac:dyDescent="0.25">
      <c r="A171" s="160"/>
      <c r="D171" s="70"/>
      <c r="E171" s="70"/>
    </row>
    <row r="172" spans="1:5" s="8" customFormat="1" x14ac:dyDescent="0.25">
      <c r="A172" s="160"/>
      <c r="D172" s="70"/>
      <c r="E172" s="70"/>
    </row>
    <row r="173" spans="1:5" s="8" customFormat="1" x14ac:dyDescent="0.25">
      <c r="A173" s="160"/>
      <c r="D173" s="70"/>
      <c r="E173" s="70"/>
    </row>
    <row r="174" spans="1:5" s="8" customFormat="1" x14ac:dyDescent="0.25">
      <c r="A174" s="160"/>
      <c r="D174" s="70"/>
      <c r="E174" s="70"/>
    </row>
    <row r="175" spans="1:5" s="8" customFormat="1" x14ac:dyDescent="0.25">
      <c r="A175" s="160"/>
      <c r="D175" s="70"/>
      <c r="E175" s="70"/>
    </row>
    <row r="176" spans="1:5" s="8" customFormat="1" x14ac:dyDescent="0.25">
      <c r="A176" s="160"/>
      <c r="D176" s="70"/>
      <c r="E176" s="70"/>
    </row>
    <row r="177" spans="1:5" s="8" customFormat="1" x14ac:dyDescent="0.25">
      <c r="A177" s="160"/>
      <c r="D177" s="70"/>
      <c r="E177" s="70"/>
    </row>
    <row r="178" spans="1:5" s="8" customFormat="1" x14ac:dyDescent="0.25">
      <c r="A178" s="160"/>
      <c r="D178" s="70"/>
      <c r="E178" s="70"/>
    </row>
    <row r="179" spans="1:5" s="8" customFormat="1" x14ac:dyDescent="0.25">
      <c r="A179" s="160"/>
      <c r="D179" s="70"/>
      <c r="E179" s="70"/>
    </row>
    <row r="180" spans="1:5" s="8" customFormat="1" x14ac:dyDescent="0.25">
      <c r="A180" s="160"/>
      <c r="D180" s="70"/>
      <c r="E180" s="70"/>
    </row>
    <row r="181" spans="1:5" s="8" customFormat="1" x14ac:dyDescent="0.25">
      <c r="A181" s="160"/>
      <c r="D181" s="70"/>
      <c r="E181" s="70"/>
    </row>
    <row r="182" spans="1:5" s="8" customFormat="1" x14ac:dyDescent="0.25">
      <c r="A182" s="160"/>
      <c r="D182" s="70"/>
      <c r="E182" s="70"/>
    </row>
    <row r="183" spans="1:5" s="8" customFormat="1" x14ac:dyDescent="0.25">
      <c r="A183" s="160"/>
      <c r="D183" s="70"/>
      <c r="E183" s="70"/>
    </row>
    <row r="184" spans="1:5" s="8" customFormat="1" x14ac:dyDescent="0.25">
      <c r="A184" s="160"/>
      <c r="D184" s="70"/>
      <c r="E184" s="70"/>
    </row>
    <row r="185" spans="1:5" s="8" customFormat="1" x14ac:dyDescent="0.25">
      <c r="A185" s="160"/>
      <c r="D185" s="70"/>
      <c r="E185" s="70"/>
    </row>
    <row r="186" spans="1:5" s="8" customFormat="1" x14ac:dyDescent="0.25">
      <c r="A186" s="160"/>
      <c r="D186" s="70"/>
      <c r="E186" s="70"/>
    </row>
    <row r="187" spans="1:5" s="8" customFormat="1" x14ac:dyDescent="0.25">
      <c r="A187" s="160"/>
      <c r="D187" s="70"/>
      <c r="E187" s="70"/>
    </row>
    <row r="188" spans="1:5" s="8" customFormat="1" x14ac:dyDescent="0.25">
      <c r="A188" s="160"/>
      <c r="D188" s="70"/>
      <c r="E188" s="70"/>
    </row>
    <row r="189" spans="1:5" s="8" customFormat="1" x14ac:dyDescent="0.25">
      <c r="A189" s="160"/>
      <c r="D189" s="70"/>
      <c r="E189" s="70"/>
    </row>
    <row r="190" spans="1:5" s="8" customFormat="1" x14ac:dyDescent="0.25">
      <c r="A190" s="160"/>
      <c r="D190" s="70"/>
      <c r="E190" s="70"/>
    </row>
    <row r="191" spans="1:5" s="8" customFormat="1" x14ac:dyDescent="0.25">
      <c r="A191" s="160"/>
      <c r="D191" s="70"/>
      <c r="E191" s="70"/>
    </row>
    <row r="192" spans="1:5" s="8" customFormat="1" x14ac:dyDescent="0.25">
      <c r="A192" s="160"/>
      <c r="D192" s="70"/>
      <c r="E192" s="70"/>
    </row>
    <row r="193" spans="1:5" s="8" customFormat="1" x14ac:dyDescent="0.25">
      <c r="A193" s="160"/>
      <c r="D193" s="70"/>
      <c r="E193" s="70"/>
    </row>
    <row r="194" spans="1:5" s="8" customFormat="1" x14ac:dyDescent="0.25">
      <c r="A194" s="160"/>
      <c r="D194" s="70"/>
      <c r="E194" s="70"/>
    </row>
    <row r="195" spans="1:5" s="8" customFormat="1" x14ac:dyDescent="0.25">
      <c r="A195" s="160"/>
      <c r="D195" s="70"/>
      <c r="E195" s="70"/>
    </row>
    <row r="196" spans="1:5" s="8" customFormat="1" x14ac:dyDescent="0.25">
      <c r="A196" s="160"/>
      <c r="D196" s="70"/>
      <c r="E196" s="70"/>
    </row>
    <row r="197" spans="1:5" s="8" customFormat="1" x14ac:dyDescent="0.25">
      <c r="A197" s="160"/>
      <c r="D197" s="70"/>
      <c r="E197" s="70"/>
    </row>
    <row r="198" spans="1:5" s="8" customFormat="1" x14ac:dyDescent="0.25">
      <c r="A198" s="160"/>
      <c r="D198" s="70"/>
      <c r="E198" s="70"/>
    </row>
    <row r="199" spans="1:5" s="8" customFormat="1" x14ac:dyDescent="0.25">
      <c r="A199" s="160"/>
      <c r="D199" s="70"/>
      <c r="E199" s="70"/>
    </row>
    <row r="200" spans="1:5" s="8" customFormat="1" x14ac:dyDescent="0.25">
      <c r="A200" s="160"/>
      <c r="D200" s="70"/>
      <c r="E200" s="70"/>
    </row>
    <row r="201" spans="1:5" s="8" customFormat="1" x14ac:dyDescent="0.25">
      <c r="A201" s="160"/>
      <c r="D201" s="70"/>
      <c r="E201" s="70"/>
    </row>
    <row r="202" spans="1:5" s="8" customFormat="1" x14ac:dyDescent="0.25">
      <c r="A202" s="160"/>
      <c r="D202" s="70"/>
      <c r="E202" s="70"/>
    </row>
    <row r="203" spans="1:5" s="8" customFormat="1" x14ac:dyDescent="0.25">
      <c r="A203" s="160"/>
      <c r="D203" s="70"/>
      <c r="E203" s="70"/>
    </row>
    <row r="204" spans="1:5" s="8" customFormat="1" x14ac:dyDescent="0.25">
      <c r="A204" s="160"/>
      <c r="D204" s="70"/>
      <c r="E204" s="70"/>
    </row>
    <row r="205" spans="1:5" s="8" customFormat="1" x14ac:dyDescent="0.25">
      <c r="A205" s="160"/>
      <c r="D205" s="70"/>
      <c r="E205" s="70"/>
    </row>
    <row r="206" spans="1:5" s="8" customFormat="1" x14ac:dyDescent="0.25">
      <c r="A206" s="160"/>
      <c r="D206" s="70"/>
      <c r="E206" s="70"/>
    </row>
    <row r="207" spans="1:5" s="8" customFormat="1" x14ac:dyDescent="0.25">
      <c r="A207" s="160"/>
      <c r="D207" s="70"/>
      <c r="E207" s="70"/>
    </row>
    <row r="208" spans="1:5" s="8" customFormat="1" x14ac:dyDescent="0.25">
      <c r="A208" s="160"/>
      <c r="D208" s="70"/>
      <c r="E208" s="70"/>
    </row>
    <row r="209" spans="1:5" s="8" customFormat="1" x14ac:dyDescent="0.25">
      <c r="A209" s="160"/>
      <c r="D209" s="70"/>
      <c r="E209" s="70"/>
    </row>
    <row r="210" spans="1:5" s="8" customFormat="1" x14ac:dyDescent="0.25">
      <c r="A210" s="160"/>
      <c r="D210" s="70"/>
      <c r="E210" s="70"/>
    </row>
    <row r="211" spans="1:5" s="8" customFormat="1" x14ac:dyDescent="0.25">
      <c r="A211" s="160"/>
      <c r="D211" s="70"/>
      <c r="E211" s="70"/>
    </row>
    <row r="212" spans="1:5" s="8" customFormat="1" x14ac:dyDescent="0.25">
      <c r="A212" s="160"/>
      <c r="D212" s="70"/>
      <c r="E212" s="70"/>
    </row>
    <row r="213" spans="1:5" s="8" customFormat="1" x14ac:dyDescent="0.25">
      <c r="A213" s="160"/>
      <c r="D213" s="70"/>
      <c r="E213" s="70"/>
    </row>
    <row r="214" spans="1:5" s="8" customFormat="1" x14ac:dyDescent="0.25">
      <c r="A214" s="160"/>
      <c r="D214" s="70"/>
      <c r="E214" s="70"/>
    </row>
    <row r="215" spans="1:5" s="8" customFormat="1" x14ac:dyDescent="0.25">
      <c r="A215" s="160"/>
      <c r="D215" s="70"/>
      <c r="E215" s="70"/>
    </row>
    <row r="216" spans="1:5" s="8" customFormat="1" x14ac:dyDescent="0.25">
      <c r="A216" s="160"/>
      <c r="D216" s="70"/>
      <c r="E216" s="70"/>
    </row>
    <row r="217" spans="1:5" s="8" customFormat="1" x14ac:dyDescent="0.25">
      <c r="A217" s="160"/>
      <c r="D217" s="70"/>
      <c r="E217" s="70"/>
    </row>
    <row r="218" spans="1:5" s="8" customFormat="1" x14ac:dyDescent="0.25">
      <c r="A218" s="160"/>
      <c r="D218" s="70"/>
      <c r="E218" s="70"/>
    </row>
    <row r="219" spans="1:5" s="8" customFormat="1" x14ac:dyDescent="0.25">
      <c r="A219" s="160"/>
      <c r="D219" s="70"/>
      <c r="E219" s="70"/>
    </row>
    <row r="220" spans="1:5" s="8" customFormat="1" x14ac:dyDescent="0.25">
      <c r="A220" s="160"/>
      <c r="D220" s="70"/>
      <c r="E220" s="70"/>
    </row>
    <row r="221" spans="1:5" s="8" customFormat="1" x14ac:dyDescent="0.25">
      <c r="A221" s="160"/>
      <c r="D221" s="70"/>
      <c r="E221" s="70"/>
    </row>
    <row r="222" spans="1:5" s="8" customFormat="1" x14ac:dyDescent="0.25">
      <c r="A222" s="160"/>
      <c r="D222" s="70"/>
      <c r="E222" s="70"/>
    </row>
    <row r="223" spans="1:5" s="8" customFormat="1" x14ac:dyDescent="0.25">
      <c r="A223" s="160"/>
      <c r="D223" s="70"/>
      <c r="E223" s="70"/>
    </row>
    <row r="224" spans="1:5" s="8" customFormat="1" x14ac:dyDescent="0.25">
      <c r="A224" s="160"/>
      <c r="D224" s="70"/>
      <c r="E224" s="70"/>
    </row>
    <row r="225" spans="1:5" s="8" customFormat="1" x14ac:dyDescent="0.25">
      <c r="A225" s="160"/>
      <c r="D225" s="70"/>
      <c r="E225" s="70"/>
    </row>
    <row r="226" spans="1:5" s="8" customFormat="1" x14ac:dyDescent="0.25">
      <c r="A226" s="160"/>
      <c r="D226" s="70"/>
      <c r="E226" s="70"/>
    </row>
    <row r="227" spans="1:5" s="8" customFormat="1" x14ac:dyDescent="0.25">
      <c r="A227" s="160"/>
      <c r="D227" s="70"/>
      <c r="E227" s="70"/>
    </row>
    <row r="228" spans="1:5" s="8" customFormat="1" x14ac:dyDescent="0.25">
      <c r="A228" s="160"/>
      <c r="D228" s="70"/>
      <c r="E228" s="70"/>
    </row>
    <row r="229" spans="1:5" s="8" customFormat="1" x14ac:dyDescent="0.25">
      <c r="A229" s="160"/>
      <c r="D229" s="70"/>
      <c r="E229" s="70"/>
    </row>
    <row r="230" spans="1:5" s="8" customFormat="1" x14ac:dyDescent="0.25">
      <c r="A230" s="160"/>
      <c r="D230" s="70"/>
      <c r="E230" s="70"/>
    </row>
    <row r="231" spans="1:5" s="8" customFormat="1" x14ac:dyDescent="0.25">
      <c r="A231" s="160"/>
      <c r="D231" s="70"/>
      <c r="E231" s="70"/>
    </row>
    <row r="232" spans="1:5" s="8" customFormat="1" x14ac:dyDescent="0.25">
      <c r="A232" s="160"/>
      <c r="D232" s="70"/>
      <c r="E232" s="70"/>
    </row>
    <row r="233" spans="1:5" s="8" customFormat="1" x14ac:dyDescent="0.25">
      <c r="A233" s="160"/>
      <c r="D233" s="70"/>
      <c r="E233" s="70"/>
    </row>
    <row r="234" spans="1:5" s="8" customFormat="1" x14ac:dyDescent="0.25">
      <c r="A234" s="160"/>
      <c r="D234" s="70"/>
      <c r="E234" s="70"/>
    </row>
    <row r="235" spans="1:5" s="8" customFormat="1" x14ac:dyDescent="0.25">
      <c r="A235" s="160"/>
      <c r="D235" s="70"/>
      <c r="E235" s="70"/>
    </row>
    <row r="236" spans="1:5" s="8" customFormat="1" x14ac:dyDescent="0.25">
      <c r="A236" s="160"/>
      <c r="D236" s="70"/>
      <c r="E236" s="70"/>
    </row>
    <row r="237" spans="1:5" s="8" customFormat="1" x14ac:dyDescent="0.25">
      <c r="A237" s="160"/>
      <c r="D237" s="70"/>
      <c r="E237" s="70"/>
    </row>
    <row r="238" spans="1:5" s="8" customFormat="1" x14ac:dyDescent="0.25">
      <c r="A238" s="160"/>
      <c r="D238" s="70"/>
      <c r="E238" s="70"/>
    </row>
    <row r="239" spans="1:5" s="8" customFormat="1" x14ac:dyDescent="0.25">
      <c r="A239" s="160"/>
      <c r="D239" s="70"/>
      <c r="E239" s="70"/>
    </row>
    <row r="240" spans="1:5" s="8" customFormat="1" x14ac:dyDescent="0.25">
      <c r="A240" s="160"/>
      <c r="D240" s="70"/>
      <c r="E240" s="70"/>
    </row>
    <row r="241" spans="1:5" s="8" customFormat="1" x14ac:dyDescent="0.25">
      <c r="A241" s="160"/>
      <c r="D241" s="70"/>
      <c r="E241" s="70"/>
    </row>
    <row r="242" spans="1:5" s="8" customFormat="1" x14ac:dyDescent="0.25">
      <c r="A242" s="160"/>
      <c r="D242" s="70"/>
      <c r="E242" s="70"/>
    </row>
    <row r="243" spans="1:5" s="8" customFormat="1" x14ac:dyDescent="0.25">
      <c r="A243" s="160"/>
      <c r="D243" s="70"/>
      <c r="E243" s="70"/>
    </row>
    <row r="244" spans="1:5" s="8" customFormat="1" x14ac:dyDescent="0.25">
      <c r="A244" s="160"/>
      <c r="D244" s="70"/>
      <c r="E244" s="70"/>
    </row>
    <row r="245" spans="1:5" s="8" customFormat="1" x14ac:dyDescent="0.25">
      <c r="A245" s="160"/>
      <c r="D245" s="70"/>
      <c r="E245" s="70"/>
    </row>
    <row r="246" spans="1:5" s="8" customFormat="1" x14ac:dyDescent="0.25">
      <c r="A246" s="160"/>
      <c r="D246" s="70"/>
      <c r="E246" s="70"/>
    </row>
    <row r="247" spans="1:5" s="8" customFormat="1" x14ac:dyDescent="0.25">
      <c r="A247" s="160"/>
      <c r="D247" s="70"/>
      <c r="E247" s="70"/>
    </row>
    <row r="248" spans="1:5" s="8" customFormat="1" x14ac:dyDescent="0.25">
      <c r="A248" s="160"/>
      <c r="D248" s="70"/>
      <c r="E248" s="70"/>
    </row>
    <row r="249" spans="1:5" s="8" customFormat="1" x14ac:dyDescent="0.25">
      <c r="A249" s="160"/>
      <c r="D249" s="70"/>
      <c r="E249" s="70"/>
    </row>
    <row r="250" spans="1:5" s="8" customFormat="1" x14ac:dyDescent="0.25">
      <c r="A250" s="160"/>
      <c r="D250" s="70"/>
      <c r="E250" s="70"/>
    </row>
    <row r="251" spans="1:5" s="8" customFormat="1" x14ac:dyDescent="0.25">
      <c r="A251" s="160"/>
      <c r="D251" s="70"/>
      <c r="E251" s="70"/>
    </row>
    <row r="252" spans="1:5" s="8" customFormat="1" x14ac:dyDescent="0.25">
      <c r="A252" s="160"/>
      <c r="D252" s="70"/>
      <c r="E252" s="70"/>
    </row>
    <row r="253" spans="1:5" s="8" customFormat="1" x14ac:dyDescent="0.25">
      <c r="A253" s="160"/>
      <c r="D253" s="70"/>
      <c r="E253" s="70"/>
    </row>
    <row r="254" spans="1:5" s="8" customFormat="1" x14ac:dyDescent="0.25">
      <c r="A254" s="160"/>
      <c r="D254" s="70"/>
      <c r="E254" s="70"/>
    </row>
    <row r="255" spans="1:5" s="8" customFormat="1" x14ac:dyDescent="0.25">
      <c r="A255" s="160"/>
      <c r="D255" s="70"/>
      <c r="E255" s="70"/>
    </row>
    <row r="256" spans="1:5" s="8" customFormat="1" x14ac:dyDescent="0.25">
      <c r="A256" s="160"/>
      <c r="D256" s="70"/>
      <c r="E256" s="70"/>
    </row>
    <row r="257" spans="1:5" s="8" customFormat="1" x14ac:dyDescent="0.25">
      <c r="A257" s="160"/>
      <c r="D257" s="70"/>
      <c r="E257" s="70"/>
    </row>
    <row r="258" spans="1:5" s="8" customFormat="1" x14ac:dyDescent="0.25">
      <c r="A258" s="160"/>
      <c r="D258" s="70"/>
      <c r="E258" s="70"/>
    </row>
    <row r="259" spans="1:5" s="8" customFormat="1" x14ac:dyDescent="0.25">
      <c r="A259" s="160"/>
      <c r="D259" s="70"/>
      <c r="E259" s="70"/>
    </row>
    <row r="260" spans="1:5" s="8" customFormat="1" x14ac:dyDescent="0.25">
      <c r="A260" s="160"/>
      <c r="D260" s="70"/>
      <c r="E260" s="70"/>
    </row>
    <row r="261" spans="1:5" s="8" customFormat="1" x14ac:dyDescent="0.25">
      <c r="A261" s="160"/>
      <c r="D261" s="70"/>
      <c r="E261" s="70"/>
    </row>
    <row r="262" spans="1:5" s="8" customFormat="1" x14ac:dyDescent="0.25">
      <c r="A262" s="160"/>
      <c r="D262" s="70"/>
      <c r="E262" s="70"/>
    </row>
    <row r="263" spans="1:5" s="8" customFormat="1" x14ac:dyDescent="0.25">
      <c r="A263" s="160"/>
      <c r="D263" s="70"/>
      <c r="E263" s="70"/>
    </row>
    <row r="264" spans="1:5" s="8" customFormat="1" x14ac:dyDescent="0.25">
      <c r="A264" s="160"/>
      <c r="D264" s="70"/>
      <c r="E264" s="70"/>
    </row>
    <row r="265" spans="1:5" s="8" customFormat="1" x14ac:dyDescent="0.25">
      <c r="A265" s="160"/>
      <c r="D265" s="70"/>
      <c r="E265" s="70"/>
    </row>
    <row r="266" spans="1:5" s="8" customFormat="1" x14ac:dyDescent="0.25">
      <c r="A266" s="160"/>
      <c r="D266" s="70"/>
      <c r="E266" s="70"/>
    </row>
    <row r="267" spans="1:5" s="8" customFormat="1" x14ac:dyDescent="0.25">
      <c r="A267" s="160"/>
      <c r="D267" s="70"/>
      <c r="E267" s="70"/>
    </row>
    <row r="268" spans="1:5" s="8" customFormat="1" x14ac:dyDescent="0.25">
      <c r="A268" s="160"/>
      <c r="D268" s="70"/>
      <c r="E268" s="70"/>
    </row>
    <row r="269" spans="1:5" s="8" customFormat="1" x14ac:dyDescent="0.25">
      <c r="A269" s="160"/>
      <c r="D269" s="70"/>
      <c r="E269" s="70"/>
    </row>
    <row r="270" spans="1:5" s="8" customFormat="1" x14ac:dyDescent="0.25">
      <c r="A270" s="160"/>
      <c r="D270" s="70"/>
      <c r="E270" s="70"/>
    </row>
    <row r="271" spans="1:5" s="8" customFormat="1" x14ac:dyDescent="0.25">
      <c r="A271" s="160"/>
      <c r="D271" s="70"/>
      <c r="E271" s="70"/>
    </row>
    <row r="272" spans="1:5" s="8" customFormat="1" x14ac:dyDescent="0.25">
      <c r="A272" s="160"/>
      <c r="D272" s="70"/>
      <c r="E272" s="70"/>
    </row>
    <row r="273" spans="1:5" s="8" customFormat="1" x14ac:dyDescent="0.25">
      <c r="A273" s="160"/>
      <c r="D273" s="70"/>
      <c r="E273" s="70"/>
    </row>
    <row r="274" spans="1:5" s="8" customFormat="1" x14ac:dyDescent="0.25">
      <c r="A274" s="160"/>
      <c r="D274" s="70"/>
      <c r="E274" s="70"/>
    </row>
    <row r="275" spans="1:5" s="8" customFormat="1" x14ac:dyDescent="0.25">
      <c r="A275" s="160"/>
      <c r="D275" s="70"/>
      <c r="E275" s="70"/>
    </row>
    <row r="276" spans="1:5" s="8" customFormat="1" x14ac:dyDescent="0.25">
      <c r="A276" s="160"/>
      <c r="D276" s="70"/>
      <c r="E276" s="70"/>
    </row>
    <row r="277" spans="1:5" s="8" customFormat="1" x14ac:dyDescent="0.25">
      <c r="A277" s="160"/>
      <c r="D277" s="70"/>
      <c r="E277" s="70"/>
    </row>
    <row r="278" spans="1:5" s="8" customFormat="1" x14ac:dyDescent="0.25">
      <c r="A278" s="160"/>
      <c r="D278" s="70"/>
      <c r="E278" s="70"/>
    </row>
    <row r="279" spans="1:5" s="8" customFormat="1" x14ac:dyDescent="0.25">
      <c r="A279" s="160"/>
      <c r="D279" s="70"/>
      <c r="E279" s="70"/>
    </row>
    <row r="280" spans="1:5" s="8" customFormat="1" x14ac:dyDescent="0.25">
      <c r="A280" s="160"/>
      <c r="D280" s="70"/>
      <c r="E280" s="70"/>
    </row>
    <row r="281" spans="1:5" s="8" customFormat="1" x14ac:dyDescent="0.25">
      <c r="A281" s="160"/>
      <c r="D281" s="70"/>
      <c r="E281" s="70"/>
    </row>
    <row r="282" spans="1:5" s="8" customFormat="1" x14ac:dyDescent="0.25">
      <c r="A282" s="160"/>
      <c r="D282" s="70"/>
      <c r="E282" s="70"/>
    </row>
    <row r="283" spans="1:5" s="8" customFormat="1" x14ac:dyDescent="0.25">
      <c r="A283" s="160"/>
      <c r="D283" s="70"/>
      <c r="E283" s="70"/>
    </row>
    <row r="284" spans="1:5" s="8" customFormat="1" x14ac:dyDescent="0.25">
      <c r="A284" s="160"/>
      <c r="D284" s="70"/>
      <c r="E284" s="70"/>
    </row>
    <row r="285" spans="1:5" s="8" customFormat="1" x14ac:dyDescent="0.25">
      <c r="A285" s="160"/>
      <c r="D285" s="70"/>
      <c r="E285" s="70"/>
    </row>
    <row r="286" spans="1:5" s="8" customFormat="1" x14ac:dyDescent="0.25">
      <c r="A286" s="160"/>
      <c r="D286" s="70"/>
      <c r="E286" s="70"/>
    </row>
    <row r="287" spans="1:5" s="8" customFormat="1" x14ac:dyDescent="0.25">
      <c r="A287" s="160"/>
      <c r="D287" s="70"/>
      <c r="E287" s="70"/>
    </row>
    <row r="288" spans="1:5" s="8" customFormat="1" x14ac:dyDescent="0.25">
      <c r="A288" s="160"/>
      <c r="D288" s="70"/>
      <c r="E288" s="70"/>
    </row>
    <row r="289" spans="1:5" s="8" customFormat="1" x14ac:dyDescent="0.25">
      <c r="A289" s="160"/>
      <c r="D289" s="70"/>
      <c r="E289" s="70"/>
    </row>
    <row r="290" spans="1:5" s="8" customFormat="1" x14ac:dyDescent="0.25">
      <c r="A290" s="160"/>
      <c r="D290" s="70"/>
      <c r="E290" s="70"/>
    </row>
    <row r="291" spans="1:5" s="8" customFormat="1" x14ac:dyDescent="0.25">
      <c r="A291" s="160"/>
      <c r="D291" s="70"/>
      <c r="E291" s="70"/>
    </row>
    <row r="292" spans="1:5" s="8" customFormat="1" x14ac:dyDescent="0.25">
      <c r="A292" s="160"/>
      <c r="D292" s="70"/>
      <c r="E292" s="70"/>
    </row>
    <row r="293" spans="1:5" s="8" customFormat="1" x14ac:dyDescent="0.25">
      <c r="A293" s="160"/>
      <c r="D293" s="70"/>
      <c r="E293" s="70"/>
    </row>
    <row r="294" spans="1:5" s="8" customFormat="1" x14ac:dyDescent="0.25">
      <c r="A294" s="160"/>
      <c r="D294" s="70"/>
      <c r="E294" s="70"/>
    </row>
    <row r="295" spans="1:5" s="8" customFormat="1" x14ac:dyDescent="0.25">
      <c r="A295" s="160"/>
      <c r="D295" s="70"/>
      <c r="E295" s="70"/>
    </row>
    <row r="296" spans="1:5" s="8" customFormat="1" x14ac:dyDescent="0.25">
      <c r="A296" s="160"/>
      <c r="D296" s="70"/>
      <c r="E296" s="70"/>
    </row>
    <row r="297" spans="1:5" s="8" customFormat="1" x14ac:dyDescent="0.25">
      <c r="A297" s="160"/>
      <c r="D297" s="70"/>
      <c r="E297" s="70"/>
    </row>
    <row r="298" spans="1:5" s="8" customFormat="1" x14ac:dyDescent="0.25">
      <c r="A298" s="160"/>
      <c r="D298" s="70"/>
      <c r="E298" s="70"/>
    </row>
    <row r="299" spans="1:5" s="8" customFormat="1" x14ac:dyDescent="0.25">
      <c r="A299" s="160"/>
      <c r="D299" s="70"/>
      <c r="E299" s="70"/>
    </row>
    <row r="300" spans="1:5" s="8" customFormat="1" x14ac:dyDescent="0.25">
      <c r="A300" s="160"/>
      <c r="D300" s="70"/>
      <c r="E300" s="70"/>
    </row>
    <row r="301" spans="1:5" s="8" customFormat="1" x14ac:dyDescent="0.25">
      <c r="A301" s="160"/>
      <c r="D301" s="70"/>
      <c r="E301" s="70"/>
    </row>
    <row r="302" spans="1:5" s="8" customFormat="1" x14ac:dyDescent="0.25">
      <c r="A302" s="160"/>
      <c r="D302" s="70"/>
      <c r="E302" s="70"/>
    </row>
    <row r="303" spans="1:5" s="8" customFormat="1" x14ac:dyDescent="0.25">
      <c r="A303" s="160"/>
      <c r="D303" s="70"/>
      <c r="E303" s="70"/>
    </row>
    <row r="304" spans="1:5" s="8" customFormat="1" x14ac:dyDescent="0.25">
      <c r="A304" s="160"/>
      <c r="D304" s="70"/>
      <c r="E304" s="70"/>
    </row>
    <row r="305" spans="1:5" s="8" customFormat="1" x14ac:dyDescent="0.25">
      <c r="A305" s="160"/>
      <c r="D305" s="70"/>
      <c r="E305" s="70"/>
    </row>
    <row r="306" spans="1:5" s="8" customFormat="1" x14ac:dyDescent="0.25">
      <c r="A306" s="160"/>
      <c r="D306" s="70"/>
      <c r="E306" s="70"/>
    </row>
    <row r="307" spans="1:5" s="8" customFormat="1" x14ac:dyDescent="0.25">
      <c r="A307" s="160"/>
      <c r="D307" s="70"/>
      <c r="E307" s="70"/>
    </row>
    <row r="308" spans="1:5" s="8" customFormat="1" x14ac:dyDescent="0.25">
      <c r="A308" s="160"/>
      <c r="D308" s="70"/>
      <c r="E308" s="70"/>
    </row>
    <row r="309" spans="1:5" s="8" customFormat="1" x14ac:dyDescent="0.25">
      <c r="A309" s="160"/>
      <c r="D309" s="70"/>
      <c r="E309" s="70"/>
    </row>
    <row r="310" spans="1:5" s="8" customFormat="1" x14ac:dyDescent="0.25">
      <c r="A310" s="160"/>
      <c r="D310" s="70"/>
      <c r="E310" s="70"/>
    </row>
    <row r="311" spans="1:5" s="8" customFormat="1" x14ac:dyDescent="0.25">
      <c r="A311" s="160"/>
      <c r="D311" s="70"/>
      <c r="E311" s="70"/>
    </row>
    <row r="312" spans="1:5" s="8" customFormat="1" x14ac:dyDescent="0.25">
      <c r="A312" s="160"/>
      <c r="D312" s="70"/>
      <c r="E312" s="70"/>
    </row>
    <row r="313" spans="1:5" s="8" customFormat="1" x14ac:dyDescent="0.25">
      <c r="A313" s="160"/>
      <c r="D313" s="70"/>
      <c r="E313" s="70"/>
    </row>
    <row r="314" spans="1:5" s="8" customFormat="1" x14ac:dyDescent="0.25">
      <c r="A314" s="160"/>
      <c r="D314" s="70"/>
      <c r="E314" s="70"/>
    </row>
    <row r="315" spans="1:5" s="8" customFormat="1" x14ac:dyDescent="0.25">
      <c r="A315" s="160"/>
      <c r="D315" s="70"/>
      <c r="E315" s="70"/>
    </row>
    <row r="316" spans="1:5" s="8" customFormat="1" x14ac:dyDescent="0.25">
      <c r="A316" s="160"/>
      <c r="D316" s="70"/>
      <c r="E316" s="70"/>
    </row>
    <row r="317" spans="1:5" s="8" customFormat="1" x14ac:dyDescent="0.25">
      <c r="A317" s="160"/>
      <c r="D317" s="70"/>
      <c r="E317" s="70"/>
    </row>
    <row r="318" spans="1:5" s="8" customFormat="1" x14ac:dyDescent="0.25">
      <c r="A318" s="160"/>
      <c r="D318" s="70"/>
      <c r="E318" s="70"/>
    </row>
    <row r="319" spans="1:5" s="8" customFormat="1" x14ac:dyDescent="0.25">
      <c r="A319" s="160"/>
      <c r="D319" s="70"/>
      <c r="E319" s="70"/>
    </row>
    <row r="320" spans="1:5" s="8" customFormat="1" x14ac:dyDescent="0.25">
      <c r="A320" s="160"/>
      <c r="D320" s="70"/>
      <c r="E320" s="70"/>
    </row>
    <row r="321" spans="1:5" s="8" customFormat="1" x14ac:dyDescent="0.25">
      <c r="A321" s="160"/>
      <c r="D321" s="70"/>
      <c r="E321" s="70"/>
    </row>
    <row r="322" spans="1:5" s="8" customFormat="1" x14ac:dyDescent="0.25">
      <c r="A322" s="160"/>
      <c r="D322" s="70"/>
      <c r="E322" s="70"/>
    </row>
    <row r="323" spans="1:5" s="8" customFormat="1" x14ac:dyDescent="0.25">
      <c r="A323" s="160"/>
      <c r="D323" s="70"/>
      <c r="E323" s="70"/>
    </row>
    <row r="324" spans="1:5" s="8" customFormat="1" x14ac:dyDescent="0.25">
      <c r="A324" s="160"/>
      <c r="D324" s="70"/>
      <c r="E324" s="70"/>
    </row>
    <row r="325" spans="1:5" s="8" customFormat="1" x14ac:dyDescent="0.25">
      <c r="A325" s="160"/>
      <c r="D325" s="70"/>
      <c r="E325" s="70"/>
    </row>
    <row r="326" spans="1:5" s="8" customFormat="1" x14ac:dyDescent="0.25">
      <c r="A326" s="160"/>
      <c r="D326" s="70"/>
      <c r="E326" s="70"/>
    </row>
    <row r="327" spans="1:5" s="8" customFormat="1" x14ac:dyDescent="0.25">
      <c r="A327" s="160"/>
      <c r="D327" s="70"/>
      <c r="E327" s="70"/>
    </row>
    <row r="328" spans="1:5" s="8" customFormat="1" x14ac:dyDescent="0.25">
      <c r="A328" s="160"/>
      <c r="D328" s="70"/>
      <c r="E328" s="70"/>
    </row>
    <row r="329" spans="1:5" s="8" customFormat="1" x14ac:dyDescent="0.25">
      <c r="A329" s="160"/>
      <c r="D329" s="70"/>
      <c r="E329" s="70"/>
    </row>
    <row r="330" spans="1:5" s="8" customFormat="1" x14ac:dyDescent="0.25">
      <c r="A330" s="160"/>
      <c r="D330" s="70"/>
      <c r="E330" s="70"/>
    </row>
    <row r="331" spans="1:5" s="8" customFormat="1" x14ac:dyDescent="0.25">
      <c r="A331" s="160"/>
      <c r="D331" s="70"/>
      <c r="E331" s="70"/>
    </row>
    <row r="332" spans="1:5" s="8" customFormat="1" x14ac:dyDescent="0.25">
      <c r="A332" s="160"/>
      <c r="D332" s="70"/>
      <c r="E332" s="70"/>
    </row>
    <row r="333" spans="1:5" s="8" customFormat="1" x14ac:dyDescent="0.25">
      <c r="A333" s="160"/>
      <c r="D333" s="70"/>
      <c r="E333" s="70"/>
    </row>
    <row r="334" spans="1:5" s="8" customFormat="1" x14ac:dyDescent="0.25">
      <c r="A334" s="160"/>
      <c r="D334" s="70"/>
      <c r="E334" s="70"/>
    </row>
    <row r="335" spans="1:5" s="8" customFormat="1" x14ac:dyDescent="0.25">
      <c r="A335" s="160"/>
      <c r="D335" s="70"/>
      <c r="E335" s="70"/>
    </row>
    <row r="336" spans="1:5" s="8" customFormat="1" x14ac:dyDescent="0.25">
      <c r="A336" s="160"/>
      <c r="D336" s="70"/>
      <c r="E336" s="70"/>
    </row>
    <row r="337" spans="1:5" s="8" customFormat="1" x14ac:dyDescent="0.25">
      <c r="A337" s="160"/>
      <c r="D337" s="70"/>
      <c r="E337" s="70"/>
    </row>
    <row r="338" spans="1:5" s="8" customFormat="1" x14ac:dyDescent="0.25">
      <c r="A338" s="160"/>
      <c r="D338" s="70"/>
      <c r="E338" s="70"/>
    </row>
    <row r="339" spans="1:5" s="8" customFormat="1" x14ac:dyDescent="0.25">
      <c r="A339" s="160"/>
      <c r="D339" s="70"/>
      <c r="E339" s="70"/>
    </row>
    <row r="340" spans="1:5" s="8" customFormat="1" x14ac:dyDescent="0.25">
      <c r="A340" s="160"/>
      <c r="D340" s="70"/>
      <c r="E340" s="70"/>
    </row>
    <row r="341" spans="1:5" s="8" customFormat="1" x14ac:dyDescent="0.25">
      <c r="A341" s="160"/>
      <c r="D341" s="70"/>
      <c r="E341" s="70"/>
    </row>
    <row r="342" spans="1:5" s="8" customFormat="1" x14ac:dyDescent="0.25">
      <c r="A342" s="160"/>
      <c r="D342" s="70"/>
      <c r="E342" s="70"/>
    </row>
    <row r="343" spans="1:5" s="8" customFormat="1" x14ac:dyDescent="0.25">
      <c r="A343" s="160"/>
      <c r="D343" s="70"/>
      <c r="E343" s="70"/>
    </row>
    <row r="344" spans="1:5" s="8" customFormat="1" x14ac:dyDescent="0.25">
      <c r="A344" s="160"/>
      <c r="D344" s="70"/>
      <c r="E344" s="70"/>
    </row>
    <row r="345" spans="1:5" s="8" customFormat="1" x14ac:dyDescent="0.25">
      <c r="A345" s="160"/>
      <c r="D345" s="70"/>
      <c r="E345" s="70"/>
    </row>
    <row r="346" spans="1:5" s="8" customFormat="1" x14ac:dyDescent="0.25">
      <c r="A346" s="160"/>
      <c r="D346" s="70"/>
      <c r="E346" s="70"/>
    </row>
    <row r="347" spans="1:5" s="8" customFormat="1" x14ac:dyDescent="0.25">
      <c r="A347" s="160"/>
      <c r="D347" s="70"/>
      <c r="E347" s="70"/>
    </row>
    <row r="348" spans="1:5" s="8" customFormat="1" x14ac:dyDescent="0.25">
      <c r="A348" s="160"/>
      <c r="D348" s="70"/>
      <c r="E348" s="70"/>
    </row>
    <row r="349" spans="1:5" s="8" customFormat="1" x14ac:dyDescent="0.25">
      <c r="A349" s="160"/>
      <c r="D349" s="70"/>
      <c r="E349" s="70"/>
    </row>
    <row r="350" spans="1:5" s="8" customFormat="1" x14ac:dyDescent="0.25">
      <c r="A350" s="160"/>
      <c r="D350" s="70"/>
      <c r="E350" s="70"/>
    </row>
    <row r="351" spans="1:5" s="8" customFormat="1" x14ac:dyDescent="0.25">
      <c r="A351" s="160"/>
      <c r="D351" s="70"/>
      <c r="E351" s="70"/>
    </row>
    <row r="352" spans="1:5" s="8" customFormat="1" x14ac:dyDescent="0.25">
      <c r="A352" s="160"/>
      <c r="D352" s="70"/>
      <c r="E352" s="70"/>
    </row>
    <row r="353" spans="1:5" s="8" customFormat="1" x14ac:dyDescent="0.25">
      <c r="A353" s="160"/>
      <c r="D353" s="70"/>
      <c r="E353" s="70"/>
    </row>
    <row r="354" spans="1:5" s="8" customFormat="1" x14ac:dyDescent="0.25">
      <c r="A354" s="160"/>
      <c r="D354" s="70"/>
      <c r="E354" s="70"/>
    </row>
    <row r="355" spans="1:5" s="8" customFormat="1" x14ac:dyDescent="0.25">
      <c r="A355" s="160"/>
      <c r="D355" s="70"/>
      <c r="E355" s="70"/>
    </row>
    <row r="356" spans="1:5" s="8" customFormat="1" x14ac:dyDescent="0.25">
      <c r="A356" s="160"/>
      <c r="D356" s="70"/>
      <c r="E356" s="70"/>
    </row>
    <row r="357" spans="1:5" s="8" customFormat="1" x14ac:dyDescent="0.25">
      <c r="A357" s="160"/>
      <c r="D357" s="70"/>
      <c r="E357" s="70"/>
    </row>
    <row r="358" spans="1:5" s="8" customFormat="1" x14ac:dyDescent="0.25">
      <c r="A358" s="160"/>
      <c r="D358" s="70"/>
      <c r="E358" s="70"/>
    </row>
    <row r="359" spans="1:5" s="8" customFormat="1" x14ac:dyDescent="0.25">
      <c r="A359" s="160"/>
      <c r="D359" s="70"/>
      <c r="E359" s="70"/>
    </row>
    <row r="360" spans="1:5" s="8" customFormat="1" x14ac:dyDescent="0.25">
      <c r="A360" s="160"/>
      <c r="D360" s="70"/>
      <c r="E360" s="70"/>
    </row>
    <row r="361" spans="1:5" s="8" customFormat="1" x14ac:dyDescent="0.25">
      <c r="A361" s="160"/>
      <c r="D361" s="70"/>
      <c r="E361" s="70"/>
    </row>
    <row r="362" spans="1:5" s="8" customFormat="1" x14ac:dyDescent="0.25">
      <c r="A362" s="160"/>
      <c r="D362" s="70"/>
      <c r="E362" s="70"/>
    </row>
    <row r="363" spans="1:5" s="8" customFormat="1" x14ac:dyDescent="0.25">
      <c r="A363" s="160"/>
      <c r="D363" s="70"/>
      <c r="E363" s="70"/>
    </row>
    <row r="364" spans="1:5" s="8" customFormat="1" x14ac:dyDescent="0.25">
      <c r="A364" s="160"/>
      <c r="D364" s="70"/>
      <c r="E364" s="70"/>
    </row>
    <row r="365" spans="1:5" s="8" customFormat="1" x14ac:dyDescent="0.25">
      <c r="A365" s="160"/>
      <c r="D365" s="70"/>
      <c r="E365" s="70"/>
    </row>
    <row r="366" spans="1:5" s="8" customFormat="1" x14ac:dyDescent="0.25">
      <c r="A366" s="160"/>
      <c r="D366" s="70"/>
      <c r="E366" s="70"/>
    </row>
    <row r="367" spans="1:5" s="8" customFormat="1" x14ac:dyDescent="0.25">
      <c r="A367" s="160"/>
      <c r="D367" s="70"/>
      <c r="E367" s="70"/>
    </row>
    <row r="368" spans="1:5" s="8" customFormat="1" x14ac:dyDescent="0.25">
      <c r="A368" s="160"/>
      <c r="D368" s="70"/>
      <c r="E368" s="70"/>
    </row>
    <row r="369" spans="1:5" s="8" customFormat="1" x14ac:dyDescent="0.25">
      <c r="A369" s="160"/>
      <c r="D369" s="70"/>
      <c r="E369" s="70"/>
    </row>
    <row r="370" spans="1:5" s="8" customFormat="1" x14ac:dyDescent="0.25">
      <c r="A370" s="160"/>
      <c r="D370" s="70"/>
      <c r="E370" s="70"/>
    </row>
    <row r="371" spans="1:5" s="8" customFormat="1" x14ac:dyDescent="0.25">
      <c r="A371" s="160"/>
      <c r="D371" s="70"/>
      <c r="E371" s="70"/>
    </row>
    <row r="372" spans="1:5" s="8" customFormat="1" x14ac:dyDescent="0.25">
      <c r="A372" s="160"/>
      <c r="D372" s="70"/>
      <c r="E372" s="70"/>
    </row>
    <row r="373" spans="1:5" s="8" customFormat="1" x14ac:dyDescent="0.25">
      <c r="A373" s="160"/>
      <c r="D373" s="70"/>
      <c r="E373" s="70"/>
    </row>
    <row r="374" spans="1:5" s="8" customFormat="1" x14ac:dyDescent="0.25">
      <c r="A374" s="160"/>
      <c r="D374" s="70"/>
      <c r="E374" s="70"/>
    </row>
    <row r="375" spans="1:5" s="8" customFormat="1" x14ac:dyDescent="0.25">
      <c r="A375" s="160"/>
      <c r="D375" s="70"/>
      <c r="E375" s="70"/>
    </row>
    <row r="376" spans="1:5" s="8" customFormat="1" x14ac:dyDescent="0.25">
      <c r="A376" s="160"/>
      <c r="D376" s="70"/>
      <c r="E376" s="70"/>
    </row>
    <row r="377" spans="1:5" s="8" customFormat="1" x14ac:dyDescent="0.25">
      <c r="A377" s="160"/>
      <c r="D377" s="70"/>
      <c r="E377" s="70"/>
    </row>
    <row r="378" spans="1:5" s="8" customFormat="1" x14ac:dyDescent="0.25">
      <c r="A378" s="160"/>
      <c r="D378" s="70"/>
      <c r="E378" s="70"/>
    </row>
    <row r="379" spans="1:5" s="8" customFormat="1" x14ac:dyDescent="0.25">
      <c r="A379" s="160"/>
      <c r="D379" s="70"/>
      <c r="E379" s="70"/>
    </row>
    <row r="380" spans="1:5" s="8" customFormat="1" x14ac:dyDescent="0.25">
      <c r="A380" s="160"/>
      <c r="D380" s="70"/>
      <c r="E380" s="70"/>
    </row>
    <row r="381" spans="1:5" s="8" customFormat="1" x14ac:dyDescent="0.25">
      <c r="A381" s="160"/>
      <c r="D381" s="70"/>
      <c r="E381" s="70"/>
    </row>
    <row r="382" spans="1:5" s="8" customFormat="1" x14ac:dyDescent="0.25">
      <c r="A382" s="160"/>
      <c r="D382" s="70"/>
      <c r="E382" s="70"/>
    </row>
    <row r="383" spans="1:5" s="8" customFormat="1" x14ac:dyDescent="0.25">
      <c r="A383" s="160"/>
      <c r="D383" s="70"/>
      <c r="E383" s="70"/>
    </row>
    <row r="384" spans="1:5" s="8" customFormat="1" x14ac:dyDescent="0.25">
      <c r="A384" s="160"/>
      <c r="D384" s="70"/>
      <c r="E384" s="70"/>
    </row>
    <row r="385" spans="1:5" s="8" customFormat="1" x14ac:dyDescent="0.25">
      <c r="A385" s="160"/>
      <c r="D385" s="70"/>
      <c r="E385" s="70"/>
    </row>
    <row r="386" spans="1:5" s="8" customFormat="1" x14ac:dyDescent="0.25">
      <c r="A386" s="160"/>
      <c r="D386" s="70"/>
      <c r="E386" s="70"/>
    </row>
    <row r="387" spans="1:5" s="8" customFormat="1" x14ac:dyDescent="0.25">
      <c r="A387" s="160"/>
      <c r="D387" s="70"/>
      <c r="E387" s="70"/>
    </row>
    <row r="388" spans="1:5" s="8" customFormat="1" x14ac:dyDescent="0.25">
      <c r="A388" s="160"/>
      <c r="D388" s="70"/>
      <c r="E388" s="70"/>
    </row>
    <row r="389" spans="1:5" s="8" customFormat="1" x14ac:dyDescent="0.25">
      <c r="A389" s="160"/>
      <c r="D389" s="70"/>
      <c r="E389" s="70"/>
    </row>
    <row r="390" spans="1:5" s="8" customFormat="1" x14ac:dyDescent="0.25">
      <c r="A390" s="160"/>
      <c r="D390" s="70"/>
      <c r="E390" s="70"/>
    </row>
    <row r="391" spans="1:5" s="8" customFormat="1" x14ac:dyDescent="0.25">
      <c r="A391" s="160"/>
      <c r="D391" s="70"/>
      <c r="E391" s="70"/>
    </row>
    <row r="392" spans="1:5" s="8" customFormat="1" x14ac:dyDescent="0.25">
      <c r="A392" s="160"/>
      <c r="D392" s="70"/>
      <c r="E392" s="70"/>
    </row>
    <row r="393" spans="1:5" s="8" customFormat="1" x14ac:dyDescent="0.25">
      <c r="A393" s="160"/>
      <c r="D393" s="70"/>
      <c r="E393" s="70"/>
    </row>
    <row r="394" spans="1:5" s="8" customFormat="1" x14ac:dyDescent="0.25">
      <c r="A394" s="160"/>
      <c r="D394" s="70"/>
      <c r="E394" s="70"/>
    </row>
    <row r="395" spans="1:5" s="8" customFormat="1" x14ac:dyDescent="0.25">
      <c r="A395" s="160"/>
      <c r="D395" s="70"/>
      <c r="E395" s="70"/>
    </row>
    <row r="396" spans="1:5" s="8" customFormat="1" x14ac:dyDescent="0.25">
      <c r="A396" s="160"/>
      <c r="D396" s="70"/>
      <c r="E396" s="70"/>
    </row>
    <row r="397" spans="1:5" s="8" customFormat="1" x14ac:dyDescent="0.25">
      <c r="A397" s="160"/>
      <c r="D397" s="70"/>
      <c r="E397" s="70"/>
    </row>
    <row r="398" spans="1:5" s="8" customFormat="1" x14ac:dyDescent="0.25">
      <c r="A398" s="160"/>
      <c r="D398" s="70"/>
      <c r="E398" s="70"/>
    </row>
    <row r="399" spans="1:5" s="8" customFormat="1" x14ac:dyDescent="0.25">
      <c r="A399" s="160"/>
      <c r="D399" s="70"/>
      <c r="E399" s="70"/>
    </row>
    <row r="400" spans="1:5" s="8" customFormat="1" x14ac:dyDescent="0.25">
      <c r="A400" s="160"/>
      <c r="D400" s="70"/>
      <c r="E400" s="70"/>
    </row>
    <row r="401" spans="1:5" s="8" customFormat="1" x14ac:dyDescent="0.25">
      <c r="A401" s="160"/>
      <c r="D401" s="70"/>
      <c r="E401" s="70"/>
    </row>
    <row r="402" spans="1:5" s="8" customFormat="1" x14ac:dyDescent="0.25">
      <c r="A402" s="160"/>
      <c r="D402" s="70"/>
      <c r="E402" s="70"/>
    </row>
    <row r="403" spans="1:5" s="8" customFormat="1" x14ac:dyDescent="0.25">
      <c r="A403" s="160"/>
      <c r="D403" s="70"/>
      <c r="E403" s="70"/>
    </row>
    <row r="404" spans="1:5" s="8" customFormat="1" x14ac:dyDescent="0.25">
      <c r="A404" s="160"/>
      <c r="D404" s="70"/>
      <c r="E404" s="70"/>
    </row>
    <row r="405" spans="1:5" s="8" customFormat="1" x14ac:dyDescent="0.25">
      <c r="A405" s="160"/>
      <c r="D405" s="70"/>
      <c r="E405" s="70"/>
    </row>
    <row r="406" spans="1:5" s="8" customFormat="1" x14ac:dyDescent="0.25">
      <c r="A406" s="160"/>
      <c r="D406" s="70"/>
      <c r="E406" s="70"/>
    </row>
    <row r="407" spans="1:5" s="8" customFormat="1" x14ac:dyDescent="0.25">
      <c r="A407" s="160"/>
      <c r="D407" s="70"/>
      <c r="E407" s="70"/>
    </row>
    <row r="408" spans="1:5" s="8" customFormat="1" x14ac:dyDescent="0.25">
      <c r="A408" s="160"/>
      <c r="D408" s="70"/>
      <c r="E408" s="70"/>
    </row>
    <row r="409" spans="1:5" s="8" customFormat="1" x14ac:dyDescent="0.25">
      <c r="A409" s="160"/>
      <c r="D409" s="70"/>
      <c r="E409" s="70"/>
    </row>
    <row r="410" spans="1:5" s="8" customFormat="1" x14ac:dyDescent="0.25">
      <c r="A410" s="160"/>
      <c r="D410" s="70"/>
      <c r="E410" s="70"/>
    </row>
    <row r="411" spans="1:5" s="8" customFormat="1" x14ac:dyDescent="0.25">
      <c r="A411" s="160"/>
      <c r="D411" s="70"/>
      <c r="E411" s="70"/>
    </row>
    <row r="412" spans="1:5" s="8" customFormat="1" x14ac:dyDescent="0.25">
      <c r="A412" s="160"/>
      <c r="D412" s="70"/>
      <c r="E412" s="70"/>
    </row>
    <row r="413" spans="1:5" s="8" customFormat="1" x14ac:dyDescent="0.25">
      <c r="A413" s="160"/>
      <c r="D413" s="70"/>
      <c r="E413" s="70"/>
    </row>
    <row r="414" spans="1:5" s="8" customFormat="1" x14ac:dyDescent="0.25">
      <c r="A414" s="160"/>
      <c r="D414" s="70"/>
      <c r="E414" s="70"/>
    </row>
    <row r="415" spans="1:5" s="8" customFormat="1" x14ac:dyDescent="0.25">
      <c r="A415" s="160"/>
      <c r="D415" s="70"/>
      <c r="E415" s="70"/>
    </row>
    <row r="416" spans="1:5" s="8" customFormat="1" x14ac:dyDescent="0.25">
      <c r="A416" s="160"/>
      <c r="D416" s="70"/>
      <c r="E416" s="70"/>
    </row>
    <row r="417" spans="1:5" s="8" customFormat="1" x14ac:dyDescent="0.25">
      <c r="A417" s="160"/>
      <c r="D417" s="70"/>
      <c r="E417" s="70"/>
    </row>
    <row r="418" spans="1:5" s="8" customFormat="1" x14ac:dyDescent="0.25">
      <c r="A418" s="160"/>
      <c r="D418" s="70"/>
      <c r="E418" s="70"/>
    </row>
    <row r="419" spans="1:5" s="8" customFormat="1" x14ac:dyDescent="0.25">
      <c r="A419" s="160"/>
      <c r="D419" s="70"/>
      <c r="E419" s="70"/>
    </row>
    <row r="420" spans="1:5" s="8" customFormat="1" x14ac:dyDescent="0.25">
      <c r="A420" s="160"/>
      <c r="D420" s="70"/>
      <c r="E420" s="70"/>
    </row>
    <row r="421" spans="1:5" s="8" customFormat="1" x14ac:dyDescent="0.25">
      <c r="A421" s="160"/>
      <c r="D421" s="70"/>
      <c r="E421" s="70"/>
    </row>
    <row r="422" spans="1:5" s="8" customFormat="1" x14ac:dyDescent="0.25">
      <c r="A422" s="160"/>
      <c r="D422" s="70"/>
      <c r="E422" s="70"/>
    </row>
    <row r="423" spans="1:5" s="8" customFormat="1" x14ac:dyDescent="0.25">
      <c r="A423" s="160"/>
      <c r="D423" s="70"/>
      <c r="E423" s="70"/>
    </row>
    <row r="424" spans="1:5" s="8" customFormat="1" x14ac:dyDescent="0.25">
      <c r="A424" s="160"/>
      <c r="D424" s="70"/>
      <c r="E424" s="70"/>
    </row>
    <row r="425" spans="1:5" s="8" customFormat="1" x14ac:dyDescent="0.25">
      <c r="A425" s="160"/>
      <c r="D425" s="70"/>
      <c r="E425" s="70"/>
    </row>
    <row r="426" spans="1:5" s="8" customFormat="1" x14ac:dyDescent="0.25">
      <c r="A426" s="160"/>
      <c r="D426" s="70"/>
      <c r="E426" s="70"/>
    </row>
    <row r="427" spans="1:5" s="8" customFormat="1" x14ac:dyDescent="0.25">
      <c r="A427" s="160"/>
      <c r="D427" s="70"/>
      <c r="E427" s="70"/>
    </row>
    <row r="428" spans="1:5" s="8" customFormat="1" x14ac:dyDescent="0.25">
      <c r="A428" s="160"/>
      <c r="D428" s="70"/>
      <c r="E428" s="70"/>
    </row>
    <row r="429" spans="1:5" s="8" customFormat="1" x14ac:dyDescent="0.25">
      <c r="A429" s="160"/>
      <c r="D429" s="70"/>
      <c r="E429" s="70"/>
    </row>
    <row r="430" spans="1:5" s="8" customFormat="1" x14ac:dyDescent="0.25">
      <c r="A430" s="160"/>
      <c r="D430" s="70"/>
      <c r="E430" s="70"/>
    </row>
    <row r="431" spans="1:5" s="8" customFormat="1" x14ac:dyDescent="0.25">
      <c r="A431" s="160"/>
      <c r="D431" s="70"/>
      <c r="E431" s="70"/>
    </row>
    <row r="432" spans="1:5" s="8" customFormat="1" x14ac:dyDescent="0.25">
      <c r="A432" s="160"/>
      <c r="D432" s="70"/>
      <c r="E432" s="70"/>
    </row>
    <row r="433" spans="1:5" s="8" customFormat="1" x14ac:dyDescent="0.25">
      <c r="A433" s="160"/>
      <c r="D433" s="70"/>
      <c r="E433" s="70"/>
    </row>
    <row r="434" spans="1:5" s="8" customFormat="1" x14ac:dyDescent="0.25">
      <c r="A434" s="160"/>
      <c r="D434" s="70"/>
      <c r="E434" s="70"/>
    </row>
    <row r="435" spans="1:5" s="8" customFormat="1" x14ac:dyDescent="0.25">
      <c r="A435" s="160"/>
      <c r="D435" s="70"/>
      <c r="E435" s="70"/>
    </row>
    <row r="436" spans="1:5" s="8" customFormat="1" x14ac:dyDescent="0.25">
      <c r="A436" s="160"/>
      <c r="D436" s="70"/>
      <c r="E436" s="70"/>
    </row>
    <row r="437" spans="1:5" s="8" customFormat="1" x14ac:dyDescent="0.25">
      <c r="A437" s="160"/>
      <c r="D437" s="70"/>
      <c r="E437" s="70"/>
    </row>
    <row r="438" spans="1:5" s="8" customFormat="1" x14ac:dyDescent="0.25">
      <c r="A438" s="160"/>
      <c r="D438" s="70"/>
      <c r="E438" s="70"/>
    </row>
    <row r="439" spans="1:5" s="8" customFormat="1" x14ac:dyDescent="0.25">
      <c r="A439" s="160"/>
      <c r="D439" s="70"/>
      <c r="E439" s="70"/>
    </row>
    <row r="440" spans="1:5" s="8" customFormat="1" x14ac:dyDescent="0.25">
      <c r="A440" s="160"/>
      <c r="D440" s="70"/>
      <c r="E440" s="70"/>
    </row>
    <row r="441" spans="1:5" s="8" customFormat="1" x14ac:dyDescent="0.25">
      <c r="A441" s="160"/>
      <c r="D441" s="70"/>
      <c r="E441" s="70"/>
    </row>
    <row r="442" spans="1:5" s="8" customFormat="1" x14ac:dyDescent="0.25">
      <c r="A442" s="160"/>
      <c r="D442" s="70"/>
      <c r="E442" s="70"/>
    </row>
    <row r="443" spans="1:5" s="8" customFormat="1" x14ac:dyDescent="0.25">
      <c r="A443" s="160"/>
      <c r="D443" s="70"/>
      <c r="E443" s="70"/>
    </row>
    <row r="444" spans="1:5" s="8" customFormat="1" x14ac:dyDescent="0.25">
      <c r="A444" s="160"/>
      <c r="D444" s="70"/>
      <c r="E444" s="70"/>
    </row>
    <row r="445" spans="1:5" s="8" customFormat="1" x14ac:dyDescent="0.25">
      <c r="A445" s="160"/>
      <c r="D445" s="70"/>
      <c r="E445" s="70"/>
    </row>
    <row r="446" spans="1:5" s="8" customFormat="1" x14ac:dyDescent="0.25">
      <c r="A446" s="160"/>
      <c r="D446" s="70"/>
      <c r="E446" s="70"/>
    </row>
    <row r="447" spans="1:5" s="8" customFormat="1" x14ac:dyDescent="0.25">
      <c r="A447" s="160"/>
      <c r="D447" s="70"/>
      <c r="E447" s="70"/>
    </row>
    <row r="448" spans="1:5" s="8" customFormat="1" x14ac:dyDescent="0.25">
      <c r="A448" s="160"/>
      <c r="D448" s="70"/>
      <c r="E448" s="70"/>
    </row>
    <row r="449" spans="1:5" s="8" customFormat="1" x14ac:dyDescent="0.25">
      <c r="A449" s="160"/>
      <c r="D449" s="70"/>
      <c r="E449" s="70"/>
    </row>
    <row r="450" spans="1:5" s="8" customFormat="1" x14ac:dyDescent="0.25">
      <c r="A450" s="160"/>
      <c r="D450" s="70"/>
      <c r="E450" s="70"/>
    </row>
    <row r="451" spans="1:5" s="8" customFormat="1" x14ac:dyDescent="0.25">
      <c r="A451" s="160"/>
      <c r="D451" s="70"/>
      <c r="E451" s="70"/>
    </row>
    <row r="452" spans="1:5" s="8" customFormat="1" x14ac:dyDescent="0.25">
      <c r="A452" s="160"/>
      <c r="D452" s="70"/>
      <c r="E452" s="70"/>
    </row>
    <row r="453" spans="1:5" s="8" customFormat="1" x14ac:dyDescent="0.25">
      <c r="A453" s="160"/>
      <c r="D453" s="70"/>
      <c r="E453" s="70"/>
    </row>
    <row r="454" spans="1:5" s="8" customFormat="1" x14ac:dyDescent="0.25">
      <c r="A454" s="160"/>
      <c r="D454" s="70"/>
      <c r="E454" s="70"/>
    </row>
    <row r="455" spans="1:5" s="8" customFormat="1" x14ac:dyDescent="0.25">
      <c r="A455" s="160"/>
      <c r="D455" s="70"/>
      <c r="E455" s="70"/>
    </row>
    <row r="456" spans="1:5" s="8" customFormat="1" x14ac:dyDescent="0.25">
      <c r="A456" s="160"/>
      <c r="D456" s="70"/>
      <c r="E456" s="70"/>
    </row>
    <row r="457" spans="1:5" s="8" customFormat="1" x14ac:dyDescent="0.25">
      <c r="A457" s="160"/>
      <c r="D457" s="70"/>
      <c r="E457" s="70"/>
    </row>
    <row r="458" spans="1:5" s="8" customFormat="1" x14ac:dyDescent="0.25">
      <c r="A458" s="160"/>
      <c r="D458" s="70"/>
      <c r="E458" s="70"/>
    </row>
    <row r="459" spans="1:5" s="8" customFormat="1" x14ac:dyDescent="0.25">
      <c r="A459" s="160"/>
      <c r="D459" s="70"/>
      <c r="E459" s="70"/>
    </row>
    <row r="460" spans="1:5" s="8" customFormat="1" x14ac:dyDescent="0.25">
      <c r="A460" s="160"/>
      <c r="D460" s="70"/>
      <c r="E460" s="70"/>
    </row>
    <row r="461" spans="1:5" s="8" customFormat="1" x14ac:dyDescent="0.25">
      <c r="A461" s="160"/>
      <c r="D461" s="70"/>
      <c r="E461" s="70"/>
    </row>
    <row r="462" spans="1:5" s="8" customFormat="1" x14ac:dyDescent="0.25">
      <c r="A462" s="160"/>
      <c r="D462" s="70"/>
      <c r="E462" s="70"/>
    </row>
    <row r="463" spans="1:5" s="8" customFormat="1" x14ac:dyDescent="0.25">
      <c r="A463" s="160"/>
      <c r="D463" s="70"/>
      <c r="E463" s="70"/>
    </row>
    <row r="464" spans="1:5" s="8" customFormat="1" x14ac:dyDescent="0.25">
      <c r="A464" s="160"/>
      <c r="D464" s="70"/>
      <c r="E464" s="70"/>
    </row>
    <row r="465" spans="1:5" s="8" customFormat="1" x14ac:dyDescent="0.25">
      <c r="A465" s="160"/>
      <c r="D465" s="70"/>
      <c r="E465" s="70"/>
    </row>
    <row r="466" spans="1:5" s="8" customFormat="1" x14ac:dyDescent="0.25">
      <c r="A466" s="160"/>
      <c r="D466" s="70"/>
      <c r="E466" s="70"/>
    </row>
    <row r="467" spans="1:5" s="8" customFormat="1" x14ac:dyDescent="0.25">
      <c r="A467" s="160"/>
      <c r="D467" s="70"/>
      <c r="E467" s="70"/>
    </row>
    <row r="468" spans="1:5" s="8" customFormat="1" x14ac:dyDescent="0.25">
      <c r="A468" s="160"/>
      <c r="D468" s="70"/>
      <c r="E468" s="70"/>
    </row>
    <row r="469" spans="1:5" s="8" customFormat="1" x14ac:dyDescent="0.25">
      <c r="A469" s="160"/>
      <c r="D469" s="70"/>
      <c r="E469" s="70"/>
    </row>
    <row r="470" spans="1:5" s="8" customFormat="1" x14ac:dyDescent="0.25">
      <c r="A470" s="160"/>
      <c r="D470" s="70"/>
      <c r="E470" s="70"/>
    </row>
    <row r="471" spans="1:5" s="8" customFormat="1" x14ac:dyDescent="0.25">
      <c r="A471" s="160"/>
      <c r="D471" s="70"/>
      <c r="E471" s="70"/>
    </row>
    <row r="472" spans="1:5" s="8" customFormat="1" x14ac:dyDescent="0.25">
      <c r="A472" s="160"/>
      <c r="D472" s="70"/>
      <c r="E472" s="70"/>
    </row>
    <row r="473" spans="1:5" s="8" customFormat="1" x14ac:dyDescent="0.25">
      <c r="A473" s="160"/>
      <c r="D473" s="70"/>
      <c r="E473" s="70"/>
    </row>
    <row r="474" spans="1:5" s="8" customFormat="1" x14ac:dyDescent="0.25">
      <c r="A474" s="160"/>
      <c r="D474" s="70"/>
      <c r="E474" s="70"/>
    </row>
    <row r="475" spans="1:5" s="8" customFormat="1" x14ac:dyDescent="0.25">
      <c r="A475" s="160"/>
      <c r="D475" s="70"/>
      <c r="E475" s="70"/>
    </row>
    <row r="476" spans="1:5" s="8" customFormat="1" x14ac:dyDescent="0.25">
      <c r="A476" s="160"/>
      <c r="D476" s="70"/>
      <c r="E476" s="70"/>
    </row>
    <row r="477" spans="1:5" s="8" customFormat="1" x14ac:dyDescent="0.25">
      <c r="A477" s="160"/>
      <c r="D477" s="70"/>
      <c r="E477" s="70"/>
    </row>
    <row r="478" spans="1:5" s="8" customFormat="1" x14ac:dyDescent="0.25">
      <c r="A478" s="160"/>
      <c r="D478" s="70"/>
      <c r="E478" s="70"/>
    </row>
    <row r="479" spans="1:5" s="8" customFormat="1" x14ac:dyDescent="0.25">
      <c r="A479" s="160"/>
      <c r="D479" s="70"/>
      <c r="E479" s="70"/>
    </row>
    <row r="480" spans="1:5" s="8" customFormat="1" x14ac:dyDescent="0.25">
      <c r="A480" s="160"/>
      <c r="D480" s="70"/>
      <c r="E480" s="70"/>
    </row>
    <row r="481" spans="1:5" s="8" customFormat="1" x14ac:dyDescent="0.25">
      <c r="A481" s="160"/>
      <c r="D481" s="70"/>
      <c r="E481" s="70"/>
    </row>
    <row r="482" spans="1:5" s="8" customFormat="1" x14ac:dyDescent="0.25">
      <c r="A482" s="160"/>
      <c r="D482" s="70"/>
      <c r="E482" s="70"/>
    </row>
    <row r="483" spans="1:5" s="8" customFormat="1" x14ac:dyDescent="0.25">
      <c r="A483" s="160"/>
      <c r="D483" s="70"/>
      <c r="E483" s="70"/>
    </row>
    <row r="484" spans="1:5" s="8" customFormat="1" x14ac:dyDescent="0.25">
      <c r="A484" s="160"/>
      <c r="D484" s="70"/>
      <c r="E484" s="70"/>
    </row>
    <row r="485" spans="1:5" s="8" customFormat="1" x14ac:dyDescent="0.25">
      <c r="A485" s="160"/>
      <c r="D485" s="70"/>
      <c r="E485" s="70"/>
    </row>
    <row r="486" spans="1:5" s="8" customFormat="1" x14ac:dyDescent="0.25">
      <c r="A486" s="160"/>
      <c r="D486" s="70"/>
      <c r="E486" s="70"/>
    </row>
    <row r="487" spans="1:5" s="8" customFormat="1" x14ac:dyDescent="0.25">
      <c r="A487" s="160"/>
      <c r="D487" s="70"/>
      <c r="E487" s="70"/>
    </row>
    <row r="488" spans="1:5" s="8" customFormat="1" x14ac:dyDescent="0.25">
      <c r="A488" s="160"/>
      <c r="D488" s="70"/>
      <c r="E488" s="70"/>
    </row>
    <row r="489" spans="1:5" s="8" customFormat="1" x14ac:dyDescent="0.25">
      <c r="A489" s="160"/>
      <c r="D489" s="70"/>
      <c r="E489" s="70"/>
    </row>
    <row r="490" spans="1:5" s="8" customFormat="1" x14ac:dyDescent="0.25">
      <c r="A490" s="160"/>
      <c r="D490" s="70"/>
      <c r="E490" s="70"/>
    </row>
    <row r="491" spans="1:5" s="8" customFormat="1" x14ac:dyDescent="0.25">
      <c r="A491" s="160"/>
      <c r="D491" s="70"/>
      <c r="E491" s="70"/>
    </row>
    <row r="492" spans="1:5" s="8" customFormat="1" x14ac:dyDescent="0.25">
      <c r="A492" s="160"/>
      <c r="D492" s="70"/>
      <c r="E492" s="70"/>
    </row>
    <row r="493" spans="1:5" s="8" customFormat="1" x14ac:dyDescent="0.25">
      <c r="A493" s="160"/>
      <c r="D493" s="70"/>
      <c r="E493" s="70"/>
    </row>
    <row r="494" spans="1:5" s="8" customFormat="1" x14ac:dyDescent="0.25">
      <c r="A494" s="160"/>
      <c r="D494" s="70"/>
      <c r="E494" s="70"/>
    </row>
    <row r="495" spans="1:5" s="8" customFormat="1" x14ac:dyDescent="0.25">
      <c r="A495" s="160"/>
      <c r="D495" s="70"/>
      <c r="E495" s="70"/>
    </row>
    <row r="496" spans="1:5" s="8" customFormat="1" x14ac:dyDescent="0.25">
      <c r="A496" s="160"/>
      <c r="D496" s="70"/>
      <c r="E496" s="70"/>
    </row>
    <row r="497" spans="1:5" s="8" customFormat="1" x14ac:dyDescent="0.25">
      <c r="A497" s="160"/>
      <c r="D497" s="70"/>
      <c r="E497" s="70"/>
    </row>
    <row r="498" spans="1:5" s="8" customFormat="1" x14ac:dyDescent="0.25">
      <c r="A498" s="160"/>
      <c r="D498" s="70"/>
      <c r="E498" s="70"/>
    </row>
    <row r="499" spans="1:5" s="8" customFormat="1" x14ac:dyDescent="0.25">
      <c r="A499" s="160"/>
      <c r="D499" s="70"/>
      <c r="E499" s="70"/>
    </row>
    <row r="500" spans="1:5" s="8" customFormat="1" x14ac:dyDescent="0.25">
      <c r="A500" s="160"/>
      <c r="D500" s="70"/>
      <c r="E500" s="70"/>
    </row>
    <row r="501" spans="1:5" s="8" customFormat="1" x14ac:dyDescent="0.25">
      <c r="A501" s="160"/>
      <c r="D501" s="70"/>
      <c r="E501" s="70"/>
    </row>
    <row r="502" spans="1:5" s="8" customFormat="1" x14ac:dyDescent="0.25">
      <c r="A502" s="160"/>
      <c r="D502" s="70"/>
      <c r="E502" s="70"/>
    </row>
    <row r="503" spans="1:5" s="8" customFormat="1" x14ac:dyDescent="0.25">
      <c r="A503" s="160"/>
      <c r="D503" s="70"/>
      <c r="E503" s="70"/>
    </row>
    <row r="504" spans="1:5" s="8" customFormat="1" x14ac:dyDescent="0.25">
      <c r="A504" s="160"/>
      <c r="D504" s="70"/>
      <c r="E504" s="70"/>
    </row>
    <row r="505" spans="1:5" s="8" customFormat="1" x14ac:dyDescent="0.25">
      <c r="A505" s="160"/>
      <c r="D505" s="70"/>
      <c r="E505" s="70"/>
    </row>
    <row r="506" spans="1:5" s="8" customFormat="1" x14ac:dyDescent="0.25">
      <c r="A506" s="160"/>
      <c r="D506" s="70"/>
      <c r="E506" s="70"/>
    </row>
    <row r="507" spans="1:5" s="8" customFormat="1" x14ac:dyDescent="0.25">
      <c r="A507" s="160"/>
      <c r="D507" s="70"/>
      <c r="E507" s="70"/>
    </row>
    <row r="508" spans="1:5" s="8" customFormat="1" x14ac:dyDescent="0.25">
      <c r="A508" s="160"/>
      <c r="D508" s="70"/>
      <c r="E508" s="70"/>
    </row>
    <row r="509" spans="1:5" s="8" customFormat="1" x14ac:dyDescent="0.25">
      <c r="A509" s="160"/>
      <c r="D509" s="70"/>
      <c r="E509" s="70"/>
    </row>
    <row r="510" spans="1:5" s="8" customFormat="1" x14ac:dyDescent="0.25">
      <c r="A510" s="160"/>
      <c r="D510" s="70"/>
      <c r="E510" s="70"/>
    </row>
    <row r="511" spans="1:5" s="8" customFormat="1" x14ac:dyDescent="0.25">
      <c r="A511" s="160"/>
      <c r="D511" s="70"/>
      <c r="E511" s="70"/>
    </row>
    <row r="512" spans="1:5" s="8" customFormat="1" x14ac:dyDescent="0.25">
      <c r="A512" s="160"/>
      <c r="D512" s="70"/>
      <c r="E512" s="70"/>
    </row>
    <row r="513" spans="1:5" s="8" customFormat="1" x14ac:dyDescent="0.25">
      <c r="A513" s="160"/>
      <c r="D513" s="70"/>
      <c r="E513" s="70"/>
    </row>
    <row r="514" spans="1:5" s="8" customFormat="1" x14ac:dyDescent="0.25">
      <c r="A514" s="160"/>
      <c r="D514" s="70"/>
      <c r="E514" s="70"/>
    </row>
    <row r="515" spans="1:5" s="8" customFormat="1" x14ac:dyDescent="0.25">
      <c r="A515" s="160"/>
      <c r="D515" s="70"/>
      <c r="E515" s="70"/>
    </row>
    <row r="516" spans="1:5" s="8" customFormat="1" x14ac:dyDescent="0.25">
      <c r="A516" s="160"/>
      <c r="D516" s="70"/>
      <c r="E516" s="70"/>
    </row>
    <row r="517" spans="1:5" s="8" customFormat="1" x14ac:dyDescent="0.25">
      <c r="A517" s="160"/>
      <c r="D517" s="70"/>
      <c r="E517" s="70"/>
    </row>
    <row r="518" spans="1:5" s="8" customFormat="1" x14ac:dyDescent="0.25">
      <c r="A518" s="160"/>
      <c r="D518" s="70"/>
      <c r="E518" s="70"/>
    </row>
    <row r="519" spans="1:5" s="8" customFormat="1" x14ac:dyDescent="0.25">
      <c r="A519" s="160"/>
      <c r="D519" s="70"/>
      <c r="E519" s="70"/>
    </row>
    <row r="520" spans="1:5" s="8" customFormat="1" x14ac:dyDescent="0.25">
      <c r="A520" s="160"/>
      <c r="D520" s="70"/>
      <c r="E520" s="70"/>
    </row>
    <row r="521" spans="1:5" s="8" customFormat="1" x14ac:dyDescent="0.25">
      <c r="A521" s="160"/>
      <c r="D521" s="70"/>
      <c r="E521" s="70"/>
    </row>
    <row r="522" spans="1:5" s="8" customFormat="1" x14ac:dyDescent="0.25">
      <c r="A522" s="160"/>
      <c r="D522" s="70"/>
      <c r="E522" s="70"/>
    </row>
    <row r="523" spans="1:5" s="8" customFormat="1" x14ac:dyDescent="0.25">
      <c r="A523" s="160"/>
      <c r="D523" s="70"/>
      <c r="E523" s="70"/>
    </row>
    <row r="524" spans="1:5" s="8" customFormat="1" x14ac:dyDescent="0.25">
      <c r="A524" s="160"/>
      <c r="D524" s="70"/>
      <c r="E524" s="70"/>
    </row>
    <row r="525" spans="1:5" s="8" customFormat="1" x14ac:dyDescent="0.25">
      <c r="A525" s="160"/>
      <c r="D525" s="70"/>
      <c r="E525" s="70"/>
    </row>
    <row r="526" spans="1:5" s="8" customFormat="1" x14ac:dyDescent="0.25">
      <c r="A526" s="160"/>
      <c r="D526" s="70"/>
      <c r="E526" s="70"/>
    </row>
    <row r="527" spans="1:5" s="8" customFormat="1" x14ac:dyDescent="0.25">
      <c r="A527" s="160"/>
      <c r="D527" s="70"/>
      <c r="E527" s="70"/>
    </row>
    <row r="528" spans="1:5" s="8" customFormat="1" x14ac:dyDescent="0.25">
      <c r="A528" s="160"/>
      <c r="D528" s="70"/>
      <c r="E528" s="70"/>
    </row>
    <row r="529" spans="1:5" s="8" customFormat="1" x14ac:dyDescent="0.25">
      <c r="A529" s="160"/>
      <c r="D529" s="70"/>
      <c r="E529" s="70"/>
    </row>
    <row r="530" spans="1:5" s="8" customFormat="1" x14ac:dyDescent="0.25">
      <c r="A530" s="160"/>
      <c r="D530" s="70"/>
      <c r="E530" s="70"/>
    </row>
    <row r="531" spans="1:5" s="8" customFormat="1" x14ac:dyDescent="0.25">
      <c r="A531" s="160"/>
      <c r="D531" s="70"/>
      <c r="E531" s="70"/>
    </row>
    <row r="532" spans="1:5" s="8" customFormat="1" x14ac:dyDescent="0.25">
      <c r="A532" s="160"/>
      <c r="D532" s="70"/>
      <c r="E532" s="70"/>
    </row>
    <row r="533" spans="1:5" s="8" customFormat="1" x14ac:dyDescent="0.25">
      <c r="A533" s="160"/>
      <c r="D533" s="70"/>
      <c r="E533" s="70"/>
    </row>
    <row r="534" spans="1:5" s="8" customFormat="1" x14ac:dyDescent="0.25">
      <c r="A534" s="160"/>
      <c r="D534" s="70"/>
      <c r="E534" s="70"/>
    </row>
    <row r="535" spans="1:5" s="8" customFormat="1" x14ac:dyDescent="0.25">
      <c r="A535" s="160"/>
      <c r="D535" s="70"/>
      <c r="E535" s="70"/>
    </row>
    <row r="536" spans="1:5" s="8" customFormat="1" x14ac:dyDescent="0.25">
      <c r="A536" s="160"/>
      <c r="D536" s="70"/>
      <c r="E536" s="70"/>
    </row>
    <row r="537" spans="1:5" s="8" customFormat="1" x14ac:dyDescent="0.25">
      <c r="A537" s="160"/>
      <c r="D537" s="70"/>
      <c r="E537" s="70"/>
    </row>
    <row r="538" spans="1:5" s="8" customFormat="1" x14ac:dyDescent="0.25">
      <c r="A538" s="160"/>
      <c r="D538" s="70"/>
      <c r="E538" s="70"/>
    </row>
    <row r="539" spans="1:5" s="8" customFormat="1" x14ac:dyDescent="0.25">
      <c r="A539" s="160"/>
      <c r="D539" s="70"/>
      <c r="E539" s="70"/>
    </row>
    <row r="540" spans="1:5" s="8" customFormat="1" x14ac:dyDescent="0.25">
      <c r="A540" s="160"/>
      <c r="D540" s="70"/>
      <c r="E540" s="70"/>
    </row>
    <row r="541" spans="1:5" s="8" customFormat="1" x14ac:dyDescent="0.25">
      <c r="A541" s="160"/>
      <c r="D541" s="70"/>
      <c r="E541" s="70"/>
    </row>
    <row r="542" spans="1:5" s="8" customFormat="1" x14ac:dyDescent="0.25">
      <c r="A542" s="160"/>
      <c r="D542" s="70"/>
      <c r="E542" s="70"/>
    </row>
    <row r="543" spans="1:5" s="8" customFormat="1" x14ac:dyDescent="0.25">
      <c r="A543" s="160"/>
      <c r="D543" s="70"/>
      <c r="E543" s="70"/>
    </row>
    <row r="544" spans="1:5" s="8" customFormat="1" x14ac:dyDescent="0.25">
      <c r="A544" s="160"/>
      <c r="D544" s="70"/>
      <c r="E544" s="70"/>
    </row>
    <row r="545" spans="1:5" s="8" customFormat="1" x14ac:dyDescent="0.25">
      <c r="A545" s="160"/>
      <c r="D545" s="70"/>
      <c r="E545" s="70"/>
    </row>
    <row r="546" spans="1:5" s="8" customFormat="1" x14ac:dyDescent="0.25">
      <c r="A546" s="160"/>
      <c r="D546" s="70"/>
      <c r="E546" s="70"/>
    </row>
    <row r="547" spans="1:5" s="8" customFormat="1" x14ac:dyDescent="0.25">
      <c r="A547" s="160"/>
      <c r="D547" s="70"/>
      <c r="E547" s="70"/>
    </row>
    <row r="548" spans="1:5" s="8" customFormat="1" x14ac:dyDescent="0.25">
      <c r="A548" s="160"/>
      <c r="D548" s="70"/>
      <c r="E548" s="70"/>
    </row>
    <row r="549" spans="1:5" s="8" customFormat="1" x14ac:dyDescent="0.25">
      <c r="A549" s="160"/>
      <c r="D549" s="70"/>
      <c r="E549" s="70"/>
    </row>
    <row r="550" spans="1:5" s="8" customFormat="1" x14ac:dyDescent="0.25">
      <c r="A550" s="160"/>
      <c r="D550" s="70"/>
      <c r="E550" s="70"/>
    </row>
    <row r="551" spans="1:5" s="8" customFormat="1" x14ac:dyDescent="0.25">
      <c r="A551" s="160"/>
      <c r="D551" s="70"/>
      <c r="E551" s="70"/>
    </row>
    <row r="552" spans="1:5" s="8" customFormat="1" x14ac:dyDescent="0.25">
      <c r="A552" s="160"/>
      <c r="D552" s="70"/>
      <c r="E552" s="70"/>
    </row>
    <row r="553" spans="1:5" s="8" customFormat="1" x14ac:dyDescent="0.25">
      <c r="A553" s="160"/>
      <c r="D553" s="70"/>
      <c r="E553" s="70"/>
    </row>
    <row r="554" spans="1:5" s="8" customFormat="1" x14ac:dyDescent="0.25">
      <c r="A554" s="160"/>
      <c r="D554" s="70"/>
      <c r="E554" s="70"/>
    </row>
    <row r="555" spans="1:5" s="8" customFormat="1" x14ac:dyDescent="0.25">
      <c r="A555" s="160"/>
      <c r="D555" s="70"/>
      <c r="E555" s="70"/>
    </row>
    <row r="556" spans="1:5" s="8" customFormat="1" x14ac:dyDescent="0.25">
      <c r="A556" s="160"/>
      <c r="D556" s="70"/>
      <c r="E556" s="70"/>
    </row>
    <row r="557" spans="1:5" s="8" customFormat="1" x14ac:dyDescent="0.25">
      <c r="A557" s="160"/>
      <c r="D557" s="70"/>
      <c r="E557" s="70"/>
    </row>
    <row r="558" spans="1:5" s="8" customFormat="1" x14ac:dyDescent="0.25">
      <c r="A558" s="160"/>
      <c r="D558" s="70"/>
      <c r="E558" s="70"/>
    </row>
    <row r="559" spans="1:5" s="8" customFormat="1" x14ac:dyDescent="0.25">
      <c r="A559" s="160"/>
      <c r="D559" s="70"/>
      <c r="E559" s="70"/>
    </row>
    <row r="560" spans="1:5" s="8" customFormat="1" x14ac:dyDescent="0.25">
      <c r="A560" s="160"/>
      <c r="D560" s="70"/>
      <c r="E560" s="70"/>
    </row>
    <row r="561" spans="1:5" s="8" customFormat="1" x14ac:dyDescent="0.25">
      <c r="A561" s="160"/>
      <c r="D561" s="70"/>
      <c r="E561" s="70"/>
    </row>
    <row r="562" spans="1:5" s="8" customFormat="1" x14ac:dyDescent="0.25">
      <c r="A562" s="160"/>
      <c r="D562" s="70"/>
      <c r="E562" s="70"/>
    </row>
    <row r="563" spans="1:5" s="8" customFormat="1" x14ac:dyDescent="0.25">
      <c r="A563" s="160"/>
      <c r="D563" s="70"/>
      <c r="E563" s="70"/>
    </row>
    <row r="564" spans="1:5" s="8" customFormat="1" x14ac:dyDescent="0.25">
      <c r="A564" s="160"/>
      <c r="D564" s="70"/>
      <c r="E564" s="70"/>
    </row>
    <row r="565" spans="1:5" s="8" customFormat="1" x14ac:dyDescent="0.25">
      <c r="A565" s="160"/>
      <c r="D565" s="70"/>
      <c r="E565" s="70"/>
    </row>
    <row r="566" spans="1:5" s="8" customFormat="1" x14ac:dyDescent="0.25">
      <c r="A566" s="160"/>
      <c r="D566" s="70"/>
      <c r="E566" s="70"/>
    </row>
    <row r="567" spans="1:5" s="8" customFormat="1" x14ac:dyDescent="0.25">
      <c r="A567" s="160"/>
      <c r="D567" s="70"/>
      <c r="E567" s="70"/>
    </row>
    <row r="568" spans="1:5" s="8" customFormat="1" x14ac:dyDescent="0.25">
      <c r="A568" s="160"/>
      <c r="D568" s="70"/>
      <c r="E568" s="70"/>
    </row>
    <row r="569" spans="1:5" s="8" customFormat="1" x14ac:dyDescent="0.25">
      <c r="A569" s="160"/>
      <c r="D569" s="70"/>
      <c r="E569" s="70"/>
    </row>
    <row r="570" spans="1:5" s="8" customFormat="1" x14ac:dyDescent="0.25">
      <c r="A570" s="160"/>
      <c r="D570" s="70"/>
      <c r="E570" s="70"/>
    </row>
    <row r="571" spans="1:5" s="8" customFormat="1" x14ac:dyDescent="0.25">
      <c r="A571" s="160"/>
      <c r="D571" s="70"/>
      <c r="E571" s="70"/>
    </row>
    <row r="572" spans="1:5" s="8" customFormat="1" x14ac:dyDescent="0.25">
      <c r="A572" s="160"/>
      <c r="D572" s="70"/>
      <c r="E572" s="70"/>
    </row>
    <row r="573" spans="1:5" s="8" customFormat="1" x14ac:dyDescent="0.25">
      <c r="A573" s="160"/>
      <c r="D573" s="70"/>
      <c r="E573" s="70"/>
    </row>
    <row r="574" spans="1:5" s="8" customFormat="1" x14ac:dyDescent="0.25">
      <c r="A574" s="160"/>
      <c r="D574" s="70"/>
      <c r="E574" s="70"/>
    </row>
    <row r="575" spans="1:5" s="8" customFormat="1" x14ac:dyDescent="0.25">
      <c r="A575" s="160"/>
      <c r="D575" s="70"/>
      <c r="E575" s="70"/>
    </row>
    <row r="576" spans="1:5" s="8" customFormat="1" x14ac:dyDescent="0.25">
      <c r="A576" s="160"/>
      <c r="D576" s="70"/>
      <c r="E576" s="70"/>
    </row>
    <row r="577" spans="1:5" s="8" customFormat="1" x14ac:dyDescent="0.25">
      <c r="A577" s="160"/>
      <c r="D577" s="70"/>
      <c r="E577" s="70"/>
    </row>
    <row r="578" spans="1:5" s="8" customFormat="1" x14ac:dyDescent="0.25">
      <c r="A578" s="160"/>
      <c r="D578" s="70"/>
      <c r="E578" s="70"/>
    </row>
    <row r="579" spans="1:5" s="8" customFormat="1" x14ac:dyDescent="0.25">
      <c r="A579" s="160"/>
      <c r="D579" s="70"/>
      <c r="E579" s="70"/>
    </row>
    <row r="580" spans="1:5" s="8" customFormat="1" x14ac:dyDescent="0.25">
      <c r="A580" s="160"/>
      <c r="D580" s="70"/>
      <c r="E580" s="70"/>
    </row>
    <row r="581" spans="1:5" s="8" customFormat="1" x14ac:dyDescent="0.25">
      <c r="A581" s="160"/>
      <c r="D581" s="70"/>
      <c r="E581" s="70"/>
    </row>
    <row r="582" spans="1:5" s="8" customFormat="1" x14ac:dyDescent="0.25">
      <c r="A582" s="160"/>
      <c r="D582" s="70"/>
      <c r="E582" s="70"/>
    </row>
    <row r="583" spans="1:5" s="8" customFormat="1" x14ac:dyDescent="0.25">
      <c r="A583" s="160"/>
      <c r="D583" s="70"/>
      <c r="E583" s="70"/>
    </row>
    <row r="584" spans="1:5" s="8" customFormat="1" x14ac:dyDescent="0.25">
      <c r="A584" s="160"/>
      <c r="D584" s="70"/>
      <c r="E584" s="70"/>
    </row>
    <row r="585" spans="1:5" s="8" customFormat="1" x14ac:dyDescent="0.25">
      <c r="A585" s="160"/>
      <c r="D585" s="70"/>
      <c r="E585" s="70"/>
    </row>
    <row r="586" spans="1:5" s="8" customFormat="1" x14ac:dyDescent="0.25">
      <c r="A586" s="160"/>
      <c r="D586" s="70"/>
      <c r="E586" s="70"/>
    </row>
    <row r="587" spans="1:5" s="8" customFormat="1" x14ac:dyDescent="0.25">
      <c r="A587" s="160"/>
      <c r="D587" s="70"/>
      <c r="E587" s="70"/>
    </row>
    <row r="588" spans="1:5" s="8" customFormat="1" x14ac:dyDescent="0.25">
      <c r="A588" s="160"/>
      <c r="D588" s="70"/>
      <c r="E588" s="70"/>
    </row>
    <row r="589" spans="1:5" s="8" customFormat="1" x14ac:dyDescent="0.25">
      <c r="A589" s="160"/>
      <c r="D589" s="70"/>
      <c r="E589" s="70"/>
    </row>
    <row r="590" spans="1:5" s="8" customFormat="1" x14ac:dyDescent="0.25">
      <c r="A590" s="160"/>
      <c r="D590" s="70"/>
      <c r="E590" s="70"/>
    </row>
    <row r="591" spans="1:5" s="8" customFormat="1" x14ac:dyDescent="0.25">
      <c r="A591" s="160"/>
      <c r="D591" s="70"/>
      <c r="E591" s="70"/>
    </row>
    <row r="592" spans="1:5" s="8" customFormat="1" x14ac:dyDescent="0.25">
      <c r="A592" s="160"/>
      <c r="D592" s="70"/>
      <c r="E592" s="70"/>
    </row>
    <row r="593" spans="1:5" s="8" customFormat="1" x14ac:dyDescent="0.25">
      <c r="A593" s="160"/>
      <c r="D593" s="70"/>
      <c r="E593" s="70"/>
    </row>
    <row r="594" spans="1:5" s="8" customFormat="1" x14ac:dyDescent="0.25">
      <c r="A594" s="160"/>
      <c r="D594" s="70"/>
      <c r="E594" s="70"/>
    </row>
    <row r="595" spans="1:5" s="8" customFormat="1" x14ac:dyDescent="0.25">
      <c r="A595" s="160"/>
      <c r="D595" s="70"/>
      <c r="E595" s="70"/>
    </row>
    <row r="596" spans="1:5" s="8" customFormat="1" x14ac:dyDescent="0.25">
      <c r="A596" s="160"/>
      <c r="D596" s="70"/>
      <c r="E596" s="70"/>
    </row>
    <row r="597" spans="1:5" s="8" customFormat="1" x14ac:dyDescent="0.25">
      <c r="A597" s="160"/>
      <c r="D597" s="70"/>
      <c r="E597" s="70"/>
    </row>
    <row r="598" spans="1:5" s="8" customFormat="1" x14ac:dyDescent="0.25">
      <c r="A598" s="160"/>
      <c r="D598" s="70"/>
      <c r="E598" s="70"/>
    </row>
    <row r="599" spans="1:5" s="8" customFormat="1" x14ac:dyDescent="0.25">
      <c r="A599" s="160"/>
      <c r="D599" s="70"/>
      <c r="E599" s="70"/>
    </row>
    <row r="600" spans="1:5" s="8" customFormat="1" x14ac:dyDescent="0.25">
      <c r="A600" s="160"/>
      <c r="D600" s="70"/>
      <c r="E600" s="70"/>
    </row>
    <row r="601" spans="1:5" s="8" customFormat="1" x14ac:dyDescent="0.25">
      <c r="A601" s="160"/>
      <c r="D601" s="70"/>
      <c r="E601" s="70"/>
    </row>
    <row r="602" spans="1:5" s="8" customFormat="1" x14ac:dyDescent="0.25">
      <c r="A602" s="160"/>
      <c r="D602" s="70"/>
      <c r="E602" s="70"/>
    </row>
    <row r="603" spans="1:5" s="8" customFormat="1" x14ac:dyDescent="0.25">
      <c r="A603" s="160"/>
      <c r="D603" s="70"/>
      <c r="E603" s="70"/>
    </row>
    <row r="604" spans="1:5" s="8" customFormat="1" x14ac:dyDescent="0.25">
      <c r="A604" s="160"/>
      <c r="D604" s="70"/>
      <c r="E604" s="70"/>
    </row>
    <row r="605" spans="1:5" s="8" customFormat="1" x14ac:dyDescent="0.25">
      <c r="A605" s="160"/>
      <c r="D605" s="70"/>
      <c r="E605" s="70"/>
    </row>
    <row r="606" spans="1:5" s="8" customFormat="1" x14ac:dyDescent="0.25">
      <c r="A606" s="160"/>
      <c r="D606" s="70"/>
      <c r="E606" s="70"/>
    </row>
    <row r="607" spans="1:5" s="8" customFormat="1" x14ac:dyDescent="0.25">
      <c r="A607" s="160"/>
      <c r="D607" s="70"/>
      <c r="E607" s="70"/>
    </row>
    <row r="608" spans="1:5" s="8" customFormat="1" x14ac:dyDescent="0.25">
      <c r="A608" s="160"/>
      <c r="D608" s="70"/>
      <c r="E608" s="70"/>
    </row>
    <row r="609" spans="1:5" s="8" customFormat="1" x14ac:dyDescent="0.25">
      <c r="A609" s="160"/>
      <c r="D609" s="70"/>
      <c r="E609" s="70"/>
    </row>
    <row r="610" spans="1:5" s="8" customFormat="1" x14ac:dyDescent="0.25">
      <c r="A610" s="160"/>
      <c r="D610" s="70"/>
      <c r="E610" s="70"/>
    </row>
    <row r="611" spans="1:5" s="8" customFormat="1" x14ac:dyDescent="0.25">
      <c r="A611" s="160"/>
      <c r="D611" s="70"/>
      <c r="E611" s="70"/>
    </row>
    <row r="612" spans="1:5" s="8" customFormat="1" x14ac:dyDescent="0.25">
      <c r="A612" s="160"/>
      <c r="D612" s="70"/>
      <c r="E612" s="70"/>
    </row>
    <row r="613" spans="1:5" s="8" customFormat="1" x14ac:dyDescent="0.25">
      <c r="A613" s="160"/>
      <c r="D613" s="70"/>
      <c r="E613" s="70"/>
    </row>
    <row r="614" spans="1:5" s="8" customFormat="1" x14ac:dyDescent="0.25">
      <c r="A614" s="160"/>
      <c r="D614" s="70"/>
      <c r="E614" s="70"/>
    </row>
    <row r="615" spans="1:5" s="8" customFormat="1" x14ac:dyDescent="0.25">
      <c r="A615" s="160"/>
      <c r="D615" s="70"/>
      <c r="E615" s="70"/>
    </row>
    <row r="616" spans="1:5" s="8" customFormat="1" x14ac:dyDescent="0.25">
      <c r="A616" s="160"/>
      <c r="D616" s="70"/>
      <c r="E616" s="70"/>
    </row>
    <row r="617" spans="1:5" s="8" customFormat="1" x14ac:dyDescent="0.25">
      <c r="A617" s="160"/>
      <c r="D617" s="70"/>
      <c r="E617" s="70"/>
    </row>
    <row r="618" spans="1:5" s="8" customFormat="1" x14ac:dyDescent="0.25">
      <c r="A618" s="160"/>
      <c r="D618" s="70"/>
      <c r="E618" s="70"/>
    </row>
    <row r="619" spans="1:5" s="8" customFormat="1" x14ac:dyDescent="0.25">
      <c r="A619" s="160"/>
      <c r="D619" s="70"/>
      <c r="E619" s="70"/>
    </row>
    <row r="620" spans="1:5" s="8" customFormat="1" x14ac:dyDescent="0.25">
      <c r="A620" s="160"/>
      <c r="D620" s="70"/>
      <c r="E620" s="70"/>
    </row>
    <row r="621" spans="1:5" s="8" customFormat="1" x14ac:dyDescent="0.25">
      <c r="A621" s="160"/>
      <c r="D621" s="70"/>
      <c r="E621" s="70"/>
    </row>
    <row r="622" spans="1:5" s="8" customFormat="1" x14ac:dyDescent="0.25">
      <c r="A622" s="160"/>
      <c r="D622" s="70"/>
      <c r="E622" s="70"/>
    </row>
    <row r="623" spans="1:5" s="8" customFormat="1" x14ac:dyDescent="0.25">
      <c r="A623" s="160"/>
      <c r="D623" s="70"/>
      <c r="E623" s="70"/>
    </row>
    <row r="624" spans="1:5" s="8" customFormat="1" x14ac:dyDescent="0.25">
      <c r="A624" s="160"/>
      <c r="D624" s="70"/>
      <c r="E624" s="70"/>
    </row>
    <row r="625" spans="1:5" s="8" customFormat="1" x14ac:dyDescent="0.25">
      <c r="A625" s="160"/>
      <c r="D625" s="70"/>
      <c r="E625" s="70"/>
    </row>
    <row r="626" spans="1:5" s="8" customFormat="1" x14ac:dyDescent="0.25">
      <c r="A626" s="160"/>
      <c r="D626" s="70"/>
      <c r="E626" s="70"/>
    </row>
    <row r="627" spans="1:5" s="8" customFormat="1" x14ac:dyDescent="0.25">
      <c r="A627" s="160"/>
      <c r="D627" s="70"/>
      <c r="E627" s="70"/>
    </row>
    <row r="628" spans="1:5" s="8" customFormat="1" x14ac:dyDescent="0.25">
      <c r="A628" s="160"/>
      <c r="D628" s="70"/>
      <c r="E628" s="70"/>
    </row>
    <row r="629" spans="1:5" s="8" customFormat="1" x14ac:dyDescent="0.25">
      <c r="A629" s="160"/>
      <c r="D629" s="70"/>
      <c r="E629" s="70"/>
    </row>
    <row r="630" spans="1:5" s="8" customFormat="1" x14ac:dyDescent="0.25">
      <c r="A630" s="160"/>
      <c r="D630" s="70"/>
      <c r="E630" s="70"/>
    </row>
    <row r="631" spans="1:5" s="8" customFormat="1" x14ac:dyDescent="0.25">
      <c r="A631" s="160"/>
      <c r="D631" s="70"/>
      <c r="E631" s="70"/>
    </row>
    <row r="632" spans="1:5" s="8" customFormat="1" x14ac:dyDescent="0.25">
      <c r="A632" s="160"/>
      <c r="D632" s="70"/>
      <c r="E632" s="70"/>
    </row>
    <row r="633" spans="1:5" s="8" customFormat="1" x14ac:dyDescent="0.25">
      <c r="A633" s="160"/>
      <c r="D633" s="70"/>
      <c r="E633" s="70"/>
    </row>
    <row r="634" spans="1:5" s="8" customFormat="1" x14ac:dyDescent="0.25">
      <c r="A634" s="160"/>
      <c r="D634" s="70"/>
      <c r="E634" s="70"/>
    </row>
    <row r="635" spans="1:5" s="8" customFormat="1" x14ac:dyDescent="0.25">
      <c r="A635" s="160"/>
      <c r="D635" s="70"/>
      <c r="E635" s="70"/>
    </row>
    <row r="636" spans="1:5" s="8" customFormat="1" x14ac:dyDescent="0.25">
      <c r="A636" s="160"/>
      <c r="D636" s="70"/>
      <c r="E636" s="70"/>
    </row>
    <row r="637" spans="1:5" s="8" customFormat="1" x14ac:dyDescent="0.25">
      <c r="A637" s="160"/>
      <c r="D637" s="70"/>
      <c r="E637" s="70"/>
    </row>
    <row r="638" spans="1:5" s="8" customFormat="1" x14ac:dyDescent="0.25">
      <c r="A638" s="160"/>
      <c r="D638" s="70"/>
      <c r="E638" s="70"/>
    </row>
    <row r="639" spans="1:5" s="8" customFormat="1" x14ac:dyDescent="0.25">
      <c r="A639" s="160"/>
      <c r="D639" s="70"/>
      <c r="E639" s="70"/>
    </row>
    <row r="640" spans="1:5" s="8" customFormat="1" x14ac:dyDescent="0.25">
      <c r="A640" s="160"/>
      <c r="D640" s="70"/>
      <c r="E640" s="70"/>
    </row>
    <row r="641" spans="1:5" s="8" customFormat="1" x14ac:dyDescent="0.25">
      <c r="A641" s="160"/>
      <c r="D641" s="70"/>
      <c r="E641" s="70"/>
    </row>
    <row r="642" spans="1:5" s="8" customFormat="1" x14ac:dyDescent="0.25">
      <c r="A642" s="160"/>
      <c r="D642" s="70"/>
      <c r="E642" s="70"/>
    </row>
    <row r="643" spans="1:5" s="8" customFormat="1" x14ac:dyDescent="0.25">
      <c r="A643" s="160"/>
      <c r="D643" s="70"/>
      <c r="E643" s="70"/>
    </row>
    <row r="644" spans="1:5" s="8" customFormat="1" x14ac:dyDescent="0.25">
      <c r="A644" s="160"/>
      <c r="D644" s="70"/>
      <c r="E644" s="70"/>
    </row>
    <row r="645" spans="1:5" s="8" customFormat="1" x14ac:dyDescent="0.25">
      <c r="A645" s="160"/>
      <c r="D645" s="70"/>
      <c r="E645" s="70"/>
    </row>
    <row r="646" spans="1:5" s="8" customFormat="1" x14ac:dyDescent="0.25">
      <c r="A646" s="160"/>
      <c r="D646" s="70"/>
      <c r="E646" s="70"/>
    </row>
    <row r="647" spans="1:5" s="8" customFormat="1" x14ac:dyDescent="0.25">
      <c r="A647" s="160"/>
      <c r="D647" s="70"/>
      <c r="E647" s="70"/>
    </row>
    <row r="648" spans="1:5" s="8" customFormat="1" x14ac:dyDescent="0.25">
      <c r="A648" s="160"/>
      <c r="D648" s="70"/>
      <c r="E648" s="70"/>
    </row>
    <row r="649" spans="1:5" s="8" customFormat="1" x14ac:dyDescent="0.25">
      <c r="A649" s="160"/>
      <c r="D649" s="70"/>
      <c r="E649" s="70"/>
    </row>
    <row r="650" spans="1:5" s="8" customFormat="1" x14ac:dyDescent="0.25">
      <c r="A650" s="160"/>
      <c r="D650" s="70"/>
      <c r="E650" s="70"/>
    </row>
    <row r="651" spans="1:5" s="8" customFormat="1" x14ac:dyDescent="0.25">
      <c r="A651" s="160"/>
      <c r="D651" s="70"/>
      <c r="E651" s="70"/>
    </row>
    <row r="652" spans="1:5" s="8" customFormat="1" x14ac:dyDescent="0.25">
      <c r="A652" s="160"/>
      <c r="D652" s="70"/>
      <c r="E652" s="70"/>
    </row>
    <row r="653" spans="1:5" s="8" customFormat="1" x14ac:dyDescent="0.25">
      <c r="A653" s="160"/>
      <c r="D653" s="70"/>
      <c r="E653" s="70"/>
    </row>
    <row r="654" spans="1:5" s="8" customFormat="1" x14ac:dyDescent="0.25">
      <c r="A654" s="160"/>
      <c r="D654" s="70"/>
      <c r="E654" s="70"/>
    </row>
    <row r="655" spans="1:5" s="8" customFormat="1" x14ac:dyDescent="0.25">
      <c r="A655" s="160"/>
      <c r="D655" s="70"/>
      <c r="E655" s="70"/>
    </row>
    <row r="656" spans="1:5" s="8" customFormat="1" x14ac:dyDescent="0.25">
      <c r="A656" s="160"/>
      <c r="D656" s="70"/>
      <c r="E656" s="70"/>
    </row>
    <row r="657" spans="1:5" s="8" customFormat="1" x14ac:dyDescent="0.25">
      <c r="A657" s="160"/>
      <c r="D657" s="70"/>
      <c r="E657" s="70"/>
    </row>
    <row r="658" spans="1:5" s="8" customFormat="1" x14ac:dyDescent="0.25">
      <c r="A658" s="160"/>
      <c r="D658" s="70"/>
      <c r="E658" s="70"/>
    </row>
    <row r="659" spans="1:5" s="8" customFormat="1" x14ac:dyDescent="0.25">
      <c r="A659" s="160"/>
      <c r="D659" s="70"/>
      <c r="E659" s="70"/>
    </row>
    <row r="660" spans="1:5" s="8" customFormat="1" x14ac:dyDescent="0.25">
      <c r="A660" s="160"/>
      <c r="D660" s="70"/>
      <c r="E660" s="70"/>
    </row>
    <row r="661" spans="1:5" s="8" customFormat="1" x14ac:dyDescent="0.25">
      <c r="A661" s="160"/>
      <c r="D661" s="70"/>
      <c r="E661" s="70"/>
    </row>
    <row r="662" spans="1:5" s="8" customFormat="1" x14ac:dyDescent="0.25">
      <c r="A662" s="160"/>
      <c r="D662" s="70"/>
      <c r="E662" s="70"/>
    </row>
    <row r="663" spans="1:5" s="8" customFormat="1" x14ac:dyDescent="0.25">
      <c r="A663" s="160"/>
      <c r="D663" s="70"/>
      <c r="E663" s="70"/>
    </row>
    <row r="664" spans="1:5" s="8" customFormat="1" x14ac:dyDescent="0.25">
      <c r="A664" s="160"/>
      <c r="D664" s="70"/>
      <c r="E664" s="70"/>
    </row>
    <row r="665" spans="1:5" s="8" customFormat="1" x14ac:dyDescent="0.25">
      <c r="A665" s="160"/>
      <c r="D665" s="70"/>
      <c r="E665" s="70"/>
    </row>
    <row r="666" spans="1:5" s="8" customFormat="1" x14ac:dyDescent="0.25">
      <c r="A666" s="160"/>
      <c r="D666" s="70"/>
      <c r="E666" s="70"/>
    </row>
    <row r="667" spans="1:5" s="8" customFormat="1" x14ac:dyDescent="0.25">
      <c r="A667" s="160"/>
      <c r="D667" s="70"/>
      <c r="E667" s="70"/>
    </row>
    <row r="668" spans="1:5" s="8" customFormat="1" x14ac:dyDescent="0.25">
      <c r="A668" s="160"/>
      <c r="D668" s="70"/>
      <c r="E668" s="70"/>
    </row>
    <row r="669" spans="1:5" s="8" customFormat="1" x14ac:dyDescent="0.25">
      <c r="A669" s="160"/>
      <c r="D669" s="70"/>
      <c r="E669" s="70"/>
    </row>
    <row r="670" spans="1:5" s="8" customFormat="1" x14ac:dyDescent="0.25">
      <c r="A670" s="160"/>
      <c r="D670" s="70"/>
      <c r="E670" s="70"/>
    </row>
    <row r="671" spans="1:5" s="8" customFormat="1" x14ac:dyDescent="0.25">
      <c r="A671" s="160"/>
      <c r="D671" s="70"/>
      <c r="E671" s="70"/>
    </row>
    <row r="672" spans="1:5" s="8" customFormat="1" x14ac:dyDescent="0.25">
      <c r="A672" s="160"/>
      <c r="D672" s="70"/>
      <c r="E672" s="70"/>
    </row>
    <row r="673" spans="1:5" s="8" customFormat="1" x14ac:dyDescent="0.25">
      <c r="A673" s="160"/>
      <c r="D673" s="70"/>
      <c r="E673" s="70"/>
    </row>
    <row r="674" spans="1:5" s="8" customFormat="1" x14ac:dyDescent="0.25">
      <c r="A674" s="160"/>
      <c r="D674" s="70"/>
      <c r="E674" s="70"/>
    </row>
    <row r="675" spans="1:5" s="8" customFormat="1" x14ac:dyDescent="0.25">
      <c r="A675" s="160"/>
      <c r="D675" s="70"/>
      <c r="E675" s="70"/>
    </row>
    <row r="676" spans="1:5" s="8" customFormat="1" x14ac:dyDescent="0.25">
      <c r="A676" s="160"/>
      <c r="D676" s="70"/>
      <c r="E676" s="70"/>
    </row>
    <row r="677" spans="1:5" s="8" customFormat="1" x14ac:dyDescent="0.25">
      <c r="A677" s="160"/>
      <c r="D677" s="70"/>
      <c r="E677" s="70"/>
    </row>
    <row r="678" spans="1:5" s="8" customFormat="1" x14ac:dyDescent="0.25">
      <c r="A678" s="160"/>
      <c r="D678" s="70"/>
      <c r="E678" s="70"/>
    </row>
    <row r="679" spans="1:5" s="8" customFormat="1" x14ac:dyDescent="0.25">
      <c r="A679" s="160"/>
      <c r="D679" s="70"/>
      <c r="E679" s="70"/>
    </row>
    <row r="680" spans="1:5" s="8" customFormat="1" x14ac:dyDescent="0.25">
      <c r="A680" s="160"/>
      <c r="D680" s="70"/>
      <c r="E680" s="70"/>
    </row>
    <row r="681" spans="1:5" s="8" customFormat="1" x14ac:dyDescent="0.25">
      <c r="A681" s="160"/>
      <c r="D681" s="70"/>
      <c r="E681" s="70"/>
    </row>
    <row r="682" spans="1:5" s="8" customFormat="1" x14ac:dyDescent="0.25">
      <c r="A682" s="160"/>
      <c r="D682" s="70"/>
      <c r="E682" s="70"/>
    </row>
    <row r="683" spans="1:5" s="8" customFormat="1" x14ac:dyDescent="0.25">
      <c r="A683" s="160"/>
      <c r="D683" s="70"/>
      <c r="E683" s="70"/>
    </row>
    <row r="684" spans="1:5" s="8" customFormat="1" x14ac:dyDescent="0.25">
      <c r="A684" s="160"/>
      <c r="D684" s="70"/>
      <c r="E684" s="70"/>
    </row>
    <row r="685" spans="1:5" s="8" customFormat="1" x14ac:dyDescent="0.25">
      <c r="A685" s="160"/>
      <c r="D685" s="70"/>
      <c r="E685" s="70"/>
    </row>
    <row r="686" spans="1:5" s="8" customFormat="1" x14ac:dyDescent="0.25">
      <c r="A686" s="160"/>
      <c r="D686" s="70"/>
      <c r="E686" s="70"/>
    </row>
    <row r="687" spans="1:5" s="8" customFormat="1" x14ac:dyDescent="0.25">
      <c r="A687" s="160"/>
      <c r="D687" s="70"/>
      <c r="E687" s="70"/>
    </row>
    <row r="688" spans="1:5" s="8" customFormat="1" x14ac:dyDescent="0.25">
      <c r="A688" s="160"/>
      <c r="D688" s="70"/>
      <c r="E688" s="70"/>
    </row>
    <row r="689" spans="1:5" s="8" customFormat="1" x14ac:dyDescent="0.25">
      <c r="A689" s="160"/>
      <c r="D689" s="70"/>
      <c r="E689" s="70"/>
    </row>
    <row r="690" spans="1:5" s="8" customFormat="1" x14ac:dyDescent="0.25">
      <c r="A690" s="160"/>
      <c r="D690" s="70"/>
      <c r="E690" s="70"/>
    </row>
    <row r="691" spans="1:5" s="8" customFormat="1" x14ac:dyDescent="0.25">
      <c r="A691" s="160"/>
      <c r="D691" s="70"/>
      <c r="E691" s="70"/>
    </row>
    <row r="692" spans="1:5" s="8" customFormat="1" x14ac:dyDescent="0.25">
      <c r="A692" s="160"/>
      <c r="D692" s="70"/>
      <c r="E692" s="70"/>
    </row>
    <row r="693" spans="1:5" s="8" customFormat="1" x14ac:dyDescent="0.25">
      <c r="A693" s="160"/>
      <c r="D693" s="70"/>
      <c r="E693" s="70"/>
    </row>
    <row r="694" spans="1:5" s="8" customFormat="1" x14ac:dyDescent="0.25">
      <c r="A694" s="160"/>
      <c r="D694" s="70"/>
      <c r="E694" s="70"/>
    </row>
    <row r="695" spans="1:5" s="8" customFormat="1" x14ac:dyDescent="0.25">
      <c r="A695" s="160"/>
      <c r="D695" s="70"/>
      <c r="E695" s="70"/>
    </row>
    <row r="696" spans="1:5" s="8" customFormat="1" x14ac:dyDescent="0.25">
      <c r="A696" s="160"/>
      <c r="D696" s="70"/>
      <c r="E696" s="70"/>
    </row>
    <row r="697" spans="1:5" s="8" customFormat="1" x14ac:dyDescent="0.25">
      <c r="A697" s="160"/>
      <c r="D697" s="70"/>
      <c r="E697" s="70"/>
    </row>
    <row r="698" spans="1:5" s="8" customFormat="1" x14ac:dyDescent="0.25">
      <c r="A698" s="160"/>
      <c r="D698" s="70"/>
      <c r="E698" s="70"/>
    </row>
    <row r="699" spans="1:5" s="8" customFormat="1" x14ac:dyDescent="0.25">
      <c r="A699" s="160"/>
      <c r="D699" s="70"/>
      <c r="E699" s="70"/>
    </row>
    <row r="700" spans="1:5" s="8" customFormat="1" x14ac:dyDescent="0.25">
      <c r="A700" s="160"/>
      <c r="D700" s="70"/>
      <c r="E700" s="70"/>
    </row>
    <row r="701" spans="1:5" s="8" customFormat="1" x14ac:dyDescent="0.25">
      <c r="A701" s="160"/>
      <c r="D701" s="70"/>
      <c r="E701" s="70"/>
    </row>
    <row r="702" spans="1:5" s="8" customFormat="1" x14ac:dyDescent="0.25">
      <c r="A702" s="160"/>
      <c r="D702" s="70"/>
      <c r="E702" s="70"/>
    </row>
    <row r="703" spans="1:5" s="8" customFormat="1" x14ac:dyDescent="0.25">
      <c r="A703" s="160"/>
      <c r="D703" s="70"/>
      <c r="E703" s="70"/>
    </row>
    <row r="704" spans="1:5" s="8" customFormat="1" x14ac:dyDescent="0.25">
      <c r="A704" s="160"/>
      <c r="D704" s="70"/>
      <c r="E704" s="70"/>
    </row>
    <row r="705" spans="1:5" s="8" customFormat="1" x14ac:dyDescent="0.25">
      <c r="A705" s="160"/>
      <c r="D705" s="70"/>
      <c r="E705" s="70"/>
    </row>
    <row r="706" spans="1:5" s="8" customFormat="1" x14ac:dyDescent="0.25">
      <c r="A706" s="160"/>
      <c r="D706" s="70"/>
      <c r="E706" s="70"/>
    </row>
    <row r="707" spans="1:5" s="8" customFormat="1" x14ac:dyDescent="0.25">
      <c r="A707" s="160"/>
      <c r="D707" s="70"/>
      <c r="E707" s="70"/>
    </row>
    <row r="708" spans="1:5" s="8" customFormat="1" x14ac:dyDescent="0.25">
      <c r="A708" s="160"/>
      <c r="D708" s="70"/>
      <c r="E708" s="70"/>
    </row>
    <row r="709" spans="1:5" s="8" customFormat="1" x14ac:dyDescent="0.25">
      <c r="A709" s="160"/>
      <c r="D709" s="70"/>
      <c r="E709" s="70"/>
    </row>
    <row r="710" spans="1:5" s="8" customFormat="1" x14ac:dyDescent="0.25">
      <c r="A710" s="160"/>
      <c r="D710" s="70"/>
      <c r="E710" s="70"/>
    </row>
    <row r="711" spans="1:5" s="8" customFormat="1" x14ac:dyDescent="0.25">
      <c r="A711" s="160"/>
      <c r="D711" s="70"/>
      <c r="E711" s="70"/>
    </row>
    <row r="712" spans="1:5" s="8" customFormat="1" x14ac:dyDescent="0.25">
      <c r="A712" s="160"/>
      <c r="D712" s="70"/>
      <c r="E712" s="70"/>
    </row>
    <row r="713" spans="1:5" s="8" customFormat="1" x14ac:dyDescent="0.25">
      <c r="A713" s="160"/>
      <c r="D713" s="70"/>
      <c r="E713" s="70"/>
    </row>
    <row r="714" spans="1:5" s="8" customFormat="1" x14ac:dyDescent="0.25">
      <c r="A714" s="160"/>
      <c r="D714" s="70"/>
      <c r="E714" s="70"/>
    </row>
    <row r="715" spans="1:5" s="8" customFormat="1" x14ac:dyDescent="0.25">
      <c r="A715" s="160"/>
      <c r="D715" s="70"/>
      <c r="E715" s="70"/>
    </row>
    <row r="716" spans="1:5" s="8" customFormat="1" x14ac:dyDescent="0.25">
      <c r="A716" s="160"/>
      <c r="D716" s="70"/>
      <c r="E716" s="70"/>
    </row>
    <row r="717" spans="1:5" s="8" customFormat="1" x14ac:dyDescent="0.25">
      <c r="A717" s="160"/>
      <c r="D717" s="70"/>
      <c r="E717" s="70"/>
    </row>
    <row r="718" spans="1:5" s="8" customFormat="1" x14ac:dyDescent="0.25">
      <c r="A718" s="160"/>
      <c r="D718" s="70"/>
      <c r="E718" s="70"/>
    </row>
    <row r="719" spans="1:5" s="8" customFormat="1" x14ac:dyDescent="0.25">
      <c r="A719" s="160"/>
      <c r="D719" s="70"/>
      <c r="E719" s="70"/>
    </row>
    <row r="720" spans="1:5" s="8" customFormat="1" x14ac:dyDescent="0.25">
      <c r="A720" s="160"/>
      <c r="D720" s="70"/>
      <c r="E720" s="70"/>
    </row>
    <row r="721" spans="1:5" s="8" customFormat="1" x14ac:dyDescent="0.25">
      <c r="A721" s="160"/>
      <c r="D721" s="70"/>
      <c r="E721" s="70"/>
    </row>
    <row r="722" spans="1:5" s="8" customFormat="1" x14ac:dyDescent="0.25">
      <c r="A722" s="160"/>
      <c r="D722" s="70"/>
      <c r="E722" s="70"/>
    </row>
    <row r="723" spans="1:5" s="8" customFormat="1" x14ac:dyDescent="0.25">
      <c r="A723" s="160"/>
      <c r="D723" s="70"/>
      <c r="E723" s="70"/>
    </row>
    <row r="724" spans="1:5" s="8" customFormat="1" x14ac:dyDescent="0.25">
      <c r="A724" s="160"/>
      <c r="D724" s="70"/>
      <c r="E724" s="70"/>
    </row>
    <row r="725" spans="1:5" s="8" customFormat="1" x14ac:dyDescent="0.25">
      <c r="A725" s="160"/>
      <c r="D725" s="70"/>
      <c r="E725" s="70"/>
    </row>
    <row r="726" spans="1:5" s="8" customFormat="1" x14ac:dyDescent="0.25">
      <c r="A726" s="160"/>
      <c r="D726" s="70"/>
      <c r="E726" s="70"/>
    </row>
    <row r="727" spans="1:5" s="8" customFormat="1" x14ac:dyDescent="0.25">
      <c r="A727" s="160"/>
      <c r="D727" s="70"/>
      <c r="E727" s="70"/>
    </row>
    <row r="728" spans="1:5" s="8" customFormat="1" x14ac:dyDescent="0.25">
      <c r="A728" s="160"/>
      <c r="D728" s="70"/>
      <c r="E728" s="70"/>
    </row>
    <row r="729" spans="1:5" s="8" customFormat="1" x14ac:dyDescent="0.25">
      <c r="A729" s="160"/>
      <c r="D729" s="70"/>
      <c r="E729" s="70"/>
    </row>
    <row r="730" spans="1:5" s="8" customFormat="1" x14ac:dyDescent="0.25">
      <c r="A730" s="160"/>
      <c r="D730" s="70"/>
      <c r="E730" s="70"/>
    </row>
    <row r="731" spans="1:5" s="8" customFormat="1" x14ac:dyDescent="0.25">
      <c r="A731" s="160"/>
      <c r="D731" s="70"/>
      <c r="E731" s="70"/>
    </row>
    <row r="732" spans="1:5" s="8" customFormat="1" x14ac:dyDescent="0.25">
      <c r="A732" s="160"/>
      <c r="D732" s="70"/>
      <c r="E732" s="70"/>
    </row>
    <row r="733" spans="1:5" s="8" customFormat="1" x14ac:dyDescent="0.25">
      <c r="A733" s="160"/>
      <c r="D733" s="70"/>
      <c r="E733" s="70"/>
    </row>
    <row r="734" spans="1:5" s="8" customFormat="1" x14ac:dyDescent="0.25">
      <c r="A734" s="160"/>
      <c r="D734" s="70"/>
      <c r="E734" s="70"/>
    </row>
    <row r="735" spans="1:5" s="8" customFormat="1" x14ac:dyDescent="0.25">
      <c r="A735" s="160"/>
      <c r="D735" s="70"/>
      <c r="E735" s="70"/>
    </row>
    <row r="736" spans="1:5" s="8" customFormat="1" x14ac:dyDescent="0.25">
      <c r="A736" s="160"/>
      <c r="D736" s="70"/>
      <c r="E736" s="70"/>
    </row>
    <row r="737" spans="1:5" s="8" customFormat="1" x14ac:dyDescent="0.25">
      <c r="A737" s="160"/>
      <c r="D737" s="70"/>
      <c r="E737" s="70"/>
    </row>
    <row r="738" spans="1:5" s="8" customFormat="1" x14ac:dyDescent="0.25">
      <c r="A738" s="160"/>
      <c r="D738" s="70"/>
      <c r="E738" s="70"/>
    </row>
    <row r="739" spans="1:5" s="8" customFormat="1" x14ac:dyDescent="0.25">
      <c r="A739" s="160"/>
      <c r="D739" s="70"/>
      <c r="E739" s="70"/>
    </row>
    <row r="740" spans="1:5" s="8" customFormat="1" x14ac:dyDescent="0.25">
      <c r="A740" s="160"/>
      <c r="D740" s="70"/>
      <c r="E740" s="70"/>
    </row>
    <row r="741" spans="1:5" s="8" customFormat="1" x14ac:dyDescent="0.25">
      <c r="A741" s="160"/>
      <c r="D741" s="70"/>
      <c r="E741" s="70"/>
    </row>
    <row r="742" spans="1:5" s="8" customFormat="1" x14ac:dyDescent="0.25">
      <c r="A742" s="160"/>
      <c r="D742" s="70"/>
      <c r="E742" s="70"/>
    </row>
    <row r="743" spans="1:5" s="8" customFormat="1" x14ac:dyDescent="0.25">
      <c r="A743" s="160"/>
      <c r="D743" s="70"/>
      <c r="E743" s="70"/>
    </row>
    <row r="744" spans="1:5" s="8" customFormat="1" x14ac:dyDescent="0.25">
      <c r="A744" s="160"/>
      <c r="D744" s="70"/>
      <c r="E744" s="70"/>
    </row>
    <row r="745" spans="1:5" s="8" customFormat="1" x14ac:dyDescent="0.25">
      <c r="A745" s="160"/>
      <c r="D745" s="70"/>
      <c r="E745" s="70"/>
    </row>
    <row r="746" spans="1:5" s="8" customFormat="1" x14ac:dyDescent="0.25">
      <c r="A746" s="160"/>
      <c r="D746" s="70"/>
      <c r="E746" s="70"/>
    </row>
    <row r="747" spans="1:5" s="8" customFormat="1" x14ac:dyDescent="0.25">
      <c r="A747" s="160"/>
      <c r="D747" s="70"/>
      <c r="E747" s="70"/>
    </row>
    <row r="748" spans="1:5" s="8" customFormat="1" x14ac:dyDescent="0.25">
      <c r="A748" s="160"/>
      <c r="D748" s="70"/>
      <c r="E748" s="70"/>
    </row>
    <row r="749" spans="1:5" s="8" customFormat="1" x14ac:dyDescent="0.25">
      <c r="A749" s="160"/>
      <c r="D749" s="70"/>
      <c r="E749" s="70"/>
    </row>
    <row r="750" spans="1:5" s="8" customFormat="1" x14ac:dyDescent="0.25">
      <c r="A750" s="160"/>
      <c r="D750" s="70"/>
      <c r="E750" s="70"/>
    </row>
    <row r="751" spans="1:5" s="8" customFormat="1" x14ac:dyDescent="0.25">
      <c r="A751" s="160"/>
      <c r="D751" s="70"/>
      <c r="E751" s="70"/>
    </row>
    <row r="752" spans="1:5" s="8" customFormat="1" x14ac:dyDescent="0.25">
      <c r="A752" s="160"/>
      <c r="D752" s="70"/>
      <c r="E752" s="70"/>
    </row>
    <row r="753" spans="1:5" s="8" customFormat="1" x14ac:dyDescent="0.25">
      <c r="A753" s="160"/>
      <c r="D753" s="70"/>
      <c r="E753" s="70"/>
    </row>
    <row r="754" spans="1:5" s="8" customFormat="1" x14ac:dyDescent="0.25">
      <c r="A754" s="160"/>
      <c r="D754" s="70"/>
      <c r="E754" s="70"/>
    </row>
    <row r="755" spans="1:5" s="8" customFormat="1" x14ac:dyDescent="0.25">
      <c r="A755" s="160"/>
      <c r="D755" s="70"/>
      <c r="E755" s="70"/>
    </row>
    <row r="756" spans="1:5" s="8" customFormat="1" x14ac:dyDescent="0.25">
      <c r="A756" s="160"/>
      <c r="D756" s="70"/>
      <c r="E756" s="70"/>
    </row>
    <row r="757" spans="1:5" s="8" customFormat="1" x14ac:dyDescent="0.25">
      <c r="A757" s="160"/>
      <c r="D757" s="70"/>
      <c r="E757" s="70"/>
    </row>
    <row r="758" spans="1:5" s="8" customFormat="1" x14ac:dyDescent="0.25">
      <c r="A758" s="160"/>
      <c r="D758" s="70"/>
      <c r="E758" s="70"/>
    </row>
    <row r="759" spans="1:5" s="8" customFormat="1" x14ac:dyDescent="0.25">
      <c r="A759" s="160"/>
      <c r="D759" s="70"/>
      <c r="E759" s="70"/>
    </row>
    <row r="760" spans="1:5" s="8" customFormat="1" x14ac:dyDescent="0.25">
      <c r="A760" s="160"/>
      <c r="D760" s="70"/>
      <c r="E760" s="70"/>
    </row>
    <row r="761" spans="1:5" s="8" customFormat="1" x14ac:dyDescent="0.25">
      <c r="A761" s="160"/>
      <c r="D761" s="70"/>
      <c r="E761" s="70"/>
    </row>
    <row r="762" spans="1:5" s="8" customFormat="1" x14ac:dyDescent="0.25">
      <c r="A762" s="160"/>
      <c r="D762" s="70"/>
      <c r="E762" s="70"/>
    </row>
    <row r="763" spans="1:5" s="8" customFormat="1" x14ac:dyDescent="0.25">
      <c r="A763" s="160"/>
      <c r="D763" s="70"/>
      <c r="E763" s="70"/>
    </row>
    <row r="764" spans="1:5" s="8" customFormat="1" x14ac:dyDescent="0.25">
      <c r="A764" s="160"/>
      <c r="D764" s="70"/>
      <c r="E764" s="70"/>
    </row>
    <row r="765" spans="1:5" s="8" customFormat="1" x14ac:dyDescent="0.25">
      <c r="A765" s="160"/>
      <c r="D765" s="70"/>
      <c r="E765" s="70"/>
    </row>
    <row r="766" spans="1:5" s="8" customFormat="1" x14ac:dyDescent="0.25">
      <c r="A766" s="160"/>
      <c r="D766" s="70"/>
      <c r="E766" s="70"/>
    </row>
    <row r="767" spans="1:5" s="8" customFormat="1" x14ac:dyDescent="0.25">
      <c r="A767" s="160"/>
      <c r="D767" s="70"/>
      <c r="E767" s="70"/>
    </row>
    <row r="768" spans="1:5" s="8" customFormat="1" x14ac:dyDescent="0.25">
      <c r="A768" s="160"/>
      <c r="D768" s="70"/>
      <c r="E768" s="70"/>
    </row>
    <row r="769" spans="1:5" s="8" customFormat="1" x14ac:dyDescent="0.25">
      <c r="A769" s="160"/>
      <c r="D769" s="70"/>
      <c r="E769" s="70"/>
    </row>
    <row r="770" spans="1:5" s="8" customFormat="1" x14ac:dyDescent="0.25">
      <c r="A770" s="160"/>
      <c r="D770" s="70"/>
      <c r="E770" s="70"/>
    </row>
    <row r="771" spans="1:5" s="8" customFormat="1" x14ac:dyDescent="0.25">
      <c r="A771" s="160"/>
      <c r="D771" s="70"/>
      <c r="E771" s="70"/>
    </row>
    <row r="772" spans="1:5" s="8" customFormat="1" x14ac:dyDescent="0.25">
      <c r="A772" s="160"/>
      <c r="D772" s="70"/>
      <c r="E772" s="70"/>
    </row>
    <row r="773" spans="1:5" s="8" customFormat="1" x14ac:dyDescent="0.25">
      <c r="A773" s="160"/>
      <c r="D773" s="70"/>
      <c r="E773" s="70"/>
    </row>
    <row r="774" spans="1:5" s="8" customFormat="1" x14ac:dyDescent="0.25">
      <c r="A774" s="160"/>
      <c r="D774" s="70"/>
      <c r="E774" s="70"/>
    </row>
    <row r="775" spans="1:5" s="8" customFormat="1" x14ac:dyDescent="0.25">
      <c r="A775" s="160"/>
      <c r="D775" s="70"/>
      <c r="E775" s="70"/>
    </row>
    <row r="776" spans="1:5" s="8" customFormat="1" x14ac:dyDescent="0.25">
      <c r="A776" s="160"/>
      <c r="D776" s="70"/>
      <c r="E776" s="70"/>
    </row>
    <row r="777" spans="1:5" s="8" customFormat="1" x14ac:dyDescent="0.25">
      <c r="A777" s="160"/>
      <c r="D777" s="70"/>
      <c r="E777" s="70"/>
    </row>
    <row r="778" spans="1:5" s="8" customFormat="1" x14ac:dyDescent="0.25">
      <c r="A778" s="160"/>
      <c r="D778" s="70"/>
      <c r="E778" s="70"/>
    </row>
    <row r="779" spans="1:5" s="8" customFormat="1" x14ac:dyDescent="0.25">
      <c r="A779" s="160"/>
      <c r="D779" s="70"/>
      <c r="E779" s="70"/>
    </row>
    <row r="780" spans="1:5" s="8" customFormat="1" x14ac:dyDescent="0.25">
      <c r="A780" s="160"/>
      <c r="D780" s="70"/>
      <c r="E780" s="70"/>
    </row>
    <row r="781" spans="1:5" s="8" customFormat="1" x14ac:dyDescent="0.25">
      <c r="A781" s="160"/>
      <c r="D781" s="70"/>
      <c r="E781" s="70"/>
    </row>
    <row r="782" spans="1:5" s="8" customFormat="1" x14ac:dyDescent="0.25">
      <c r="A782" s="160"/>
      <c r="D782" s="70"/>
      <c r="E782" s="70"/>
    </row>
    <row r="783" spans="1:5" s="8" customFormat="1" x14ac:dyDescent="0.25">
      <c r="A783" s="160"/>
      <c r="D783" s="70"/>
      <c r="E783" s="70"/>
    </row>
    <row r="784" spans="1:5" s="8" customFormat="1" x14ac:dyDescent="0.25">
      <c r="A784" s="160"/>
      <c r="D784" s="70"/>
      <c r="E784" s="70"/>
    </row>
    <row r="785" spans="1:5" s="8" customFormat="1" x14ac:dyDescent="0.25">
      <c r="A785" s="160"/>
      <c r="D785" s="70"/>
      <c r="E785" s="70"/>
    </row>
    <row r="786" spans="1:5" s="8" customFormat="1" x14ac:dyDescent="0.25">
      <c r="A786" s="160"/>
      <c r="D786" s="70"/>
      <c r="E786" s="70"/>
    </row>
    <row r="787" spans="1:5" s="8" customFormat="1" x14ac:dyDescent="0.25">
      <c r="A787" s="160"/>
      <c r="D787" s="70"/>
      <c r="E787" s="70"/>
    </row>
    <row r="788" spans="1:5" s="8" customFormat="1" x14ac:dyDescent="0.25">
      <c r="A788" s="160"/>
      <c r="D788" s="70"/>
      <c r="E788" s="70"/>
    </row>
    <row r="789" spans="1:5" s="8" customFormat="1" x14ac:dyDescent="0.25">
      <c r="A789" s="160"/>
      <c r="D789" s="70"/>
      <c r="E789" s="70"/>
    </row>
    <row r="790" spans="1:5" s="8" customFormat="1" x14ac:dyDescent="0.25">
      <c r="A790" s="160"/>
      <c r="D790" s="70"/>
      <c r="E790" s="70"/>
    </row>
    <row r="791" spans="1:5" s="8" customFormat="1" x14ac:dyDescent="0.25">
      <c r="A791" s="160"/>
      <c r="D791" s="70"/>
      <c r="E791" s="70"/>
    </row>
    <row r="792" spans="1:5" s="8" customFormat="1" x14ac:dyDescent="0.25">
      <c r="A792" s="160"/>
      <c r="D792" s="70"/>
      <c r="E792" s="70"/>
    </row>
    <row r="793" spans="1:5" s="8" customFormat="1" x14ac:dyDescent="0.25">
      <c r="A793" s="160"/>
      <c r="D793" s="70"/>
      <c r="E793" s="70"/>
    </row>
    <row r="794" spans="1:5" s="8" customFormat="1" x14ac:dyDescent="0.25">
      <c r="A794" s="160"/>
      <c r="D794" s="70"/>
      <c r="E794" s="70"/>
    </row>
    <row r="795" spans="1:5" s="8" customFormat="1" x14ac:dyDescent="0.25">
      <c r="A795" s="160"/>
      <c r="D795" s="70"/>
      <c r="E795" s="70"/>
    </row>
    <row r="796" spans="1:5" s="8" customFormat="1" x14ac:dyDescent="0.25">
      <c r="A796" s="160"/>
      <c r="D796" s="70"/>
      <c r="E796" s="70"/>
    </row>
    <row r="797" spans="1:5" s="8" customFormat="1" x14ac:dyDescent="0.25">
      <c r="A797" s="160"/>
      <c r="D797" s="70"/>
      <c r="E797" s="70"/>
    </row>
    <row r="798" spans="1:5" s="8" customFormat="1" x14ac:dyDescent="0.25">
      <c r="A798" s="160"/>
      <c r="D798" s="70"/>
      <c r="E798" s="70"/>
    </row>
    <row r="799" spans="1:5" s="8" customFormat="1" x14ac:dyDescent="0.25">
      <c r="A799" s="160"/>
      <c r="D799" s="70"/>
      <c r="E799" s="70"/>
    </row>
    <row r="800" spans="1:5" s="8" customFormat="1" x14ac:dyDescent="0.25">
      <c r="A800" s="160"/>
      <c r="D800" s="70"/>
      <c r="E800" s="70"/>
    </row>
    <row r="801" spans="1:5" s="8" customFormat="1" x14ac:dyDescent="0.25">
      <c r="A801" s="160"/>
      <c r="D801" s="70"/>
      <c r="E801" s="70"/>
    </row>
    <row r="802" spans="1:5" s="8" customFormat="1" x14ac:dyDescent="0.25">
      <c r="A802" s="160"/>
      <c r="D802" s="70"/>
      <c r="E802" s="70"/>
    </row>
    <row r="803" spans="1:5" s="8" customFormat="1" x14ac:dyDescent="0.25">
      <c r="A803" s="160"/>
      <c r="D803" s="70"/>
      <c r="E803" s="70"/>
    </row>
    <row r="804" spans="1:5" s="8" customFormat="1" x14ac:dyDescent="0.25">
      <c r="A804" s="160"/>
      <c r="D804" s="70"/>
      <c r="E804" s="70"/>
    </row>
    <row r="805" spans="1:5" s="8" customFormat="1" x14ac:dyDescent="0.25">
      <c r="A805" s="160"/>
      <c r="D805" s="70"/>
      <c r="E805" s="70"/>
    </row>
    <row r="806" spans="1:5" s="8" customFormat="1" x14ac:dyDescent="0.25">
      <c r="A806" s="160"/>
      <c r="D806" s="70"/>
      <c r="E806" s="70"/>
    </row>
    <row r="807" spans="1:5" s="8" customFormat="1" x14ac:dyDescent="0.25">
      <c r="A807" s="160"/>
      <c r="D807" s="70"/>
      <c r="E807" s="70"/>
    </row>
    <row r="808" spans="1:5" s="8" customFormat="1" x14ac:dyDescent="0.25">
      <c r="A808" s="160"/>
      <c r="D808" s="70"/>
      <c r="E808" s="70"/>
    </row>
    <row r="809" spans="1:5" s="8" customFormat="1" x14ac:dyDescent="0.25">
      <c r="A809" s="160"/>
      <c r="D809" s="70"/>
      <c r="E809" s="70"/>
    </row>
    <row r="810" spans="1:5" s="8" customFormat="1" x14ac:dyDescent="0.25">
      <c r="A810" s="160"/>
      <c r="D810" s="70"/>
      <c r="E810" s="70"/>
    </row>
    <row r="811" spans="1:5" s="8" customFormat="1" x14ac:dyDescent="0.25">
      <c r="A811" s="160"/>
      <c r="D811" s="70"/>
      <c r="E811" s="70"/>
    </row>
    <row r="812" spans="1:5" s="8" customFormat="1" x14ac:dyDescent="0.25">
      <c r="A812" s="160"/>
      <c r="D812" s="70"/>
      <c r="E812" s="70"/>
    </row>
    <row r="813" spans="1:5" s="8" customFormat="1" x14ac:dyDescent="0.25">
      <c r="A813" s="160"/>
      <c r="D813" s="70"/>
      <c r="E813" s="70"/>
    </row>
    <row r="814" spans="1:5" s="8" customFormat="1" x14ac:dyDescent="0.25">
      <c r="A814" s="160"/>
      <c r="D814" s="70"/>
      <c r="E814" s="70"/>
    </row>
    <row r="815" spans="1:5" s="8" customFormat="1" x14ac:dyDescent="0.25">
      <c r="A815" s="160"/>
      <c r="D815" s="70"/>
      <c r="E815" s="70"/>
    </row>
    <row r="816" spans="1:5" s="8" customFormat="1" x14ac:dyDescent="0.25">
      <c r="A816" s="160"/>
      <c r="D816" s="70"/>
      <c r="E816" s="70"/>
    </row>
    <row r="817" spans="1:5" s="8" customFormat="1" x14ac:dyDescent="0.25">
      <c r="A817" s="160"/>
      <c r="D817" s="70"/>
      <c r="E817" s="70"/>
    </row>
    <row r="818" spans="1:5" s="8" customFormat="1" x14ac:dyDescent="0.25">
      <c r="A818" s="160"/>
      <c r="D818" s="70"/>
      <c r="E818" s="70"/>
    </row>
    <row r="819" spans="1:5" s="8" customFormat="1" x14ac:dyDescent="0.25">
      <c r="A819" s="160"/>
      <c r="D819" s="70"/>
      <c r="E819" s="70"/>
    </row>
    <row r="820" spans="1:5" s="8" customFormat="1" x14ac:dyDescent="0.25">
      <c r="A820" s="160"/>
      <c r="D820" s="70"/>
      <c r="E820" s="70"/>
    </row>
    <row r="821" spans="1:5" s="8" customFormat="1" x14ac:dyDescent="0.25">
      <c r="A821" s="160"/>
      <c r="D821" s="70"/>
      <c r="E821" s="70"/>
    </row>
    <row r="822" spans="1:5" s="8" customFormat="1" x14ac:dyDescent="0.25">
      <c r="A822" s="160"/>
      <c r="D822" s="70"/>
      <c r="E822" s="70"/>
    </row>
    <row r="823" spans="1:5" s="8" customFormat="1" x14ac:dyDescent="0.25">
      <c r="A823" s="160"/>
      <c r="D823" s="70"/>
      <c r="E823" s="70"/>
    </row>
    <row r="824" spans="1:5" s="8" customFormat="1" x14ac:dyDescent="0.25">
      <c r="A824" s="160"/>
      <c r="D824" s="70"/>
      <c r="E824" s="70"/>
    </row>
    <row r="825" spans="1:5" s="8" customFormat="1" x14ac:dyDescent="0.25">
      <c r="A825" s="160"/>
      <c r="D825" s="70"/>
      <c r="E825" s="70"/>
    </row>
    <row r="826" spans="1:5" s="8" customFormat="1" x14ac:dyDescent="0.25">
      <c r="A826" s="160"/>
      <c r="D826" s="70"/>
      <c r="E826" s="70"/>
    </row>
    <row r="827" spans="1:5" s="8" customFormat="1" x14ac:dyDescent="0.25">
      <c r="A827" s="160"/>
      <c r="D827" s="70"/>
      <c r="E827" s="70"/>
    </row>
    <row r="828" spans="1:5" s="8" customFormat="1" x14ac:dyDescent="0.25">
      <c r="A828" s="160"/>
      <c r="D828" s="70"/>
      <c r="E828" s="70"/>
    </row>
    <row r="829" spans="1:5" s="8" customFormat="1" x14ac:dyDescent="0.25">
      <c r="A829" s="160"/>
      <c r="D829" s="70"/>
      <c r="E829" s="70"/>
    </row>
    <row r="830" spans="1:5" s="8" customFormat="1" x14ac:dyDescent="0.25">
      <c r="A830" s="160"/>
      <c r="D830" s="70"/>
      <c r="E830" s="70"/>
    </row>
    <row r="831" spans="1:5" s="8" customFormat="1" x14ac:dyDescent="0.25">
      <c r="A831" s="160"/>
      <c r="D831" s="70"/>
      <c r="E831" s="70"/>
    </row>
    <row r="832" spans="1:5" s="8" customFormat="1" x14ac:dyDescent="0.25">
      <c r="A832" s="160"/>
      <c r="D832" s="70"/>
      <c r="E832" s="70"/>
    </row>
    <row r="833" spans="1:5" s="8" customFormat="1" x14ac:dyDescent="0.25">
      <c r="A833" s="160"/>
      <c r="D833" s="70"/>
      <c r="E833" s="70"/>
    </row>
    <row r="834" spans="1:5" s="8" customFormat="1" x14ac:dyDescent="0.25">
      <c r="A834" s="160"/>
      <c r="D834" s="70"/>
      <c r="E834" s="70"/>
    </row>
    <row r="835" spans="1:5" s="8" customFormat="1" x14ac:dyDescent="0.25">
      <c r="A835" s="160"/>
      <c r="D835" s="70"/>
      <c r="E835" s="70"/>
    </row>
    <row r="836" spans="1:5" s="8" customFormat="1" x14ac:dyDescent="0.25">
      <c r="A836" s="160"/>
      <c r="D836" s="70"/>
      <c r="E836" s="70"/>
    </row>
    <row r="837" spans="1:5" s="8" customFormat="1" x14ac:dyDescent="0.25">
      <c r="A837" s="160"/>
      <c r="D837" s="70"/>
      <c r="E837" s="70"/>
    </row>
    <row r="838" spans="1:5" s="8" customFormat="1" x14ac:dyDescent="0.25">
      <c r="A838" s="160"/>
      <c r="D838" s="70"/>
      <c r="E838" s="70"/>
    </row>
    <row r="839" spans="1:5" s="8" customFormat="1" x14ac:dyDescent="0.25">
      <c r="A839" s="160"/>
      <c r="D839" s="70"/>
      <c r="E839" s="70"/>
    </row>
    <row r="840" spans="1:5" s="8" customFormat="1" x14ac:dyDescent="0.25">
      <c r="A840" s="160"/>
      <c r="D840" s="70"/>
      <c r="E840" s="70"/>
    </row>
    <row r="841" spans="1:5" s="8" customFormat="1" x14ac:dyDescent="0.25">
      <c r="A841" s="160"/>
      <c r="D841" s="70"/>
      <c r="E841" s="70"/>
    </row>
    <row r="842" spans="1:5" s="8" customFormat="1" x14ac:dyDescent="0.25">
      <c r="A842" s="160"/>
      <c r="D842" s="70"/>
      <c r="E842" s="70"/>
    </row>
    <row r="843" spans="1:5" s="8" customFormat="1" x14ac:dyDescent="0.25">
      <c r="A843" s="160"/>
      <c r="D843" s="70"/>
      <c r="E843" s="70"/>
    </row>
    <row r="844" spans="1:5" s="8" customFormat="1" x14ac:dyDescent="0.25">
      <c r="A844" s="160"/>
      <c r="D844" s="70"/>
      <c r="E844" s="70"/>
    </row>
    <row r="845" spans="1:5" s="8" customFormat="1" x14ac:dyDescent="0.25">
      <c r="A845" s="160"/>
      <c r="D845" s="70"/>
      <c r="E845" s="70"/>
    </row>
    <row r="846" spans="1:5" s="8" customFormat="1" x14ac:dyDescent="0.25">
      <c r="A846" s="160"/>
      <c r="D846" s="70"/>
      <c r="E846" s="70"/>
    </row>
    <row r="847" spans="1:5" s="8" customFormat="1" x14ac:dyDescent="0.25">
      <c r="A847" s="160"/>
      <c r="D847" s="70"/>
      <c r="E847" s="70"/>
    </row>
    <row r="848" spans="1:5" s="8" customFormat="1" x14ac:dyDescent="0.25">
      <c r="A848" s="160"/>
      <c r="D848" s="70"/>
      <c r="E848" s="70"/>
    </row>
    <row r="849" spans="1:5" s="8" customFormat="1" x14ac:dyDescent="0.25">
      <c r="A849" s="160"/>
      <c r="D849" s="70"/>
      <c r="E849" s="70"/>
    </row>
    <row r="850" spans="1:5" s="8" customFormat="1" x14ac:dyDescent="0.25">
      <c r="A850" s="160"/>
      <c r="D850" s="70"/>
      <c r="E850" s="70"/>
    </row>
    <row r="851" spans="1:5" s="8" customFormat="1" x14ac:dyDescent="0.25">
      <c r="A851" s="160"/>
      <c r="D851" s="70"/>
      <c r="E851" s="70"/>
    </row>
    <row r="852" spans="1:5" s="8" customFormat="1" x14ac:dyDescent="0.25">
      <c r="A852" s="160"/>
      <c r="D852" s="70"/>
      <c r="E852" s="70"/>
    </row>
    <row r="853" spans="1:5" s="8" customFormat="1" x14ac:dyDescent="0.25">
      <c r="A853" s="160"/>
      <c r="D853" s="70"/>
      <c r="E853" s="70"/>
    </row>
    <row r="854" spans="1:5" s="8" customFormat="1" x14ac:dyDescent="0.25">
      <c r="A854" s="160"/>
      <c r="D854" s="70"/>
      <c r="E854" s="70"/>
    </row>
    <row r="855" spans="1:5" s="8" customFormat="1" x14ac:dyDescent="0.25">
      <c r="A855" s="160"/>
      <c r="D855" s="70"/>
      <c r="E855" s="70"/>
    </row>
    <row r="856" spans="1:5" s="8" customFormat="1" x14ac:dyDescent="0.25">
      <c r="A856" s="160"/>
      <c r="D856" s="70"/>
      <c r="E856" s="70"/>
    </row>
    <row r="857" spans="1:5" s="8" customFormat="1" x14ac:dyDescent="0.25">
      <c r="A857" s="160"/>
      <c r="D857" s="70"/>
      <c r="E857" s="70"/>
    </row>
    <row r="858" spans="1:5" s="8" customFormat="1" x14ac:dyDescent="0.25">
      <c r="A858" s="160"/>
      <c r="D858" s="70"/>
      <c r="E858" s="70"/>
    </row>
    <row r="859" spans="1:5" s="8" customFormat="1" x14ac:dyDescent="0.25">
      <c r="A859" s="160"/>
      <c r="D859" s="70"/>
      <c r="E859" s="70"/>
    </row>
    <row r="860" spans="1:5" s="8" customFormat="1" x14ac:dyDescent="0.25">
      <c r="A860" s="160"/>
      <c r="D860" s="70"/>
      <c r="E860" s="70"/>
    </row>
    <row r="861" spans="1:5" s="8" customFormat="1" x14ac:dyDescent="0.25">
      <c r="A861" s="160"/>
      <c r="D861" s="70"/>
      <c r="E861" s="70"/>
    </row>
    <row r="862" spans="1:5" s="8" customFormat="1" x14ac:dyDescent="0.25">
      <c r="A862" s="160"/>
      <c r="D862" s="70"/>
      <c r="E862" s="70"/>
    </row>
    <row r="863" spans="1:5" s="8" customFormat="1" x14ac:dyDescent="0.25">
      <c r="A863" s="160"/>
      <c r="D863" s="70"/>
      <c r="E863" s="70"/>
    </row>
    <row r="864" spans="1:5" s="8" customFormat="1" x14ac:dyDescent="0.25">
      <c r="A864" s="160"/>
      <c r="D864" s="70"/>
      <c r="E864" s="70"/>
    </row>
    <row r="865" spans="1:5" s="8" customFormat="1" x14ac:dyDescent="0.25">
      <c r="A865" s="160"/>
      <c r="D865" s="70"/>
      <c r="E865" s="70"/>
    </row>
    <row r="866" spans="1:5" s="8" customFormat="1" x14ac:dyDescent="0.25">
      <c r="A866" s="160"/>
      <c r="D866" s="70"/>
      <c r="E866" s="70"/>
    </row>
    <row r="867" spans="1:5" s="8" customFormat="1" x14ac:dyDescent="0.25">
      <c r="A867" s="160"/>
      <c r="D867" s="70"/>
      <c r="E867" s="70"/>
    </row>
    <row r="868" spans="1:5" s="8" customFormat="1" x14ac:dyDescent="0.25">
      <c r="A868" s="160"/>
      <c r="D868" s="70"/>
      <c r="E868" s="70"/>
    </row>
    <row r="869" spans="1:5" s="8" customFormat="1" x14ac:dyDescent="0.25">
      <c r="A869" s="160"/>
      <c r="D869" s="70"/>
      <c r="E869" s="70"/>
    </row>
    <row r="870" spans="1:5" s="8" customFormat="1" x14ac:dyDescent="0.25">
      <c r="A870" s="160"/>
      <c r="D870" s="70"/>
      <c r="E870" s="70"/>
    </row>
    <row r="871" spans="1:5" s="8" customFormat="1" x14ac:dyDescent="0.25">
      <c r="A871" s="160"/>
      <c r="D871" s="70"/>
      <c r="E871" s="70"/>
    </row>
    <row r="872" spans="1:5" s="8" customFormat="1" x14ac:dyDescent="0.25">
      <c r="A872" s="160"/>
      <c r="D872" s="70"/>
      <c r="E872" s="70"/>
    </row>
    <row r="873" spans="1:5" s="8" customFormat="1" x14ac:dyDescent="0.25">
      <c r="A873" s="160"/>
      <c r="D873" s="70"/>
      <c r="E873" s="70"/>
    </row>
    <row r="874" spans="1:5" s="8" customFormat="1" x14ac:dyDescent="0.25">
      <c r="A874" s="160"/>
      <c r="D874" s="70"/>
      <c r="E874" s="70"/>
    </row>
    <row r="875" spans="1:5" s="8" customFormat="1" x14ac:dyDescent="0.25">
      <c r="A875" s="160"/>
      <c r="D875" s="70"/>
      <c r="E875" s="70"/>
    </row>
    <row r="876" spans="1:5" s="8" customFormat="1" x14ac:dyDescent="0.25">
      <c r="A876" s="160"/>
      <c r="D876" s="70"/>
      <c r="E876" s="70"/>
    </row>
    <row r="877" spans="1:5" s="8" customFormat="1" x14ac:dyDescent="0.25">
      <c r="A877" s="160"/>
      <c r="D877" s="70"/>
      <c r="E877" s="70"/>
    </row>
    <row r="878" spans="1:5" s="8" customFormat="1" x14ac:dyDescent="0.25">
      <c r="A878" s="160"/>
      <c r="D878" s="70"/>
      <c r="E878" s="70"/>
    </row>
    <row r="879" spans="1:5" s="8" customFormat="1" x14ac:dyDescent="0.25">
      <c r="A879" s="160"/>
      <c r="D879" s="70"/>
      <c r="E879" s="70"/>
    </row>
    <row r="880" spans="1:5" s="8" customFormat="1" x14ac:dyDescent="0.25">
      <c r="A880" s="160"/>
      <c r="D880" s="70"/>
      <c r="E880" s="70"/>
    </row>
    <row r="881" spans="1:5" s="8" customFormat="1" x14ac:dyDescent="0.25">
      <c r="A881" s="160"/>
      <c r="D881" s="70"/>
      <c r="E881" s="70"/>
    </row>
    <row r="882" spans="1:5" s="8" customFormat="1" x14ac:dyDescent="0.25">
      <c r="A882" s="160"/>
      <c r="D882" s="70"/>
      <c r="E882" s="70"/>
    </row>
    <row r="883" spans="1:5" s="8" customFormat="1" x14ac:dyDescent="0.25">
      <c r="A883" s="160"/>
      <c r="D883" s="70"/>
      <c r="E883" s="70"/>
    </row>
    <row r="884" spans="1:5" s="8" customFormat="1" x14ac:dyDescent="0.25">
      <c r="A884" s="160"/>
      <c r="D884" s="70"/>
      <c r="E884" s="70"/>
    </row>
    <row r="885" spans="1:5" s="8" customFormat="1" x14ac:dyDescent="0.25">
      <c r="A885" s="160"/>
      <c r="D885" s="70"/>
      <c r="E885" s="70"/>
    </row>
    <row r="886" spans="1:5" s="8" customFormat="1" x14ac:dyDescent="0.25">
      <c r="A886" s="160"/>
      <c r="D886" s="70"/>
      <c r="E886" s="70"/>
    </row>
    <row r="887" spans="1:5" s="8" customFormat="1" x14ac:dyDescent="0.25">
      <c r="A887" s="160"/>
      <c r="D887" s="70"/>
      <c r="E887" s="70"/>
    </row>
    <row r="888" spans="1:5" s="8" customFormat="1" x14ac:dyDescent="0.25">
      <c r="A888" s="160"/>
      <c r="D888" s="70"/>
      <c r="E888" s="70"/>
    </row>
    <row r="889" spans="1:5" s="8" customFormat="1" x14ac:dyDescent="0.25">
      <c r="A889" s="160"/>
      <c r="D889" s="70"/>
      <c r="E889" s="70"/>
    </row>
    <row r="890" spans="1:5" s="8" customFormat="1" x14ac:dyDescent="0.25">
      <c r="A890" s="160"/>
      <c r="D890" s="70"/>
      <c r="E890" s="70"/>
    </row>
    <row r="891" spans="1:5" s="8" customFormat="1" x14ac:dyDescent="0.25">
      <c r="A891" s="160"/>
      <c r="D891" s="70"/>
      <c r="E891" s="70"/>
    </row>
    <row r="892" spans="1:5" s="8" customFormat="1" x14ac:dyDescent="0.25">
      <c r="A892" s="160"/>
      <c r="D892" s="70"/>
      <c r="E892" s="70"/>
    </row>
    <row r="893" spans="1:5" s="8" customFormat="1" x14ac:dyDescent="0.25">
      <c r="A893" s="160"/>
      <c r="D893" s="70"/>
      <c r="E893" s="70"/>
    </row>
    <row r="894" spans="1:5" s="8" customFormat="1" x14ac:dyDescent="0.25">
      <c r="A894" s="160"/>
      <c r="D894" s="70"/>
      <c r="E894" s="70"/>
    </row>
    <row r="895" spans="1:5" s="8" customFormat="1" x14ac:dyDescent="0.25">
      <c r="A895" s="160"/>
      <c r="D895" s="70"/>
      <c r="E895" s="70"/>
    </row>
    <row r="896" spans="1:5" s="8" customFormat="1" x14ac:dyDescent="0.25">
      <c r="A896" s="160"/>
      <c r="D896" s="70"/>
      <c r="E896" s="70"/>
    </row>
    <row r="897" spans="1:5" s="8" customFormat="1" x14ac:dyDescent="0.25">
      <c r="A897" s="160"/>
      <c r="D897" s="70"/>
      <c r="E897" s="70"/>
    </row>
    <row r="898" spans="1:5" s="8" customFormat="1" x14ac:dyDescent="0.25">
      <c r="A898" s="160"/>
      <c r="D898" s="70"/>
      <c r="E898" s="70"/>
    </row>
    <row r="899" spans="1:5" s="8" customFormat="1" x14ac:dyDescent="0.25">
      <c r="A899" s="160"/>
      <c r="D899" s="70"/>
      <c r="E899" s="70"/>
    </row>
    <row r="900" spans="1:5" s="8" customFormat="1" x14ac:dyDescent="0.25">
      <c r="A900" s="160"/>
      <c r="D900" s="70"/>
      <c r="E900" s="70"/>
    </row>
    <row r="901" spans="1:5" s="8" customFormat="1" x14ac:dyDescent="0.25">
      <c r="A901" s="160"/>
      <c r="D901" s="70"/>
      <c r="E901" s="70"/>
    </row>
    <row r="902" spans="1:5" s="8" customFormat="1" x14ac:dyDescent="0.25">
      <c r="A902" s="160"/>
      <c r="D902" s="70"/>
      <c r="E902" s="70"/>
    </row>
    <row r="903" spans="1:5" s="8" customFormat="1" x14ac:dyDescent="0.25">
      <c r="A903" s="160"/>
      <c r="D903" s="70"/>
      <c r="E903" s="70"/>
    </row>
    <row r="904" spans="1:5" s="8" customFormat="1" x14ac:dyDescent="0.25">
      <c r="A904" s="160"/>
      <c r="D904" s="70"/>
      <c r="E904" s="70"/>
    </row>
    <row r="905" spans="1:5" s="8" customFormat="1" x14ac:dyDescent="0.25">
      <c r="A905" s="160"/>
      <c r="D905" s="70"/>
      <c r="E905" s="70"/>
    </row>
    <row r="906" spans="1:5" s="8" customFormat="1" x14ac:dyDescent="0.25">
      <c r="A906" s="160"/>
      <c r="D906" s="70"/>
      <c r="E906" s="70"/>
    </row>
    <row r="907" spans="1:5" s="8" customFormat="1" x14ac:dyDescent="0.25">
      <c r="A907" s="160"/>
      <c r="D907" s="70"/>
      <c r="E907" s="70"/>
    </row>
    <row r="908" spans="1:5" s="8" customFormat="1" x14ac:dyDescent="0.25">
      <c r="A908" s="160"/>
      <c r="D908" s="70"/>
      <c r="E908" s="70"/>
    </row>
    <row r="909" spans="1:5" s="8" customFormat="1" x14ac:dyDescent="0.25">
      <c r="A909" s="160"/>
      <c r="D909" s="70"/>
      <c r="E909" s="70"/>
    </row>
    <row r="910" spans="1:5" s="8" customFormat="1" x14ac:dyDescent="0.25">
      <c r="A910" s="160"/>
      <c r="D910" s="70"/>
      <c r="E910" s="70"/>
    </row>
    <row r="911" spans="1:5" s="8" customFormat="1" x14ac:dyDescent="0.25">
      <c r="A911" s="160"/>
      <c r="D911" s="70"/>
      <c r="E911" s="70"/>
    </row>
    <row r="912" spans="1:5" s="8" customFormat="1" x14ac:dyDescent="0.25">
      <c r="A912" s="160"/>
      <c r="D912" s="70"/>
      <c r="E912" s="70"/>
    </row>
    <row r="913" spans="1:5" s="8" customFormat="1" x14ac:dyDescent="0.25">
      <c r="A913" s="160"/>
      <c r="D913" s="70"/>
      <c r="E913" s="70"/>
    </row>
    <row r="914" spans="1:5" s="8" customFormat="1" x14ac:dyDescent="0.25">
      <c r="A914" s="160"/>
      <c r="D914" s="70"/>
      <c r="E914" s="70"/>
    </row>
    <row r="915" spans="1:5" s="8" customFormat="1" x14ac:dyDescent="0.25">
      <c r="A915" s="160"/>
      <c r="D915" s="70"/>
      <c r="E915" s="70"/>
    </row>
    <row r="916" spans="1:5" s="8" customFormat="1" x14ac:dyDescent="0.25">
      <c r="A916" s="160"/>
      <c r="D916" s="70"/>
      <c r="E916" s="70"/>
    </row>
    <row r="917" spans="1:5" s="8" customFormat="1" x14ac:dyDescent="0.25">
      <c r="A917" s="160"/>
      <c r="D917" s="70"/>
      <c r="E917" s="70"/>
    </row>
    <row r="918" spans="1:5" s="8" customFormat="1" x14ac:dyDescent="0.25">
      <c r="A918" s="160"/>
      <c r="D918" s="70"/>
      <c r="E918" s="70"/>
    </row>
    <row r="919" spans="1:5" s="8" customFormat="1" x14ac:dyDescent="0.25">
      <c r="A919" s="160"/>
      <c r="D919" s="70"/>
      <c r="E919" s="70"/>
    </row>
    <row r="920" spans="1:5" s="8" customFormat="1" x14ac:dyDescent="0.25">
      <c r="A920" s="160"/>
      <c r="D920" s="70"/>
      <c r="E920" s="70"/>
    </row>
    <row r="921" spans="1:5" s="8" customFormat="1" x14ac:dyDescent="0.25">
      <c r="A921" s="160"/>
      <c r="D921" s="70"/>
      <c r="E921" s="70"/>
    </row>
    <row r="922" spans="1:5" s="8" customFormat="1" x14ac:dyDescent="0.25">
      <c r="A922" s="160"/>
      <c r="D922" s="70"/>
      <c r="E922" s="70"/>
    </row>
    <row r="923" spans="1:5" s="8" customFormat="1" x14ac:dyDescent="0.25">
      <c r="A923" s="160"/>
      <c r="D923" s="70"/>
      <c r="E923" s="70"/>
    </row>
    <row r="924" spans="1:5" s="8" customFormat="1" x14ac:dyDescent="0.25">
      <c r="A924" s="160"/>
      <c r="D924" s="70"/>
      <c r="E924" s="70"/>
    </row>
    <row r="925" spans="1:5" s="8" customFormat="1" x14ac:dyDescent="0.25">
      <c r="A925" s="160"/>
      <c r="D925" s="70"/>
      <c r="E925" s="70"/>
    </row>
    <row r="926" spans="1:5" s="8" customFormat="1" x14ac:dyDescent="0.25">
      <c r="A926" s="160"/>
      <c r="D926" s="70"/>
      <c r="E926" s="70"/>
    </row>
    <row r="927" spans="1:5" s="8" customFormat="1" x14ac:dyDescent="0.25">
      <c r="A927" s="160"/>
      <c r="D927" s="70"/>
      <c r="E927" s="70"/>
    </row>
    <row r="928" spans="1:5" s="8" customFormat="1" x14ac:dyDescent="0.25">
      <c r="A928" s="160"/>
      <c r="D928" s="70"/>
      <c r="E928" s="70"/>
    </row>
    <row r="929" spans="1:5" s="8" customFormat="1" x14ac:dyDescent="0.25">
      <c r="A929" s="160"/>
      <c r="D929" s="70"/>
      <c r="E929" s="70"/>
    </row>
    <row r="930" spans="1:5" s="8" customFormat="1" x14ac:dyDescent="0.25">
      <c r="A930" s="160"/>
      <c r="D930" s="70"/>
      <c r="E930" s="70"/>
    </row>
    <row r="931" spans="1:5" s="8" customFormat="1" x14ac:dyDescent="0.25">
      <c r="A931" s="160"/>
      <c r="D931" s="70"/>
      <c r="E931" s="70"/>
    </row>
    <row r="932" spans="1:5" s="8" customFormat="1" x14ac:dyDescent="0.25">
      <c r="A932" s="160"/>
      <c r="D932" s="70"/>
      <c r="E932" s="70"/>
    </row>
    <row r="933" spans="1:5" s="8" customFormat="1" x14ac:dyDescent="0.25">
      <c r="A933" s="160"/>
      <c r="D933" s="70"/>
      <c r="E933" s="70"/>
    </row>
    <row r="934" spans="1:5" s="8" customFormat="1" x14ac:dyDescent="0.25">
      <c r="A934" s="160"/>
      <c r="D934" s="70"/>
      <c r="E934" s="70"/>
    </row>
    <row r="935" spans="1:5" s="8" customFormat="1" x14ac:dyDescent="0.25">
      <c r="A935" s="160"/>
      <c r="D935" s="70"/>
      <c r="E935" s="70"/>
    </row>
    <row r="936" spans="1:5" s="8" customFormat="1" x14ac:dyDescent="0.25">
      <c r="A936" s="160"/>
      <c r="D936" s="70"/>
      <c r="E936" s="70"/>
    </row>
    <row r="937" spans="1:5" s="8" customFormat="1" x14ac:dyDescent="0.25">
      <c r="A937" s="160"/>
      <c r="D937" s="70"/>
      <c r="E937" s="70"/>
    </row>
    <row r="938" spans="1:5" s="8" customFormat="1" x14ac:dyDescent="0.25">
      <c r="A938" s="160"/>
      <c r="D938" s="70"/>
      <c r="E938" s="70"/>
    </row>
    <row r="939" spans="1:5" s="8" customFormat="1" x14ac:dyDescent="0.25">
      <c r="A939" s="160"/>
      <c r="D939" s="70"/>
      <c r="E939" s="70"/>
    </row>
    <row r="940" spans="1:5" s="8" customFormat="1" x14ac:dyDescent="0.25">
      <c r="A940" s="160"/>
      <c r="D940" s="70"/>
      <c r="E940" s="70"/>
    </row>
    <row r="941" spans="1:5" s="8" customFormat="1" x14ac:dyDescent="0.25">
      <c r="A941" s="160"/>
      <c r="D941" s="70"/>
      <c r="E941" s="70"/>
    </row>
    <row r="942" spans="1:5" s="8" customFormat="1" x14ac:dyDescent="0.25">
      <c r="A942" s="160"/>
      <c r="D942" s="70"/>
      <c r="E942" s="70"/>
    </row>
    <row r="943" spans="1:5" s="8" customFormat="1" x14ac:dyDescent="0.25">
      <c r="A943" s="160"/>
      <c r="D943" s="70"/>
      <c r="E943" s="70"/>
    </row>
    <row r="944" spans="1:5" s="8" customFormat="1" x14ac:dyDescent="0.25">
      <c r="A944" s="160"/>
      <c r="D944" s="70"/>
      <c r="E944" s="70"/>
    </row>
    <row r="945" spans="1:5" s="8" customFormat="1" x14ac:dyDescent="0.25">
      <c r="A945" s="160"/>
      <c r="D945" s="70"/>
      <c r="E945" s="70"/>
    </row>
    <row r="946" spans="1:5" s="8" customFormat="1" x14ac:dyDescent="0.25">
      <c r="A946" s="160"/>
      <c r="D946" s="70"/>
      <c r="E946" s="70"/>
    </row>
    <row r="947" spans="1:5" s="8" customFormat="1" x14ac:dyDescent="0.25">
      <c r="A947" s="160"/>
      <c r="D947" s="70"/>
      <c r="E947" s="70"/>
    </row>
    <row r="948" spans="1:5" s="8" customFormat="1" x14ac:dyDescent="0.25">
      <c r="A948" s="160"/>
      <c r="D948" s="70"/>
      <c r="E948" s="70"/>
    </row>
    <row r="949" spans="1:5" s="8" customFormat="1" x14ac:dyDescent="0.25">
      <c r="A949" s="160"/>
      <c r="D949" s="70"/>
      <c r="E949" s="70"/>
    </row>
    <row r="950" spans="1:5" s="8" customFormat="1" x14ac:dyDescent="0.25">
      <c r="A950" s="160"/>
      <c r="D950" s="70"/>
      <c r="E950" s="70"/>
    </row>
    <row r="951" spans="1:5" s="8" customFormat="1" x14ac:dyDescent="0.25">
      <c r="A951" s="160"/>
      <c r="D951" s="70"/>
      <c r="E951" s="70"/>
    </row>
    <row r="952" spans="1:5" s="8" customFormat="1" x14ac:dyDescent="0.25">
      <c r="A952" s="160"/>
      <c r="D952" s="70"/>
      <c r="E952" s="70"/>
    </row>
    <row r="953" spans="1:5" s="8" customFormat="1" x14ac:dyDescent="0.25">
      <c r="A953" s="160"/>
      <c r="D953" s="70"/>
      <c r="E953" s="70"/>
    </row>
    <row r="954" spans="1:5" s="8" customFormat="1" x14ac:dyDescent="0.25">
      <c r="A954" s="160"/>
      <c r="D954" s="70"/>
      <c r="E954" s="70"/>
    </row>
    <row r="955" spans="1:5" s="8" customFormat="1" x14ac:dyDescent="0.25">
      <c r="A955" s="160"/>
      <c r="D955" s="70"/>
      <c r="E955" s="70"/>
    </row>
    <row r="956" spans="1:5" s="8" customFormat="1" x14ac:dyDescent="0.25">
      <c r="A956" s="160"/>
      <c r="D956" s="70"/>
      <c r="E956" s="70"/>
    </row>
    <row r="957" spans="1:5" s="8" customFormat="1" x14ac:dyDescent="0.25">
      <c r="A957" s="160"/>
      <c r="D957" s="70"/>
      <c r="E957" s="70"/>
    </row>
    <row r="958" spans="1:5" s="8" customFormat="1" x14ac:dyDescent="0.25">
      <c r="A958" s="160"/>
      <c r="D958" s="70"/>
      <c r="E958" s="70"/>
    </row>
    <row r="959" spans="1:5" s="8" customFormat="1" x14ac:dyDescent="0.25">
      <c r="A959" s="160"/>
      <c r="D959" s="70"/>
      <c r="E959" s="70"/>
    </row>
    <row r="960" spans="1:5" s="8" customFormat="1" x14ac:dyDescent="0.25">
      <c r="A960" s="160"/>
      <c r="D960" s="70"/>
      <c r="E960" s="70"/>
    </row>
    <row r="961" spans="1:5" s="8" customFormat="1" x14ac:dyDescent="0.25">
      <c r="A961" s="160"/>
      <c r="D961" s="70"/>
      <c r="E961" s="70"/>
    </row>
    <row r="962" spans="1:5" s="8" customFormat="1" x14ac:dyDescent="0.25">
      <c r="A962" s="160"/>
      <c r="D962" s="70"/>
      <c r="E962" s="70"/>
    </row>
    <row r="963" spans="1:5" s="8" customFormat="1" x14ac:dyDescent="0.25">
      <c r="A963" s="160"/>
      <c r="D963" s="70"/>
      <c r="E963" s="70"/>
    </row>
    <row r="964" spans="1:5" s="8" customFormat="1" x14ac:dyDescent="0.25">
      <c r="A964" s="160"/>
      <c r="D964" s="70"/>
      <c r="E964" s="70"/>
    </row>
    <row r="965" spans="1:5" s="8" customFormat="1" x14ac:dyDescent="0.25">
      <c r="A965" s="160"/>
      <c r="D965" s="70"/>
      <c r="E965" s="70"/>
    </row>
    <row r="966" spans="1:5" s="8" customFormat="1" x14ac:dyDescent="0.25">
      <c r="A966" s="160"/>
      <c r="D966" s="70"/>
      <c r="E966" s="70"/>
    </row>
    <row r="967" spans="1:5" s="8" customFormat="1" x14ac:dyDescent="0.25">
      <c r="A967" s="160"/>
      <c r="D967" s="70"/>
      <c r="E967" s="70"/>
    </row>
    <row r="968" spans="1:5" s="8" customFormat="1" x14ac:dyDescent="0.25">
      <c r="A968" s="160"/>
      <c r="D968" s="70"/>
      <c r="E968" s="70"/>
    </row>
    <row r="969" spans="1:5" s="8" customFormat="1" x14ac:dyDescent="0.25">
      <c r="A969" s="160"/>
      <c r="D969" s="70"/>
      <c r="E969" s="70"/>
    </row>
    <row r="970" spans="1:5" s="8" customFormat="1" x14ac:dyDescent="0.25">
      <c r="A970" s="160"/>
      <c r="D970" s="70"/>
      <c r="E970" s="70"/>
    </row>
    <row r="971" spans="1:5" s="8" customFormat="1" x14ac:dyDescent="0.25">
      <c r="A971" s="160"/>
      <c r="D971" s="70"/>
      <c r="E971" s="70"/>
    </row>
    <row r="972" spans="1:5" s="8" customFormat="1" x14ac:dyDescent="0.25">
      <c r="A972" s="160"/>
      <c r="D972" s="70"/>
      <c r="E972" s="70"/>
    </row>
    <row r="973" spans="1:5" s="8" customFormat="1" x14ac:dyDescent="0.25">
      <c r="A973" s="160"/>
      <c r="D973" s="70"/>
      <c r="E973" s="70"/>
    </row>
    <row r="974" spans="1:5" s="8" customFormat="1" x14ac:dyDescent="0.25">
      <c r="A974" s="160"/>
      <c r="D974" s="70"/>
      <c r="E974" s="70"/>
    </row>
    <row r="975" spans="1:5" s="8" customFormat="1" x14ac:dyDescent="0.25">
      <c r="A975" s="160"/>
      <c r="D975" s="70"/>
      <c r="E975" s="70"/>
    </row>
    <row r="976" spans="1:5" s="8" customFormat="1" x14ac:dyDescent="0.25">
      <c r="A976" s="160"/>
      <c r="D976" s="70"/>
      <c r="E976" s="70"/>
    </row>
    <row r="977" spans="1:5" s="8" customFormat="1" x14ac:dyDescent="0.25">
      <c r="A977" s="160"/>
      <c r="D977" s="70"/>
      <c r="E977" s="70"/>
    </row>
    <row r="978" spans="1:5" s="8" customFormat="1" x14ac:dyDescent="0.25">
      <c r="A978" s="160"/>
      <c r="D978" s="70"/>
      <c r="E978" s="70"/>
    </row>
    <row r="979" spans="1:5" s="8" customFormat="1" x14ac:dyDescent="0.25">
      <c r="A979" s="160"/>
      <c r="D979" s="70"/>
      <c r="E979" s="70"/>
    </row>
    <row r="980" spans="1:5" s="8" customFormat="1" x14ac:dyDescent="0.25">
      <c r="A980" s="160"/>
      <c r="D980" s="70"/>
      <c r="E980" s="70"/>
    </row>
    <row r="981" spans="1:5" s="8" customFormat="1" x14ac:dyDescent="0.25">
      <c r="A981" s="160"/>
      <c r="D981" s="70"/>
      <c r="E981" s="70"/>
    </row>
    <row r="982" spans="1:5" s="8" customFormat="1" x14ac:dyDescent="0.25">
      <c r="A982" s="160"/>
      <c r="D982" s="70"/>
      <c r="E982" s="70"/>
    </row>
    <row r="983" spans="1:5" s="8" customFormat="1" x14ac:dyDescent="0.25">
      <c r="A983" s="160"/>
      <c r="D983" s="70"/>
      <c r="E983" s="70"/>
    </row>
    <row r="984" spans="1:5" s="8" customFormat="1" x14ac:dyDescent="0.25">
      <c r="A984" s="160"/>
      <c r="D984" s="70"/>
      <c r="E984" s="70"/>
    </row>
    <row r="985" spans="1:5" s="8" customFormat="1" x14ac:dyDescent="0.25">
      <c r="A985" s="160"/>
      <c r="D985" s="70"/>
      <c r="E985" s="70"/>
    </row>
    <row r="986" spans="1:5" s="8" customFormat="1" x14ac:dyDescent="0.25">
      <c r="A986" s="160"/>
      <c r="D986" s="70"/>
      <c r="E986" s="70"/>
    </row>
    <row r="987" spans="1:5" s="8" customFormat="1" x14ac:dyDescent="0.25">
      <c r="A987" s="160"/>
      <c r="D987" s="70"/>
      <c r="E987" s="70"/>
    </row>
    <row r="988" spans="1:5" s="8" customFormat="1" x14ac:dyDescent="0.25">
      <c r="A988" s="160"/>
      <c r="D988" s="70"/>
      <c r="E988" s="70"/>
    </row>
    <row r="989" spans="1:5" s="8" customFormat="1" x14ac:dyDescent="0.25">
      <c r="A989" s="160"/>
      <c r="D989" s="70"/>
      <c r="E989" s="70"/>
    </row>
    <row r="990" spans="1:5" s="8" customFormat="1" x14ac:dyDescent="0.25">
      <c r="A990" s="160"/>
      <c r="D990" s="70"/>
      <c r="E990" s="70"/>
    </row>
    <row r="991" spans="1:5" s="8" customFormat="1" x14ac:dyDescent="0.25">
      <c r="A991" s="160"/>
      <c r="D991" s="70"/>
      <c r="E991" s="70"/>
    </row>
    <row r="992" spans="1:5" s="8" customFormat="1" x14ac:dyDescent="0.25">
      <c r="A992" s="160"/>
      <c r="D992" s="70"/>
      <c r="E992" s="70"/>
    </row>
    <row r="993" spans="1:5" s="8" customFormat="1" x14ac:dyDescent="0.25">
      <c r="A993" s="160"/>
      <c r="D993" s="70"/>
      <c r="E993" s="70"/>
    </row>
    <row r="994" spans="1:5" s="8" customFormat="1" x14ac:dyDescent="0.25">
      <c r="A994" s="160"/>
      <c r="D994" s="70"/>
      <c r="E994" s="70"/>
    </row>
    <row r="995" spans="1:5" s="8" customFormat="1" x14ac:dyDescent="0.25">
      <c r="A995" s="160"/>
      <c r="D995" s="70"/>
      <c r="E995" s="70"/>
    </row>
    <row r="996" spans="1:5" s="8" customFormat="1" x14ac:dyDescent="0.25">
      <c r="A996" s="160"/>
      <c r="D996" s="70"/>
      <c r="E996" s="70"/>
    </row>
    <row r="997" spans="1:5" s="8" customFormat="1" x14ac:dyDescent="0.25">
      <c r="A997" s="160"/>
      <c r="D997" s="70"/>
      <c r="E997" s="70"/>
    </row>
    <row r="998" spans="1:5" s="8" customFormat="1" x14ac:dyDescent="0.25">
      <c r="A998" s="160"/>
      <c r="D998" s="70"/>
      <c r="E998" s="70"/>
    </row>
    <row r="999" spans="1:5" s="8" customFormat="1" x14ac:dyDescent="0.25">
      <c r="A999" s="160"/>
      <c r="D999" s="70"/>
      <c r="E999" s="70"/>
    </row>
    <row r="1000" spans="1:5" s="8" customFormat="1" x14ac:dyDescent="0.25">
      <c r="A1000" s="160"/>
      <c r="D1000" s="70"/>
      <c r="E1000" s="70"/>
    </row>
    <row r="1001" spans="1:5" s="8" customFormat="1" x14ac:dyDescent="0.25">
      <c r="A1001" s="160"/>
      <c r="D1001" s="70"/>
      <c r="E1001" s="70"/>
    </row>
    <row r="1002" spans="1:5" s="8" customFormat="1" x14ac:dyDescent="0.25">
      <c r="A1002" s="160"/>
      <c r="D1002" s="70"/>
      <c r="E1002" s="70"/>
    </row>
    <row r="1003" spans="1:5" s="8" customFormat="1" x14ac:dyDescent="0.25">
      <c r="A1003" s="160"/>
      <c r="D1003" s="70"/>
      <c r="E1003" s="70"/>
    </row>
    <row r="1004" spans="1:5" s="8" customFormat="1" x14ac:dyDescent="0.25">
      <c r="A1004" s="160"/>
      <c r="D1004" s="70"/>
      <c r="E1004" s="70"/>
    </row>
    <row r="1005" spans="1:5" s="8" customFormat="1" x14ac:dyDescent="0.25">
      <c r="A1005" s="160"/>
      <c r="D1005" s="70"/>
      <c r="E1005" s="70"/>
    </row>
    <row r="1006" spans="1:5" s="8" customFormat="1" x14ac:dyDescent="0.25">
      <c r="A1006" s="160"/>
      <c r="D1006" s="70"/>
      <c r="E1006" s="70"/>
    </row>
    <row r="1007" spans="1:5" s="8" customFormat="1" x14ac:dyDescent="0.25">
      <c r="A1007" s="160"/>
      <c r="D1007" s="70"/>
      <c r="E1007" s="70"/>
    </row>
    <row r="1008" spans="1:5" s="8" customFormat="1" x14ac:dyDescent="0.25">
      <c r="A1008" s="160"/>
      <c r="D1008" s="70"/>
      <c r="E1008" s="70"/>
    </row>
    <row r="1009" spans="1:5" s="8" customFormat="1" x14ac:dyDescent="0.25">
      <c r="A1009" s="160"/>
      <c r="D1009" s="70"/>
      <c r="E1009" s="70"/>
    </row>
    <row r="1010" spans="1:5" s="8" customFormat="1" x14ac:dyDescent="0.25">
      <c r="A1010" s="160"/>
      <c r="D1010" s="70"/>
      <c r="E1010" s="70"/>
    </row>
    <row r="1011" spans="1:5" s="8" customFormat="1" x14ac:dyDescent="0.25">
      <c r="A1011" s="160"/>
      <c r="D1011" s="70"/>
      <c r="E1011" s="70"/>
    </row>
    <row r="1012" spans="1:5" s="8" customFormat="1" x14ac:dyDescent="0.25">
      <c r="A1012" s="160"/>
      <c r="D1012" s="70"/>
      <c r="E1012" s="70"/>
    </row>
    <row r="1013" spans="1:5" s="8" customFormat="1" x14ac:dyDescent="0.25">
      <c r="A1013" s="160"/>
      <c r="D1013" s="70"/>
      <c r="E1013" s="70"/>
    </row>
    <row r="1014" spans="1:5" s="8" customFormat="1" x14ac:dyDescent="0.25">
      <c r="A1014" s="160"/>
      <c r="D1014" s="70"/>
      <c r="E1014" s="70"/>
    </row>
    <row r="1015" spans="1:5" s="8" customFormat="1" x14ac:dyDescent="0.25">
      <c r="A1015" s="160"/>
      <c r="D1015" s="70"/>
      <c r="E1015" s="70"/>
    </row>
    <row r="1016" spans="1:5" s="8" customFormat="1" x14ac:dyDescent="0.25">
      <c r="A1016" s="160"/>
      <c r="D1016" s="70"/>
      <c r="E1016" s="70"/>
    </row>
    <row r="1017" spans="1:5" s="8" customFormat="1" x14ac:dyDescent="0.25">
      <c r="A1017" s="160"/>
      <c r="D1017" s="70"/>
      <c r="E1017" s="70"/>
    </row>
    <row r="1018" spans="1:5" s="8" customFormat="1" x14ac:dyDescent="0.25">
      <c r="A1018" s="160"/>
      <c r="D1018" s="70"/>
      <c r="E1018" s="70"/>
    </row>
    <row r="1019" spans="1:5" s="8" customFormat="1" x14ac:dyDescent="0.25">
      <c r="A1019" s="160"/>
      <c r="D1019" s="70"/>
      <c r="E1019" s="70"/>
    </row>
    <row r="1020" spans="1:5" s="8" customFormat="1" x14ac:dyDescent="0.25">
      <c r="A1020" s="160"/>
      <c r="D1020" s="70"/>
      <c r="E1020" s="70"/>
    </row>
    <row r="1021" spans="1:5" s="8" customFormat="1" x14ac:dyDescent="0.25">
      <c r="A1021" s="160"/>
      <c r="D1021" s="70"/>
      <c r="E1021" s="70"/>
    </row>
    <row r="1022" spans="1:5" s="8" customFormat="1" x14ac:dyDescent="0.25">
      <c r="A1022" s="160"/>
      <c r="D1022" s="70"/>
      <c r="E1022" s="70"/>
    </row>
    <row r="1023" spans="1:5" s="8" customFormat="1" x14ac:dyDescent="0.25">
      <c r="A1023" s="160"/>
      <c r="D1023" s="70"/>
      <c r="E1023" s="70"/>
    </row>
    <row r="1024" spans="1:5" s="8" customFormat="1" x14ac:dyDescent="0.25">
      <c r="A1024" s="160"/>
      <c r="D1024" s="70"/>
      <c r="E1024" s="70"/>
    </row>
    <row r="1025" spans="1:5" s="8" customFormat="1" x14ac:dyDescent="0.25">
      <c r="A1025" s="160"/>
      <c r="D1025" s="70"/>
      <c r="E1025" s="70"/>
    </row>
    <row r="1026" spans="1:5" s="8" customFormat="1" x14ac:dyDescent="0.25">
      <c r="A1026" s="160"/>
      <c r="D1026" s="70"/>
      <c r="E1026" s="70"/>
    </row>
    <row r="1027" spans="1:5" s="8" customFormat="1" x14ac:dyDescent="0.25">
      <c r="A1027" s="160"/>
      <c r="D1027" s="70"/>
      <c r="E1027" s="70"/>
    </row>
    <row r="1028" spans="1:5" s="8" customFormat="1" x14ac:dyDescent="0.25">
      <c r="A1028" s="160"/>
      <c r="D1028" s="70"/>
      <c r="E1028" s="70"/>
    </row>
    <row r="1029" spans="1:5" s="8" customFormat="1" x14ac:dyDescent="0.25">
      <c r="A1029" s="160"/>
      <c r="D1029" s="70"/>
      <c r="E1029" s="70"/>
    </row>
    <row r="1030" spans="1:5" s="8" customFormat="1" x14ac:dyDescent="0.25">
      <c r="A1030" s="160"/>
      <c r="D1030" s="70"/>
      <c r="E1030" s="70"/>
    </row>
    <row r="1031" spans="1:5" s="8" customFormat="1" x14ac:dyDescent="0.25">
      <c r="A1031" s="160"/>
      <c r="D1031" s="70"/>
      <c r="E1031" s="70"/>
    </row>
    <row r="1032" spans="1:5" s="8" customFormat="1" x14ac:dyDescent="0.25">
      <c r="A1032" s="160"/>
      <c r="D1032" s="70"/>
      <c r="E1032" s="70"/>
    </row>
    <row r="1033" spans="1:5" s="8" customFormat="1" x14ac:dyDescent="0.25">
      <c r="A1033" s="160"/>
      <c r="D1033" s="70"/>
      <c r="E1033" s="70"/>
    </row>
    <row r="1034" spans="1:5" s="8" customFormat="1" x14ac:dyDescent="0.25">
      <c r="A1034" s="160"/>
      <c r="D1034" s="70"/>
      <c r="E1034" s="70"/>
    </row>
    <row r="1035" spans="1:5" s="8" customFormat="1" x14ac:dyDescent="0.25">
      <c r="A1035" s="160"/>
      <c r="D1035" s="70"/>
      <c r="E1035" s="70"/>
    </row>
    <row r="1036" spans="1:5" s="8" customFormat="1" x14ac:dyDescent="0.25">
      <c r="A1036" s="160"/>
      <c r="D1036" s="70"/>
      <c r="E1036" s="70"/>
    </row>
    <row r="1037" spans="1:5" s="8" customFormat="1" x14ac:dyDescent="0.25">
      <c r="A1037" s="160"/>
      <c r="D1037" s="70"/>
      <c r="E1037" s="70"/>
    </row>
    <row r="1038" spans="1:5" s="8" customFormat="1" x14ac:dyDescent="0.25">
      <c r="A1038" s="160"/>
      <c r="D1038" s="70"/>
      <c r="E1038" s="70"/>
    </row>
    <row r="1039" spans="1:5" s="8" customFormat="1" x14ac:dyDescent="0.25">
      <c r="A1039" s="160"/>
      <c r="D1039" s="70"/>
      <c r="E1039" s="70"/>
    </row>
    <row r="1040" spans="1:5" s="8" customFormat="1" x14ac:dyDescent="0.25">
      <c r="A1040" s="160"/>
      <c r="D1040" s="70"/>
      <c r="E1040" s="70"/>
    </row>
    <row r="1041" spans="1:5" s="8" customFormat="1" x14ac:dyDescent="0.25">
      <c r="A1041" s="160"/>
      <c r="D1041" s="70"/>
      <c r="E1041" s="70"/>
    </row>
    <row r="1042" spans="1:5" s="8" customFormat="1" x14ac:dyDescent="0.25">
      <c r="A1042" s="160"/>
      <c r="D1042" s="70"/>
      <c r="E1042" s="70"/>
    </row>
    <row r="1043" spans="1:5" s="8" customFormat="1" x14ac:dyDescent="0.25">
      <c r="A1043" s="160"/>
      <c r="D1043" s="70"/>
      <c r="E1043" s="70"/>
    </row>
    <row r="1044" spans="1:5" s="8" customFormat="1" x14ac:dyDescent="0.25">
      <c r="A1044" s="160"/>
      <c r="D1044" s="70"/>
      <c r="E1044" s="70"/>
    </row>
    <row r="1045" spans="1:5" s="8" customFormat="1" x14ac:dyDescent="0.25">
      <c r="A1045" s="160"/>
      <c r="D1045" s="70"/>
      <c r="E1045" s="70"/>
    </row>
    <row r="1046" spans="1:5" s="8" customFormat="1" x14ac:dyDescent="0.25">
      <c r="A1046" s="160"/>
      <c r="D1046" s="70"/>
      <c r="E1046" s="70"/>
    </row>
    <row r="1047" spans="1:5" s="8" customFormat="1" x14ac:dyDescent="0.25">
      <c r="A1047" s="160"/>
      <c r="D1047" s="70"/>
      <c r="E1047" s="70"/>
    </row>
    <row r="1048" spans="1:5" s="8" customFormat="1" x14ac:dyDescent="0.25">
      <c r="A1048" s="160"/>
      <c r="D1048" s="70"/>
      <c r="E1048" s="70"/>
    </row>
    <row r="1049" spans="1:5" s="8" customFormat="1" x14ac:dyDescent="0.25">
      <c r="A1049" s="160"/>
      <c r="D1049" s="70"/>
      <c r="E1049" s="70"/>
    </row>
    <row r="1050" spans="1:5" s="8" customFormat="1" x14ac:dyDescent="0.25">
      <c r="A1050" s="160"/>
      <c r="D1050" s="70"/>
      <c r="E1050" s="70"/>
    </row>
    <row r="1051" spans="1:5" s="8" customFormat="1" x14ac:dyDescent="0.25">
      <c r="A1051" s="160"/>
      <c r="D1051" s="70"/>
      <c r="E1051" s="70"/>
    </row>
    <row r="1052" spans="1:5" s="8" customFormat="1" x14ac:dyDescent="0.25">
      <c r="A1052" s="160"/>
      <c r="D1052" s="70"/>
      <c r="E1052" s="70"/>
    </row>
    <row r="1053" spans="1:5" s="8" customFormat="1" x14ac:dyDescent="0.25">
      <c r="A1053" s="160"/>
      <c r="D1053" s="70"/>
      <c r="E1053" s="70"/>
    </row>
    <row r="1054" spans="1:5" s="8" customFormat="1" x14ac:dyDescent="0.25">
      <c r="A1054" s="160"/>
      <c r="D1054" s="70"/>
      <c r="E1054" s="70"/>
    </row>
    <row r="1055" spans="1:5" s="8" customFormat="1" x14ac:dyDescent="0.25">
      <c r="A1055" s="160"/>
      <c r="D1055" s="70"/>
      <c r="E1055" s="70"/>
    </row>
    <row r="1056" spans="1:5" s="8" customFormat="1" x14ac:dyDescent="0.25">
      <c r="A1056" s="160"/>
      <c r="D1056" s="70"/>
      <c r="E1056" s="70"/>
    </row>
    <row r="1057" spans="1:5" s="8" customFormat="1" x14ac:dyDescent="0.25">
      <c r="A1057" s="160"/>
      <c r="D1057" s="70"/>
      <c r="E1057" s="70"/>
    </row>
    <row r="1058" spans="1:5" s="8" customFormat="1" x14ac:dyDescent="0.25">
      <c r="A1058" s="160"/>
      <c r="D1058" s="70"/>
      <c r="E1058" s="70"/>
    </row>
    <row r="1059" spans="1:5" s="8" customFormat="1" x14ac:dyDescent="0.25">
      <c r="A1059" s="160"/>
      <c r="D1059" s="70"/>
      <c r="E1059" s="70"/>
    </row>
    <row r="1060" spans="1:5" s="8" customFormat="1" x14ac:dyDescent="0.25">
      <c r="A1060" s="160"/>
      <c r="D1060" s="70"/>
      <c r="E1060" s="70"/>
    </row>
    <row r="1061" spans="1:5" s="8" customFormat="1" x14ac:dyDescent="0.25">
      <c r="A1061" s="160"/>
      <c r="D1061" s="70"/>
      <c r="E1061" s="70"/>
    </row>
    <row r="1062" spans="1:5" s="8" customFormat="1" x14ac:dyDescent="0.25">
      <c r="A1062" s="160"/>
      <c r="D1062" s="70"/>
      <c r="E1062" s="70"/>
    </row>
    <row r="1063" spans="1:5" s="8" customFormat="1" x14ac:dyDescent="0.25">
      <c r="A1063" s="160"/>
      <c r="D1063" s="70"/>
      <c r="E1063" s="70"/>
    </row>
    <row r="1064" spans="1:5" s="8" customFormat="1" x14ac:dyDescent="0.25">
      <c r="A1064" s="160"/>
      <c r="D1064" s="70"/>
      <c r="E1064" s="70"/>
    </row>
    <row r="1065" spans="1:5" s="8" customFormat="1" x14ac:dyDescent="0.25">
      <c r="A1065" s="160"/>
      <c r="D1065" s="70"/>
      <c r="E1065" s="70"/>
    </row>
    <row r="1066" spans="1:5" s="8" customFormat="1" x14ac:dyDescent="0.25">
      <c r="A1066" s="160"/>
      <c r="D1066" s="70"/>
      <c r="E1066" s="70"/>
    </row>
    <row r="1067" spans="1:5" s="8" customFormat="1" x14ac:dyDescent="0.25">
      <c r="A1067" s="160"/>
      <c r="D1067" s="70"/>
      <c r="E1067" s="70"/>
    </row>
    <row r="1068" spans="1:5" s="8" customFormat="1" x14ac:dyDescent="0.25">
      <c r="A1068" s="160"/>
      <c r="D1068" s="70"/>
      <c r="E1068" s="70"/>
    </row>
    <row r="1069" spans="1:5" s="8" customFormat="1" x14ac:dyDescent="0.25">
      <c r="A1069" s="160"/>
      <c r="D1069" s="70"/>
      <c r="E1069" s="70"/>
    </row>
    <row r="1070" spans="1:5" s="8" customFormat="1" x14ac:dyDescent="0.25">
      <c r="A1070" s="160"/>
      <c r="D1070" s="70"/>
      <c r="E1070" s="70"/>
    </row>
    <row r="1071" spans="1:5" s="8" customFormat="1" x14ac:dyDescent="0.25">
      <c r="A1071" s="160"/>
      <c r="D1071" s="70"/>
      <c r="E1071" s="70"/>
    </row>
    <row r="1072" spans="1:5" s="8" customFormat="1" x14ac:dyDescent="0.25">
      <c r="A1072" s="160"/>
      <c r="D1072" s="70"/>
      <c r="E1072" s="70"/>
    </row>
    <row r="1073" spans="1:5" s="8" customFormat="1" x14ac:dyDescent="0.25">
      <c r="A1073" s="160"/>
      <c r="D1073" s="70"/>
      <c r="E1073" s="70"/>
    </row>
    <row r="1074" spans="1:5" s="8" customFormat="1" x14ac:dyDescent="0.25">
      <c r="A1074" s="160"/>
      <c r="D1074" s="70"/>
      <c r="E1074" s="70"/>
    </row>
    <row r="1075" spans="1:5" s="8" customFormat="1" x14ac:dyDescent="0.25">
      <c r="A1075" s="160"/>
      <c r="D1075" s="70"/>
      <c r="E1075" s="70"/>
    </row>
    <row r="1076" spans="1:5" s="8" customFormat="1" x14ac:dyDescent="0.25">
      <c r="A1076" s="160"/>
      <c r="D1076" s="70"/>
      <c r="E1076" s="70"/>
    </row>
    <row r="1077" spans="1:5" s="8" customFormat="1" x14ac:dyDescent="0.25">
      <c r="A1077" s="160"/>
      <c r="D1077" s="70"/>
      <c r="E1077" s="70"/>
    </row>
    <row r="1078" spans="1:5" s="8" customFormat="1" x14ac:dyDescent="0.25">
      <c r="A1078" s="160"/>
      <c r="D1078" s="70"/>
      <c r="E1078" s="70"/>
    </row>
    <row r="1079" spans="1:5" s="8" customFormat="1" x14ac:dyDescent="0.25">
      <c r="A1079" s="160"/>
      <c r="D1079" s="70"/>
      <c r="E1079" s="70"/>
    </row>
    <row r="1080" spans="1:5" s="8" customFormat="1" x14ac:dyDescent="0.25">
      <c r="A1080" s="160"/>
      <c r="D1080" s="70"/>
      <c r="E1080" s="70"/>
    </row>
    <row r="1081" spans="1:5" s="8" customFormat="1" x14ac:dyDescent="0.25">
      <c r="A1081" s="160"/>
      <c r="D1081" s="70"/>
      <c r="E1081" s="70"/>
    </row>
    <row r="1082" spans="1:5" s="8" customFormat="1" x14ac:dyDescent="0.25">
      <c r="A1082" s="160"/>
      <c r="D1082" s="70"/>
      <c r="E1082" s="70"/>
    </row>
    <row r="1083" spans="1:5" s="8" customFormat="1" x14ac:dyDescent="0.25">
      <c r="A1083" s="160"/>
      <c r="D1083" s="70"/>
      <c r="E1083" s="70"/>
    </row>
    <row r="1084" spans="1:5" s="8" customFormat="1" x14ac:dyDescent="0.25">
      <c r="A1084" s="160"/>
      <c r="D1084" s="70"/>
      <c r="E1084" s="70"/>
    </row>
    <row r="1085" spans="1:5" s="8" customFormat="1" x14ac:dyDescent="0.25">
      <c r="A1085" s="160"/>
      <c r="D1085" s="70"/>
      <c r="E1085" s="70"/>
    </row>
    <row r="1086" spans="1:5" s="8" customFormat="1" x14ac:dyDescent="0.25">
      <c r="A1086" s="160"/>
      <c r="D1086" s="70"/>
      <c r="E1086" s="70"/>
    </row>
    <row r="1087" spans="1:5" s="8" customFormat="1" x14ac:dyDescent="0.25">
      <c r="A1087" s="160"/>
      <c r="D1087" s="70"/>
      <c r="E1087" s="70"/>
    </row>
    <row r="1088" spans="1:5" s="8" customFormat="1" x14ac:dyDescent="0.25">
      <c r="A1088" s="160"/>
      <c r="D1088" s="70"/>
      <c r="E1088" s="70"/>
    </row>
    <row r="1089" spans="1:5" s="8" customFormat="1" x14ac:dyDescent="0.25">
      <c r="A1089" s="160"/>
      <c r="D1089" s="70"/>
      <c r="E1089" s="70"/>
    </row>
    <row r="1090" spans="1:5" s="8" customFormat="1" x14ac:dyDescent="0.25">
      <c r="A1090" s="160"/>
      <c r="D1090" s="70"/>
      <c r="E1090" s="70"/>
    </row>
    <row r="1091" spans="1:5" s="8" customFormat="1" x14ac:dyDescent="0.25">
      <c r="A1091" s="160"/>
      <c r="D1091" s="70"/>
      <c r="E1091" s="70"/>
    </row>
    <row r="1092" spans="1:5" s="8" customFormat="1" x14ac:dyDescent="0.25">
      <c r="A1092" s="160"/>
      <c r="D1092" s="70"/>
      <c r="E1092" s="70"/>
    </row>
    <row r="1093" spans="1:5" s="8" customFormat="1" x14ac:dyDescent="0.25">
      <c r="A1093" s="160"/>
      <c r="D1093" s="70"/>
      <c r="E1093" s="70"/>
    </row>
    <row r="1094" spans="1:5" s="8" customFormat="1" x14ac:dyDescent="0.25">
      <c r="A1094" s="160"/>
      <c r="D1094" s="70"/>
      <c r="E1094" s="70"/>
    </row>
    <row r="1095" spans="1:5" s="8" customFormat="1" x14ac:dyDescent="0.25">
      <c r="A1095" s="160"/>
      <c r="D1095" s="70"/>
      <c r="E1095" s="70"/>
    </row>
    <row r="1096" spans="1:5" s="8" customFormat="1" x14ac:dyDescent="0.25">
      <c r="A1096" s="160"/>
      <c r="D1096" s="70"/>
      <c r="E1096" s="70"/>
    </row>
    <row r="1097" spans="1:5" s="8" customFormat="1" x14ac:dyDescent="0.25">
      <c r="A1097" s="160"/>
      <c r="D1097" s="70"/>
      <c r="E1097" s="70"/>
    </row>
    <row r="1098" spans="1:5" s="8" customFormat="1" x14ac:dyDescent="0.25">
      <c r="A1098" s="160"/>
      <c r="D1098" s="70"/>
      <c r="E1098" s="70"/>
    </row>
    <row r="1099" spans="1:5" s="8" customFormat="1" x14ac:dyDescent="0.25">
      <c r="A1099" s="160"/>
      <c r="D1099" s="70"/>
      <c r="E1099" s="70"/>
    </row>
    <row r="1100" spans="1:5" s="8" customFormat="1" x14ac:dyDescent="0.25">
      <c r="A1100" s="160"/>
      <c r="D1100" s="70"/>
      <c r="E1100" s="70"/>
    </row>
    <row r="1101" spans="1:5" s="8" customFormat="1" x14ac:dyDescent="0.25">
      <c r="A1101" s="160"/>
      <c r="D1101" s="70"/>
      <c r="E1101" s="70"/>
    </row>
    <row r="1102" spans="1:5" s="8" customFormat="1" x14ac:dyDescent="0.25">
      <c r="A1102" s="160"/>
      <c r="D1102" s="70"/>
      <c r="E1102" s="70"/>
    </row>
    <row r="1103" spans="1:5" s="8" customFormat="1" x14ac:dyDescent="0.25">
      <c r="A1103" s="160"/>
      <c r="D1103" s="70"/>
      <c r="E1103" s="70"/>
    </row>
    <row r="1104" spans="1:5" s="8" customFormat="1" x14ac:dyDescent="0.25">
      <c r="A1104" s="160"/>
      <c r="D1104" s="70"/>
      <c r="E1104" s="70"/>
    </row>
    <row r="1105" spans="1:5" s="8" customFormat="1" x14ac:dyDescent="0.25">
      <c r="A1105" s="160"/>
      <c r="D1105" s="70"/>
      <c r="E1105" s="70"/>
    </row>
    <row r="1106" spans="1:5" s="8" customFormat="1" x14ac:dyDescent="0.25">
      <c r="A1106" s="160"/>
      <c r="D1106" s="70"/>
      <c r="E1106" s="70"/>
    </row>
    <row r="1107" spans="1:5" s="8" customFormat="1" x14ac:dyDescent="0.25">
      <c r="A1107" s="160"/>
      <c r="D1107" s="70"/>
      <c r="E1107" s="70"/>
    </row>
    <row r="1108" spans="1:5" s="8" customFormat="1" x14ac:dyDescent="0.25">
      <c r="A1108" s="160"/>
      <c r="D1108" s="70"/>
      <c r="E1108" s="70"/>
    </row>
    <row r="1109" spans="1:5" s="8" customFormat="1" x14ac:dyDescent="0.25">
      <c r="A1109" s="160"/>
      <c r="D1109" s="70"/>
      <c r="E1109" s="70"/>
    </row>
    <row r="1110" spans="1:5" s="8" customFormat="1" x14ac:dyDescent="0.25">
      <c r="A1110" s="160"/>
      <c r="D1110" s="70"/>
      <c r="E1110" s="70"/>
    </row>
    <row r="1111" spans="1:5" s="8" customFormat="1" x14ac:dyDescent="0.25">
      <c r="A1111" s="160"/>
      <c r="D1111" s="70"/>
      <c r="E1111" s="70"/>
    </row>
    <row r="1112" spans="1:5" s="8" customFormat="1" x14ac:dyDescent="0.25">
      <c r="A1112" s="160"/>
      <c r="D1112" s="70"/>
      <c r="E1112" s="70"/>
    </row>
    <row r="1113" spans="1:5" s="8" customFormat="1" x14ac:dyDescent="0.25">
      <c r="A1113" s="160"/>
      <c r="D1113" s="70"/>
      <c r="E1113" s="70"/>
    </row>
    <row r="1114" spans="1:5" s="8" customFormat="1" x14ac:dyDescent="0.25">
      <c r="A1114" s="160"/>
      <c r="D1114" s="70"/>
      <c r="E1114" s="70"/>
    </row>
    <row r="1115" spans="1:5" s="8" customFormat="1" x14ac:dyDescent="0.25">
      <c r="A1115" s="160"/>
      <c r="D1115" s="70"/>
      <c r="E1115" s="70"/>
    </row>
    <row r="1116" spans="1:5" s="8" customFormat="1" x14ac:dyDescent="0.25">
      <c r="A1116" s="160"/>
      <c r="D1116" s="70"/>
      <c r="E1116" s="70"/>
    </row>
    <row r="1117" spans="1:5" s="8" customFormat="1" x14ac:dyDescent="0.25">
      <c r="A1117" s="160"/>
      <c r="D1117" s="70"/>
      <c r="E1117" s="70"/>
    </row>
    <row r="1118" spans="1:5" s="8" customFormat="1" x14ac:dyDescent="0.25">
      <c r="A1118" s="160"/>
      <c r="D1118" s="70"/>
      <c r="E1118" s="70"/>
    </row>
    <row r="1119" spans="1:5" s="8" customFormat="1" x14ac:dyDescent="0.25">
      <c r="A1119" s="160"/>
      <c r="D1119" s="70"/>
      <c r="E1119" s="70"/>
    </row>
    <row r="1120" spans="1:5" s="8" customFormat="1" x14ac:dyDescent="0.25">
      <c r="A1120" s="160"/>
      <c r="D1120" s="70"/>
      <c r="E1120" s="70"/>
    </row>
    <row r="1121" spans="1:5" s="8" customFormat="1" x14ac:dyDescent="0.25">
      <c r="A1121" s="160"/>
      <c r="D1121" s="70"/>
      <c r="E1121" s="70"/>
    </row>
  </sheetData>
  <sheetProtection algorithmName="SHA-512" hashValue="Z6tuqLK1mG4bhWcwPhDprH4usTPGjTdXHNAuky1hjC9BL0mi/XiOoX0OM2ZXGM0or2T+Tb0IG0YQnqPydqkunw==" saltValue="cK1OzGB0ZffNJ1FrKBqAyQ==" spinCount="100000" sheet="1" objects="1" scenarios="1"/>
  <hyperlinks>
    <hyperlink ref="A2" location="akoontan" display="🅜" xr:uid="{FC0C78D4-094E-4B11-A83B-489709213F84}"/>
  </hyperlinks>
  <pageMargins left="0.7" right="0.7" top="0.75" bottom="0.75" header="0.3" footer="0.3"/>
  <pageSetup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2435C-1031-4B46-8AE1-32E21BCB058C}">
  <sheetPr codeName="Sheet51">
    <pageSetUpPr fitToPage="1"/>
  </sheetPr>
  <dimension ref="A1:O5"/>
  <sheetViews>
    <sheetView showGridLines="0" workbookViewId="0">
      <pane ySplit="5" topLeftCell="A6" activePane="bottomLeft" state="frozen"/>
      <selection activeCell="E2" sqref="E2"/>
      <selection pane="bottomLeft" activeCell="E8" sqref="E8"/>
    </sheetView>
  </sheetViews>
  <sheetFormatPr defaultColWidth="9.140625" defaultRowHeight="15" x14ac:dyDescent="0.25"/>
  <cols>
    <col min="1" max="1" width="5.7109375" style="142" customWidth="1"/>
    <col min="2" max="2" width="48.140625" style="1" bestFit="1" customWidth="1"/>
    <col min="3" max="7" width="15.7109375" style="1" customWidth="1"/>
    <col min="8" max="11" width="9.140625" style="1"/>
    <col min="12" max="12" width="15.42578125" style="155" hidden="1" customWidth="1"/>
    <col min="13" max="13" width="11.7109375" style="1" hidden="1" customWidth="1"/>
    <col min="14" max="14" width="11.140625" style="1" hidden="1" customWidth="1"/>
    <col min="15" max="15" width="14.7109375" style="1" hidden="1" customWidth="1"/>
    <col min="16" max="16384" width="9.140625" style="1"/>
  </cols>
  <sheetData>
    <row r="1" spans="1:12" s="96" customFormat="1" ht="5.0999999999999996" customHeight="1" x14ac:dyDescent="0.25">
      <c r="A1" s="141"/>
      <c r="B1" s="107"/>
      <c r="D1" s="101"/>
      <c r="L1" s="156"/>
    </row>
    <row r="2" spans="1:12" s="257" customFormat="1" ht="24.95" customHeight="1" x14ac:dyDescent="0.25">
      <c r="A2" s="253" t="s">
        <v>258</v>
      </c>
      <c r="B2" s="254" t="s">
        <v>105</v>
      </c>
      <c r="C2" s="272"/>
      <c r="D2" s="273"/>
      <c r="L2" s="276"/>
    </row>
    <row r="3" spans="1:12" s="257" customFormat="1" ht="5.0999999999999996" customHeight="1" x14ac:dyDescent="0.25">
      <c r="A3" s="274"/>
      <c r="B3" s="275"/>
      <c r="D3" s="262"/>
      <c r="L3" s="276"/>
    </row>
    <row r="4" spans="1:12" s="77" customFormat="1" ht="5.0999999999999996" customHeight="1" x14ac:dyDescent="0.25">
      <c r="A4" s="141"/>
      <c r="B4" s="92"/>
      <c r="D4" s="82"/>
      <c r="L4" s="156"/>
    </row>
    <row r="5" spans="1:12" ht="5.0999999999999996" customHeight="1" x14ac:dyDescent="0.25"/>
  </sheetData>
  <sheetProtection algorithmName="SHA-512" hashValue="23IwHCVGzLgNFKmunqVRuZavW5QNZC8Y47spUsozetL7bphV3r/QpijL+3U6I0YzL2ZOUjXLECEx43ghqXvRKw==" saltValue="DQOQG3gXgekJe+9nVwWc5A==" spinCount="100000" sheet="1" objects="1" scenarios="1"/>
  <hyperlinks>
    <hyperlink ref="A2" location="akoontan" display="🅜" xr:uid="{AA747C6A-759D-4C23-8DF5-577197993070}"/>
  </hyperlinks>
  <pageMargins left="0.45" right="0.45" top="0.5" bottom="0.5" header="0.3" footer="0.3"/>
  <pageSetup paperSize="9" scale="99" fitToHeight="0" orientation="portrait" horizontalDpi="1200" verticalDpi="1200"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56"/>
  <dimension ref="A1:AB5"/>
  <sheetViews>
    <sheetView showGridLines="0" workbookViewId="0">
      <pane ySplit="4" topLeftCell="A5" activePane="bottomLeft" state="frozen"/>
      <selection pane="bottomLeft" activeCell="D2" sqref="D2"/>
    </sheetView>
  </sheetViews>
  <sheetFormatPr defaultColWidth="8.85546875" defaultRowHeight="15" x14ac:dyDescent="0.25"/>
  <cols>
    <col min="1" max="1" width="5.7109375" style="47" customWidth="1"/>
    <col min="2" max="2" width="8" style="8" customWidth="1"/>
    <col min="3" max="3" width="25.85546875" style="8" customWidth="1"/>
    <col min="4" max="4" width="17.42578125" style="70" customWidth="1"/>
    <col min="5" max="5" width="19.5703125" style="8" customWidth="1"/>
    <col min="6" max="6" width="1.140625" style="18" hidden="1" customWidth="1"/>
    <col min="7" max="18" width="19.5703125" style="8" customWidth="1"/>
    <col min="19" max="19" width="8.85546875" style="8" customWidth="1"/>
    <col min="20" max="26" width="8.85546875" style="8" hidden="1" customWidth="1"/>
    <col min="27" max="28" width="0" style="8" hidden="1"/>
    <col min="29" max="16384" width="8.85546875" style="18"/>
  </cols>
  <sheetData>
    <row r="1" spans="1:20" s="100" customFormat="1" ht="5.0999999999999996" customHeight="1" x14ac:dyDescent="0.25">
      <c r="A1" s="89"/>
      <c r="D1" s="108"/>
    </row>
    <row r="2" spans="1:20" s="259" customFormat="1" ht="24.95" customHeight="1" x14ac:dyDescent="0.25">
      <c r="A2" s="253" t="s">
        <v>258</v>
      </c>
      <c r="B2" s="254" t="s">
        <v>271</v>
      </c>
      <c r="D2" s="278"/>
      <c r="F2" s="279"/>
      <c r="G2" s="280"/>
      <c r="H2" s="279"/>
      <c r="I2" s="279"/>
      <c r="J2" s="279"/>
      <c r="K2" s="279"/>
      <c r="L2" s="279"/>
      <c r="M2" s="279"/>
      <c r="N2" s="279"/>
      <c r="O2" s="279"/>
      <c r="P2" s="279"/>
      <c r="Q2" s="279"/>
      <c r="R2" s="279"/>
      <c r="S2" s="279"/>
      <c r="T2" s="279"/>
    </row>
    <row r="3" spans="1:20" s="259" customFormat="1" ht="5.0999999999999996" customHeight="1" x14ac:dyDescent="0.25">
      <c r="A3" s="281"/>
      <c r="D3" s="278"/>
      <c r="F3" s="279"/>
      <c r="G3" s="279"/>
      <c r="H3" s="279"/>
      <c r="I3" s="279"/>
      <c r="J3" s="279"/>
      <c r="K3" s="279"/>
      <c r="L3" s="279"/>
      <c r="M3" s="279"/>
      <c r="N3" s="279"/>
      <c r="O3" s="279"/>
      <c r="P3" s="279"/>
      <c r="Q3" s="279"/>
      <c r="R3" s="279"/>
      <c r="S3" s="279"/>
      <c r="T3" s="279"/>
    </row>
    <row r="4" spans="1:20" s="80" customFormat="1" ht="5.0999999999999996" customHeight="1" x14ac:dyDescent="0.25">
      <c r="A4" s="89"/>
      <c r="D4" s="91"/>
      <c r="F4" s="90"/>
      <c r="G4" s="90"/>
      <c r="H4" s="90"/>
      <c r="I4" s="90"/>
      <c r="J4" s="90"/>
      <c r="K4" s="90"/>
      <c r="L4" s="90"/>
      <c r="M4" s="90"/>
      <c r="N4" s="90"/>
      <c r="O4" s="90"/>
      <c r="P4" s="90"/>
      <c r="Q4" s="90"/>
      <c r="R4" s="90"/>
      <c r="S4" s="90"/>
      <c r="T4" s="90"/>
    </row>
    <row r="5" spans="1:20" s="8" customFormat="1" ht="5.0999999999999996" customHeight="1" x14ac:dyDescent="0.25">
      <c r="A5" s="47"/>
      <c r="D5" s="70"/>
      <c r="F5" s="18"/>
      <c r="G5" s="18"/>
      <c r="H5" s="18"/>
      <c r="I5" s="18"/>
      <c r="J5" s="18"/>
      <c r="K5" s="18"/>
      <c r="L5" s="18"/>
      <c r="M5" s="18"/>
      <c r="N5" s="18"/>
      <c r="O5" s="18"/>
      <c r="P5" s="18"/>
      <c r="Q5" s="18"/>
      <c r="R5" s="18"/>
      <c r="S5" s="18"/>
      <c r="T5" s="18"/>
    </row>
  </sheetData>
  <sheetProtection algorithmName="SHA-512" hashValue="DP3d+fqECaVzUK2EY5HHzFoqAo0QpF3YSsdzDDjaPIYV1Z1X6sfWYmh6xngTrGiHWXW0N9Y3XNnzaCkP+krVtw==" saltValue="sosw5D0iaCf5vngLFiuzzw==" spinCount="100000" sheet="1" objects="1" scenarios="1"/>
  <hyperlinks>
    <hyperlink ref="A2" location="akoontan" display="🅜" xr:uid="{1D4CAD13-0F72-4ACC-AFE8-C7E56EB5B973}"/>
  </hyperlink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45575-0FA0-4809-9988-809BB51D34CA}">
  <sheetPr codeName="Sheet57"/>
  <dimension ref="A1:K5"/>
  <sheetViews>
    <sheetView showGridLines="0" workbookViewId="0">
      <pane ySplit="4" topLeftCell="A5" activePane="bottomLeft" state="frozen"/>
      <selection pane="bottomLeft" activeCell="E2" sqref="E2"/>
    </sheetView>
  </sheetViews>
  <sheetFormatPr defaultColWidth="9.140625" defaultRowHeight="15" x14ac:dyDescent="0.25"/>
  <cols>
    <col min="1" max="1" width="5.7109375" style="142" customWidth="1"/>
    <col min="2" max="2" width="43.85546875" style="1" customWidth="1"/>
    <col min="3" max="14" width="15.7109375" style="1" customWidth="1"/>
    <col min="15" max="16384" width="9.140625" style="1"/>
  </cols>
  <sheetData>
    <row r="1" spans="1:11" s="96" customFormat="1" ht="5.0999999999999996" customHeight="1" x14ac:dyDescent="0.25">
      <c r="A1" s="141"/>
      <c r="B1" s="107"/>
      <c r="D1" s="101"/>
      <c r="E1" s="97"/>
      <c r="G1" s="97"/>
      <c r="H1" s="102"/>
      <c r="I1" s="102"/>
      <c r="J1" s="102"/>
    </row>
    <row r="2" spans="1:11" s="257" customFormat="1" ht="24.95" customHeight="1" x14ac:dyDescent="0.25">
      <c r="A2" s="253" t="s">
        <v>258</v>
      </c>
      <c r="B2" s="254" t="s">
        <v>1411</v>
      </c>
      <c r="C2" s="272"/>
      <c r="D2" s="273"/>
      <c r="E2" s="272"/>
      <c r="F2" s="272"/>
      <c r="G2" s="272"/>
      <c r="H2" s="272"/>
      <c r="I2" s="272"/>
      <c r="J2" s="272"/>
      <c r="K2" s="272"/>
    </row>
    <row r="3" spans="1:11" s="257" customFormat="1" ht="5.0999999999999996" customHeight="1" x14ac:dyDescent="0.25">
      <c r="A3" s="274"/>
      <c r="B3" s="275"/>
      <c r="D3" s="262"/>
      <c r="E3" s="256"/>
      <c r="G3" s="256"/>
      <c r="H3" s="263"/>
      <c r="I3" s="263"/>
      <c r="J3" s="263"/>
    </row>
    <row r="4" spans="1:11" s="77" customFormat="1" ht="5.0999999999999996" customHeight="1" x14ac:dyDescent="0.25">
      <c r="A4" s="141"/>
      <c r="B4" s="92"/>
      <c r="D4" s="82"/>
      <c r="E4" s="78"/>
      <c r="G4" s="78"/>
      <c r="H4" s="83"/>
      <c r="I4" s="83"/>
      <c r="J4" s="83"/>
    </row>
    <row r="5" spans="1:11" ht="5.0999999999999996" customHeight="1" x14ac:dyDescent="0.25"/>
  </sheetData>
  <sheetProtection algorithmName="SHA-512" hashValue="MYGe33HeXMJ+AmSCiEAKOiRVZk/iMOSk+7uBlOpXNCqU2siOOlF0XhII7DNSZiSIyEfY+Q+3rs6eSoy6WWM/nA==" saltValue="y7aGF7IBO3afQBpt9g4TrA==" spinCount="100000" sheet="1" objects="1" scenarios="1"/>
  <hyperlinks>
    <hyperlink ref="A2" location="akoontan" display="🅜" xr:uid="{AC131CCE-9733-474B-ABCC-C106B813FAB1}"/>
  </hyperlinks>
  <pageMargins left="0.45" right="0.45" top="0.5" bottom="0.5" header="0.3" footer="0.3"/>
  <pageSetup paperSize="9" scale="95" orientation="landscape" horizontalDpi="1200" verticalDpi="1200"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4875D-118A-470D-B1BE-A494D49834EE}">
  <sheetPr codeName="Sheet58">
    <pageSetUpPr fitToPage="1"/>
  </sheetPr>
  <dimension ref="A1:N7"/>
  <sheetViews>
    <sheetView showGridLines="0" workbookViewId="0">
      <pane ySplit="7" topLeftCell="A8" activePane="bottomLeft" state="frozen"/>
      <selection activeCell="A2" sqref="A2"/>
      <selection pane="bottomLeft" activeCell="E2" sqref="E2"/>
    </sheetView>
  </sheetViews>
  <sheetFormatPr defaultColWidth="9.140625" defaultRowHeight="15" x14ac:dyDescent="0.25"/>
  <cols>
    <col min="1" max="1" width="5.7109375" style="142" customWidth="1"/>
    <col min="2" max="2" width="48.140625" style="1" bestFit="1" customWidth="1"/>
    <col min="3" max="6" width="15.7109375" style="1" customWidth="1"/>
    <col min="7" max="7" width="14.28515625" style="1" bestFit="1" customWidth="1"/>
    <col min="8" max="8" width="15.7109375" style="1" bestFit="1" customWidth="1"/>
    <col min="9" max="10" width="9.140625" style="1"/>
    <col min="11" max="11" width="15.42578125" style="155" hidden="1" customWidth="1"/>
    <col min="12" max="12" width="11.7109375" style="1" hidden="1" customWidth="1"/>
    <col min="13" max="13" width="0" style="1" hidden="1" customWidth="1"/>
    <col min="14" max="14" width="14.7109375" style="1" hidden="1" customWidth="1"/>
    <col min="15" max="16384" width="9.140625" style="1"/>
  </cols>
  <sheetData>
    <row r="1" spans="1:11" s="96" customFormat="1" ht="5.0999999999999996" customHeight="1" x14ac:dyDescent="0.25">
      <c r="A1" s="141"/>
      <c r="B1" s="107"/>
      <c r="D1" s="101"/>
      <c r="K1" s="156"/>
    </row>
    <row r="2" spans="1:11" s="257" customFormat="1" ht="24.95" customHeight="1" x14ac:dyDescent="0.25">
      <c r="A2" s="253" t="s">
        <v>258</v>
      </c>
      <c r="B2" s="254" t="s">
        <v>1411</v>
      </c>
      <c r="C2" s="272"/>
      <c r="D2" s="273"/>
      <c r="K2" s="276"/>
    </row>
    <row r="3" spans="1:11" s="257" customFormat="1" ht="5.0999999999999996" customHeight="1" x14ac:dyDescent="0.25">
      <c r="A3" s="274"/>
      <c r="B3" s="275"/>
      <c r="D3" s="262"/>
      <c r="K3" s="276"/>
    </row>
    <row r="4" spans="1:11" s="77" customFormat="1" ht="5.0999999999999996" customHeight="1" x14ac:dyDescent="0.25">
      <c r="A4" s="141"/>
      <c r="B4" s="92"/>
      <c r="D4" s="82"/>
      <c r="K4" s="156"/>
    </row>
    <row r="5" spans="1:11" ht="5.0999999999999996" customHeight="1" x14ac:dyDescent="0.25"/>
    <row r="6" spans="1:11" x14ac:dyDescent="0.25">
      <c r="A6" s="142">
        <f>IF(C6="Ya",1,0)</f>
        <v>0</v>
      </c>
      <c r="B6" s="401" t="s">
        <v>287</v>
      </c>
      <c r="C6" s="58" t="s">
        <v>103</v>
      </c>
    </row>
    <row r="7" spans="1:11" ht="5.0999999999999996" customHeight="1" x14ac:dyDescent="0.25"/>
  </sheetData>
  <sheetProtection algorithmName="SHA-512" hashValue="nZg0JxBS4Nttaa/Z5P74MqqzewkqfyZhH8Nnqg8Dc1FxJWqHfDETwZXIC1F/+aT/IPYBDlTQbdNcrK36UbvtFw==" saltValue="OTDblW/ywBD+WtHkWd8yeg==" spinCount="100000" sheet="1" objects="1" scenarios="1"/>
  <dataValidations count="1">
    <dataValidation type="list" allowBlank="1" showInputMessage="1" showErrorMessage="1" sqref="C6" xr:uid="{9D4677F3-36E1-4BB6-992E-E2DC489675AE}">
      <formula1>"Ya, Tidak"</formula1>
    </dataValidation>
  </dataValidations>
  <hyperlinks>
    <hyperlink ref="A2" location="akoontan" display="🅜" xr:uid="{35281867-B9C8-40B4-AFB3-BD792F578EC1}"/>
  </hyperlinks>
  <pageMargins left="0.45" right="0.45" top="0.5" bottom="0.5" header="0.3" footer="0.3"/>
  <pageSetup paperSize="9" scale="58" fitToHeight="0" orientation="portrait" horizontalDpi="1200" verticalDpi="1200"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A56AA-754E-4F7F-BBA3-2CC23F72C451}">
  <sheetPr codeName="Sheet20">
    <pageSetUpPr fitToPage="1"/>
  </sheetPr>
  <dimension ref="A1:V5"/>
  <sheetViews>
    <sheetView showGridLines="0" workbookViewId="0">
      <pane ySplit="5" topLeftCell="A6" activePane="bottomLeft" state="frozen"/>
      <selection activeCell="H2" sqref="H2"/>
      <selection pane="bottomLeft" activeCell="H2" sqref="H2"/>
    </sheetView>
  </sheetViews>
  <sheetFormatPr defaultColWidth="9.140625" defaultRowHeight="15" x14ac:dyDescent="0.25"/>
  <cols>
    <col min="1" max="1" width="5.7109375" style="142" customWidth="1"/>
    <col min="2" max="2" width="5.7109375" style="142" hidden="1" customWidth="1"/>
    <col min="3" max="3" width="42" style="1" customWidth="1"/>
    <col min="4" max="8" width="15.7109375" style="1" customWidth="1"/>
    <col min="9" max="9" width="9.140625" style="155"/>
    <col min="10" max="11" width="5.7109375" style="155" hidden="1" customWidth="1"/>
    <col min="12" max="12" width="42" style="155" hidden="1" customWidth="1"/>
    <col min="13" max="15" width="15.7109375" style="155" hidden="1" customWidth="1"/>
    <col min="16" max="16" width="10.85546875" style="155" hidden="1" customWidth="1"/>
    <col min="17" max="17" width="9.5703125" style="348" hidden="1" customWidth="1"/>
    <col min="18" max="18" width="23.42578125" style="155" hidden="1" customWidth="1"/>
    <col min="19" max="19" width="5.42578125" style="348" hidden="1" customWidth="1"/>
    <col min="20" max="20" width="0" style="155" hidden="1" customWidth="1"/>
    <col min="21" max="21" width="15.42578125" style="155" hidden="1" customWidth="1"/>
    <col min="22" max="22" width="9.140625" style="155"/>
    <col min="23" max="16384" width="9.140625" style="1"/>
  </cols>
  <sheetData>
    <row r="1" spans="1:22" s="96" customFormat="1" ht="5.0999999999999996" customHeight="1" x14ac:dyDescent="0.25">
      <c r="A1" s="141"/>
      <c r="B1" s="141"/>
      <c r="C1" s="107"/>
      <c r="E1" s="101"/>
      <c r="F1" s="97"/>
      <c r="I1" s="156"/>
      <c r="J1" s="156"/>
      <c r="K1" s="156"/>
      <c r="L1" s="344"/>
      <c r="M1" s="156"/>
      <c r="N1" s="413"/>
      <c r="O1" s="156"/>
      <c r="P1" s="156"/>
      <c r="Q1" s="345"/>
      <c r="R1" s="156"/>
      <c r="S1" s="345"/>
      <c r="T1" s="156"/>
      <c r="U1" s="156"/>
      <c r="V1" s="156"/>
    </row>
    <row r="2" spans="1:22" s="257" customFormat="1" ht="24.95" customHeight="1" x14ac:dyDescent="0.25">
      <c r="A2" s="253" t="s">
        <v>258</v>
      </c>
      <c r="B2" s="253"/>
      <c r="C2" s="254" t="s">
        <v>420</v>
      </c>
      <c r="D2" s="272"/>
      <c r="E2" s="273"/>
      <c r="F2" s="272"/>
      <c r="I2" s="276"/>
      <c r="J2" s="276"/>
      <c r="K2" s="276"/>
      <c r="L2" s="276"/>
      <c r="M2" s="276"/>
      <c r="N2" s="276"/>
      <c r="O2" s="276"/>
      <c r="P2" s="276"/>
      <c r="Q2" s="276"/>
      <c r="R2" s="276"/>
      <c r="S2" s="276"/>
      <c r="T2" s="276"/>
      <c r="U2" s="276"/>
      <c r="V2" s="276"/>
    </row>
    <row r="3" spans="1:22" s="257" customFormat="1" ht="5.0999999999999996" customHeight="1" x14ac:dyDescent="0.25">
      <c r="A3" s="274"/>
      <c r="B3" s="274"/>
      <c r="C3" s="275"/>
      <c r="E3" s="262"/>
      <c r="F3" s="256"/>
      <c r="I3" s="276"/>
      <c r="J3" s="276"/>
      <c r="K3" s="276"/>
      <c r="L3" s="346"/>
      <c r="M3" s="276"/>
      <c r="N3" s="414"/>
      <c r="O3" s="276"/>
      <c r="P3" s="276"/>
      <c r="Q3" s="347"/>
      <c r="R3" s="276"/>
      <c r="S3" s="347"/>
      <c r="T3" s="276"/>
      <c r="U3" s="276"/>
      <c r="V3" s="276"/>
    </row>
    <row r="4" spans="1:22" s="77" customFormat="1" ht="5.0999999999999996" customHeight="1" x14ac:dyDescent="0.25">
      <c r="A4" s="141"/>
      <c r="B4" s="141"/>
      <c r="C4" s="92"/>
      <c r="E4" s="82"/>
      <c r="F4" s="78"/>
      <c r="I4" s="156"/>
      <c r="J4" s="156"/>
      <c r="K4" s="156"/>
      <c r="L4" s="344"/>
      <c r="M4" s="156"/>
      <c r="N4" s="413"/>
      <c r="O4" s="156"/>
      <c r="P4" s="156"/>
      <c r="Q4" s="345"/>
      <c r="R4" s="156"/>
      <c r="S4" s="345"/>
      <c r="T4" s="156"/>
      <c r="U4" s="156"/>
      <c r="V4" s="156"/>
    </row>
    <row r="5" spans="1:22" ht="5.0999999999999996" customHeight="1" x14ac:dyDescent="0.25"/>
  </sheetData>
  <sheetProtection algorithmName="SHA-512" hashValue="D6Mg1y+AKbOOKZtw7CJeKvysoXokp4cqgouqV7ODzjTdgw278ZMX/tkj2sRwx0vfAb1lfrF8b99S2dEC10tkLQ==" saltValue="b9kRaN/5B1ZkGcPvEXM3ug==" spinCount="100000" sheet="1" objects="1" scenarios="1"/>
  <hyperlinks>
    <hyperlink ref="A2" location="akoontan" display="🅜" xr:uid="{E91B289B-D278-42D1-ADB1-3A32C45A3A2A}"/>
  </hyperlinks>
  <pageMargins left="0.45" right="0.45" top="0.5" bottom="0.5" header="0.3" footer="0.3"/>
  <pageSetup paperSize="9" fitToHeight="0"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D485-1B8E-46EC-8093-68715DEBE662}">
  <sheetPr codeName="Sheet4"/>
  <dimension ref="A1:T366"/>
  <sheetViews>
    <sheetView showGridLines="0" workbookViewId="0">
      <pane ySplit="7" topLeftCell="A8" activePane="bottomLeft" state="frozen"/>
      <selection activeCell="A2" sqref="A2"/>
      <selection pane="bottomLeft" activeCell="E10" sqref="E10"/>
    </sheetView>
  </sheetViews>
  <sheetFormatPr defaultColWidth="9.140625" defaultRowHeight="15" x14ac:dyDescent="0.25"/>
  <cols>
    <col min="1" max="1" width="5.7109375" style="25" customWidth="1"/>
    <col min="2" max="2" width="9.85546875" style="25" customWidth="1"/>
    <col min="3" max="3" width="13.5703125" style="10" customWidth="1"/>
    <col min="4" max="4" width="45.85546875" style="10" customWidth="1"/>
    <col min="5" max="6" width="9.140625" style="8"/>
    <col min="7" max="7" width="39" style="8" bestFit="1" customWidth="1"/>
    <col min="8" max="8" width="19.42578125" style="8" bestFit="1" customWidth="1"/>
    <col min="9" max="16384" width="9.140625" style="8"/>
  </cols>
  <sheetData>
    <row r="1" spans="1:20" s="96" customFormat="1" ht="5.0999999999999996" customHeight="1" x14ac:dyDescent="0.25">
      <c r="A1" s="94"/>
      <c r="B1" s="94"/>
    </row>
    <row r="2" spans="1:20" s="257" customFormat="1" ht="24.95" customHeight="1" x14ac:dyDescent="0.25">
      <c r="A2" s="253" t="s">
        <v>258</v>
      </c>
      <c r="B2" s="254" t="s">
        <v>418</v>
      </c>
    </row>
    <row r="3" spans="1:20" s="257" customFormat="1" ht="5.0999999999999996" customHeight="1" x14ac:dyDescent="0.25">
      <c r="A3" s="277"/>
      <c r="B3" s="277"/>
    </row>
    <row r="4" spans="1:20" s="77" customFormat="1" ht="5.0999999999999996" customHeight="1" x14ac:dyDescent="0.25">
      <c r="A4" s="94"/>
      <c r="B4" s="94"/>
    </row>
    <row r="5" spans="1:20" s="10" customFormat="1" ht="5.0999999999999996" customHeight="1" x14ac:dyDescent="0.25">
      <c r="A5" s="25"/>
      <c r="B5" s="25"/>
    </row>
    <row r="6" spans="1:20" s="6" customFormat="1" ht="30" customHeight="1" x14ac:dyDescent="0.25">
      <c r="A6" s="25"/>
      <c r="B6" s="354" t="s">
        <v>0</v>
      </c>
      <c r="C6" s="354" t="s">
        <v>1199</v>
      </c>
      <c r="D6" s="355" t="s">
        <v>1200</v>
      </c>
      <c r="E6" s="17"/>
      <c r="F6" s="17"/>
      <c r="G6" s="17"/>
      <c r="H6" s="17"/>
      <c r="I6" s="17"/>
      <c r="J6" s="17"/>
      <c r="K6" s="17"/>
      <c r="L6" s="17"/>
      <c r="M6" s="17"/>
      <c r="N6" s="17"/>
      <c r="O6" s="17"/>
      <c r="P6" s="17"/>
      <c r="Q6" s="17"/>
      <c r="R6" s="17"/>
      <c r="S6" s="17"/>
      <c r="T6" s="17"/>
    </row>
    <row r="7" spans="1:20" s="6" customFormat="1" ht="20.100000000000001" customHeight="1" x14ac:dyDescent="0.25">
      <c r="A7" s="25"/>
      <c r="B7" s="354"/>
      <c r="C7" s="354"/>
      <c r="D7" s="355"/>
      <c r="E7" s="17"/>
      <c r="F7" s="17"/>
      <c r="G7" s="17"/>
      <c r="H7" s="17"/>
      <c r="I7" s="17"/>
      <c r="J7" s="17"/>
      <c r="K7" s="17"/>
      <c r="L7" s="17"/>
      <c r="M7" s="17"/>
      <c r="N7" s="17"/>
      <c r="O7" s="17"/>
      <c r="P7" s="17"/>
      <c r="Q7" s="17"/>
      <c r="R7" s="17"/>
      <c r="S7" s="17"/>
      <c r="T7" s="17"/>
    </row>
    <row r="8" spans="1:20" s="10" customFormat="1" ht="23.25" x14ac:dyDescent="0.25">
      <c r="A8" s="61"/>
      <c r="B8" s="379">
        <v>0</v>
      </c>
      <c r="C8" s="362" t="s">
        <v>1198</v>
      </c>
      <c r="D8" s="365"/>
    </row>
    <row r="9" spans="1:20" x14ac:dyDescent="0.25">
      <c r="A9" s="25" t="str">
        <f>IF(C9&lt;&gt;"",C9&amp;" - "&amp;D9,"")</f>
        <v/>
      </c>
      <c r="B9" s="145">
        <f>IF(C9&lt;&gt;"",B8+1,B8)</f>
        <v>0</v>
      </c>
      <c r="C9" s="292"/>
      <c r="D9" s="274" t="s">
        <v>6</v>
      </c>
    </row>
    <row r="10" spans="1:20" x14ac:dyDescent="0.25">
      <c r="A10" s="25" t="str">
        <f t="shared" ref="A10:A73" si="0">IF(C10&lt;&gt;"",C10&amp;" - "&amp;D10,"")</f>
        <v/>
      </c>
      <c r="B10" s="75">
        <f t="shared" ref="B10:B73" si="1">IF(C10&lt;&gt;"",B9+1,B9)</f>
        <v>0</v>
      </c>
      <c r="C10" s="366"/>
      <c r="D10" s="371" t="s">
        <v>549</v>
      </c>
    </row>
    <row r="11" spans="1:20" x14ac:dyDescent="0.25">
      <c r="A11" s="25" t="str">
        <f t="shared" si="0"/>
        <v/>
      </c>
      <c r="B11" s="145">
        <f t="shared" si="1"/>
        <v>0</v>
      </c>
      <c r="C11" s="200"/>
      <c r="D11" s="201" t="s">
        <v>548</v>
      </c>
    </row>
    <row r="12" spans="1:20" x14ac:dyDescent="0.25">
      <c r="A12" s="25" t="str">
        <f t="shared" si="0"/>
        <v>1110 - CASH - Petty Cash</v>
      </c>
      <c r="B12" s="145">
        <f t="shared" si="1"/>
        <v>1</v>
      </c>
      <c r="C12" s="58">
        <v>1110</v>
      </c>
      <c r="D12" s="113" t="s">
        <v>550</v>
      </c>
    </row>
    <row r="13" spans="1:20" x14ac:dyDescent="0.25">
      <c r="A13" s="25" t="str">
        <f t="shared" si="0"/>
        <v>1120 - CASH - Operating Account</v>
      </c>
      <c r="B13" s="145">
        <f t="shared" si="1"/>
        <v>2</v>
      </c>
      <c r="C13" s="58">
        <v>1120</v>
      </c>
      <c r="D13" s="113" t="s">
        <v>551</v>
      </c>
    </row>
    <row r="14" spans="1:20" x14ac:dyDescent="0.25">
      <c r="A14" s="25" t="str">
        <f t="shared" si="0"/>
        <v>1130 - CASH - Savings Account</v>
      </c>
      <c r="B14" s="145">
        <f t="shared" si="1"/>
        <v>3</v>
      </c>
      <c r="C14" s="58">
        <v>1130</v>
      </c>
      <c r="D14" s="113" t="s">
        <v>552</v>
      </c>
    </row>
    <row r="15" spans="1:20" x14ac:dyDescent="0.25">
      <c r="A15" s="25" t="str">
        <f t="shared" si="0"/>
        <v>1140 - CASH - Savings Account 2</v>
      </c>
      <c r="B15" s="145">
        <f t="shared" si="1"/>
        <v>4</v>
      </c>
      <c r="C15" s="58">
        <v>1140</v>
      </c>
      <c r="D15" s="113" t="s">
        <v>553</v>
      </c>
    </row>
    <row r="16" spans="1:20" x14ac:dyDescent="0.25">
      <c r="A16" s="25" t="str">
        <f t="shared" si="0"/>
        <v/>
      </c>
      <c r="B16" s="145">
        <f t="shared" si="1"/>
        <v>4</v>
      </c>
      <c r="C16" s="58"/>
      <c r="D16" s="113"/>
    </row>
    <row r="17" spans="1:4" x14ac:dyDescent="0.25">
      <c r="A17" s="25" t="str">
        <f t="shared" si="0"/>
        <v/>
      </c>
      <c r="B17" s="145">
        <f t="shared" si="1"/>
        <v>4</v>
      </c>
      <c r="C17" s="58"/>
      <c r="D17" s="113"/>
    </row>
    <row r="18" spans="1:4" x14ac:dyDescent="0.25">
      <c r="A18" s="25" t="str">
        <f t="shared" si="0"/>
        <v/>
      </c>
      <c r="B18" s="145">
        <f t="shared" si="1"/>
        <v>4</v>
      </c>
      <c r="C18" s="58"/>
      <c r="D18" s="113"/>
    </row>
    <row r="19" spans="1:4" x14ac:dyDescent="0.25">
      <c r="A19" s="25" t="str">
        <f t="shared" si="0"/>
        <v/>
      </c>
      <c r="B19" s="145">
        <f t="shared" si="1"/>
        <v>4</v>
      </c>
      <c r="C19" s="58"/>
      <c r="D19" s="113"/>
    </row>
    <row r="20" spans="1:4" x14ac:dyDescent="0.25">
      <c r="A20" s="25" t="str">
        <f t="shared" si="0"/>
        <v/>
      </c>
      <c r="B20" s="145">
        <f t="shared" si="1"/>
        <v>4</v>
      </c>
      <c r="C20" s="58"/>
      <c r="D20" s="113"/>
    </row>
    <row r="21" spans="1:4" x14ac:dyDescent="0.25">
      <c r="A21" s="25" t="str">
        <f t="shared" si="0"/>
        <v/>
      </c>
      <c r="B21" s="145">
        <f t="shared" si="1"/>
        <v>4</v>
      </c>
      <c r="C21" s="58"/>
      <c r="D21" s="113"/>
    </row>
    <row r="22" spans="1:4" x14ac:dyDescent="0.25">
      <c r="A22" s="25" t="str">
        <f t="shared" si="0"/>
        <v/>
      </c>
      <c r="B22" s="145">
        <f t="shared" si="1"/>
        <v>4</v>
      </c>
      <c r="C22" s="58"/>
      <c r="D22" s="113"/>
    </row>
    <row r="23" spans="1:4" x14ac:dyDescent="0.25">
      <c r="A23" s="25" t="str">
        <f t="shared" si="0"/>
        <v>1450 - BONDS and SECURITIES</v>
      </c>
      <c r="B23" s="145">
        <f t="shared" si="1"/>
        <v>5</v>
      </c>
      <c r="C23" s="58">
        <v>1450</v>
      </c>
      <c r="D23" s="113" t="s">
        <v>564</v>
      </c>
    </row>
    <row r="24" spans="1:4" x14ac:dyDescent="0.25">
      <c r="A24" s="25" t="str">
        <f t="shared" si="0"/>
        <v/>
      </c>
      <c r="B24" s="145">
        <f t="shared" si="1"/>
        <v>5</v>
      </c>
      <c r="C24" s="58"/>
      <c r="D24" s="113"/>
    </row>
    <row r="25" spans="1:4" x14ac:dyDescent="0.25">
      <c r="A25" s="25" t="str">
        <f t="shared" si="0"/>
        <v>1200 - RECEIVABLES</v>
      </c>
      <c r="B25" s="75">
        <f t="shared" si="1"/>
        <v>6</v>
      </c>
      <c r="C25" s="147">
        <v>1200</v>
      </c>
      <c r="D25" s="216" t="s">
        <v>563</v>
      </c>
    </row>
    <row r="26" spans="1:4" x14ac:dyDescent="0.25">
      <c r="A26" s="25" t="str">
        <f t="shared" si="0"/>
        <v>1210 - Account Receivables</v>
      </c>
      <c r="B26" s="75">
        <f t="shared" si="1"/>
        <v>7</v>
      </c>
      <c r="C26" s="36">
        <v>1210</v>
      </c>
      <c r="D26" s="217" t="s">
        <v>554</v>
      </c>
    </row>
    <row r="27" spans="1:4" x14ac:dyDescent="0.25">
      <c r="A27" s="25" t="str">
        <f t="shared" si="0"/>
        <v>1220 - Account Receivables - Employee</v>
      </c>
      <c r="B27" s="75">
        <f t="shared" si="1"/>
        <v>8</v>
      </c>
      <c r="C27" s="36">
        <v>1220</v>
      </c>
      <c r="D27" s="217" t="s">
        <v>555</v>
      </c>
    </row>
    <row r="28" spans="1:4" x14ac:dyDescent="0.25">
      <c r="A28" s="25" t="str">
        <f t="shared" si="0"/>
        <v/>
      </c>
      <c r="B28" s="75">
        <f t="shared" si="1"/>
        <v>8</v>
      </c>
      <c r="C28" s="36"/>
      <c r="D28" s="217"/>
    </row>
    <row r="29" spans="1:4" x14ac:dyDescent="0.25">
      <c r="A29" s="25" t="str">
        <f t="shared" si="0"/>
        <v/>
      </c>
      <c r="B29" s="75">
        <f t="shared" si="1"/>
        <v>8</v>
      </c>
      <c r="C29" s="36"/>
      <c r="D29" s="217"/>
    </row>
    <row r="30" spans="1:4" x14ac:dyDescent="0.25">
      <c r="A30" s="25" t="str">
        <f t="shared" si="0"/>
        <v/>
      </c>
      <c r="B30" s="75">
        <f t="shared" si="1"/>
        <v>8</v>
      </c>
      <c r="C30" s="36"/>
      <c r="D30" s="217"/>
    </row>
    <row r="31" spans="1:4" x14ac:dyDescent="0.25">
      <c r="A31" s="25" t="str">
        <f t="shared" si="0"/>
        <v/>
      </c>
      <c r="B31" s="75">
        <f t="shared" si="1"/>
        <v>8</v>
      </c>
      <c r="C31" s="36"/>
      <c r="D31" s="217"/>
    </row>
    <row r="32" spans="1:4" x14ac:dyDescent="0.25">
      <c r="A32" s="25" t="str">
        <f t="shared" si="0"/>
        <v/>
      </c>
      <c r="B32" s="75">
        <f t="shared" si="1"/>
        <v>8</v>
      </c>
      <c r="C32" s="36"/>
      <c r="D32" s="217"/>
    </row>
    <row r="33" spans="1:4" x14ac:dyDescent="0.25">
      <c r="A33" s="25" t="str">
        <f t="shared" si="0"/>
        <v>1250 - TAX</v>
      </c>
      <c r="B33" s="75">
        <f t="shared" si="1"/>
        <v>9</v>
      </c>
      <c r="C33" s="36">
        <v>1250</v>
      </c>
      <c r="D33" s="217" t="s">
        <v>576</v>
      </c>
    </row>
    <row r="34" spans="1:4" x14ac:dyDescent="0.25">
      <c r="A34" s="25" t="str">
        <f t="shared" si="0"/>
        <v>1260 - VAT Input</v>
      </c>
      <c r="B34" s="75">
        <f t="shared" si="1"/>
        <v>10</v>
      </c>
      <c r="C34" s="36">
        <v>1260</v>
      </c>
      <c r="D34" s="217" t="s">
        <v>577</v>
      </c>
    </row>
    <row r="35" spans="1:4" x14ac:dyDescent="0.25">
      <c r="A35" s="25" t="str">
        <f t="shared" si="0"/>
        <v>1270 - PREPAID Taxes</v>
      </c>
      <c r="B35" s="75">
        <f t="shared" si="1"/>
        <v>11</v>
      </c>
      <c r="C35" s="36">
        <v>1270</v>
      </c>
      <c r="D35" s="217" t="s">
        <v>591</v>
      </c>
    </row>
    <row r="36" spans="1:4" x14ac:dyDescent="0.25">
      <c r="A36" s="25" t="str">
        <f t="shared" si="0"/>
        <v/>
      </c>
      <c r="B36" s="75">
        <f t="shared" si="1"/>
        <v>11</v>
      </c>
      <c r="C36" s="36"/>
      <c r="D36" s="217"/>
    </row>
    <row r="37" spans="1:4" x14ac:dyDescent="0.25">
      <c r="A37" s="25" t="str">
        <f t="shared" si="0"/>
        <v/>
      </c>
      <c r="B37" s="75">
        <f t="shared" si="1"/>
        <v>11</v>
      </c>
      <c r="C37" s="36"/>
      <c r="D37" s="217"/>
    </row>
    <row r="38" spans="1:4" x14ac:dyDescent="0.25">
      <c r="A38" s="25" t="str">
        <f t="shared" si="0"/>
        <v/>
      </c>
      <c r="B38" s="75">
        <f t="shared" si="1"/>
        <v>11</v>
      </c>
      <c r="C38" s="36"/>
      <c r="D38" s="217"/>
    </row>
    <row r="39" spans="1:4" x14ac:dyDescent="0.25">
      <c r="A39" s="25" t="str">
        <f t="shared" si="0"/>
        <v/>
      </c>
      <c r="B39" s="75">
        <f t="shared" si="1"/>
        <v>11</v>
      </c>
      <c r="C39" s="36"/>
      <c r="D39" s="217"/>
    </row>
    <row r="40" spans="1:4" x14ac:dyDescent="0.25">
      <c r="A40" s="25" t="str">
        <f t="shared" si="0"/>
        <v/>
      </c>
      <c r="B40" s="75">
        <f t="shared" si="1"/>
        <v>11</v>
      </c>
      <c r="C40" s="36"/>
      <c r="D40" s="217"/>
    </row>
    <row r="41" spans="1:4" x14ac:dyDescent="0.25">
      <c r="A41" s="25" t="str">
        <f t="shared" si="0"/>
        <v/>
      </c>
      <c r="B41" s="75">
        <f t="shared" si="1"/>
        <v>11</v>
      </c>
      <c r="C41" s="36"/>
      <c r="D41" s="217"/>
    </row>
    <row r="42" spans="1:4" x14ac:dyDescent="0.25">
      <c r="A42" s="25" t="str">
        <f t="shared" si="0"/>
        <v>1300 - INVENTORIES</v>
      </c>
      <c r="B42" s="75">
        <f t="shared" si="1"/>
        <v>12</v>
      </c>
      <c r="C42" s="36">
        <v>1300</v>
      </c>
      <c r="D42" s="217" t="s">
        <v>562</v>
      </c>
    </row>
    <row r="43" spans="1:4" x14ac:dyDescent="0.25">
      <c r="A43" s="25" t="str">
        <f t="shared" si="0"/>
        <v>1310 - Inventory - Products</v>
      </c>
      <c r="B43" s="75">
        <f t="shared" si="1"/>
        <v>13</v>
      </c>
      <c r="C43" s="36">
        <v>1310</v>
      </c>
      <c r="D43" s="217" t="s">
        <v>556</v>
      </c>
    </row>
    <row r="44" spans="1:4" x14ac:dyDescent="0.25">
      <c r="A44" s="25" t="str">
        <f t="shared" si="0"/>
        <v>1320 - Inventory - Product 1</v>
      </c>
      <c r="B44" s="75">
        <f t="shared" si="1"/>
        <v>14</v>
      </c>
      <c r="C44" s="36">
        <v>1320</v>
      </c>
      <c r="D44" s="217" t="s">
        <v>557</v>
      </c>
    </row>
    <row r="45" spans="1:4" x14ac:dyDescent="0.25">
      <c r="A45" s="25" t="str">
        <f t="shared" si="0"/>
        <v>1330 - Inventory - Product 2</v>
      </c>
      <c r="B45" s="75">
        <f t="shared" si="1"/>
        <v>15</v>
      </c>
      <c r="C45" s="36">
        <v>1330</v>
      </c>
      <c r="D45" s="217" t="s">
        <v>558</v>
      </c>
    </row>
    <row r="46" spans="1:4" x14ac:dyDescent="0.25">
      <c r="A46" s="25" t="str">
        <f t="shared" si="0"/>
        <v>1340 - Inventory - Product 3</v>
      </c>
      <c r="B46" s="75">
        <f t="shared" si="1"/>
        <v>16</v>
      </c>
      <c r="C46" s="36">
        <v>1340</v>
      </c>
      <c r="D46" s="217" t="s">
        <v>559</v>
      </c>
    </row>
    <row r="47" spans="1:4" x14ac:dyDescent="0.25">
      <c r="A47" s="25" t="str">
        <f t="shared" si="0"/>
        <v>1350 - Inventory - Supplies</v>
      </c>
      <c r="B47" s="75">
        <f t="shared" si="1"/>
        <v>17</v>
      </c>
      <c r="C47" s="36">
        <v>1350</v>
      </c>
      <c r="D47" s="217" t="s">
        <v>560</v>
      </c>
    </row>
    <row r="48" spans="1:4" x14ac:dyDescent="0.25">
      <c r="A48" s="25" t="str">
        <f t="shared" si="0"/>
        <v/>
      </c>
      <c r="B48" s="75">
        <f t="shared" si="1"/>
        <v>17</v>
      </c>
      <c r="C48" s="36"/>
      <c r="D48" s="217"/>
    </row>
    <row r="49" spans="1:4" x14ac:dyDescent="0.25">
      <c r="A49" s="25" t="str">
        <f t="shared" si="0"/>
        <v/>
      </c>
      <c r="B49" s="75">
        <f t="shared" si="1"/>
        <v>17</v>
      </c>
      <c r="C49" s="36"/>
      <c r="D49" s="217"/>
    </row>
    <row r="50" spans="1:4" x14ac:dyDescent="0.25">
      <c r="A50" s="25" t="str">
        <f t="shared" si="0"/>
        <v/>
      </c>
      <c r="B50" s="75">
        <f t="shared" si="1"/>
        <v>17</v>
      </c>
      <c r="C50" s="36"/>
      <c r="D50" s="217"/>
    </row>
    <row r="51" spans="1:4" x14ac:dyDescent="0.25">
      <c r="A51" s="25" t="str">
        <f t="shared" si="0"/>
        <v/>
      </c>
      <c r="B51" s="75">
        <f t="shared" si="1"/>
        <v>17</v>
      </c>
      <c r="C51" s="36"/>
      <c r="D51" s="217"/>
    </row>
    <row r="52" spans="1:4" x14ac:dyDescent="0.25">
      <c r="A52" s="25" t="str">
        <f t="shared" si="0"/>
        <v/>
      </c>
      <c r="B52" s="75">
        <f t="shared" si="1"/>
        <v>17</v>
      </c>
      <c r="C52" s="36"/>
      <c r="D52" s="217"/>
    </row>
    <row r="53" spans="1:4" x14ac:dyDescent="0.25">
      <c r="A53" s="25" t="str">
        <f t="shared" si="0"/>
        <v/>
      </c>
      <c r="B53" s="75">
        <f t="shared" si="1"/>
        <v>17</v>
      </c>
      <c r="C53" s="36"/>
      <c r="D53" s="217"/>
    </row>
    <row r="54" spans="1:4" x14ac:dyDescent="0.25">
      <c r="A54" s="25" t="str">
        <f t="shared" si="0"/>
        <v/>
      </c>
      <c r="B54" s="75">
        <f t="shared" si="1"/>
        <v>17</v>
      </c>
      <c r="C54" s="36"/>
      <c r="D54" s="217"/>
    </row>
    <row r="55" spans="1:4" x14ac:dyDescent="0.25">
      <c r="A55" s="25" t="str">
        <f t="shared" si="0"/>
        <v/>
      </c>
      <c r="B55" s="75">
        <f t="shared" si="1"/>
        <v>17</v>
      </c>
      <c r="C55" s="36"/>
      <c r="D55" s="217"/>
    </row>
    <row r="56" spans="1:4" x14ac:dyDescent="0.25">
      <c r="A56" s="25" t="str">
        <f t="shared" si="0"/>
        <v/>
      </c>
      <c r="B56" s="75">
        <f t="shared" si="1"/>
        <v>17</v>
      </c>
      <c r="C56" s="36"/>
      <c r="D56" s="217"/>
    </row>
    <row r="57" spans="1:4" x14ac:dyDescent="0.25">
      <c r="A57" s="25" t="str">
        <f t="shared" si="0"/>
        <v>1400 - PREPAID EXPENSES and OTHER CURRENT ASSETS</v>
      </c>
      <c r="B57" s="75">
        <f t="shared" si="1"/>
        <v>18</v>
      </c>
      <c r="C57" s="36">
        <v>1400</v>
      </c>
      <c r="D57" s="217" t="s">
        <v>561</v>
      </c>
    </row>
    <row r="58" spans="1:4" x14ac:dyDescent="0.25">
      <c r="A58" s="25" t="str">
        <f t="shared" si="0"/>
        <v>1410 - PREPAID EXP - Insurance</v>
      </c>
      <c r="B58" s="75">
        <f t="shared" si="1"/>
        <v>19</v>
      </c>
      <c r="C58" s="36">
        <v>1410</v>
      </c>
      <c r="D58" s="217" t="s">
        <v>658</v>
      </c>
    </row>
    <row r="59" spans="1:4" x14ac:dyDescent="0.25">
      <c r="A59" s="25" t="str">
        <f t="shared" si="0"/>
        <v>1420 - PREPAID EXP - Rent</v>
      </c>
      <c r="B59" s="75">
        <f t="shared" si="1"/>
        <v>20</v>
      </c>
      <c r="C59" s="36">
        <v>1420</v>
      </c>
      <c r="D59" s="217" t="s">
        <v>659</v>
      </c>
    </row>
    <row r="60" spans="1:4" x14ac:dyDescent="0.25">
      <c r="A60" s="25" t="str">
        <f t="shared" si="0"/>
        <v>1430 - PREPAID EXP - Other</v>
      </c>
      <c r="B60" s="75">
        <f t="shared" si="1"/>
        <v>21</v>
      </c>
      <c r="C60" s="36">
        <v>1430</v>
      </c>
      <c r="D60" s="217" t="s">
        <v>657</v>
      </c>
    </row>
    <row r="61" spans="1:4" x14ac:dyDescent="0.25">
      <c r="A61" s="25" t="str">
        <f t="shared" si="0"/>
        <v/>
      </c>
      <c r="B61" s="75">
        <f t="shared" si="1"/>
        <v>21</v>
      </c>
      <c r="C61" s="36"/>
      <c r="D61" s="217"/>
    </row>
    <row r="62" spans="1:4" x14ac:dyDescent="0.25">
      <c r="A62" s="25" t="str">
        <f t="shared" si="0"/>
        <v/>
      </c>
      <c r="B62" s="75">
        <f t="shared" si="1"/>
        <v>21</v>
      </c>
      <c r="C62" s="36"/>
      <c r="D62" s="217"/>
    </row>
    <row r="63" spans="1:4" x14ac:dyDescent="0.25">
      <c r="A63" s="25" t="str">
        <f t="shared" si="0"/>
        <v/>
      </c>
      <c r="B63" s="75">
        <f t="shared" si="1"/>
        <v>21</v>
      </c>
      <c r="C63" s="36"/>
      <c r="D63" s="217"/>
    </row>
    <row r="64" spans="1:4" x14ac:dyDescent="0.25">
      <c r="A64" s="25" t="str">
        <f t="shared" si="0"/>
        <v/>
      </c>
      <c r="B64" s="75">
        <f t="shared" si="1"/>
        <v>21</v>
      </c>
      <c r="C64" s="36"/>
      <c r="D64" s="217"/>
    </row>
    <row r="65" spans="1:4" x14ac:dyDescent="0.25">
      <c r="A65" s="25" t="str">
        <f t="shared" si="0"/>
        <v>1500 - FIXED ASSETS</v>
      </c>
      <c r="B65" s="75">
        <f t="shared" si="1"/>
        <v>22</v>
      </c>
      <c r="C65" s="36">
        <v>1500</v>
      </c>
      <c r="D65" s="217" t="s">
        <v>565</v>
      </c>
    </row>
    <row r="66" spans="1:4" x14ac:dyDescent="0.25">
      <c r="A66" s="25" t="str">
        <f t="shared" si="0"/>
        <v>1510 - PPE - Computer Equipment</v>
      </c>
      <c r="B66" s="75">
        <f t="shared" si="1"/>
        <v>23</v>
      </c>
      <c r="C66" s="36">
        <v>1510</v>
      </c>
      <c r="D66" s="217" t="s">
        <v>566</v>
      </c>
    </row>
    <row r="67" spans="1:4" x14ac:dyDescent="0.25">
      <c r="A67" s="25" t="str">
        <f t="shared" si="0"/>
        <v>1520 - PPE - Machinery and Equipment</v>
      </c>
      <c r="B67" s="75">
        <f t="shared" si="1"/>
        <v>24</v>
      </c>
      <c r="C67" s="36">
        <v>1520</v>
      </c>
      <c r="D67" s="217" t="s">
        <v>567</v>
      </c>
    </row>
    <row r="68" spans="1:4" x14ac:dyDescent="0.25">
      <c r="A68" s="25" t="str">
        <f t="shared" si="0"/>
        <v>1530 - PPE - Furniture and Fixtures</v>
      </c>
      <c r="B68" s="75">
        <f t="shared" si="1"/>
        <v>25</v>
      </c>
      <c r="C68" s="36">
        <v>1530</v>
      </c>
      <c r="D68" s="217" t="s">
        <v>568</v>
      </c>
    </row>
    <row r="69" spans="1:4" x14ac:dyDescent="0.25">
      <c r="A69" s="25" t="str">
        <f t="shared" si="0"/>
        <v>1540 - PPE - Vehicles</v>
      </c>
      <c r="B69" s="75">
        <f t="shared" si="1"/>
        <v>26</v>
      </c>
      <c r="C69" s="36">
        <v>1540</v>
      </c>
      <c r="D69" s="217" t="s">
        <v>569</v>
      </c>
    </row>
    <row r="70" spans="1:4" x14ac:dyDescent="0.25">
      <c r="A70" s="25" t="str">
        <f t="shared" si="0"/>
        <v>1550 - PPE - Leasehold Improvements</v>
      </c>
      <c r="B70" s="75">
        <f t="shared" si="1"/>
        <v>27</v>
      </c>
      <c r="C70" s="36">
        <v>1550</v>
      </c>
      <c r="D70" s="217" t="s">
        <v>570</v>
      </c>
    </row>
    <row r="71" spans="1:4" x14ac:dyDescent="0.25">
      <c r="A71" s="25" t="str">
        <f t="shared" si="0"/>
        <v/>
      </c>
      <c r="B71" s="75">
        <f t="shared" si="1"/>
        <v>27</v>
      </c>
      <c r="C71" s="36"/>
      <c r="D71" s="217"/>
    </row>
    <row r="72" spans="1:4" x14ac:dyDescent="0.25">
      <c r="A72" s="25" t="str">
        <f t="shared" si="0"/>
        <v/>
      </c>
      <c r="B72" s="75">
        <f t="shared" si="1"/>
        <v>27</v>
      </c>
      <c r="C72" s="36"/>
      <c r="D72" s="217"/>
    </row>
    <row r="73" spans="1:4" x14ac:dyDescent="0.25">
      <c r="A73" s="25" t="str">
        <f t="shared" si="0"/>
        <v/>
      </c>
      <c r="B73" s="75">
        <f t="shared" si="1"/>
        <v>27</v>
      </c>
      <c r="C73" s="36"/>
      <c r="D73" s="217"/>
    </row>
    <row r="74" spans="1:4" x14ac:dyDescent="0.25">
      <c r="A74" s="25" t="str">
        <f t="shared" ref="A74:A166" si="2">IF(C74&lt;&gt;"",C74&amp;" - "&amp;D74,"")</f>
        <v>1600 - ACCUMULATED DEPRECIATION and AMORTIZATION</v>
      </c>
      <c r="B74" s="75">
        <f t="shared" ref="B74:B140" si="3">IF(C74&lt;&gt;"",B73+1,B73)</f>
        <v>28</v>
      </c>
      <c r="C74" s="36">
        <v>1600</v>
      </c>
      <c r="D74" s="217" t="s">
        <v>571</v>
      </c>
    </row>
    <row r="75" spans="1:4" x14ac:dyDescent="0.25">
      <c r="A75" s="25" t="str">
        <f t="shared" si="2"/>
        <v>1610 - ACCUM DEPR - Computer Equipment</v>
      </c>
      <c r="B75" s="75">
        <f t="shared" si="3"/>
        <v>29</v>
      </c>
      <c r="C75" s="36">
        <v>1610</v>
      </c>
      <c r="D75" s="217" t="s">
        <v>572</v>
      </c>
    </row>
    <row r="76" spans="1:4" x14ac:dyDescent="0.25">
      <c r="A76" s="25" t="str">
        <f t="shared" si="2"/>
        <v>1620 - ACCUM DEPR - Machinery and Equipment</v>
      </c>
      <c r="B76" s="75">
        <f t="shared" si="3"/>
        <v>30</v>
      </c>
      <c r="C76" s="36">
        <v>1620</v>
      </c>
      <c r="D76" s="217" t="s">
        <v>573</v>
      </c>
    </row>
    <row r="77" spans="1:4" x14ac:dyDescent="0.25">
      <c r="A77" s="25" t="str">
        <f t="shared" si="2"/>
        <v>1630 - ACCUM DEPR - Furniture and Fixtures</v>
      </c>
      <c r="B77" s="75">
        <f t="shared" si="3"/>
        <v>31</v>
      </c>
      <c r="C77" s="36">
        <v>1630</v>
      </c>
      <c r="D77" s="217" t="s">
        <v>574</v>
      </c>
    </row>
    <row r="78" spans="1:4" x14ac:dyDescent="0.25">
      <c r="A78" s="25" t="str">
        <f t="shared" si="2"/>
        <v>1640 - ACCUM DEPR - Vehicles</v>
      </c>
      <c r="B78" s="75">
        <f t="shared" si="3"/>
        <v>32</v>
      </c>
      <c r="C78" s="36">
        <v>1640</v>
      </c>
      <c r="D78" s="217" t="s">
        <v>575</v>
      </c>
    </row>
    <row r="79" spans="1:4" x14ac:dyDescent="0.25">
      <c r="A79" s="25" t="str">
        <f t="shared" si="2"/>
        <v/>
      </c>
      <c r="B79" s="75">
        <f t="shared" si="3"/>
        <v>32</v>
      </c>
      <c r="C79" s="36"/>
      <c r="D79" s="217"/>
    </row>
    <row r="80" spans="1:4" x14ac:dyDescent="0.25">
      <c r="A80" s="25" t="str">
        <f t="shared" si="2"/>
        <v/>
      </c>
      <c r="B80" s="75">
        <f t="shared" si="3"/>
        <v>32</v>
      </c>
      <c r="C80" s="36"/>
      <c r="D80" s="217"/>
    </row>
    <row r="81" spans="1:4" x14ac:dyDescent="0.25">
      <c r="A81" s="25" t="str">
        <f t="shared" si="2"/>
        <v/>
      </c>
      <c r="B81" s="75">
        <f t="shared" si="3"/>
        <v>32</v>
      </c>
      <c r="C81" s="36"/>
      <c r="D81" s="217"/>
    </row>
    <row r="82" spans="1:4" x14ac:dyDescent="0.25">
      <c r="A82" s="25" t="str">
        <f t="shared" si="2"/>
        <v/>
      </c>
      <c r="B82" s="75">
        <f t="shared" si="3"/>
        <v>32</v>
      </c>
      <c r="C82" s="146"/>
      <c r="D82" s="202"/>
    </row>
    <row r="83" spans="1:4" x14ac:dyDescent="0.25">
      <c r="A83" s="25" t="str">
        <f t="shared" si="2"/>
        <v/>
      </c>
      <c r="B83" s="145">
        <f t="shared" si="3"/>
        <v>32</v>
      </c>
      <c r="C83" s="292"/>
      <c r="D83" s="274" t="s">
        <v>7</v>
      </c>
    </row>
    <row r="84" spans="1:4" x14ac:dyDescent="0.25">
      <c r="A84" s="25" t="str">
        <f t="shared" si="2"/>
        <v/>
      </c>
      <c r="B84" s="75">
        <f t="shared" si="3"/>
        <v>32</v>
      </c>
      <c r="C84" s="147"/>
      <c r="D84" s="216" t="s">
        <v>579</v>
      </c>
    </row>
    <row r="85" spans="1:4" x14ac:dyDescent="0.25">
      <c r="A85" s="25" t="str">
        <f t="shared" si="2"/>
        <v>2100 - PAYABLES</v>
      </c>
      <c r="B85" s="75">
        <f t="shared" si="3"/>
        <v>33</v>
      </c>
      <c r="C85" s="36">
        <v>2100</v>
      </c>
      <c r="D85" s="217" t="s">
        <v>578</v>
      </c>
    </row>
    <row r="86" spans="1:4" x14ac:dyDescent="0.25">
      <c r="A86" s="25" t="str">
        <f t="shared" si="2"/>
        <v>2110 - Account Payable | Supplier</v>
      </c>
      <c r="B86" s="75">
        <f t="shared" si="3"/>
        <v>34</v>
      </c>
      <c r="C86" s="36">
        <v>2110</v>
      </c>
      <c r="D86" s="217" t="s">
        <v>1205</v>
      </c>
    </row>
    <row r="87" spans="1:4" x14ac:dyDescent="0.25">
      <c r="A87" s="25" t="str">
        <f t="shared" si="2"/>
        <v>2115 - Account Payable | Dividends</v>
      </c>
      <c r="B87" s="75">
        <f t="shared" si="3"/>
        <v>35</v>
      </c>
      <c r="C87" s="36">
        <v>2115</v>
      </c>
      <c r="D87" s="217" t="s">
        <v>1207</v>
      </c>
    </row>
    <row r="88" spans="1:4" x14ac:dyDescent="0.25">
      <c r="A88" s="25" t="str">
        <f t="shared" si="2"/>
        <v>2116 - Account Payable | Salaries</v>
      </c>
      <c r="B88" s="75">
        <f t="shared" si="3"/>
        <v>36</v>
      </c>
      <c r="C88" s="36">
        <v>2116</v>
      </c>
      <c r="D88" s="217" t="s">
        <v>1206</v>
      </c>
    </row>
    <row r="89" spans="1:4" x14ac:dyDescent="0.25">
      <c r="A89" s="25" t="str">
        <f t="shared" si="2"/>
        <v/>
      </c>
      <c r="B89" s="75">
        <f t="shared" si="3"/>
        <v>36</v>
      </c>
      <c r="C89" s="36"/>
      <c r="D89" s="217"/>
    </row>
    <row r="90" spans="1:4" x14ac:dyDescent="0.25">
      <c r="A90" s="25" t="str">
        <f t="shared" si="2"/>
        <v/>
      </c>
      <c r="B90" s="75">
        <f t="shared" si="3"/>
        <v>36</v>
      </c>
      <c r="C90" s="36"/>
      <c r="D90" s="217"/>
    </row>
    <row r="91" spans="1:4" x14ac:dyDescent="0.25">
      <c r="A91" s="25" t="str">
        <f t="shared" si="2"/>
        <v/>
      </c>
      <c r="B91" s="75">
        <f t="shared" si="3"/>
        <v>36</v>
      </c>
      <c r="C91" s="36"/>
      <c r="D91" s="217"/>
    </row>
    <row r="92" spans="1:4" x14ac:dyDescent="0.25">
      <c r="A92" s="25" t="str">
        <f t="shared" si="2"/>
        <v>2200 - UNEARNED REVENUE</v>
      </c>
      <c r="B92" s="75">
        <f t="shared" si="3"/>
        <v>37</v>
      </c>
      <c r="C92" s="36">
        <v>2200</v>
      </c>
      <c r="D92" s="217" t="s">
        <v>580</v>
      </c>
    </row>
    <row r="93" spans="1:4" x14ac:dyDescent="0.25">
      <c r="A93" s="25" t="str">
        <f t="shared" si="2"/>
        <v>2210 - PREPAID REV - Services</v>
      </c>
      <c r="B93" s="75">
        <f t="shared" si="3"/>
        <v>38</v>
      </c>
      <c r="C93" s="36">
        <v>2210</v>
      </c>
      <c r="D93" s="217" t="s">
        <v>581</v>
      </c>
    </row>
    <row r="94" spans="1:4" x14ac:dyDescent="0.25">
      <c r="A94" s="25" t="str">
        <f t="shared" si="2"/>
        <v>2220 - PREPAID REV - Merchandise</v>
      </c>
      <c r="B94" s="75">
        <f t="shared" si="3"/>
        <v>39</v>
      </c>
      <c r="C94" s="36">
        <v>2220</v>
      </c>
      <c r="D94" s="217" t="s">
        <v>582</v>
      </c>
    </row>
    <row r="95" spans="1:4" x14ac:dyDescent="0.25">
      <c r="A95" s="25" t="str">
        <f t="shared" si="2"/>
        <v>2230 - PREPAID REV - Deposits</v>
      </c>
      <c r="B95" s="75">
        <f t="shared" si="3"/>
        <v>40</v>
      </c>
      <c r="C95" s="36">
        <v>2230</v>
      </c>
      <c r="D95" s="217" t="s">
        <v>583</v>
      </c>
    </row>
    <row r="96" spans="1:4" x14ac:dyDescent="0.25">
      <c r="A96" s="25" t="str">
        <f t="shared" si="2"/>
        <v>2240 - PREPAID REV - Other</v>
      </c>
      <c r="B96" s="75">
        <f t="shared" si="3"/>
        <v>41</v>
      </c>
      <c r="C96" s="36">
        <v>2240</v>
      </c>
      <c r="D96" s="217" t="s">
        <v>656</v>
      </c>
    </row>
    <row r="97" spans="1:4" x14ac:dyDescent="0.25">
      <c r="A97" s="25" t="str">
        <f t="shared" si="2"/>
        <v/>
      </c>
      <c r="B97" s="75">
        <f t="shared" si="3"/>
        <v>41</v>
      </c>
      <c r="C97" s="36"/>
      <c r="D97" s="217"/>
    </row>
    <row r="98" spans="1:4" x14ac:dyDescent="0.25">
      <c r="A98" s="25" t="str">
        <f t="shared" si="2"/>
        <v/>
      </c>
      <c r="B98" s="75">
        <f t="shared" si="3"/>
        <v>41</v>
      </c>
      <c r="C98" s="36"/>
      <c r="D98" s="217"/>
    </row>
    <row r="99" spans="1:4" x14ac:dyDescent="0.25">
      <c r="A99" s="25" t="str">
        <f t="shared" si="2"/>
        <v>2300 - TAXES</v>
      </c>
      <c r="B99" s="75">
        <f t="shared" si="3"/>
        <v>42</v>
      </c>
      <c r="C99" s="36">
        <v>2300</v>
      </c>
      <c r="D99" s="217" t="s">
        <v>590</v>
      </c>
    </row>
    <row r="100" spans="1:4" x14ac:dyDescent="0.25">
      <c r="A100" s="25" t="str">
        <f t="shared" si="2"/>
        <v>2310 - VAT Output</v>
      </c>
      <c r="B100" s="75">
        <f t="shared" si="3"/>
        <v>43</v>
      </c>
      <c r="C100" s="36">
        <v>2310</v>
      </c>
      <c r="D100" s="217" t="s">
        <v>588</v>
      </c>
    </row>
    <row r="101" spans="1:4" x14ac:dyDescent="0.25">
      <c r="A101" s="25" t="str">
        <f t="shared" si="2"/>
        <v>2320 - Tax Payables</v>
      </c>
      <c r="B101" s="75">
        <f t="shared" si="3"/>
        <v>44</v>
      </c>
      <c r="C101" s="36">
        <v>2320</v>
      </c>
      <c r="D101" s="217" t="s">
        <v>589</v>
      </c>
    </row>
    <row r="102" spans="1:4" x14ac:dyDescent="0.25">
      <c r="A102" s="25" t="str">
        <f t="shared" si="2"/>
        <v/>
      </c>
      <c r="B102" s="75">
        <f t="shared" si="3"/>
        <v>44</v>
      </c>
      <c r="C102" s="36"/>
      <c r="D102" s="217"/>
    </row>
    <row r="103" spans="1:4" x14ac:dyDescent="0.25">
      <c r="A103" s="25" t="str">
        <f t="shared" si="2"/>
        <v/>
      </c>
      <c r="B103" s="75">
        <f t="shared" si="3"/>
        <v>44</v>
      </c>
      <c r="C103" s="36"/>
      <c r="D103" s="217"/>
    </row>
    <row r="104" spans="1:4" x14ac:dyDescent="0.25">
      <c r="A104" s="25" t="str">
        <f t="shared" si="2"/>
        <v/>
      </c>
      <c r="B104" s="75">
        <f t="shared" si="3"/>
        <v>44</v>
      </c>
      <c r="C104" s="36"/>
      <c r="D104" s="217"/>
    </row>
    <row r="105" spans="1:4" x14ac:dyDescent="0.25">
      <c r="A105" s="25" t="str">
        <f t="shared" si="2"/>
        <v/>
      </c>
      <c r="B105" s="75">
        <f t="shared" si="3"/>
        <v>44</v>
      </c>
      <c r="C105" s="36"/>
      <c r="D105" s="217"/>
    </row>
    <row r="106" spans="1:4" x14ac:dyDescent="0.25">
      <c r="A106" s="25" t="str">
        <f t="shared" si="2"/>
        <v>2700 - DEBTS</v>
      </c>
      <c r="B106" s="75">
        <f t="shared" si="3"/>
        <v>45</v>
      </c>
      <c r="C106" s="36">
        <v>2700</v>
      </c>
      <c r="D106" s="217" t="s">
        <v>584</v>
      </c>
    </row>
    <row r="107" spans="1:4" x14ac:dyDescent="0.25">
      <c r="A107" s="25" t="str">
        <f t="shared" si="2"/>
        <v>2710 - Central Bank Long Term Debts</v>
      </c>
      <c r="B107" s="75">
        <f t="shared" si="3"/>
        <v>46</v>
      </c>
      <c r="C107" s="36">
        <v>2710</v>
      </c>
      <c r="D107" s="217" t="s">
        <v>585</v>
      </c>
    </row>
    <row r="108" spans="1:4" x14ac:dyDescent="0.25">
      <c r="A108" s="25" t="str">
        <f t="shared" si="2"/>
        <v>2720 - Financial Company Short Term Debts</v>
      </c>
      <c r="B108" s="75">
        <f t="shared" si="3"/>
        <v>47</v>
      </c>
      <c r="C108" s="36">
        <v>2720</v>
      </c>
      <c r="D108" s="217" t="s">
        <v>586</v>
      </c>
    </row>
    <row r="109" spans="1:4" x14ac:dyDescent="0.25">
      <c r="A109" s="25" t="str">
        <f t="shared" si="2"/>
        <v>2730 - Security Deposits - Short Term</v>
      </c>
      <c r="B109" s="75">
        <f t="shared" si="3"/>
        <v>48</v>
      </c>
      <c r="C109" s="36">
        <v>2730</v>
      </c>
      <c r="D109" s="217" t="s">
        <v>587</v>
      </c>
    </row>
    <row r="110" spans="1:4" x14ac:dyDescent="0.25">
      <c r="A110" s="25" t="str">
        <f t="shared" si="2"/>
        <v/>
      </c>
      <c r="B110" s="75">
        <f t="shared" si="3"/>
        <v>48</v>
      </c>
      <c r="C110" s="36"/>
      <c r="D110" s="217"/>
    </row>
    <row r="111" spans="1:4" x14ac:dyDescent="0.25">
      <c r="A111" s="25" t="str">
        <f t="shared" si="2"/>
        <v/>
      </c>
      <c r="B111" s="75">
        <f t="shared" si="3"/>
        <v>48</v>
      </c>
      <c r="C111" s="36"/>
      <c r="D111" s="217"/>
    </row>
    <row r="112" spans="1:4" x14ac:dyDescent="0.25">
      <c r="A112" s="25" t="str">
        <f t="shared" si="2"/>
        <v/>
      </c>
      <c r="B112" s="75">
        <f t="shared" si="3"/>
        <v>48</v>
      </c>
      <c r="C112" s="36"/>
      <c r="D112" s="217"/>
    </row>
    <row r="113" spans="1:4" x14ac:dyDescent="0.25">
      <c r="A113" s="25" t="str">
        <f t="shared" si="2"/>
        <v/>
      </c>
      <c r="B113" s="75">
        <f t="shared" si="3"/>
        <v>48</v>
      </c>
      <c r="C113" s="36"/>
      <c r="D113" s="217"/>
    </row>
    <row r="114" spans="1:4" x14ac:dyDescent="0.25">
      <c r="A114" s="25" t="str">
        <f t="shared" si="2"/>
        <v/>
      </c>
      <c r="B114" s="75">
        <f t="shared" si="3"/>
        <v>48</v>
      </c>
      <c r="C114" s="36"/>
      <c r="D114" s="217"/>
    </row>
    <row r="115" spans="1:4" x14ac:dyDescent="0.25">
      <c r="A115" s="25" t="str">
        <f t="shared" si="2"/>
        <v/>
      </c>
      <c r="B115" s="75">
        <f t="shared" si="3"/>
        <v>48</v>
      </c>
      <c r="C115" s="146"/>
      <c r="D115" s="202"/>
    </row>
    <row r="116" spans="1:4" x14ac:dyDescent="0.25">
      <c r="A116" s="25" t="str">
        <f t="shared" si="2"/>
        <v/>
      </c>
      <c r="B116" s="145">
        <f t="shared" si="3"/>
        <v>48</v>
      </c>
      <c r="C116" s="292"/>
      <c r="D116" s="274" t="s">
        <v>603</v>
      </c>
    </row>
    <row r="117" spans="1:4" x14ac:dyDescent="0.25">
      <c r="A117" s="25" t="str">
        <f t="shared" si="2"/>
        <v>3000 - OWNER'S EQUITIES</v>
      </c>
      <c r="B117" s="75">
        <f t="shared" si="3"/>
        <v>49</v>
      </c>
      <c r="C117" s="147">
        <v>3000</v>
      </c>
      <c r="D117" s="216" t="s">
        <v>592</v>
      </c>
    </row>
    <row r="118" spans="1:4" x14ac:dyDescent="0.25">
      <c r="A118" s="25" t="str">
        <f t="shared" si="2"/>
        <v>3010 - Owner's Capital</v>
      </c>
      <c r="B118" s="75">
        <f t="shared" si="3"/>
        <v>50</v>
      </c>
      <c r="C118" s="36">
        <v>3010</v>
      </c>
      <c r="D118" s="217" t="s">
        <v>593</v>
      </c>
    </row>
    <row r="119" spans="1:4" x14ac:dyDescent="0.25">
      <c r="A119" s="25" t="str">
        <f t="shared" si="2"/>
        <v>3020 - Owner's Capital 1</v>
      </c>
      <c r="B119" s="75">
        <f t="shared" si="3"/>
        <v>51</v>
      </c>
      <c r="C119" s="36">
        <v>3020</v>
      </c>
      <c r="D119" s="217" t="s">
        <v>594</v>
      </c>
    </row>
    <row r="120" spans="1:4" x14ac:dyDescent="0.25">
      <c r="A120" s="25" t="str">
        <f t="shared" si="2"/>
        <v>3030 - Owner's Capital 2</v>
      </c>
      <c r="B120" s="75">
        <f t="shared" si="3"/>
        <v>52</v>
      </c>
      <c r="C120" s="36">
        <v>3030</v>
      </c>
      <c r="D120" s="217" t="s">
        <v>595</v>
      </c>
    </row>
    <row r="121" spans="1:4" x14ac:dyDescent="0.25">
      <c r="A121" s="25" t="str">
        <f t="shared" si="2"/>
        <v>3040 - Owner's Capital 3</v>
      </c>
      <c r="B121" s="75">
        <f t="shared" si="3"/>
        <v>53</v>
      </c>
      <c r="C121" s="36">
        <v>3040</v>
      </c>
      <c r="D121" s="217" t="s">
        <v>596</v>
      </c>
    </row>
    <row r="122" spans="1:4" x14ac:dyDescent="0.25">
      <c r="A122" s="25" t="str">
        <f t="shared" si="2"/>
        <v>3050 - Owner's Withdrawal</v>
      </c>
      <c r="B122" s="75">
        <f t="shared" si="3"/>
        <v>54</v>
      </c>
      <c r="C122" s="36">
        <v>3050</v>
      </c>
      <c r="D122" s="217" t="s">
        <v>597</v>
      </c>
    </row>
    <row r="123" spans="1:4" x14ac:dyDescent="0.25">
      <c r="A123" s="25" t="str">
        <f t="shared" si="2"/>
        <v>3060 - Owner's Withdrawal 1</v>
      </c>
      <c r="B123" s="75">
        <f t="shared" si="3"/>
        <v>55</v>
      </c>
      <c r="C123" s="36">
        <v>3060</v>
      </c>
      <c r="D123" s="217" t="s">
        <v>598</v>
      </c>
    </row>
    <row r="124" spans="1:4" x14ac:dyDescent="0.25">
      <c r="A124" s="25" t="str">
        <f t="shared" si="2"/>
        <v>3070 - Owner's Withdrawal 2</v>
      </c>
      <c r="B124" s="75">
        <f t="shared" si="3"/>
        <v>56</v>
      </c>
      <c r="C124" s="36">
        <v>3070</v>
      </c>
      <c r="D124" s="217" t="s">
        <v>599</v>
      </c>
    </row>
    <row r="125" spans="1:4" x14ac:dyDescent="0.25">
      <c r="A125" s="25" t="str">
        <f t="shared" si="2"/>
        <v>3080 - Owner's Withdrawal 3</v>
      </c>
      <c r="B125" s="75">
        <f t="shared" si="3"/>
        <v>57</v>
      </c>
      <c r="C125" s="36">
        <v>3080</v>
      </c>
      <c r="D125" s="217" t="s">
        <v>600</v>
      </c>
    </row>
    <row r="126" spans="1:4" x14ac:dyDescent="0.25">
      <c r="A126" s="25" t="str">
        <f t="shared" si="2"/>
        <v>3200 - Retained Earnings</v>
      </c>
      <c r="B126" s="75">
        <f t="shared" si="3"/>
        <v>58</v>
      </c>
      <c r="C126" s="36">
        <v>3200</v>
      </c>
      <c r="D126" s="217" t="s">
        <v>601</v>
      </c>
    </row>
    <row r="127" spans="1:4" x14ac:dyDescent="0.25">
      <c r="A127" s="25" t="str">
        <f t="shared" si="2"/>
        <v>3300 - Current Earnings</v>
      </c>
      <c r="B127" s="75">
        <f t="shared" si="3"/>
        <v>59</v>
      </c>
      <c r="C127" s="36">
        <v>3300</v>
      </c>
      <c r="D127" s="217" t="s">
        <v>602</v>
      </c>
    </row>
    <row r="128" spans="1:4" x14ac:dyDescent="0.25">
      <c r="A128" s="25" t="str">
        <f t="shared" si="2"/>
        <v/>
      </c>
      <c r="B128" s="75">
        <f t="shared" si="3"/>
        <v>59</v>
      </c>
      <c r="C128" s="36"/>
      <c r="D128" s="217"/>
    </row>
    <row r="129" spans="1:4" x14ac:dyDescent="0.25">
      <c r="A129" s="25" t="str">
        <f t="shared" si="2"/>
        <v/>
      </c>
      <c r="B129" s="75">
        <f t="shared" si="3"/>
        <v>59</v>
      </c>
      <c r="C129" s="36"/>
      <c r="D129" s="217"/>
    </row>
    <row r="130" spans="1:4" x14ac:dyDescent="0.25">
      <c r="A130" s="25" t="str">
        <f t="shared" si="2"/>
        <v/>
      </c>
      <c r="B130" s="75">
        <f t="shared" si="3"/>
        <v>59</v>
      </c>
      <c r="C130" s="36"/>
      <c r="D130" s="217"/>
    </row>
    <row r="131" spans="1:4" x14ac:dyDescent="0.25">
      <c r="A131" s="25" t="str">
        <f t="shared" si="2"/>
        <v/>
      </c>
      <c r="B131" s="75">
        <f t="shared" si="3"/>
        <v>59</v>
      </c>
      <c r="C131" s="36"/>
      <c r="D131" s="217"/>
    </row>
    <row r="132" spans="1:4" x14ac:dyDescent="0.25">
      <c r="A132" s="25" t="str">
        <f t="shared" si="2"/>
        <v/>
      </c>
      <c r="B132" s="75">
        <f t="shared" si="3"/>
        <v>59</v>
      </c>
      <c r="C132" s="36"/>
      <c r="D132" s="217"/>
    </row>
    <row r="133" spans="1:4" x14ac:dyDescent="0.25">
      <c r="A133" s="25" t="str">
        <f t="shared" si="2"/>
        <v/>
      </c>
      <c r="B133" s="75">
        <f t="shared" si="3"/>
        <v>59</v>
      </c>
      <c r="C133" s="36"/>
      <c r="D133" s="217"/>
    </row>
    <row r="134" spans="1:4" x14ac:dyDescent="0.25">
      <c r="A134" s="25" t="str">
        <f t="shared" si="2"/>
        <v/>
      </c>
      <c r="B134" s="75">
        <f t="shared" si="3"/>
        <v>59</v>
      </c>
      <c r="C134" s="36"/>
      <c r="D134" s="217"/>
    </row>
    <row r="135" spans="1:4" x14ac:dyDescent="0.25">
      <c r="A135" s="25" t="str">
        <f t="shared" si="2"/>
        <v/>
      </c>
      <c r="B135" s="75">
        <f t="shared" si="3"/>
        <v>59</v>
      </c>
      <c r="C135" s="36"/>
      <c r="D135" s="217"/>
    </row>
    <row r="136" spans="1:4" x14ac:dyDescent="0.25">
      <c r="A136" s="25" t="str">
        <f t="shared" si="2"/>
        <v/>
      </c>
      <c r="B136" s="75">
        <f t="shared" si="3"/>
        <v>59</v>
      </c>
      <c r="C136" s="36"/>
      <c r="D136" s="217"/>
    </row>
    <row r="137" spans="1:4" x14ac:dyDescent="0.25">
      <c r="A137" s="25" t="str">
        <f t="shared" si="2"/>
        <v/>
      </c>
      <c r="B137" s="75">
        <f t="shared" si="3"/>
        <v>59</v>
      </c>
      <c r="C137" s="36"/>
      <c r="D137" s="217"/>
    </row>
    <row r="138" spans="1:4" ht="23.25" x14ac:dyDescent="0.25">
      <c r="A138" s="25" t="str">
        <f t="shared" si="2"/>
        <v xml:space="preserve">REVENUE &amp; EXPENSES ACCOUNTS - </v>
      </c>
      <c r="B138" s="215">
        <v>0</v>
      </c>
      <c r="C138" s="175" t="s">
        <v>604</v>
      </c>
      <c r="D138" s="205"/>
    </row>
    <row r="139" spans="1:4" x14ac:dyDescent="0.25">
      <c r="A139" s="25" t="str">
        <f t="shared" si="2"/>
        <v>4000 - REVENUE</v>
      </c>
      <c r="B139" s="75">
        <f t="shared" si="3"/>
        <v>1</v>
      </c>
      <c r="C139" s="35">
        <v>4000</v>
      </c>
      <c r="D139" s="218" t="s">
        <v>605</v>
      </c>
    </row>
    <row r="140" spans="1:4" x14ac:dyDescent="0.25">
      <c r="A140" s="25" t="str">
        <f t="shared" si="2"/>
        <v>4010 - REVENUE - All Products</v>
      </c>
      <c r="B140" s="75">
        <f t="shared" si="3"/>
        <v>2</v>
      </c>
      <c r="C140" s="36">
        <v>4010</v>
      </c>
      <c r="D140" s="217" t="s">
        <v>606</v>
      </c>
    </row>
    <row r="141" spans="1:4" x14ac:dyDescent="0.25">
      <c r="A141" s="25" t="str">
        <f t="shared" si="2"/>
        <v>4020 - REVENUE - Product 1</v>
      </c>
      <c r="B141" s="75">
        <f t="shared" ref="B141:B204" si="4">IF(C141&lt;&gt;"",B140+1,B140)</f>
        <v>3</v>
      </c>
      <c r="C141" s="36">
        <v>4020</v>
      </c>
      <c r="D141" s="217" t="s">
        <v>607</v>
      </c>
    </row>
    <row r="142" spans="1:4" x14ac:dyDescent="0.25">
      <c r="A142" s="25" t="str">
        <f t="shared" si="2"/>
        <v>4030 - REVENUE - Product 2</v>
      </c>
      <c r="B142" s="75">
        <f t="shared" si="4"/>
        <v>4</v>
      </c>
      <c r="C142" s="36">
        <v>4030</v>
      </c>
      <c r="D142" s="217" t="s">
        <v>608</v>
      </c>
    </row>
    <row r="143" spans="1:4" x14ac:dyDescent="0.25">
      <c r="A143" s="25" t="str">
        <f t="shared" si="2"/>
        <v>4040 - REVENUE - Product 3</v>
      </c>
      <c r="B143" s="75">
        <f t="shared" si="4"/>
        <v>5</v>
      </c>
      <c r="C143" s="36">
        <v>4040</v>
      </c>
      <c r="D143" s="217" t="s">
        <v>609</v>
      </c>
    </row>
    <row r="144" spans="1:4" x14ac:dyDescent="0.25">
      <c r="A144" s="25" t="str">
        <f t="shared" si="2"/>
        <v>4050 - Sales Discounts - All Products</v>
      </c>
      <c r="B144" s="75">
        <f t="shared" si="4"/>
        <v>6</v>
      </c>
      <c r="C144" s="36">
        <v>4050</v>
      </c>
      <c r="D144" s="217" t="s">
        <v>610</v>
      </c>
    </row>
    <row r="145" spans="1:4" x14ac:dyDescent="0.25">
      <c r="A145" s="25" t="str">
        <f t="shared" si="2"/>
        <v>4060 - Sales Discounts - Product 1</v>
      </c>
      <c r="B145" s="75">
        <f t="shared" si="4"/>
        <v>7</v>
      </c>
      <c r="C145" s="36">
        <v>4060</v>
      </c>
      <c r="D145" s="217" t="s">
        <v>611</v>
      </c>
    </row>
    <row r="146" spans="1:4" x14ac:dyDescent="0.25">
      <c r="A146" s="25" t="str">
        <f t="shared" si="2"/>
        <v>4070 - Sales Discounts - Product 2</v>
      </c>
      <c r="B146" s="75">
        <f t="shared" si="4"/>
        <v>8</v>
      </c>
      <c r="C146" s="36">
        <v>4070</v>
      </c>
      <c r="D146" s="217" t="s">
        <v>612</v>
      </c>
    </row>
    <row r="147" spans="1:4" x14ac:dyDescent="0.25">
      <c r="A147" s="25" t="str">
        <f t="shared" si="2"/>
        <v>4080 - Sales Discounts - Product 3</v>
      </c>
      <c r="B147" s="75">
        <f t="shared" si="4"/>
        <v>9</v>
      </c>
      <c r="C147" s="36">
        <v>4080</v>
      </c>
      <c r="D147" s="217" t="s">
        <v>613</v>
      </c>
    </row>
    <row r="148" spans="1:4" x14ac:dyDescent="0.25">
      <c r="A148" s="25" t="str">
        <f t="shared" si="2"/>
        <v>4090 - Sales Returns and Allowances - All Products</v>
      </c>
      <c r="B148" s="75">
        <f t="shared" si="4"/>
        <v>10</v>
      </c>
      <c r="C148" s="36">
        <v>4090</v>
      </c>
      <c r="D148" s="217" t="s">
        <v>614</v>
      </c>
    </row>
    <row r="149" spans="1:4" x14ac:dyDescent="0.25">
      <c r="A149" s="25" t="str">
        <f t="shared" si="2"/>
        <v>4100 - Sales Returns and Allowances - Product 1</v>
      </c>
      <c r="B149" s="75">
        <f t="shared" si="4"/>
        <v>11</v>
      </c>
      <c r="C149" s="36">
        <v>4100</v>
      </c>
      <c r="D149" s="217" t="s">
        <v>615</v>
      </c>
    </row>
    <row r="150" spans="1:4" x14ac:dyDescent="0.25">
      <c r="A150" s="25" t="str">
        <f t="shared" si="2"/>
        <v>4110 - Sales Returns and Allowances - Product 2</v>
      </c>
      <c r="B150" s="75">
        <f t="shared" si="4"/>
        <v>12</v>
      </c>
      <c r="C150" s="36">
        <v>4110</v>
      </c>
      <c r="D150" s="217" t="s">
        <v>616</v>
      </c>
    </row>
    <row r="151" spans="1:4" x14ac:dyDescent="0.25">
      <c r="A151" s="25" t="str">
        <f t="shared" si="2"/>
        <v>4120 - Sales Returns and Allowances - Product 3</v>
      </c>
      <c r="B151" s="75">
        <f t="shared" si="4"/>
        <v>13</v>
      </c>
      <c r="C151" s="36">
        <v>4120</v>
      </c>
      <c r="D151" s="217" t="s">
        <v>617</v>
      </c>
    </row>
    <row r="152" spans="1:4" x14ac:dyDescent="0.25">
      <c r="A152" s="25" t="str">
        <f t="shared" si="2"/>
        <v/>
      </c>
      <c r="B152" s="75">
        <f t="shared" si="4"/>
        <v>13</v>
      </c>
      <c r="C152" s="36"/>
      <c r="D152" s="217"/>
    </row>
    <row r="153" spans="1:4" x14ac:dyDescent="0.25">
      <c r="A153" s="25" t="str">
        <f t="shared" si="2"/>
        <v/>
      </c>
      <c r="B153" s="75">
        <f t="shared" si="4"/>
        <v>13</v>
      </c>
      <c r="C153" s="36"/>
      <c r="D153" s="217"/>
    </row>
    <row r="154" spans="1:4" x14ac:dyDescent="0.25">
      <c r="A154" s="25" t="str">
        <f t="shared" si="2"/>
        <v/>
      </c>
      <c r="B154" s="75">
        <f t="shared" si="4"/>
        <v>13</v>
      </c>
      <c r="C154" s="36"/>
      <c r="D154" s="217"/>
    </row>
    <row r="155" spans="1:4" x14ac:dyDescent="0.25">
      <c r="A155" s="25" t="str">
        <f t="shared" si="2"/>
        <v/>
      </c>
      <c r="B155" s="75">
        <f t="shared" si="4"/>
        <v>13</v>
      </c>
      <c r="C155" s="36"/>
      <c r="D155" s="217"/>
    </row>
    <row r="156" spans="1:4" x14ac:dyDescent="0.25">
      <c r="A156" s="25" t="str">
        <f t="shared" si="2"/>
        <v/>
      </c>
      <c r="B156" s="75">
        <f t="shared" si="4"/>
        <v>13</v>
      </c>
      <c r="C156" s="36"/>
      <c r="D156" s="217"/>
    </row>
    <row r="157" spans="1:4" x14ac:dyDescent="0.25">
      <c r="A157" s="25" t="str">
        <f t="shared" si="2"/>
        <v/>
      </c>
      <c r="B157" s="75">
        <f t="shared" si="4"/>
        <v>13</v>
      </c>
      <c r="C157" s="36"/>
      <c r="D157" s="217"/>
    </row>
    <row r="158" spans="1:4" x14ac:dyDescent="0.25">
      <c r="A158" s="25" t="str">
        <f t="shared" si="2"/>
        <v/>
      </c>
      <c r="B158" s="75">
        <f t="shared" si="4"/>
        <v>13</v>
      </c>
      <c r="C158" s="35"/>
      <c r="D158" s="218"/>
    </row>
    <row r="159" spans="1:4" x14ac:dyDescent="0.25">
      <c r="A159" s="25" t="str">
        <f t="shared" si="2"/>
        <v/>
      </c>
      <c r="B159" s="75">
        <f t="shared" si="4"/>
        <v>13</v>
      </c>
      <c r="C159" s="36"/>
      <c r="D159" s="217"/>
    </row>
    <row r="160" spans="1:4" x14ac:dyDescent="0.25">
      <c r="A160" s="25" t="str">
        <f t="shared" si="2"/>
        <v/>
      </c>
      <c r="B160" s="75">
        <f t="shared" si="4"/>
        <v>13</v>
      </c>
      <c r="C160" s="36"/>
      <c r="D160" s="217"/>
    </row>
    <row r="161" spans="1:4" x14ac:dyDescent="0.25">
      <c r="A161" s="25" t="str">
        <f t="shared" si="2"/>
        <v/>
      </c>
      <c r="B161" s="75">
        <f t="shared" si="4"/>
        <v>13</v>
      </c>
      <c r="C161" s="36"/>
      <c r="D161" s="217"/>
    </row>
    <row r="162" spans="1:4" x14ac:dyDescent="0.25">
      <c r="A162" s="25" t="str">
        <f t="shared" si="2"/>
        <v/>
      </c>
      <c r="B162" s="75">
        <f t="shared" si="4"/>
        <v>13</v>
      </c>
      <c r="C162" s="36"/>
      <c r="D162" s="217"/>
    </row>
    <row r="163" spans="1:4" x14ac:dyDescent="0.25">
      <c r="A163" s="25" t="str">
        <f t="shared" si="2"/>
        <v/>
      </c>
      <c r="B163" s="75">
        <f t="shared" si="4"/>
        <v>13</v>
      </c>
      <c r="C163" s="36"/>
      <c r="D163" s="217"/>
    </row>
    <row r="164" spans="1:4" x14ac:dyDescent="0.25">
      <c r="A164" s="25" t="str">
        <f t="shared" si="2"/>
        <v/>
      </c>
      <c r="B164" s="75">
        <f t="shared" si="4"/>
        <v>13</v>
      </c>
      <c r="C164" s="35"/>
      <c r="D164" s="218"/>
    </row>
    <row r="165" spans="1:4" x14ac:dyDescent="0.25">
      <c r="A165" s="25" t="str">
        <f t="shared" si="2"/>
        <v/>
      </c>
      <c r="B165" s="75">
        <f t="shared" si="4"/>
        <v>13</v>
      </c>
      <c r="C165" s="36"/>
      <c r="D165" s="217"/>
    </row>
    <row r="166" spans="1:4" x14ac:dyDescent="0.25">
      <c r="A166" s="25" t="str">
        <f t="shared" si="2"/>
        <v/>
      </c>
      <c r="B166" s="75">
        <f t="shared" si="4"/>
        <v>13</v>
      </c>
      <c r="C166" s="36"/>
      <c r="D166" s="217"/>
    </row>
    <row r="167" spans="1:4" x14ac:dyDescent="0.25">
      <c r="A167" s="25" t="str">
        <f t="shared" ref="A167:A230" si="5">IF(C167&lt;&gt;"",C167&amp;" - "&amp;D167,"")</f>
        <v>5000 - COST of GOODS SOLD</v>
      </c>
      <c r="B167" s="75">
        <f t="shared" si="4"/>
        <v>14</v>
      </c>
      <c r="C167" s="36">
        <v>5000</v>
      </c>
      <c r="D167" s="217" t="s">
        <v>618</v>
      </c>
    </row>
    <row r="168" spans="1:4" x14ac:dyDescent="0.25">
      <c r="A168" s="25" t="str">
        <f t="shared" si="5"/>
        <v>5010 - COGS - All Products</v>
      </c>
      <c r="B168" s="75">
        <f t="shared" si="4"/>
        <v>15</v>
      </c>
      <c r="C168" s="36">
        <v>5010</v>
      </c>
      <c r="D168" s="217" t="s">
        <v>619</v>
      </c>
    </row>
    <row r="169" spans="1:4" x14ac:dyDescent="0.25">
      <c r="A169" s="25" t="str">
        <f t="shared" si="5"/>
        <v>5020 - COGS - Product 1</v>
      </c>
      <c r="B169" s="75">
        <f t="shared" si="4"/>
        <v>16</v>
      </c>
      <c r="C169" s="36">
        <v>5020</v>
      </c>
      <c r="D169" s="217" t="s">
        <v>620</v>
      </c>
    </row>
    <row r="170" spans="1:4" x14ac:dyDescent="0.25">
      <c r="A170" s="25" t="str">
        <f t="shared" si="5"/>
        <v>5030 - COGS - Product 2</v>
      </c>
      <c r="B170" s="75">
        <f t="shared" si="4"/>
        <v>17</v>
      </c>
      <c r="C170" s="36">
        <v>5030</v>
      </c>
      <c r="D170" s="217" t="s">
        <v>621</v>
      </c>
    </row>
    <row r="171" spans="1:4" x14ac:dyDescent="0.25">
      <c r="A171" s="25" t="str">
        <f t="shared" si="5"/>
        <v>5040 - COGS - Product 3</v>
      </c>
      <c r="B171" s="75">
        <f t="shared" si="4"/>
        <v>18</v>
      </c>
      <c r="C171" s="36">
        <v>5040</v>
      </c>
      <c r="D171" s="217" t="s">
        <v>622</v>
      </c>
    </row>
    <row r="172" spans="1:4" x14ac:dyDescent="0.25">
      <c r="A172" s="25" t="str">
        <f t="shared" si="5"/>
        <v>5050 - Purchase - All Products</v>
      </c>
      <c r="B172" s="75">
        <f t="shared" si="4"/>
        <v>19</v>
      </c>
      <c r="C172" s="36">
        <v>5050</v>
      </c>
      <c r="D172" s="217" t="s">
        <v>623</v>
      </c>
    </row>
    <row r="173" spans="1:4" x14ac:dyDescent="0.25">
      <c r="A173" s="25" t="str">
        <f t="shared" si="5"/>
        <v>5060 - Purchase - Product 1</v>
      </c>
      <c r="B173" s="75">
        <f t="shared" si="4"/>
        <v>20</v>
      </c>
      <c r="C173" s="36">
        <v>5060</v>
      </c>
      <c r="D173" s="217" t="s">
        <v>624</v>
      </c>
    </row>
    <row r="174" spans="1:4" x14ac:dyDescent="0.25">
      <c r="A174" s="25" t="str">
        <f t="shared" si="5"/>
        <v>5070 - Purchase - Product 2</v>
      </c>
      <c r="B174" s="75">
        <f t="shared" si="4"/>
        <v>21</v>
      </c>
      <c r="C174" s="36">
        <v>5070</v>
      </c>
      <c r="D174" s="217" t="s">
        <v>625</v>
      </c>
    </row>
    <row r="175" spans="1:4" x14ac:dyDescent="0.25">
      <c r="A175" s="25" t="str">
        <f t="shared" si="5"/>
        <v>5080 - Purchase - Product 3</v>
      </c>
      <c r="B175" s="75">
        <f t="shared" si="4"/>
        <v>22</v>
      </c>
      <c r="C175" s="36">
        <v>5080</v>
      </c>
      <c r="D175" s="217" t="s">
        <v>626</v>
      </c>
    </row>
    <row r="176" spans="1:4" x14ac:dyDescent="0.25">
      <c r="A176" s="25" t="str">
        <f t="shared" si="5"/>
        <v>5090 - Purchase Discounts - All Products</v>
      </c>
      <c r="B176" s="75">
        <f t="shared" si="4"/>
        <v>23</v>
      </c>
      <c r="C176" s="36">
        <v>5090</v>
      </c>
      <c r="D176" s="217" t="s">
        <v>627</v>
      </c>
    </row>
    <row r="177" spans="1:4" x14ac:dyDescent="0.25">
      <c r="A177" s="25" t="str">
        <f t="shared" si="5"/>
        <v>5100 - Purchase Discounts - Product 1</v>
      </c>
      <c r="B177" s="75">
        <f t="shared" si="4"/>
        <v>24</v>
      </c>
      <c r="C177" s="36">
        <v>5100</v>
      </c>
      <c r="D177" s="217" t="s">
        <v>628</v>
      </c>
    </row>
    <row r="178" spans="1:4" x14ac:dyDescent="0.25">
      <c r="A178" s="25" t="str">
        <f t="shared" si="5"/>
        <v>5110 - Purchase Discounts - Product 2</v>
      </c>
      <c r="B178" s="75">
        <f t="shared" si="4"/>
        <v>25</v>
      </c>
      <c r="C178" s="36">
        <v>5110</v>
      </c>
      <c r="D178" s="217" t="s">
        <v>629</v>
      </c>
    </row>
    <row r="179" spans="1:4" x14ac:dyDescent="0.25">
      <c r="A179" s="25" t="str">
        <f t="shared" si="5"/>
        <v>5120 - Purchase Discounts - Product 3</v>
      </c>
      <c r="B179" s="75">
        <f t="shared" si="4"/>
        <v>26</v>
      </c>
      <c r="C179" s="36">
        <v>5120</v>
      </c>
      <c r="D179" s="217" t="s">
        <v>630</v>
      </c>
    </row>
    <row r="180" spans="1:4" x14ac:dyDescent="0.25">
      <c r="A180" s="25" t="str">
        <f t="shared" si="5"/>
        <v>5130 - Purchase Returns and Allowances - All Products</v>
      </c>
      <c r="B180" s="75">
        <f t="shared" si="4"/>
        <v>27</v>
      </c>
      <c r="C180" s="36">
        <v>5130</v>
      </c>
      <c r="D180" s="217" t="s">
        <v>631</v>
      </c>
    </row>
    <row r="181" spans="1:4" x14ac:dyDescent="0.25">
      <c r="A181" s="25" t="str">
        <f t="shared" si="5"/>
        <v>5140 - Purchase Returns and Allowances - Product 1</v>
      </c>
      <c r="B181" s="75">
        <f t="shared" si="4"/>
        <v>28</v>
      </c>
      <c r="C181" s="36">
        <v>5140</v>
      </c>
      <c r="D181" s="217" t="s">
        <v>632</v>
      </c>
    </row>
    <row r="182" spans="1:4" x14ac:dyDescent="0.25">
      <c r="A182" s="25" t="str">
        <f t="shared" si="5"/>
        <v>5150 - Purchase Returns and Allowances - Product 2</v>
      </c>
      <c r="B182" s="75">
        <f t="shared" si="4"/>
        <v>29</v>
      </c>
      <c r="C182" s="36">
        <v>5150</v>
      </c>
      <c r="D182" s="217" t="s">
        <v>633</v>
      </c>
    </row>
    <row r="183" spans="1:4" x14ac:dyDescent="0.25">
      <c r="A183" s="25" t="str">
        <f t="shared" si="5"/>
        <v>5160 - Purchase Returns and Allowances - Product 3</v>
      </c>
      <c r="B183" s="75">
        <f t="shared" si="4"/>
        <v>30</v>
      </c>
      <c r="C183" s="36">
        <v>5160</v>
      </c>
      <c r="D183" s="217" t="s">
        <v>634</v>
      </c>
    </row>
    <row r="184" spans="1:4" x14ac:dyDescent="0.25">
      <c r="A184" s="25" t="str">
        <f t="shared" si="5"/>
        <v/>
      </c>
      <c r="B184" s="75">
        <f t="shared" si="4"/>
        <v>30</v>
      </c>
      <c r="C184" s="36"/>
      <c r="D184" s="217"/>
    </row>
    <row r="185" spans="1:4" x14ac:dyDescent="0.25">
      <c r="A185" s="25" t="str">
        <f t="shared" si="5"/>
        <v/>
      </c>
      <c r="B185" s="75">
        <f t="shared" si="4"/>
        <v>30</v>
      </c>
      <c r="C185" s="36"/>
      <c r="D185" s="217"/>
    </row>
    <row r="186" spans="1:4" x14ac:dyDescent="0.25">
      <c r="A186" s="25" t="str">
        <f t="shared" si="5"/>
        <v/>
      </c>
      <c r="B186" s="75">
        <f t="shared" si="4"/>
        <v>30</v>
      </c>
      <c r="C186" s="36"/>
      <c r="D186" s="217"/>
    </row>
    <row r="187" spans="1:4" x14ac:dyDescent="0.25">
      <c r="A187" s="25" t="str">
        <f t="shared" si="5"/>
        <v/>
      </c>
      <c r="B187" s="75">
        <f t="shared" si="4"/>
        <v>30</v>
      </c>
      <c r="C187" s="36"/>
      <c r="D187" s="217"/>
    </row>
    <row r="188" spans="1:4" x14ac:dyDescent="0.25">
      <c r="A188" s="25" t="str">
        <f t="shared" si="5"/>
        <v/>
      </c>
      <c r="B188" s="75">
        <f t="shared" si="4"/>
        <v>30</v>
      </c>
      <c r="C188" s="36"/>
      <c r="D188" s="217"/>
    </row>
    <row r="189" spans="1:4" x14ac:dyDescent="0.25">
      <c r="A189" s="25" t="str">
        <f t="shared" si="5"/>
        <v/>
      </c>
      <c r="B189" s="75">
        <f t="shared" si="4"/>
        <v>30</v>
      </c>
      <c r="C189" s="36"/>
      <c r="D189" s="217"/>
    </row>
    <row r="190" spans="1:4" x14ac:dyDescent="0.25">
      <c r="A190" s="25" t="str">
        <f t="shared" si="5"/>
        <v/>
      </c>
      <c r="B190" s="75">
        <f t="shared" si="4"/>
        <v>30</v>
      </c>
      <c r="C190" s="35"/>
      <c r="D190" s="218"/>
    </row>
    <row r="191" spans="1:4" x14ac:dyDescent="0.25">
      <c r="A191" s="25" t="str">
        <f t="shared" si="5"/>
        <v/>
      </c>
      <c r="B191" s="75">
        <f t="shared" si="4"/>
        <v>30</v>
      </c>
      <c r="C191" s="36"/>
      <c r="D191" s="217"/>
    </row>
    <row r="192" spans="1:4" x14ac:dyDescent="0.25">
      <c r="A192" s="25" t="str">
        <f t="shared" si="5"/>
        <v/>
      </c>
      <c r="B192" s="75">
        <f t="shared" si="4"/>
        <v>30</v>
      </c>
      <c r="C192" s="36"/>
      <c r="D192" s="217"/>
    </row>
    <row r="193" spans="1:4" x14ac:dyDescent="0.25">
      <c r="A193" s="25" t="str">
        <f t="shared" si="5"/>
        <v/>
      </c>
      <c r="B193" s="75">
        <f t="shared" si="4"/>
        <v>30</v>
      </c>
      <c r="C193" s="36"/>
      <c r="D193" s="217"/>
    </row>
    <row r="194" spans="1:4" x14ac:dyDescent="0.25">
      <c r="A194" s="25" t="str">
        <f t="shared" si="5"/>
        <v/>
      </c>
      <c r="B194" s="75">
        <f t="shared" si="4"/>
        <v>30</v>
      </c>
      <c r="C194" s="36"/>
      <c r="D194" s="217"/>
    </row>
    <row r="195" spans="1:4" x14ac:dyDescent="0.25">
      <c r="A195" s="25" t="str">
        <f t="shared" si="5"/>
        <v>6000 - OPERATING EXPENSES</v>
      </c>
      <c r="B195" s="75">
        <f t="shared" si="4"/>
        <v>31</v>
      </c>
      <c r="C195" s="36">
        <v>6000</v>
      </c>
      <c r="D195" s="217" t="s">
        <v>635</v>
      </c>
    </row>
    <row r="196" spans="1:4" x14ac:dyDescent="0.25">
      <c r="A196" s="25" t="str">
        <f t="shared" si="5"/>
        <v>6010 - EXP - Salaries</v>
      </c>
      <c r="B196" s="75">
        <f t="shared" si="4"/>
        <v>32</v>
      </c>
      <c r="C196" s="36">
        <v>6010</v>
      </c>
      <c r="D196" s="217" t="s">
        <v>636</v>
      </c>
    </row>
    <row r="197" spans="1:4" x14ac:dyDescent="0.25">
      <c r="A197" s="25" t="str">
        <f t="shared" si="5"/>
        <v>6020 - EXP - Administration</v>
      </c>
      <c r="B197" s="75">
        <f t="shared" si="4"/>
        <v>33</v>
      </c>
      <c r="C197" s="36">
        <v>6020</v>
      </c>
      <c r="D197" s="217" t="s">
        <v>637</v>
      </c>
    </row>
    <row r="198" spans="1:4" x14ac:dyDescent="0.25">
      <c r="A198" s="25" t="str">
        <f t="shared" si="5"/>
        <v>6030 - EXP - Electricity, Water, Phone</v>
      </c>
      <c r="B198" s="75">
        <f t="shared" si="4"/>
        <v>34</v>
      </c>
      <c r="C198" s="36">
        <v>6030</v>
      </c>
      <c r="D198" s="217" t="s">
        <v>638</v>
      </c>
    </row>
    <row r="199" spans="1:4" x14ac:dyDescent="0.25">
      <c r="A199" s="25" t="str">
        <f t="shared" si="5"/>
        <v>6040 - EXP - Rent</v>
      </c>
      <c r="B199" s="75">
        <f t="shared" si="4"/>
        <v>35</v>
      </c>
      <c r="C199" s="36">
        <v>6040</v>
      </c>
      <c r="D199" s="217" t="s">
        <v>639</v>
      </c>
    </row>
    <row r="200" spans="1:4" x14ac:dyDescent="0.25">
      <c r="A200" s="25" t="str">
        <f t="shared" si="5"/>
        <v>6050 - EXP - Insurance</v>
      </c>
      <c r="B200" s="75">
        <f t="shared" si="4"/>
        <v>36</v>
      </c>
      <c r="C200" s="36">
        <v>6050</v>
      </c>
      <c r="D200" s="217" t="s">
        <v>640</v>
      </c>
    </row>
    <row r="201" spans="1:4" x14ac:dyDescent="0.25">
      <c r="A201" s="25" t="str">
        <f t="shared" si="5"/>
        <v>6060 - EXP - Repair and Maintenance</v>
      </c>
      <c r="B201" s="75">
        <f t="shared" si="4"/>
        <v>37</v>
      </c>
      <c r="C201" s="36">
        <v>6060</v>
      </c>
      <c r="D201" s="217" t="s">
        <v>641</v>
      </c>
    </row>
    <row r="202" spans="1:4" x14ac:dyDescent="0.25">
      <c r="A202" s="25" t="str">
        <f t="shared" si="5"/>
        <v>6070 - EXP - Office Supplies</v>
      </c>
      <c r="B202" s="75">
        <f t="shared" si="4"/>
        <v>38</v>
      </c>
      <c r="C202" s="36">
        <v>6070</v>
      </c>
      <c r="D202" s="217" t="s">
        <v>642</v>
      </c>
    </row>
    <row r="203" spans="1:4" x14ac:dyDescent="0.25">
      <c r="A203" s="25" t="str">
        <f t="shared" si="5"/>
        <v>6080 - EXP - Depreciation Equipment</v>
      </c>
      <c r="B203" s="75">
        <f t="shared" si="4"/>
        <v>39</v>
      </c>
      <c r="C203" s="36">
        <v>6080</v>
      </c>
      <c r="D203" s="217" t="s">
        <v>643</v>
      </c>
    </row>
    <row r="204" spans="1:4" x14ac:dyDescent="0.25">
      <c r="A204" s="25" t="str">
        <f t="shared" si="5"/>
        <v>6090 - EXP - Depreciation Vehicles</v>
      </c>
      <c r="B204" s="75">
        <f t="shared" si="4"/>
        <v>40</v>
      </c>
      <c r="C204" s="36">
        <v>6090</v>
      </c>
      <c r="D204" s="217" t="s">
        <v>644</v>
      </c>
    </row>
    <row r="205" spans="1:4" x14ac:dyDescent="0.25">
      <c r="A205" s="25" t="str">
        <f t="shared" si="5"/>
        <v>6100 - EXP - Oil, Parking, Transportation</v>
      </c>
      <c r="B205" s="75">
        <f t="shared" ref="B205:B262" si="6">IF(C205&lt;&gt;"",B204+1,B204)</f>
        <v>41</v>
      </c>
      <c r="C205" s="36">
        <v>6100</v>
      </c>
      <c r="D205" s="217" t="s">
        <v>645</v>
      </c>
    </row>
    <row r="206" spans="1:4" x14ac:dyDescent="0.25">
      <c r="A206" s="25" t="str">
        <f t="shared" si="5"/>
        <v>6110 - EXP - Subscription</v>
      </c>
      <c r="B206" s="75">
        <f t="shared" si="6"/>
        <v>42</v>
      </c>
      <c r="C206" s="36">
        <v>6110</v>
      </c>
      <c r="D206" s="217" t="s">
        <v>646</v>
      </c>
    </row>
    <row r="207" spans="1:4" x14ac:dyDescent="0.25">
      <c r="A207" s="25" t="str">
        <f t="shared" si="5"/>
        <v>6120 - EXP - Advertising</v>
      </c>
      <c r="B207" s="75">
        <f t="shared" si="6"/>
        <v>43</v>
      </c>
      <c r="C207" s="36">
        <v>6120</v>
      </c>
      <c r="D207" s="217" t="s">
        <v>647</v>
      </c>
    </row>
    <row r="208" spans="1:4" x14ac:dyDescent="0.25">
      <c r="A208" s="25" t="str">
        <f t="shared" si="5"/>
        <v>6130 - EXP - Travel</v>
      </c>
      <c r="B208" s="75">
        <f t="shared" si="6"/>
        <v>44</v>
      </c>
      <c r="C208" s="36">
        <v>6130</v>
      </c>
      <c r="D208" s="217" t="s">
        <v>648</v>
      </c>
    </row>
    <row r="209" spans="1:4" x14ac:dyDescent="0.25">
      <c r="A209" s="25" t="str">
        <f t="shared" si="5"/>
        <v>6140 - EXP - Depreciation Furniture</v>
      </c>
      <c r="B209" s="75">
        <f t="shared" si="6"/>
        <v>45</v>
      </c>
      <c r="C209" s="36">
        <v>6140</v>
      </c>
      <c r="D209" s="217" t="s">
        <v>649</v>
      </c>
    </row>
    <row r="210" spans="1:4" x14ac:dyDescent="0.25">
      <c r="A210" s="25" t="str">
        <f t="shared" si="5"/>
        <v>6150 - EXP - Other</v>
      </c>
      <c r="B210" s="75">
        <f t="shared" si="6"/>
        <v>46</v>
      </c>
      <c r="C210" s="36">
        <v>6150</v>
      </c>
      <c r="D210" s="217" t="s">
        <v>650</v>
      </c>
    </row>
    <row r="211" spans="1:4" x14ac:dyDescent="0.25">
      <c r="A211" s="25" t="str">
        <f t="shared" si="5"/>
        <v>6160 - EXP - Depreciation</v>
      </c>
      <c r="B211" s="75">
        <f t="shared" si="6"/>
        <v>47</v>
      </c>
      <c r="C211" s="36">
        <v>6160</v>
      </c>
      <c r="D211" s="217" t="s">
        <v>660</v>
      </c>
    </row>
    <row r="212" spans="1:4" x14ac:dyDescent="0.25">
      <c r="A212" s="25" t="str">
        <f t="shared" si="5"/>
        <v/>
      </c>
      <c r="B212" s="75">
        <f t="shared" si="6"/>
        <v>47</v>
      </c>
      <c r="C212" s="36"/>
      <c r="D212" s="217"/>
    </row>
    <row r="213" spans="1:4" x14ac:dyDescent="0.25">
      <c r="A213" s="25" t="str">
        <f t="shared" si="5"/>
        <v/>
      </c>
      <c r="B213" s="75">
        <f t="shared" si="6"/>
        <v>47</v>
      </c>
      <c r="C213" s="36"/>
      <c r="D213" s="217"/>
    </row>
    <row r="214" spans="1:4" x14ac:dyDescent="0.25">
      <c r="A214" s="25" t="str">
        <f t="shared" si="5"/>
        <v/>
      </c>
      <c r="B214" s="75">
        <f t="shared" si="6"/>
        <v>47</v>
      </c>
      <c r="C214" s="36"/>
      <c r="D214" s="217"/>
    </row>
    <row r="215" spans="1:4" x14ac:dyDescent="0.25">
      <c r="A215" s="25" t="str">
        <f t="shared" si="5"/>
        <v/>
      </c>
      <c r="B215" s="75">
        <f t="shared" si="6"/>
        <v>47</v>
      </c>
      <c r="C215" s="36"/>
      <c r="D215" s="217"/>
    </row>
    <row r="216" spans="1:4" x14ac:dyDescent="0.25">
      <c r="A216" s="25" t="str">
        <f t="shared" si="5"/>
        <v/>
      </c>
      <c r="B216" s="75">
        <f t="shared" si="6"/>
        <v>47</v>
      </c>
      <c r="C216" s="36"/>
      <c r="D216" s="217"/>
    </row>
    <row r="217" spans="1:4" x14ac:dyDescent="0.25">
      <c r="A217" s="25" t="str">
        <f t="shared" si="5"/>
        <v/>
      </c>
      <c r="B217" s="75">
        <f t="shared" si="6"/>
        <v>47</v>
      </c>
      <c r="C217" s="36"/>
      <c r="D217" s="217"/>
    </row>
    <row r="218" spans="1:4" x14ac:dyDescent="0.25">
      <c r="A218" s="25" t="str">
        <f t="shared" si="5"/>
        <v/>
      </c>
      <c r="B218" s="75">
        <f t="shared" si="6"/>
        <v>47</v>
      </c>
      <c r="C218" s="36"/>
      <c r="D218" s="217"/>
    </row>
    <row r="219" spans="1:4" x14ac:dyDescent="0.25">
      <c r="A219" s="25" t="str">
        <f t="shared" si="5"/>
        <v/>
      </c>
      <c r="B219" s="75">
        <f t="shared" si="6"/>
        <v>47</v>
      </c>
      <c r="C219" s="36"/>
      <c r="D219" s="217"/>
    </row>
    <row r="220" spans="1:4" x14ac:dyDescent="0.25">
      <c r="A220" s="25" t="str">
        <f t="shared" si="5"/>
        <v/>
      </c>
      <c r="B220" s="75">
        <f t="shared" si="6"/>
        <v>47</v>
      </c>
      <c r="C220" s="36"/>
      <c r="D220" s="217"/>
    </row>
    <row r="221" spans="1:4" x14ac:dyDescent="0.25">
      <c r="A221" s="25" t="str">
        <f t="shared" si="5"/>
        <v/>
      </c>
      <c r="B221" s="75">
        <f t="shared" si="6"/>
        <v>47</v>
      </c>
      <c r="C221" s="36"/>
      <c r="D221" s="217"/>
    </row>
    <row r="222" spans="1:4" x14ac:dyDescent="0.25">
      <c r="A222" s="25" t="str">
        <f t="shared" si="5"/>
        <v/>
      </c>
      <c r="B222" s="75">
        <f t="shared" si="6"/>
        <v>47</v>
      </c>
      <c r="C222" s="36"/>
      <c r="D222" s="217"/>
    </row>
    <row r="223" spans="1:4" x14ac:dyDescent="0.25">
      <c r="A223" s="25" t="str">
        <f t="shared" si="5"/>
        <v/>
      </c>
      <c r="B223" s="75">
        <f t="shared" si="6"/>
        <v>47</v>
      </c>
      <c r="C223" s="36"/>
      <c r="D223" s="217"/>
    </row>
    <row r="224" spans="1:4" x14ac:dyDescent="0.25">
      <c r="A224" s="25" t="str">
        <f t="shared" si="5"/>
        <v/>
      </c>
      <c r="B224" s="75">
        <f t="shared" si="6"/>
        <v>47</v>
      </c>
      <c r="C224" s="36"/>
      <c r="D224" s="217"/>
    </row>
    <row r="225" spans="1:4" x14ac:dyDescent="0.25">
      <c r="A225" s="25" t="str">
        <f t="shared" si="5"/>
        <v/>
      </c>
      <c r="B225" s="75">
        <f t="shared" si="6"/>
        <v>47</v>
      </c>
      <c r="C225" s="36"/>
      <c r="D225" s="217"/>
    </row>
    <row r="226" spans="1:4" x14ac:dyDescent="0.25">
      <c r="A226" s="25" t="str">
        <f t="shared" si="5"/>
        <v/>
      </c>
      <c r="B226" s="75">
        <f t="shared" si="6"/>
        <v>47</v>
      </c>
      <c r="C226" s="36"/>
      <c r="D226" s="217"/>
    </row>
    <row r="227" spans="1:4" x14ac:dyDescent="0.25">
      <c r="A227" s="25" t="str">
        <f t="shared" si="5"/>
        <v/>
      </c>
      <c r="B227" s="75">
        <f t="shared" si="6"/>
        <v>47</v>
      </c>
      <c r="C227" s="36"/>
      <c r="D227" s="217"/>
    </row>
    <row r="228" spans="1:4" x14ac:dyDescent="0.25">
      <c r="A228" s="25" t="str">
        <f t="shared" si="5"/>
        <v/>
      </c>
      <c r="B228" s="75">
        <f t="shared" si="6"/>
        <v>47</v>
      </c>
      <c r="C228" s="36"/>
      <c r="D228" s="217"/>
    </row>
    <row r="229" spans="1:4" x14ac:dyDescent="0.25">
      <c r="A229" s="25" t="str">
        <f t="shared" si="5"/>
        <v/>
      </c>
      <c r="B229" s="75">
        <f t="shared" si="6"/>
        <v>47</v>
      </c>
      <c r="C229" s="36"/>
      <c r="D229" s="217"/>
    </row>
    <row r="230" spans="1:4" x14ac:dyDescent="0.25">
      <c r="A230" s="25" t="str">
        <f t="shared" si="5"/>
        <v/>
      </c>
      <c r="B230" s="75">
        <f t="shared" si="6"/>
        <v>47</v>
      </c>
      <c r="C230" s="36"/>
      <c r="D230" s="217"/>
    </row>
    <row r="231" spans="1:4" x14ac:dyDescent="0.25">
      <c r="A231" s="25" t="str">
        <f t="shared" ref="A231:A262" si="7">IF(C231&lt;&gt;"",C231&amp;" - "&amp;D231,"")</f>
        <v/>
      </c>
      <c r="B231" s="75">
        <f t="shared" si="6"/>
        <v>47</v>
      </c>
      <c r="C231" s="36"/>
      <c r="D231" s="217"/>
    </row>
    <row r="232" spans="1:4" x14ac:dyDescent="0.25">
      <c r="A232" s="25" t="str">
        <f t="shared" si="7"/>
        <v/>
      </c>
      <c r="B232" s="75">
        <f t="shared" si="6"/>
        <v>47</v>
      </c>
      <c r="C232" s="36"/>
      <c r="D232" s="217"/>
    </row>
    <row r="233" spans="1:4" x14ac:dyDescent="0.25">
      <c r="A233" s="25" t="str">
        <f t="shared" si="7"/>
        <v/>
      </c>
      <c r="B233" s="75">
        <f t="shared" si="6"/>
        <v>47</v>
      </c>
      <c r="C233" s="36"/>
      <c r="D233" s="217"/>
    </row>
    <row r="234" spans="1:4" x14ac:dyDescent="0.25">
      <c r="A234" s="25" t="str">
        <f t="shared" si="7"/>
        <v/>
      </c>
      <c r="B234" s="75">
        <f t="shared" si="6"/>
        <v>47</v>
      </c>
      <c r="C234" s="36"/>
      <c r="D234" s="217"/>
    </row>
    <row r="235" spans="1:4" x14ac:dyDescent="0.25">
      <c r="A235" s="25" t="str">
        <f t="shared" si="7"/>
        <v/>
      </c>
      <c r="B235" s="75">
        <f t="shared" si="6"/>
        <v>47</v>
      </c>
      <c r="C235" s="36"/>
      <c r="D235" s="217"/>
    </row>
    <row r="236" spans="1:4" x14ac:dyDescent="0.25">
      <c r="B236" s="75">
        <f t="shared" si="6"/>
        <v>47</v>
      </c>
      <c r="C236" s="36"/>
      <c r="D236" s="217"/>
    </row>
    <row r="237" spans="1:4" x14ac:dyDescent="0.25">
      <c r="B237" s="75">
        <f t="shared" si="6"/>
        <v>47</v>
      </c>
      <c r="C237" s="36"/>
      <c r="D237" s="217"/>
    </row>
    <row r="238" spans="1:4" x14ac:dyDescent="0.25">
      <c r="B238" s="75">
        <f t="shared" si="6"/>
        <v>47</v>
      </c>
      <c r="C238" s="36"/>
      <c r="D238" s="217"/>
    </row>
    <row r="239" spans="1:4" x14ac:dyDescent="0.25">
      <c r="B239" s="75">
        <f t="shared" si="6"/>
        <v>47</v>
      </c>
      <c r="C239" s="36"/>
      <c r="D239" s="217"/>
    </row>
    <row r="240" spans="1:4" x14ac:dyDescent="0.25">
      <c r="B240" s="75">
        <f t="shared" si="6"/>
        <v>47</v>
      </c>
      <c r="C240" s="36"/>
      <c r="D240" s="217"/>
    </row>
    <row r="241" spans="2:4" x14ac:dyDescent="0.25">
      <c r="B241" s="75">
        <f t="shared" si="6"/>
        <v>47</v>
      </c>
      <c r="C241" s="36"/>
      <c r="D241" s="217"/>
    </row>
    <row r="242" spans="2:4" x14ac:dyDescent="0.25">
      <c r="B242" s="75">
        <f t="shared" si="6"/>
        <v>47</v>
      </c>
      <c r="C242" s="36"/>
      <c r="D242" s="217"/>
    </row>
    <row r="243" spans="2:4" x14ac:dyDescent="0.25">
      <c r="B243" s="75">
        <f t="shared" si="6"/>
        <v>47</v>
      </c>
      <c r="C243" s="36"/>
      <c r="D243" s="217"/>
    </row>
    <row r="244" spans="2:4" x14ac:dyDescent="0.25">
      <c r="B244" s="75">
        <f t="shared" si="6"/>
        <v>47</v>
      </c>
      <c r="C244" s="36"/>
      <c r="D244" s="217"/>
    </row>
    <row r="245" spans="2:4" x14ac:dyDescent="0.25">
      <c r="B245" s="75">
        <f t="shared" si="6"/>
        <v>47</v>
      </c>
      <c r="C245" s="36"/>
      <c r="D245" s="217"/>
    </row>
    <row r="246" spans="2:4" x14ac:dyDescent="0.25">
      <c r="B246" s="75">
        <f t="shared" si="6"/>
        <v>47</v>
      </c>
      <c r="C246" s="36"/>
      <c r="D246" s="217"/>
    </row>
    <row r="247" spans="2:4" x14ac:dyDescent="0.25">
      <c r="B247" s="75">
        <f t="shared" si="6"/>
        <v>47</v>
      </c>
      <c r="C247" s="36"/>
      <c r="D247" s="217"/>
    </row>
    <row r="248" spans="2:4" x14ac:dyDescent="0.25">
      <c r="B248" s="75">
        <f t="shared" si="6"/>
        <v>48</v>
      </c>
      <c r="C248" s="36">
        <v>4500</v>
      </c>
      <c r="D248" s="217" t="s">
        <v>651</v>
      </c>
    </row>
    <row r="249" spans="2:4" x14ac:dyDescent="0.25">
      <c r="B249" s="75">
        <f t="shared" si="6"/>
        <v>49</v>
      </c>
      <c r="C249" s="36">
        <v>4510</v>
      </c>
      <c r="D249" s="217" t="s">
        <v>652</v>
      </c>
    </row>
    <row r="250" spans="2:4" x14ac:dyDescent="0.25">
      <c r="B250" s="75">
        <f t="shared" si="6"/>
        <v>49</v>
      </c>
      <c r="C250" s="36"/>
      <c r="D250" s="217"/>
    </row>
    <row r="251" spans="2:4" x14ac:dyDescent="0.25">
      <c r="B251" s="75">
        <f t="shared" si="6"/>
        <v>49</v>
      </c>
      <c r="C251" s="36"/>
      <c r="D251" s="217"/>
    </row>
    <row r="252" spans="2:4" x14ac:dyDescent="0.25">
      <c r="B252" s="75">
        <f t="shared" si="6"/>
        <v>49</v>
      </c>
      <c r="C252" s="36"/>
      <c r="D252" s="217"/>
    </row>
    <row r="253" spans="2:4" x14ac:dyDescent="0.25">
      <c r="B253" s="75">
        <f t="shared" si="6"/>
        <v>50</v>
      </c>
      <c r="C253" s="36">
        <v>7000</v>
      </c>
      <c r="D253" s="217" t="s">
        <v>653</v>
      </c>
    </row>
    <row r="254" spans="2:4" x14ac:dyDescent="0.25">
      <c r="B254" s="75">
        <f t="shared" si="6"/>
        <v>51</v>
      </c>
      <c r="C254" s="36">
        <v>7010</v>
      </c>
      <c r="D254" s="217" t="s">
        <v>654</v>
      </c>
    </row>
    <row r="255" spans="2:4" x14ac:dyDescent="0.25">
      <c r="B255" s="75">
        <f t="shared" si="6"/>
        <v>52</v>
      </c>
      <c r="C255" s="36">
        <v>7020</v>
      </c>
      <c r="D255" s="217" t="s">
        <v>655</v>
      </c>
    </row>
    <row r="256" spans="2:4" x14ac:dyDescent="0.25">
      <c r="B256" s="75">
        <f t="shared" si="6"/>
        <v>52</v>
      </c>
      <c r="C256" s="36"/>
      <c r="D256" s="217"/>
    </row>
    <row r="257" spans="1:4" x14ac:dyDescent="0.25">
      <c r="B257" s="75">
        <f t="shared" si="6"/>
        <v>52</v>
      </c>
      <c r="C257" s="36"/>
      <c r="D257" s="217"/>
    </row>
    <row r="258" spans="1:4" x14ac:dyDescent="0.25">
      <c r="B258" s="75">
        <f t="shared" si="6"/>
        <v>52</v>
      </c>
      <c r="C258" s="36"/>
      <c r="D258" s="217"/>
    </row>
    <row r="259" spans="1:4" x14ac:dyDescent="0.25">
      <c r="B259" s="75">
        <f t="shared" si="6"/>
        <v>52</v>
      </c>
      <c r="C259" s="36"/>
      <c r="D259" s="217"/>
    </row>
    <row r="260" spans="1:4" x14ac:dyDescent="0.25">
      <c r="B260" s="75">
        <f t="shared" si="6"/>
        <v>52</v>
      </c>
      <c r="C260" s="36"/>
      <c r="D260" s="217"/>
    </row>
    <row r="261" spans="1:4" x14ac:dyDescent="0.25">
      <c r="A261" s="25" t="str">
        <f t="shared" si="7"/>
        <v/>
      </c>
      <c r="B261" s="75">
        <f t="shared" si="6"/>
        <v>52</v>
      </c>
      <c r="C261" s="36"/>
      <c r="D261" s="217"/>
    </row>
    <row r="262" spans="1:4" x14ac:dyDescent="0.25">
      <c r="A262" s="25" t="str">
        <f t="shared" si="7"/>
        <v/>
      </c>
      <c r="B262" s="75">
        <f t="shared" si="6"/>
        <v>52</v>
      </c>
      <c r="C262" s="219"/>
      <c r="D262" s="220"/>
    </row>
    <row r="263" spans="1:4" x14ac:dyDescent="0.25">
      <c r="A263" s="61"/>
      <c r="B263" s="61"/>
    </row>
    <row r="264" spans="1:4" x14ac:dyDescent="0.25">
      <c r="A264" s="61"/>
      <c r="B264" s="61"/>
    </row>
    <row r="265" spans="1:4" x14ac:dyDescent="0.25">
      <c r="A265" s="61"/>
      <c r="B265" s="61"/>
    </row>
    <row r="266" spans="1:4" x14ac:dyDescent="0.25">
      <c r="A266" s="61"/>
      <c r="B266" s="61"/>
    </row>
    <row r="267" spans="1:4" x14ac:dyDescent="0.25">
      <c r="A267" s="61"/>
      <c r="B267" s="61"/>
    </row>
    <row r="268" spans="1:4" x14ac:dyDescent="0.25">
      <c r="A268" s="61"/>
      <c r="B268" s="61"/>
    </row>
    <row r="269" spans="1:4" x14ac:dyDescent="0.25">
      <c r="A269" s="61"/>
      <c r="B269" s="61"/>
    </row>
    <row r="270" spans="1:4" x14ac:dyDescent="0.25">
      <c r="A270" s="61"/>
      <c r="B270" s="61"/>
    </row>
    <row r="271" spans="1:4" x14ac:dyDescent="0.25">
      <c r="A271" s="61"/>
      <c r="B271" s="61"/>
    </row>
    <row r="272" spans="1:4" x14ac:dyDescent="0.25">
      <c r="A272" s="61"/>
      <c r="B272" s="61"/>
    </row>
    <row r="273" spans="1:2" x14ac:dyDescent="0.25">
      <c r="A273" s="61"/>
      <c r="B273" s="61"/>
    </row>
    <row r="274" spans="1:2" x14ac:dyDescent="0.25">
      <c r="A274" s="61"/>
      <c r="B274" s="61"/>
    </row>
    <row r="275" spans="1:2" x14ac:dyDescent="0.25">
      <c r="A275" s="61"/>
      <c r="B275" s="61"/>
    </row>
    <row r="276" spans="1:2" x14ac:dyDescent="0.25">
      <c r="A276" s="61"/>
      <c r="B276" s="61"/>
    </row>
    <row r="277" spans="1:2" x14ac:dyDescent="0.25">
      <c r="A277" s="61"/>
      <c r="B277" s="61"/>
    </row>
    <row r="278" spans="1:2" x14ac:dyDescent="0.25">
      <c r="A278" s="61"/>
      <c r="B278" s="61"/>
    </row>
    <row r="279" spans="1:2" x14ac:dyDescent="0.25">
      <c r="A279" s="61"/>
      <c r="B279" s="61"/>
    </row>
    <row r="280" spans="1:2" x14ac:dyDescent="0.25">
      <c r="A280" s="61"/>
      <c r="B280" s="61"/>
    </row>
    <row r="281" spans="1:2" x14ac:dyDescent="0.25">
      <c r="A281" s="61"/>
      <c r="B281" s="61"/>
    </row>
    <row r="282" spans="1:2" x14ac:dyDescent="0.25">
      <c r="A282" s="61"/>
      <c r="B282" s="61"/>
    </row>
    <row r="283" spans="1:2" x14ac:dyDescent="0.25">
      <c r="A283" s="61"/>
      <c r="B283" s="61"/>
    </row>
    <row r="284" spans="1:2" x14ac:dyDescent="0.25">
      <c r="A284" s="61"/>
      <c r="B284" s="61"/>
    </row>
    <row r="285" spans="1:2" x14ac:dyDescent="0.25">
      <c r="A285" s="61"/>
      <c r="B285" s="61"/>
    </row>
    <row r="286" spans="1:2" x14ac:dyDescent="0.25">
      <c r="A286" s="61"/>
      <c r="B286" s="61"/>
    </row>
    <row r="287" spans="1:2" x14ac:dyDescent="0.25">
      <c r="A287" s="61"/>
      <c r="B287" s="61"/>
    </row>
    <row r="288" spans="1:2" x14ac:dyDescent="0.25">
      <c r="A288" s="61"/>
      <c r="B288" s="61"/>
    </row>
    <row r="289" spans="1:2" x14ac:dyDescent="0.25">
      <c r="A289" s="61"/>
      <c r="B289" s="61"/>
    </row>
    <row r="290" spans="1:2" x14ac:dyDescent="0.25">
      <c r="A290" s="61"/>
      <c r="B290" s="61"/>
    </row>
    <row r="291" spans="1:2" x14ac:dyDescent="0.25">
      <c r="A291" s="61"/>
      <c r="B291" s="61"/>
    </row>
    <row r="292" spans="1:2" x14ac:dyDescent="0.25">
      <c r="A292" s="61"/>
      <c r="B292" s="61"/>
    </row>
    <row r="293" spans="1:2" x14ac:dyDescent="0.25">
      <c r="A293" s="61"/>
      <c r="B293" s="61"/>
    </row>
    <row r="294" spans="1:2" x14ac:dyDescent="0.25">
      <c r="A294" s="61"/>
      <c r="B294" s="61"/>
    </row>
    <row r="295" spans="1:2" x14ac:dyDescent="0.25">
      <c r="A295" s="61"/>
      <c r="B295" s="61"/>
    </row>
    <row r="296" spans="1:2" x14ac:dyDescent="0.25">
      <c r="A296" s="61"/>
      <c r="B296" s="61"/>
    </row>
    <row r="297" spans="1:2" x14ac:dyDescent="0.25">
      <c r="A297" s="61"/>
      <c r="B297" s="61"/>
    </row>
    <row r="298" spans="1:2" x14ac:dyDescent="0.25">
      <c r="A298" s="61"/>
      <c r="B298" s="61"/>
    </row>
    <row r="299" spans="1:2" x14ac:dyDescent="0.25">
      <c r="A299" s="61"/>
      <c r="B299" s="61"/>
    </row>
    <row r="300" spans="1:2" x14ac:dyDescent="0.25">
      <c r="A300" s="61"/>
      <c r="B300" s="61"/>
    </row>
    <row r="301" spans="1:2" x14ac:dyDescent="0.25">
      <c r="A301" s="61"/>
      <c r="B301" s="61"/>
    </row>
    <row r="302" spans="1:2" x14ac:dyDescent="0.25">
      <c r="A302" s="61"/>
      <c r="B302" s="61"/>
    </row>
    <row r="303" spans="1:2" x14ac:dyDescent="0.25">
      <c r="A303" s="61"/>
      <c r="B303" s="61"/>
    </row>
    <row r="304" spans="1:2" x14ac:dyDescent="0.25">
      <c r="A304" s="61"/>
      <c r="B304" s="61"/>
    </row>
    <row r="305" spans="1:2" x14ac:dyDescent="0.25">
      <c r="A305" s="61"/>
      <c r="B305" s="61"/>
    </row>
    <row r="306" spans="1:2" x14ac:dyDescent="0.25">
      <c r="A306" s="61"/>
      <c r="B306" s="61"/>
    </row>
    <row r="307" spans="1:2" x14ac:dyDescent="0.25">
      <c r="A307" s="61"/>
      <c r="B307" s="61"/>
    </row>
    <row r="308" spans="1:2" x14ac:dyDescent="0.25">
      <c r="A308" s="61"/>
      <c r="B308" s="61"/>
    </row>
    <row r="309" spans="1:2" x14ac:dyDescent="0.25">
      <c r="A309" s="61"/>
      <c r="B309" s="61"/>
    </row>
    <row r="310" spans="1:2" x14ac:dyDescent="0.25">
      <c r="A310" s="61"/>
      <c r="B310" s="61"/>
    </row>
    <row r="311" spans="1:2" x14ac:dyDescent="0.25">
      <c r="A311" s="61"/>
      <c r="B311" s="61"/>
    </row>
    <row r="312" spans="1:2" x14ac:dyDescent="0.25">
      <c r="A312" s="61"/>
      <c r="B312" s="61"/>
    </row>
    <row r="313" spans="1:2" x14ac:dyDescent="0.25">
      <c r="A313" s="61"/>
      <c r="B313" s="61"/>
    </row>
    <row r="314" spans="1:2" x14ac:dyDescent="0.25">
      <c r="A314" s="61"/>
      <c r="B314" s="61"/>
    </row>
    <row r="315" spans="1:2" x14ac:dyDescent="0.25">
      <c r="A315" s="61"/>
      <c r="B315" s="61"/>
    </row>
    <row r="316" spans="1:2" x14ac:dyDescent="0.25">
      <c r="A316" s="61"/>
      <c r="B316" s="61"/>
    </row>
    <row r="317" spans="1:2" x14ac:dyDescent="0.25">
      <c r="A317" s="61"/>
      <c r="B317" s="61"/>
    </row>
    <row r="318" spans="1:2" x14ac:dyDescent="0.25">
      <c r="A318" s="61"/>
      <c r="B318" s="61"/>
    </row>
    <row r="319" spans="1:2" x14ac:dyDescent="0.25">
      <c r="A319" s="61"/>
      <c r="B319" s="61"/>
    </row>
    <row r="320" spans="1:2" x14ac:dyDescent="0.25">
      <c r="A320" s="61"/>
      <c r="B320" s="61"/>
    </row>
    <row r="321" spans="1:2" x14ac:dyDescent="0.25">
      <c r="A321" s="61"/>
      <c r="B321" s="61"/>
    </row>
    <row r="322" spans="1:2" x14ac:dyDescent="0.25">
      <c r="A322" s="61"/>
      <c r="B322" s="61"/>
    </row>
    <row r="323" spans="1:2" x14ac:dyDescent="0.25">
      <c r="A323" s="61"/>
      <c r="B323" s="61"/>
    </row>
    <row r="324" spans="1:2" x14ac:dyDescent="0.25">
      <c r="A324" s="61"/>
      <c r="B324" s="61"/>
    </row>
    <row r="325" spans="1:2" x14ac:dyDescent="0.25">
      <c r="A325" s="61"/>
      <c r="B325" s="61"/>
    </row>
    <row r="326" spans="1:2" x14ac:dyDescent="0.25">
      <c r="A326" s="61"/>
      <c r="B326" s="61"/>
    </row>
    <row r="327" spans="1:2" x14ac:dyDescent="0.25">
      <c r="A327" s="61"/>
      <c r="B327" s="61"/>
    </row>
    <row r="328" spans="1:2" x14ac:dyDescent="0.25">
      <c r="A328" s="61"/>
      <c r="B328" s="61"/>
    </row>
    <row r="329" spans="1:2" x14ac:dyDescent="0.25">
      <c r="A329" s="61"/>
      <c r="B329" s="61"/>
    </row>
    <row r="330" spans="1:2" x14ac:dyDescent="0.25">
      <c r="A330" s="61"/>
      <c r="B330" s="61"/>
    </row>
    <row r="331" spans="1:2" x14ac:dyDescent="0.25">
      <c r="A331" s="61"/>
      <c r="B331" s="61"/>
    </row>
    <row r="332" spans="1:2" x14ac:dyDescent="0.25">
      <c r="A332" s="61"/>
      <c r="B332" s="61"/>
    </row>
    <row r="333" spans="1:2" x14ac:dyDescent="0.25">
      <c r="A333" s="61"/>
      <c r="B333" s="61"/>
    </row>
    <row r="334" spans="1:2" x14ac:dyDescent="0.25">
      <c r="A334" s="61"/>
      <c r="B334" s="61"/>
    </row>
    <row r="335" spans="1:2" x14ac:dyDescent="0.25">
      <c r="A335" s="61"/>
      <c r="B335" s="61"/>
    </row>
    <row r="336" spans="1:2" x14ac:dyDescent="0.25">
      <c r="A336" s="61"/>
      <c r="B336" s="61"/>
    </row>
    <row r="337" spans="1:2" x14ac:dyDescent="0.25">
      <c r="A337" s="61"/>
      <c r="B337" s="61"/>
    </row>
    <row r="338" spans="1:2" x14ac:dyDescent="0.25">
      <c r="A338" s="61"/>
      <c r="B338" s="61"/>
    </row>
    <row r="339" spans="1:2" x14ac:dyDescent="0.25">
      <c r="A339" s="61"/>
      <c r="B339" s="61"/>
    </row>
    <row r="340" spans="1:2" x14ac:dyDescent="0.25">
      <c r="A340" s="61"/>
      <c r="B340" s="61"/>
    </row>
    <row r="341" spans="1:2" x14ac:dyDescent="0.25">
      <c r="A341" s="61"/>
      <c r="B341" s="61"/>
    </row>
    <row r="342" spans="1:2" x14ac:dyDescent="0.25">
      <c r="A342" s="61"/>
      <c r="B342" s="61"/>
    </row>
    <row r="343" spans="1:2" x14ac:dyDescent="0.25">
      <c r="A343" s="61"/>
      <c r="B343" s="61"/>
    </row>
    <row r="344" spans="1:2" x14ac:dyDescent="0.25">
      <c r="A344" s="61"/>
      <c r="B344" s="61"/>
    </row>
    <row r="345" spans="1:2" x14ac:dyDescent="0.25">
      <c r="A345" s="61"/>
      <c r="B345" s="61"/>
    </row>
    <row r="346" spans="1:2" x14ac:dyDescent="0.25">
      <c r="A346" s="61"/>
      <c r="B346" s="61"/>
    </row>
    <row r="347" spans="1:2" x14ac:dyDescent="0.25">
      <c r="A347" s="61"/>
      <c r="B347" s="61"/>
    </row>
    <row r="348" spans="1:2" x14ac:dyDescent="0.25">
      <c r="A348" s="61"/>
      <c r="B348" s="61"/>
    </row>
    <row r="349" spans="1:2" x14ac:dyDescent="0.25">
      <c r="A349" s="61"/>
      <c r="B349" s="61"/>
    </row>
    <row r="350" spans="1:2" x14ac:dyDescent="0.25">
      <c r="A350" s="61"/>
      <c r="B350" s="61"/>
    </row>
    <row r="351" spans="1:2" x14ac:dyDescent="0.25">
      <c r="A351" s="61"/>
      <c r="B351" s="61"/>
    </row>
    <row r="352" spans="1:2" x14ac:dyDescent="0.25">
      <c r="A352" s="61"/>
      <c r="B352" s="61"/>
    </row>
    <row r="353" spans="1:2" x14ac:dyDescent="0.25">
      <c r="A353" s="61"/>
      <c r="B353" s="61"/>
    </row>
    <row r="354" spans="1:2" x14ac:dyDescent="0.25">
      <c r="A354" s="61"/>
      <c r="B354" s="61"/>
    </row>
    <row r="355" spans="1:2" x14ac:dyDescent="0.25">
      <c r="A355" s="61"/>
      <c r="B355" s="61"/>
    </row>
    <row r="356" spans="1:2" x14ac:dyDescent="0.25">
      <c r="A356" s="61"/>
      <c r="B356" s="61"/>
    </row>
    <row r="357" spans="1:2" x14ac:dyDescent="0.25">
      <c r="A357" s="61"/>
      <c r="B357" s="61"/>
    </row>
    <row r="358" spans="1:2" x14ac:dyDescent="0.25">
      <c r="A358" s="61"/>
      <c r="B358" s="61"/>
    </row>
    <row r="359" spans="1:2" x14ac:dyDescent="0.25">
      <c r="A359" s="61"/>
      <c r="B359" s="61"/>
    </row>
    <row r="360" spans="1:2" x14ac:dyDescent="0.25">
      <c r="A360" s="61"/>
      <c r="B360" s="61"/>
    </row>
    <row r="361" spans="1:2" x14ac:dyDescent="0.25">
      <c r="A361" s="61"/>
      <c r="B361" s="61"/>
    </row>
    <row r="362" spans="1:2" x14ac:dyDescent="0.25">
      <c r="A362" s="61"/>
      <c r="B362" s="61"/>
    </row>
    <row r="363" spans="1:2" x14ac:dyDescent="0.25">
      <c r="A363" s="61"/>
      <c r="B363" s="61"/>
    </row>
    <row r="364" spans="1:2" x14ac:dyDescent="0.25">
      <c r="A364" s="61"/>
      <c r="B364" s="61"/>
    </row>
    <row r="365" spans="1:2" x14ac:dyDescent="0.25">
      <c r="A365" s="61"/>
      <c r="B365" s="61"/>
    </row>
    <row r="366" spans="1:2" x14ac:dyDescent="0.25">
      <c r="A366" s="61"/>
      <c r="B366" s="61"/>
    </row>
  </sheetData>
  <sheetProtection algorithmName="SHA-512" hashValue="PH7XHXYW5zrKBXvMZNYwga3O1xAkMJD915J9IkwBc464D3pJWQkAJGEiz5VErADxWuLLYjoUWGbTPLLcPZdi9w==" saltValue="9ePCmRLiopuyJDSjqUgNCw==" spinCount="100000" sheet="1" objects="1" scenarios="1"/>
  <hyperlinks>
    <hyperlink ref="A2" location="akoontan" display="🅜" xr:uid="{8CEE8476-0163-451B-A054-AC401BF60043}"/>
  </hyperlink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155C3-1487-46E8-A88A-583C224DA69B}">
  <sheetPr codeName="Sheet21">
    <pageSetUpPr fitToPage="1"/>
  </sheetPr>
  <dimension ref="A1:V5"/>
  <sheetViews>
    <sheetView showGridLines="0" workbookViewId="0">
      <pane ySplit="5" topLeftCell="A6" activePane="bottomLeft" state="frozen"/>
      <selection activeCell="H2" sqref="H2"/>
      <selection pane="bottomLeft" activeCell="H2" sqref="H2"/>
    </sheetView>
  </sheetViews>
  <sheetFormatPr defaultColWidth="9.140625" defaultRowHeight="15" x14ac:dyDescent="0.25"/>
  <cols>
    <col min="1" max="1" width="5.7109375" style="142" customWidth="1"/>
    <col min="2" max="2" width="5.7109375" style="142" hidden="1" customWidth="1"/>
    <col min="3" max="3" width="42" style="1" customWidth="1"/>
    <col min="4" max="8" width="15.7109375" style="1" customWidth="1"/>
    <col min="9" max="9" width="9.140625" style="155"/>
    <col min="10" max="11" width="5.7109375" style="155" hidden="1" customWidth="1"/>
    <col min="12" max="12" width="42" style="155" hidden="1" customWidth="1"/>
    <col min="13" max="15" width="15.7109375" style="155" hidden="1" customWidth="1"/>
    <col min="16" max="16" width="10.85546875" style="155" hidden="1" customWidth="1"/>
    <col min="17" max="17" width="9.5703125" style="348" hidden="1" customWidth="1"/>
    <col min="18" max="18" width="23.42578125" style="155" hidden="1" customWidth="1"/>
    <col min="19" max="19" width="5.42578125" style="348" hidden="1" customWidth="1"/>
    <col min="20" max="20" width="0" style="155" hidden="1" customWidth="1"/>
    <col min="21" max="21" width="15.42578125" style="155" hidden="1" customWidth="1"/>
    <col min="22" max="22" width="9.140625" style="155"/>
    <col min="23" max="16384" width="9.140625" style="1"/>
  </cols>
  <sheetData>
    <row r="1" spans="1:22" s="96" customFormat="1" ht="5.0999999999999996" customHeight="1" x14ac:dyDescent="0.25">
      <c r="A1" s="141"/>
      <c r="B1" s="141"/>
      <c r="C1" s="107"/>
      <c r="E1" s="101"/>
      <c r="F1" s="97"/>
      <c r="I1" s="156"/>
      <c r="J1" s="156"/>
      <c r="K1" s="156"/>
      <c r="L1" s="344"/>
      <c r="M1" s="156"/>
      <c r="N1" s="413"/>
      <c r="O1" s="156"/>
      <c r="P1" s="156"/>
      <c r="Q1" s="345"/>
      <c r="R1" s="156"/>
      <c r="S1" s="345"/>
      <c r="T1" s="156"/>
      <c r="U1" s="156"/>
      <c r="V1" s="156"/>
    </row>
    <row r="2" spans="1:22" s="257" customFormat="1" ht="24.95" customHeight="1" x14ac:dyDescent="0.25">
      <c r="A2" s="253" t="s">
        <v>258</v>
      </c>
      <c r="B2" s="253"/>
      <c r="C2" s="254" t="s">
        <v>661</v>
      </c>
      <c r="D2" s="272"/>
      <c r="E2" s="273"/>
      <c r="F2" s="272"/>
      <c r="I2" s="276"/>
      <c r="J2" s="276"/>
      <c r="K2" s="276"/>
      <c r="L2" s="276"/>
      <c r="M2" s="276"/>
      <c r="N2" s="276"/>
      <c r="O2" s="276"/>
      <c r="P2" s="276"/>
      <c r="Q2" s="276"/>
      <c r="R2" s="276"/>
      <c r="S2" s="276"/>
      <c r="T2" s="276"/>
      <c r="U2" s="276"/>
      <c r="V2" s="276"/>
    </row>
    <row r="3" spans="1:22" s="257" customFormat="1" ht="5.0999999999999996" customHeight="1" x14ac:dyDescent="0.25">
      <c r="A3" s="274"/>
      <c r="B3" s="274"/>
      <c r="C3" s="275"/>
      <c r="E3" s="262"/>
      <c r="F3" s="256"/>
      <c r="I3" s="276"/>
      <c r="J3" s="276"/>
      <c r="K3" s="276"/>
      <c r="L3" s="346"/>
      <c r="M3" s="276"/>
      <c r="N3" s="414"/>
      <c r="O3" s="276"/>
      <c r="P3" s="276"/>
      <c r="Q3" s="347"/>
      <c r="R3" s="276"/>
      <c r="S3" s="347"/>
      <c r="T3" s="276"/>
      <c r="U3" s="276"/>
      <c r="V3" s="276"/>
    </row>
    <row r="4" spans="1:22" s="77" customFormat="1" ht="5.0999999999999996" customHeight="1" x14ac:dyDescent="0.25">
      <c r="A4" s="141"/>
      <c r="B4" s="141"/>
      <c r="C4" s="92"/>
      <c r="E4" s="82"/>
      <c r="F4" s="78"/>
      <c r="I4" s="156"/>
      <c r="J4" s="156"/>
      <c r="K4" s="156"/>
      <c r="L4" s="344"/>
      <c r="M4" s="156"/>
      <c r="N4" s="413"/>
      <c r="O4" s="156"/>
      <c r="P4" s="156"/>
      <c r="Q4" s="345"/>
      <c r="R4" s="156"/>
      <c r="S4" s="345"/>
      <c r="T4" s="156"/>
      <c r="U4" s="156"/>
      <c r="V4" s="156"/>
    </row>
    <row r="5" spans="1:22" ht="5.0999999999999996" customHeight="1" x14ac:dyDescent="0.25"/>
  </sheetData>
  <sheetProtection algorithmName="SHA-512" hashValue="v5v05TGzuUvxjbGHkLtxLGJcwhL4M1vyUhJIvmvPUGjpU4w8G/cwWJIRVVTc2zo8m5SfBUyxL73UiR22V2ZtHQ==" saltValue="5bPXmsCwtuV4HoUinhXLGw==" spinCount="100000" sheet="1" objects="1" scenarios="1"/>
  <hyperlinks>
    <hyperlink ref="A2" location="akoontan" display="🅜" xr:uid="{C6A15838-D81E-4606-A447-CE5767DE7380}"/>
  </hyperlinks>
  <pageMargins left="0.45" right="0.45" top="0.5" bottom="0.5" header="0.3" footer="0.3"/>
  <pageSetup paperSize="9" fitToHeight="0" orientation="portrait" horizontalDpi="1200" verticalDpi="1200"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C8063-F170-4CF8-9249-01494E9C9A40}">
  <sheetPr codeName="Sheet22">
    <pageSetUpPr fitToPage="1"/>
  </sheetPr>
  <dimension ref="A1:N7"/>
  <sheetViews>
    <sheetView showGridLines="0" workbookViewId="0">
      <pane ySplit="7" topLeftCell="A8" activePane="bottomLeft" state="frozen"/>
      <selection activeCell="H2" sqref="H2"/>
      <selection pane="bottomLeft" activeCell="G2" sqref="G2"/>
    </sheetView>
  </sheetViews>
  <sheetFormatPr defaultColWidth="9.140625" defaultRowHeight="15" x14ac:dyDescent="0.25"/>
  <cols>
    <col min="1" max="1" width="5.7109375" style="142" customWidth="1"/>
    <col min="2" max="2" width="5.7109375" style="142" hidden="1" customWidth="1"/>
    <col min="3" max="3" width="50.7109375" style="1" customWidth="1"/>
    <col min="4" max="4" width="15.7109375" style="1" customWidth="1"/>
    <col min="5" max="5" width="17.7109375" style="1" customWidth="1"/>
    <col min="6" max="6" width="50.7109375" style="1" customWidth="1"/>
    <col min="7" max="10" width="15.7109375" style="1" customWidth="1"/>
    <col min="11" max="11" width="9.140625" style="155"/>
    <col min="12" max="12" width="15.42578125" style="155" hidden="1" customWidth="1"/>
    <col min="13" max="14" width="9.140625" style="155"/>
    <col min="15" max="16384" width="9.140625" style="1"/>
  </cols>
  <sheetData>
    <row r="1" spans="1:14" s="96" customFormat="1" ht="5.0999999999999996" customHeight="1" x14ac:dyDescent="0.25">
      <c r="A1" s="141"/>
      <c r="B1" s="141"/>
      <c r="C1" s="107"/>
      <c r="E1" s="101"/>
      <c r="F1" s="97"/>
      <c r="K1" s="156"/>
      <c r="L1" s="156"/>
      <c r="M1" s="156"/>
      <c r="N1" s="156"/>
    </row>
    <row r="2" spans="1:14" s="257" customFormat="1" ht="24.95" customHeight="1" x14ac:dyDescent="0.25">
      <c r="A2" s="253" t="s">
        <v>258</v>
      </c>
      <c r="B2" s="253"/>
      <c r="C2" s="254" t="s">
        <v>340</v>
      </c>
      <c r="D2" s="272"/>
      <c r="E2" s="273"/>
      <c r="F2" s="272"/>
      <c r="K2" s="276"/>
      <c r="L2" s="276"/>
      <c r="M2" s="276"/>
      <c r="N2" s="276"/>
    </row>
    <row r="3" spans="1:14" s="257" customFormat="1" ht="5.0999999999999996" customHeight="1" x14ac:dyDescent="0.25">
      <c r="A3" s="274"/>
      <c r="B3" s="274"/>
      <c r="C3" s="275"/>
      <c r="E3" s="262"/>
      <c r="F3" s="256"/>
      <c r="K3" s="276"/>
      <c r="L3" s="276"/>
      <c r="M3" s="276"/>
      <c r="N3" s="276"/>
    </row>
    <row r="4" spans="1:14" s="77" customFormat="1" ht="5.0999999999999996" customHeight="1" x14ac:dyDescent="0.25">
      <c r="A4" s="141"/>
      <c r="B4" s="141"/>
      <c r="C4" s="92"/>
      <c r="E4" s="82"/>
      <c r="F4" s="78"/>
      <c r="K4" s="156"/>
      <c r="L4" s="156"/>
      <c r="M4" s="156"/>
      <c r="N4" s="156"/>
    </row>
    <row r="5" spans="1:14" ht="5.0999999999999996" customHeight="1" x14ac:dyDescent="0.25"/>
    <row r="6" spans="1:14" x14ac:dyDescent="0.25">
      <c r="A6" s="142">
        <f>IF(E6="Ya",1,0)</f>
        <v>1</v>
      </c>
      <c r="C6" s="401" t="s">
        <v>287</v>
      </c>
      <c r="D6" s="403"/>
      <c r="E6" s="58" t="s">
        <v>102</v>
      </c>
      <c r="G6" s="402" t="s">
        <v>290</v>
      </c>
      <c r="H6" s="114">
        <v>43466</v>
      </c>
      <c r="I6" s="402" t="s">
        <v>291</v>
      </c>
      <c r="J6" s="114">
        <v>43800</v>
      </c>
    </row>
    <row r="7" spans="1:14" ht="5.0999999999999996" customHeight="1" x14ac:dyDescent="0.25"/>
  </sheetData>
  <sheetProtection algorithmName="SHA-512" hashValue="v9PrUFYX2oZyJ5Qvv1apaAqcZ56PAjy/N+pCX0KCbFio3UKjkt7Vujvla1PietOMsq9h1vMyflG36XpxF3p7tg==" saltValue="RPTyjz4qXwJ17yBYOdcD9A==" spinCount="100000" sheet="1" objects="1" scenarios="1"/>
  <dataValidations count="2">
    <dataValidation type="list" allowBlank="1" showInputMessage="1" showErrorMessage="1" sqref="E6" xr:uid="{9F65BAFA-02DF-4D67-8CEF-3C7660B16659}">
      <formula1>"Ya, Tidak"</formula1>
    </dataValidation>
    <dataValidation type="list" allowBlank="1" showInputMessage="1" showErrorMessage="1" sqref="H6 J6" xr:uid="{888D11AF-072D-4685-9945-160C744789D2}">
      <formula1>#REF!</formula1>
    </dataValidation>
  </dataValidations>
  <hyperlinks>
    <hyperlink ref="A2" location="akoontan" display="🅜" xr:uid="{4CDF987B-F92A-464D-B10D-F4A26BF98E47}"/>
  </hyperlinks>
  <pageMargins left="0.45" right="0.45" top="0.5" bottom="0.5" header="0.3" footer="0.3"/>
  <pageSetup paperSize="9" fitToHeight="0" orientation="landscape" horizontalDpi="1200" verticalDpi="1200"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48302-0290-4689-B4B8-51AD6C40205A}">
  <sheetPr codeName="Sheet23">
    <pageSetUpPr fitToPage="1"/>
  </sheetPr>
  <dimension ref="A1:L7"/>
  <sheetViews>
    <sheetView showGridLines="0" workbookViewId="0">
      <pane ySplit="7" topLeftCell="A8" activePane="bottomLeft" state="frozen"/>
      <selection activeCell="A2" sqref="A2"/>
      <selection pane="bottomLeft" activeCell="H2" sqref="H2"/>
    </sheetView>
  </sheetViews>
  <sheetFormatPr defaultColWidth="9.140625" defaultRowHeight="15" x14ac:dyDescent="0.25"/>
  <cols>
    <col min="1" max="1" width="5.7109375" style="142" customWidth="1"/>
    <col min="2" max="2" width="5.7109375" style="142" hidden="1" customWidth="1"/>
    <col min="3" max="3" width="50.7109375" style="1" customWidth="1"/>
    <col min="4" max="4" width="15.7109375" style="1" customWidth="1"/>
    <col min="5" max="5" width="17.7109375" style="1" customWidth="1"/>
    <col min="6" max="6" width="50.7109375" style="1" customWidth="1"/>
    <col min="7" max="10" width="15.7109375" style="1" customWidth="1"/>
    <col min="11" max="11" width="9.140625" style="1"/>
    <col min="12" max="12" width="15.42578125" style="142" hidden="1" customWidth="1"/>
    <col min="13" max="16384" width="9.140625" style="1"/>
  </cols>
  <sheetData>
    <row r="1" spans="1:12" s="96" customFormat="1" ht="5.0999999999999996" customHeight="1" x14ac:dyDescent="0.25">
      <c r="A1" s="141"/>
      <c r="B1" s="141"/>
      <c r="C1" s="107"/>
      <c r="E1" s="101"/>
      <c r="F1" s="97"/>
      <c r="L1" s="141"/>
    </row>
    <row r="2" spans="1:12" s="257" customFormat="1" ht="24.95" customHeight="1" x14ac:dyDescent="0.25">
      <c r="A2" s="253" t="s">
        <v>258</v>
      </c>
      <c r="B2" s="253"/>
      <c r="C2" s="254" t="s">
        <v>341</v>
      </c>
      <c r="D2" s="272"/>
      <c r="E2" s="273"/>
      <c r="F2" s="272"/>
      <c r="L2" s="274"/>
    </row>
    <row r="3" spans="1:12" s="257" customFormat="1" ht="5.0999999999999996" customHeight="1" x14ac:dyDescent="0.25">
      <c r="A3" s="274"/>
      <c r="B3" s="274"/>
      <c r="C3" s="275"/>
      <c r="E3" s="262"/>
      <c r="F3" s="256"/>
      <c r="L3" s="274"/>
    </row>
    <row r="4" spans="1:12" s="77" customFormat="1" ht="5.0999999999999996" customHeight="1" x14ac:dyDescent="0.25">
      <c r="A4" s="141"/>
      <c r="B4" s="141"/>
      <c r="C4" s="92"/>
      <c r="E4" s="82"/>
      <c r="F4" s="78"/>
      <c r="L4" s="141"/>
    </row>
    <row r="5" spans="1:12" ht="5.0999999999999996" customHeight="1" x14ac:dyDescent="0.25"/>
    <row r="6" spans="1:12" x14ac:dyDescent="0.25">
      <c r="A6" s="142">
        <f>IF(E6="Ya",1,0)</f>
        <v>1</v>
      </c>
      <c r="C6" s="401" t="s">
        <v>287</v>
      </c>
      <c r="D6" s="403"/>
      <c r="E6" s="58" t="s">
        <v>102</v>
      </c>
      <c r="G6" s="402" t="s">
        <v>290</v>
      </c>
      <c r="H6" s="114">
        <v>43466</v>
      </c>
      <c r="I6" s="402" t="s">
        <v>291</v>
      </c>
      <c r="J6" s="114">
        <v>43800</v>
      </c>
    </row>
    <row r="7" spans="1:12" ht="5.0999999999999996" customHeight="1" x14ac:dyDescent="0.25"/>
  </sheetData>
  <sheetProtection algorithmName="SHA-512" hashValue="H/L8udwW2HRZAt9i8pfua8iSqu+BYc2tqvc0VowwKm54EVocjcZ2aNLJVLpAcWSd1dcSNyGg5VnFro7iQnP6eA==" saltValue="HwpcBFx1ExCXZMrUGLeO5g==" spinCount="100000" sheet="1" objects="1" scenarios="1"/>
  <dataValidations count="2">
    <dataValidation type="list" allowBlank="1" showInputMessage="1" showErrorMessage="1" sqref="E6" xr:uid="{146E2A4F-179C-441F-B11B-C3AB0833D4C3}">
      <formula1>"Ya, Tidak"</formula1>
    </dataValidation>
    <dataValidation type="list" allowBlank="1" showInputMessage="1" showErrorMessage="1" sqref="H6 J6" xr:uid="{EE3D6281-53D0-40CE-9E69-DC959BC409DB}">
      <formula1>#REF!</formula1>
    </dataValidation>
  </dataValidations>
  <hyperlinks>
    <hyperlink ref="A2" location="akoontan" display="🅜" xr:uid="{79F1AC37-ED24-4B20-9D6F-B1C6DC4E6E4D}"/>
  </hyperlinks>
  <pageMargins left="0.45" right="0.45" top="0.5" bottom="0.5" header="0.3" footer="0.3"/>
  <pageSetup paperSize="9" fitToHeight="0" orientation="landscape" horizontalDpi="1200" verticalDpi="1200"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92DB7-DCDF-466C-B19D-E48D016CF341}">
  <sheetPr codeName="Sheet40">
    <pageSetUpPr fitToPage="1"/>
  </sheetPr>
  <dimension ref="A1:J9"/>
  <sheetViews>
    <sheetView showGridLines="0" workbookViewId="0">
      <pane ySplit="9" topLeftCell="A10" activePane="bottomLeft" state="frozen"/>
      <selection activeCell="A2" sqref="A2"/>
      <selection pane="bottomLeft" activeCell="E2" sqref="E2"/>
    </sheetView>
  </sheetViews>
  <sheetFormatPr defaultColWidth="9.140625" defaultRowHeight="15" x14ac:dyDescent="0.25"/>
  <cols>
    <col min="1" max="1" width="5.7109375" style="142" customWidth="1"/>
    <col min="2" max="2" width="50.7109375" style="1" customWidth="1"/>
    <col min="3" max="4" width="20.7109375" style="1" customWidth="1"/>
    <col min="5" max="5" width="50.7109375" style="223" customWidth="1"/>
    <col min="6" max="6" width="20.7109375" style="1" customWidth="1"/>
    <col min="7" max="9" width="15.7109375" style="1" customWidth="1"/>
    <col min="10" max="10" width="15.42578125" style="142" customWidth="1"/>
    <col min="11" max="16384" width="9.140625" style="1"/>
  </cols>
  <sheetData>
    <row r="1" spans="1:10" s="96" customFormat="1" ht="5.0999999999999996" customHeight="1" x14ac:dyDescent="0.25">
      <c r="A1" s="141"/>
      <c r="B1" s="107"/>
      <c r="E1" s="224"/>
      <c r="J1" s="141"/>
    </row>
    <row r="2" spans="1:10" s="257" customFormat="1" ht="24.95" customHeight="1" x14ac:dyDescent="0.25">
      <c r="A2" s="253" t="s">
        <v>258</v>
      </c>
      <c r="B2" s="254" t="s">
        <v>319</v>
      </c>
      <c r="C2" s="272"/>
      <c r="D2" s="272"/>
      <c r="E2" s="293"/>
      <c r="J2" s="274"/>
    </row>
    <row r="3" spans="1:10" s="257" customFormat="1" ht="5.0999999999999996" customHeight="1" x14ac:dyDescent="0.25">
      <c r="A3" s="274"/>
      <c r="B3" s="275"/>
      <c r="E3" s="293"/>
      <c r="J3" s="274"/>
    </row>
    <row r="4" spans="1:10" s="77" customFormat="1" ht="5.0999999999999996" customHeight="1" x14ac:dyDescent="0.25">
      <c r="A4" s="141"/>
      <c r="B4" s="92"/>
      <c r="E4" s="225"/>
      <c r="J4" s="141"/>
    </row>
    <row r="5" spans="1:10" ht="5.0999999999999996" customHeight="1" x14ac:dyDescent="0.25"/>
    <row r="6" spans="1:10" x14ac:dyDescent="0.25">
      <c r="A6" s="142">
        <f>IF(C6="Ya",1,0)</f>
        <v>1</v>
      </c>
      <c r="B6" s="401" t="s">
        <v>287</v>
      </c>
      <c r="C6" s="58" t="s">
        <v>102</v>
      </c>
      <c r="F6" s="402" t="s">
        <v>290</v>
      </c>
      <c r="G6" s="114">
        <v>43466</v>
      </c>
      <c r="H6" s="402" t="s">
        <v>291</v>
      </c>
      <c r="I6" s="114">
        <v>43800</v>
      </c>
    </row>
    <row r="7" spans="1:10" ht="5.0999999999999996" customHeight="1" x14ac:dyDescent="0.25"/>
    <row r="8" spans="1:10" ht="15" customHeight="1" x14ac:dyDescent="0.25">
      <c r="B8" s="404" t="s">
        <v>320</v>
      </c>
      <c r="C8" s="162" t="s">
        <v>1503</v>
      </c>
      <c r="D8" s="162" t="s">
        <v>1503</v>
      </c>
      <c r="E8" s="405"/>
    </row>
    <row r="9" spans="1:10" ht="5.0999999999999996" customHeight="1" x14ac:dyDescent="0.25"/>
  </sheetData>
  <sheetProtection algorithmName="SHA-512" hashValue="Cd7pxBdlmJK8XeR3DZtu2p9a0Wl9QkpLOMhoi+egtP9GoaeMu8iiZqtEcudi4DhTd5fhdE8y6DPRt8PzXCnJ3w==" saltValue="KviOu6fHveWfo6USO9gsVA==" spinCount="100000" sheet="1" objects="1" scenarios="1"/>
  <conditionalFormatting sqref="C8:D8">
    <cfRule type="expression" dxfId="6" priority="2">
      <formula>C8="TIDAK SEIMBANG"</formula>
    </cfRule>
  </conditionalFormatting>
  <dataValidations count="2">
    <dataValidation type="list" allowBlank="1" showInputMessage="1" showErrorMessage="1" sqref="C6" xr:uid="{90FAF9A2-6669-4D6D-8D9A-9E46A4780FE9}">
      <formula1>"Ya, Tidak"</formula1>
    </dataValidation>
    <dataValidation type="list" allowBlank="1" showInputMessage="1" showErrorMessage="1" sqref="G6 I6" xr:uid="{56499D21-9819-484B-8832-4E1C49048B9B}">
      <formula1>#REF!</formula1>
    </dataValidation>
  </dataValidations>
  <hyperlinks>
    <hyperlink ref="A2" location="akoontan" display="🅜" xr:uid="{6DA46349-1795-46C1-9EC3-C615F150ED47}"/>
  </hyperlinks>
  <pageMargins left="0.45" right="0.45" top="0.5" bottom="0.5" header="0.3" footer="0.3"/>
  <pageSetup paperSize="9" scale="97" fitToHeight="0" orientation="landscape" horizontalDpi="1200" verticalDpi="1200"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5196D-E528-46DD-92D8-F87C300BB5E3}">
  <sheetPr codeName="Sheet41">
    <pageSetUpPr fitToPage="1"/>
  </sheetPr>
  <dimension ref="A1:AB5"/>
  <sheetViews>
    <sheetView showGridLines="0" workbookViewId="0">
      <pane ySplit="5" topLeftCell="A6" activePane="bottomLeft" state="frozen"/>
      <selection activeCell="D9" sqref="D9"/>
      <selection pane="bottomLeft" activeCell="G2" sqref="G2"/>
    </sheetView>
  </sheetViews>
  <sheetFormatPr defaultColWidth="9.140625" defaultRowHeight="15" x14ac:dyDescent="0.25"/>
  <cols>
    <col min="1" max="1" width="5.7109375" style="142" customWidth="1"/>
    <col min="2" max="2" width="5.7109375" style="142" hidden="1" customWidth="1"/>
    <col min="3" max="3" width="50.5703125" style="1" bestFit="1" customWidth="1"/>
    <col min="4" max="8" width="20.7109375" style="1" customWidth="1"/>
    <col min="9" max="9" width="9.140625" style="1"/>
    <col min="10" max="10" width="0" style="142" hidden="1" customWidth="1"/>
    <col min="11" max="11" width="50.5703125" style="142" hidden="1" customWidth="1"/>
    <col min="12" max="13" width="15.7109375" style="142" hidden="1" customWidth="1"/>
    <col min="14" max="14" width="0" style="142" hidden="1" customWidth="1"/>
    <col min="15" max="15" width="0" style="235" hidden="1" customWidth="1"/>
    <col min="16" max="16" width="16.7109375" style="142" hidden="1" customWidth="1"/>
    <col min="17" max="18" width="0" style="142" hidden="1" customWidth="1"/>
    <col min="19" max="27" width="9.140625" style="1"/>
    <col min="28" max="28" width="15.42578125" style="142" customWidth="1"/>
    <col min="29" max="16384" width="9.140625" style="1"/>
  </cols>
  <sheetData>
    <row r="1" spans="1:28" s="96" customFormat="1" ht="5.0999999999999996" customHeight="1" x14ac:dyDescent="0.25">
      <c r="A1" s="141"/>
      <c r="B1" s="141"/>
      <c r="C1" s="107"/>
      <c r="J1" s="141"/>
      <c r="K1" s="141"/>
      <c r="L1" s="141"/>
      <c r="M1" s="141"/>
      <c r="N1" s="141"/>
      <c r="O1" s="141"/>
      <c r="P1" s="141"/>
      <c r="Q1" s="141"/>
      <c r="R1" s="141"/>
      <c r="AB1" s="141"/>
    </row>
    <row r="2" spans="1:28" s="257" customFormat="1" ht="24.95" customHeight="1" x14ac:dyDescent="0.25">
      <c r="A2" s="253" t="s">
        <v>258</v>
      </c>
      <c r="B2" s="253"/>
      <c r="C2" s="254" t="s">
        <v>319</v>
      </c>
      <c r="D2" s="272"/>
      <c r="E2" s="272"/>
      <c r="J2" s="274"/>
      <c r="K2" s="274"/>
      <c r="L2" s="274"/>
      <c r="M2" s="274"/>
      <c r="N2" s="274"/>
      <c r="O2" s="274"/>
      <c r="P2" s="274"/>
      <c r="Q2" s="274"/>
      <c r="R2" s="274"/>
      <c r="AB2" s="274"/>
    </row>
    <row r="3" spans="1:28" s="257" customFormat="1" ht="5.0999999999999996" customHeight="1" x14ac:dyDescent="0.25">
      <c r="A3" s="274"/>
      <c r="B3" s="274"/>
      <c r="C3" s="275"/>
      <c r="J3" s="274"/>
      <c r="K3" s="274"/>
      <c r="L3" s="274"/>
      <c r="M3" s="274"/>
      <c r="N3" s="274"/>
      <c r="O3" s="274"/>
      <c r="P3" s="274"/>
      <c r="Q3" s="274"/>
      <c r="R3" s="274"/>
      <c r="AB3" s="274"/>
    </row>
    <row r="4" spans="1:28" s="77" customFormat="1" ht="5.0999999999999996" customHeight="1" x14ac:dyDescent="0.25">
      <c r="A4" s="141"/>
      <c r="B4" s="141"/>
      <c r="C4" s="92"/>
      <c r="J4" s="141"/>
      <c r="K4" s="141"/>
      <c r="L4" s="141"/>
      <c r="M4" s="141"/>
      <c r="N4" s="141"/>
      <c r="O4" s="141"/>
      <c r="P4" s="141"/>
      <c r="Q4" s="141"/>
      <c r="R4" s="141"/>
      <c r="AB4" s="141"/>
    </row>
    <row r="5" spans="1:28" ht="5.0999999999999996" customHeight="1" x14ac:dyDescent="0.25"/>
  </sheetData>
  <sheetProtection algorithmName="SHA-512" hashValue="JPbiQtyb2PoaGImh1kRE/ki1wtJ10EhCl0ikhmKN6aGyM1yQM3voiIKT03MZVFw0G2Icty7S2m8lA35ngiJOAw==" saltValue="OchUF4VMaDgMb8BeQnMlJg==" spinCount="100000" sheet="1" objects="1" scenarios="1"/>
  <hyperlinks>
    <hyperlink ref="A2" location="akoontan" display="🅜" xr:uid="{7089D694-7E64-4337-824B-DB9705ADE690}"/>
  </hyperlinks>
  <pageMargins left="0.45" right="0.45" top="0.5" bottom="0.5" header="0.3" footer="0.3"/>
  <pageSetup paperSize="9" fitToHeight="0" orientation="portrait" horizontalDpi="1200" verticalDpi="1200"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37092-88B6-44D9-91A8-08D9E9056658}">
  <sheetPr codeName="Sheet48">
    <pageSetUpPr fitToPage="1"/>
  </sheetPr>
  <dimension ref="A1:N7"/>
  <sheetViews>
    <sheetView showGridLines="0" workbookViewId="0">
      <pane ySplit="7" topLeftCell="A8" activePane="bottomLeft" state="frozen"/>
      <selection activeCell="E2" sqref="E2"/>
      <selection pane="bottomLeft" activeCell="H2" sqref="H2"/>
    </sheetView>
  </sheetViews>
  <sheetFormatPr defaultColWidth="9.140625" defaultRowHeight="15" x14ac:dyDescent="0.25"/>
  <cols>
    <col min="1" max="1" width="5.7109375" style="142" customWidth="1"/>
    <col min="2" max="4" width="5.7109375" style="142" hidden="1" customWidth="1"/>
    <col min="5" max="5" width="55.7109375" style="1" customWidth="1"/>
    <col min="6" max="6" width="17.7109375" style="1" customWidth="1"/>
    <col min="7" max="7" width="55.7109375" style="223" customWidth="1"/>
    <col min="8" max="11" width="15.7109375" style="1" customWidth="1"/>
    <col min="12" max="13" width="9.140625" style="1"/>
    <col min="14" max="14" width="15.42578125" style="142" customWidth="1"/>
    <col min="15" max="16384" width="9.140625" style="1"/>
  </cols>
  <sheetData>
    <row r="1" spans="1:14" s="96" customFormat="1" ht="5.0999999999999996" customHeight="1" x14ac:dyDescent="0.25">
      <c r="A1" s="141"/>
      <c r="B1" s="141"/>
      <c r="C1" s="141"/>
      <c r="D1" s="141"/>
      <c r="E1" s="107"/>
      <c r="G1" s="221"/>
      <c r="N1" s="141"/>
    </row>
    <row r="2" spans="1:14" s="257" customFormat="1" ht="24.95" customHeight="1" x14ac:dyDescent="0.25">
      <c r="A2" s="253" t="s">
        <v>258</v>
      </c>
      <c r="B2" s="253"/>
      <c r="C2" s="253"/>
      <c r="D2" s="253"/>
      <c r="E2" s="254" t="s">
        <v>105</v>
      </c>
      <c r="F2" s="272"/>
      <c r="G2" s="284"/>
      <c r="N2" s="274"/>
    </row>
    <row r="3" spans="1:14" s="257" customFormat="1" ht="5.0999999999999996" customHeight="1" x14ac:dyDescent="0.25">
      <c r="A3" s="274"/>
      <c r="B3" s="274"/>
      <c r="C3" s="274"/>
      <c r="D3" s="274"/>
      <c r="E3" s="275"/>
      <c r="G3" s="285"/>
      <c r="N3" s="274"/>
    </row>
    <row r="4" spans="1:14" s="77" customFormat="1" ht="5.0999999999999996" customHeight="1" x14ac:dyDescent="0.25">
      <c r="A4" s="141"/>
      <c r="B4" s="141"/>
      <c r="C4" s="141"/>
      <c r="D4" s="141"/>
      <c r="E4" s="92"/>
      <c r="G4" s="222"/>
      <c r="N4" s="141"/>
    </row>
    <row r="5" spans="1:14" ht="5.0999999999999996" customHeight="1" x14ac:dyDescent="0.25"/>
    <row r="6" spans="1:14" x14ac:dyDescent="0.25">
      <c r="A6" s="142">
        <f>IF(F6="Ya",1,0)</f>
        <v>0</v>
      </c>
      <c r="E6" s="401" t="s">
        <v>287</v>
      </c>
      <c r="F6" s="58" t="s">
        <v>103</v>
      </c>
      <c r="H6" s="402" t="s">
        <v>290</v>
      </c>
      <c r="I6" s="114">
        <v>43466</v>
      </c>
      <c r="J6" s="402" t="s">
        <v>291</v>
      </c>
      <c r="K6" s="114">
        <v>43800</v>
      </c>
    </row>
    <row r="7" spans="1:14" ht="5.0999999999999996" customHeight="1" x14ac:dyDescent="0.25"/>
  </sheetData>
  <sheetProtection algorithmName="SHA-512" hashValue="BgTuuWI84LEe6hJtGQ0GfChA6HPp2+Css0hRRBvKvLAOLBlgGVT3BlY9pyVuE2n3Rztn6Itw/7qMdr/Rzn6zwA==" saltValue="vgOdLH27u0sfW33Dz0F+Gw==" spinCount="100000" sheet="1" objects="1" scenarios="1"/>
  <dataValidations count="2">
    <dataValidation type="list" allowBlank="1" showInputMessage="1" showErrorMessage="1" sqref="F6" xr:uid="{3ED4FAFD-EB81-4B56-824F-7F5977C9BF23}">
      <formula1>"Ya, Tidak"</formula1>
    </dataValidation>
    <dataValidation type="list" allowBlank="1" showInputMessage="1" showErrorMessage="1" sqref="I6 K6" xr:uid="{1440C4A2-905D-4889-A620-872811ECE362}">
      <formula1>#REF!</formula1>
    </dataValidation>
  </dataValidations>
  <hyperlinks>
    <hyperlink ref="A2" location="akoontan" display="🅜" xr:uid="{2296BCD2-334D-4CD7-9FC1-5EF25C2C3F3D}"/>
  </hyperlinks>
  <pageMargins left="0.45" right="0.45" top="0.5" bottom="0.5" header="0.3" footer="0.3"/>
  <pageSetup paperSize="9" scale="99" fitToHeight="0" orientation="portrait" horizontalDpi="1200" verticalDpi="1200"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13B5-F0E2-46D2-A6F9-4CA28D12CBE4}">
  <sheetPr codeName="Sheet49">
    <pageSetUpPr fitToPage="1"/>
  </sheetPr>
  <dimension ref="A1:U5"/>
  <sheetViews>
    <sheetView showGridLines="0" workbookViewId="0">
      <pane ySplit="5" topLeftCell="A6" activePane="bottomLeft" state="frozen"/>
      <selection activeCell="E2" sqref="E2"/>
      <selection pane="bottomLeft" activeCell="H2" sqref="H2"/>
    </sheetView>
  </sheetViews>
  <sheetFormatPr defaultColWidth="9.140625" defaultRowHeight="15" x14ac:dyDescent="0.25"/>
  <cols>
    <col min="1" max="1" width="5.7109375" style="142" customWidth="1"/>
    <col min="2" max="2" width="5.7109375" style="251" hidden="1" customWidth="1"/>
    <col min="3" max="3" width="48.140625" style="1" bestFit="1" customWidth="1"/>
    <col min="4" max="8" width="15.7109375" style="1" customWidth="1"/>
    <col min="9" max="9" width="9.140625" style="1"/>
    <col min="10" max="10" width="9.140625" style="417"/>
    <col min="11" max="11" width="9.140625" style="25" hidden="1" customWidth="1"/>
    <col min="12" max="12" width="48.140625" style="25" hidden="1" customWidth="1"/>
    <col min="13" max="13" width="12.5703125" style="25" hidden="1" customWidth="1"/>
    <col min="14" max="14" width="11.5703125" style="25" hidden="1" customWidth="1"/>
    <col min="15" max="15" width="9.140625" style="25" hidden="1" customWidth="1"/>
    <col min="16" max="16" width="9.140625" style="18" hidden="1" customWidth="1"/>
    <col min="17" max="17" width="16.7109375" style="25" hidden="1" customWidth="1"/>
    <col min="18" max="18" width="23" style="25" hidden="1" customWidth="1"/>
    <col min="19" max="19" width="9.140625" style="25" hidden="1" customWidth="1"/>
    <col min="20" max="20" width="9.140625" style="417"/>
    <col min="21" max="21" width="15.42578125" style="251" customWidth="1"/>
    <col min="22" max="16384" width="9.140625" style="1"/>
  </cols>
  <sheetData>
    <row r="1" spans="1:21" s="96" customFormat="1" ht="5.0999999999999996" customHeight="1" x14ac:dyDescent="0.25">
      <c r="A1" s="141"/>
      <c r="B1" s="94"/>
      <c r="C1" s="107"/>
      <c r="E1" s="101"/>
      <c r="J1" s="415"/>
      <c r="K1" s="94"/>
      <c r="L1" s="94"/>
      <c r="M1" s="94"/>
      <c r="N1" s="94"/>
      <c r="O1" s="94"/>
      <c r="P1" s="94"/>
      <c r="Q1" s="94"/>
      <c r="R1" s="94"/>
      <c r="S1" s="94"/>
      <c r="T1" s="415"/>
      <c r="U1" s="94"/>
    </row>
    <row r="2" spans="1:21" s="257" customFormat="1" ht="24.95" customHeight="1" x14ac:dyDescent="0.25">
      <c r="A2" s="253" t="s">
        <v>258</v>
      </c>
      <c r="B2" s="419"/>
      <c r="C2" s="254" t="s">
        <v>105</v>
      </c>
      <c r="D2" s="272"/>
      <c r="E2" s="273"/>
      <c r="J2" s="416"/>
      <c r="K2" s="277"/>
      <c r="L2" s="277"/>
      <c r="M2" s="277"/>
      <c r="N2" s="277"/>
      <c r="O2" s="277"/>
      <c r="P2" s="277"/>
      <c r="Q2" s="277"/>
      <c r="R2" s="277"/>
      <c r="S2" s="277"/>
      <c r="T2" s="416"/>
      <c r="U2" s="277"/>
    </row>
    <row r="3" spans="1:21" s="257" customFormat="1" ht="5.0999999999999996" customHeight="1" x14ac:dyDescent="0.25">
      <c r="A3" s="274"/>
      <c r="B3" s="277"/>
      <c r="C3" s="275"/>
      <c r="E3" s="262"/>
      <c r="J3" s="416"/>
      <c r="K3" s="277"/>
      <c r="L3" s="277"/>
      <c r="M3" s="277"/>
      <c r="N3" s="277"/>
      <c r="O3" s="277"/>
      <c r="P3" s="277"/>
      <c r="Q3" s="277"/>
      <c r="R3" s="277"/>
      <c r="S3" s="277"/>
      <c r="T3" s="416"/>
      <c r="U3" s="277"/>
    </row>
    <row r="4" spans="1:21" s="77" customFormat="1" ht="5.0999999999999996" customHeight="1" x14ac:dyDescent="0.25">
      <c r="A4" s="141"/>
      <c r="B4" s="94"/>
      <c r="C4" s="92"/>
      <c r="E4" s="82"/>
      <c r="J4" s="415"/>
      <c r="K4" s="94"/>
      <c r="L4" s="94"/>
      <c r="M4" s="94"/>
      <c r="N4" s="94"/>
      <c r="O4" s="94"/>
      <c r="P4" s="94"/>
      <c r="Q4" s="94"/>
      <c r="R4" s="94"/>
      <c r="S4" s="94"/>
      <c r="T4" s="415"/>
      <c r="U4" s="94"/>
    </row>
    <row r="5" spans="1:21" ht="5.0999999999999996" customHeight="1" x14ac:dyDescent="0.25"/>
  </sheetData>
  <sheetProtection algorithmName="SHA-512" hashValue="PS3agqBqCGccyRWh533Dz7zCt03u+HTkh44ZkjTe4VwIzQYDYMtvh9ioWFic4qtqn0Kn7QYIQrInyl0k8MAtBg==" saltValue="+kIwopcEuRQiErckYgJcUw==" spinCount="100000" sheet="1" objects="1" scenarios="1"/>
  <hyperlinks>
    <hyperlink ref="A2" location="akoontan" display="🅜" xr:uid="{D68A1C43-AED8-477B-8981-4D30ABD2E0E7}"/>
  </hyperlinks>
  <pageMargins left="0.45" right="0.45" top="0.5" bottom="0.5" header="0.3" footer="0.3"/>
  <pageSetup paperSize="9" scale="99" fitToHeight="0" orientation="portrait" horizontalDpi="1200" verticalDpi="1200"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62586-C05C-4D5E-9945-161BEFD8E8F0}">
  <sheetPr>
    <pageSetUpPr fitToPage="1"/>
  </sheetPr>
  <dimension ref="A1:X5"/>
  <sheetViews>
    <sheetView showGridLines="0" zoomScaleNormal="100" workbookViewId="0">
      <pane ySplit="5" topLeftCell="A6" activePane="bottomLeft" state="frozen"/>
      <selection activeCell="A2" sqref="A2"/>
      <selection pane="bottomLeft" activeCell="G2" sqref="G2"/>
    </sheetView>
  </sheetViews>
  <sheetFormatPr defaultColWidth="9.140625" defaultRowHeight="15" x14ac:dyDescent="0.25"/>
  <cols>
    <col min="1" max="1" width="5.7109375" style="142" customWidth="1"/>
    <col min="2" max="2" width="5.7109375" style="142" hidden="1" customWidth="1"/>
    <col min="3" max="3" width="48.140625" style="1" bestFit="1" customWidth="1"/>
    <col min="4" max="5" width="20.7109375" style="1" customWidth="1"/>
    <col min="6" max="10" width="8.28515625" style="1" customWidth="1"/>
    <col min="11" max="11" width="15.7109375" style="1" hidden="1" customWidth="1"/>
    <col min="12" max="12" width="22.85546875" style="1" hidden="1" customWidth="1"/>
    <col min="13" max="14" width="14.28515625" style="1" hidden="1" customWidth="1"/>
    <col min="15" max="17" width="0" style="1" hidden="1" customWidth="1"/>
    <col min="18" max="18" width="15" style="1" hidden="1" customWidth="1"/>
    <col min="19" max="20" width="0" style="1" hidden="1" customWidth="1"/>
    <col min="21" max="21" width="15.42578125" style="155" hidden="1" customWidth="1"/>
    <col min="22" max="22" width="11.7109375" style="1" hidden="1" customWidth="1"/>
    <col min="23" max="23" width="0" style="1" hidden="1" customWidth="1"/>
    <col min="24" max="24" width="14.7109375" style="1" hidden="1" customWidth="1"/>
    <col min="25" max="16384" width="9.140625" style="1"/>
  </cols>
  <sheetData>
    <row r="1" spans="1:11" s="96" customFormat="1" ht="5.0999999999999996" customHeight="1" x14ac:dyDescent="0.25">
      <c r="A1" s="141"/>
      <c r="B1" s="440"/>
      <c r="D1" s="101"/>
      <c r="K1" s="156"/>
    </row>
    <row r="2" spans="1:11" s="257" customFormat="1" ht="24.95" customHeight="1" x14ac:dyDescent="0.25">
      <c r="A2" s="253" t="s">
        <v>258</v>
      </c>
      <c r="B2" s="254"/>
      <c r="C2" s="254" t="s">
        <v>1411</v>
      </c>
      <c r="D2" s="273"/>
      <c r="K2" s="276"/>
    </row>
    <row r="3" spans="1:11" s="257" customFormat="1" ht="5.0999999999999996" customHeight="1" x14ac:dyDescent="0.25">
      <c r="A3" s="274"/>
      <c r="B3" s="441"/>
      <c r="D3" s="262"/>
      <c r="K3" s="276"/>
    </row>
    <row r="4" spans="1:11" s="77" customFormat="1" ht="5.0999999999999996" customHeight="1" x14ac:dyDescent="0.25">
      <c r="A4" s="141"/>
      <c r="B4" s="440"/>
      <c r="D4" s="82"/>
      <c r="K4" s="156"/>
    </row>
    <row r="5" spans="1:11" ht="5.0999999999999996" customHeight="1" x14ac:dyDescent="0.25"/>
  </sheetData>
  <sheetProtection algorithmName="SHA-512" hashValue="L+nMYJhPWqCf1aLfqDcVhB1YrApS1rf5iAgmf862M589kQdHGdV6/aQqtpbi/oy9hJyYIkBKg1l3VhfnZQ7AEQ==" saltValue="r8bC7ao6CGyE8I5KE/E+uw==" spinCount="100000" sheet="1" objects="1" scenarios="1"/>
  <hyperlinks>
    <hyperlink ref="A2" location="akoontan" display="🅜" xr:uid="{839A41AC-3EB4-49B3-9EEC-908481A2D820}"/>
  </hyperlinks>
  <pageMargins left="0.45" right="0.45" top="0.5" bottom="0.5" header="0.3" footer="0.3"/>
  <pageSetup paperSize="9" scale="70" fitToHeight="0" orientation="portrait" horizontalDpi="1200" verticalDpi="1200"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637E0-54B1-4A9C-B63E-DB02ADDFC14F}">
  <sheetPr>
    <pageSetUpPr fitToPage="1"/>
  </sheetPr>
  <dimension ref="A1:X7"/>
  <sheetViews>
    <sheetView showGridLines="0" workbookViewId="0">
      <pane ySplit="7" topLeftCell="A8" activePane="bottomLeft" state="frozen"/>
      <selection activeCell="A2" sqref="A2"/>
      <selection pane="bottomLeft" activeCell="E2" sqref="E2"/>
    </sheetView>
  </sheetViews>
  <sheetFormatPr defaultColWidth="9.140625" defaultRowHeight="15" x14ac:dyDescent="0.25"/>
  <cols>
    <col min="1" max="1" width="5.7109375" style="142" customWidth="1"/>
    <col min="2" max="2" width="5.7109375" style="142" hidden="1" customWidth="1"/>
    <col min="3" max="3" width="48.140625" style="1" bestFit="1" customWidth="1"/>
    <col min="4" max="4" width="20.7109375" style="1" customWidth="1"/>
    <col min="5" max="5" width="55.7109375" style="223" customWidth="1"/>
    <col min="6" max="10" width="8.28515625" style="1" customWidth="1"/>
    <col min="11" max="11" width="15.7109375" style="1" hidden="1" customWidth="1"/>
    <col min="12" max="12" width="22.85546875" style="1" hidden="1" customWidth="1"/>
    <col min="13" max="14" width="14.28515625" style="1" hidden="1" customWidth="1"/>
    <col min="15" max="17" width="0" style="1" hidden="1" customWidth="1"/>
    <col min="18" max="18" width="15" style="1" hidden="1" customWidth="1"/>
    <col min="19" max="20" width="0" style="1" hidden="1" customWidth="1"/>
    <col min="21" max="21" width="15.42578125" style="155" hidden="1" customWidth="1"/>
    <col min="22" max="22" width="11.7109375" style="1" hidden="1" customWidth="1"/>
    <col min="23" max="23" width="0" style="1" hidden="1" customWidth="1"/>
    <col min="24" max="24" width="14.7109375" style="1" hidden="1" customWidth="1"/>
    <col min="25" max="16384" width="9.140625" style="1"/>
  </cols>
  <sheetData>
    <row r="1" spans="1:11" s="96" customFormat="1" ht="5.0999999999999996" customHeight="1" x14ac:dyDescent="0.25">
      <c r="A1" s="141"/>
      <c r="B1" s="141"/>
      <c r="K1" s="156"/>
    </row>
    <row r="2" spans="1:11" s="257" customFormat="1" ht="24.95" customHeight="1" x14ac:dyDescent="0.25">
      <c r="A2" s="253" t="s">
        <v>258</v>
      </c>
      <c r="B2" s="274"/>
      <c r="C2" s="254" t="s">
        <v>1411</v>
      </c>
      <c r="K2" s="276"/>
    </row>
    <row r="3" spans="1:11" s="257" customFormat="1" ht="5.0999999999999996" customHeight="1" x14ac:dyDescent="0.25">
      <c r="A3" s="274"/>
      <c r="B3" s="274"/>
      <c r="K3" s="276"/>
    </row>
    <row r="4" spans="1:11" s="77" customFormat="1" ht="5.0999999999999996" customHeight="1" x14ac:dyDescent="0.25">
      <c r="A4" s="141"/>
      <c r="B4" s="141"/>
      <c r="K4" s="156"/>
    </row>
    <row r="5" spans="1:11" ht="5.0999999999999996" customHeight="1" x14ac:dyDescent="0.25"/>
    <row r="6" spans="1:11" x14ac:dyDescent="0.25">
      <c r="A6" s="142">
        <f>IF(D6="Ya",1,0)</f>
        <v>0</v>
      </c>
      <c r="C6" s="401" t="s">
        <v>287</v>
      </c>
      <c r="D6" s="58" t="s">
        <v>103</v>
      </c>
    </row>
    <row r="7" spans="1:11" ht="5.0999999999999996" customHeight="1" x14ac:dyDescent="0.25"/>
  </sheetData>
  <sheetProtection algorithmName="SHA-512" hashValue="rNEW3bmtUxd6M+E1iZ2osgII+h4uEm4wWeZuviRQRimA4IENE3WQrRCUSBIjeoitgPFZQOSt0vMd6MNN4Uqseg==" saltValue="qFzW3AksK2ha3tYTb/ab8w==" spinCount="100000" sheet="1" objects="1" scenarios="1"/>
  <dataValidations count="1">
    <dataValidation type="list" allowBlank="1" showInputMessage="1" showErrorMessage="1" sqref="D6" xr:uid="{105EFEF9-5B87-45F0-A12B-344088ED8371}">
      <formula1>"Ya, Tidak"</formula1>
    </dataValidation>
  </dataValidations>
  <hyperlinks>
    <hyperlink ref="A2" location="akoontan" display="🅜" xr:uid="{F0B19499-AA3F-4D5B-91E1-F38D5A045CCC}"/>
  </hyperlinks>
  <pageMargins left="0.45" right="0.45" top="0.5" bottom="0.5" header="0.3" footer="0.3"/>
  <pageSetup paperSize="9" scale="81" fitToHeight="0" orientation="landscape" horizontalDpi="1200" verticalDpi="1200"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4">
    <pageSetUpPr fitToPage="1"/>
  </sheetPr>
  <dimension ref="A1:BA5"/>
  <sheetViews>
    <sheetView showGridLines="0" zoomScaleNormal="100" workbookViewId="0">
      <pane ySplit="5" topLeftCell="A6" activePane="bottomLeft" state="frozen"/>
      <selection activeCell="A2" sqref="A2"/>
      <selection pane="bottomLeft" activeCell="X2" sqref="X2"/>
    </sheetView>
  </sheetViews>
  <sheetFormatPr defaultRowHeight="16.5" x14ac:dyDescent="0.25"/>
  <cols>
    <col min="1" max="1" width="5.7109375" style="24" customWidth="1"/>
    <col min="2" max="2" width="1.5703125" style="24" customWidth="1"/>
    <col min="3" max="3" width="3.5703125" style="24" customWidth="1"/>
    <col min="4" max="4" width="18.7109375" style="24" customWidth="1"/>
    <col min="5" max="11" width="8.5703125" style="24" customWidth="1"/>
    <col min="12" max="12" width="6.28515625" style="24" customWidth="1"/>
    <col min="13" max="14" width="1.5703125" style="24" customWidth="1"/>
    <col min="15" max="15" width="3.5703125" style="24" customWidth="1"/>
    <col min="16" max="16" width="22.5703125" style="24" customWidth="1"/>
    <col min="17" max="18" width="1.5703125" style="24" customWidth="1"/>
    <col min="19" max="19" width="3.5703125" style="24" customWidth="1"/>
    <col min="20" max="20" width="22.5703125" style="24" customWidth="1"/>
    <col min="21" max="22" width="1.5703125" style="24" customWidth="1"/>
    <col min="23" max="23" width="3.5703125" style="24" customWidth="1"/>
    <col min="24" max="24" width="22.5703125" style="24" customWidth="1"/>
    <col min="25" max="26" width="1.5703125" style="24" customWidth="1"/>
    <col min="27" max="27" width="3.5703125" style="24" customWidth="1"/>
    <col min="28" max="28" width="22.5703125" style="24" customWidth="1"/>
    <col min="29" max="29" width="1.5703125" style="24" customWidth="1"/>
    <col min="30" max="30" width="3.5703125" style="24" customWidth="1"/>
    <col min="31" max="31" width="2" style="24" customWidth="1"/>
    <col min="32" max="34" width="8.5703125" style="24" customWidth="1"/>
    <col min="35" max="35" width="1.5703125" style="24" customWidth="1"/>
    <col min="36" max="36" width="12.5703125" style="24" customWidth="1"/>
    <col min="37" max="37" width="10.42578125" style="24" bestFit="1" customWidth="1"/>
    <col min="38" max="38" width="10.42578125" style="24" customWidth="1"/>
    <col min="39" max="39" width="31.85546875" style="1" hidden="1" customWidth="1"/>
    <col min="40" max="40" width="17.140625" style="1" hidden="1" customWidth="1"/>
    <col min="41" max="41" width="16.85546875" style="1" hidden="1" customWidth="1"/>
    <col min="42" max="52" width="15.5703125" style="1" hidden="1" customWidth="1"/>
  </cols>
  <sheetData>
    <row r="1" spans="1:53" s="105" customFormat="1" ht="5.0999999999999996" customHeight="1" x14ac:dyDescent="0.25">
      <c r="A1" s="104"/>
      <c r="D1" s="106"/>
      <c r="E1" s="106"/>
      <c r="AM1" s="100"/>
      <c r="AN1" s="100"/>
      <c r="AO1" s="100"/>
      <c r="AP1" s="100"/>
      <c r="AQ1" s="100"/>
      <c r="AR1" s="100"/>
      <c r="AS1" s="100"/>
      <c r="AT1" s="100"/>
      <c r="AU1" s="100"/>
      <c r="AV1" s="100"/>
      <c r="AW1" s="100"/>
      <c r="AX1" s="100"/>
      <c r="AY1" s="100"/>
      <c r="AZ1" s="100"/>
      <c r="BA1" s="100"/>
    </row>
    <row r="2" spans="1:53" s="268" customFormat="1" ht="24.95" customHeight="1" x14ac:dyDescent="0.25">
      <c r="A2" s="253" t="s">
        <v>258</v>
      </c>
      <c r="B2" s="254" t="s">
        <v>14</v>
      </c>
      <c r="AM2" s="259"/>
      <c r="AN2" s="259"/>
      <c r="AO2" s="259"/>
      <c r="AP2" s="259"/>
      <c r="AQ2" s="259"/>
      <c r="AR2" s="259"/>
      <c r="AS2" s="259"/>
      <c r="AT2" s="259"/>
      <c r="AU2" s="259"/>
      <c r="AV2" s="259"/>
      <c r="AW2" s="259"/>
      <c r="AX2" s="259"/>
      <c r="AY2" s="259"/>
      <c r="AZ2" s="259"/>
      <c r="BA2" s="259"/>
    </row>
    <row r="3" spans="1:53" s="268" customFormat="1" ht="5.0999999999999996" customHeight="1" x14ac:dyDescent="0.25">
      <c r="A3" s="269"/>
      <c r="C3" s="270"/>
      <c r="D3" s="271"/>
      <c r="E3" s="271"/>
      <c r="AM3" s="259"/>
      <c r="AN3" s="259"/>
      <c r="AO3" s="259"/>
      <c r="AP3" s="259"/>
      <c r="AQ3" s="259"/>
      <c r="AR3" s="259"/>
      <c r="AS3" s="259"/>
      <c r="AT3" s="259"/>
      <c r="AU3" s="259"/>
      <c r="AV3" s="259"/>
      <c r="AW3" s="259"/>
      <c r="AX3" s="259"/>
      <c r="AY3" s="259"/>
      <c r="AZ3" s="259"/>
      <c r="BA3" s="259"/>
    </row>
    <row r="4" spans="1:53" s="86" customFormat="1" ht="5.0999999999999996" customHeight="1" x14ac:dyDescent="0.25">
      <c r="A4" s="85"/>
      <c r="C4" s="87"/>
      <c r="D4" s="88"/>
      <c r="E4" s="88"/>
      <c r="AM4" s="80"/>
      <c r="AN4" s="80"/>
      <c r="AO4" s="80"/>
      <c r="AP4" s="80"/>
      <c r="AQ4" s="80"/>
      <c r="AR4" s="80"/>
      <c r="AS4" s="80"/>
      <c r="AT4" s="80"/>
      <c r="AU4" s="80"/>
      <c r="AV4" s="80"/>
      <c r="AW4" s="80"/>
      <c r="AX4" s="80"/>
      <c r="AY4" s="80"/>
      <c r="AZ4" s="80"/>
      <c r="BA4" s="80"/>
    </row>
    <row r="5" spans="1:53" s="24" customFormat="1" ht="5.0999999999999996" customHeight="1" x14ac:dyDescent="0.25">
      <c r="AM5" s="1"/>
      <c r="AN5" s="1"/>
      <c r="AO5" s="1"/>
      <c r="AP5" s="1"/>
      <c r="AQ5" s="1"/>
      <c r="AR5" s="1"/>
      <c r="AS5" s="1"/>
      <c r="AT5" s="1"/>
      <c r="AU5" s="1"/>
      <c r="AV5" s="1"/>
      <c r="AW5" s="1"/>
      <c r="AX5" s="1"/>
      <c r="AY5" s="1"/>
      <c r="AZ5" s="1"/>
      <c r="BA5" s="1"/>
    </row>
  </sheetData>
  <sheetProtection algorithmName="SHA-512" hashValue="Tc1sgxPdmIi8qYrTxcxH9hNkZ+gJQpIvdqcBd46Sh3o9IzftHAxrgBCOaWRwCv//4hbgHAXR+vrbrkTxxBcpZA==" saltValue="rewf7Jk5BtvWOT8MRNU+Fg==" spinCount="100000" sheet="1" objects="1" scenarios="1"/>
  <hyperlinks>
    <hyperlink ref="A2" location="akoontan" display="🅜" xr:uid="{CD5064E9-A286-4FE6-A7B9-026CEEA3B488}"/>
  </hyperlinks>
  <pageMargins left="0.7" right="0.7" top="0.75" bottom="0.75" header="0.3" footer="0.3"/>
  <pageSetup paperSize="9" scale="3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K1010"/>
  <sheetViews>
    <sheetView showGridLines="0" topLeftCell="G1" workbookViewId="0">
      <pane ySplit="8" topLeftCell="A9" activePane="bottomLeft" state="frozen"/>
      <selection activeCell="A2" sqref="A2"/>
      <selection pane="bottomLeft" activeCell="H13" sqref="H13"/>
    </sheetView>
  </sheetViews>
  <sheetFormatPr defaultColWidth="8.85546875" defaultRowHeight="15" x14ac:dyDescent="0.25"/>
  <cols>
    <col min="1" max="1" width="5.7109375" style="10" customWidth="1"/>
    <col min="2" max="2" width="5.5703125" style="9" customWidth="1"/>
    <col min="3" max="3" width="13.5703125" style="487" customWidth="1"/>
    <col min="4" max="4" width="30.5703125" style="547" customWidth="1"/>
    <col min="5" max="5" width="20.5703125" style="548" customWidth="1"/>
    <col min="6" max="6" width="10.42578125" style="549" customWidth="1"/>
    <col min="7" max="7" width="23.42578125" style="562" bestFit="1" customWidth="1"/>
    <col min="8" max="8" width="20.5703125" style="563" customWidth="1"/>
    <col min="9" max="9" width="25.5703125" style="8" customWidth="1"/>
    <col min="10" max="10" width="13.42578125" style="8" customWidth="1"/>
    <col min="11" max="11" width="17.85546875" style="8" customWidth="1"/>
    <col min="12" max="16" width="8.85546875" customWidth="1"/>
  </cols>
  <sheetData>
    <row r="1" spans="1:11" s="100" customFormat="1" ht="5.0999999999999996" customHeight="1" x14ac:dyDescent="0.25">
      <c r="A1" s="96"/>
      <c r="B1" s="98"/>
      <c r="C1" s="492"/>
      <c r="D1" s="491"/>
      <c r="E1" s="537"/>
      <c r="F1" s="538"/>
      <c r="G1" s="556"/>
      <c r="H1" s="557"/>
    </row>
    <row r="2" spans="1:11" s="259" customFormat="1" ht="24.95" customHeight="1" x14ac:dyDescent="0.25">
      <c r="A2" s="253" t="s">
        <v>258</v>
      </c>
      <c r="B2" s="304" t="s">
        <v>259</v>
      </c>
      <c r="C2" s="494"/>
      <c r="D2" s="494"/>
      <c r="E2" s="514"/>
      <c r="F2" s="494"/>
      <c r="G2" s="505"/>
      <c r="H2" s="527"/>
      <c r="I2" s="257"/>
      <c r="J2" s="257"/>
      <c r="K2" s="257"/>
    </row>
    <row r="3" spans="1:11" s="259" customFormat="1" ht="5.0999999999999996" customHeight="1" x14ac:dyDescent="0.25">
      <c r="A3" s="257"/>
      <c r="B3" s="295"/>
      <c r="C3" s="496"/>
      <c r="D3" s="495"/>
      <c r="E3" s="541"/>
      <c r="F3" s="542"/>
      <c r="G3" s="558"/>
      <c r="H3" s="559"/>
    </row>
    <row r="4" spans="1:11" s="80" customFormat="1" ht="5.0999999999999996" customHeight="1" x14ac:dyDescent="0.25">
      <c r="A4" s="77"/>
      <c r="B4" s="134"/>
      <c r="C4" s="498"/>
      <c r="D4" s="497"/>
      <c r="E4" s="544"/>
      <c r="F4" s="545"/>
      <c r="G4" s="560"/>
      <c r="H4" s="561"/>
    </row>
    <row r="5" spans="1:11" s="8" customFormat="1" ht="5.0999999999999996" customHeight="1" x14ac:dyDescent="0.25">
      <c r="A5" s="10"/>
      <c r="B5" s="182"/>
      <c r="C5" s="487"/>
      <c r="D5" s="547"/>
      <c r="E5" s="548"/>
      <c r="F5" s="549"/>
      <c r="G5" s="562"/>
      <c r="H5" s="563"/>
    </row>
    <row r="6" spans="1:11" ht="15" customHeight="1" x14ac:dyDescent="0.25">
      <c r="B6" s="236" t="s">
        <v>83</v>
      </c>
      <c r="E6" s="566">
        <f>SUM(E9:E208)</f>
        <v>2000000</v>
      </c>
    </row>
    <row r="7" spans="1:11" s="8" customFormat="1" ht="5.0999999999999996" customHeight="1" x14ac:dyDescent="0.25">
      <c r="A7" s="10"/>
      <c r="B7" s="9"/>
      <c r="C7" s="487"/>
      <c r="D7" s="547"/>
      <c r="E7" s="548"/>
      <c r="F7" s="549"/>
      <c r="G7" s="562"/>
      <c r="H7" s="563"/>
    </row>
    <row r="8" spans="1:11" s="34" customFormat="1" ht="30" customHeight="1" x14ac:dyDescent="0.25">
      <c r="A8" s="23"/>
      <c r="B8" s="380" t="s">
        <v>0</v>
      </c>
      <c r="C8" s="551" t="s">
        <v>84</v>
      </c>
      <c r="D8" s="552" t="s">
        <v>85</v>
      </c>
      <c r="E8" s="553" t="str">
        <f>"Piutang "&amp;YEAR(FiscalStartDate)-1</f>
        <v>Piutang 2018</v>
      </c>
      <c r="F8" s="554" t="s">
        <v>86</v>
      </c>
      <c r="G8" s="564" t="s">
        <v>38</v>
      </c>
      <c r="H8" s="565" t="str">
        <f>"Sisa Piutang "&amp;YEAR(FiscalStartDate)</f>
        <v>Sisa Piutang 2019</v>
      </c>
      <c r="I8" s="380" t="s">
        <v>87</v>
      </c>
      <c r="J8" s="23"/>
      <c r="K8" s="23"/>
    </row>
    <row r="9" spans="1:11" ht="15" customHeight="1" x14ac:dyDescent="0.25">
      <c r="B9" s="180">
        <v>1</v>
      </c>
      <c r="C9" s="502" t="s">
        <v>351</v>
      </c>
      <c r="D9" s="534" t="s">
        <v>352</v>
      </c>
      <c r="E9" s="555">
        <v>2000000</v>
      </c>
      <c r="F9" s="477">
        <v>1210</v>
      </c>
      <c r="G9" s="480" t="str">
        <f t="shared" ref="G9" si="0">IF(F9&lt;&gt;"",VLOOKUP(F9,ChartofAccountsTable,2,FALSE),"")</f>
        <v>Piutang Usaha Pelanggan</v>
      </c>
      <c r="H9" s="536">
        <f>IF(C9&lt;&gt;"",SUMIFS('Jurnal Piutang'!J:J,'Jurnal Piutang'!H:H,F9,'Jurnal Piutang'!R:R,C9)-SUMIFS('Jurnal Kas'!K:K,'Jurnal Kas'!H:H,F9,'Jurnal Kas'!R:R,C9)+E9,"")</f>
        <v>17700000</v>
      </c>
      <c r="I9" s="166"/>
    </row>
    <row r="10" spans="1:11" ht="15" customHeight="1" x14ac:dyDescent="0.25">
      <c r="A10" s="22"/>
      <c r="B10" s="180">
        <v>2</v>
      </c>
      <c r="C10" s="502"/>
      <c r="D10" s="534"/>
      <c r="E10" s="555"/>
      <c r="F10" s="477"/>
      <c r="G10" s="480" t="str">
        <f t="shared" ref="G10:G73" si="1">IF(F10&lt;&gt;"",VLOOKUP(F10,ChartofAccountsTable,2,FALSE),"")</f>
        <v/>
      </c>
      <c r="H10" s="536" t="str">
        <f>IF(C10&lt;&gt;"",SUMIFS('Jurnal Piutang'!J:J,'Jurnal Piutang'!H:H,F10,'Jurnal Piutang'!R:R,C10)-SUMIFS('Jurnal Kas'!K:K,'Jurnal Kas'!H:H,F10,'Jurnal Kas'!R:R,C10)+E10,"")</f>
        <v/>
      </c>
      <c r="I10" s="166"/>
    </row>
    <row r="11" spans="1:11" ht="15" customHeight="1" x14ac:dyDescent="0.25">
      <c r="A11" s="22"/>
      <c r="B11" s="180">
        <v>3</v>
      </c>
      <c r="C11" s="502"/>
      <c r="D11" s="534"/>
      <c r="E11" s="555"/>
      <c r="F11" s="477"/>
      <c r="G11" s="480" t="str">
        <f t="shared" si="1"/>
        <v/>
      </c>
      <c r="H11" s="536" t="str">
        <f>IF(C11&lt;&gt;"",SUMIFS('Jurnal Piutang'!J:J,'Jurnal Piutang'!H:H,F11,'Jurnal Piutang'!R:R,C11)-SUMIFS('Jurnal Kas'!K:K,'Jurnal Kas'!H:H,F11,'Jurnal Kas'!R:R,C11)+E11,"")</f>
        <v/>
      </c>
      <c r="I11" s="166"/>
    </row>
    <row r="12" spans="1:11" ht="15" customHeight="1" x14ac:dyDescent="0.25">
      <c r="A12" s="22"/>
      <c r="B12" s="180">
        <v>4</v>
      </c>
      <c r="C12" s="502"/>
      <c r="D12" s="534"/>
      <c r="E12" s="555"/>
      <c r="F12" s="477"/>
      <c r="G12" s="480" t="str">
        <f t="shared" si="1"/>
        <v/>
      </c>
      <c r="H12" s="536" t="str">
        <f>IF(C12&lt;&gt;"",SUMIFS('Jurnal Piutang'!J:J,'Jurnal Piutang'!H:H,F12,'Jurnal Piutang'!R:R,C12)-SUMIFS('Jurnal Kas'!K:K,'Jurnal Kas'!H:H,F12,'Jurnal Kas'!R:R,C12)+E12,"")</f>
        <v/>
      </c>
      <c r="I12" s="166"/>
    </row>
    <row r="13" spans="1:11" ht="15" customHeight="1" x14ac:dyDescent="0.25">
      <c r="A13" s="22"/>
      <c r="B13" s="180">
        <v>5</v>
      </c>
      <c r="C13" s="502"/>
      <c r="D13" s="534"/>
      <c r="E13" s="555"/>
      <c r="F13" s="477"/>
      <c r="G13" s="480" t="str">
        <f t="shared" si="1"/>
        <v/>
      </c>
      <c r="H13" s="536" t="str">
        <f>IF(C13&lt;&gt;"",SUMIFS('Jurnal Piutang'!J:J,'Jurnal Piutang'!H:H,F13,'Jurnal Piutang'!R:R,C13)-SUMIFS('Jurnal Kas'!K:K,'Jurnal Kas'!H:H,F13,'Jurnal Kas'!R:R,C13)+E13,"")</f>
        <v/>
      </c>
      <c r="I13" s="166"/>
    </row>
    <row r="14" spans="1:11" ht="15" customHeight="1" x14ac:dyDescent="0.25">
      <c r="A14" s="22"/>
      <c r="B14" s="180">
        <v>6</v>
      </c>
      <c r="C14" s="502"/>
      <c r="D14" s="534"/>
      <c r="E14" s="555"/>
      <c r="F14" s="477"/>
      <c r="G14" s="480" t="str">
        <f t="shared" si="1"/>
        <v/>
      </c>
      <c r="H14" s="536" t="str">
        <f>IF(C14&lt;&gt;"",SUMIFS('Jurnal Piutang'!J:J,'Jurnal Piutang'!H:H,F14,'Jurnal Piutang'!R:R,C14)-SUMIFS('Jurnal Kas'!K:K,'Jurnal Kas'!H:H,F14,'Jurnal Kas'!R:R,C14)+E14,"")</f>
        <v/>
      </c>
      <c r="I14" s="166"/>
    </row>
    <row r="15" spans="1:11" ht="15" customHeight="1" x14ac:dyDescent="0.25">
      <c r="A15" s="22"/>
      <c r="B15" s="180">
        <v>7</v>
      </c>
      <c r="C15" s="502"/>
      <c r="D15" s="534"/>
      <c r="E15" s="555"/>
      <c r="F15" s="477"/>
      <c r="G15" s="480" t="str">
        <f t="shared" si="1"/>
        <v/>
      </c>
      <c r="H15" s="536" t="str">
        <f>IF(C15&lt;&gt;"",SUMIFS('Jurnal Piutang'!J:J,'Jurnal Piutang'!H:H,F15,'Jurnal Piutang'!R:R,C15)-SUMIFS('Jurnal Kas'!K:K,'Jurnal Kas'!H:H,F15,'Jurnal Kas'!R:R,C15)+E15,"")</f>
        <v/>
      </c>
      <c r="I15" s="166"/>
    </row>
    <row r="16" spans="1:11" ht="15" customHeight="1" x14ac:dyDescent="0.25">
      <c r="A16" s="22"/>
      <c r="B16" s="180">
        <v>8</v>
      </c>
      <c r="C16" s="502"/>
      <c r="D16" s="534"/>
      <c r="E16" s="555"/>
      <c r="F16" s="477"/>
      <c r="G16" s="480" t="str">
        <f t="shared" si="1"/>
        <v/>
      </c>
      <c r="H16" s="536" t="str">
        <f>IF(C16&lt;&gt;"",SUMIFS('Jurnal Piutang'!J:J,'Jurnal Piutang'!H:H,F16,'Jurnal Piutang'!R:R,C16)-SUMIFS('Jurnal Kas'!K:K,'Jurnal Kas'!H:H,F16,'Jurnal Kas'!R:R,C16)+E16,"")</f>
        <v/>
      </c>
      <c r="I16" s="166"/>
    </row>
    <row r="17" spans="1:9" ht="15" customHeight="1" x14ac:dyDescent="0.25">
      <c r="A17" s="22"/>
      <c r="B17" s="180">
        <v>9</v>
      </c>
      <c r="C17" s="502"/>
      <c r="D17" s="534"/>
      <c r="E17" s="555"/>
      <c r="F17" s="477"/>
      <c r="G17" s="480" t="str">
        <f t="shared" si="1"/>
        <v/>
      </c>
      <c r="H17" s="536" t="str">
        <f>IF(C17&lt;&gt;"",SUMIFS('Jurnal Piutang'!J:J,'Jurnal Piutang'!H:H,F17,'Jurnal Piutang'!R:R,C17)-SUMIFS('Jurnal Kas'!K:K,'Jurnal Kas'!H:H,F17,'Jurnal Kas'!R:R,C17)+E17,"")</f>
        <v/>
      </c>
      <c r="I17" s="166"/>
    </row>
    <row r="18" spans="1:9" ht="15" customHeight="1" x14ac:dyDescent="0.25">
      <c r="A18" s="22"/>
      <c r="B18" s="180">
        <v>10</v>
      </c>
      <c r="C18" s="502"/>
      <c r="D18" s="534"/>
      <c r="E18" s="555"/>
      <c r="F18" s="477"/>
      <c r="G18" s="480" t="str">
        <f t="shared" si="1"/>
        <v/>
      </c>
      <c r="H18" s="536" t="str">
        <f>IF(C18&lt;&gt;"",SUMIFS('Jurnal Piutang'!J:J,'Jurnal Piutang'!H:H,F18,'Jurnal Piutang'!R:R,C18)-SUMIFS('Jurnal Kas'!K:K,'Jurnal Kas'!H:H,F18,'Jurnal Kas'!R:R,C18)+E18,"")</f>
        <v/>
      </c>
      <c r="I18" s="166"/>
    </row>
    <row r="19" spans="1:9" ht="15" customHeight="1" x14ac:dyDescent="0.25">
      <c r="A19" s="22"/>
      <c r="B19" s="180">
        <v>11</v>
      </c>
      <c r="C19" s="502"/>
      <c r="D19" s="534"/>
      <c r="E19" s="555"/>
      <c r="F19" s="477"/>
      <c r="G19" s="480" t="str">
        <f t="shared" si="1"/>
        <v/>
      </c>
      <c r="H19" s="536" t="str">
        <f>IF(C19&lt;&gt;"",SUMIFS('Jurnal Piutang'!J:J,'Jurnal Piutang'!H:H,F19,'Jurnal Piutang'!R:R,C19)-SUMIFS('Jurnal Kas'!K:K,'Jurnal Kas'!H:H,F19,'Jurnal Kas'!R:R,C19)+E19,"")</f>
        <v/>
      </c>
      <c r="I19" s="166"/>
    </row>
    <row r="20" spans="1:9" ht="15" customHeight="1" x14ac:dyDescent="0.25">
      <c r="A20" s="22"/>
      <c r="B20" s="180">
        <v>12</v>
      </c>
      <c r="C20" s="502"/>
      <c r="D20" s="534"/>
      <c r="E20" s="555"/>
      <c r="F20" s="477"/>
      <c r="G20" s="480" t="str">
        <f t="shared" si="1"/>
        <v/>
      </c>
      <c r="H20" s="536" t="str">
        <f>IF(C20&lt;&gt;"",SUMIFS('Jurnal Piutang'!J:J,'Jurnal Piutang'!H:H,F20,'Jurnal Piutang'!R:R,C20)-SUMIFS('Jurnal Kas'!K:K,'Jurnal Kas'!H:H,F20,'Jurnal Kas'!R:R,C20)+E20,"")</f>
        <v/>
      </c>
      <c r="I20" s="166"/>
    </row>
    <row r="21" spans="1:9" ht="15" customHeight="1" x14ac:dyDescent="0.25">
      <c r="A21" s="22"/>
      <c r="B21" s="180">
        <v>13</v>
      </c>
      <c r="C21" s="502"/>
      <c r="D21" s="534"/>
      <c r="E21" s="555"/>
      <c r="F21" s="477"/>
      <c r="G21" s="480" t="str">
        <f t="shared" si="1"/>
        <v/>
      </c>
      <c r="H21" s="536" t="str">
        <f>IF(C21&lt;&gt;"",SUMIFS('Jurnal Piutang'!J:J,'Jurnal Piutang'!H:H,F21,'Jurnal Piutang'!R:R,C21)-SUMIFS('Jurnal Kas'!K:K,'Jurnal Kas'!H:H,F21,'Jurnal Kas'!R:R,C21)+E21,"")</f>
        <v/>
      </c>
      <c r="I21" s="166"/>
    </row>
    <row r="22" spans="1:9" ht="15" customHeight="1" x14ac:dyDescent="0.25">
      <c r="A22" s="22"/>
      <c r="B22" s="180">
        <v>14</v>
      </c>
      <c r="C22" s="502"/>
      <c r="D22" s="534"/>
      <c r="E22" s="555"/>
      <c r="F22" s="477"/>
      <c r="G22" s="480" t="str">
        <f t="shared" si="1"/>
        <v/>
      </c>
      <c r="H22" s="536" t="str">
        <f>IF(C22&lt;&gt;"",SUMIFS('Jurnal Piutang'!J:J,'Jurnal Piutang'!H:H,F22,'Jurnal Piutang'!R:R,C22)-SUMIFS('Jurnal Kas'!K:K,'Jurnal Kas'!H:H,F22,'Jurnal Kas'!R:R,C22)+E22,"")</f>
        <v/>
      </c>
      <c r="I22" s="166"/>
    </row>
    <row r="23" spans="1:9" ht="15" customHeight="1" x14ac:dyDescent="0.25">
      <c r="A23" s="22"/>
      <c r="B23" s="180">
        <v>15</v>
      </c>
      <c r="C23" s="502"/>
      <c r="D23" s="534"/>
      <c r="E23" s="555"/>
      <c r="F23" s="477"/>
      <c r="G23" s="480" t="str">
        <f t="shared" si="1"/>
        <v/>
      </c>
      <c r="H23" s="536" t="str">
        <f>IF(C23&lt;&gt;"",SUMIFS('Jurnal Piutang'!J:J,'Jurnal Piutang'!H:H,F23,'Jurnal Piutang'!R:R,C23)-SUMIFS('Jurnal Kas'!K:K,'Jurnal Kas'!H:H,F23,'Jurnal Kas'!R:R,C23)+E23,"")</f>
        <v/>
      </c>
      <c r="I23" s="166"/>
    </row>
    <row r="24" spans="1:9" ht="15" customHeight="1" x14ac:dyDescent="0.25">
      <c r="A24" s="22"/>
      <c r="B24" s="180">
        <v>16</v>
      </c>
      <c r="C24" s="502"/>
      <c r="D24" s="534"/>
      <c r="E24" s="555"/>
      <c r="F24" s="477"/>
      <c r="G24" s="480" t="str">
        <f t="shared" si="1"/>
        <v/>
      </c>
      <c r="H24" s="536" t="str">
        <f>IF(C24&lt;&gt;"",SUMIFS('Jurnal Piutang'!J:J,'Jurnal Piutang'!H:H,F24,'Jurnal Piutang'!R:R,C24)-SUMIFS('Jurnal Kas'!K:K,'Jurnal Kas'!H:H,F24,'Jurnal Kas'!R:R,C24)+E24,"")</f>
        <v/>
      </c>
      <c r="I24" s="166"/>
    </row>
    <row r="25" spans="1:9" ht="15" customHeight="1" x14ac:dyDescent="0.25">
      <c r="A25" s="22"/>
      <c r="B25" s="180">
        <v>17</v>
      </c>
      <c r="C25" s="502"/>
      <c r="D25" s="534"/>
      <c r="E25" s="555"/>
      <c r="F25" s="477"/>
      <c r="G25" s="480" t="str">
        <f t="shared" si="1"/>
        <v/>
      </c>
      <c r="H25" s="536" t="str">
        <f>IF(C25&lt;&gt;"",SUMIFS('Jurnal Piutang'!J:J,'Jurnal Piutang'!H:H,F25,'Jurnal Piutang'!R:R,C25)-SUMIFS('Jurnal Kas'!K:K,'Jurnal Kas'!H:H,F25,'Jurnal Kas'!R:R,C25)+E25,"")</f>
        <v/>
      </c>
      <c r="I25" s="166"/>
    </row>
    <row r="26" spans="1:9" ht="15" customHeight="1" x14ac:dyDescent="0.25">
      <c r="A26" s="22"/>
      <c r="B26" s="180">
        <v>18</v>
      </c>
      <c r="C26" s="502"/>
      <c r="D26" s="534"/>
      <c r="E26" s="555"/>
      <c r="F26" s="477"/>
      <c r="G26" s="480" t="str">
        <f t="shared" si="1"/>
        <v/>
      </c>
      <c r="H26" s="536" t="str">
        <f>IF(C26&lt;&gt;"",SUMIFS('Jurnal Piutang'!J:J,'Jurnal Piutang'!H:H,F26,'Jurnal Piutang'!R:R,C26)-SUMIFS('Jurnal Kas'!K:K,'Jurnal Kas'!H:H,F26,'Jurnal Kas'!R:R,C26)+E26,"")</f>
        <v/>
      </c>
      <c r="I26" s="166"/>
    </row>
    <row r="27" spans="1:9" ht="15" customHeight="1" x14ac:dyDescent="0.25">
      <c r="A27" s="22"/>
      <c r="B27" s="180">
        <v>19</v>
      </c>
      <c r="C27" s="502"/>
      <c r="D27" s="534"/>
      <c r="E27" s="555"/>
      <c r="F27" s="477"/>
      <c r="G27" s="480" t="str">
        <f t="shared" si="1"/>
        <v/>
      </c>
      <c r="H27" s="536" t="str">
        <f>IF(C27&lt;&gt;"",SUMIFS('Jurnal Piutang'!J:J,'Jurnal Piutang'!H:H,F27,'Jurnal Piutang'!R:R,C27)-SUMIFS('Jurnal Kas'!K:K,'Jurnal Kas'!H:H,F27,'Jurnal Kas'!R:R,C27)+E27,"")</f>
        <v/>
      </c>
      <c r="I27" s="166"/>
    </row>
    <row r="28" spans="1:9" ht="15" customHeight="1" x14ac:dyDescent="0.25">
      <c r="A28" s="22"/>
      <c r="B28" s="180">
        <v>20</v>
      </c>
      <c r="C28" s="502"/>
      <c r="D28" s="534"/>
      <c r="E28" s="555"/>
      <c r="F28" s="477"/>
      <c r="G28" s="480" t="str">
        <f t="shared" si="1"/>
        <v/>
      </c>
      <c r="H28" s="536" t="str">
        <f>IF(C28&lt;&gt;"",SUMIFS('Jurnal Piutang'!J:J,'Jurnal Piutang'!H:H,F28,'Jurnal Piutang'!R:R,C28)-SUMIFS('Jurnal Kas'!K:K,'Jurnal Kas'!H:H,F28,'Jurnal Kas'!R:R,C28)+E28,"")</f>
        <v/>
      </c>
      <c r="I28" s="166"/>
    </row>
    <row r="29" spans="1:9" ht="15" customHeight="1" x14ac:dyDescent="0.25">
      <c r="A29" s="22"/>
      <c r="B29" s="180">
        <v>21</v>
      </c>
      <c r="C29" s="502"/>
      <c r="D29" s="534"/>
      <c r="E29" s="555"/>
      <c r="F29" s="477"/>
      <c r="G29" s="480" t="str">
        <f t="shared" si="1"/>
        <v/>
      </c>
      <c r="H29" s="536" t="str">
        <f>IF(C29&lt;&gt;"",SUMIFS('Jurnal Piutang'!J:J,'Jurnal Piutang'!H:H,F29,'Jurnal Piutang'!R:R,C29)-SUMIFS('Jurnal Kas'!K:K,'Jurnal Kas'!H:H,F29,'Jurnal Kas'!R:R,C29)+E29,"")</f>
        <v/>
      </c>
      <c r="I29" s="166"/>
    </row>
    <row r="30" spans="1:9" ht="15" customHeight="1" x14ac:dyDescent="0.25">
      <c r="A30" s="22"/>
      <c r="B30" s="180">
        <v>22</v>
      </c>
      <c r="C30" s="502"/>
      <c r="D30" s="534"/>
      <c r="E30" s="555"/>
      <c r="F30" s="477"/>
      <c r="G30" s="480" t="str">
        <f t="shared" si="1"/>
        <v/>
      </c>
      <c r="H30" s="536" t="str">
        <f>IF(C30&lt;&gt;"",SUMIFS('Jurnal Piutang'!J:J,'Jurnal Piutang'!H:H,F30,'Jurnal Piutang'!R:R,C30)-SUMIFS('Jurnal Kas'!K:K,'Jurnal Kas'!H:H,F30,'Jurnal Kas'!R:R,C30)+E30,"")</f>
        <v/>
      </c>
      <c r="I30" s="166"/>
    </row>
    <row r="31" spans="1:9" ht="15" customHeight="1" x14ac:dyDescent="0.25">
      <c r="A31" s="22"/>
      <c r="B31" s="180">
        <v>23</v>
      </c>
      <c r="C31" s="502"/>
      <c r="D31" s="534"/>
      <c r="E31" s="555"/>
      <c r="F31" s="477"/>
      <c r="G31" s="480" t="str">
        <f t="shared" si="1"/>
        <v/>
      </c>
      <c r="H31" s="536" t="str">
        <f>IF(C31&lt;&gt;"",SUMIFS('Jurnal Piutang'!J:J,'Jurnal Piutang'!H:H,F31,'Jurnal Piutang'!R:R,C31)-SUMIFS('Jurnal Kas'!K:K,'Jurnal Kas'!H:H,F31,'Jurnal Kas'!R:R,C31)+E31,"")</f>
        <v/>
      </c>
      <c r="I31" s="166"/>
    </row>
    <row r="32" spans="1:9" ht="15" customHeight="1" x14ac:dyDescent="0.25">
      <c r="A32" s="22"/>
      <c r="B32" s="180">
        <v>24</v>
      </c>
      <c r="C32" s="502"/>
      <c r="D32" s="534"/>
      <c r="E32" s="555"/>
      <c r="F32" s="477"/>
      <c r="G32" s="480" t="str">
        <f t="shared" si="1"/>
        <v/>
      </c>
      <c r="H32" s="536" t="str">
        <f>IF(C32&lt;&gt;"",SUMIFS('Jurnal Piutang'!J:J,'Jurnal Piutang'!H:H,F32,'Jurnal Piutang'!R:R,C32)-SUMIFS('Jurnal Kas'!K:K,'Jurnal Kas'!H:H,F32,'Jurnal Kas'!R:R,C32)+E32,"")</f>
        <v/>
      </c>
      <c r="I32" s="166"/>
    </row>
    <row r="33" spans="1:9" ht="15" customHeight="1" x14ac:dyDescent="0.25">
      <c r="A33" s="22"/>
      <c r="B33" s="180">
        <v>25</v>
      </c>
      <c r="C33" s="502"/>
      <c r="D33" s="534"/>
      <c r="E33" s="555"/>
      <c r="F33" s="477"/>
      <c r="G33" s="480" t="str">
        <f t="shared" si="1"/>
        <v/>
      </c>
      <c r="H33" s="536" t="str">
        <f>IF(C33&lt;&gt;"",SUMIFS('Jurnal Piutang'!J:J,'Jurnal Piutang'!H:H,F33,'Jurnal Piutang'!R:R,C33)-SUMIFS('Jurnal Kas'!K:K,'Jurnal Kas'!H:H,F33,'Jurnal Kas'!R:R,C33)+E33,"")</f>
        <v/>
      </c>
      <c r="I33" s="166"/>
    </row>
    <row r="34" spans="1:9" ht="15" customHeight="1" x14ac:dyDescent="0.25">
      <c r="A34" s="22"/>
      <c r="B34" s="180">
        <v>26</v>
      </c>
      <c r="C34" s="502"/>
      <c r="D34" s="534"/>
      <c r="E34" s="555"/>
      <c r="F34" s="477"/>
      <c r="G34" s="480" t="str">
        <f t="shared" si="1"/>
        <v/>
      </c>
      <c r="H34" s="536" t="str">
        <f>IF(C34&lt;&gt;"",SUMIFS('Jurnal Piutang'!J:J,'Jurnal Piutang'!H:H,F34,'Jurnal Piutang'!R:R,C34)-SUMIFS('Jurnal Kas'!K:K,'Jurnal Kas'!H:H,F34,'Jurnal Kas'!R:R,C34)+E34,"")</f>
        <v/>
      </c>
      <c r="I34" s="166"/>
    </row>
    <row r="35" spans="1:9" ht="15" customHeight="1" x14ac:dyDescent="0.25">
      <c r="A35" s="22"/>
      <c r="B35" s="180">
        <v>27</v>
      </c>
      <c r="C35" s="502"/>
      <c r="D35" s="534"/>
      <c r="E35" s="555"/>
      <c r="F35" s="477"/>
      <c r="G35" s="480" t="str">
        <f t="shared" si="1"/>
        <v/>
      </c>
      <c r="H35" s="536" t="str">
        <f>IF(C35&lt;&gt;"",SUMIFS('Jurnal Piutang'!J:J,'Jurnal Piutang'!H:H,F35,'Jurnal Piutang'!R:R,C35)-SUMIFS('Jurnal Kas'!K:K,'Jurnal Kas'!H:H,F35,'Jurnal Kas'!R:R,C35)+E35,"")</f>
        <v/>
      </c>
      <c r="I35" s="166"/>
    </row>
    <row r="36" spans="1:9" ht="15" customHeight="1" x14ac:dyDescent="0.25">
      <c r="A36" s="22"/>
      <c r="B36" s="180">
        <v>28</v>
      </c>
      <c r="C36" s="502"/>
      <c r="D36" s="534"/>
      <c r="E36" s="555"/>
      <c r="F36" s="477"/>
      <c r="G36" s="480" t="str">
        <f t="shared" si="1"/>
        <v/>
      </c>
      <c r="H36" s="536" t="str">
        <f>IF(C36&lt;&gt;"",SUMIFS('Jurnal Piutang'!J:J,'Jurnal Piutang'!H:H,F36,'Jurnal Piutang'!R:R,C36)-SUMIFS('Jurnal Kas'!K:K,'Jurnal Kas'!H:H,F36,'Jurnal Kas'!R:R,C36)+E36,"")</f>
        <v/>
      </c>
      <c r="I36" s="166"/>
    </row>
    <row r="37" spans="1:9" ht="15" customHeight="1" x14ac:dyDescent="0.25">
      <c r="A37" s="22"/>
      <c r="B37" s="180">
        <v>29</v>
      </c>
      <c r="C37" s="502"/>
      <c r="D37" s="534"/>
      <c r="E37" s="555"/>
      <c r="F37" s="477"/>
      <c r="G37" s="480" t="str">
        <f t="shared" si="1"/>
        <v/>
      </c>
      <c r="H37" s="536" t="str">
        <f>IF(C37&lt;&gt;"",SUMIFS('Jurnal Piutang'!J:J,'Jurnal Piutang'!H:H,F37,'Jurnal Piutang'!R:R,C37)-SUMIFS('Jurnal Kas'!K:K,'Jurnal Kas'!H:H,F37,'Jurnal Kas'!R:R,C37)+E37,"")</f>
        <v/>
      </c>
      <c r="I37" s="166"/>
    </row>
    <row r="38" spans="1:9" ht="15" customHeight="1" x14ac:dyDescent="0.25">
      <c r="A38" s="22"/>
      <c r="B38" s="180">
        <v>30</v>
      </c>
      <c r="C38" s="502"/>
      <c r="D38" s="534"/>
      <c r="E38" s="555"/>
      <c r="F38" s="477"/>
      <c r="G38" s="480" t="str">
        <f t="shared" si="1"/>
        <v/>
      </c>
      <c r="H38" s="536" t="str">
        <f>IF(C38&lt;&gt;"",SUMIFS('Jurnal Piutang'!J:J,'Jurnal Piutang'!H:H,F38,'Jurnal Piutang'!R:R,C38)-SUMIFS('Jurnal Kas'!K:K,'Jurnal Kas'!H:H,F38,'Jurnal Kas'!R:R,C38)+E38,"")</f>
        <v/>
      </c>
      <c r="I38" s="166"/>
    </row>
    <row r="39" spans="1:9" ht="15" customHeight="1" x14ac:dyDescent="0.25">
      <c r="A39" s="22"/>
      <c r="B39" s="180">
        <v>31</v>
      </c>
      <c r="C39" s="502"/>
      <c r="D39" s="534"/>
      <c r="E39" s="555"/>
      <c r="F39" s="477"/>
      <c r="G39" s="480" t="str">
        <f t="shared" si="1"/>
        <v/>
      </c>
      <c r="H39" s="536" t="str">
        <f>IF(C39&lt;&gt;"",SUMIFS('Jurnal Piutang'!J:J,'Jurnal Piutang'!H:H,F39,'Jurnal Piutang'!R:R,C39)-SUMIFS('Jurnal Kas'!K:K,'Jurnal Kas'!H:H,F39,'Jurnal Kas'!R:R,C39)+E39,"")</f>
        <v/>
      </c>
      <c r="I39" s="166"/>
    </row>
    <row r="40" spans="1:9" ht="15" customHeight="1" x14ac:dyDescent="0.25">
      <c r="A40" s="22"/>
      <c r="B40" s="180">
        <v>32</v>
      </c>
      <c r="C40" s="502"/>
      <c r="D40" s="534"/>
      <c r="E40" s="555"/>
      <c r="F40" s="477"/>
      <c r="G40" s="480" t="str">
        <f t="shared" si="1"/>
        <v/>
      </c>
      <c r="H40" s="536" t="str">
        <f>IF(C40&lt;&gt;"",SUMIFS('Jurnal Piutang'!J:J,'Jurnal Piutang'!H:H,F40,'Jurnal Piutang'!R:R,C40)-SUMIFS('Jurnal Kas'!K:K,'Jurnal Kas'!H:H,F40,'Jurnal Kas'!R:R,C40)+E40,"")</f>
        <v/>
      </c>
      <c r="I40" s="166"/>
    </row>
    <row r="41" spans="1:9" ht="15" customHeight="1" x14ac:dyDescent="0.25">
      <c r="A41" s="22"/>
      <c r="B41" s="180">
        <v>33</v>
      </c>
      <c r="C41" s="502"/>
      <c r="D41" s="534"/>
      <c r="E41" s="555"/>
      <c r="F41" s="477"/>
      <c r="G41" s="480" t="str">
        <f t="shared" si="1"/>
        <v/>
      </c>
      <c r="H41" s="536" t="str">
        <f>IF(C41&lt;&gt;"",SUMIFS('Jurnal Piutang'!J:J,'Jurnal Piutang'!H:H,F41,'Jurnal Piutang'!R:R,C41)-SUMIFS('Jurnal Kas'!K:K,'Jurnal Kas'!H:H,F41,'Jurnal Kas'!R:R,C41)+E41,"")</f>
        <v/>
      </c>
      <c r="I41" s="166"/>
    </row>
    <row r="42" spans="1:9" ht="15" customHeight="1" x14ac:dyDescent="0.25">
      <c r="A42" s="22"/>
      <c r="B42" s="180">
        <v>34</v>
      </c>
      <c r="C42" s="502"/>
      <c r="D42" s="534"/>
      <c r="E42" s="555"/>
      <c r="F42" s="477"/>
      <c r="G42" s="480" t="str">
        <f t="shared" si="1"/>
        <v/>
      </c>
      <c r="H42" s="536" t="str">
        <f>IF(C42&lt;&gt;"",SUMIFS('Jurnal Piutang'!J:J,'Jurnal Piutang'!H:H,F42,'Jurnal Piutang'!R:R,C42)-SUMIFS('Jurnal Kas'!K:K,'Jurnal Kas'!H:H,F42,'Jurnal Kas'!R:R,C42)+E42,"")</f>
        <v/>
      </c>
      <c r="I42" s="166"/>
    </row>
    <row r="43" spans="1:9" ht="15" customHeight="1" x14ac:dyDescent="0.25">
      <c r="A43" s="22"/>
      <c r="B43" s="180">
        <v>35</v>
      </c>
      <c r="C43" s="502"/>
      <c r="D43" s="534"/>
      <c r="E43" s="555"/>
      <c r="F43" s="477"/>
      <c r="G43" s="480" t="str">
        <f t="shared" si="1"/>
        <v/>
      </c>
      <c r="H43" s="536" t="str">
        <f>IF(C43&lt;&gt;"",SUMIFS('Jurnal Piutang'!J:J,'Jurnal Piutang'!H:H,F43,'Jurnal Piutang'!R:R,C43)-SUMIFS('Jurnal Kas'!K:K,'Jurnal Kas'!H:H,F43,'Jurnal Kas'!R:R,C43)+E43,"")</f>
        <v/>
      </c>
      <c r="I43" s="166"/>
    </row>
    <row r="44" spans="1:9" ht="15" customHeight="1" x14ac:dyDescent="0.25">
      <c r="A44" s="22"/>
      <c r="B44" s="180">
        <v>36</v>
      </c>
      <c r="C44" s="502"/>
      <c r="D44" s="534"/>
      <c r="E44" s="555"/>
      <c r="F44" s="477"/>
      <c r="G44" s="480" t="str">
        <f t="shared" si="1"/>
        <v/>
      </c>
      <c r="H44" s="536" t="str">
        <f>IF(C44&lt;&gt;"",SUMIFS('Jurnal Piutang'!J:J,'Jurnal Piutang'!H:H,F44,'Jurnal Piutang'!R:R,C44)-SUMIFS('Jurnal Kas'!K:K,'Jurnal Kas'!H:H,F44,'Jurnal Kas'!R:R,C44)+E44,"")</f>
        <v/>
      </c>
      <c r="I44" s="166"/>
    </row>
    <row r="45" spans="1:9" ht="15" customHeight="1" x14ac:dyDescent="0.25">
      <c r="A45" s="22"/>
      <c r="B45" s="180">
        <v>37</v>
      </c>
      <c r="C45" s="502"/>
      <c r="D45" s="534"/>
      <c r="E45" s="555"/>
      <c r="F45" s="477"/>
      <c r="G45" s="480" t="str">
        <f t="shared" si="1"/>
        <v/>
      </c>
      <c r="H45" s="536" t="str">
        <f>IF(C45&lt;&gt;"",SUMIFS('Jurnal Piutang'!J:J,'Jurnal Piutang'!H:H,F45,'Jurnal Piutang'!R:R,C45)-SUMIFS('Jurnal Kas'!K:K,'Jurnal Kas'!H:H,F45,'Jurnal Kas'!R:R,C45)+E45,"")</f>
        <v/>
      </c>
      <c r="I45" s="166"/>
    </row>
    <row r="46" spans="1:9" ht="15" customHeight="1" x14ac:dyDescent="0.25">
      <c r="A46" s="22"/>
      <c r="B46" s="180">
        <v>38</v>
      </c>
      <c r="C46" s="502"/>
      <c r="D46" s="534"/>
      <c r="E46" s="555"/>
      <c r="F46" s="477"/>
      <c r="G46" s="480" t="str">
        <f t="shared" si="1"/>
        <v/>
      </c>
      <c r="H46" s="536" t="str">
        <f>IF(C46&lt;&gt;"",SUMIFS('Jurnal Piutang'!J:J,'Jurnal Piutang'!H:H,F46,'Jurnal Piutang'!R:R,C46)-SUMIFS('Jurnal Kas'!K:K,'Jurnal Kas'!H:H,F46,'Jurnal Kas'!R:R,C46)+E46,"")</f>
        <v/>
      </c>
      <c r="I46" s="166"/>
    </row>
    <row r="47" spans="1:9" ht="15" customHeight="1" x14ac:dyDescent="0.25">
      <c r="A47" s="22"/>
      <c r="B47" s="180">
        <v>39</v>
      </c>
      <c r="C47" s="502"/>
      <c r="D47" s="534"/>
      <c r="E47" s="555"/>
      <c r="F47" s="477"/>
      <c r="G47" s="480" t="str">
        <f t="shared" si="1"/>
        <v/>
      </c>
      <c r="H47" s="536" t="str">
        <f>IF(C47&lt;&gt;"",SUMIFS('Jurnal Piutang'!J:J,'Jurnal Piutang'!H:H,F47,'Jurnal Piutang'!R:R,C47)-SUMIFS('Jurnal Kas'!K:K,'Jurnal Kas'!H:H,F47,'Jurnal Kas'!R:R,C47)+E47,"")</f>
        <v/>
      </c>
      <c r="I47" s="166"/>
    </row>
    <row r="48" spans="1:9" ht="15" customHeight="1" x14ac:dyDescent="0.25">
      <c r="A48" s="22"/>
      <c r="B48" s="180">
        <v>40</v>
      </c>
      <c r="C48" s="502"/>
      <c r="D48" s="534"/>
      <c r="E48" s="555"/>
      <c r="F48" s="477"/>
      <c r="G48" s="480" t="str">
        <f t="shared" si="1"/>
        <v/>
      </c>
      <c r="H48" s="536" t="str">
        <f>IF(C48&lt;&gt;"",SUMIFS('Jurnal Piutang'!J:J,'Jurnal Piutang'!H:H,F48,'Jurnal Piutang'!R:R,C48)-SUMIFS('Jurnal Kas'!K:K,'Jurnal Kas'!H:H,F48,'Jurnal Kas'!R:R,C48)+E48,"")</f>
        <v/>
      </c>
      <c r="I48" s="166"/>
    </row>
    <row r="49" spans="1:9" ht="15" customHeight="1" x14ac:dyDescent="0.25">
      <c r="A49" s="22"/>
      <c r="B49" s="180">
        <v>41</v>
      </c>
      <c r="C49" s="502"/>
      <c r="D49" s="534"/>
      <c r="E49" s="555"/>
      <c r="F49" s="477"/>
      <c r="G49" s="480" t="str">
        <f t="shared" si="1"/>
        <v/>
      </c>
      <c r="H49" s="536" t="str">
        <f>IF(C49&lt;&gt;"",SUMIFS('Jurnal Piutang'!J:J,'Jurnal Piutang'!H:H,F49,'Jurnal Piutang'!R:R,C49)-SUMIFS('Jurnal Kas'!K:K,'Jurnal Kas'!H:H,F49,'Jurnal Kas'!R:R,C49)+E49,"")</f>
        <v/>
      </c>
      <c r="I49" s="166"/>
    </row>
    <row r="50" spans="1:9" ht="15" customHeight="1" x14ac:dyDescent="0.25">
      <c r="A50" s="22"/>
      <c r="B50" s="180">
        <v>42</v>
      </c>
      <c r="C50" s="502"/>
      <c r="D50" s="534"/>
      <c r="E50" s="555"/>
      <c r="F50" s="477"/>
      <c r="G50" s="480" t="str">
        <f t="shared" si="1"/>
        <v/>
      </c>
      <c r="H50" s="536" t="str">
        <f>IF(C50&lt;&gt;"",SUMIFS('Jurnal Piutang'!J:J,'Jurnal Piutang'!H:H,F50,'Jurnal Piutang'!R:R,C50)-SUMIFS('Jurnal Kas'!K:K,'Jurnal Kas'!H:H,F50,'Jurnal Kas'!R:R,C50)+E50,"")</f>
        <v/>
      </c>
      <c r="I50" s="166"/>
    </row>
    <row r="51" spans="1:9" ht="15" customHeight="1" x14ac:dyDescent="0.25">
      <c r="A51" s="22"/>
      <c r="B51" s="180">
        <v>43</v>
      </c>
      <c r="C51" s="502"/>
      <c r="D51" s="534"/>
      <c r="E51" s="555"/>
      <c r="F51" s="477"/>
      <c r="G51" s="480" t="str">
        <f t="shared" si="1"/>
        <v/>
      </c>
      <c r="H51" s="536" t="str">
        <f>IF(C51&lt;&gt;"",SUMIFS('Jurnal Piutang'!J:J,'Jurnal Piutang'!H:H,F51,'Jurnal Piutang'!R:R,C51)-SUMIFS('Jurnal Kas'!K:K,'Jurnal Kas'!H:H,F51,'Jurnal Kas'!R:R,C51)+E51,"")</f>
        <v/>
      </c>
      <c r="I51" s="166"/>
    </row>
    <row r="52" spans="1:9" ht="15" customHeight="1" x14ac:dyDescent="0.25">
      <c r="A52" s="22"/>
      <c r="B52" s="180">
        <v>44</v>
      </c>
      <c r="C52" s="502"/>
      <c r="D52" s="534"/>
      <c r="E52" s="555"/>
      <c r="F52" s="477"/>
      <c r="G52" s="480" t="str">
        <f t="shared" si="1"/>
        <v/>
      </c>
      <c r="H52" s="536" t="str">
        <f>IF(C52&lt;&gt;"",SUMIFS('Jurnal Piutang'!J:J,'Jurnal Piutang'!H:H,F52,'Jurnal Piutang'!R:R,C52)-SUMIFS('Jurnal Kas'!K:K,'Jurnal Kas'!H:H,F52,'Jurnal Kas'!R:R,C52)+E52,"")</f>
        <v/>
      </c>
      <c r="I52" s="166"/>
    </row>
    <row r="53" spans="1:9" ht="15" customHeight="1" x14ac:dyDescent="0.25">
      <c r="A53" s="22"/>
      <c r="B53" s="180">
        <v>45</v>
      </c>
      <c r="C53" s="502"/>
      <c r="D53" s="534"/>
      <c r="E53" s="555"/>
      <c r="F53" s="477"/>
      <c r="G53" s="480" t="str">
        <f t="shared" si="1"/>
        <v/>
      </c>
      <c r="H53" s="536" t="str">
        <f>IF(C53&lt;&gt;"",SUMIFS('Jurnal Piutang'!J:J,'Jurnal Piutang'!H:H,F53,'Jurnal Piutang'!R:R,C53)-SUMIFS('Jurnal Kas'!K:K,'Jurnal Kas'!H:H,F53,'Jurnal Kas'!R:R,C53)+E53,"")</f>
        <v/>
      </c>
      <c r="I53" s="166"/>
    </row>
    <row r="54" spans="1:9" ht="15" customHeight="1" x14ac:dyDescent="0.25">
      <c r="A54" s="22"/>
      <c r="B54" s="180">
        <v>46</v>
      </c>
      <c r="C54" s="502"/>
      <c r="D54" s="534"/>
      <c r="E54" s="555"/>
      <c r="F54" s="477"/>
      <c r="G54" s="480" t="str">
        <f t="shared" si="1"/>
        <v/>
      </c>
      <c r="H54" s="536" t="str">
        <f>IF(C54&lt;&gt;"",SUMIFS('Jurnal Piutang'!J:J,'Jurnal Piutang'!H:H,F54,'Jurnal Piutang'!R:R,C54)-SUMIFS('Jurnal Kas'!K:K,'Jurnal Kas'!H:H,F54,'Jurnal Kas'!R:R,C54)+E54,"")</f>
        <v/>
      </c>
      <c r="I54" s="166"/>
    </row>
    <row r="55" spans="1:9" ht="15" customHeight="1" x14ac:dyDescent="0.25">
      <c r="A55" s="22"/>
      <c r="B55" s="180">
        <v>47</v>
      </c>
      <c r="C55" s="502"/>
      <c r="D55" s="534"/>
      <c r="E55" s="555"/>
      <c r="F55" s="477"/>
      <c r="G55" s="480" t="str">
        <f t="shared" si="1"/>
        <v/>
      </c>
      <c r="H55" s="536" t="str">
        <f>IF(C55&lt;&gt;"",SUMIFS('Jurnal Piutang'!J:J,'Jurnal Piutang'!H:H,F55,'Jurnal Piutang'!R:R,C55)-SUMIFS('Jurnal Kas'!K:K,'Jurnal Kas'!H:H,F55,'Jurnal Kas'!R:R,C55)+E55,"")</f>
        <v/>
      </c>
      <c r="I55" s="166"/>
    </row>
    <row r="56" spans="1:9" ht="15" customHeight="1" x14ac:dyDescent="0.25">
      <c r="A56" s="22"/>
      <c r="B56" s="180">
        <v>48</v>
      </c>
      <c r="C56" s="502"/>
      <c r="D56" s="534"/>
      <c r="E56" s="555"/>
      <c r="F56" s="477"/>
      <c r="G56" s="480" t="str">
        <f t="shared" si="1"/>
        <v/>
      </c>
      <c r="H56" s="536" t="str">
        <f>IF(C56&lt;&gt;"",SUMIFS('Jurnal Piutang'!J:J,'Jurnal Piutang'!H:H,F56,'Jurnal Piutang'!R:R,C56)-SUMIFS('Jurnal Kas'!K:K,'Jurnal Kas'!H:H,F56,'Jurnal Kas'!R:R,C56)+E56,"")</f>
        <v/>
      </c>
      <c r="I56" s="166"/>
    </row>
    <row r="57" spans="1:9" ht="15" customHeight="1" x14ac:dyDescent="0.25">
      <c r="A57" s="22"/>
      <c r="B57" s="180">
        <v>49</v>
      </c>
      <c r="C57" s="502"/>
      <c r="D57" s="534"/>
      <c r="E57" s="555"/>
      <c r="F57" s="477"/>
      <c r="G57" s="480" t="str">
        <f t="shared" si="1"/>
        <v/>
      </c>
      <c r="H57" s="536" t="str">
        <f>IF(C57&lt;&gt;"",SUMIFS('Jurnal Piutang'!J:J,'Jurnal Piutang'!H:H,F57,'Jurnal Piutang'!R:R,C57)-SUMIFS('Jurnal Kas'!K:K,'Jurnal Kas'!H:H,F57,'Jurnal Kas'!R:R,C57)+E57,"")</f>
        <v/>
      </c>
      <c r="I57" s="166"/>
    </row>
    <row r="58" spans="1:9" ht="15" customHeight="1" x14ac:dyDescent="0.25">
      <c r="A58" s="22"/>
      <c r="B58" s="180">
        <v>50</v>
      </c>
      <c r="C58" s="502"/>
      <c r="D58" s="534"/>
      <c r="E58" s="555"/>
      <c r="F58" s="477"/>
      <c r="G58" s="480" t="str">
        <f t="shared" si="1"/>
        <v/>
      </c>
      <c r="H58" s="536" t="str">
        <f>IF(C58&lt;&gt;"",SUMIFS('Jurnal Piutang'!J:J,'Jurnal Piutang'!H:H,F58,'Jurnal Piutang'!R:R,C58)-SUMIFS('Jurnal Kas'!K:K,'Jurnal Kas'!H:H,F58,'Jurnal Kas'!R:R,C58)+E58,"")</f>
        <v/>
      </c>
      <c r="I58" s="166"/>
    </row>
    <row r="59" spans="1:9" ht="15" customHeight="1" x14ac:dyDescent="0.25">
      <c r="A59" s="22"/>
      <c r="B59" s="180">
        <v>51</v>
      </c>
      <c r="C59" s="502"/>
      <c r="D59" s="534"/>
      <c r="E59" s="555"/>
      <c r="F59" s="477"/>
      <c r="G59" s="480" t="str">
        <f t="shared" si="1"/>
        <v/>
      </c>
      <c r="H59" s="536" t="str">
        <f>IF(C59&lt;&gt;"",SUMIFS('Jurnal Piutang'!J:J,'Jurnal Piutang'!H:H,F59,'Jurnal Piutang'!R:R,C59)-SUMIFS('Jurnal Kas'!K:K,'Jurnal Kas'!H:H,F59,'Jurnal Kas'!R:R,C59)+E59,"")</f>
        <v/>
      </c>
      <c r="I59" s="166"/>
    </row>
    <row r="60" spans="1:9" ht="15" customHeight="1" x14ac:dyDescent="0.25">
      <c r="A60" s="22"/>
      <c r="B60" s="180">
        <v>52</v>
      </c>
      <c r="C60" s="502"/>
      <c r="D60" s="534"/>
      <c r="E60" s="555"/>
      <c r="F60" s="477"/>
      <c r="G60" s="480" t="str">
        <f t="shared" si="1"/>
        <v/>
      </c>
      <c r="H60" s="536" t="str">
        <f>IF(C60&lt;&gt;"",SUMIFS('Jurnal Piutang'!J:J,'Jurnal Piutang'!H:H,F60,'Jurnal Piutang'!R:R,C60)-SUMIFS('Jurnal Kas'!K:K,'Jurnal Kas'!H:H,F60,'Jurnal Kas'!R:R,C60)+E60,"")</f>
        <v/>
      </c>
      <c r="I60" s="166"/>
    </row>
    <row r="61" spans="1:9" ht="15" customHeight="1" x14ac:dyDescent="0.25">
      <c r="A61" s="22"/>
      <c r="B61" s="180">
        <v>53</v>
      </c>
      <c r="C61" s="502"/>
      <c r="D61" s="534"/>
      <c r="E61" s="555"/>
      <c r="F61" s="477"/>
      <c r="G61" s="480" t="str">
        <f t="shared" si="1"/>
        <v/>
      </c>
      <c r="H61" s="536" t="str">
        <f>IF(C61&lt;&gt;"",SUMIFS('Jurnal Piutang'!J:J,'Jurnal Piutang'!H:H,F61,'Jurnal Piutang'!R:R,C61)-SUMIFS('Jurnal Kas'!K:K,'Jurnal Kas'!H:H,F61,'Jurnal Kas'!R:R,C61)+E61,"")</f>
        <v/>
      </c>
      <c r="I61" s="166"/>
    </row>
    <row r="62" spans="1:9" ht="15" customHeight="1" x14ac:dyDescent="0.25">
      <c r="A62" s="22"/>
      <c r="B62" s="180">
        <v>54</v>
      </c>
      <c r="C62" s="502"/>
      <c r="D62" s="534"/>
      <c r="E62" s="555"/>
      <c r="F62" s="477"/>
      <c r="G62" s="480" t="str">
        <f t="shared" si="1"/>
        <v/>
      </c>
      <c r="H62" s="536" t="str">
        <f>IF(C62&lt;&gt;"",SUMIFS('Jurnal Piutang'!J:J,'Jurnal Piutang'!H:H,F62,'Jurnal Piutang'!R:R,C62)-SUMIFS('Jurnal Kas'!K:K,'Jurnal Kas'!H:H,F62,'Jurnal Kas'!R:R,C62)+E62,"")</f>
        <v/>
      </c>
      <c r="I62" s="166"/>
    </row>
    <row r="63" spans="1:9" ht="15" customHeight="1" x14ac:dyDescent="0.25">
      <c r="A63" s="22"/>
      <c r="B63" s="180">
        <v>55</v>
      </c>
      <c r="C63" s="502"/>
      <c r="D63" s="534"/>
      <c r="E63" s="555"/>
      <c r="F63" s="477"/>
      <c r="G63" s="480" t="str">
        <f t="shared" si="1"/>
        <v/>
      </c>
      <c r="H63" s="536" t="str">
        <f>IF(C63&lt;&gt;"",SUMIFS('Jurnal Piutang'!J:J,'Jurnal Piutang'!H:H,F63,'Jurnal Piutang'!R:R,C63)-SUMIFS('Jurnal Kas'!K:K,'Jurnal Kas'!H:H,F63,'Jurnal Kas'!R:R,C63)+E63,"")</f>
        <v/>
      </c>
      <c r="I63" s="166"/>
    </row>
    <row r="64" spans="1:9" ht="15" customHeight="1" x14ac:dyDescent="0.25">
      <c r="A64" s="22"/>
      <c r="B64" s="180">
        <v>56</v>
      </c>
      <c r="C64" s="502"/>
      <c r="D64" s="534"/>
      <c r="E64" s="555"/>
      <c r="F64" s="477"/>
      <c r="G64" s="480" t="str">
        <f t="shared" si="1"/>
        <v/>
      </c>
      <c r="H64" s="536" t="str">
        <f>IF(C64&lt;&gt;"",SUMIFS('Jurnal Piutang'!J:J,'Jurnal Piutang'!H:H,F64,'Jurnal Piutang'!R:R,C64)-SUMIFS('Jurnal Kas'!K:K,'Jurnal Kas'!H:H,F64,'Jurnal Kas'!R:R,C64)+E64,"")</f>
        <v/>
      </c>
      <c r="I64" s="166"/>
    </row>
    <row r="65" spans="1:9" ht="15" customHeight="1" x14ac:dyDescent="0.25">
      <c r="A65" s="22"/>
      <c r="B65" s="180">
        <v>57</v>
      </c>
      <c r="C65" s="502"/>
      <c r="D65" s="534"/>
      <c r="E65" s="555"/>
      <c r="F65" s="477"/>
      <c r="G65" s="480" t="str">
        <f t="shared" si="1"/>
        <v/>
      </c>
      <c r="H65" s="536" t="str">
        <f>IF(C65&lt;&gt;"",SUMIFS('Jurnal Piutang'!J:J,'Jurnal Piutang'!H:H,F65,'Jurnal Piutang'!R:R,C65)-SUMIFS('Jurnal Kas'!K:K,'Jurnal Kas'!H:H,F65,'Jurnal Kas'!R:R,C65)+E65,"")</f>
        <v/>
      </c>
      <c r="I65" s="166"/>
    </row>
    <row r="66" spans="1:9" ht="15" customHeight="1" x14ac:dyDescent="0.25">
      <c r="A66" s="22"/>
      <c r="B66" s="180">
        <v>58</v>
      </c>
      <c r="C66" s="502"/>
      <c r="D66" s="534"/>
      <c r="E66" s="555"/>
      <c r="F66" s="477"/>
      <c r="G66" s="480" t="str">
        <f t="shared" si="1"/>
        <v/>
      </c>
      <c r="H66" s="536" t="str">
        <f>IF(C66&lt;&gt;"",SUMIFS('Jurnal Piutang'!J:J,'Jurnal Piutang'!H:H,F66,'Jurnal Piutang'!R:R,C66)-SUMIFS('Jurnal Kas'!K:K,'Jurnal Kas'!H:H,F66,'Jurnal Kas'!R:R,C66)+E66,"")</f>
        <v/>
      </c>
      <c r="I66" s="166"/>
    </row>
    <row r="67" spans="1:9" ht="15" customHeight="1" x14ac:dyDescent="0.25">
      <c r="A67" s="22"/>
      <c r="B67" s="180">
        <v>59</v>
      </c>
      <c r="C67" s="502"/>
      <c r="D67" s="534"/>
      <c r="E67" s="555"/>
      <c r="F67" s="477"/>
      <c r="G67" s="480" t="str">
        <f t="shared" si="1"/>
        <v/>
      </c>
      <c r="H67" s="536" t="str">
        <f>IF(C67&lt;&gt;"",SUMIFS('Jurnal Piutang'!J:J,'Jurnal Piutang'!H:H,F67,'Jurnal Piutang'!R:R,C67)-SUMIFS('Jurnal Kas'!K:K,'Jurnal Kas'!H:H,F67,'Jurnal Kas'!R:R,C67)+E67,"")</f>
        <v/>
      </c>
      <c r="I67" s="166"/>
    </row>
    <row r="68" spans="1:9" ht="15" customHeight="1" x14ac:dyDescent="0.25">
      <c r="A68" s="22"/>
      <c r="B68" s="180">
        <v>60</v>
      </c>
      <c r="C68" s="502"/>
      <c r="D68" s="534"/>
      <c r="E68" s="555"/>
      <c r="F68" s="477"/>
      <c r="G68" s="480" t="str">
        <f t="shared" si="1"/>
        <v/>
      </c>
      <c r="H68" s="536" t="str">
        <f>IF(C68&lt;&gt;"",SUMIFS('Jurnal Piutang'!J:J,'Jurnal Piutang'!H:H,F68,'Jurnal Piutang'!R:R,C68)-SUMIFS('Jurnal Kas'!K:K,'Jurnal Kas'!H:H,F68,'Jurnal Kas'!R:R,C68)+E68,"")</f>
        <v/>
      </c>
      <c r="I68" s="166"/>
    </row>
    <row r="69" spans="1:9" ht="15" customHeight="1" x14ac:dyDescent="0.25">
      <c r="A69" s="22"/>
      <c r="B69" s="180">
        <v>61</v>
      </c>
      <c r="C69" s="502"/>
      <c r="D69" s="534"/>
      <c r="E69" s="555"/>
      <c r="F69" s="477"/>
      <c r="G69" s="480" t="str">
        <f t="shared" si="1"/>
        <v/>
      </c>
      <c r="H69" s="536" t="str">
        <f>IF(C69&lt;&gt;"",SUMIFS('Jurnal Piutang'!J:J,'Jurnal Piutang'!H:H,F69,'Jurnal Piutang'!R:R,C69)-SUMIFS('Jurnal Kas'!K:K,'Jurnal Kas'!H:H,F69,'Jurnal Kas'!R:R,C69)+E69,"")</f>
        <v/>
      </c>
      <c r="I69" s="166"/>
    </row>
    <row r="70" spans="1:9" ht="15" customHeight="1" x14ac:dyDescent="0.25">
      <c r="A70" s="22"/>
      <c r="B70" s="180">
        <v>62</v>
      </c>
      <c r="C70" s="502"/>
      <c r="D70" s="534"/>
      <c r="E70" s="555"/>
      <c r="F70" s="477"/>
      <c r="G70" s="480" t="str">
        <f t="shared" si="1"/>
        <v/>
      </c>
      <c r="H70" s="536" t="str">
        <f>IF(C70&lt;&gt;"",SUMIFS('Jurnal Piutang'!J:J,'Jurnal Piutang'!H:H,F70,'Jurnal Piutang'!R:R,C70)-SUMIFS('Jurnal Kas'!K:K,'Jurnal Kas'!H:H,F70,'Jurnal Kas'!R:R,C70)+E70,"")</f>
        <v/>
      </c>
      <c r="I70" s="166"/>
    </row>
    <row r="71" spans="1:9" ht="15" customHeight="1" x14ac:dyDescent="0.25">
      <c r="A71" s="22"/>
      <c r="B71" s="180">
        <v>63</v>
      </c>
      <c r="C71" s="502"/>
      <c r="D71" s="534"/>
      <c r="E71" s="555"/>
      <c r="F71" s="477"/>
      <c r="G71" s="480" t="str">
        <f t="shared" si="1"/>
        <v/>
      </c>
      <c r="H71" s="536" t="str">
        <f>IF(C71&lt;&gt;"",SUMIFS('Jurnal Piutang'!J:J,'Jurnal Piutang'!H:H,F71,'Jurnal Piutang'!R:R,C71)-SUMIFS('Jurnal Kas'!K:K,'Jurnal Kas'!H:H,F71,'Jurnal Kas'!R:R,C71)+E71,"")</f>
        <v/>
      </c>
      <c r="I71" s="166"/>
    </row>
    <row r="72" spans="1:9" ht="15" customHeight="1" x14ac:dyDescent="0.25">
      <c r="A72" s="22"/>
      <c r="B72" s="180">
        <v>64</v>
      </c>
      <c r="C72" s="502"/>
      <c r="D72" s="534"/>
      <c r="E72" s="555"/>
      <c r="F72" s="477"/>
      <c r="G72" s="480" t="str">
        <f t="shared" si="1"/>
        <v/>
      </c>
      <c r="H72" s="536" t="str">
        <f>IF(C72&lt;&gt;"",SUMIFS('Jurnal Piutang'!J:J,'Jurnal Piutang'!H:H,F72,'Jurnal Piutang'!R:R,C72)-SUMIFS('Jurnal Kas'!K:K,'Jurnal Kas'!H:H,F72,'Jurnal Kas'!R:R,C72)+E72,"")</f>
        <v/>
      </c>
      <c r="I72" s="166"/>
    </row>
    <row r="73" spans="1:9" ht="15" customHeight="1" x14ac:dyDescent="0.25">
      <c r="A73" s="22"/>
      <c r="B73" s="180">
        <v>65</v>
      </c>
      <c r="C73" s="502"/>
      <c r="D73" s="534"/>
      <c r="E73" s="555"/>
      <c r="F73" s="477"/>
      <c r="G73" s="480" t="str">
        <f t="shared" si="1"/>
        <v/>
      </c>
      <c r="H73" s="536" t="str">
        <f>IF(C73&lt;&gt;"",SUMIFS('Jurnal Piutang'!J:J,'Jurnal Piutang'!H:H,F73,'Jurnal Piutang'!R:R,C73)-SUMIFS('Jurnal Kas'!K:K,'Jurnal Kas'!H:H,F73,'Jurnal Kas'!R:R,C73)+E73,"")</f>
        <v/>
      </c>
      <c r="I73" s="166"/>
    </row>
    <row r="74" spans="1:9" ht="15" customHeight="1" x14ac:dyDescent="0.25">
      <c r="A74" s="22"/>
      <c r="B74" s="180">
        <v>66</v>
      </c>
      <c r="C74" s="502"/>
      <c r="D74" s="534"/>
      <c r="E74" s="555"/>
      <c r="F74" s="477"/>
      <c r="G74" s="480" t="str">
        <f t="shared" ref="G74:G137" si="2">IF(F74&lt;&gt;"",VLOOKUP(F74,ChartofAccountsTable,2,FALSE),"")</f>
        <v/>
      </c>
      <c r="H74" s="536" t="str">
        <f>IF(C74&lt;&gt;"",SUMIFS('Jurnal Piutang'!J:J,'Jurnal Piutang'!H:H,F74,'Jurnal Piutang'!R:R,C74)-SUMIFS('Jurnal Kas'!K:K,'Jurnal Kas'!H:H,F74,'Jurnal Kas'!R:R,C74)+E74,"")</f>
        <v/>
      </c>
      <c r="I74" s="166"/>
    </row>
    <row r="75" spans="1:9" ht="15" customHeight="1" x14ac:dyDescent="0.25">
      <c r="A75" s="22"/>
      <c r="B75" s="180">
        <v>67</v>
      </c>
      <c r="C75" s="502"/>
      <c r="D75" s="534"/>
      <c r="E75" s="555"/>
      <c r="F75" s="477"/>
      <c r="G75" s="480" t="str">
        <f t="shared" si="2"/>
        <v/>
      </c>
      <c r="H75" s="536" t="str">
        <f>IF(C75&lt;&gt;"",SUMIFS('Jurnal Piutang'!J:J,'Jurnal Piutang'!H:H,F75,'Jurnal Piutang'!R:R,C75)-SUMIFS('Jurnal Kas'!K:K,'Jurnal Kas'!H:H,F75,'Jurnal Kas'!R:R,C75)+E75,"")</f>
        <v/>
      </c>
      <c r="I75" s="166"/>
    </row>
    <row r="76" spans="1:9" ht="15" customHeight="1" x14ac:dyDescent="0.25">
      <c r="A76" s="22"/>
      <c r="B76" s="180">
        <v>68</v>
      </c>
      <c r="C76" s="502"/>
      <c r="D76" s="534"/>
      <c r="E76" s="555"/>
      <c r="F76" s="477"/>
      <c r="G76" s="480" t="str">
        <f t="shared" si="2"/>
        <v/>
      </c>
      <c r="H76" s="536" t="str">
        <f>IF(C76&lt;&gt;"",SUMIFS('Jurnal Piutang'!J:J,'Jurnal Piutang'!H:H,F76,'Jurnal Piutang'!R:R,C76)-SUMIFS('Jurnal Kas'!K:K,'Jurnal Kas'!H:H,F76,'Jurnal Kas'!R:R,C76)+E76,"")</f>
        <v/>
      </c>
      <c r="I76" s="166"/>
    </row>
    <row r="77" spans="1:9" ht="15" customHeight="1" x14ac:dyDescent="0.25">
      <c r="A77" s="22"/>
      <c r="B77" s="180">
        <v>69</v>
      </c>
      <c r="C77" s="502"/>
      <c r="D77" s="534"/>
      <c r="E77" s="555"/>
      <c r="F77" s="477"/>
      <c r="G77" s="480" t="str">
        <f t="shared" si="2"/>
        <v/>
      </c>
      <c r="H77" s="536" t="str">
        <f>IF(C77&lt;&gt;"",SUMIFS('Jurnal Piutang'!J:J,'Jurnal Piutang'!H:H,F77,'Jurnal Piutang'!R:R,C77)-SUMIFS('Jurnal Kas'!K:K,'Jurnal Kas'!H:H,F77,'Jurnal Kas'!R:R,C77)+E77,"")</f>
        <v/>
      </c>
      <c r="I77" s="166"/>
    </row>
    <row r="78" spans="1:9" ht="15" customHeight="1" x14ac:dyDescent="0.25">
      <c r="A78" s="22"/>
      <c r="B78" s="180">
        <v>70</v>
      </c>
      <c r="C78" s="502"/>
      <c r="D78" s="534"/>
      <c r="E78" s="555"/>
      <c r="F78" s="477"/>
      <c r="G78" s="480" t="str">
        <f t="shared" si="2"/>
        <v/>
      </c>
      <c r="H78" s="536" t="str">
        <f>IF(C78&lt;&gt;"",SUMIFS('Jurnal Piutang'!J:J,'Jurnal Piutang'!H:H,F78,'Jurnal Piutang'!R:R,C78)-SUMIFS('Jurnal Kas'!K:K,'Jurnal Kas'!H:H,F78,'Jurnal Kas'!R:R,C78)+E78,"")</f>
        <v/>
      </c>
      <c r="I78" s="166"/>
    </row>
    <row r="79" spans="1:9" ht="15" customHeight="1" x14ac:dyDescent="0.25">
      <c r="A79" s="22"/>
      <c r="B79" s="180">
        <v>71</v>
      </c>
      <c r="C79" s="502"/>
      <c r="D79" s="534"/>
      <c r="E79" s="555"/>
      <c r="F79" s="477"/>
      <c r="G79" s="480" t="str">
        <f t="shared" si="2"/>
        <v/>
      </c>
      <c r="H79" s="536" t="str">
        <f>IF(C79&lt;&gt;"",SUMIFS('Jurnal Piutang'!J:J,'Jurnal Piutang'!H:H,F79,'Jurnal Piutang'!R:R,C79)-SUMIFS('Jurnal Kas'!K:K,'Jurnal Kas'!H:H,F79,'Jurnal Kas'!R:R,C79)+E79,"")</f>
        <v/>
      </c>
      <c r="I79" s="166"/>
    </row>
    <row r="80" spans="1:9" ht="15" customHeight="1" x14ac:dyDescent="0.25">
      <c r="A80" s="22"/>
      <c r="B80" s="180">
        <v>72</v>
      </c>
      <c r="C80" s="502"/>
      <c r="D80" s="534"/>
      <c r="E80" s="555"/>
      <c r="F80" s="477"/>
      <c r="G80" s="480" t="str">
        <f t="shared" si="2"/>
        <v/>
      </c>
      <c r="H80" s="536" t="str">
        <f>IF(C80&lt;&gt;"",SUMIFS('Jurnal Piutang'!J:J,'Jurnal Piutang'!H:H,F80,'Jurnal Piutang'!R:R,C80)-SUMIFS('Jurnal Kas'!K:K,'Jurnal Kas'!H:H,F80,'Jurnal Kas'!R:R,C80)+E80,"")</f>
        <v/>
      </c>
      <c r="I80" s="166"/>
    </row>
    <row r="81" spans="1:9" ht="15" customHeight="1" x14ac:dyDescent="0.25">
      <c r="A81" s="22"/>
      <c r="B81" s="180">
        <v>73</v>
      </c>
      <c r="C81" s="502"/>
      <c r="D81" s="534"/>
      <c r="E81" s="555"/>
      <c r="F81" s="477"/>
      <c r="G81" s="480" t="str">
        <f t="shared" si="2"/>
        <v/>
      </c>
      <c r="H81" s="536" t="str">
        <f>IF(C81&lt;&gt;"",SUMIFS('Jurnal Piutang'!J:J,'Jurnal Piutang'!H:H,F81,'Jurnal Piutang'!R:R,C81)-SUMIFS('Jurnal Kas'!K:K,'Jurnal Kas'!H:H,F81,'Jurnal Kas'!R:R,C81)+E81,"")</f>
        <v/>
      </c>
      <c r="I81" s="166"/>
    </row>
    <row r="82" spans="1:9" ht="15" customHeight="1" x14ac:dyDescent="0.25">
      <c r="A82" s="22"/>
      <c r="B82" s="180">
        <v>74</v>
      </c>
      <c r="C82" s="502"/>
      <c r="D82" s="534"/>
      <c r="E82" s="555"/>
      <c r="F82" s="477"/>
      <c r="G82" s="480" t="str">
        <f t="shared" si="2"/>
        <v/>
      </c>
      <c r="H82" s="536" t="str">
        <f>IF(C82&lt;&gt;"",SUMIFS('Jurnal Piutang'!J:J,'Jurnal Piutang'!H:H,F82,'Jurnal Piutang'!R:R,C82)-SUMIFS('Jurnal Kas'!K:K,'Jurnal Kas'!H:H,F82,'Jurnal Kas'!R:R,C82)+E82,"")</f>
        <v/>
      </c>
      <c r="I82" s="166"/>
    </row>
    <row r="83" spans="1:9" ht="15" customHeight="1" x14ac:dyDescent="0.25">
      <c r="A83" s="22"/>
      <c r="B83" s="180">
        <v>75</v>
      </c>
      <c r="C83" s="502"/>
      <c r="D83" s="534"/>
      <c r="E83" s="555"/>
      <c r="F83" s="477"/>
      <c r="G83" s="480" t="str">
        <f t="shared" si="2"/>
        <v/>
      </c>
      <c r="H83" s="536" t="str">
        <f>IF(C83&lt;&gt;"",SUMIFS('Jurnal Piutang'!J:J,'Jurnal Piutang'!H:H,F83,'Jurnal Piutang'!R:R,C83)-SUMIFS('Jurnal Kas'!K:K,'Jurnal Kas'!H:H,F83,'Jurnal Kas'!R:R,C83)+E83,"")</f>
        <v/>
      </c>
      <c r="I83" s="166"/>
    </row>
    <row r="84" spans="1:9" ht="15" customHeight="1" x14ac:dyDescent="0.25">
      <c r="A84" s="22"/>
      <c r="B84" s="180">
        <v>76</v>
      </c>
      <c r="C84" s="502"/>
      <c r="D84" s="534"/>
      <c r="E84" s="555"/>
      <c r="F84" s="477"/>
      <c r="G84" s="480" t="str">
        <f t="shared" si="2"/>
        <v/>
      </c>
      <c r="H84" s="536" t="str">
        <f>IF(C84&lt;&gt;"",SUMIFS('Jurnal Piutang'!J:J,'Jurnal Piutang'!H:H,F84,'Jurnal Piutang'!R:R,C84)-SUMIFS('Jurnal Kas'!K:K,'Jurnal Kas'!H:H,F84,'Jurnal Kas'!R:R,C84)+E84,"")</f>
        <v/>
      </c>
      <c r="I84" s="166"/>
    </row>
    <row r="85" spans="1:9" ht="15" customHeight="1" x14ac:dyDescent="0.25">
      <c r="A85" s="22"/>
      <c r="B85" s="180">
        <v>77</v>
      </c>
      <c r="C85" s="502"/>
      <c r="D85" s="534"/>
      <c r="E85" s="555"/>
      <c r="F85" s="477"/>
      <c r="G85" s="480" t="str">
        <f t="shared" si="2"/>
        <v/>
      </c>
      <c r="H85" s="536" t="str">
        <f>IF(C85&lt;&gt;"",SUMIFS('Jurnal Piutang'!J:J,'Jurnal Piutang'!H:H,F85,'Jurnal Piutang'!R:R,C85)-SUMIFS('Jurnal Kas'!K:K,'Jurnal Kas'!H:H,F85,'Jurnal Kas'!R:R,C85)+E85,"")</f>
        <v/>
      </c>
      <c r="I85" s="166"/>
    </row>
    <row r="86" spans="1:9" ht="15" customHeight="1" x14ac:dyDescent="0.25">
      <c r="A86" s="22"/>
      <c r="B86" s="180">
        <v>78</v>
      </c>
      <c r="C86" s="502"/>
      <c r="D86" s="534"/>
      <c r="E86" s="555"/>
      <c r="F86" s="477"/>
      <c r="G86" s="480" t="str">
        <f t="shared" si="2"/>
        <v/>
      </c>
      <c r="H86" s="536" t="str">
        <f>IF(C86&lt;&gt;"",SUMIFS('Jurnal Piutang'!J:J,'Jurnal Piutang'!H:H,F86,'Jurnal Piutang'!R:R,C86)-SUMIFS('Jurnal Kas'!K:K,'Jurnal Kas'!H:H,F86,'Jurnal Kas'!R:R,C86)+E86,"")</f>
        <v/>
      </c>
      <c r="I86" s="166"/>
    </row>
    <row r="87" spans="1:9" ht="15" customHeight="1" x14ac:dyDescent="0.25">
      <c r="A87" s="22"/>
      <c r="B87" s="180">
        <v>79</v>
      </c>
      <c r="C87" s="502"/>
      <c r="D87" s="534"/>
      <c r="E87" s="555"/>
      <c r="F87" s="477"/>
      <c r="G87" s="480" t="str">
        <f t="shared" si="2"/>
        <v/>
      </c>
      <c r="H87" s="536" t="str">
        <f>IF(C87&lt;&gt;"",SUMIFS('Jurnal Piutang'!J:J,'Jurnal Piutang'!H:H,F87,'Jurnal Piutang'!R:R,C87)-SUMIFS('Jurnal Kas'!K:K,'Jurnal Kas'!H:H,F87,'Jurnal Kas'!R:R,C87)+E87,"")</f>
        <v/>
      </c>
      <c r="I87" s="166"/>
    </row>
    <row r="88" spans="1:9" ht="15" customHeight="1" x14ac:dyDescent="0.25">
      <c r="A88" s="22"/>
      <c r="B88" s="180">
        <v>80</v>
      </c>
      <c r="C88" s="502"/>
      <c r="D88" s="534"/>
      <c r="E88" s="555"/>
      <c r="F88" s="477"/>
      <c r="G88" s="480" t="str">
        <f t="shared" si="2"/>
        <v/>
      </c>
      <c r="H88" s="536" t="str">
        <f>IF(C88&lt;&gt;"",SUMIFS('Jurnal Piutang'!J:J,'Jurnal Piutang'!H:H,F88,'Jurnal Piutang'!R:R,C88)-SUMIFS('Jurnal Kas'!K:K,'Jurnal Kas'!H:H,F88,'Jurnal Kas'!R:R,C88)+E88,"")</f>
        <v/>
      </c>
      <c r="I88" s="166"/>
    </row>
    <row r="89" spans="1:9" ht="15" customHeight="1" x14ac:dyDescent="0.25">
      <c r="A89" s="22"/>
      <c r="B89" s="180">
        <v>81</v>
      </c>
      <c r="C89" s="502"/>
      <c r="D89" s="534"/>
      <c r="E89" s="555"/>
      <c r="F89" s="477"/>
      <c r="G89" s="480" t="str">
        <f t="shared" si="2"/>
        <v/>
      </c>
      <c r="H89" s="536" t="str">
        <f>IF(C89&lt;&gt;"",SUMIFS('Jurnal Piutang'!J:J,'Jurnal Piutang'!H:H,F89,'Jurnal Piutang'!R:R,C89)-SUMIFS('Jurnal Kas'!K:K,'Jurnal Kas'!H:H,F89,'Jurnal Kas'!R:R,C89)+E89,"")</f>
        <v/>
      </c>
      <c r="I89" s="166"/>
    </row>
    <row r="90" spans="1:9" ht="15" customHeight="1" x14ac:dyDescent="0.25">
      <c r="A90" s="22"/>
      <c r="B90" s="180">
        <v>82</v>
      </c>
      <c r="C90" s="502"/>
      <c r="D90" s="534"/>
      <c r="E90" s="555"/>
      <c r="F90" s="477"/>
      <c r="G90" s="480" t="str">
        <f t="shared" si="2"/>
        <v/>
      </c>
      <c r="H90" s="536" t="str">
        <f>IF(C90&lt;&gt;"",SUMIFS('Jurnal Piutang'!J:J,'Jurnal Piutang'!H:H,F90,'Jurnal Piutang'!R:R,C90)-SUMIFS('Jurnal Kas'!K:K,'Jurnal Kas'!H:H,F90,'Jurnal Kas'!R:R,C90)+E90,"")</f>
        <v/>
      </c>
      <c r="I90" s="166"/>
    </row>
    <row r="91" spans="1:9" ht="15" customHeight="1" x14ac:dyDescent="0.25">
      <c r="A91" s="22"/>
      <c r="B91" s="180">
        <v>83</v>
      </c>
      <c r="C91" s="502"/>
      <c r="D91" s="534"/>
      <c r="E91" s="555"/>
      <c r="F91" s="477"/>
      <c r="G91" s="480" t="str">
        <f t="shared" si="2"/>
        <v/>
      </c>
      <c r="H91" s="536" t="str">
        <f>IF(C91&lt;&gt;"",SUMIFS('Jurnal Piutang'!J:J,'Jurnal Piutang'!H:H,F91,'Jurnal Piutang'!R:R,C91)-SUMIFS('Jurnal Kas'!K:K,'Jurnal Kas'!H:H,F91,'Jurnal Kas'!R:R,C91)+E91,"")</f>
        <v/>
      </c>
      <c r="I91" s="166"/>
    </row>
    <row r="92" spans="1:9" ht="15" customHeight="1" x14ac:dyDescent="0.25">
      <c r="A92" s="22"/>
      <c r="B92" s="180">
        <v>84</v>
      </c>
      <c r="C92" s="502"/>
      <c r="D92" s="534"/>
      <c r="E92" s="555"/>
      <c r="F92" s="477"/>
      <c r="G92" s="480" t="str">
        <f t="shared" si="2"/>
        <v/>
      </c>
      <c r="H92" s="536" t="str">
        <f>IF(C92&lt;&gt;"",SUMIFS('Jurnal Piutang'!J:J,'Jurnal Piutang'!H:H,F92,'Jurnal Piutang'!R:R,C92)-SUMIFS('Jurnal Kas'!K:K,'Jurnal Kas'!H:H,F92,'Jurnal Kas'!R:R,C92)+E92,"")</f>
        <v/>
      </c>
      <c r="I92" s="166"/>
    </row>
    <row r="93" spans="1:9" ht="15" customHeight="1" x14ac:dyDescent="0.25">
      <c r="A93" s="22"/>
      <c r="B93" s="180">
        <v>85</v>
      </c>
      <c r="C93" s="502"/>
      <c r="D93" s="534"/>
      <c r="E93" s="555"/>
      <c r="F93" s="477"/>
      <c r="G93" s="480" t="str">
        <f t="shared" si="2"/>
        <v/>
      </c>
      <c r="H93" s="536" t="str">
        <f>IF(C93&lt;&gt;"",SUMIFS('Jurnal Piutang'!J:J,'Jurnal Piutang'!H:H,F93,'Jurnal Piutang'!R:R,C93)-SUMIFS('Jurnal Kas'!K:K,'Jurnal Kas'!H:H,F93,'Jurnal Kas'!R:R,C93)+E93,"")</f>
        <v/>
      </c>
      <c r="I93" s="166"/>
    </row>
    <row r="94" spans="1:9" ht="15" customHeight="1" x14ac:dyDescent="0.25">
      <c r="A94" s="22"/>
      <c r="B94" s="180">
        <v>86</v>
      </c>
      <c r="C94" s="502"/>
      <c r="D94" s="534"/>
      <c r="E94" s="555"/>
      <c r="F94" s="477"/>
      <c r="G94" s="480" t="str">
        <f t="shared" si="2"/>
        <v/>
      </c>
      <c r="H94" s="536" t="str">
        <f>IF(C94&lt;&gt;"",SUMIFS('Jurnal Piutang'!J:J,'Jurnal Piutang'!H:H,F94,'Jurnal Piutang'!R:R,C94)-SUMIFS('Jurnal Kas'!K:K,'Jurnal Kas'!H:H,F94,'Jurnal Kas'!R:R,C94)+E94,"")</f>
        <v/>
      </c>
      <c r="I94" s="166"/>
    </row>
    <row r="95" spans="1:9" ht="15" customHeight="1" x14ac:dyDescent="0.25">
      <c r="A95" s="22"/>
      <c r="B95" s="180">
        <v>87</v>
      </c>
      <c r="C95" s="502"/>
      <c r="D95" s="534"/>
      <c r="E95" s="555"/>
      <c r="F95" s="477"/>
      <c r="G95" s="480" t="str">
        <f t="shared" si="2"/>
        <v/>
      </c>
      <c r="H95" s="536" t="str">
        <f>IF(C95&lt;&gt;"",SUMIFS('Jurnal Piutang'!J:J,'Jurnal Piutang'!H:H,F95,'Jurnal Piutang'!R:R,C95)-SUMIFS('Jurnal Kas'!K:K,'Jurnal Kas'!H:H,F95,'Jurnal Kas'!R:R,C95)+E95,"")</f>
        <v/>
      </c>
      <c r="I95" s="166"/>
    </row>
    <row r="96" spans="1:9" ht="15" customHeight="1" x14ac:dyDescent="0.25">
      <c r="A96" s="22"/>
      <c r="B96" s="180">
        <v>88</v>
      </c>
      <c r="C96" s="502"/>
      <c r="D96" s="534"/>
      <c r="E96" s="555"/>
      <c r="F96" s="477"/>
      <c r="G96" s="480" t="str">
        <f t="shared" si="2"/>
        <v/>
      </c>
      <c r="H96" s="536" t="str">
        <f>IF(C96&lt;&gt;"",SUMIFS('Jurnal Piutang'!J:J,'Jurnal Piutang'!H:H,F96,'Jurnal Piutang'!R:R,C96)-SUMIFS('Jurnal Kas'!K:K,'Jurnal Kas'!H:H,F96,'Jurnal Kas'!R:R,C96)+E96,"")</f>
        <v/>
      </c>
      <c r="I96" s="166"/>
    </row>
    <row r="97" spans="1:9" ht="15" customHeight="1" x14ac:dyDescent="0.25">
      <c r="A97" s="22"/>
      <c r="B97" s="180">
        <v>89</v>
      </c>
      <c r="C97" s="502"/>
      <c r="D97" s="534"/>
      <c r="E97" s="555"/>
      <c r="F97" s="477"/>
      <c r="G97" s="480" t="str">
        <f t="shared" si="2"/>
        <v/>
      </c>
      <c r="H97" s="536" t="str">
        <f>IF(C97&lt;&gt;"",SUMIFS('Jurnal Piutang'!J:J,'Jurnal Piutang'!H:H,F97,'Jurnal Piutang'!R:R,C97)-SUMIFS('Jurnal Kas'!K:K,'Jurnal Kas'!H:H,F97,'Jurnal Kas'!R:R,C97)+E97,"")</f>
        <v/>
      </c>
      <c r="I97" s="166"/>
    </row>
    <row r="98" spans="1:9" ht="15" customHeight="1" x14ac:dyDescent="0.25">
      <c r="A98" s="22"/>
      <c r="B98" s="180">
        <v>90</v>
      </c>
      <c r="C98" s="502"/>
      <c r="D98" s="534"/>
      <c r="E98" s="555"/>
      <c r="F98" s="477"/>
      <c r="G98" s="480" t="str">
        <f t="shared" si="2"/>
        <v/>
      </c>
      <c r="H98" s="536" t="str">
        <f>IF(C98&lt;&gt;"",SUMIFS('Jurnal Piutang'!J:J,'Jurnal Piutang'!H:H,F98,'Jurnal Piutang'!R:R,C98)-SUMIFS('Jurnal Kas'!K:K,'Jurnal Kas'!H:H,F98,'Jurnal Kas'!R:R,C98)+E98,"")</f>
        <v/>
      </c>
      <c r="I98" s="166"/>
    </row>
    <row r="99" spans="1:9" ht="15" customHeight="1" x14ac:dyDescent="0.25">
      <c r="A99" s="22"/>
      <c r="B99" s="180">
        <v>91</v>
      </c>
      <c r="C99" s="502"/>
      <c r="D99" s="534"/>
      <c r="E99" s="555"/>
      <c r="F99" s="477"/>
      <c r="G99" s="480" t="str">
        <f t="shared" si="2"/>
        <v/>
      </c>
      <c r="H99" s="536" t="str">
        <f>IF(C99&lt;&gt;"",SUMIFS('Jurnal Piutang'!J:J,'Jurnal Piutang'!H:H,F99,'Jurnal Piutang'!R:R,C99)-SUMIFS('Jurnal Kas'!K:K,'Jurnal Kas'!H:H,F99,'Jurnal Kas'!R:R,C99)+E99,"")</f>
        <v/>
      </c>
      <c r="I99" s="166"/>
    </row>
    <row r="100" spans="1:9" ht="15" customHeight="1" x14ac:dyDescent="0.25">
      <c r="A100" s="22"/>
      <c r="B100" s="180">
        <v>92</v>
      </c>
      <c r="C100" s="502"/>
      <c r="D100" s="534"/>
      <c r="E100" s="555"/>
      <c r="F100" s="477"/>
      <c r="G100" s="480" t="str">
        <f t="shared" si="2"/>
        <v/>
      </c>
      <c r="H100" s="536" t="str">
        <f>IF(C100&lt;&gt;"",SUMIFS('Jurnal Piutang'!J:J,'Jurnal Piutang'!H:H,F100,'Jurnal Piutang'!R:R,C100)-SUMIFS('Jurnal Kas'!K:K,'Jurnal Kas'!H:H,F100,'Jurnal Kas'!R:R,C100)+E100,"")</f>
        <v/>
      </c>
      <c r="I100" s="166"/>
    </row>
    <row r="101" spans="1:9" ht="15" customHeight="1" x14ac:dyDescent="0.25">
      <c r="A101" s="22"/>
      <c r="B101" s="180">
        <v>93</v>
      </c>
      <c r="C101" s="502"/>
      <c r="D101" s="534"/>
      <c r="E101" s="555"/>
      <c r="F101" s="477"/>
      <c r="G101" s="480" t="str">
        <f t="shared" si="2"/>
        <v/>
      </c>
      <c r="H101" s="536" t="str">
        <f>IF(C101&lt;&gt;"",SUMIFS('Jurnal Piutang'!J:J,'Jurnal Piutang'!H:H,F101,'Jurnal Piutang'!R:R,C101)-SUMIFS('Jurnal Kas'!K:K,'Jurnal Kas'!H:H,F101,'Jurnal Kas'!R:R,C101)+E101,"")</f>
        <v/>
      </c>
      <c r="I101" s="166"/>
    </row>
    <row r="102" spans="1:9" ht="15" customHeight="1" x14ac:dyDescent="0.25">
      <c r="A102" s="22"/>
      <c r="B102" s="180">
        <v>94</v>
      </c>
      <c r="C102" s="502"/>
      <c r="D102" s="534"/>
      <c r="E102" s="555"/>
      <c r="F102" s="477"/>
      <c r="G102" s="480" t="str">
        <f t="shared" si="2"/>
        <v/>
      </c>
      <c r="H102" s="536" t="str">
        <f>IF(C102&lt;&gt;"",SUMIFS('Jurnal Piutang'!J:J,'Jurnal Piutang'!H:H,F102,'Jurnal Piutang'!R:R,C102)-SUMIFS('Jurnal Kas'!K:K,'Jurnal Kas'!H:H,F102,'Jurnal Kas'!R:R,C102)+E102,"")</f>
        <v/>
      </c>
      <c r="I102" s="166"/>
    </row>
    <row r="103" spans="1:9" ht="15" customHeight="1" x14ac:dyDescent="0.25">
      <c r="A103" s="22"/>
      <c r="B103" s="180">
        <v>95</v>
      </c>
      <c r="C103" s="502"/>
      <c r="D103" s="534"/>
      <c r="E103" s="555"/>
      <c r="F103" s="477"/>
      <c r="G103" s="480" t="str">
        <f t="shared" si="2"/>
        <v/>
      </c>
      <c r="H103" s="536" t="str">
        <f>IF(C103&lt;&gt;"",SUMIFS('Jurnal Piutang'!J:J,'Jurnal Piutang'!H:H,F103,'Jurnal Piutang'!R:R,C103)-SUMIFS('Jurnal Kas'!K:K,'Jurnal Kas'!H:H,F103,'Jurnal Kas'!R:R,C103)+E103,"")</f>
        <v/>
      </c>
      <c r="I103" s="166"/>
    </row>
    <row r="104" spans="1:9" ht="15" customHeight="1" x14ac:dyDescent="0.25">
      <c r="A104" s="22"/>
      <c r="B104" s="180">
        <v>96</v>
      </c>
      <c r="C104" s="502"/>
      <c r="D104" s="534"/>
      <c r="E104" s="555"/>
      <c r="F104" s="477"/>
      <c r="G104" s="480" t="str">
        <f t="shared" si="2"/>
        <v/>
      </c>
      <c r="H104" s="536" t="str">
        <f>IF(C104&lt;&gt;"",SUMIFS('Jurnal Piutang'!J:J,'Jurnal Piutang'!H:H,F104,'Jurnal Piutang'!R:R,C104)-SUMIFS('Jurnal Kas'!K:K,'Jurnal Kas'!H:H,F104,'Jurnal Kas'!R:R,C104)+E104,"")</f>
        <v/>
      </c>
      <c r="I104" s="166"/>
    </row>
    <row r="105" spans="1:9" ht="15" customHeight="1" x14ac:dyDescent="0.25">
      <c r="A105" s="22"/>
      <c r="B105" s="180">
        <v>97</v>
      </c>
      <c r="C105" s="502"/>
      <c r="D105" s="534"/>
      <c r="E105" s="555"/>
      <c r="F105" s="477"/>
      <c r="G105" s="480" t="str">
        <f t="shared" si="2"/>
        <v/>
      </c>
      <c r="H105" s="536" t="str">
        <f>IF(C105&lt;&gt;"",SUMIFS('Jurnal Piutang'!J:J,'Jurnal Piutang'!H:H,F105,'Jurnal Piutang'!R:R,C105)-SUMIFS('Jurnal Kas'!K:K,'Jurnal Kas'!H:H,F105,'Jurnal Kas'!R:R,C105)+E105,"")</f>
        <v/>
      </c>
      <c r="I105" s="166"/>
    </row>
    <row r="106" spans="1:9" ht="15" customHeight="1" x14ac:dyDescent="0.25">
      <c r="A106" s="22"/>
      <c r="B106" s="180">
        <v>98</v>
      </c>
      <c r="C106" s="502"/>
      <c r="D106" s="534"/>
      <c r="E106" s="555"/>
      <c r="F106" s="477"/>
      <c r="G106" s="480" t="str">
        <f t="shared" si="2"/>
        <v/>
      </c>
      <c r="H106" s="536" t="str">
        <f>IF(C106&lt;&gt;"",SUMIFS('Jurnal Piutang'!J:J,'Jurnal Piutang'!H:H,F106,'Jurnal Piutang'!R:R,C106)-SUMIFS('Jurnal Kas'!K:K,'Jurnal Kas'!H:H,F106,'Jurnal Kas'!R:R,C106)+E106,"")</f>
        <v/>
      </c>
      <c r="I106" s="166"/>
    </row>
    <row r="107" spans="1:9" ht="15" customHeight="1" x14ac:dyDescent="0.25">
      <c r="A107" s="22"/>
      <c r="B107" s="180">
        <v>99</v>
      </c>
      <c r="C107" s="502"/>
      <c r="D107" s="534"/>
      <c r="E107" s="555"/>
      <c r="F107" s="477"/>
      <c r="G107" s="480" t="str">
        <f t="shared" si="2"/>
        <v/>
      </c>
      <c r="H107" s="536" t="str">
        <f>IF(C107&lt;&gt;"",SUMIFS('Jurnal Piutang'!J:J,'Jurnal Piutang'!H:H,F107,'Jurnal Piutang'!R:R,C107)-SUMIFS('Jurnal Kas'!K:K,'Jurnal Kas'!H:H,F107,'Jurnal Kas'!R:R,C107)+E107,"")</f>
        <v/>
      </c>
      <c r="I107" s="166"/>
    </row>
    <row r="108" spans="1:9" ht="15" customHeight="1" x14ac:dyDescent="0.25">
      <c r="A108" s="22"/>
      <c r="B108" s="180">
        <v>100</v>
      </c>
      <c r="C108" s="502"/>
      <c r="D108" s="534"/>
      <c r="E108" s="555"/>
      <c r="F108" s="477"/>
      <c r="G108" s="480" t="str">
        <f t="shared" si="2"/>
        <v/>
      </c>
      <c r="H108" s="536" t="str">
        <f>IF(C108&lt;&gt;"",SUMIFS('Jurnal Piutang'!J:J,'Jurnal Piutang'!H:H,F108,'Jurnal Piutang'!R:R,C108)-SUMIFS('Jurnal Kas'!K:K,'Jurnal Kas'!H:H,F108,'Jurnal Kas'!R:R,C108)+E108,"")</f>
        <v/>
      </c>
      <c r="I108" s="166"/>
    </row>
    <row r="109" spans="1:9" s="8" customFormat="1" ht="15" customHeight="1" x14ac:dyDescent="0.25">
      <c r="A109" s="22"/>
      <c r="B109" s="180">
        <v>101</v>
      </c>
      <c r="C109" s="502"/>
      <c r="D109" s="534"/>
      <c r="E109" s="555"/>
      <c r="F109" s="477"/>
      <c r="G109" s="480" t="str">
        <f t="shared" si="2"/>
        <v/>
      </c>
      <c r="H109" s="536" t="str">
        <f>IF(C109&lt;&gt;"",SUMIFS('Jurnal Piutang'!J:J,'Jurnal Piutang'!H:H,F109,'Jurnal Piutang'!R:R,C109)-SUMIFS('Jurnal Kas'!K:K,'Jurnal Kas'!H:H,F109,'Jurnal Kas'!R:R,C109)+E109,"")</f>
        <v/>
      </c>
      <c r="I109" s="166"/>
    </row>
    <row r="110" spans="1:9" s="8" customFormat="1" ht="15" customHeight="1" x14ac:dyDescent="0.25">
      <c r="A110" s="22"/>
      <c r="B110" s="180">
        <v>102</v>
      </c>
      <c r="C110" s="502"/>
      <c r="D110" s="534"/>
      <c r="E110" s="555"/>
      <c r="F110" s="477"/>
      <c r="G110" s="480" t="str">
        <f t="shared" si="2"/>
        <v/>
      </c>
      <c r="H110" s="536" t="str">
        <f>IF(C110&lt;&gt;"",SUMIFS('Jurnal Piutang'!J:J,'Jurnal Piutang'!H:H,F110,'Jurnal Piutang'!R:R,C110)-SUMIFS('Jurnal Kas'!K:K,'Jurnal Kas'!H:H,F110,'Jurnal Kas'!R:R,C110)+E110,"")</f>
        <v/>
      </c>
      <c r="I110" s="166"/>
    </row>
    <row r="111" spans="1:9" ht="15" customHeight="1" x14ac:dyDescent="0.25">
      <c r="A111" s="22"/>
      <c r="B111" s="180">
        <v>103</v>
      </c>
      <c r="C111" s="502"/>
      <c r="D111" s="534"/>
      <c r="E111" s="555"/>
      <c r="F111" s="477"/>
      <c r="G111" s="480" t="str">
        <f t="shared" si="2"/>
        <v/>
      </c>
      <c r="H111" s="536" t="str">
        <f>IF(C111&lt;&gt;"",SUMIFS('Jurnal Piutang'!J:J,'Jurnal Piutang'!H:H,F111,'Jurnal Piutang'!R:R,C111)-SUMIFS('Jurnal Kas'!K:K,'Jurnal Kas'!H:H,F111,'Jurnal Kas'!R:R,C111)+E111,"")</f>
        <v/>
      </c>
      <c r="I111" s="166"/>
    </row>
    <row r="112" spans="1:9" ht="15" customHeight="1" x14ac:dyDescent="0.25">
      <c r="A112" s="22"/>
      <c r="B112" s="180">
        <v>104</v>
      </c>
      <c r="C112" s="502"/>
      <c r="D112" s="534"/>
      <c r="E112" s="555"/>
      <c r="F112" s="477"/>
      <c r="G112" s="480" t="str">
        <f t="shared" si="2"/>
        <v/>
      </c>
      <c r="H112" s="536" t="str">
        <f>IF(C112&lt;&gt;"",SUMIFS('Jurnal Piutang'!J:J,'Jurnal Piutang'!H:H,F112,'Jurnal Piutang'!R:R,C112)-SUMIFS('Jurnal Kas'!K:K,'Jurnal Kas'!H:H,F112,'Jurnal Kas'!R:R,C112)+E112,"")</f>
        <v/>
      </c>
      <c r="I112" s="166"/>
    </row>
    <row r="113" spans="1:9" ht="15" customHeight="1" x14ac:dyDescent="0.25">
      <c r="A113" s="22"/>
      <c r="B113" s="180">
        <v>105</v>
      </c>
      <c r="C113" s="502"/>
      <c r="D113" s="534"/>
      <c r="E113" s="555"/>
      <c r="F113" s="477"/>
      <c r="G113" s="480" t="str">
        <f t="shared" si="2"/>
        <v/>
      </c>
      <c r="H113" s="536" t="str">
        <f>IF(C113&lt;&gt;"",SUMIFS('Jurnal Piutang'!J:J,'Jurnal Piutang'!H:H,F113,'Jurnal Piutang'!R:R,C113)-SUMIFS('Jurnal Kas'!K:K,'Jurnal Kas'!H:H,F113,'Jurnal Kas'!R:R,C113)+E113,"")</f>
        <v/>
      </c>
      <c r="I113" s="166"/>
    </row>
    <row r="114" spans="1:9" ht="15" customHeight="1" x14ac:dyDescent="0.25">
      <c r="A114" s="22"/>
      <c r="B114" s="180">
        <v>106</v>
      </c>
      <c r="C114" s="502"/>
      <c r="D114" s="534"/>
      <c r="E114" s="555"/>
      <c r="F114" s="477"/>
      <c r="G114" s="480" t="str">
        <f t="shared" si="2"/>
        <v/>
      </c>
      <c r="H114" s="536" t="str">
        <f>IF(C114&lt;&gt;"",SUMIFS('Jurnal Piutang'!J:J,'Jurnal Piutang'!H:H,F114,'Jurnal Piutang'!R:R,C114)-SUMIFS('Jurnal Kas'!K:K,'Jurnal Kas'!H:H,F114,'Jurnal Kas'!R:R,C114)+E114,"")</f>
        <v/>
      </c>
      <c r="I114" s="166"/>
    </row>
    <row r="115" spans="1:9" ht="15" customHeight="1" x14ac:dyDescent="0.25">
      <c r="A115" s="22"/>
      <c r="B115" s="180">
        <v>107</v>
      </c>
      <c r="C115" s="502"/>
      <c r="D115" s="534"/>
      <c r="E115" s="555"/>
      <c r="F115" s="477"/>
      <c r="G115" s="480" t="str">
        <f t="shared" si="2"/>
        <v/>
      </c>
      <c r="H115" s="536" t="str">
        <f>IF(C115&lt;&gt;"",SUMIFS('Jurnal Piutang'!J:J,'Jurnal Piutang'!H:H,F115,'Jurnal Piutang'!R:R,C115)-SUMIFS('Jurnal Kas'!K:K,'Jurnal Kas'!H:H,F115,'Jurnal Kas'!R:R,C115)+E115,"")</f>
        <v/>
      </c>
      <c r="I115" s="166"/>
    </row>
    <row r="116" spans="1:9" ht="15" customHeight="1" x14ac:dyDescent="0.25">
      <c r="A116" s="22"/>
      <c r="B116" s="180">
        <v>108</v>
      </c>
      <c r="C116" s="502"/>
      <c r="D116" s="534"/>
      <c r="E116" s="555"/>
      <c r="F116" s="477"/>
      <c r="G116" s="480" t="str">
        <f t="shared" si="2"/>
        <v/>
      </c>
      <c r="H116" s="536" t="str">
        <f>IF(C116&lt;&gt;"",SUMIFS('Jurnal Piutang'!J:J,'Jurnal Piutang'!H:H,F116,'Jurnal Piutang'!R:R,C116)-SUMIFS('Jurnal Kas'!K:K,'Jurnal Kas'!H:H,F116,'Jurnal Kas'!R:R,C116)+E116,"")</f>
        <v/>
      </c>
      <c r="I116" s="166"/>
    </row>
    <row r="117" spans="1:9" ht="15" customHeight="1" x14ac:dyDescent="0.25">
      <c r="A117" s="22"/>
      <c r="B117" s="180">
        <v>109</v>
      </c>
      <c r="C117" s="502"/>
      <c r="D117" s="534"/>
      <c r="E117" s="555"/>
      <c r="F117" s="477"/>
      <c r="G117" s="480" t="str">
        <f t="shared" si="2"/>
        <v/>
      </c>
      <c r="H117" s="536" t="str">
        <f>IF(C117&lt;&gt;"",SUMIFS('Jurnal Piutang'!J:J,'Jurnal Piutang'!H:H,F117,'Jurnal Piutang'!R:R,C117)-SUMIFS('Jurnal Kas'!K:K,'Jurnal Kas'!H:H,F117,'Jurnal Kas'!R:R,C117)+E117,"")</f>
        <v/>
      </c>
      <c r="I117" s="166"/>
    </row>
    <row r="118" spans="1:9" ht="15" customHeight="1" x14ac:dyDescent="0.25">
      <c r="A118" s="22"/>
      <c r="B118" s="180">
        <v>110</v>
      </c>
      <c r="C118" s="502"/>
      <c r="D118" s="534"/>
      <c r="E118" s="555"/>
      <c r="F118" s="477"/>
      <c r="G118" s="480" t="str">
        <f t="shared" si="2"/>
        <v/>
      </c>
      <c r="H118" s="536" t="str">
        <f>IF(C118&lt;&gt;"",SUMIFS('Jurnal Piutang'!J:J,'Jurnal Piutang'!H:H,F118,'Jurnal Piutang'!R:R,C118)-SUMIFS('Jurnal Kas'!K:K,'Jurnal Kas'!H:H,F118,'Jurnal Kas'!R:R,C118)+E118,"")</f>
        <v/>
      </c>
      <c r="I118" s="166"/>
    </row>
    <row r="119" spans="1:9" ht="15" customHeight="1" x14ac:dyDescent="0.25">
      <c r="A119" s="22"/>
      <c r="B119" s="180">
        <v>111</v>
      </c>
      <c r="C119" s="502"/>
      <c r="D119" s="534"/>
      <c r="E119" s="555"/>
      <c r="F119" s="477"/>
      <c r="G119" s="480" t="str">
        <f t="shared" si="2"/>
        <v/>
      </c>
      <c r="H119" s="536" t="str">
        <f>IF(C119&lt;&gt;"",SUMIFS('Jurnal Piutang'!J:J,'Jurnal Piutang'!H:H,F119,'Jurnal Piutang'!R:R,C119)-SUMIFS('Jurnal Kas'!K:K,'Jurnal Kas'!H:H,F119,'Jurnal Kas'!R:R,C119)+E119,"")</f>
        <v/>
      </c>
      <c r="I119" s="166"/>
    </row>
    <row r="120" spans="1:9" ht="15" customHeight="1" x14ac:dyDescent="0.25">
      <c r="A120" s="22"/>
      <c r="B120" s="180">
        <v>112</v>
      </c>
      <c r="C120" s="502"/>
      <c r="D120" s="534"/>
      <c r="E120" s="555"/>
      <c r="F120" s="477"/>
      <c r="G120" s="480" t="str">
        <f t="shared" si="2"/>
        <v/>
      </c>
      <c r="H120" s="536" t="str">
        <f>IF(C120&lt;&gt;"",SUMIFS('Jurnal Piutang'!J:J,'Jurnal Piutang'!H:H,F120,'Jurnal Piutang'!R:R,C120)-SUMIFS('Jurnal Kas'!K:K,'Jurnal Kas'!H:H,F120,'Jurnal Kas'!R:R,C120)+E120,"")</f>
        <v/>
      </c>
      <c r="I120" s="166"/>
    </row>
    <row r="121" spans="1:9" ht="15" customHeight="1" x14ac:dyDescent="0.25">
      <c r="A121" s="22"/>
      <c r="B121" s="180">
        <v>113</v>
      </c>
      <c r="C121" s="502"/>
      <c r="D121" s="534"/>
      <c r="E121" s="555"/>
      <c r="F121" s="477"/>
      <c r="G121" s="480" t="str">
        <f t="shared" si="2"/>
        <v/>
      </c>
      <c r="H121" s="536" t="str">
        <f>IF(C121&lt;&gt;"",SUMIFS('Jurnal Piutang'!J:J,'Jurnal Piutang'!H:H,F121,'Jurnal Piutang'!R:R,C121)-SUMIFS('Jurnal Kas'!K:K,'Jurnal Kas'!H:H,F121,'Jurnal Kas'!R:R,C121)+E121,"")</f>
        <v/>
      </c>
      <c r="I121" s="166"/>
    </row>
    <row r="122" spans="1:9" ht="15" customHeight="1" x14ac:dyDescent="0.25">
      <c r="A122" s="22"/>
      <c r="B122" s="180">
        <v>114</v>
      </c>
      <c r="C122" s="502"/>
      <c r="D122" s="534"/>
      <c r="E122" s="555"/>
      <c r="F122" s="477"/>
      <c r="G122" s="480" t="str">
        <f t="shared" si="2"/>
        <v/>
      </c>
      <c r="H122" s="536" t="str">
        <f>IF(C122&lt;&gt;"",SUMIFS('Jurnal Piutang'!J:J,'Jurnal Piutang'!H:H,F122,'Jurnal Piutang'!R:R,C122)-SUMIFS('Jurnal Kas'!K:K,'Jurnal Kas'!H:H,F122,'Jurnal Kas'!R:R,C122)+E122,"")</f>
        <v/>
      </c>
      <c r="I122" s="166"/>
    </row>
    <row r="123" spans="1:9" ht="15" customHeight="1" x14ac:dyDescent="0.25">
      <c r="A123" s="22"/>
      <c r="B123" s="180">
        <v>115</v>
      </c>
      <c r="C123" s="502"/>
      <c r="D123" s="534"/>
      <c r="E123" s="555"/>
      <c r="F123" s="477"/>
      <c r="G123" s="480" t="str">
        <f t="shared" si="2"/>
        <v/>
      </c>
      <c r="H123" s="536" t="str">
        <f>IF(C123&lt;&gt;"",SUMIFS('Jurnal Piutang'!J:J,'Jurnal Piutang'!H:H,F123,'Jurnal Piutang'!R:R,C123)-SUMIFS('Jurnal Kas'!K:K,'Jurnal Kas'!H:H,F123,'Jurnal Kas'!R:R,C123)+E123,"")</f>
        <v/>
      </c>
      <c r="I123" s="166"/>
    </row>
    <row r="124" spans="1:9" ht="15" customHeight="1" x14ac:dyDescent="0.25">
      <c r="A124" s="22"/>
      <c r="B124" s="180">
        <v>116</v>
      </c>
      <c r="C124" s="502"/>
      <c r="D124" s="534"/>
      <c r="E124" s="555"/>
      <c r="F124" s="477"/>
      <c r="G124" s="480" t="str">
        <f t="shared" si="2"/>
        <v/>
      </c>
      <c r="H124" s="536" t="str">
        <f>IF(C124&lt;&gt;"",SUMIFS('Jurnal Piutang'!J:J,'Jurnal Piutang'!H:H,F124,'Jurnal Piutang'!R:R,C124)-SUMIFS('Jurnal Kas'!K:K,'Jurnal Kas'!H:H,F124,'Jurnal Kas'!R:R,C124)+E124,"")</f>
        <v/>
      </c>
      <c r="I124" s="166"/>
    </row>
    <row r="125" spans="1:9" ht="15" customHeight="1" x14ac:dyDescent="0.25">
      <c r="A125" s="22"/>
      <c r="B125" s="180">
        <v>117</v>
      </c>
      <c r="C125" s="502"/>
      <c r="D125" s="534"/>
      <c r="E125" s="555"/>
      <c r="F125" s="477"/>
      <c r="G125" s="480" t="str">
        <f t="shared" si="2"/>
        <v/>
      </c>
      <c r="H125" s="536" t="str">
        <f>IF(C125&lt;&gt;"",SUMIFS('Jurnal Piutang'!J:J,'Jurnal Piutang'!H:H,F125,'Jurnal Piutang'!R:R,C125)-SUMIFS('Jurnal Kas'!K:K,'Jurnal Kas'!H:H,F125,'Jurnal Kas'!R:R,C125)+E125,"")</f>
        <v/>
      </c>
      <c r="I125" s="166"/>
    </row>
    <row r="126" spans="1:9" ht="15" customHeight="1" x14ac:dyDescent="0.25">
      <c r="A126" s="22"/>
      <c r="B126" s="180">
        <v>118</v>
      </c>
      <c r="C126" s="502"/>
      <c r="D126" s="534"/>
      <c r="E126" s="555"/>
      <c r="F126" s="477"/>
      <c r="G126" s="480" t="str">
        <f t="shared" si="2"/>
        <v/>
      </c>
      <c r="H126" s="536" t="str">
        <f>IF(C126&lt;&gt;"",SUMIFS('Jurnal Piutang'!J:J,'Jurnal Piutang'!H:H,F126,'Jurnal Piutang'!R:R,C126)-SUMIFS('Jurnal Kas'!K:K,'Jurnal Kas'!H:H,F126,'Jurnal Kas'!R:R,C126)+E126,"")</f>
        <v/>
      </c>
      <c r="I126" s="166"/>
    </row>
    <row r="127" spans="1:9" ht="15" customHeight="1" x14ac:dyDescent="0.25">
      <c r="A127" s="22"/>
      <c r="B127" s="180">
        <v>119</v>
      </c>
      <c r="C127" s="502"/>
      <c r="D127" s="534"/>
      <c r="E127" s="555"/>
      <c r="F127" s="477"/>
      <c r="G127" s="480" t="str">
        <f t="shared" si="2"/>
        <v/>
      </c>
      <c r="H127" s="536" t="str">
        <f>IF(C127&lt;&gt;"",SUMIFS('Jurnal Piutang'!J:J,'Jurnal Piutang'!H:H,F127,'Jurnal Piutang'!R:R,C127)-SUMIFS('Jurnal Kas'!K:K,'Jurnal Kas'!H:H,F127,'Jurnal Kas'!R:R,C127)+E127,"")</f>
        <v/>
      </c>
      <c r="I127" s="166"/>
    </row>
    <row r="128" spans="1:9" ht="15" customHeight="1" x14ac:dyDescent="0.25">
      <c r="A128" s="22"/>
      <c r="B128" s="180">
        <v>120</v>
      </c>
      <c r="C128" s="502"/>
      <c r="D128" s="534"/>
      <c r="E128" s="555"/>
      <c r="F128" s="477"/>
      <c r="G128" s="480" t="str">
        <f t="shared" si="2"/>
        <v/>
      </c>
      <c r="H128" s="536" t="str">
        <f>IF(C128&lt;&gt;"",SUMIFS('Jurnal Piutang'!J:J,'Jurnal Piutang'!H:H,F128,'Jurnal Piutang'!R:R,C128)-SUMIFS('Jurnal Kas'!K:K,'Jurnal Kas'!H:H,F128,'Jurnal Kas'!R:R,C128)+E128,"")</f>
        <v/>
      </c>
      <c r="I128" s="166"/>
    </row>
    <row r="129" spans="1:9" ht="15" customHeight="1" x14ac:dyDescent="0.25">
      <c r="A129" s="22"/>
      <c r="B129" s="180">
        <v>121</v>
      </c>
      <c r="C129" s="502"/>
      <c r="D129" s="534"/>
      <c r="E129" s="555"/>
      <c r="F129" s="477"/>
      <c r="G129" s="480" t="str">
        <f t="shared" si="2"/>
        <v/>
      </c>
      <c r="H129" s="536" t="str">
        <f>IF(C129&lt;&gt;"",SUMIFS('Jurnal Piutang'!J:J,'Jurnal Piutang'!H:H,F129,'Jurnal Piutang'!R:R,C129)-SUMIFS('Jurnal Kas'!K:K,'Jurnal Kas'!H:H,F129,'Jurnal Kas'!R:R,C129)+E129,"")</f>
        <v/>
      </c>
      <c r="I129" s="166"/>
    </row>
    <row r="130" spans="1:9" ht="15" customHeight="1" x14ac:dyDescent="0.25">
      <c r="A130" s="22"/>
      <c r="B130" s="180">
        <v>122</v>
      </c>
      <c r="C130" s="502"/>
      <c r="D130" s="534"/>
      <c r="E130" s="555"/>
      <c r="F130" s="477"/>
      <c r="G130" s="480" t="str">
        <f t="shared" si="2"/>
        <v/>
      </c>
      <c r="H130" s="536" t="str">
        <f>IF(C130&lt;&gt;"",SUMIFS('Jurnal Piutang'!J:J,'Jurnal Piutang'!H:H,F130,'Jurnal Piutang'!R:R,C130)-SUMIFS('Jurnal Kas'!K:K,'Jurnal Kas'!H:H,F130,'Jurnal Kas'!R:R,C130)+E130,"")</f>
        <v/>
      </c>
      <c r="I130" s="166"/>
    </row>
    <row r="131" spans="1:9" ht="15" customHeight="1" x14ac:dyDescent="0.25">
      <c r="A131" s="22"/>
      <c r="B131" s="180">
        <v>123</v>
      </c>
      <c r="C131" s="502"/>
      <c r="D131" s="534"/>
      <c r="E131" s="555"/>
      <c r="F131" s="477"/>
      <c r="G131" s="480" t="str">
        <f t="shared" si="2"/>
        <v/>
      </c>
      <c r="H131" s="536" t="str">
        <f>IF(C131&lt;&gt;"",SUMIFS('Jurnal Piutang'!J:J,'Jurnal Piutang'!H:H,F131,'Jurnal Piutang'!R:R,C131)-SUMIFS('Jurnal Kas'!K:K,'Jurnal Kas'!H:H,F131,'Jurnal Kas'!R:R,C131)+E131,"")</f>
        <v/>
      </c>
      <c r="I131" s="166"/>
    </row>
    <row r="132" spans="1:9" ht="15" customHeight="1" x14ac:dyDescent="0.25">
      <c r="A132" s="22"/>
      <c r="B132" s="180">
        <v>124</v>
      </c>
      <c r="C132" s="502"/>
      <c r="D132" s="534"/>
      <c r="E132" s="555"/>
      <c r="F132" s="477"/>
      <c r="G132" s="480" t="str">
        <f t="shared" si="2"/>
        <v/>
      </c>
      <c r="H132" s="536" t="str">
        <f>IF(C132&lt;&gt;"",SUMIFS('Jurnal Piutang'!J:J,'Jurnal Piutang'!H:H,F132,'Jurnal Piutang'!R:R,C132)-SUMIFS('Jurnal Kas'!K:K,'Jurnal Kas'!H:H,F132,'Jurnal Kas'!R:R,C132)+E132,"")</f>
        <v/>
      </c>
      <c r="I132" s="166"/>
    </row>
    <row r="133" spans="1:9" ht="15" customHeight="1" x14ac:dyDescent="0.25">
      <c r="A133" s="22"/>
      <c r="B133" s="180">
        <v>125</v>
      </c>
      <c r="C133" s="502"/>
      <c r="D133" s="534"/>
      <c r="E133" s="555"/>
      <c r="F133" s="477"/>
      <c r="G133" s="480" t="str">
        <f t="shared" si="2"/>
        <v/>
      </c>
      <c r="H133" s="536" t="str">
        <f>IF(C133&lt;&gt;"",SUMIFS('Jurnal Piutang'!J:J,'Jurnal Piutang'!H:H,F133,'Jurnal Piutang'!R:R,C133)-SUMIFS('Jurnal Kas'!K:K,'Jurnal Kas'!H:H,F133,'Jurnal Kas'!R:R,C133)+E133,"")</f>
        <v/>
      </c>
      <c r="I133" s="166"/>
    </row>
    <row r="134" spans="1:9" ht="15" customHeight="1" x14ac:dyDescent="0.25">
      <c r="A134" s="22"/>
      <c r="B134" s="180">
        <v>126</v>
      </c>
      <c r="C134" s="502"/>
      <c r="D134" s="534"/>
      <c r="E134" s="555"/>
      <c r="F134" s="477"/>
      <c r="G134" s="480" t="str">
        <f t="shared" si="2"/>
        <v/>
      </c>
      <c r="H134" s="536" t="str">
        <f>IF(C134&lt;&gt;"",SUMIFS('Jurnal Piutang'!J:J,'Jurnal Piutang'!H:H,F134,'Jurnal Piutang'!R:R,C134)-SUMIFS('Jurnal Kas'!K:K,'Jurnal Kas'!H:H,F134,'Jurnal Kas'!R:R,C134)+E134,"")</f>
        <v/>
      </c>
      <c r="I134" s="166"/>
    </row>
    <row r="135" spans="1:9" ht="15" customHeight="1" x14ac:dyDescent="0.25">
      <c r="A135" s="22"/>
      <c r="B135" s="180">
        <v>127</v>
      </c>
      <c r="C135" s="502"/>
      <c r="D135" s="534"/>
      <c r="E135" s="555"/>
      <c r="F135" s="477"/>
      <c r="G135" s="480" t="str">
        <f t="shared" si="2"/>
        <v/>
      </c>
      <c r="H135" s="536" t="str">
        <f>IF(C135&lt;&gt;"",SUMIFS('Jurnal Piutang'!J:J,'Jurnal Piutang'!H:H,F135,'Jurnal Piutang'!R:R,C135)-SUMIFS('Jurnal Kas'!K:K,'Jurnal Kas'!H:H,F135,'Jurnal Kas'!R:R,C135)+E135,"")</f>
        <v/>
      </c>
      <c r="I135" s="166"/>
    </row>
    <row r="136" spans="1:9" ht="15" customHeight="1" x14ac:dyDescent="0.25">
      <c r="A136" s="22"/>
      <c r="B136" s="180">
        <v>128</v>
      </c>
      <c r="C136" s="502"/>
      <c r="D136" s="534"/>
      <c r="E136" s="555"/>
      <c r="F136" s="477"/>
      <c r="G136" s="480" t="str">
        <f t="shared" si="2"/>
        <v/>
      </c>
      <c r="H136" s="536" t="str">
        <f>IF(C136&lt;&gt;"",SUMIFS('Jurnal Piutang'!J:J,'Jurnal Piutang'!H:H,F136,'Jurnal Piutang'!R:R,C136)-SUMIFS('Jurnal Kas'!K:K,'Jurnal Kas'!H:H,F136,'Jurnal Kas'!R:R,C136)+E136,"")</f>
        <v/>
      </c>
      <c r="I136" s="166"/>
    </row>
    <row r="137" spans="1:9" ht="15" customHeight="1" x14ac:dyDescent="0.25">
      <c r="A137" s="22"/>
      <c r="B137" s="180">
        <v>129</v>
      </c>
      <c r="C137" s="502"/>
      <c r="D137" s="534"/>
      <c r="E137" s="555"/>
      <c r="F137" s="477"/>
      <c r="G137" s="480" t="str">
        <f t="shared" si="2"/>
        <v/>
      </c>
      <c r="H137" s="536" t="str">
        <f>IF(C137&lt;&gt;"",SUMIFS('Jurnal Piutang'!J:J,'Jurnal Piutang'!H:H,F137,'Jurnal Piutang'!R:R,C137)-SUMIFS('Jurnal Kas'!K:K,'Jurnal Kas'!H:H,F137,'Jurnal Kas'!R:R,C137)+E137,"")</f>
        <v/>
      </c>
      <c r="I137" s="166"/>
    </row>
    <row r="138" spans="1:9" ht="15" customHeight="1" x14ac:dyDescent="0.25">
      <c r="A138" s="22"/>
      <c r="B138" s="180">
        <v>130</v>
      </c>
      <c r="C138" s="502"/>
      <c r="D138" s="534"/>
      <c r="E138" s="555"/>
      <c r="F138" s="477"/>
      <c r="G138" s="480" t="str">
        <f t="shared" ref="G138:G201" si="3">IF(F138&lt;&gt;"",VLOOKUP(F138,ChartofAccountsTable,2,FALSE),"")</f>
        <v/>
      </c>
      <c r="H138" s="536" t="str">
        <f>IF(C138&lt;&gt;"",SUMIFS('Jurnal Piutang'!J:J,'Jurnal Piutang'!H:H,F138,'Jurnal Piutang'!R:R,C138)-SUMIFS('Jurnal Kas'!K:K,'Jurnal Kas'!H:H,F138,'Jurnal Kas'!R:R,C138)+E138,"")</f>
        <v/>
      </c>
      <c r="I138" s="166"/>
    </row>
    <row r="139" spans="1:9" ht="15" customHeight="1" x14ac:dyDescent="0.25">
      <c r="A139" s="22"/>
      <c r="B139" s="180">
        <v>131</v>
      </c>
      <c r="C139" s="502"/>
      <c r="D139" s="534"/>
      <c r="E139" s="555"/>
      <c r="F139" s="477"/>
      <c r="G139" s="480" t="str">
        <f t="shared" si="3"/>
        <v/>
      </c>
      <c r="H139" s="536" t="str">
        <f>IF(C139&lt;&gt;"",SUMIFS('Jurnal Piutang'!J:J,'Jurnal Piutang'!H:H,F139,'Jurnal Piutang'!R:R,C139)-SUMIFS('Jurnal Kas'!K:K,'Jurnal Kas'!H:H,F139,'Jurnal Kas'!R:R,C139)+E139,"")</f>
        <v/>
      </c>
      <c r="I139" s="166"/>
    </row>
    <row r="140" spans="1:9" ht="15" customHeight="1" x14ac:dyDescent="0.25">
      <c r="A140" s="22"/>
      <c r="B140" s="180">
        <v>132</v>
      </c>
      <c r="C140" s="502"/>
      <c r="D140" s="534"/>
      <c r="E140" s="555"/>
      <c r="F140" s="477"/>
      <c r="G140" s="480" t="str">
        <f t="shared" si="3"/>
        <v/>
      </c>
      <c r="H140" s="536" t="str">
        <f>IF(C140&lt;&gt;"",SUMIFS('Jurnal Piutang'!J:J,'Jurnal Piutang'!H:H,F140,'Jurnal Piutang'!R:R,C140)-SUMIFS('Jurnal Kas'!K:K,'Jurnal Kas'!H:H,F140,'Jurnal Kas'!R:R,C140)+E140,"")</f>
        <v/>
      </c>
      <c r="I140" s="166"/>
    </row>
    <row r="141" spans="1:9" ht="15" customHeight="1" x14ac:dyDescent="0.25">
      <c r="A141" s="22"/>
      <c r="B141" s="180">
        <v>133</v>
      </c>
      <c r="C141" s="502"/>
      <c r="D141" s="534"/>
      <c r="E141" s="555"/>
      <c r="F141" s="477"/>
      <c r="G141" s="480" t="str">
        <f t="shared" si="3"/>
        <v/>
      </c>
      <c r="H141" s="536" t="str">
        <f>IF(C141&lt;&gt;"",SUMIFS('Jurnal Piutang'!J:J,'Jurnal Piutang'!H:H,F141,'Jurnal Piutang'!R:R,C141)-SUMIFS('Jurnal Kas'!K:K,'Jurnal Kas'!H:H,F141,'Jurnal Kas'!R:R,C141)+E141,"")</f>
        <v/>
      </c>
      <c r="I141" s="166"/>
    </row>
    <row r="142" spans="1:9" ht="15" customHeight="1" x14ac:dyDescent="0.25">
      <c r="A142" s="22"/>
      <c r="B142" s="180">
        <v>134</v>
      </c>
      <c r="C142" s="502"/>
      <c r="D142" s="534"/>
      <c r="E142" s="555"/>
      <c r="F142" s="477"/>
      <c r="G142" s="480" t="str">
        <f t="shared" si="3"/>
        <v/>
      </c>
      <c r="H142" s="536" t="str">
        <f>IF(C142&lt;&gt;"",SUMIFS('Jurnal Piutang'!J:J,'Jurnal Piutang'!H:H,F142,'Jurnal Piutang'!R:R,C142)-SUMIFS('Jurnal Kas'!K:K,'Jurnal Kas'!H:H,F142,'Jurnal Kas'!R:R,C142)+E142,"")</f>
        <v/>
      </c>
      <c r="I142" s="166"/>
    </row>
    <row r="143" spans="1:9" ht="15" customHeight="1" x14ac:dyDescent="0.25">
      <c r="A143" s="22"/>
      <c r="B143" s="180">
        <v>135</v>
      </c>
      <c r="C143" s="502"/>
      <c r="D143" s="534"/>
      <c r="E143" s="555"/>
      <c r="F143" s="477"/>
      <c r="G143" s="480" t="str">
        <f t="shared" si="3"/>
        <v/>
      </c>
      <c r="H143" s="536" t="str">
        <f>IF(C143&lt;&gt;"",SUMIFS('Jurnal Piutang'!J:J,'Jurnal Piutang'!H:H,F143,'Jurnal Piutang'!R:R,C143)-SUMIFS('Jurnal Kas'!K:K,'Jurnal Kas'!H:H,F143,'Jurnal Kas'!R:R,C143)+E143,"")</f>
        <v/>
      </c>
      <c r="I143" s="166"/>
    </row>
    <row r="144" spans="1:9" ht="15" customHeight="1" x14ac:dyDescent="0.25">
      <c r="A144" s="22"/>
      <c r="B144" s="180">
        <v>136</v>
      </c>
      <c r="C144" s="502"/>
      <c r="D144" s="534"/>
      <c r="E144" s="555"/>
      <c r="F144" s="477"/>
      <c r="G144" s="480" t="str">
        <f t="shared" si="3"/>
        <v/>
      </c>
      <c r="H144" s="536" t="str">
        <f>IF(C144&lt;&gt;"",SUMIFS('Jurnal Piutang'!J:J,'Jurnal Piutang'!H:H,F144,'Jurnal Piutang'!R:R,C144)-SUMIFS('Jurnal Kas'!K:K,'Jurnal Kas'!H:H,F144,'Jurnal Kas'!R:R,C144)+E144,"")</f>
        <v/>
      </c>
      <c r="I144" s="166"/>
    </row>
    <row r="145" spans="1:9" ht="15" customHeight="1" x14ac:dyDescent="0.25">
      <c r="A145" s="22"/>
      <c r="B145" s="180">
        <v>137</v>
      </c>
      <c r="C145" s="502"/>
      <c r="D145" s="534"/>
      <c r="E145" s="555"/>
      <c r="F145" s="477"/>
      <c r="G145" s="480" t="str">
        <f t="shared" si="3"/>
        <v/>
      </c>
      <c r="H145" s="536" t="str">
        <f>IF(C145&lt;&gt;"",SUMIFS('Jurnal Piutang'!J:J,'Jurnal Piutang'!H:H,F145,'Jurnal Piutang'!R:R,C145)-SUMIFS('Jurnal Kas'!K:K,'Jurnal Kas'!H:H,F145,'Jurnal Kas'!R:R,C145)+E145,"")</f>
        <v/>
      </c>
      <c r="I145" s="166"/>
    </row>
    <row r="146" spans="1:9" ht="15" customHeight="1" x14ac:dyDescent="0.25">
      <c r="A146" s="22"/>
      <c r="B146" s="180">
        <v>138</v>
      </c>
      <c r="C146" s="502"/>
      <c r="D146" s="534"/>
      <c r="E146" s="555"/>
      <c r="F146" s="477"/>
      <c r="G146" s="480" t="str">
        <f t="shared" si="3"/>
        <v/>
      </c>
      <c r="H146" s="536" t="str">
        <f>IF(C146&lt;&gt;"",SUMIFS('Jurnal Piutang'!J:J,'Jurnal Piutang'!H:H,F146,'Jurnal Piutang'!R:R,C146)-SUMIFS('Jurnal Kas'!K:K,'Jurnal Kas'!H:H,F146,'Jurnal Kas'!R:R,C146)+E146,"")</f>
        <v/>
      </c>
      <c r="I146" s="166"/>
    </row>
    <row r="147" spans="1:9" ht="15" customHeight="1" x14ac:dyDescent="0.25">
      <c r="A147" s="22"/>
      <c r="B147" s="180">
        <v>139</v>
      </c>
      <c r="C147" s="502"/>
      <c r="D147" s="534"/>
      <c r="E147" s="555"/>
      <c r="F147" s="477"/>
      <c r="G147" s="480" t="str">
        <f t="shared" si="3"/>
        <v/>
      </c>
      <c r="H147" s="536" t="str">
        <f>IF(C147&lt;&gt;"",SUMIFS('Jurnal Piutang'!J:J,'Jurnal Piutang'!H:H,F147,'Jurnal Piutang'!R:R,C147)-SUMIFS('Jurnal Kas'!K:K,'Jurnal Kas'!H:H,F147,'Jurnal Kas'!R:R,C147)+E147,"")</f>
        <v/>
      </c>
      <c r="I147" s="166"/>
    </row>
    <row r="148" spans="1:9" ht="15" customHeight="1" x14ac:dyDescent="0.25">
      <c r="A148" s="22"/>
      <c r="B148" s="180">
        <v>140</v>
      </c>
      <c r="C148" s="502"/>
      <c r="D148" s="534"/>
      <c r="E148" s="555"/>
      <c r="F148" s="477"/>
      <c r="G148" s="480" t="str">
        <f t="shared" si="3"/>
        <v/>
      </c>
      <c r="H148" s="536" t="str">
        <f>IF(C148&lt;&gt;"",SUMIFS('Jurnal Piutang'!J:J,'Jurnal Piutang'!H:H,F148,'Jurnal Piutang'!R:R,C148)-SUMIFS('Jurnal Kas'!K:K,'Jurnal Kas'!H:H,F148,'Jurnal Kas'!R:R,C148)+E148,"")</f>
        <v/>
      </c>
      <c r="I148" s="166"/>
    </row>
    <row r="149" spans="1:9" ht="15" customHeight="1" x14ac:dyDescent="0.25">
      <c r="A149" s="22"/>
      <c r="B149" s="180">
        <v>141</v>
      </c>
      <c r="C149" s="502"/>
      <c r="D149" s="534"/>
      <c r="E149" s="555"/>
      <c r="F149" s="477"/>
      <c r="G149" s="480" t="str">
        <f t="shared" si="3"/>
        <v/>
      </c>
      <c r="H149" s="536" t="str">
        <f>IF(C149&lt;&gt;"",SUMIFS('Jurnal Piutang'!J:J,'Jurnal Piutang'!H:H,F149,'Jurnal Piutang'!R:R,C149)-SUMIFS('Jurnal Kas'!K:K,'Jurnal Kas'!H:H,F149,'Jurnal Kas'!R:R,C149)+E149,"")</f>
        <v/>
      </c>
      <c r="I149" s="166"/>
    </row>
    <row r="150" spans="1:9" ht="15" customHeight="1" x14ac:dyDescent="0.25">
      <c r="A150" s="22"/>
      <c r="B150" s="180">
        <v>142</v>
      </c>
      <c r="C150" s="502"/>
      <c r="D150" s="534"/>
      <c r="E150" s="555"/>
      <c r="F150" s="477"/>
      <c r="G150" s="480" t="str">
        <f t="shared" si="3"/>
        <v/>
      </c>
      <c r="H150" s="536" t="str">
        <f>IF(C150&lt;&gt;"",SUMIFS('Jurnal Piutang'!J:J,'Jurnal Piutang'!H:H,F150,'Jurnal Piutang'!R:R,C150)-SUMIFS('Jurnal Kas'!K:K,'Jurnal Kas'!H:H,F150,'Jurnal Kas'!R:R,C150)+E150,"")</f>
        <v/>
      </c>
      <c r="I150" s="166"/>
    </row>
    <row r="151" spans="1:9" ht="15" customHeight="1" x14ac:dyDescent="0.25">
      <c r="A151" s="22"/>
      <c r="B151" s="180">
        <v>143</v>
      </c>
      <c r="C151" s="502"/>
      <c r="D151" s="534"/>
      <c r="E151" s="555"/>
      <c r="F151" s="477"/>
      <c r="G151" s="480" t="str">
        <f t="shared" si="3"/>
        <v/>
      </c>
      <c r="H151" s="536" t="str">
        <f>IF(C151&lt;&gt;"",SUMIFS('Jurnal Piutang'!J:J,'Jurnal Piutang'!H:H,F151,'Jurnal Piutang'!R:R,C151)-SUMIFS('Jurnal Kas'!K:K,'Jurnal Kas'!H:H,F151,'Jurnal Kas'!R:R,C151)+E151,"")</f>
        <v/>
      </c>
      <c r="I151" s="166"/>
    </row>
    <row r="152" spans="1:9" ht="15" customHeight="1" x14ac:dyDescent="0.25">
      <c r="A152" s="22"/>
      <c r="B152" s="180">
        <v>144</v>
      </c>
      <c r="C152" s="502"/>
      <c r="D152" s="534"/>
      <c r="E152" s="555"/>
      <c r="F152" s="477"/>
      <c r="G152" s="480" t="str">
        <f t="shared" si="3"/>
        <v/>
      </c>
      <c r="H152" s="536" t="str">
        <f>IF(C152&lt;&gt;"",SUMIFS('Jurnal Piutang'!J:J,'Jurnal Piutang'!H:H,F152,'Jurnal Piutang'!R:R,C152)-SUMIFS('Jurnal Kas'!K:K,'Jurnal Kas'!H:H,F152,'Jurnal Kas'!R:R,C152)+E152,"")</f>
        <v/>
      </c>
      <c r="I152" s="166"/>
    </row>
    <row r="153" spans="1:9" ht="15" customHeight="1" x14ac:dyDescent="0.25">
      <c r="A153" s="22"/>
      <c r="B153" s="180">
        <v>145</v>
      </c>
      <c r="C153" s="502"/>
      <c r="D153" s="534"/>
      <c r="E153" s="555"/>
      <c r="F153" s="477"/>
      <c r="G153" s="480" t="str">
        <f t="shared" si="3"/>
        <v/>
      </c>
      <c r="H153" s="536" t="str">
        <f>IF(C153&lt;&gt;"",SUMIFS('Jurnal Piutang'!J:J,'Jurnal Piutang'!H:H,F153,'Jurnal Piutang'!R:R,C153)-SUMIFS('Jurnal Kas'!K:K,'Jurnal Kas'!H:H,F153,'Jurnal Kas'!R:R,C153)+E153,"")</f>
        <v/>
      </c>
      <c r="I153" s="166"/>
    </row>
    <row r="154" spans="1:9" ht="15" customHeight="1" x14ac:dyDescent="0.25">
      <c r="A154" s="22"/>
      <c r="B154" s="180">
        <v>146</v>
      </c>
      <c r="C154" s="502"/>
      <c r="D154" s="534"/>
      <c r="E154" s="555"/>
      <c r="F154" s="477"/>
      <c r="G154" s="480" t="str">
        <f t="shared" si="3"/>
        <v/>
      </c>
      <c r="H154" s="536" t="str">
        <f>IF(C154&lt;&gt;"",SUMIFS('Jurnal Piutang'!J:J,'Jurnal Piutang'!H:H,F154,'Jurnal Piutang'!R:R,C154)-SUMIFS('Jurnal Kas'!K:K,'Jurnal Kas'!H:H,F154,'Jurnal Kas'!R:R,C154)+E154,"")</f>
        <v/>
      </c>
      <c r="I154" s="166"/>
    </row>
    <row r="155" spans="1:9" ht="15" customHeight="1" x14ac:dyDescent="0.25">
      <c r="A155" s="22"/>
      <c r="B155" s="180">
        <v>147</v>
      </c>
      <c r="C155" s="502"/>
      <c r="D155" s="534"/>
      <c r="E155" s="555"/>
      <c r="F155" s="477"/>
      <c r="G155" s="480" t="str">
        <f t="shared" si="3"/>
        <v/>
      </c>
      <c r="H155" s="536" t="str">
        <f>IF(C155&lt;&gt;"",SUMIFS('Jurnal Piutang'!J:J,'Jurnal Piutang'!H:H,F155,'Jurnal Piutang'!R:R,C155)-SUMIFS('Jurnal Kas'!K:K,'Jurnal Kas'!H:H,F155,'Jurnal Kas'!R:R,C155)+E155,"")</f>
        <v/>
      </c>
      <c r="I155" s="166"/>
    </row>
    <row r="156" spans="1:9" ht="15" customHeight="1" x14ac:dyDescent="0.25">
      <c r="A156" s="22"/>
      <c r="B156" s="180">
        <v>148</v>
      </c>
      <c r="C156" s="502"/>
      <c r="D156" s="534"/>
      <c r="E156" s="555"/>
      <c r="F156" s="477"/>
      <c r="G156" s="480" t="str">
        <f t="shared" si="3"/>
        <v/>
      </c>
      <c r="H156" s="536" t="str">
        <f>IF(C156&lt;&gt;"",SUMIFS('Jurnal Piutang'!J:J,'Jurnal Piutang'!H:H,F156,'Jurnal Piutang'!R:R,C156)-SUMIFS('Jurnal Kas'!K:K,'Jurnal Kas'!H:H,F156,'Jurnal Kas'!R:R,C156)+E156,"")</f>
        <v/>
      </c>
      <c r="I156" s="166"/>
    </row>
    <row r="157" spans="1:9" ht="15" customHeight="1" x14ac:dyDescent="0.25">
      <c r="A157" s="22"/>
      <c r="B157" s="180">
        <v>149</v>
      </c>
      <c r="C157" s="502"/>
      <c r="D157" s="534"/>
      <c r="E157" s="555"/>
      <c r="F157" s="477"/>
      <c r="G157" s="480" t="str">
        <f t="shared" si="3"/>
        <v/>
      </c>
      <c r="H157" s="536" t="str">
        <f>IF(C157&lt;&gt;"",SUMIFS('Jurnal Piutang'!J:J,'Jurnal Piutang'!H:H,F157,'Jurnal Piutang'!R:R,C157)-SUMIFS('Jurnal Kas'!K:K,'Jurnal Kas'!H:H,F157,'Jurnal Kas'!R:R,C157)+E157,"")</f>
        <v/>
      </c>
      <c r="I157" s="166"/>
    </row>
    <row r="158" spans="1:9" ht="15" customHeight="1" x14ac:dyDescent="0.25">
      <c r="A158" s="22"/>
      <c r="B158" s="180">
        <v>150</v>
      </c>
      <c r="C158" s="502"/>
      <c r="D158" s="534"/>
      <c r="E158" s="555"/>
      <c r="F158" s="477"/>
      <c r="G158" s="480" t="str">
        <f t="shared" si="3"/>
        <v/>
      </c>
      <c r="H158" s="536" t="str">
        <f>IF(C158&lt;&gt;"",SUMIFS('Jurnal Piutang'!J:J,'Jurnal Piutang'!H:H,F158,'Jurnal Piutang'!R:R,C158)-SUMIFS('Jurnal Kas'!K:K,'Jurnal Kas'!H:H,F158,'Jurnal Kas'!R:R,C158)+E158,"")</f>
        <v/>
      </c>
      <c r="I158" s="166"/>
    </row>
    <row r="159" spans="1:9" ht="15" customHeight="1" x14ac:dyDescent="0.25">
      <c r="A159" s="22"/>
      <c r="B159" s="180">
        <v>151</v>
      </c>
      <c r="C159" s="502"/>
      <c r="D159" s="534"/>
      <c r="E159" s="555"/>
      <c r="F159" s="477"/>
      <c r="G159" s="480" t="str">
        <f t="shared" si="3"/>
        <v/>
      </c>
      <c r="H159" s="536" t="str">
        <f>IF(C159&lt;&gt;"",SUMIFS('Jurnal Piutang'!J:J,'Jurnal Piutang'!H:H,F159,'Jurnal Piutang'!R:R,C159)-SUMIFS('Jurnal Kas'!K:K,'Jurnal Kas'!H:H,F159,'Jurnal Kas'!R:R,C159)+E159,"")</f>
        <v/>
      </c>
      <c r="I159" s="166"/>
    </row>
    <row r="160" spans="1:9" ht="15" customHeight="1" x14ac:dyDescent="0.25">
      <c r="A160" s="22"/>
      <c r="B160" s="180">
        <v>152</v>
      </c>
      <c r="C160" s="502"/>
      <c r="D160" s="534"/>
      <c r="E160" s="555"/>
      <c r="F160" s="477"/>
      <c r="G160" s="480" t="str">
        <f t="shared" si="3"/>
        <v/>
      </c>
      <c r="H160" s="536" t="str">
        <f>IF(C160&lt;&gt;"",SUMIFS('Jurnal Piutang'!J:J,'Jurnal Piutang'!H:H,F160,'Jurnal Piutang'!R:R,C160)-SUMIFS('Jurnal Kas'!K:K,'Jurnal Kas'!H:H,F160,'Jurnal Kas'!R:R,C160)+E160,"")</f>
        <v/>
      </c>
      <c r="I160" s="166"/>
    </row>
    <row r="161" spans="1:9" ht="15" customHeight="1" x14ac:dyDescent="0.25">
      <c r="A161" s="22"/>
      <c r="B161" s="180">
        <v>153</v>
      </c>
      <c r="C161" s="502"/>
      <c r="D161" s="534"/>
      <c r="E161" s="555"/>
      <c r="F161" s="477"/>
      <c r="G161" s="480" t="str">
        <f t="shared" si="3"/>
        <v/>
      </c>
      <c r="H161" s="536" t="str">
        <f>IF(C161&lt;&gt;"",SUMIFS('Jurnal Piutang'!J:J,'Jurnal Piutang'!H:H,F161,'Jurnal Piutang'!R:R,C161)-SUMIFS('Jurnal Kas'!K:K,'Jurnal Kas'!H:H,F161,'Jurnal Kas'!R:R,C161)+E161,"")</f>
        <v/>
      </c>
      <c r="I161" s="166"/>
    </row>
    <row r="162" spans="1:9" ht="15" customHeight="1" x14ac:dyDescent="0.25">
      <c r="A162" s="22"/>
      <c r="B162" s="180">
        <v>154</v>
      </c>
      <c r="C162" s="502"/>
      <c r="D162" s="534"/>
      <c r="E162" s="555"/>
      <c r="F162" s="477"/>
      <c r="G162" s="480" t="str">
        <f t="shared" si="3"/>
        <v/>
      </c>
      <c r="H162" s="536" t="str">
        <f>IF(C162&lt;&gt;"",SUMIFS('Jurnal Piutang'!J:J,'Jurnal Piutang'!H:H,F162,'Jurnal Piutang'!R:R,C162)-SUMIFS('Jurnal Kas'!K:K,'Jurnal Kas'!H:H,F162,'Jurnal Kas'!R:R,C162)+E162,"")</f>
        <v/>
      </c>
      <c r="I162" s="166"/>
    </row>
    <row r="163" spans="1:9" ht="15" customHeight="1" x14ac:dyDescent="0.25">
      <c r="A163" s="22"/>
      <c r="B163" s="180">
        <v>155</v>
      </c>
      <c r="C163" s="502"/>
      <c r="D163" s="534"/>
      <c r="E163" s="555"/>
      <c r="F163" s="477"/>
      <c r="G163" s="480" t="str">
        <f t="shared" si="3"/>
        <v/>
      </c>
      <c r="H163" s="536" t="str">
        <f>IF(C163&lt;&gt;"",SUMIFS('Jurnal Piutang'!J:J,'Jurnal Piutang'!H:H,F163,'Jurnal Piutang'!R:R,C163)-SUMIFS('Jurnal Kas'!K:K,'Jurnal Kas'!H:H,F163,'Jurnal Kas'!R:R,C163)+E163,"")</f>
        <v/>
      </c>
      <c r="I163" s="166"/>
    </row>
    <row r="164" spans="1:9" ht="15" customHeight="1" x14ac:dyDescent="0.25">
      <c r="A164" s="22"/>
      <c r="B164" s="180">
        <v>156</v>
      </c>
      <c r="C164" s="502"/>
      <c r="D164" s="534"/>
      <c r="E164" s="555"/>
      <c r="F164" s="477"/>
      <c r="G164" s="480" t="str">
        <f t="shared" si="3"/>
        <v/>
      </c>
      <c r="H164" s="536" t="str">
        <f>IF(C164&lt;&gt;"",SUMIFS('Jurnal Piutang'!J:J,'Jurnal Piutang'!H:H,F164,'Jurnal Piutang'!R:R,C164)-SUMIFS('Jurnal Kas'!K:K,'Jurnal Kas'!H:H,F164,'Jurnal Kas'!R:R,C164)+E164,"")</f>
        <v/>
      </c>
      <c r="I164" s="166"/>
    </row>
    <row r="165" spans="1:9" ht="15" customHeight="1" x14ac:dyDescent="0.25">
      <c r="A165" s="22"/>
      <c r="B165" s="180">
        <v>157</v>
      </c>
      <c r="C165" s="502"/>
      <c r="D165" s="534"/>
      <c r="E165" s="555"/>
      <c r="F165" s="477"/>
      <c r="G165" s="480" t="str">
        <f t="shared" si="3"/>
        <v/>
      </c>
      <c r="H165" s="536" t="str">
        <f>IF(C165&lt;&gt;"",SUMIFS('Jurnal Piutang'!J:J,'Jurnal Piutang'!H:H,F165,'Jurnal Piutang'!R:R,C165)-SUMIFS('Jurnal Kas'!K:K,'Jurnal Kas'!H:H,F165,'Jurnal Kas'!R:R,C165)+E165,"")</f>
        <v/>
      </c>
      <c r="I165" s="166"/>
    </row>
    <row r="166" spans="1:9" ht="15" customHeight="1" x14ac:dyDescent="0.25">
      <c r="A166" s="22"/>
      <c r="B166" s="180">
        <v>158</v>
      </c>
      <c r="C166" s="502"/>
      <c r="D166" s="534"/>
      <c r="E166" s="555"/>
      <c r="F166" s="477"/>
      <c r="G166" s="480" t="str">
        <f t="shared" si="3"/>
        <v/>
      </c>
      <c r="H166" s="536" t="str">
        <f>IF(C166&lt;&gt;"",SUMIFS('Jurnal Piutang'!J:J,'Jurnal Piutang'!H:H,F166,'Jurnal Piutang'!R:R,C166)-SUMIFS('Jurnal Kas'!K:K,'Jurnal Kas'!H:H,F166,'Jurnal Kas'!R:R,C166)+E166,"")</f>
        <v/>
      </c>
      <c r="I166" s="166"/>
    </row>
    <row r="167" spans="1:9" ht="15" customHeight="1" x14ac:dyDescent="0.25">
      <c r="A167" s="22"/>
      <c r="B167" s="180">
        <v>159</v>
      </c>
      <c r="C167" s="502"/>
      <c r="D167" s="534"/>
      <c r="E167" s="555"/>
      <c r="F167" s="477"/>
      <c r="G167" s="480" t="str">
        <f t="shared" si="3"/>
        <v/>
      </c>
      <c r="H167" s="536" t="str">
        <f>IF(C167&lt;&gt;"",SUMIFS('Jurnal Piutang'!J:J,'Jurnal Piutang'!H:H,F167,'Jurnal Piutang'!R:R,C167)-SUMIFS('Jurnal Kas'!K:K,'Jurnal Kas'!H:H,F167,'Jurnal Kas'!R:R,C167)+E167,"")</f>
        <v/>
      </c>
      <c r="I167" s="166"/>
    </row>
    <row r="168" spans="1:9" ht="15" customHeight="1" x14ac:dyDescent="0.25">
      <c r="A168" s="22"/>
      <c r="B168" s="180">
        <v>160</v>
      </c>
      <c r="C168" s="502"/>
      <c r="D168" s="534"/>
      <c r="E168" s="555"/>
      <c r="F168" s="477"/>
      <c r="G168" s="480" t="str">
        <f t="shared" si="3"/>
        <v/>
      </c>
      <c r="H168" s="536" t="str">
        <f>IF(C168&lt;&gt;"",SUMIFS('Jurnal Piutang'!J:J,'Jurnal Piutang'!H:H,F168,'Jurnal Piutang'!R:R,C168)-SUMIFS('Jurnal Kas'!K:K,'Jurnal Kas'!H:H,F168,'Jurnal Kas'!R:R,C168)+E168,"")</f>
        <v/>
      </c>
      <c r="I168" s="166"/>
    </row>
    <row r="169" spans="1:9" ht="15" customHeight="1" x14ac:dyDescent="0.25">
      <c r="A169" s="22"/>
      <c r="B169" s="180">
        <v>161</v>
      </c>
      <c r="C169" s="502"/>
      <c r="D169" s="534"/>
      <c r="E169" s="555"/>
      <c r="F169" s="477"/>
      <c r="G169" s="480" t="str">
        <f t="shared" si="3"/>
        <v/>
      </c>
      <c r="H169" s="536" t="str">
        <f>IF(C169&lt;&gt;"",SUMIFS('Jurnal Piutang'!J:J,'Jurnal Piutang'!H:H,F169,'Jurnal Piutang'!R:R,C169)-SUMIFS('Jurnal Kas'!K:K,'Jurnal Kas'!H:H,F169,'Jurnal Kas'!R:R,C169)+E169,"")</f>
        <v/>
      </c>
      <c r="I169" s="166"/>
    </row>
    <row r="170" spans="1:9" ht="15" customHeight="1" x14ac:dyDescent="0.25">
      <c r="A170" s="22"/>
      <c r="B170" s="180">
        <v>162</v>
      </c>
      <c r="C170" s="502"/>
      <c r="D170" s="534"/>
      <c r="E170" s="555"/>
      <c r="F170" s="477"/>
      <c r="G170" s="480" t="str">
        <f t="shared" si="3"/>
        <v/>
      </c>
      <c r="H170" s="536" t="str">
        <f>IF(C170&lt;&gt;"",SUMIFS('Jurnal Piutang'!J:J,'Jurnal Piutang'!H:H,F170,'Jurnal Piutang'!R:R,C170)-SUMIFS('Jurnal Kas'!K:K,'Jurnal Kas'!H:H,F170,'Jurnal Kas'!R:R,C170)+E170,"")</f>
        <v/>
      </c>
      <c r="I170" s="166"/>
    </row>
    <row r="171" spans="1:9" ht="15" customHeight="1" x14ac:dyDescent="0.25">
      <c r="A171" s="22"/>
      <c r="B171" s="180">
        <v>163</v>
      </c>
      <c r="C171" s="502"/>
      <c r="D171" s="534"/>
      <c r="E171" s="555"/>
      <c r="F171" s="477"/>
      <c r="G171" s="480" t="str">
        <f t="shared" si="3"/>
        <v/>
      </c>
      <c r="H171" s="536" t="str">
        <f>IF(C171&lt;&gt;"",SUMIFS('Jurnal Piutang'!J:J,'Jurnal Piutang'!H:H,F171,'Jurnal Piutang'!R:R,C171)-SUMIFS('Jurnal Kas'!K:K,'Jurnal Kas'!H:H,F171,'Jurnal Kas'!R:R,C171)+E171,"")</f>
        <v/>
      </c>
      <c r="I171" s="166"/>
    </row>
    <row r="172" spans="1:9" ht="15" customHeight="1" x14ac:dyDescent="0.25">
      <c r="A172" s="22"/>
      <c r="B172" s="180">
        <v>164</v>
      </c>
      <c r="C172" s="502"/>
      <c r="D172" s="534"/>
      <c r="E172" s="555"/>
      <c r="F172" s="477"/>
      <c r="G172" s="480" t="str">
        <f t="shared" si="3"/>
        <v/>
      </c>
      <c r="H172" s="536" t="str">
        <f>IF(C172&lt;&gt;"",SUMIFS('Jurnal Piutang'!J:J,'Jurnal Piutang'!H:H,F172,'Jurnal Piutang'!R:R,C172)-SUMIFS('Jurnal Kas'!K:K,'Jurnal Kas'!H:H,F172,'Jurnal Kas'!R:R,C172)+E172,"")</f>
        <v/>
      </c>
      <c r="I172" s="166"/>
    </row>
    <row r="173" spans="1:9" ht="15" customHeight="1" x14ac:dyDescent="0.25">
      <c r="A173" s="22"/>
      <c r="B173" s="180">
        <v>165</v>
      </c>
      <c r="C173" s="502"/>
      <c r="D173" s="534"/>
      <c r="E173" s="555"/>
      <c r="F173" s="477"/>
      <c r="G173" s="480" t="str">
        <f t="shared" si="3"/>
        <v/>
      </c>
      <c r="H173" s="536" t="str">
        <f>IF(C173&lt;&gt;"",SUMIFS('Jurnal Piutang'!J:J,'Jurnal Piutang'!H:H,F173,'Jurnal Piutang'!R:R,C173)-SUMIFS('Jurnal Kas'!K:K,'Jurnal Kas'!H:H,F173,'Jurnal Kas'!R:R,C173)+E173,"")</f>
        <v/>
      </c>
      <c r="I173" s="166"/>
    </row>
    <row r="174" spans="1:9" ht="15" customHeight="1" x14ac:dyDescent="0.25">
      <c r="A174" s="22"/>
      <c r="B174" s="180">
        <v>166</v>
      </c>
      <c r="C174" s="502"/>
      <c r="D174" s="534"/>
      <c r="E174" s="555"/>
      <c r="F174" s="477"/>
      <c r="G174" s="480" t="str">
        <f t="shared" si="3"/>
        <v/>
      </c>
      <c r="H174" s="536" t="str">
        <f>IF(C174&lt;&gt;"",SUMIFS('Jurnal Piutang'!J:J,'Jurnal Piutang'!H:H,F174,'Jurnal Piutang'!R:R,C174)-SUMIFS('Jurnal Kas'!K:K,'Jurnal Kas'!H:H,F174,'Jurnal Kas'!R:R,C174)+E174,"")</f>
        <v/>
      </c>
      <c r="I174" s="166"/>
    </row>
    <row r="175" spans="1:9" ht="15" customHeight="1" x14ac:dyDescent="0.25">
      <c r="A175" s="22"/>
      <c r="B175" s="180">
        <v>167</v>
      </c>
      <c r="C175" s="502"/>
      <c r="D175" s="534"/>
      <c r="E175" s="555"/>
      <c r="F175" s="477"/>
      <c r="G175" s="480" t="str">
        <f t="shared" si="3"/>
        <v/>
      </c>
      <c r="H175" s="536" t="str">
        <f>IF(C175&lt;&gt;"",SUMIFS('Jurnal Piutang'!J:J,'Jurnal Piutang'!H:H,F175,'Jurnal Piutang'!R:R,C175)-SUMIFS('Jurnal Kas'!K:K,'Jurnal Kas'!H:H,F175,'Jurnal Kas'!R:R,C175)+E175,"")</f>
        <v/>
      </c>
      <c r="I175" s="166"/>
    </row>
    <row r="176" spans="1:9" ht="15" customHeight="1" x14ac:dyDescent="0.25">
      <c r="A176" s="22"/>
      <c r="B176" s="180">
        <v>168</v>
      </c>
      <c r="C176" s="502"/>
      <c r="D176" s="534"/>
      <c r="E176" s="555"/>
      <c r="F176" s="477"/>
      <c r="G176" s="480" t="str">
        <f t="shared" si="3"/>
        <v/>
      </c>
      <c r="H176" s="536" t="str">
        <f>IF(C176&lt;&gt;"",SUMIFS('Jurnal Piutang'!J:J,'Jurnal Piutang'!H:H,F176,'Jurnal Piutang'!R:R,C176)-SUMIFS('Jurnal Kas'!K:K,'Jurnal Kas'!H:H,F176,'Jurnal Kas'!R:R,C176)+E176,"")</f>
        <v/>
      </c>
      <c r="I176" s="166"/>
    </row>
    <row r="177" spans="1:9" ht="15" customHeight="1" x14ac:dyDescent="0.25">
      <c r="A177" s="22"/>
      <c r="B177" s="180">
        <v>169</v>
      </c>
      <c r="C177" s="502"/>
      <c r="D177" s="534"/>
      <c r="E177" s="555"/>
      <c r="F177" s="477"/>
      <c r="G177" s="480" t="str">
        <f t="shared" si="3"/>
        <v/>
      </c>
      <c r="H177" s="536" t="str">
        <f>IF(C177&lt;&gt;"",SUMIFS('Jurnal Piutang'!J:J,'Jurnal Piutang'!H:H,F177,'Jurnal Piutang'!R:R,C177)-SUMIFS('Jurnal Kas'!K:K,'Jurnal Kas'!H:H,F177,'Jurnal Kas'!R:R,C177)+E177,"")</f>
        <v/>
      </c>
      <c r="I177" s="166"/>
    </row>
    <row r="178" spans="1:9" ht="15" customHeight="1" x14ac:dyDescent="0.25">
      <c r="A178" s="22"/>
      <c r="B178" s="180">
        <v>170</v>
      </c>
      <c r="C178" s="502"/>
      <c r="D178" s="534"/>
      <c r="E178" s="555"/>
      <c r="F178" s="477"/>
      <c r="G178" s="480" t="str">
        <f t="shared" si="3"/>
        <v/>
      </c>
      <c r="H178" s="536" t="str">
        <f>IF(C178&lt;&gt;"",SUMIFS('Jurnal Piutang'!J:J,'Jurnal Piutang'!H:H,F178,'Jurnal Piutang'!R:R,C178)-SUMIFS('Jurnal Kas'!K:K,'Jurnal Kas'!H:H,F178,'Jurnal Kas'!R:R,C178)+E178,"")</f>
        <v/>
      </c>
      <c r="I178" s="166"/>
    </row>
    <row r="179" spans="1:9" ht="15" customHeight="1" x14ac:dyDescent="0.25">
      <c r="A179" s="22"/>
      <c r="B179" s="180">
        <v>171</v>
      </c>
      <c r="C179" s="502"/>
      <c r="D179" s="534"/>
      <c r="E179" s="555"/>
      <c r="F179" s="477"/>
      <c r="G179" s="480" t="str">
        <f t="shared" si="3"/>
        <v/>
      </c>
      <c r="H179" s="536" t="str">
        <f>IF(C179&lt;&gt;"",SUMIFS('Jurnal Piutang'!J:J,'Jurnal Piutang'!H:H,F179,'Jurnal Piutang'!R:R,C179)-SUMIFS('Jurnal Kas'!K:K,'Jurnal Kas'!H:H,F179,'Jurnal Kas'!R:R,C179)+E179,"")</f>
        <v/>
      </c>
      <c r="I179" s="166"/>
    </row>
    <row r="180" spans="1:9" ht="15" customHeight="1" x14ac:dyDescent="0.25">
      <c r="A180" s="22"/>
      <c r="B180" s="180">
        <v>172</v>
      </c>
      <c r="C180" s="502"/>
      <c r="D180" s="534"/>
      <c r="E180" s="555"/>
      <c r="F180" s="477"/>
      <c r="G180" s="480" t="str">
        <f t="shared" si="3"/>
        <v/>
      </c>
      <c r="H180" s="536" t="str">
        <f>IF(C180&lt;&gt;"",SUMIFS('Jurnal Piutang'!J:J,'Jurnal Piutang'!H:H,F180,'Jurnal Piutang'!R:R,C180)-SUMIFS('Jurnal Kas'!K:K,'Jurnal Kas'!H:H,F180,'Jurnal Kas'!R:R,C180)+E180,"")</f>
        <v/>
      </c>
      <c r="I180" s="166"/>
    </row>
    <row r="181" spans="1:9" ht="15" customHeight="1" x14ac:dyDescent="0.25">
      <c r="A181" s="22"/>
      <c r="B181" s="180">
        <v>173</v>
      </c>
      <c r="C181" s="502"/>
      <c r="D181" s="534"/>
      <c r="E181" s="555"/>
      <c r="F181" s="477"/>
      <c r="G181" s="480" t="str">
        <f t="shared" si="3"/>
        <v/>
      </c>
      <c r="H181" s="536" t="str">
        <f>IF(C181&lt;&gt;"",SUMIFS('Jurnal Piutang'!J:J,'Jurnal Piutang'!H:H,F181,'Jurnal Piutang'!R:R,C181)-SUMIFS('Jurnal Kas'!K:K,'Jurnal Kas'!H:H,F181,'Jurnal Kas'!R:R,C181)+E181,"")</f>
        <v/>
      </c>
      <c r="I181" s="166"/>
    </row>
    <row r="182" spans="1:9" ht="15" customHeight="1" x14ac:dyDescent="0.25">
      <c r="A182" s="22"/>
      <c r="B182" s="180">
        <v>174</v>
      </c>
      <c r="C182" s="502"/>
      <c r="D182" s="534"/>
      <c r="E182" s="555"/>
      <c r="F182" s="477"/>
      <c r="G182" s="480" t="str">
        <f t="shared" si="3"/>
        <v/>
      </c>
      <c r="H182" s="536" t="str">
        <f>IF(C182&lt;&gt;"",SUMIFS('Jurnal Piutang'!J:J,'Jurnal Piutang'!H:H,F182,'Jurnal Piutang'!R:R,C182)-SUMIFS('Jurnal Kas'!K:K,'Jurnal Kas'!H:H,F182,'Jurnal Kas'!R:R,C182)+E182,"")</f>
        <v/>
      </c>
      <c r="I182" s="166"/>
    </row>
    <row r="183" spans="1:9" ht="15" customHeight="1" x14ac:dyDescent="0.25">
      <c r="A183" s="22"/>
      <c r="B183" s="180">
        <v>175</v>
      </c>
      <c r="C183" s="502"/>
      <c r="D183" s="534"/>
      <c r="E183" s="555"/>
      <c r="F183" s="477"/>
      <c r="G183" s="480" t="str">
        <f t="shared" si="3"/>
        <v/>
      </c>
      <c r="H183" s="536" t="str">
        <f>IF(C183&lt;&gt;"",SUMIFS('Jurnal Piutang'!J:J,'Jurnal Piutang'!H:H,F183,'Jurnal Piutang'!R:R,C183)-SUMIFS('Jurnal Kas'!K:K,'Jurnal Kas'!H:H,F183,'Jurnal Kas'!R:R,C183)+E183,"")</f>
        <v/>
      </c>
      <c r="I183" s="166"/>
    </row>
    <row r="184" spans="1:9" ht="15" customHeight="1" x14ac:dyDescent="0.25">
      <c r="A184" s="22"/>
      <c r="B184" s="180">
        <v>176</v>
      </c>
      <c r="C184" s="502"/>
      <c r="D184" s="534"/>
      <c r="E184" s="555"/>
      <c r="F184" s="477"/>
      <c r="G184" s="480" t="str">
        <f t="shared" si="3"/>
        <v/>
      </c>
      <c r="H184" s="536" t="str">
        <f>IF(C184&lt;&gt;"",SUMIFS('Jurnal Piutang'!J:J,'Jurnal Piutang'!H:H,F184,'Jurnal Piutang'!R:R,C184)-SUMIFS('Jurnal Kas'!K:K,'Jurnal Kas'!H:H,F184,'Jurnal Kas'!R:R,C184)+E184,"")</f>
        <v/>
      </c>
      <c r="I184" s="166"/>
    </row>
    <row r="185" spans="1:9" ht="15" customHeight="1" x14ac:dyDescent="0.25">
      <c r="A185" s="22"/>
      <c r="B185" s="180">
        <v>177</v>
      </c>
      <c r="C185" s="502"/>
      <c r="D185" s="534"/>
      <c r="E185" s="555"/>
      <c r="F185" s="477"/>
      <c r="G185" s="480" t="str">
        <f t="shared" si="3"/>
        <v/>
      </c>
      <c r="H185" s="536" t="str">
        <f>IF(C185&lt;&gt;"",SUMIFS('Jurnal Piutang'!J:J,'Jurnal Piutang'!H:H,F185,'Jurnal Piutang'!R:R,C185)-SUMIFS('Jurnal Kas'!K:K,'Jurnal Kas'!H:H,F185,'Jurnal Kas'!R:R,C185)+E185,"")</f>
        <v/>
      </c>
      <c r="I185" s="166"/>
    </row>
    <row r="186" spans="1:9" ht="15" customHeight="1" x14ac:dyDescent="0.25">
      <c r="A186" s="22"/>
      <c r="B186" s="180">
        <v>178</v>
      </c>
      <c r="C186" s="502"/>
      <c r="D186" s="534"/>
      <c r="E186" s="555"/>
      <c r="F186" s="477"/>
      <c r="G186" s="480" t="str">
        <f t="shared" si="3"/>
        <v/>
      </c>
      <c r="H186" s="536" t="str">
        <f>IF(C186&lt;&gt;"",SUMIFS('Jurnal Piutang'!J:J,'Jurnal Piutang'!H:H,F186,'Jurnal Piutang'!R:R,C186)-SUMIFS('Jurnal Kas'!K:K,'Jurnal Kas'!H:H,F186,'Jurnal Kas'!R:R,C186)+E186,"")</f>
        <v/>
      </c>
      <c r="I186" s="166"/>
    </row>
    <row r="187" spans="1:9" ht="15" customHeight="1" x14ac:dyDescent="0.25">
      <c r="A187" s="22"/>
      <c r="B187" s="180">
        <v>179</v>
      </c>
      <c r="C187" s="502"/>
      <c r="D187" s="534"/>
      <c r="E187" s="555"/>
      <c r="F187" s="477"/>
      <c r="G187" s="480" t="str">
        <f t="shared" si="3"/>
        <v/>
      </c>
      <c r="H187" s="536" t="str">
        <f>IF(C187&lt;&gt;"",SUMIFS('Jurnal Piutang'!J:J,'Jurnal Piutang'!H:H,F187,'Jurnal Piutang'!R:R,C187)-SUMIFS('Jurnal Kas'!K:K,'Jurnal Kas'!H:H,F187,'Jurnal Kas'!R:R,C187)+E187,"")</f>
        <v/>
      </c>
      <c r="I187" s="166"/>
    </row>
    <row r="188" spans="1:9" ht="15" customHeight="1" x14ac:dyDescent="0.25">
      <c r="A188" s="22"/>
      <c r="B188" s="180">
        <v>180</v>
      </c>
      <c r="C188" s="502"/>
      <c r="D188" s="534"/>
      <c r="E188" s="555"/>
      <c r="F188" s="477"/>
      <c r="G188" s="480" t="str">
        <f t="shared" si="3"/>
        <v/>
      </c>
      <c r="H188" s="536" t="str">
        <f>IF(C188&lt;&gt;"",SUMIFS('Jurnal Piutang'!J:J,'Jurnal Piutang'!H:H,F188,'Jurnal Piutang'!R:R,C188)-SUMIFS('Jurnal Kas'!K:K,'Jurnal Kas'!H:H,F188,'Jurnal Kas'!R:R,C188)+E188,"")</f>
        <v/>
      </c>
      <c r="I188" s="166"/>
    </row>
    <row r="189" spans="1:9" ht="15" customHeight="1" x14ac:dyDescent="0.25">
      <c r="A189" s="22"/>
      <c r="B189" s="180">
        <v>181</v>
      </c>
      <c r="C189" s="502"/>
      <c r="D189" s="534"/>
      <c r="E189" s="555"/>
      <c r="F189" s="477"/>
      <c r="G189" s="480" t="str">
        <f t="shared" si="3"/>
        <v/>
      </c>
      <c r="H189" s="536" t="str">
        <f>IF(C189&lt;&gt;"",SUMIFS('Jurnal Piutang'!J:J,'Jurnal Piutang'!H:H,F189,'Jurnal Piutang'!R:R,C189)-SUMIFS('Jurnal Kas'!K:K,'Jurnal Kas'!H:H,F189,'Jurnal Kas'!R:R,C189)+E189,"")</f>
        <v/>
      </c>
      <c r="I189" s="166"/>
    </row>
    <row r="190" spans="1:9" ht="15" customHeight="1" x14ac:dyDescent="0.25">
      <c r="A190" s="22"/>
      <c r="B190" s="180">
        <v>182</v>
      </c>
      <c r="C190" s="502"/>
      <c r="D190" s="534"/>
      <c r="E190" s="555"/>
      <c r="F190" s="477"/>
      <c r="G190" s="480" t="str">
        <f t="shared" si="3"/>
        <v/>
      </c>
      <c r="H190" s="536" t="str">
        <f>IF(C190&lt;&gt;"",SUMIFS('Jurnal Piutang'!J:J,'Jurnal Piutang'!H:H,F190,'Jurnal Piutang'!R:R,C190)-SUMIFS('Jurnal Kas'!K:K,'Jurnal Kas'!H:H,F190,'Jurnal Kas'!R:R,C190)+E190,"")</f>
        <v/>
      </c>
      <c r="I190" s="166"/>
    </row>
    <row r="191" spans="1:9" ht="15" customHeight="1" x14ac:dyDescent="0.25">
      <c r="A191" s="22"/>
      <c r="B191" s="180">
        <v>183</v>
      </c>
      <c r="C191" s="502"/>
      <c r="D191" s="534"/>
      <c r="E191" s="555"/>
      <c r="F191" s="477"/>
      <c r="G191" s="480" t="str">
        <f t="shared" si="3"/>
        <v/>
      </c>
      <c r="H191" s="536" t="str">
        <f>IF(C191&lt;&gt;"",SUMIFS('Jurnal Piutang'!J:J,'Jurnal Piutang'!H:H,F191,'Jurnal Piutang'!R:R,C191)-SUMIFS('Jurnal Kas'!K:K,'Jurnal Kas'!H:H,F191,'Jurnal Kas'!R:R,C191)+E191,"")</f>
        <v/>
      </c>
      <c r="I191" s="166"/>
    </row>
    <row r="192" spans="1:9" ht="15" customHeight="1" x14ac:dyDescent="0.25">
      <c r="A192" s="22"/>
      <c r="B192" s="180">
        <v>184</v>
      </c>
      <c r="C192" s="502"/>
      <c r="D192" s="534"/>
      <c r="E192" s="555"/>
      <c r="F192" s="477"/>
      <c r="G192" s="480" t="str">
        <f t="shared" si="3"/>
        <v/>
      </c>
      <c r="H192" s="536" t="str">
        <f>IF(C192&lt;&gt;"",SUMIFS('Jurnal Piutang'!J:J,'Jurnal Piutang'!H:H,F192,'Jurnal Piutang'!R:R,C192)-SUMIFS('Jurnal Kas'!K:K,'Jurnal Kas'!H:H,F192,'Jurnal Kas'!R:R,C192)+E192,"")</f>
        <v/>
      </c>
      <c r="I192" s="166"/>
    </row>
    <row r="193" spans="1:9" ht="15" customHeight="1" x14ac:dyDescent="0.25">
      <c r="A193" s="22"/>
      <c r="B193" s="180">
        <v>185</v>
      </c>
      <c r="C193" s="502"/>
      <c r="D193" s="534"/>
      <c r="E193" s="555"/>
      <c r="F193" s="477"/>
      <c r="G193" s="480" t="str">
        <f t="shared" si="3"/>
        <v/>
      </c>
      <c r="H193" s="536" t="str">
        <f>IF(C193&lt;&gt;"",SUMIFS('Jurnal Piutang'!J:J,'Jurnal Piutang'!H:H,F193,'Jurnal Piutang'!R:R,C193)-SUMIFS('Jurnal Kas'!K:K,'Jurnal Kas'!H:H,F193,'Jurnal Kas'!R:R,C193)+E193,"")</f>
        <v/>
      </c>
      <c r="I193" s="166"/>
    </row>
    <row r="194" spans="1:9" ht="15" customHeight="1" x14ac:dyDescent="0.25">
      <c r="A194" s="22"/>
      <c r="B194" s="180">
        <v>186</v>
      </c>
      <c r="C194" s="502"/>
      <c r="D194" s="534"/>
      <c r="E194" s="555"/>
      <c r="F194" s="477"/>
      <c r="G194" s="480" t="str">
        <f t="shared" si="3"/>
        <v/>
      </c>
      <c r="H194" s="536" t="str">
        <f>IF(C194&lt;&gt;"",SUMIFS('Jurnal Piutang'!J:J,'Jurnal Piutang'!H:H,F194,'Jurnal Piutang'!R:R,C194)-SUMIFS('Jurnal Kas'!K:K,'Jurnal Kas'!H:H,F194,'Jurnal Kas'!R:R,C194)+E194,"")</f>
        <v/>
      </c>
      <c r="I194" s="166"/>
    </row>
    <row r="195" spans="1:9" ht="15" customHeight="1" x14ac:dyDescent="0.25">
      <c r="A195" s="22"/>
      <c r="B195" s="180">
        <v>187</v>
      </c>
      <c r="C195" s="502"/>
      <c r="D195" s="534"/>
      <c r="E195" s="555"/>
      <c r="F195" s="477"/>
      <c r="G195" s="480" t="str">
        <f t="shared" si="3"/>
        <v/>
      </c>
      <c r="H195" s="536" t="str">
        <f>IF(C195&lt;&gt;"",SUMIFS('Jurnal Piutang'!J:J,'Jurnal Piutang'!H:H,F195,'Jurnal Piutang'!R:R,C195)-SUMIFS('Jurnal Kas'!K:K,'Jurnal Kas'!H:H,F195,'Jurnal Kas'!R:R,C195)+E195,"")</f>
        <v/>
      </c>
      <c r="I195" s="166"/>
    </row>
    <row r="196" spans="1:9" ht="15" customHeight="1" x14ac:dyDescent="0.25">
      <c r="A196" s="22"/>
      <c r="B196" s="180">
        <v>188</v>
      </c>
      <c r="C196" s="502"/>
      <c r="D196" s="534"/>
      <c r="E196" s="555"/>
      <c r="F196" s="477"/>
      <c r="G196" s="480" t="str">
        <f t="shared" si="3"/>
        <v/>
      </c>
      <c r="H196" s="536" t="str">
        <f>IF(C196&lt;&gt;"",SUMIFS('Jurnal Piutang'!J:J,'Jurnal Piutang'!H:H,F196,'Jurnal Piutang'!R:R,C196)-SUMIFS('Jurnal Kas'!K:K,'Jurnal Kas'!H:H,F196,'Jurnal Kas'!R:R,C196)+E196,"")</f>
        <v/>
      </c>
      <c r="I196" s="166"/>
    </row>
    <row r="197" spans="1:9" ht="15" customHeight="1" x14ac:dyDescent="0.25">
      <c r="A197" s="22"/>
      <c r="B197" s="180">
        <v>189</v>
      </c>
      <c r="C197" s="502"/>
      <c r="D197" s="534"/>
      <c r="E197" s="555"/>
      <c r="F197" s="477"/>
      <c r="G197" s="480" t="str">
        <f t="shared" si="3"/>
        <v/>
      </c>
      <c r="H197" s="536" t="str">
        <f>IF(C197&lt;&gt;"",SUMIFS('Jurnal Piutang'!J:J,'Jurnal Piutang'!H:H,F197,'Jurnal Piutang'!R:R,C197)-SUMIFS('Jurnal Kas'!K:K,'Jurnal Kas'!H:H,F197,'Jurnal Kas'!R:R,C197)+E197,"")</f>
        <v/>
      </c>
      <c r="I197" s="166"/>
    </row>
    <row r="198" spans="1:9" ht="15" customHeight="1" x14ac:dyDescent="0.25">
      <c r="A198" s="22"/>
      <c r="B198" s="180">
        <v>190</v>
      </c>
      <c r="C198" s="502"/>
      <c r="D198" s="534"/>
      <c r="E198" s="555"/>
      <c r="F198" s="477"/>
      <c r="G198" s="480" t="str">
        <f t="shared" si="3"/>
        <v/>
      </c>
      <c r="H198" s="536" t="str">
        <f>IF(C198&lt;&gt;"",SUMIFS('Jurnal Piutang'!J:J,'Jurnal Piutang'!H:H,F198,'Jurnal Piutang'!R:R,C198)-SUMIFS('Jurnal Kas'!K:K,'Jurnal Kas'!H:H,F198,'Jurnal Kas'!R:R,C198)+E198,"")</f>
        <v/>
      </c>
      <c r="I198" s="166"/>
    </row>
    <row r="199" spans="1:9" ht="15" customHeight="1" x14ac:dyDescent="0.25">
      <c r="A199" s="22"/>
      <c r="B199" s="180">
        <v>191</v>
      </c>
      <c r="C199" s="502"/>
      <c r="D199" s="534"/>
      <c r="E199" s="555"/>
      <c r="F199" s="477"/>
      <c r="G199" s="480" t="str">
        <f t="shared" si="3"/>
        <v/>
      </c>
      <c r="H199" s="536" t="str">
        <f>IF(C199&lt;&gt;"",SUMIFS('Jurnal Piutang'!J:J,'Jurnal Piutang'!H:H,F199,'Jurnal Piutang'!R:R,C199)-SUMIFS('Jurnal Kas'!K:K,'Jurnal Kas'!H:H,F199,'Jurnal Kas'!R:R,C199)+E199,"")</f>
        <v/>
      </c>
      <c r="I199" s="166"/>
    </row>
    <row r="200" spans="1:9" ht="15" customHeight="1" x14ac:dyDescent="0.25">
      <c r="A200" s="22"/>
      <c r="B200" s="180">
        <v>192</v>
      </c>
      <c r="C200" s="502"/>
      <c r="D200" s="534"/>
      <c r="E200" s="555"/>
      <c r="F200" s="477"/>
      <c r="G200" s="480" t="str">
        <f t="shared" si="3"/>
        <v/>
      </c>
      <c r="H200" s="536" t="str">
        <f>IF(C200&lt;&gt;"",SUMIFS('Jurnal Piutang'!J:J,'Jurnal Piutang'!H:H,F200,'Jurnal Piutang'!R:R,C200)-SUMIFS('Jurnal Kas'!K:K,'Jurnal Kas'!H:H,F200,'Jurnal Kas'!R:R,C200)+E200,"")</f>
        <v/>
      </c>
      <c r="I200" s="166"/>
    </row>
    <row r="201" spans="1:9" ht="15" customHeight="1" x14ac:dyDescent="0.25">
      <c r="A201" s="22"/>
      <c r="B201" s="180">
        <v>193</v>
      </c>
      <c r="C201" s="502"/>
      <c r="D201" s="534"/>
      <c r="E201" s="555"/>
      <c r="F201" s="477"/>
      <c r="G201" s="480" t="str">
        <f t="shared" si="3"/>
        <v/>
      </c>
      <c r="H201" s="536" t="str">
        <f>IF(C201&lt;&gt;"",SUMIFS('Jurnal Piutang'!J:J,'Jurnal Piutang'!H:H,F201,'Jurnal Piutang'!R:R,C201)-SUMIFS('Jurnal Kas'!K:K,'Jurnal Kas'!H:H,F201,'Jurnal Kas'!R:R,C201)+E201,"")</f>
        <v/>
      </c>
      <c r="I201" s="166"/>
    </row>
    <row r="202" spans="1:9" ht="15" customHeight="1" x14ac:dyDescent="0.25">
      <c r="A202" s="22"/>
      <c r="B202" s="180">
        <v>194</v>
      </c>
      <c r="C202" s="502"/>
      <c r="D202" s="534"/>
      <c r="E202" s="555"/>
      <c r="F202" s="477"/>
      <c r="G202" s="480" t="str">
        <f t="shared" ref="G202:G208" si="4">IF(F202&lt;&gt;"",VLOOKUP(F202,ChartofAccountsTable,2,FALSE),"")</f>
        <v/>
      </c>
      <c r="H202" s="536" t="str">
        <f>IF(C202&lt;&gt;"",SUMIFS('Jurnal Piutang'!J:J,'Jurnal Piutang'!H:H,F202,'Jurnal Piutang'!R:R,C202)-SUMIFS('Jurnal Kas'!K:K,'Jurnal Kas'!H:H,F202,'Jurnal Kas'!R:R,C202)+E202,"")</f>
        <v/>
      </c>
      <c r="I202" s="166"/>
    </row>
    <row r="203" spans="1:9" ht="15" customHeight="1" x14ac:dyDescent="0.25">
      <c r="A203" s="22"/>
      <c r="B203" s="180">
        <v>195</v>
      </c>
      <c r="C203" s="502"/>
      <c r="D203" s="534"/>
      <c r="E203" s="555"/>
      <c r="F203" s="477"/>
      <c r="G203" s="480" t="str">
        <f t="shared" si="4"/>
        <v/>
      </c>
      <c r="H203" s="536" t="str">
        <f>IF(C203&lt;&gt;"",SUMIFS('Jurnal Piutang'!J:J,'Jurnal Piutang'!H:H,F203,'Jurnal Piutang'!R:R,C203)-SUMIFS('Jurnal Kas'!K:K,'Jurnal Kas'!H:H,F203,'Jurnal Kas'!R:R,C203)+E203,"")</f>
        <v/>
      </c>
      <c r="I203" s="166"/>
    </row>
    <row r="204" spans="1:9" ht="15" customHeight="1" x14ac:dyDescent="0.25">
      <c r="A204" s="22"/>
      <c r="B204" s="180">
        <v>196</v>
      </c>
      <c r="C204" s="502"/>
      <c r="D204" s="534"/>
      <c r="E204" s="555"/>
      <c r="F204" s="477"/>
      <c r="G204" s="480" t="str">
        <f t="shared" si="4"/>
        <v/>
      </c>
      <c r="H204" s="536" t="str">
        <f>IF(C204&lt;&gt;"",SUMIFS('Jurnal Piutang'!J:J,'Jurnal Piutang'!H:H,F204,'Jurnal Piutang'!R:R,C204)-SUMIFS('Jurnal Kas'!K:K,'Jurnal Kas'!H:H,F204,'Jurnal Kas'!R:R,C204)+E204,"")</f>
        <v/>
      </c>
      <c r="I204" s="166"/>
    </row>
    <row r="205" spans="1:9" ht="15" customHeight="1" x14ac:dyDescent="0.25">
      <c r="A205" s="22"/>
      <c r="B205" s="180">
        <v>197</v>
      </c>
      <c r="C205" s="502"/>
      <c r="D205" s="534"/>
      <c r="E205" s="555"/>
      <c r="F205" s="477"/>
      <c r="G205" s="480" t="str">
        <f t="shared" si="4"/>
        <v/>
      </c>
      <c r="H205" s="536" t="str">
        <f>IF(C205&lt;&gt;"",SUMIFS('Jurnal Piutang'!J:J,'Jurnal Piutang'!H:H,F205,'Jurnal Piutang'!R:R,C205)-SUMIFS('Jurnal Kas'!K:K,'Jurnal Kas'!H:H,F205,'Jurnal Kas'!R:R,C205)+E205,"")</f>
        <v/>
      </c>
      <c r="I205" s="166"/>
    </row>
    <row r="206" spans="1:9" ht="15" customHeight="1" x14ac:dyDescent="0.25">
      <c r="A206" s="22"/>
      <c r="B206" s="180">
        <v>198</v>
      </c>
      <c r="C206" s="502"/>
      <c r="D206" s="534"/>
      <c r="E206" s="555"/>
      <c r="F206" s="477"/>
      <c r="G206" s="480" t="str">
        <f t="shared" si="4"/>
        <v/>
      </c>
      <c r="H206" s="536" t="str">
        <f>IF(C206&lt;&gt;"",SUMIFS('Jurnal Piutang'!J:J,'Jurnal Piutang'!H:H,F206,'Jurnal Piutang'!R:R,C206)-SUMIFS('Jurnal Kas'!K:K,'Jurnal Kas'!H:H,F206,'Jurnal Kas'!R:R,C206)+E206,"")</f>
        <v/>
      </c>
      <c r="I206" s="166"/>
    </row>
    <row r="207" spans="1:9" ht="15" customHeight="1" x14ac:dyDescent="0.25">
      <c r="A207" s="22"/>
      <c r="B207" s="180">
        <v>199</v>
      </c>
      <c r="C207" s="502"/>
      <c r="D207" s="534"/>
      <c r="E207" s="555"/>
      <c r="F207" s="477"/>
      <c r="G207" s="480" t="str">
        <f t="shared" si="4"/>
        <v/>
      </c>
      <c r="H207" s="536" t="str">
        <f>IF(C207&lt;&gt;"",SUMIFS('Jurnal Piutang'!J:J,'Jurnal Piutang'!H:H,F207,'Jurnal Piutang'!R:R,C207)-SUMIFS('Jurnal Kas'!K:K,'Jurnal Kas'!H:H,F207,'Jurnal Kas'!R:R,C207)+E207,"")</f>
        <v/>
      </c>
      <c r="I207" s="166"/>
    </row>
    <row r="208" spans="1:9" ht="15" customHeight="1" x14ac:dyDescent="0.25">
      <c r="A208" s="22"/>
      <c r="B208" s="180">
        <v>200</v>
      </c>
      <c r="C208" s="502"/>
      <c r="D208" s="534"/>
      <c r="E208" s="555"/>
      <c r="F208" s="477"/>
      <c r="G208" s="480" t="str">
        <f t="shared" si="4"/>
        <v/>
      </c>
      <c r="H208" s="536" t="str">
        <f>IF(C208&lt;&gt;"",SUMIFS('Jurnal Piutang'!J:J,'Jurnal Piutang'!H:H,F208,'Jurnal Piutang'!R:R,C208)-SUMIFS('Jurnal Kas'!K:K,'Jurnal Kas'!H:H,F208,'Jurnal Kas'!R:R,C208)+E208,"")</f>
        <v/>
      </c>
      <c r="I208" s="166"/>
    </row>
    <row r="209" spans="1:1" ht="15" customHeight="1" x14ac:dyDescent="0.25">
      <c r="A209" s="22"/>
    </row>
    <row r="210" spans="1:1" ht="15" customHeight="1" x14ac:dyDescent="0.25">
      <c r="A210" s="22"/>
    </row>
    <row r="211" spans="1:1" ht="15" customHeight="1" x14ac:dyDescent="0.25">
      <c r="A211" s="22"/>
    </row>
    <row r="212" spans="1:1" ht="15" customHeight="1" x14ac:dyDescent="0.25">
      <c r="A212" s="22"/>
    </row>
    <row r="213" spans="1:1" ht="14.45" customHeight="1" x14ac:dyDescent="0.25">
      <c r="A213" s="22"/>
    </row>
    <row r="214" spans="1:1" ht="14.45" customHeight="1" x14ac:dyDescent="0.25">
      <c r="A214" s="22"/>
    </row>
    <row r="215" spans="1:1" ht="14.45" customHeight="1" x14ac:dyDescent="0.25">
      <c r="A215" s="22"/>
    </row>
    <row r="216" spans="1:1" ht="14.45" customHeight="1" x14ac:dyDescent="0.25">
      <c r="A216" s="22"/>
    </row>
    <row r="217" spans="1:1" ht="14.45" customHeight="1" x14ac:dyDescent="0.25">
      <c r="A217" s="22"/>
    </row>
    <row r="218" spans="1:1" ht="14.45" customHeight="1" x14ac:dyDescent="0.25">
      <c r="A218" s="22"/>
    </row>
    <row r="219" spans="1:1" ht="14.45" customHeight="1" x14ac:dyDescent="0.25">
      <c r="A219" s="22"/>
    </row>
    <row r="220" spans="1:1" ht="14.45" customHeight="1" x14ac:dyDescent="0.25">
      <c r="A220" s="22"/>
    </row>
    <row r="221" spans="1:1" ht="14.45" customHeight="1" x14ac:dyDescent="0.25">
      <c r="A221" s="22"/>
    </row>
    <row r="222" spans="1:1" ht="14.45" customHeight="1" x14ac:dyDescent="0.25">
      <c r="A222" s="22"/>
    </row>
    <row r="223" spans="1:1" ht="14.45" customHeight="1" x14ac:dyDescent="0.25">
      <c r="A223" s="22"/>
    </row>
    <row r="224" spans="1:1" ht="14.45" customHeight="1" x14ac:dyDescent="0.25">
      <c r="A224" s="22"/>
    </row>
    <row r="225" spans="1:1" ht="14.45" customHeight="1" x14ac:dyDescent="0.25">
      <c r="A225" s="22"/>
    </row>
    <row r="226" spans="1:1" ht="14.45" customHeight="1" x14ac:dyDescent="0.25">
      <c r="A226" s="22"/>
    </row>
    <row r="227" spans="1:1" ht="14.45" customHeight="1" x14ac:dyDescent="0.25">
      <c r="A227" s="22"/>
    </row>
    <row r="228" spans="1:1" ht="14.45" customHeight="1" x14ac:dyDescent="0.25">
      <c r="A228" s="22"/>
    </row>
    <row r="229" spans="1:1" ht="14.45" customHeight="1" x14ac:dyDescent="0.25">
      <c r="A229" s="22"/>
    </row>
    <row r="230" spans="1:1" ht="14.45" customHeight="1" x14ac:dyDescent="0.25">
      <c r="A230" s="22"/>
    </row>
    <row r="231" spans="1:1" ht="14.45" customHeight="1" x14ac:dyDescent="0.25">
      <c r="A231" s="22"/>
    </row>
    <row r="232" spans="1:1" ht="14.45" customHeight="1" x14ac:dyDescent="0.25">
      <c r="A232" s="22"/>
    </row>
    <row r="233" spans="1:1" ht="14.45" customHeight="1" x14ac:dyDescent="0.25">
      <c r="A233" s="22"/>
    </row>
    <row r="234" spans="1:1" ht="14.45" customHeight="1" x14ac:dyDescent="0.25">
      <c r="A234" s="22"/>
    </row>
    <row r="235" spans="1:1" ht="14.45" customHeight="1" x14ac:dyDescent="0.25">
      <c r="A235" s="22"/>
    </row>
    <row r="236" spans="1:1" ht="14.45" customHeight="1" x14ac:dyDescent="0.25">
      <c r="A236" s="22"/>
    </row>
    <row r="237" spans="1:1" ht="14.45" customHeight="1" x14ac:dyDescent="0.25">
      <c r="A237" s="22"/>
    </row>
    <row r="238" spans="1:1" ht="14.45" customHeight="1" x14ac:dyDescent="0.25">
      <c r="A238" s="22"/>
    </row>
    <row r="239" spans="1:1" ht="14.45" customHeight="1" x14ac:dyDescent="0.25">
      <c r="A239" s="22"/>
    </row>
    <row r="240" spans="1:1" ht="14.45" customHeight="1" x14ac:dyDescent="0.25">
      <c r="A240" s="22"/>
    </row>
    <row r="241" spans="1:1" ht="14.45" customHeight="1" x14ac:dyDescent="0.25">
      <c r="A241" s="22"/>
    </row>
    <row r="242" spans="1:1" ht="14.45" customHeight="1" x14ac:dyDescent="0.25">
      <c r="A242" s="22"/>
    </row>
    <row r="243" spans="1:1" ht="14.45" customHeight="1" x14ac:dyDescent="0.25">
      <c r="A243" s="22"/>
    </row>
    <row r="244" spans="1:1" ht="14.45" customHeight="1" x14ac:dyDescent="0.25">
      <c r="A244" s="22"/>
    </row>
    <row r="245" spans="1:1" ht="14.45" customHeight="1" x14ac:dyDescent="0.25">
      <c r="A245" s="22"/>
    </row>
    <row r="246" spans="1:1" ht="14.45" customHeight="1" x14ac:dyDescent="0.25">
      <c r="A246" s="22"/>
    </row>
    <row r="247" spans="1:1" ht="14.45" customHeight="1" x14ac:dyDescent="0.25">
      <c r="A247" s="22"/>
    </row>
    <row r="248" spans="1:1" ht="14.45" customHeight="1" x14ac:dyDescent="0.25">
      <c r="A248" s="22"/>
    </row>
    <row r="249" spans="1:1" ht="14.45" customHeight="1" x14ac:dyDescent="0.25">
      <c r="A249" s="22"/>
    </row>
    <row r="250" spans="1:1" ht="14.45" customHeight="1" x14ac:dyDescent="0.25">
      <c r="A250" s="22"/>
    </row>
    <row r="251" spans="1:1" ht="14.45" customHeight="1" x14ac:dyDescent="0.25">
      <c r="A251" s="22"/>
    </row>
    <row r="252" spans="1:1" ht="14.45" customHeight="1" x14ac:dyDescent="0.25">
      <c r="A252" s="22"/>
    </row>
    <row r="253" spans="1:1" ht="14.45" customHeight="1" x14ac:dyDescent="0.25">
      <c r="A253" s="22"/>
    </row>
    <row r="254" spans="1:1" ht="14.45" customHeight="1" x14ac:dyDescent="0.25">
      <c r="A254" s="22"/>
    </row>
    <row r="255" spans="1:1" ht="14.45" customHeight="1" x14ac:dyDescent="0.25">
      <c r="A255" s="22"/>
    </row>
    <row r="256" spans="1:1" ht="14.45" customHeight="1" x14ac:dyDescent="0.25">
      <c r="A256" s="22"/>
    </row>
    <row r="257" spans="1:1" ht="14.45" customHeight="1" x14ac:dyDescent="0.25">
      <c r="A257" s="22"/>
    </row>
    <row r="258" spans="1:1" ht="14.45" customHeight="1" x14ac:dyDescent="0.25">
      <c r="A258" s="22"/>
    </row>
    <row r="259" spans="1:1" ht="14.45" customHeight="1" x14ac:dyDescent="0.25"/>
    <row r="260" spans="1:1" ht="14.45" customHeight="1" x14ac:dyDescent="0.25"/>
    <row r="261" spans="1:1" ht="14.45" customHeight="1" x14ac:dyDescent="0.25"/>
    <row r="262" spans="1:1" ht="14.45" customHeight="1" x14ac:dyDescent="0.25"/>
    <row r="263" spans="1:1" ht="14.45" customHeight="1" x14ac:dyDescent="0.25"/>
    <row r="264" spans="1:1" ht="14.45" customHeight="1" x14ac:dyDescent="0.25"/>
    <row r="265" spans="1:1" ht="14.45" customHeight="1" x14ac:dyDescent="0.25"/>
    <row r="266" spans="1:1" ht="14.45" customHeight="1" x14ac:dyDescent="0.25"/>
    <row r="267" spans="1:1" ht="14.45" customHeight="1" x14ac:dyDescent="0.25"/>
    <row r="268" spans="1:1" ht="14.45" customHeight="1" x14ac:dyDescent="0.25"/>
    <row r="269" spans="1:1" ht="14.45" customHeight="1" x14ac:dyDescent="0.25"/>
    <row r="270" spans="1:1" ht="14.45" customHeight="1" x14ac:dyDescent="0.25"/>
    <row r="271" spans="1:1" ht="14.45" customHeight="1" x14ac:dyDescent="0.25"/>
    <row r="272" spans="1:1" ht="14.45" customHeight="1" x14ac:dyDescent="0.25"/>
    <row r="273" ht="14.45" customHeight="1" x14ac:dyDescent="0.25"/>
    <row r="274" ht="14.45" customHeight="1" x14ac:dyDescent="0.25"/>
    <row r="275" ht="14.45" customHeight="1" x14ac:dyDescent="0.25"/>
    <row r="276" ht="14.45" customHeight="1" x14ac:dyDescent="0.25"/>
    <row r="277" ht="14.45" customHeight="1" x14ac:dyDescent="0.25"/>
    <row r="278" ht="14.45" customHeight="1" x14ac:dyDescent="0.25"/>
    <row r="279" ht="14.45" customHeight="1" x14ac:dyDescent="0.25"/>
    <row r="280" ht="14.45" customHeight="1" x14ac:dyDescent="0.25"/>
    <row r="281" ht="14.45" customHeight="1" x14ac:dyDescent="0.25"/>
    <row r="282" ht="14.45" customHeight="1" x14ac:dyDescent="0.25"/>
    <row r="283" ht="14.45" customHeight="1" x14ac:dyDescent="0.25"/>
    <row r="284" ht="14.45" customHeight="1" x14ac:dyDescent="0.25"/>
    <row r="285" ht="14.45" customHeight="1" x14ac:dyDescent="0.25"/>
    <row r="286" ht="14.45" customHeight="1" x14ac:dyDescent="0.25"/>
    <row r="287" ht="14.45" customHeight="1" x14ac:dyDescent="0.25"/>
    <row r="288" ht="14.45" customHeight="1" x14ac:dyDescent="0.25"/>
    <row r="289" ht="14.45" customHeight="1" x14ac:dyDescent="0.25"/>
    <row r="290" ht="14.45" customHeight="1" x14ac:dyDescent="0.25"/>
    <row r="291" ht="14.45" customHeight="1" x14ac:dyDescent="0.25"/>
    <row r="292" ht="14.45" customHeight="1" x14ac:dyDescent="0.25"/>
    <row r="293" ht="14.45" customHeight="1" x14ac:dyDescent="0.25"/>
    <row r="294" ht="14.45" customHeight="1" x14ac:dyDescent="0.25"/>
    <row r="295" ht="14.45" customHeight="1" x14ac:dyDescent="0.25"/>
    <row r="296" ht="14.45" customHeight="1" x14ac:dyDescent="0.25"/>
    <row r="297" ht="14.45" customHeight="1" x14ac:dyDescent="0.25"/>
    <row r="298" ht="14.45" customHeight="1" x14ac:dyDescent="0.25"/>
    <row r="299" ht="14.45" customHeight="1" x14ac:dyDescent="0.25"/>
    <row r="300" ht="14.45" customHeight="1" x14ac:dyDescent="0.25"/>
    <row r="301" ht="14.45" customHeight="1" x14ac:dyDescent="0.25"/>
    <row r="302" ht="14.45" customHeight="1" x14ac:dyDescent="0.25"/>
    <row r="303" ht="14.45" customHeight="1" x14ac:dyDescent="0.25"/>
    <row r="304" ht="14.45" customHeight="1" x14ac:dyDescent="0.25"/>
    <row r="305" ht="14.45" customHeight="1" x14ac:dyDescent="0.25"/>
    <row r="306" ht="14.45" customHeight="1" x14ac:dyDescent="0.25"/>
    <row r="307" ht="14.45" customHeight="1" x14ac:dyDescent="0.25"/>
    <row r="308" ht="14.45" customHeight="1" x14ac:dyDescent="0.25"/>
    <row r="309" ht="14.45" customHeight="1" x14ac:dyDescent="0.25"/>
    <row r="310" ht="14.45" customHeight="1" x14ac:dyDescent="0.25"/>
    <row r="311" ht="14.45" customHeight="1" x14ac:dyDescent="0.25"/>
    <row r="312" ht="14.45" customHeight="1" x14ac:dyDescent="0.25"/>
    <row r="313" ht="14.45" customHeight="1" x14ac:dyDescent="0.25"/>
    <row r="314" ht="14.45" customHeight="1" x14ac:dyDescent="0.25"/>
    <row r="315" ht="14.45" customHeight="1" x14ac:dyDescent="0.25"/>
    <row r="316" ht="14.45" customHeight="1" x14ac:dyDescent="0.25"/>
    <row r="317" ht="14.45" customHeight="1" x14ac:dyDescent="0.25"/>
    <row r="318" ht="14.45" customHeight="1" x14ac:dyDescent="0.25"/>
    <row r="319" ht="14.45" customHeight="1" x14ac:dyDescent="0.25"/>
    <row r="320" ht="14.45" customHeight="1" x14ac:dyDescent="0.25"/>
    <row r="321" ht="14.45" customHeight="1" x14ac:dyDescent="0.25"/>
    <row r="322" ht="14.45" customHeight="1" x14ac:dyDescent="0.25"/>
    <row r="323" ht="14.45" customHeight="1" x14ac:dyDescent="0.25"/>
    <row r="324" ht="14.45" customHeight="1" x14ac:dyDescent="0.25"/>
    <row r="325" ht="14.45" customHeight="1" x14ac:dyDescent="0.25"/>
    <row r="326" ht="14.45" customHeight="1" x14ac:dyDescent="0.25"/>
    <row r="327" ht="14.45" customHeight="1" x14ac:dyDescent="0.25"/>
    <row r="328" ht="14.45" customHeight="1" x14ac:dyDescent="0.25"/>
    <row r="329" ht="14.45" customHeight="1" x14ac:dyDescent="0.25"/>
    <row r="330" ht="14.45" customHeight="1" x14ac:dyDescent="0.25"/>
    <row r="331" ht="14.45" customHeight="1" x14ac:dyDescent="0.25"/>
    <row r="332" ht="14.45" customHeight="1" x14ac:dyDescent="0.25"/>
    <row r="333" ht="14.45" customHeight="1" x14ac:dyDescent="0.25"/>
    <row r="334" ht="14.45" customHeight="1" x14ac:dyDescent="0.25"/>
    <row r="335" ht="14.45" customHeight="1" x14ac:dyDescent="0.25"/>
    <row r="336" ht="14.45" customHeight="1" x14ac:dyDescent="0.25"/>
    <row r="337" ht="14.45" customHeight="1" x14ac:dyDescent="0.25"/>
    <row r="338" ht="14.45" customHeight="1" x14ac:dyDescent="0.25"/>
    <row r="339" ht="14.45" customHeight="1" x14ac:dyDescent="0.25"/>
    <row r="340" ht="14.45" customHeight="1" x14ac:dyDescent="0.25"/>
    <row r="341" ht="14.45" customHeight="1" x14ac:dyDescent="0.25"/>
    <row r="342" ht="14.45" customHeight="1" x14ac:dyDescent="0.25"/>
    <row r="343" ht="14.45" customHeight="1" x14ac:dyDescent="0.25"/>
    <row r="344" ht="14.45" customHeight="1" x14ac:dyDescent="0.25"/>
    <row r="345" ht="14.45" customHeight="1" x14ac:dyDescent="0.25"/>
    <row r="346" ht="14.45" customHeight="1" x14ac:dyDescent="0.25"/>
    <row r="347" ht="14.45" customHeight="1" x14ac:dyDescent="0.25"/>
    <row r="348" ht="14.45" customHeight="1" x14ac:dyDescent="0.25"/>
    <row r="349" ht="14.45" customHeight="1" x14ac:dyDescent="0.25"/>
    <row r="350" ht="14.45" customHeight="1" x14ac:dyDescent="0.25"/>
    <row r="351" ht="14.45" customHeight="1" x14ac:dyDescent="0.25"/>
    <row r="352" ht="14.45" customHeight="1" x14ac:dyDescent="0.25"/>
    <row r="353" ht="14.45" customHeight="1" x14ac:dyDescent="0.25"/>
    <row r="354" ht="14.45" customHeight="1" x14ac:dyDescent="0.25"/>
    <row r="355" ht="14.45" customHeight="1" x14ac:dyDescent="0.25"/>
    <row r="356" ht="14.45" customHeight="1" x14ac:dyDescent="0.25"/>
    <row r="357" ht="14.45" customHeight="1" x14ac:dyDescent="0.25"/>
    <row r="358" ht="14.45" customHeight="1" x14ac:dyDescent="0.25"/>
    <row r="359" ht="14.45" customHeight="1" x14ac:dyDescent="0.25"/>
    <row r="360" ht="14.45" customHeight="1" x14ac:dyDescent="0.25"/>
    <row r="361" ht="14.45" customHeight="1" x14ac:dyDescent="0.25"/>
    <row r="362" ht="14.45" customHeight="1" x14ac:dyDescent="0.25"/>
    <row r="363" ht="14.45" customHeight="1" x14ac:dyDescent="0.25"/>
    <row r="364" ht="14.45" customHeight="1" x14ac:dyDescent="0.25"/>
    <row r="365" ht="14.45" customHeight="1" x14ac:dyDescent="0.25"/>
    <row r="366" ht="14.45" customHeight="1" x14ac:dyDescent="0.25"/>
    <row r="367" ht="14.45" customHeight="1" x14ac:dyDescent="0.25"/>
    <row r="368" ht="14.45" customHeight="1" x14ac:dyDescent="0.25"/>
    <row r="369" ht="14.45" customHeight="1" x14ac:dyDescent="0.25"/>
    <row r="370" ht="14.45" customHeight="1" x14ac:dyDescent="0.25"/>
    <row r="371" ht="14.45" customHeight="1" x14ac:dyDescent="0.25"/>
    <row r="372" ht="14.45" customHeight="1" x14ac:dyDescent="0.25"/>
    <row r="373" ht="14.45" customHeight="1" x14ac:dyDescent="0.25"/>
    <row r="374" ht="14.45" customHeight="1" x14ac:dyDescent="0.25"/>
    <row r="375" ht="14.45" customHeight="1" x14ac:dyDescent="0.25"/>
    <row r="376" ht="14.45" customHeight="1" x14ac:dyDescent="0.25"/>
    <row r="377" ht="14.45" customHeight="1" x14ac:dyDescent="0.25"/>
    <row r="378" ht="14.45" customHeight="1" x14ac:dyDescent="0.25"/>
    <row r="379" ht="14.45" customHeight="1" x14ac:dyDescent="0.25"/>
    <row r="380" ht="14.45" customHeight="1" x14ac:dyDescent="0.25"/>
    <row r="381" ht="14.45" customHeight="1" x14ac:dyDescent="0.25"/>
    <row r="382" ht="14.45" customHeight="1" x14ac:dyDescent="0.25"/>
    <row r="383" ht="14.45" customHeight="1" x14ac:dyDescent="0.25"/>
    <row r="384" ht="14.45" customHeight="1" x14ac:dyDescent="0.25"/>
    <row r="385" ht="14.45" customHeight="1" x14ac:dyDescent="0.25"/>
    <row r="386" ht="14.45" customHeight="1" x14ac:dyDescent="0.25"/>
    <row r="387" ht="14.45" customHeight="1" x14ac:dyDescent="0.25"/>
    <row r="388" ht="14.45" customHeight="1" x14ac:dyDescent="0.25"/>
    <row r="389" ht="14.45" customHeight="1" x14ac:dyDescent="0.25"/>
    <row r="390" ht="14.45" customHeight="1" x14ac:dyDescent="0.25"/>
    <row r="391" ht="14.45" customHeight="1" x14ac:dyDescent="0.25"/>
    <row r="392" ht="14.45" customHeight="1" x14ac:dyDescent="0.25"/>
    <row r="393" ht="14.45" customHeight="1" x14ac:dyDescent="0.25"/>
    <row r="394" ht="14.45" customHeight="1" x14ac:dyDescent="0.25"/>
    <row r="395" ht="14.45" customHeight="1" x14ac:dyDescent="0.25"/>
    <row r="396" ht="14.45" customHeight="1" x14ac:dyDescent="0.25"/>
    <row r="397" ht="14.45" customHeight="1" x14ac:dyDescent="0.25"/>
    <row r="398" ht="14.45" customHeight="1" x14ac:dyDescent="0.25"/>
    <row r="399" ht="14.45" customHeight="1" x14ac:dyDescent="0.25"/>
    <row r="400" ht="14.45" customHeight="1" x14ac:dyDescent="0.25"/>
    <row r="401" ht="14.45" customHeight="1" x14ac:dyDescent="0.25"/>
    <row r="402" ht="14.45" customHeight="1" x14ac:dyDescent="0.25"/>
    <row r="403" ht="14.45" customHeight="1" x14ac:dyDescent="0.25"/>
    <row r="404" ht="14.45" customHeight="1" x14ac:dyDescent="0.25"/>
    <row r="405" ht="14.45" customHeight="1" x14ac:dyDescent="0.25"/>
    <row r="406" ht="14.45" customHeight="1" x14ac:dyDescent="0.25"/>
    <row r="407" ht="14.45" customHeight="1" x14ac:dyDescent="0.25"/>
    <row r="408" ht="14.45" customHeight="1" x14ac:dyDescent="0.25"/>
    <row r="409" ht="14.45" customHeight="1" x14ac:dyDescent="0.25"/>
    <row r="410" ht="14.45" customHeight="1" x14ac:dyDescent="0.25"/>
    <row r="411" ht="14.45" customHeight="1" x14ac:dyDescent="0.25"/>
    <row r="412" ht="14.45" customHeight="1" x14ac:dyDescent="0.25"/>
    <row r="413" ht="14.45" customHeight="1" x14ac:dyDescent="0.25"/>
    <row r="414" ht="14.45" customHeight="1" x14ac:dyDescent="0.25"/>
    <row r="415" ht="14.45" customHeight="1" x14ac:dyDescent="0.25"/>
    <row r="416" ht="14.45" customHeight="1" x14ac:dyDescent="0.25"/>
    <row r="417" ht="14.45" customHeight="1" x14ac:dyDescent="0.25"/>
    <row r="418" ht="14.45" customHeight="1" x14ac:dyDescent="0.25"/>
    <row r="419" ht="14.45" customHeight="1" x14ac:dyDescent="0.25"/>
    <row r="420" ht="14.45" customHeight="1" x14ac:dyDescent="0.25"/>
    <row r="421" ht="14.45" customHeight="1" x14ac:dyDescent="0.25"/>
    <row r="422" ht="14.45" customHeight="1" x14ac:dyDescent="0.25"/>
    <row r="423" ht="14.45" customHeight="1" x14ac:dyDescent="0.25"/>
    <row r="424" ht="14.45" customHeight="1" x14ac:dyDescent="0.25"/>
    <row r="425" ht="14.45" customHeight="1" x14ac:dyDescent="0.25"/>
    <row r="426" ht="14.45" customHeight="1" x14ac:dyDescent="0.25"/>
    <row r="427" ht="14.45" customHeight="1" x14ac:dyDescent="0.25"/>
    <row r="428" ht="14.45" customHeight="1" x14ac:dyDescent="0.25"/>
    <row r="429" ht="14.45" customHeight="1" x14ac:dyDescent="0.25"/>
    <row r="430" ht="14.45" customHeight="1" x14ac:dyDescent="0.25"/>
    <row r="431" ht="14.45" customHeight="1" x14ac:dyDescent="0.25"/>
    <row r="432" ht="14.45" customHeight="1" x14ac:dyDescent="0.25"/>
    <row r="433" ht="14.45" customHeight="1" x14ac:dyDescent="0.25"/>
    <row r="434" ht="14.45" customHeight="1" x14ac:dyDescent="0.25"/>
    <row r="435" ht="14.45" customHeight="1" x14ac:dyDescent="0.25"/>
    <row r="436" ht="14.45" customHeight="1" x14ac:dyDescent="0.25"/>
    <row r="437" ht="14.45" customHeight="1" x14ac:dyDescent="0.25"/>
    <row r="438" ht="14.45" customHeight="1" x14ac:dyDescent="0.25"/>
    <row r="439" ht="14.45" customHeight="1" x14ac:dyDescent="0.25"/>
    <row r="440" ht="14.45" customHeight="1" x14ac:dyDescent="0.25"/>
    <row r="441" ht="14.45" customHeight="1" x14ac:dyDescent="0.25"/>
    <row r="442" ht="14.45" customHeight="1" x14ac:dyDescent="0.25"/>
    <row r="443" ht="14.45" customHeight="1" x14ac:dyDescent="0.25"/>
    <row r="444" ht="14.45" customHeight="1" x14ac:dyDescent="0.25"/>
    <row r="445" ht="14.45" customHeight="1" x14ac:dyDescent="0.25"/>
    <row r="446" ht="14.45" customHeight="1" x14ac:dyDescent="0.25"/>
    <row r="447" ht="14.45" customHeight="1" x14ac:dyDescent="0.25"/>
    <row r="448" ht="14.45" customHeight="1" x14ac:dyDescent="0.25"/>
    <row r="449" ht="14.45" customHeight="1" x14ac:dyDescent="0.25"/>
    <row r="450" ht="14.45" customHeight="1" x14ac:dyDescent="0.25"/>
    <row r="451" ht="14.45" customHeight="1" x14ac:dyDescent="0.25"/>
    <row r="452" ht="14.45" customHeight="1" x14ac:dyDescent="0.25"/>
    <row r="453" ht="14.45" customHeight="1" x14ac:dyDescent="0.25"/>
    <row r="454" ht="14.45" customHeight="1" x14ac:dyDescent="0.25"/>
    <row r="455" ht="14.45" customHeight="1" x14ac:dyDescent="0.25"/>
    <row r="456" ht="14.45" customHeight="1" x14ac:dyDescent="0.25"/>
    <row r="457" ht="14.45" customHeight="1" x14ac:dyDescent="0.25"/>
    <row r="458" ht="14.45" customHeight="1" x14ac:dyDescent="0.25"/>
    <row r="459" ht="14.45" customHeight="1" x14ac:dyDescent="0.25"/>
    <row r="460" ht="14.45" customHeight="1" x14ac:dyDescent="0.25"/>
    <row r="461" ht="14.45" customHeight="1" x14ac:dyDescent="0.25"/>
    <row r="462" ht="14.45" customHeight="1" x14ac:dyDescent="0.25"/>
    <row r="463" ht="14.45" customHeight="1" x14ac:dyDescent="0.25"/>
    <row r="464" ht="14.45" customHeight="1" x14ac:dyDescent="0.25"/>
    <row r="465" ht="14.45" customHeight="1" x14ac:dyDescent="0.25"/>
    <row r="466" ht="14.45" customHeight="1" x14ac:dyDescent="0.25"/>
    <row r="467" ht="14.45" customHeight="1" x14ac:dyDescent="0.25"/>
    <row r="468" ht="14.45" customHeight="1" x14ac:dyDescent="0.25"/>
    <row r="469" ht="14.45" customHeight="1" x14ac:dyDescent="0.25"/>
    <row r="470" ht="14.45" customHeight="1" x14ac:dyDescent="0.25"/>
    <row r="471" ht="14.45" customHeight="1" x14ac:dyDescent="0.25"/>
    <row r="472" ht="14.45" customHeight="1" x14ac:dyDescent="0.25"/>
    <row r="473" ht="14.45" customHeight="1" x14ac:dyDescent="0.25"/>
    <row r="474" ht="14.45" customHeight="1" x14ac:dyDescent="0.25"/>
    <row r="475" ht="14.45" customHeight="1" x14ac:dyDescent="0.25"/>
    <row r="476" ht="14.45" customHeight="1" x14ac:dyDescent="0.25"/>
    <row r="477" ht="14.45" customHeight="1" x14ac:dyDescent="0.25"/>
    <row r="478" ht="14.45" customHeight="1" x14ac:dyDescent="0.25"/>
    <row r="479" ht="14.45" customHeight="1" x14ac:dyDescent="0.25"/>
    <row r="480" ht="14.45" customHeight="1" x14ac:dyDescent="0.25"/>
    <row r="481" ht="14.45" customHeight="1" x14ac:dyDescent="0.25"/>
    <row r="482" ht="14.45" customHeight="1" x14ac:dyDescent="0.25"/>
    <row r="483" ht="14.45" customHeight="1" x14ac:dyDescent="0.25"/>
    <row r="484" ht="14.45" customHeight="1" x14ac:dyDescent="0.25"/>
    <row r="485" ht="14.45" customHeight="1" x14ac:dyDescent="0.25"/>
    <row r="486" ht="14.45" customHeight="1" x14ac:dyDescent="0.25"/>
    <row r="487" ht="14.45" customHeight="1" x14ac:dyDescent="0.25"/>
    <row r="488" ht="14.45" customHeight="1" x14ac:dyDescent="0.25"/>
    <row r="489" ht="14.45" customHeight="1" x14ac:dyDescent="0.25"/>
    <row r="490" ht="14.45" customHeight="1" x14ac:dyDescent="0.25"/>
    <row r="491" ht="14.45" customHeight="1" x14ac:dyDescent="0.25"/>
    <row r="492" ht="14.45" customHeight="1" x14ac:dyDescent="0.25"/>
    <row r="493" ht="14.45" customHeight="1" x14ac:dyDescent="0.25"/>
    <row r="494" ht="14.45" customHeight="1" x14ac:dyDescent="0.25"/>
    <row r="495" ht="14.45" customHeight="1" x14ac:dyDescent="0.25"/>
    <row r="496" ht="14.45" customHeight="1" x14ac:dyDescent="0.25"/>
    <row r="497" ht="14.45" customHeight="1" x14ac:dyDescent="0.25"/>
    <row r="498" ht="14.45" customHeight="1" x14ac:dyDescent="0.25"/>
    <row r="499" ht="14.45" customHeight="1" x14ac:dyDescent="0.25"/>
    <row r="500" ht="14.45" customHeight="1" x14ac:dyDescent="0.25"/>
    <row r="501" ht="14.45" customHeight="1" x14ac:dyDescent="0.25"/>
    <row r="502" ht="14.45" customHeight="1" x14ac:dyDescent="0.25"/>
    <row r="503" ht="14.45" customHeight="1" x14ac:dyDescent="0.25"/>
    <row r="504" ht="14.45" customHeight="1" x14ac:dyDescent="0.25"/>
    <row r="505" ht="14.45" customHeight="1" x14ac:dyDescent="0.25"/>
    <row r="506" ht="14.45" customHeight="1" x14ac:dyDescent="0.25"/>
    <row r="507" ht="14.45" customHeight="1" x14ac:dyDescent="0.25"/>
    <row r="508" ht="14.45" customHeight="1" x14ac:dyDescent="0.25"/>
    <row r="509" ht="14.45" customHeight="1" x14ac:dyDescent="0.25"/>
    <row r="510" ht="14.45" customHeight="1" x14ac:dyDescent="0.25"/>
    <row r="511" ht="14.45" customHeight="1" x14ac:dyDescent="0.25"/>
    <row r="512" ht="14.45" customHeight="1" x14ac:dyDescent="0.25"/>
    <row r="513" ht="14.45" customHeight="1" x14ac:dyDescent="0.25"/>
    <row r="514" ht="14.45" customHeight="1" x14ac:dyDescent="0.25"/>
    <row r="515" ht="14.45" customHeight="1" x14ac:dyDescent="0.25"/>
    <row r="516" ht="14.45" customHeight="1" x14ac:dyDescent="0.25"/>
    <row r="517" ht="14.45" customHeight="1" x14ac:dyDescent="0.25"/>
    <row r="518" ht="14.45" customHeight="1" x14ac:dyDescent="0.25"/>
    <row r="519" ht="14.45" customHeight="1" x14ac:dyDescent="0.25"/>
    <row r="520" ht="14.45" customHeight="1" x14ac:dyDescent="0.25"/>
    <row r="521" ht="14.45" customHeight="1" x14ac:dyDescent="0.25"/>
    <row r="522" ht="14.45" customHeight="1" x14ac:dyDescent="0.25"/>
    <row r="523" ht="14.45" customHeight="1" x14ac:dyDescent="0.25"/>
    <row r="524" ht="14.45" customHeight="1" x14ac:dyDescent="0.25"/>
    <row r="525" ht="14.45" customHeight="1" x14ac:dyDescent="0.25"/>
    <row r="526" ht="14.45" customHeight="1" x14ac:dyDescent="0.25"/>
    <row r="527" ht="14.45" customHeight="1" x14ac:dyDescent="0.25"/>
    <row r="528" ht="14.45" customHeight="1" x14ac:dyDescent="0.25"/>
    <row r="529" ht="14.45" customHeight="1" x14ac:dyDescent="0.25"/>
    <row r="530" ht="14.45" customHeight="1" x14ac:dyDescent="0.25"/>
    <row r="531" ht="14.45" customHeight="1" x14ac:dyDescent="0.25"/>
    <row r="532" ht="14.45" customHeight="1" x14ac:dyDescent="0.25"/>
    <row r="533" ht="14.45" customHeight="1" x14ac:dyDescent="0.25"/>
    <row r="534" ht="14.45" customHeight="1" x14ac:dyDescent="0.25"/>
    <row r="535" ht="14.45" customHeight="1" x14ac:dyDescent="0.25"/>
    <row r="536" ht="14.45" customHeight="1" x14ac:dyDescent="0.25"/>
    <row r="537" ht="14.45" customHeight="1" x14ac:dyDescent="0.25"/>
    <row r="538" ht="14.45" customHeight="1" x14ac:dyDescent="0.25"/>
    <row r="539" ht="14.45" customHeight="1" x14ac:dyDescent="0.25"/>
    <row r="540" ht="14.45" customHeight="1" x14ac:dyDescent="0.25"/>
    <row r="541" ht="14.45" customHeight="1" x14ac:dyDescent="0.25"/>
    <row r="542" ht="14.45" customHeight="1" x14ac:dyDescent="0.25"/>
    <row r="543" ht="14.45" customHeight="1" x14ac:dyDescent="0.25"/>
    <row r="544" ht="14.45" customHeight="1" x14ac:dyDescent="0.25"/>
    <row r="545" ht="14.45" customHeight="1" x14ac:dyDescent="0.25"/>
    <row r="546" ht="14.45" customHeight="1" x14ac:dyDescent="0.25"/>
    <row r="547" ht="14.45" customHeight="1" x14ac:dyDescent="0.25"/>
    <row r="548" ht="14.45" customHeight="1" x14ac:dyDescent="0.25"/>
    <row r="549" ht="14.45" customHeight="1" x14ac:dyDescent="0.25"/>
    <row r="550" ht="14.45" customHeight="1" x14ac:dyDescent="0.25"/>
    <row r="551" ht="14.45" customHeight="1" x14ac:dyDescent="0.25"/>
    <row r="552" ht="14.45" customHeight="1" x14ac:dyDescent="0.25"/>
    <row r="553" ht="14.45" customHeight="1" x14ac:dyDescent="0.25"/>
    <row r="554" ht="14.45" customHeight="1" x14ac:dyDescent="0.25"/>
    <row r="555" ht="14.45" customHeight="1" x14ac:dyDescent="0.25"/>
    <row r="556" ht="14.45" customHeight="1" x14ac:dyDescent="0.25"/>
    <row r="557" ht="14.45" customHeight="1" x14ac:dyDescent="0.25"/>
    <row r="558" ht="14.45" customHeight="1" x14ac:dyDescent="0.25"/>
    <row r="559" ht="14.45" customHeight="1" x14ac:dyDescent="0.25"/>
    <row r="560" ht="14.45" customHeight="1" x14ac:dyDescent="0.25"/>
    <row r="561" ht="14.45" customHeight="1" x14ac:dyDescent="0.25"/>
    <row r="562" ht="14.45" customHeight="1" x14ac:dyDescent="0.25"/>
    <row r="563" ht="14.45" customHeight="1" x14ac:dyDescent="0.25"/>
    <row r="564" ht="14.45" customHeight="1" x14ac:dyDescent="0.25"/>
    <row r="565" ht="14.45" customHeight="1" x14ac:dyDescent="0.25"/>
    <row r="566" ht="14.45" customHeight="1" x14ac:dyDescent="0.25"/>
    <row r="567" ht="14.45" customHeight="1" x14ac:dyDescent="0.25"/>
    <row r="568" ht="14.45" customHeight="1" x14ac:dyDescent="0.25"/>
    <row r="569" ht="14.45" customHeight="1" x14ac:dyDescent="0.25"/>
    <row r="570" ht="14.45" customHeight="1" x14ac:dyDescent="0.25"/>
    <row r="571" ht="14.45" customHeight="1" x14ac:dyDescent="0.25"/>
    <row r="572" ht="14.45" customHeight="1" x14ac:dyDescent="0.25"/>
    <row r="573" ht="14.45" customHeight="1" x14ac:dyDescent="0.25"/>
    <row r="574" ht="14.45" customHeight="1" x14ac:dyDescent="0.25"/>
    <row r="575" ht="14.45" customHeight="1" x14ac:dyDescent="0.25"/>
    <row r="576" ht="14.45" customHeight="1" x14ac:dyDescent="0.25"/>
    <row r="577" ht="14.45" customHeight="1" x14ac:dyDescent="0.25"/>
    <row r="578" ht="14.45" customHeight="1" x14ac:dyDescent="0.25"/>
    <row r="579" ht="14.45" customHeight="1" x14ac:dyDescent="0.25"/>
    <row r="580" ht="14.45" customHeight="1" x14ac:dyDescent="0.25"/>
    <row r="581" ht="14.45" customHeight="1" x14ac:dyDescent="0.25"/>
    <row r="582" ht="14.45" customHeight="1" x14ac:dyDescent="0.25"/>
    <row r="583" ht="14.45" customHeight="1" x14ac:dyDescent="0.25"/>
    <row r="584" ht="14.45" customHeight="1" x14ac:dyDescent="0.25"/>
    <row r="585" ht="14.45" customHeight="1" x14ac:dyDescent="0.25"/>
    <row r="586" ht="14.45" customHeight="1" x14ac:dyDescent="0.25"/>
    <row r="587" ht="14.45" customHeight="1" x14ac:dyDescent="0.25"/>
    <row r="588" ht="14.45" customHeight="1" x14ac:dyDescent="0.25"/>
    <row r="589" ht="14.45" customHeight="1" x14ac:dyDescent="0.25"/>
    <row r="590" ht="14.45" customHeight="1" x14ac:dyDescent="0.25"/>
    <row r="591" ht="14.45" customHeight="1" x14ac:dyDescent="0.25"/>
    <row r="592" ht="14.45" customHeight="1" x14ac:dyDescent="0.25"/>
    <row r="593" ht="14.45" customHeight="1" x14ac:dyDescent="0.25"/>
    <row r="594" ht="14.45" customHeight="1" x14ac:dyDescent="0.25"/>
    <row r="595" ht="14.45" customHeight="1" x14ac:dyDescent="0.25"/>
    <row r="596" ht="14.45" customHeight="1" x14ac:dyDescent="0.25"/>
    <row r="597" ht="14.45" customHeight="1" x14ac:dyDescent="0.25"/>
    <row r="598" ht="14.45" customHeight="1" x14ac:dyDescent="0.25"/>
    <row r="599" ht="14.45" customHeight="1" x14ac:dyDescent="0.25"/>
    <row r="600" ht="14.45" customHeight="1" x14ac:dyDescent="0.25"/>
    <row r="601" ht="14.45" customHeight="1" x14ac:dyDescent="0.25"/>
    <row r="602" ht="14.45" customHeight="1" x14ac:dyDescent="0.25"/>
    <row r="603" ht="14.45" customHeight="1" x14ac:dyDescent="0.25"/>
    <row r="604" ht="14.45" customHeight="1" x14ac:dyDescent="0.25"/>
    <row r="605" ht="14.45" customHeight="1" x14ac:dyDescent="0.25"/>
    <row r="606" ht="14.45" customHeight="1" x14ac:dyDescent="0.25"/>
    <row r="607" ht="14.45" customHeight="1" x14ac:dyDescent="0.25"/>
    <row r="608" ht="14.45" customHeight="1" x14ac:dyDescent="0.25"/>
    <row r="609" ht="14.45" customHeight="1" x14ac:dyDescent="0.25"/>
    <row r="610" ht="14.45" customHeight="1" x14ac:dyDescent="0.25"/>
    <row r="611" ht="14.45" customHeight="1" x14ac:dyDescent="0.25"/>
    <row r="612" ht="14.45" customHeight="1" x14ac:dyDescent="0.25"/>
    <row r="613" ht="14.45" customHeight="1" x14ac:dyDescent="0.25"/>
    <row r="614" ht="14.45" customHeight="1" x14ac:dyDescent="0.25"/>
    <row r="615" ht="14.45" customHeight="1" x14ac:dyDescent="0.25"/>
    <row r="616" ht="14.45" customHeight="1" x14ac:dyDescent="0.25"/>
    <row r="617" ht="14.45" customHeight="1" x14ac:dyDescent="0.25"/>
    <row r="618" ht="14.45" customHeight="1" x14ac:dyDescent="0.25"/>
    <row r="619" ht="14.45" customHeight="1" x14ac:dyDescent="0.25"/>
    <row r="620" ht="14.45" customHeight="1" x14ac:dyDescent="0.25"/>
    <row r="621" ht="14.45" customHeight="1" x14ac:dyDescent="0.25"/>
    <row r="622" ht="14.45" customHeight="1" x14ac:dyDescent="0.25"/>
    <row r="623" ht="14.45" customHeight="1" x14ac:dyDescent="0.25"/>
    <row r="624" ht="14.45" customHeight="1" x14ac:dyDescent="0.25"/>
    <row r="625" ht="14.45" customHeight="1" x14ac:dyDescent="0.25"/>
    <row r="626" ht="14.45" customHeight="1" x14ac:dyDescent="0.25"/>
    <row r="627" ht="14.45" customHeight="1" x14ac:dyDescent="0.25"/>
    <row r="628" ht="14.45" customHeight="1" x14ac:dyDescent="0.25"/>
    <row r="629" ht="14.45" customHeight="1" x14ac:dyDescent="0.25"/>
    <row r="630" ht="14.45" customHeight="1" x14ac:dyDescent="0.25"/>
    <row r="631" ht="14.45" customHeight="1" x14ac:dyDescent="0.25"/>
    <row r="632" ht="14.45" customHeight="1" x14ac:dyDescent="0.25"/>
    <row r="633" ht="14.45" customHeight="1" x14ac:dyDescent="0.25"/>
    <row r="634" ht="14.45" customHeight="1" x14ac:dyDescent="0.25"/>
    <row r="635" ht="14.45" customHeight="1" x14ac:dyDescent="0.25"/>
    <row r="636" ht="14.45" customHeight="1" x14ac:dyDescent="0.25"/>
    <row r="637" ht="14.45" customHeight="1" x14ac:dyDescent="0.25"/>
    <row r="638" ht="14.45" customHeight="1" x14ac:dyDescent="0.25"/>
    <row r="639" ht="14.45" customHeight="1" x14ac:dyDescent="0.25"/>
    <row r="640" ht="14.45" customHeight="1" x14ac:dyDescent="0.25"/>
    <row r="641" ht="14.45" customHeight="1" x14ac:dyDescent="0.25"/>
    <row r="642" ht="14.45" customHeight="1" x14ac:dyDescent="0.25"/>
    <row r="643" ht="14.45" customHeight="1" x14ac:dyDescent="0.25"/>
    <row r="644" ht="14.45" customHeight="1" x14ac:dyDescent="0.25"/>
    <row r="645" ht="14.45" customHeight="1" x14ac:dyDescent="0.25"/>
    <row r="646" ht="14.45" customHeight="1" x14ac:dyDescent="0.25"/>
    <row r="647" ht="14.45" customHeight="1" x14ac:dyDescent="0.25"/>
    <row r="648" ht="14.45" customHeight="1" x14ac:dyDescent="0.25"/>
    <row r="649" ht="14.45" customHeight="1" x14ac:dyDescent="0.25"/>
    <row r="650" ht="14.45" customHeight="1" x14ac:dyDescent="0.25"/>
    <row r="651" ht="14.45" customHeight="1" x14ac:dyDescent="0.25"/>
    <row r="652" ht="14.45" customHeight="1" x14ac:dyDescent="0.25"/>
    <row r="653" ht="14.45" customHeight="1" x14ac:dyDescent="0.25"/>
    <row r="654" ht="14.45" customHeight="1" x14ac:dyDescent="0.25"/>
    <row r="655" ht="14.45" customHeight="1" x14ac:dyDescent="0.25"/>
    <row r="656" ht="14.45" customHeight="1" x14ac:dyDescent="0.25"/>
    <row r="657" ht="14.45" customHeight="1" x14ac:dyDescent="0.25"/>
    <row r="658" ht="14.45" customHeight="1" x14ac:dyDescent="0.25"/>
    <row r="659" ht="14.45" customHeight="1" x14ac:dyDescent="0.25"/>
    <row r="660" ht="14.45" customHeight="1" x14ac:dyDescent="0.25"/>
    <row r="661" ht="14.45" customHeight="1" x14ac:dyDescent="0.25"/>
    <row r="662" ht="14.45" customHeight="1" x14ac:dyDescent="0.25"/>
    <row r="663" ht="14.45" customHeight="1" x14ac:dyDescent="0.25"/>
    <row r="664" ht="14.45" customHeight="1" x14ac:dyDescent="0.25"/>
    <row r="665" ht="14.45" customHeight="1" x14ac:dyDescent="0.25"/>
    <row r="666" ht="14.45" customHeight="1" x14ac:dyDescent="0.25"/>
    <row r="667" ht="14.45" customHeight="1" x14ac:dyDescent="0.25"/>
    <row r="668" ht="14.45" customHeight="1" x14ac:dyDescent="0.25"/>
    <row r="669" ht="14.45" customHeight="1" x14ac:dyDescent="0.25"/>
    <row r="670" ht="14.45" customHeight="1" x14ac:dyDescent="0.25"/>
    <row r="671" ht="14.45" customHeight="1" x14ac:dyDescent="0.25"/>
    <row r="672" ht="14.45" customHeight="1" x14ac:dyDescent="0.25"/>
    <row r="673" ht="14.45" customHeight="1" x14ac:dyDescent="0.25"/>
    <row r="674" ht="14.45" customHeight="1" x14ac:dyDescent="0.25"/>
    <row r="675" ht="14.45" customHeight="1" x14ac:dyDescent="0.25"/>
    <row r="676" ht="14.45" customHeight="1" x14ac:dyDescent="0.25"/>
    <row r="677" ht="14.45" customHeight="1" x14ac:dyDescent="0.25"/>
    <row r="678" ht="14.45" customHeight="1" x14ac:dyDescent="0.25"/>
    <row r="679" ht="14.45" customHeight="1" x14ac:dyDescent="0.25"/>
    <row r="680" ht="14.45" customHeight="1" x14ac:dyDescent="0.25"/>
    <row r="681" ht="14.45" customHeight="1" x14ac:dyDescent="0.25"/>
    <row r="682" ht="14.45" customHeight="1" x14ac:dyDescent="0.25"/>
    <row r="683" ht="14.45" customHeight="1" x14ac:dyDescent="0.25"/>
    <row r="684" ht="14.45" customHeight="1" x14ac:dyDescent="0.25"/>
    <row r="685" ht="14.45" customHeight="1" x14ac:dyDescent="0.25"/>
    <row r="686" ht="14.45" customHeight="1" x14ac:dyDescent="0.25"/>
    <row r="687" ht="14.45" customHeight="1" x14ac:dyDescent="0.25"/>
    <row r="688" ht="14.45" customHeight="1" x14ac:dyDescent="0.25"/>
    <row r="689" ht="14.45" customHeight="1" x14ac:dyDescent="0.25"/>
    <row r="690" ht="14.45" customHeight="1" x14ac:dyDescent="0.25"/>
    <row r="691" ht="14.45" customHeight="1" x14ac:dyDescent="0.25"/>
    <row r="692" ht="14.45" customHeight="1" x14ac:dyDescent="0.25"/>
    <row r="693" ht="14.45" customHeight="1" x14ac:dyDescent="0.25"/>
    <row r="694" ht="14.45" customHeight="1" x14ac:dyDescent="0.25"/>
    <row r="695" ht="14.45" customHeight="1" x14ac:dyDescent="0.25"/>
    <row r="696" ht="14.45" customHeight="1" x14ac:dyDescent="0.25"/>
    <row r="697" ht="14.45" customHeight="1" x14ac:dyDescent="0.25"/>
    <row r="698" ht="14.45" customHeight="1" x14ac:dyDescent="0.25"/>
    <row r="699" ht="14.45" customHeight="1" x14ac:dyDescent="0.25"/>
    <row r="700" ht="14.45" customHeight="1" x14ac:dyDescent="0.25"/>
    <row r="701" ht="14.45" customHeight="1" x14ac:dyDescent="0.25"/>
    <row r="702" ht="14.45" customHeight="1" x14ac:dyDescent="0.25"/>
    <row r="703" ht="14.45" customHeight="1" x14ac:dyDescent="0.25"/>
    <row r="704" ht="14.45" customHeight="1" x14ac:dyDescent="0.25"/>
    <row r="705" ht="14.45" customHeight="1" x14ac:dyDescent="0.25"/>
    <row r="706" ht="14.45" customHeight="1" x14ac:dyDescent="0.25"/>
    <row r="707" ht="14.45" customHeight="1" x14ac:dyDescent="0.25"/>
    <row r="708" ht="14.45" customHeight="1" x14ac:dyDescent="0.25"/>
    <row r="709" ht="14.45" customHeight="1" x14ac:dyDescent="0.25"/>
    <row r="710" ht="14.45" customHeight="1" x14ac:dyDescent="0.25"/>
    <row r="711" ht="14.45" customHeight="1" x14ac:dyDescent="0.25"/>
    <row r="712" ht="14.45" customHeight="1" x14ac:dyDescent="0.25"/>
    <row r="713" ht="14.45" customHeight="1" x14ac:dyDescent="0.25"/>
    <row r="714" ht="14.45" customHeight="1" x14ac:dyDescent="0.25"/>
    <row r="715" ht="14.45" customHeight="1" x14ac:dyDescent="0.25"/>
    <row r="716" ht="14.45" customHeight="1" x14ac:dyDescent="0.25"/>
    <row r="717" ht="14.45" customHeight="1" x14ac:dyDescent="0.25"/>
    <row r="718" ht="14.45" customHeight="1" x14ac:dyDescent="0.25"/>
    <row r="719" ht="14.45" customHeight="1" x14ac:dyDescent="0.25"/>
    <row r="720" ht="14.45" customHeight="1" x14ac:dyDescent="0.25"/>
    <row r="721" ht="14.45" customHeight="1" x14ac:dyDescent="0.25"/>
    <row r="722" ht="14.45" customHeight="1" x14ac:dyDescent="0.25"/>
    <row r="723" ht="14.45" customHeight="1" x14ac:dyDescent="0.25"/>
    <row r="724" ht="14.45" customHeight="1" x14ac:dyDescent="0.25"/>
    <row r="725" ht="14.45" customHeight="1" x14ac:dyDescent="0.25"/>
    <row r="726" ht="14.45" customHeight="1" x14ac:dyDescent="0.25"/>
    <row r="727" ht="14.45" customHeight="1" x14ac:dyDescent="0.25"/>
    <row r="728" ht="14.45" customHeight="1" x14ac:dyDescent="0.25"/>
    <row r="729" ht="14.45" customHeight="1" x14ac:dyDescent="0.25"/>
    <row r="730" ht="14.45" customHeight="1" x14ac:dyDescent="0.25"/>
    <row r="731" ht="14.45" customHeight="1" x14ac:dyDescent="0.25"/>
    <row r="732" ht="14.45" customHeight="1" x14ac:dyDescent="0.25"/>
    <row r="733" ht="14.45" customHeight="1" x14ac:dyDescent="0.25"/>
    <row r="734" ht="14.45" customHeight="1" x14ac:dyDescent="0.25"/>
    <row r="735" ht="14.45" customHeight="1" x14ac:dyDescent="0.25"/>
    <row r="736" ht="14.45" customHeight="1" x14ac:dyDescent="0.25"/>
    <row r="737" ht="14.45" customHeight="1" x14ac:dyDescent="0.25"/>
    <row r="738" ht="14.45" customHeight="1" x14ac:dyDescent="0.25"/>
    <row r="739" ht="14.45" customHeight="1" x14ac:dyDescent="0.25"/>
    <row r="740" ht="14.45" customHeight="1" x14ac:dyDescent="0.25"/>
    <row r="741" ht="14.45" customHeight="1" x14ac:dyDescent="0.25"/>
    <row r="742" ht="14.45" customHeight="1" x14ac:dyDescent="0.25"/>
    <row r="743" ht="14.45" customHeight="1" x14ac:dyDescent="0.25"/>
    <row r="744" ht="14.45" customHeight="1" x14ac:dyDescent="0.25"/>
    <row r="745" ht="14.45" customHeight="1" x14ac:dyDescent="0.25"/>
    <row r="746" ht="14.45" customHeight="1" x14ac:dyDescent="0.25"/>
    <row r="747" ht="14.45" customHeight="1" x14ac:dyDescent="0.25"/>
    <row r="748" ht="14.45" customHeight="1" x14ac:dyDescent="0.25"/>
    <row r="749" ht="14.45" customHeight="1" x14ac:dyDescent="0.25"/>
    <row r="750" ht="14.45" customHeight="1" x14ac:dyDescent="0.25"/>
    <row r="751" ht="14.45" customHeight="1" x14ac:dyDescent="0.25"/>
    <row r="752" ht="14.45" customHeight="1" x14ac:dyDescent="0.25"/>
    <row r="753" ht="14.45" customHeight="1" x14ac:dyDescent="0.25"/>
    <row r="754" ht="14.45" customHeight="1" x14ac:dyDescent="0.25"/>
    <row r="755" ht="14.45" customHeight="1" x14ac:dyDescent="0.25"/>
    <row r="756" ht="14.45" customHeight="1" x14ac:dyDescent="0.25"/>
    <row r="757" ht="14.45" customHeight="1" x14ac:dyDescent="0.25"/>
    <row r="758" ht="14.45" customHeight="1" x14ac:dyDescent="0.25"/>
    <row r="759" ht="14.45" customHeight="1" x14ac:dyDescent="0.25"/>
    <row r="760" ht="14.45" customHeight="1" x14ac:dyDescent="0.25"/>
    <row r="761" ht="14.45" customHeight="1" x14ac:dyDescent="0.25"/>
    <row r="762" ht="14.45" customHeight="1" x14ac:dyDescent="0.25"/>
    <row r="763" ht="14.45" customHeight="1" x14ac:dyDescent="0.25"/>
    <row r="764" ht="14.45" customHeight="1" x14ac:dyDescent="0.25"/>
    <row r="765" ht="14.45" customHeight="1" x14ac:dyDescent="0.25"/>
    <row r="766" ht="14.45" customHeight="1" x14ac:dyDescent="0.25"/>
    <row r="767" ht="14.45" customHeight="1" x14ac:dyDescent="0.25"/>
    <row r="768" ht="14.45" customHeight="1" x14ac:dyDescent="0.25"/>
    <row r="769" ht="14.45" customHeight="1" x14ac:dyDescent="0.25"/>
    <row r="770" ht="14.45" customHeight="1" x14ac:dyDescent="0.25"/>
    <row r="771" ht="14.45" customHeight="1" x14ac:dyDescent="0.25"/>
    <row r="772" ht="14.45" customHeight="1" x14ac:dyDescent="0.25"/>
    <row r="773" ht="14.45" customHeight="1" x14ac:dyDescent="0.25"/>
    <row r="774" ht="14.45" customHeight="1" x14ac:dyDescent="0.25"/>
    <row r="775" ht="14.45" customHeight="1" x14ac:dyDescent="0.25"/>
    <row r="776" ht="14.45" customHeight="1" x14ac:dyDescent="0.25"/>
    <row r="777" ht="14.45" customHeight="1" x14ac:dyDescent="0.25"/>
    <row r="778" ht="14.45" customHeight="1" x14ac:dyDescent="0.25"/>
    <row r="779" ht="14.45" customHeight="1" x14ac:dyDescent="0.25"/>
    <row r="780" ht="14.45" customHeight="1" x14ac:dyDescent="0.25"/>
    <row r="781" ht="14.45" customHeight="1" x14ac:dyDescent="0.25"/>
    <row r="782" ht="14.45" customHeight="1" x14ac:dyDescent="0.25"/>
    <row r="783" ht="14.45" customHeight="1" x14ac:dyDescent="0.25"/>
    <row r="784" ht="14.45" customHeight="1" x14ac:dyDescent="0.25"/>
    <row r="785" ht="14.45" customHeight="1" x14ac:dyDescent="0.25"/>
    <row r="786" ht="14.45" customHeight="1" x14ac:dyDescent="0.25"/>
    <row r="787" ht="14.45" customHeight="1" x14ac:dyDescent="0.25"/>
    <row r="788" ht="14.45" customHeight="1" x14ac:dyDescent="0.25"/>
    <row r="789" ht="14.45" customHeight="1" x14ac:dyDescent="0.25"/>
    <row r="790" ht="14.45" customHeight="1" x14ac:dyDescent="0.25"/>
    <row r="791" ht="14.45" customHeight="1" x14ac:dyDescent="0.25"/>
    <row r="792" ht="14.45" customHeight="1" x14ac:dyDescent="0.25"/>
    <row r="793" ht="14.45" customHeight="1" x14ac:dyDescent="0.25"/>
    <row r="794" ht="14.45" customHeight="1" x14ac:dyDescent="0.25"/>
    <row r="795" ht="14.45" customHeight="1" x14ac:dyDescent="0.25"/>
    <row r="796" ht="14.45" customHeight="1" x14ac:dyDescent="0.25"/>
    <row r="797" ht="14.45" customHeight="1" x14ac:dyDescent="0.25"/>
    <row r="798" ht="14.45" customHeight="1" x14ac:dyDescent="0.25"/>
    <row r="799" ht="14.45" customHeight="1" x14ac:dyDescent="0.25"/>
    <row r="800" ht="14.45" customHeight="1" x14ac:dyDescent="0.25"/>
    <row r="801" ht="14.45" customHeight="1" x14ac:dyDescent="0.25"/>
    <row r="802" ht="14.45" customHeight="1" x14ac:dyDescent="0.25"/>
    <row r="803" ht="14.45" customHeight="1" x14ac:dyDescent="0.25"/>
    <row r="804" ht="14.45" customHeight="1" x14ac:dyDescent="0.25"/>
    <row r="805" ht="14.45" customHeight="1" x14ac:dyDescent="0.25"/>
    <row r="806" ht="14.45" customHeight="1" x14ac:dyDescent="0.25"/>
    <row r="807" ht="14.45" customHeight="1" x14ac:dyDescent="0.25"/>
    <row r="808" ht="14.45" customHeight="1" x14ac:dyDescent="0.25"/>
    <row r="809" ht="14.45" customHeight="1" x14ac:dyDescent="0.25"/>
    <row r="810" ht="14.45" customHeight="1" x14ac:dyDescent="0.25"/>
    <row r="811" ht="14.45" customHeight="1" x14ac:dyDescent="0.25"/>
    <row r="812" ht="14.45" customHeight="1" x14ac:dyDescent="0.25"/>
    <row r="813" ht="14.45" customHeight="1" x14ac:dyDescent="0.25"/>
    <row r="814" ht="14.45" customHeight="1" x14ac:dyDescent="0.25"/>
    <row r="815" ht="14.45" customHeight="1" x14ac:dyDescent="0.25"/>
    <row r="816" ht="14.45" customHeight="1" x14ac:dyDescent="0.25"/>
    <row r="817" ht="14.45" customHeight="1" x14ac:dyDescent="0.25"/>
    <row r="818" ht="14.45" customHeight="1" x14ac:dyDescent="0.25"/>
    <row r="819" ht="14.45" customHeight="1" x14ac:dyDescent="0.25"/>
    <row r="820" ht="14.45" customHeight="1" x14ac:dyDescent="0.25"/>
    <row r="821" ht="14.45" customHeight="1" x14ac:dyDescent="0.25"/>
    <row r="822" ht="14.45" customHeight="1" x14ac:dyDescent="0.25"/>
    <row r="823" ht="14.45" customHeight="1" x14ac:dyDescent="0.25"/>
    <row r="824" ht="14.45" customHeight="1" x14ac:dyDescent="0.25"/>
    <row r="825" ht="14.45" customHeight="1" x14ac:dyDescent="0.25"/>
    <row r="826" ht="14.45" customHeight="1" x14ac:dyDescent="0.25"/>
    <row r="827" ht="14.45" customHeight="1" x14ac:dyDescent="0.25"/>
    <row r="828" ht="14.45" customHeight="1" x14ac:dyDescent="0.25"/>
    <row r="829" ht="14.45" customHeight="1" x14ac:dyDescent="0.25"/>
    <row r="830" ht="14.45" customHeight="1" x14ac:dyDescent="0.25"/>
    <row r="831" ht="14.45" customHeight="1" x14ac:dyDescent="0.25"/>
    <row r="832" ht="14.45" customHeight="1" x14ac:dyDescent="0.25"/>
    <row r="833" ht="14.45" customHeight="1" x14ac:dyDescent="0.25"/>
    <row r="834" ht="14.45" customHeight="1" x14ac:dyDescent="0.25"/>
    <row r="835" ht="14.45" customHeight="1" x14ac:dyDescent="0.25"/>
    <row r="836" ht="14.45" customHeight="1" x14ac:dyDescent="0.25"/>
    <row r="837" ht="14.45" customHeight="1" x14ac:dyDescent="0.25"/>
    <row r="838" ht="14.45" customHeight="1" x14ac:dyDescent="0.25"/>
    <row r="839" ht="14.45" customHeight="1" x14ac:dyDescent="0.25"/>
    <row r="840" ht="14.45" customHeight="1" x14ac:dyDescent="0.25"/>
    <row r="841" ht="14.45" customHeight="1" x14ac:dyDescent="0.25"/>
    <row r="842" ht="14.45" customHeight="1" x14ac:dyDescent="0.25"/>
    <row r="843" ht="14.45" customHeight="1" x14ac:dyDescent="0.25"/>
    <row r="844" ht="14.45" customHeight="1" x14ac:dyDescent="0.25"/>
    <row r="845" ht="14.45" customHeight="1" x14ac:dyDescent="0.25"/>
    <row r="846" ht="14.45" customHeight="1" x14ac:dyDescent="0.25"/>
    <row r="847" ht="14.45" customHeight="1" x14ac:dyDescent="0.25"/>
    <row r="848" ht="14.45" customHeight="1" x14ac:dyDescent="0.25"/>
    <row r="849" ht="14.45" customHeight="1" x14ac:dyDescent="0.25"/>
    <row r="850" ht="14.45" customHeight="1" x14ac:dyDescent="0.25"/>
    <row r="851" ht="14.45" customHeight="1" x14ac:dyDescent="0.25"/>
    <row r="852" ht="14.45" customHeight="1" x14ac:dyDescent="0.25"/>
    <row r="853" ht="14.45" customHeight="1" x14ac:dyDescent="0.25"/>
    <row r="854" ht="14.45" customHeight="1" x14ac:dyDescent="0.25"/>
    <row r="855" ht="14.45" customHeight="1" x14ac:dyDescent="0.25"/>
    <row r="856" ht="14.45" customHeight="1" x14ac:dyDescent="0.25"/>
    <row r="857" ht="14.45" customHeight="1" x14ac:dyDescent="0.25"/>
    <row r="858" ht="14.45" customHeight="1" x14ac:dyDescent="0.25"/>
    <row r="859" ht="14.45" customHeight="1" x14ac:dyDescent="0.25"/>
    <row r="860" ht="14.45" customHeight="1" x14ac:dyDescent="0.25"/>
    <row r="861" ht="14.45" customHeight="1" x14ac:dyDescent="0.25"/>
    <row r="862" ht="14.45" customHeight="1" x14ac:dyDescent="0.25"/>
    <row r="863" ht="14.45" customHeight="1" x14ac:dyDescent="0.25"/>
    <row r="864" ht="14.45" customHeight="1" x14ac:dyDescent="0.25"/>
    <row r="865" ht="14.45" customHeight="1" x14ac:dyDescent="0.25"/>
    <row r="866" ht="14.45" customHeight="1" x14ac:dyDescent="0.25"/>
    <row r="867" ht="14.45" customHeight="1" x14ac:dyDescent="0.25"/>
    <row r="868" ht="14.45" customHeight="1" x14ac:dyDescent="0.25"/>
    <row r="869" ht="14.45" customHeight="1" x14ac:dyDescent="0.25"/>
    <row r="870" ht="14.45" customHeight="1" x14ac:dyDescent="0.25"/>
    <row r="871" ht="14.45" customHeight="1" x14ac:dyDescent="0.25"/>
    <row r="872" ht="14.45" customHeight="1" x14ac:dyDescent="0.25"/>
    <row r="873" ht="14.45" customHeight="1" x14ac:dyDescent="0.25"/>
    <row r="874" ht="14.45" customHeight="1" x14ac:dyDescent="0.25"/>
    <row r="875" ht="14.45" customHeight="1" x14ac:dyDescent="0.25"/>
    <row r="876" ht="14.45" customHeight="1" x14ac:dyDescent="0.25"/>
    <row r="877" ht="14.45" customHeight="1" x14ac:dyDescent="0.25"/>
    <row r="878" ht="14.45" customHeight="1" x14ac:dyDescent="0.25"/>
    <row r="879" ht="14.45" customHeight="1" x14ac:dyDescent="0.25"/>
    <row r="880" ht="14.45" customHeight="1" x14ac:dyDescent="0.25"/>
    <row r="881" ht="14.45" customHeight="1" x14ac:dyDescent="0.25"/>
    <row r="882" ht="14.45" customHeight="1" x14ac:dyDescent="0.25"/>
    <row r="883" ht="14.45" customHeight="1" x14ac:dyDescent="0.25"/>
    <row r="884" ht="14.45" customHeight="1" x14ac:dyDescent="0.25"/>
    <row r="885" ht="14.45" customHeight="1" x14ac:dyDescent="0.25"/>
    <row r="886" ht="14.45" customHeight="1" x14ac:dyDescent="0.25"/>
    <row r="887" ht="14.45" customHeight="1" x14ac:dyDescent="0.25"/>
    <row r="888" ht="14.45" customHeight="1" x14ac:dyDescent="0.25"/>
    <row r="889" ht="14.45" customHeight="1" x14ac:dyDescent="0.25"/>
    <row r="890" ht="14.45" customHeight="1" x14ac:dyDescent="0.25"/>
    <row r="891" ht="14.45" customHeight="1" x14ac:dyDescent="0.25"/>
    <row r="892" ht="14.45" customHeight="1" x14ac:dyDescent="0.25"/>
    <row r="893" ht="14.45" customHeight="1" x14ac:dyDescent="0.25"/>
    <row r="894" ht="14.45" customHeight="1" x14ac:dyDescent="0.25"/>
    <row r="895" ht="14.45" customHeight="1" x14ac:dyDescent="0.25"/>
    <row r="896" ht="14.45" customHeight="1" x14ac:dyDescent="0.25"/>
    <row r="897" ht="14.45" customHeight="1" x14ac:dyDescent="0.25"/>
    <row r="898" ht="14.45" customHeight="1" x14ac:dyDescent="0.25"/>
    <row r="899" ht="14.45" customHeight="1" x14ac:dyDescent="0.25"/>
    <row r="900" ht="14.45" customHeight="1" x14ac:dyDescent="0.25"/>
    <row r="901" ht="14.45" customHeight="1" x14ac:dyDescent="0.25"/>
    <row r="902" ht="14.45" customHeight="1" x14ac:dyDescent="0.25"/>
    <row r="903" ht="14.45" customHeight="1" x14ac:dyDescent="0.25"/>
    <row r="904" ht="14.45" customHeight="1" x14ac:dyDescent="0.25"/>
    <row r="905" ht="14.45" customHeight="1" x14ac:dyDescent="0.25"/>
    <row r="906" ht="14.45" customHeight="1" x14ac:dyDescent="0.25"/>
    <row r="907" ht="14.45" customHeight="1" x14ac:dyDescent="0.25"/>
    <row r="908" ht="14.45" customHeight="1" x14ac:dyDescent="0.25"/>
    <row r="909" ht="14.45" customHeight="1" x14ac:dyDescent="0.25"/>
    <row r="910" ht="14.45" customHeight="1" x14ac:dyDescent="0.25"/>
    <row r="911" ht="14.45" customHeight="1" x14ac:dyDescent="0.25"/>
    <row r="912" ht="14.45" customHeight="1" x14ac:dyDescent="0.25"/>
    <row r="913" ht="14.45" customHeight="1" x14ac:dyDescent="0.25"/>
    <row r="914" ht="14.45" customHeight="1" x14ac:dyDescent="0.25"/>
    <row r="915" ht="14.45" customHeight="1" x14ac:dyDescent="0.25"/>
    <row r="916" ht="14.45" customHeight="1" x14ac:dyDescent="0.25"/>
    <row r="917" ht="14.45" customHeight="1" x14ac:dyDescent="0.25"/>
    <row r="918" ht="14.45" customHeight="1" x14ac:dyDescent="0.25"/>
    <row r="919" ht="14.45" customHeight="1" x14ac:dyDescent="0.25"/>
    <row r="920" ht="14.45" customHeight="1" x14ac:dyDescent="0.25"/>
    <row r="921" ht="14.45" customHeight="1" x14ac:dyDescent="0.25"/>
    <row r="922" ht="14.45" customHeight="1" x14ac:dyDescent="0.25"/>
    <row r="923" ht="14.45" customHeight="1" x14ac:dyDescent="0.25"/>
    <row r="924" ht="14.45" customHeight="1" x14ac:dyDescent="0.25"/>
    <row r="925" ht="14.45" customHeight="1" x14ac:dyDescent="0.25"/>
    <row r="926" ht="14.45" customHeight="1" x14ac:dyDescent="0.25"/>
    <row r="927" ht="14.45" customHeight="1" x14ac:dyDescent="0.25"/>
    <row r="928" ht="14.45" customHeight="1" x14ac:dyDescent="0.25"/>
    <row r="929" ht="14.45" customHeight="1" x14ac:dyDescent="0.25"/>
    <row r="930" ht="14.45" customHeight="1" x14ac:dyDescent="0.25"/>
    <row r="931" ht="14.45" customHeight="1" x14ac:dyDescent="0.25"/>
    <row r="932" ht="14.45" customHeight="1" x14ac:dyDescent="0.25"/>
    <row r="933" ht="14.45" customHeight="1" x14ac:dyDescent="0.25"/>
    <row r="934" ht="14.45" customHeight="1" x14ac:dyDescent="0.25"/>
    <row r="935" ht="14.45" customHeight="1" x14ac:dyDescent="0.25"/>
    <row r="936" ht="14.45" customHeight="1" x14ac:dyDescent="0.25"/>
    <row r="937" ht="14.45" customHeight="1" x14ac:dyDescent="0.25"/>
    <row r="938" ht="14.45" customHeight="1" x14ac:dyDescent="0.25"/>
    <row r="939" ht="14.45" customHeight="1" x14ac:dyDescent="0.25"/>
    <row r="940" ht="14.45" customHeight="1" x14ac:dyDescent="0.25"/>
    <row r="941" ht="14.45" customHeight="1" x14ac:dyDescent="0.25"/>
    <row r="942" ht="14.45" customHeight="1" x14ac:dyDescent="0.25"/>
    <row r="943" ht="14.45" customHeight="1" x14ac:dyDescent="0.25"/>
    <row r="944" ht="14.45" customHeight="1" x14ac:dyDescent="0.25"/>
    <row r="945" ht="14.45" customHeight="1" x14ac:dyDescent="0.25"/>
    <row r="946" ht="14.45" customHeight="1" x14ac:dyDescent="0.25"/>
    <row r="947" ht="14.45" customHeight="1" x14ac:dyDescent="0.25"/>
    <row r="948" ht="14.45" customHeight="1" x14ac:dyDescent="0.25"/>
    <row r="949" ht="14.45" customHeight="1" x14ac:dyDescent="0.25"/>
    <row r="950" ht="14.45" customHeight="1" x14ac:dyDescent="0.25"/>
    <row r="951" ht="14.45" customHeight="1" x14ac:dyDescent="0.25"/>
    <row r="952" ht="14.45" customHeight="1" x14ac:dyDescent="0.25"/>
    <row r="953" ht="14.45" customHeight="1" x14ac:dyDescent="0.25"/>
    <row r="954" ht="14.45" customHeight="1" x14ac:dyDescent="0.25"/>
    <row r="955" ht="14.45" customHeight="1" x14ac:dyDescent="0.25"/>
    <row r="956" ht="14.45" customHeight="1" x14ac:dyDescent="0.25"/>
    <row r="957" ht="14.45" customHeight="1" x14ac:dyDescent="0.25"/>
    <row r="958" ht="14.45" customHeight="1" x14ac:dyDescent="0.25"/>
    <row r="959" ht="14.45" customHeight="1" x14ac:dyDescent="0.25"/>
    <row r="960" ht="14.45" customHeight="1" x14ac:dyDescent="0.25"/>
    <row r="961" ht="14.45" customHeight="1" x14ac:dyDescent="0.25"/>
    <row r="962" ht="14.45" customHeight="1" x14ac:dyDescent="0.25"/>
    <row r="963" ht="14.45" customHeight="1" x14ac:dyDescent="0.25"/>
    <row r="964" ht="14.45" customHeight="1" x14ac:dyDescent="0.25"/>
    <row r="965" ht="14.45" customHeight="1" x14ac:dyDescent="0.25"/>
    <row r="966" ht="14.45" customHeight="1" x14ac:dyDescent="0.25"/>
    <row r="967" ht="14.45" customHeight="1" x14ac:dyDescent="0.25"/>
    <row r="968" ht="14.45" customHeight="1" x14ac:dyDescent="0.25"/>
    <row r="969" ht="14.45" customHeight="1" x14ac:dyDescent="0.25"/>
    <row r="970" ht="14.45" customHeight="1" x14ac:dyDescent="0.25"/>
    <row r="971" ht="14.45" customHeight="1" x14ac:dyDescent="0.25"/>
    <row r="972" ht="14.45" customHeight="1" x14ac:dyDescent="0.25"/>
    <row r="973" ht="14.45" customHeight="1" x14ac:dyDescent="0.25"/>
    <row r="974" ht="14.45" customHeight="1" x14ac:dyDescent="0.25"/>
    <row r="975" ht="14.45" customHeight="1" x14ac:dyDescent="0.25"/>
    <row r="976" ht="14.45" customHeight="1" x14ac:dyDescent="0.25"/>
    <row r="977" ht="14.45" customHeight="1" x14ac:dyDescent="0.25"/>
    <row r="978" ht="14.45" customHeight="1" x14ac:dyDescent="0.25"/>
    <row r="979" ht="14.45" customHeight="1" x14ac:dyDescent="0.25"/>
    <row r="980" ht="14.45" customHeight="1" x14ac:dyDescent="0.25"/>
    <row r="981" ht="14.45" customHeight="1" x14ac:dyDescent="0.25"/>
    <row r="982" ht="14.45" customHeight="1" x14ac:dyDescent="0.25"/>
    <row r="983" ht="14.45" customHeight="1" x14ac:dyDescent="0.25"/>
    <row r="984" ht="14.45" customHeight="1" x14ac:dyDescent="0.25"/>
    <row r="985" ht="14.45" customHeight="1" x14ac:dyDescent="0.25"/>
    <row r="986" ht="14.45" customHeight="1" x14ac:dyDescent="0.25"/>
    <row r="987" ht="14.45" customHeight="1" x14ac:dyDescent="0.25"/>
    <row r="988" ht="14.45" customHeight="1" x14ac:dyDescent="0.25"/>
    <row r="989" ht="14.45" customHeight="1" x14ac:dyDescent="0.25"/>
    <row r="990" ht="14.45" customHeight="1" x14ac:dyDescent="0.25"/>
    <row r="991" ht="14.45" customHeight="1" x14ac:dyDescent="0.25"/>
    <row r="992" ht="14.45" customHeight="1" x14ac:dyDescent="0.25"/>
    <row r="993" ht="14.45" customHeight="1" x14ac:dyDescent="0.25"/>
    <row r="994" ht="14.45" customHeight="1" x14ac:dyDescent="0.25"/>
    <row r="995" ht="14.45" customHeight="1" x14ac:dyDescent="0.25"/>
    <row r="996" ht="14.45" customHeight="1" x14ac:dyDescent="0.25"/>
    <row r="997" ht="14.45" customHeight="1" x14ac:dyDescent="0.25"/>
    <row r="998" ht="14.45" customHeight="1" x14ac:dyDescent="0.25"/>
    <row r="999" ht="14.45" customHeight="1" x14ac:dyDescent="0.25"/>
    <row r="1000" ht="14.45" customHeight="1" x14ac:dyDescent="0.25"/>
    <row r="1001" ht="14.45" customHeight="1" x14ac:dyDescent="0.25"/>
    <row r="1002" ht="14.45" customHeight="1" x14ac:dyDescent="0.25"/>
    <row r="1003" ht="14.45" customHeight="1" x14ac:dyDescent="0.25"/>
    <row r="1004" ht="14.45" customHeight="1" x14ac:dyDescent="0.25"/>
    <row r="1005" ht="14.45" customHeight="1" x14ac:dyDescent="0.25"/>
    <row r="1006" ht="14.45" customHeight="1" x14ac:dyDescent="0.25"/>
    <row r="1007" ht="14.45" customHeight="1" x14ac:dyDescent="0.25"/>
    <row r="1008" ht="14.45" customHeight="1" x14ac:dyDescent="0.25"/>
    <row r="1009" ht="14.45" customHeight="1" x14ac:dyDescent="0.25"/>
    <row r="1010" ht="14.45" customHeight="1" x14ac:dyDescent="0.25"/>
  </sheetData>
  <sheetProtection algorithmName="SHA-512" hashValue="HJnT5uNR8i0YfHoo8Fhj6Gqng2654k+BAF4fYRuBx/WE2XZCpjjlaEvQSKIgQGbFt17eIB7sjySGdVoW/bsiMw==" saltValue="1w1Gqq/ACmlSYQ9lTwFZFA==" spinCount="100000" sheet="1" objects="1" scenarios="1"/>
  <conditionalFormatting sqref="B9:E208 H9:I208">
    <cfRule type="expression" dxfId="45" priority="3">
      <formula>#REF!="Old"</formula>
    </cfRule>
  </conditionalFormatting>
  <conditionalFormatting sqref="E9:E208">
    <cfRule type="expression" dxfId="44" priority="1">
      <formula>#REF!="Old"</formula>
    </cfRule>
    <cfRule type="expression" dxfId="43" priority="4">
      <formula>#REF!="New"</formula>
    </cfRule>
  </conditionalFormatting>
  <dataValidations count="1">
    <dataValidation type="list" allowBlank="1" showInputMessage="1" showErrorMessage="1" sqref="F9:F208" xr:uid="{00000000-0002-0000-0300-000000000000}">
      <formula1>ChartofAccounts</formula1>
    </dataValidation>
  </dataValidations>
  <hyperlinks>
    <hyperlink ref="A2" location="akoontan" display="🅜" xr:uid="{77D3934E-3DB5-4CF4-AC98-512DF6E0CAF3}"/>
  </hyperlinks>
  <pageMargins left="0.7" right="0.7" top="0.75" bottom="0.75" header="0.3" footer="0.3"/>
  <pageSetup paperSize="9" scale="99" fitToHeight="0" orientation="landscape"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0C9B3-50E9-4831-9906-7B4A85650E99}">
  <sheetPr codeName="Sheet25">
    <pageSetUpPr fitToPage="1"/>
  </sheetPr>
  <dimension ref="A1:AW5"/>
  <sheetViews>
    <sheetView showGridLines="0" workbookViewId="0">
      <pane ySplit="5" topLeftCell="A6" activePane="bottomLeft" state="frozen"/>
      <selection activeCell="A2" sqref="A2"/>
      <selection pane="bottomLeft" activeCell="N2" sqref="N2"/>
    </sheetView>
  </sheetViews>
  <sheetFormatPr defaultRowHeight="16.5" x14ac:dyDescent="0.3"/>
  <cols>
    <col min="1" max="1" width="5.7109375" style="190" customWidth="1"/>
    <col min="2" max="2" width="2.7109375" style="192" customWidth="1"/>
    <col min="3" max="3" width="27.85546875" style="190" bestFit="1" customWidth="1"/>
    <col min="4" max="4" width="12.7109375" style="191" customWidth="1"/>
    <col min="5" max="7" width="12.7109375" customWidth="1"/>
    <col min="8" max="8" width="2.7109375" customWidth="1"/>
    <col min="9" max="10" width="8.7109375" customWidth="1"/>
  </cols>
  <sheetData>
    <row r="1" spans="1:49" s="80" customFormat="1" ht="5.0999999999999996" customHeight="1" x14ac:dyDescent="0.25">
      <c r="A1" s="143"/>
      <c r="B1" s="143"/>
      <c r="C1" s="143"/>
      <c r="D1" s="143"/>
      <c r="E1" s="143"/>
      <c r="F1" s="143"/>
      <c r="G1" s="143"/>
      <c r="H1" s="143"/>
      <c r="I1" s="143"/>
      <c r="J1" s="79"/>
      <c r="L1" s="91"/>
      <c r="M1" s="91"/>
      <c r="N1" s="91"/>
      <c r="O1" s="91"/>
      <c r="X1" s="91" t="e">
        <f>#REF!</f>
        <v>#REF!</v>
      </c>
      <c r="AA1" s="91" t="e">
        <f>#REF!</f>
        <v>#REF!</v>
      </c>
      <c r="AD1" s="91" t="e">
        <f>#REF!</f>
        <v>#REF!</v>
      </c>
      <c r="AG1" s="91" t="e">
        <f>#REF!</f>
        <v>#REF!</v>
      </c>
      <c r="AJ1" s="91" t="e">
        <f>#REF!</f>
        <v>#REF!</v>
      </c>
      <c r="AM1" s="91" t="e">
        <f>#REF!</f>
        <v>#REF!</v>
      </c>
      <c r="AN1" s="91" t="e">
        <f>#REF!</f>
        <v>#REF!</v>
      </c>
      <c r="AQ1" s="91" t="e">
        <f>#REF!</f>
        <v>#REF!</v>
      </c>
      <c r="AT1" s="91" t="e">
        <f>#REF!</f>
        <v>#REF!</v>
      </c>
      <c r="AW1" s="91" t="e">
        <f>#REF!</f>
        <v>#REF!</v>
      </c>
    </row>
    <row r="2" spans="1:49" s="259" customFormat="1" ht="24.95" customHeight="1" x14ac:dyDescent="0.25">
      <c r="A2" s="253" t="s">
        <v>258</v>
      </c>
      <c r="B2" s="254" t="s">
        <v>276</v>
      </c>
      <c r="C2" s="254"/>
      <c r="D2" s="254"/>
      <c r="E2" s="254"/>
      <c r="F2" s="254"/>
      <c r="G2" s="254"/>
      <c r="H2" s="254"/>
      <c r="I2" s="254"/>
      <c r="J2" s="254"/>
      <c r="L2" s="278"/>
      <c r="M2" s="278"/>
      <c r="N2" s="278"/>
      <c r="O2" s="278"/>
      <c r="X2" s="278"/>
      <c r="AA2" s="278"/>
      <c r="AD2" s="278"/>
      <c r="AG2" s="278"/>
      <c r="AJ2" s="278"/>
      <c r="AM2" s="278"/>
      <c r="AN2" s="278"/>
      <c r="AQ2" s="278"/>
      <c r="AT2" s="278"/>
      <c r="AW2" s="278"/>
    </row>
    <row r="3" spans="1:49" s="259" customFormat="1" ht="5.0999999999999996" customHeight="1" x14ac:dyDescent="0.25">
      <c r="A3" s="288"/>
      <c r="B3" s="288"/>
      <c r="C3" s="288"/>
      <c r="D3" s="288"/>
      <c r="E3" s="288"/>
      <c r="F3" s="288"/>
      <c r="G3" s="288"/>
      <c r="H3" s="288"/>
      <c r="I3" s="288"/>
      <c r="J3" s="260"/>
      <c r="L3" s="278"/>
      <c r="M3" s="278"/>
      <c r="N3" s="278"/>
      <c r="O3" s="278"/>
      <c r="X3" s="278"/>
      <c r="AA3" s="278"/>
      <c r="AD3" s="278"/>
      <c r="AG3" s="278"/>
      <c r="AJ3" s="278"/>
      <c r="AM3" s="278"/>
      <c r="AN3" s="278"/>
      <c r="AQ3" s="278"/>
      <c r="AT3" s="278"/>
      <c r="AW3" s="278"/>
    </row>
    <row r="4" spans="1:49" s="80" customFormat="1" ht="5.0999999999999996" customHeight="1" x14ac:dyDescent="0.25">
      <c r="A4" s="143"/>
      <c r="B4" s="143"/>
      <c r="C4" s="143"/>
      <c r="D4" s="143"/>
      <c r="E4" s="143"/>
      <c r="F4" s="143"/>
      <c r="G4" s="143"/>
      <c r="H4" s="143"/>
      <c r="I4" s="143"/>
      <c r="J4" s="79"/>
      <c r="L4" s="91"/>
      <c r="M4" s="91"/>
      <c r="N4" s="91"/>
      <c r="O4" s="91"/>
      <c r="X4" s="91"/>
      <c r="AA4" s="91"/>
      <c r="AD4" s="91"/>
      <c r="AG4" s="91"/>
      <c r="AJ4" s="91"/>
      <c r="AM4" s="91"/>
      <c r="AN4" s="91"/>
      <c r="AQ4" s="91"/>
      <c r="AT4" s="91"/>
      <c r="AW4" s="91"/>
    </row>
    <row r="5" spans="1:49" ht="5.0999999999999996" customHeight="1" x14ac:dyDescent="0.25">
      <c r="A5"/>
      <c r="B5"/>
      <c r="C5"/>
      <c r="D5"/>
      <c r="AE5" s="189"/>
      <c r="AF5" s="189"/>
      <c r="AG5" s="189"/>
      <c r="AH5" s="189"/>
      <c r="AI5" s="189"/>
      <c r="AJ5" s="1"/>
    </row>
  </sheetData>
  <sheetProtection algorithmName="SHA-512" hashValue="dKMI2lUz+InOKQ8Csh0QJLXjULAKDcymnRhyPmSx1NPbgLFpGdggsin2P0J5vppv0590AfWInL7qgZDTCn/Xtg==" saltValue="hlEg6UcEqW6CkXLHZY09cQ==" spinCount="100000" sheet="1" objects="1" scenarios="1"/>
  <phoneticPr fontId="41" type="noConversion"/>
  <hyperlinks>
    <hyperlink ref="A2" location="akoontan" display="🅜" xr:uid="{3B1E908D-E691-41CB-A377-89ACDF462E43}"/>
  </hyperlinks>
  <pageMargins left="0.45" right="0.45" top="0.5" bottom="0.5" header="0.3" footer="0.3"/>
  <pageSetup paperSize="9" scale="17" orientation="portrait" horizontalDpi="1200" verticalDpi="1200"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092F7-3F94-41CF-8150-FBFF667A7120}">
  <sheetPr codeName="Sheet26">
    <pageSetUpPr fitToPage="1"/>
  </sheetPr>
  <dimension ref="A1:AW5"/>
  <sheetViews>
    <sheetView showGridLines="0" workbookViewId="0">
      <pane ySplit="5" topLeftCell="A6" activePane="bottomLeft" state="frozen"/>
      <selection activeCell="A2" sqref="A2"/>
      <selection pane="bottomLeft" activeCell="T2" sqref="T2"/>
    </sheetView>
  </sheetViews>
  <sheetFormatPr defaultRowHeight="15" x14ac:dyDescent="0.25"/>
  <cols>
    <col min="1" max="1" width="5.7109375" customWidth="1"/>
    <col min="2" max="2" width="5.5703125" customWidth="1"/>
    <col min="3" max="3" width="12.5703125" customWidth="1"/>
    <col min="4" max="4" width="5.5703125" customWidth="1"/>
    <col min="5" max="5" width="1.5703125" customWidth="1"/>
    <col min="6" max="6" width="5.5703125" customWidth="1"/>
    <col min="7" max="7" width="12.5703125" customWidth="1"/>
    <col min="8" max="8" width="5.5703125" customWidth="1"/>
    <col min="9" max="9" width="1.5703125" customWidth="1"/>
    <col min="10" max="10" width="5.5703125" customWidth="1"/>
    <col min="11" max="11" width="12.5703125" customWidth="1"/>
    <col min="12" max="12" width="5.5703125" customWidth="1"/>
    <col min="13" max="13" width="1.5703125" customWidth="1"/>
    <col min="14" max="14" width="5.5703125" customWidth="1"/>
    <col min="15" max="15" width="12.5703125" customWidth="1"/>
    <col min="16" max="16" width="5.5703125" customWidth="1"/>
    <col min="19" max="19" width="8.7109375" customWidth="1"/>
    <col min="21" max="21" width="9.140625" hidden="1" customWidth="1"/>
    <col min="22" max="22" width="2.85546875" hidden="1" customWidth="1"/>
    <col min="23" max="23" width="22.42578125" hidden="1" customWidth="1"/>
    <col min="24" max="24" width="1.85546875" hidden="1" customWidth="1"/>
    <col min="25" max="25" width="49.85546875" hidden="1" customWidth="1"/>
    <col min="26" max="30" width="16.85546875" hidden="1" customWidth="1"/>
    <col min="31" max="33" width="8.85546875" style="189" hidden="1" customWidth="1"/>
    <col min="34" max="35" width="8.42578125" style="189" hidden="1" customWidth="1"/>
    <col min="36" max="36" width="13.42578125" style="1" hidden="1" customWidth="1"/>
    <col min="37" max="37" width="6.5703125" hidden="1" customWidth="1"/>
    <col min="38" max="38" width="6.28515625" hidden="1" customWidth="1"/>
    <col min="39" max="39" width="4.28515625" customWidth="1"/>
    <col min="40" max="40" width="3.28515625" customWidth="1"/>
    <col min="42" max="42" width="16" customWidth="1"/>
  </cols>
  <sheetData>
    <row r="1" spans="1:49" s="80" customFormat="1" ht="5.0999999999999996" customHeight="1" x14ac:dyDescent="0.25">
      <c r="A1" s="143"/>
      <c r="B1" s="143"/>
      <c r="C1" s="143"/>
      <c r="D1" s="143"/>
      <c r="E1" s="143"/>
      <c r="F1" s="143"/>
      <c r="G1" s="143"/>
      <c r="H1" s="143"/>
      <c r="I1" s="143"/>
      <c r="J1" s="79"/>
      <c r="L1" s="91"/>
      <c r="M1" s="91"/>
      <c r="N1" s="91"/>
      <c r="O1" s="91"/>
      <c r="X1" s="91" t="e">
        <f>#REF!</f>
        <v>#REF!</v>
      </c>
      <c r="AA1" s="91" t="e">
        <f>#REF!</f>
        <v>#REF!</v>
      </c>
      <c r="AD1" s="91" t="e">
        <f>#REF!</f>
        <v>#REF!</v>
      </c>
      <c r="AG1" s="91" t="e">
        <f>#REF!</f>
        <v>#REF!</v>
      </c>
      <c r="AJ1" s="91" t="e">
        <f>#REF!</f>
        <v>#REF!</v>
      </c>
      <c r="AM1" s="91" t="e">
        <f>#REF!</f>
        <v>#REF!</v>
      </c>
      <c r="AN1" s="91" t="e">
        <f>#REF!</f>
        <v>#REF!</v>
      </c>
      <c r="AQ1" s="91" t="e">
        <f>#REF!</f>
        <v>#REF!</v>
      </c>
      <c r="AT1" s="91" t="e">
        <f>#REF!</f>
        <v>#REF!</v>
      </c>
      <c r="AW1" s="91" t="e">
        <f>#REF!</f>
        <v>#REF!</v>
      </c>
    </row>
    <row r="2" spans="1:49" s="259" customFormat="1" ht="24.95" customHeight="1" x14ac:dyDescent="0.25">
      <c r="A2" s="253" t="s">
        <v>258</v>
      </c>
      <c r="B2" s="254" t="s">
        <v>276</v>
      </c>
      <c r="C2" s="254"/>
      <c r="D2" s="254"/>
      <c r="E2" s="254"/>
      <c r="F2" s="254"/>
      <c r="G2" s="254"/>
      <c r="H2" s="254"/>
      <c r="I2" s="254"/>
      <c r="J2" s="254"/>
      <c r="L2" s="278"/>
      <c r="M2" s="278"/>
      <c r="N2" s="278"/>
      <c r="O2" s="278"/>
      <c r="X2" s="278"/>
      <c r="AA2" s="278"/>
      <c r="AD2" s="278"/>
      <c r="AG2" s="278"/>
      <c r="AJ2" s="278"/>
      <c r="AM2" s="278"/>
      <c r="AN2" s="278"/>
      <c r="AQ2" s="278"/>
      <c r="AT2" s="278"/>
      <c r="AW2" s="278"/>
    </row>
    <row r="3" spans="1:49" s="259" customFormat="1" ht="5.0999999999999996" customHeight="1" x14ac:dyDescent="0.25">
      <c r="A3" s="288"/>
      <c r="B3" s="288"/>
      <c r="C3" s="288"/>
      <c r="D3" s="288"/>
      <c r="E3" s="288"/>
      <c r="F3" s="288"/>
      <c r="G3" s="288"/>
      <c r="H3" s="288"/>
      <c r="I3" s="288"/>
      <c r="J3" s="260"/>
      <c r="L3" s="278"/>
      <c r="M3" s="278"/>
      <c r="N3" s="278"/>
      <c r="O3" s="278"/>
      <c r="X3" s="278"/>
      <c r="AA3" s="278"/>
      <c r="AD3" s="278"/>
      <c r="AG3" s="278"/>
      <c r="AJ3" s="278"/>
      <c r="AM3" s="278"/>
      <c r="AN3" s="278"/>
      <c r="AQ3" s="278"/>
      <c r="AT3" s="278"/>
      <c r="AW3" s="278"/>
    </row>
    <row r="4" spans="1:49" s="80" customFormat="1" ht="5.0999999999999996" customHeight="1" x14ac:dyDescent="0.25">
      <c r="A4" s="143"/>
      <c r="B4" s="143"/>
      <c r="C4" s="143"/>
      <c r="D4" s="143"/>
      <c r="E4" s="143"/>
      <c r="F4" s="143"/>
      <c r="G4" s="143"/>
      <c r="H4" s="143"/>
      <c r="I4" s="143"/>
      <c r="J4" s="79"/>
      <c r="L4" s="91"/>
      <c r="M4" s="91"/>
      <c r="N4" s="91"/>
      <c r="O4" s="91"/>
      <c r="X4" s="91"/>
      <c r="AA4" s="91"/>
      <c r="AD4" s="91"/>
      <c r="AG4" s="91"/>
      <c r="AJ4" s="91"/>
      <c r="AM4" s="91"/>
      <c r="AN4" s="91"/>
      <c r="AQ4" s="91"/>
      <c r="AT4" s="91"/>
      <c r="AW4" s="91"/>
    </row>
    <row r="5" spans="1:49" ht="5.0999999999999996" customHeight="1" x14ac:dyDescent="0.25"/>
  </sheetData>
  <sheetProtection algorithmName="SHA-512" hashValue="RN7qNIQs8nh13ACdAoEIGcd1gYWQQBK+yP0ervZKYRmj6bktiyvEYCm2svy4b2ppkLyoHTCoNbp4qsppgm9tmQ==" saltValue="8mhsN3scwsuQExrsF8NZew==" spinCount="100000" sheet="1" objects="1" scenarios="1"/>
  <hyperlinks>
    <hyperlink ref="A2" location="akoontan" display="🅜" xr:uid="{5BD3F01C-73CC-4BDC-9FB9-97516BC9221C}"/>
  </hyperlinks>
  <printOptions horizontalCentered="1"/>
  <pageMargins left="0.3" right="0.3" top="0.3" bottom="0.3" header="0.3" footer="0.3"/>
  <pageSetup paperSize="9" scale="98"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E2587-89B8-4976-A103-7B0C64CA4B7E}">
  <sheetPr codeName="Sheet38">
    <pageSetUpPr fitToPage="1"/>
  </sheetPr>
  <dimension ref="A1:AZ5"/>
  <sheetViews>
    <sheetView showGridLines="0" workbookViewId="0">
      <pane ySplit="5" topLeftCell="A6" activePane="bottomLeft" state="frozen"/>
      <selection activeCell="A2" sqref="A2"/>
      <selection pane="bottomLeft" activeCell="H2" sqref="H2"/>
    </sheetView>
  </sheetViews>
  <sheetFormatPr defaultRowHeight="15" x14ac:dyDescent="0.25"/>
  <cols>
    <col min="1" max="1" width="5.7109375" customWidth="1"/>
    <col min="2" max="2" width="44.85546875" customWidth="1"/>
    <col min="3" max="3" width="17.7109375" customWidth="1"/>
    <col min="4" max="4" width="17.7109375" style="71" customWidth="1"/>
    <col min="5" max="5" width="17.7109375" customWidth="1"/>
    <col min="8" max="8" width="20.7109375" bestFit="1" customWidth="1"/>
  </cols>
  <sheetData>
    <row r="1" spans="1:52" s="80" customFormat="1" ht="5.0999999999999996" customHeight="1" x14ac:dyDescent="0.25">
      <c r="A1" s="143"/>
      <c r="B1" s="79"/>
      <c r="C1" s="79"/>
      <c r="D1" s="91"/>
      <c r="E1" s="91"/>
      <c r="F1" s="91"/>
      <c r="G1" s="91"/>
      <c r="H1" s="91"/>
      <c r="S1" s="91" t="e">
        <f>#REF!</f>
        <v>#REF!</v>
      </c>
      <c r="V1" s="91" t="e">
        <f>#REF!</f>
        <v>#REF!</v>
      </c>
      <c r="Y1" s="91" t="e">
        <f>#REF!</f>
        <v>#REF!</v>
      </c>
      <c r="AB1" s="91" t="e">
        <f>#REF!</f>
        <v>#REF!</v>
      </c>
      <c r="AE1" s="91" t="e">
        <f>#REF!</f>
        <v>#REF!</v>
      </c>
      <c r="AH1" s="91" t="e">
        <f>#REF!</f>
        <v>#REF!</v>
      </c>
      <c r="AK1" s="91" t="e">
        <f>#REF!</f>
        <v>#REF!</v>
      </c>
      <c r="AN1" s="91" t="e">
        <f>#REF!</f>
        <v>#REF!</v>
      </c>
      <c r="AQ1" s="91" t="e">
        <f>#REF!</f>
        <v>#REF!</v>
      </c>
      <c r="AT1" s="91" t="e">
        <f>#REF!</f>
        <v>#REF!</v>
      </c>
      <c r="AW1" s="91" t="e">
        <f>#REF!</f>
        <v>#REF!</v>
      </c>
      <c r="AZ1" s="91" t="e">
        <f>#REF!</f>
        <v>#REF!</v>
      </c>
    </row>
    <row r="2" spans="1:52" s="259" customFormat="1" ht="24.95" customHeight="1" x14ac:dyDescent="0.25">
      <c r="A2" s="253" t="s">
        <v>258</v>
      </c>
      <c r="B2" s="254" t="s">
        <v>963</v>
      </c>
      <c r="C2" s="254"/>
      <c r="D2" s="278"/>
      <c r="E2" s="278"/>
      <c r="F2" s="278"/>
      <c r="G2" s="278"/>
      <c r="H2" s="278"/>
      <c r="S2" s="278"/>
      <c r="V2" s="278"/>
      <c r="Y2" s="278"/>
      <c r="AB2" s="278"/>
      <c r="AE2" s="278"/>
      <c r="AH2" s="278"/>
      <c r="AK2" s="278"/>
      <c r="AN2" s="278"/>
      <c r="AQ2" s="278"/>
      <c r="AT2" s="278"/>
      <c r="AW2" s="278"/>
      <c r="AZ2" s="278"/>
    </row>
    <row r="3" spans="1:52" s="259" customFormat="1" ht="5.0999999999999996" customHeight="1" x14ac:dyDescent="0.25">
      <c r="A3" s="288"/>
      <c r="B3" s="260"/>
      <c r="C3" s="260"/>
      <c r="D3" s="278"/>
      <c r="E3" s="278"/>
      <c r="F3" s="278"/>
      <c r="G3" s="278"/>
      <c r="H3" s="278"/>
      <c r="S3" s="278"/>
      <c r="V3" s="278"/>
      <c r="Y3" s="278"/>
      <c r="AB3" s="278"/>
      <c r="AE3" s="278"/>
      <c r="AH3" s="278"/>
      <c r="AK3" s="278"/>
      <c r="AN3" s="278"/>
      <c r="AQ3" s="278"/>
      <c r="AT3" s="278"/>
      <c r="AW3" s="278"/>
      <c r="AZ3" s="278"/>
    </row>
    <row r="4" spans="1:52" s="80" customFormat="1" ht="5.0999999999999996" customHeight="1" x14ac:dyDescent="0.25">
      <c r="A4" s="143"/>
      <c r="B4" s="79"/>
      <c r="C4" s="79"/>
      <c r="D4" s="91"/>
      <c r="E4" s="91"/>
      <c r="F4" s="91"/>
      <c r="G4" s="91"/>
      <c r="H4" s="91"/>
      <c r="S4" s="91"/>
      <c r="V4" s="91"/>
      <c r="Y4" s="91"/>
      <c r="AB4" s="91"/>
      <c r="AE4" s="91"/>
      <c r="AH4" s="91"/>
      <c r="AK4" s="91"/>
      <c r="AN4" s="91"/>
      <c r="AQ4" s="91"/>
      <c r="AT4" s="91"/>
      <c r="AW4" s="91"/>
      <c r="AZ4" s="91"/>
    </row>
    <row r="5" spans="1:52" ht="5.0999999999999996" customHeight="1" x14ac:dyDescent="0.25"/>
  </sheetData>
  <sheetProtection algorithmName="SHA-512" hashValue="+LV2ZTlr+BANkbZIEVypgthXzIuWRvSf7vOhKSUiZECRLBNlJjjqRDdeWohdOxvuju2EYkmI3c63GaYHpVZJpw==" saltValue="JqotsEtjonjQsBDELy/5Hg==" spinCount="100000" sheet="1" objects="1" scenarios="1"/>
  <hyperlinks>
    <hyperlink ref="A2" location="akoontan" display="🅜" xr:uid="{40658BA5-35C9-4E10-9FC9-6AF44F43A3E4}"/>
  </hyperlinks>
  <pageMargins left="0.45" right="0.45" top="0.5" bottom="0.5" header="0.3" footer="0.3"/>
  <pageSetup scale="18" orientation="portrait" horizontalDpi="1200" verticalDpi="1200"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A7B7F-DD7C-416A-A87B-D5E348B73DB0}">
  <sheetPr codeName="Sheet39">
    <pageSetUpPr fitToPage="1"/>
  </sheetPr>
  <dimension ref="A1:AZ5"/>
  <sheetViews>
    <sheetView showGridLines="0" workbookViewId="0">
      <pane ySplit="5" topLeftCell="A6" activePane="bottomLeft" state="frozen"/>
      <selection activeCell="A2" sqref="A2"/>
      <selection pane="bottomLeft" activeCell="H2" sqref="H2"/>
    </sheetView>
  </sheetViews>
  <sheetFormatPr defaultRowHeight="15" x14ac:dyDescent="0.25"/>
  <cols>
    <col min="1" max="1" width="5.7109375" customWidth="1"/>
    <col min="2" max="2" width="45.42578125" customWidth="1"/>
    <col min="3" max="3" width="17.7109375" customWidth="1"/>
    <col min="4" max="4" width="8.7109375" customWidth="1"/>
    <col min="5" max="5" width="17.7109375" style="71" customWidth="1"/>
    <col min="6" max="6" width="8.7109375" customWidth="1"/>
    <col min="8" max="8" width="20.7109375" bestFit="1" customWidth="1"/>
  </cols>
  <sheetData>
    <row r="1" spans="1:52" s="80" customFormat="1" ht="5.0999999999999996" customHeight="1" x14ac:dyDescent="0.25">
      <c r="A1" s="143"/>
      <c r="B1" s="79"/>
      <c r="C1" s="79"/>
      <c r="D1" s="79"/>
      <c r="E1" s="91"/>
      <c r="F1" s="91"/>
      <c r="G1" s="91"/>
      <c r="H1" s="91"/>
      <c r="S1" s="91" t="e">
        <f>#REF!</f>
        <v>#REF!</v>
      </c>
      <c r="V1" s="91" t="e">
        <f>#REF!</f>
        <v>#REF!</v>
      </c>
      <c r="Y1" s="91" t="e">
        <f>#REF!</f>
        <v>#REF!</v>
      </c>
      <c r="AB1" s="91" t="e">
        <f>#REF!</f>
        <v>#REF!</v>
      </c>
      <c r="AE1" s="91" t="e">
        <f>#REF!</f>
        <v>#REF!</v>
      </c>
      <c r="AH1" s="91" t="e">
        <f>#REF!</f>
        <v>#REF!</v>
      </c>
      <c r="AK1" s="91" t="e">
        <f>#REF!</f>
        <v>#REF!</v>
      </c>
      <c r="AN1" s="91" t="e">
        <f>#REF!</f>
        <v>#REF!</v>
      </c>
      <c r="AQ1" s="91" t="e">
        <f>#REF!</f>
        <v>#REF!</v>
      </c>
      <c r="AT1" s="91" t="e">
        <f>#REF!</f>
        <v>#REF!</v>
      </c>
      <c r="AW1" s="91" t="e">
        <f>#REF!</f>
        <v>#REF!</v>
      </c>
      <c r="AZ1" s="91" t="e">
        <f>#REF!</f>
        <v>#REF!</v>
      </c>
    </row>
    <row r="2" spans="1:52" s="259" customFormat="1" ht="24.95" customHeight="1" x14ac:dyDescent="0.25">
      <c r="A2" s="253" t="s">
        <v>258</v>
      </c>
      <c r="B2" s="254" t="s">
        <v>275</v>
      </c>
      <c r="C2" s="254"/>
      <c r="D2" s="254"/>
      <c r="E2" s="278"/>
      <c r="F2" s="278"/>
      <c r="G2" s="278"/>
      <c r="H2" s="278"/>
      <c r="S2" s="278"/>
      <c r="V2" s="278"/>
      <c r="Y2" s="278"/>
      <c r="AB2" s="278"/>
      <c r="AE2" s="278"/>
      <c r="AH2" s="278"/>
      <c r="AK2" s="278"/>
      <c r="AN2" s="278"/>
      <c r="AQ2" s="278"/>
      <c r="AT2" s="278"/>
      <c r="AW2" s="278"/>
      <c r="AZ2" s="278"/>
    </row>
    <row r="3" spans="1:52" s="259" customFormat="1" ht="5.0999999999999996" customHeight="1" x14ac:dyDescent="0.25">
      <c r="A3" s="288"/>
      <c r="B3" s="260"/>
      <c r="C3" s="260"/>
      <c r="D3" s="260"/>
      <c r="E3" s="278"/>
      <c r="F3" s="278"/>
      <c r="G3" s="278"/>
      <c r="H3" s="278"/>
      <c r="S3" s="278"/>
      <c r="V3" s="278"/>
      <c r="Y3" s="278"/>
      <c r="AB3" s="278"/>
      <c r="AE3" s="278"/>
      <c r="AH3" s="278"/>
      <c r="AK3" s="278"/>
      <c r="AN3" s="278"/>
      <c r="AQ3" s="278"/>
      <c r="AT3" s="278"/>
      <c r="AW3" s="278"/>
      <c r="AZ3" s="278"/>
    </row>
    <row r="4" spans="1:52" s="80" customFormat="1" ht="5.0999999999999996" customHeight="1" x14ac:dyDescent="0.25">
      <c r="A4" s="143"/>
      <c r="B4" s="79"/>
      <c r="C4" s="79"/>
      <c r="D4" s="79"/>
      <c r="E4" s="91"/>
      <c r="F4" s="91"/>
      <c r="G4" s="91"/>
      <c r="H4" s="91"/>
      <c r="S4" s="91"/>
      <c r="V4" s="91"/>
      <c r="Y4" s="91"/>
      <c r="AB4" s="91"/>
      <c r="AE4" s="91"/>
      <c r="AH4" s="91"/>
      <c r="AK4" s="91"/>
      <c r="AN4" s="91"/>
      <c r="AQ4" s="91"/>
      <c r="AT4" s="91"/>
      <c r="AW4" s="91"/>
      <c r="AZ4" s="91"/>
    </row>
    <row r="5" spans="1:52" ht="5.0999999999999996" customHeight="1" x14ac:dyDescent="0.25"/>
  </sheetData>
  <sheetProtection algorithmName="SHA-512" hashValue="CTY0mwdx/fLYQxnebuhJXVPT1SrW6T99qcm805bALrQ6/Vuw6l5AVU/GaH3ymeha/ymozGQjmTfAOvakUGgkMg==" saltValue="P3rjG/ZTWQOQMxI3PEAlVg==" spinCount="100000" sheet="1" objects="1" scenarios="1"/>
  <hyperlinks>
    <hyperlink ref="A2" location="akoontan" display="🅜" xr:uid="{08717EAB-B21B-4A63-9E46-9495EC774407}"/>
  </hyperlinks>
  <pageMargins left="0.45" right="0.45" top="0.5" bottom="0.5" header="0.3" footer="0.3"/>
  <pageSetup scale="18" orientation="portrait" horizontalDpi="1200" verticalDpi="1200"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32138-EE09-42ED-BA17-C32CA8ED6DF5}">
  <sheetPr codeName="Sheet59">
    <pageSetUpPr fitToPage="1"/>
  </sheetPr>
  <dimension ref="A1:L7"/>
  <sheetViews>
    <sheetView showGridLines="0" workbookViewId="0">
      <pane ySplit="7" topLeftCell="A8" activePane="bottomLeft" state="frozen"/>
      <selection activeCell="A2" sqref="A2"/>
      <selection pane="bottomLeft" activeCell="I2" sqref="I2"/>
    </sheetView>
  </sheetViews>
  <sheetFormatPr defaultColWidth="9.140625" defaultRowHeight="15" x14ac:dyDescent="0.25"/>
  <cols>
    <col min="1" max="2" width="5.7109375" style="142" customWidth="1"/>
    <col min="3" max="3" width="42" style="1" customWidth="1"/>
    <col min="4" max="10" width="15.7109375" style="1" customWidth="1"/>
    <col min="11" max="11" width="9.140625" style="1"/>
    <col min="12" max="12" width="15.42578125" style="142" hidden="1" customWidth="1"/>
    <col min="13" max="16384" width="9.140625" style="1"/>
  </cols>
  <sheetData>
    <row r="1" spans="1:12" s="96" customFormat="1" ht="5.0999999999999996" customHeight="1" x14ac:dyDescent="0.25">
      <c r="A1" s="141"/>
      <c r="B1" s="141"/>
      <c r="C1" s="107"/>
      <c r="E1" s="101"/>
      <c r="F1" s="97"/>
      <c r="L1" s="141"/>
    </row>
    <row r="2" spans="1:12" s="257" customFormat="1" ht="24.95" customHeight="1" x14ac:dyDescent="0.25">
      <c r="A2" s="253" t="s">
        <v>258</v>
      </c>
      <c r="B2" s="253"/>
      <c r="C2" s="254" t="s">
        <v>340</v>
      </c>
      <c r="D2" s="272"/>
      <c r="E2" s="273"/>
      <c r="F2" s="272"/>
      <c r="L2" s="274"/>
    </row>
    <row r="3" spans="1:12" s="257" customFormat="1" ht="5.0999999999999996" customHeight="1" x14ac:dyDescent="0.25">
      <c r="A3" s="274"/>
      <c r="B3" s="274"/>
      <c r="C3" s="275"/>
      <c r="E3" s="262"/>
      <c r="F3" s="256"/>
      <c r="L3" s="274"/>
    </row>
    <row r="4" spans="1:12" s="77" customFormat="1" ht="5.0999999999999996" customHeight="1" x14ac:dyDescent="0.25">
      <c r="A4" s="141"/>
      <c r="B4" s="141"/>
      <c r="C4" s="92"/>
      <c r="E4" s="82"/>
      <c r="F4" s="78"/>
      <c r="L4" s="141"/>
    </row>
    <row r="5" spans="1:12" ht="5.0999999999999996" customHeight="1" x14ac:dyDescent="0.25"/>
    <row r="6" spans="1:12" x14ac:dyDescent="0.25">
      <c r="A6" s="142">
        <f>IF(D6="Ya",1,0)</f>
        <v>1</v>
      </c>
      <c r="C6" s="401" t="s">
        <v>287</v>
      </c>
      <c r="D6" s="58" t="s">
        <v>102</v>
      </c>
      <c r="E6" s="402" t="s">
        <v>290</v>
      </c>
      <c r="F6" s="114">
        <v>43466</v>
      </c>
      <c r="G6" s="402" t="s">
        <v>291</v>
      </c>
      <c r="H6" s="114">
        <v>43800</v>
      </c>
      <c r="I6" s="402" t="s">
        <v>388</v>
      </c>
      <c r="J6" s="113" t="s">
        <v>357</v>
      </c>
    </row>
    <row r="7" spans="1:12" ht="5.0999999999999996" customHeight="1" x14ac:dyDescent="0.25"/>
  </sheetData>
  <sheetProtection algorithmName="SHA-512" hashValue="smeWfrypXatfscPpdUgBWJbpf1DKRVOxoVQJ4m/Aq1CioH5H/m3RGzhQAbF+vnnGIwG1K+WCZd1dZEqEWTT4Vw==" saltValue="vL6VZ2PAexEkOPmCmEZHzQ==" spinCount="100000" sheet="1" objects="1" scenarios="1"/>
  <dataValidations count="3">
    <dataValidation type="list" allowBlank="1" showInputMessage="1" showErrorMessage="1" sqref="D6" xr:uid="{5688A200-6EC5-4BC2-864D-AE55218EA80D}">
      <formula1>"Ya, Tidak"</formula1>
    </dataValidation>
    <dataValidation type="list" allowBlank="1" showInputMessage="1" showErrorMessage="1" sqref="J6" xr:uid="{7A485522-4960-4E36-ABA2-B6889E02F279}">
      <formula1>DaftarCabang</formula1>
    </dataValidation>
    <dataValidation type="list" allowBlank="1" showInputMessage="1" showErrorMessage="1" sqref="F6 H6" xr:uid="{5100B731-6133-4AFA-BE82-13E8F79F5FEF}">
      <formula1>#REF!</formula1>
    </dataValidation>
  </dataValidations>
  <hyperlinks>
    <hyperlink ref="A2" location="akoontan" display="🅜" xr:uid="{FF358005-8490-42CF-A73F-938B0BB551ED}"/>
  </hyperlinks>
  <pageMargins left="0.45" right="0.45" top="0.5" bottom="0.5" header="0.3" footer="0.3"/>
  <pageSetup paperSize="9" fitToHeight="0" orientation="portrait" horizontalDpi="1200" verticalDpi="1200"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8E0DB-E915-4B8F-BAE8-451AE1FA4453}">
  <sheetPr codeName="Sheet60"/>
  <dimension ref="A1:L7"/>
  <sheetViews>
    <sheetView showGridLines="0" workbookViewId="0">
      <pane ySplit="7" topLeftCell="A8" activePane="bottomLeft" state="frozen"/>
      <selection activeCell="A2" sqref="A2"/>
      <selection pane="bottomLeft" activeCell="I2" sqref="I2"/>
    </sheetView>
  </sheetViews>
  <sheetFormatPr defaultColWidth="9.140625" defaultRowHeight="15" x14ac:dyDescent="0.25"/>
  <cols>
    <col min="1" max="2" width="5.7109375" style="142" customWidth="1"/>
    <col min="3" max="3" width="42" style="1" customWidth="1"/>
    <col min="4" max="10" width="15.7109375" style="1" customWidth="1"/>
    <col min="11" max="11" width="9.140625" style="1"/>
    <col min="12" max="12" width="15.42578125" style="142" hidden="1" customWidth="1"/>
    <col min="13" max="16384" width="9.140625" style="1"/>
  </cols>
  <sheetData>
    <row r="1" spans="1:12" s="96" customFormat="1" ht="5.0999999999999996" customHeight="1" x14ac:dyDescent="0.25">
      <c r="A1" s="141"/>
      <c r="B1" s="141"/>
      <c r="C1" s="107"/>
      <c r="E1" s="101"/>
      <c r="F1" s="97"/>
      <c r="L1" s="141"/>
    </row>
    <row r="2" spans="1:12" s="257" customFormat="1" ht="24.95" customHeight="1" x14ac:dyDescent="0.25">
      <c r="A2" s="253" t="s">
        <v>258</v>
      </c>
      <c r="B2" s="253"/>
      <c r="C2" s="254" t="s">
        <v>341</v>
      </c>
      <c r="D2" s="272"/>
      <c r="E2" s="273"/>
      <c r="F2" s="272"/>
      <c r="L2" s="274"/>
    </row>
    <row r="3" spans="1:12" s="257" customFormat="1" ht="5.0999999999999996" customHeight="1" x14ac:dyDescent="0.25">
      <c r="A3" s="274"/>
      <c r="B3" s="274"/>
      <c r="C3" s="275"/>
      <c r="E3" s="262"/>
      <c r="F3" s="256"/>
      <c r="L3" s="274"/>
    </row>
    <row r="4" spans="1:12" s="77" customFormat="1" ht="5.0999999999999996" customHeight="1" x14ac:dyDescent="0.25">
      <c r="A4" s="141"/>
      <c r="B4" s="141"/>
      <c r="C4" s="92"/>
      <c r="E4" s="82"/>
      <c r="F4" s="78"/>
      <c r="L4" s="141"/>
    </row>
    <row r="5" spans="1:12" ht="5.0999999999999996" customHeight="1" x14ac:dyDescent="0.25"/>
    <row r="6" spans="1:12" x14ac:dyDescent="0.25">
      <c r="A6" s="142">
        <f>IF(D6="Ya",1,0)</f>
        <v>1</v>
      </c>
      <c r="C6" s="401" t="s">
        <v>287</v>
      </c>
      <c r="D6" s="58" t="s">
        <v>102</v>
      </c>
      <c r="E6" s="402" t="s">
        <v>290</v>
      </c>
      <c r="F6" s="114">
        <v>43466</v>
      </c>
      <c r="G6" s="402" t="s">
        <v>291</v>
      </c>
      <c r="H6" s="114">
        <v>43800</v>
      </c>
      <c r="I6" s="402" t="s">
        <v>388</v>
      </c>
      <c r="J6" s="113" t="s">
        <v>357</v>
      </c>
    </row>
    <row r="7" spans="1:12" ht="5.0999999999999996" customHeight="1" x14ac:dyDescent="0.25"/>
  </sheetData>
  <sheetProtection algorithmName="SHA-512" hashValue="Zw1zc5/w/qEHfVCzwjLqybnfYXcUB8TG87OMGWWfjSKpUoW+auoXu/RtC5QtIqeOTrQVZjJedZsG3PUJe9uLXA==" saltValue="EW+9wgonTqdrYocL5s7fTQ==" spinCount="100000" sheet="1" objects="1" scenarios="1"/>
  <dataValidations count="3">
    <dataValidation type="list" allowBlank="1" showInputMessage="1" showErrorMessage="1" sqref="D6" xr:uid="{34759FF6-7639-4D82-B561-0B333FB19C89}">
      <formula1>"Ya, Tidak"</formula1>
    </dataValidation>
    <dataValidation type="list" allowBlank="1" showInputMessage="1" showErrorMessage="1" sqref="J6" xr:uid="{6F21661E-A6DB-4D23-BF30-35768413ED22}">
      <formula1>DaftarCabang</formula1>
    </dataValidation>
    <dataValidation type="list" allowBlank="1" showInputMessage="1" showErrorMessage="1" sqref="F6 H6" xr:uid="{650CE727-1367-4CFD-B7AA-A75881F454C2}">
      <formula1>#REF!</formula1>
    </dataValidation>
  </dataValidations>
  <hyperlinks>
    <hyperlink ref="A2" location="akoontan" display="🅜" xr:uid="{A8277529-0EF7-4089-A42D-A46259CA8AF8}"/>
  </hyperlinks>
  <pageMargins left="0.45" right="0.45" top="0.5" bottom="0.5" header="0.3" footer="0.3"/>
  <pageSetup paperSize="9" orientation="landscape" horizontalDpi="1200" verticalDpi="1200"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BBF2E-25B9-4C2D-B19D-AEFAC68CABE4}">
  <sheetPr codeName="Sheet61"/>
  <dimension ref="A1:AM5"/>
  <sheetViews>
    <sheetView showGridLines="0" workbookViewId="0">
      <pane ySplit="4" topLeftCell="A5" activePane="bottomLeft" state="frozen"/>
      <selection pane="bottomLeft" activeCell="H2" sqref="H2"/>
    </sheetView>
  </sheetViews>
  <sheetFormatPr defaultColWidth="9.140625" defaultRowHeight="15" x14ac:dyDescent="0.25"/>
  <cols>
    <col min="1" max="1" width="5.7109375" style="142" customWidth="1"/>
    <col min="2" max="2" width="5.7109375" style="142" hidden="1" customWidth="1"/>
    <col min="3" max="3" width="42" style="1" customWidth="1"/>
    <col min="4" max="24" width="15.7109375" style="1" customWidth="1"/>
    <col min="25" max="29" width="9.140625" style="155"/>
    <col min="30" max="30" width="9.140625" style="1"/>
    <col min="31" max="31" width="15.42578125" style="142" hidden="1" customWidth="1"/>
    <col min="32" max="32" width="9.140625" style="1"/>
    <col min="33" max="33" width="9.140625" style="155"/>
    <col min="34" max="34" width="15.42578125" style="142" customWidth="1"/>
    <col min="35" max="39" width="9.140625" style="155"/>
    <col min="40" max="16384" width="9.140625" style="1"/>
  </cols>
  <sheetData>
    <row r="1" spans="1:39" s="96" customFormat="1" ht="5.0999999999999996" customHeight="1" x14ac:dyDescent="0.25">
      <c r="A1" s="141"/>
      <c r="B1" s="141"/>
      <c r="C1" s="107"/>
      <c r="E1" s="101"/>
      <c r="F1" s="97"/>
      <c r="Y1" s="156"/>
      <c r="Z1" s="156"/>
      <c r="AA1" s="156"/>
      <c r="AB1" s="156"/>
      <c r="AC1" s="156"/>
      <c r="AE1" s="141"/>
      <c r="AG1" s="156"/>
      <c r="AH1" s="141"/>
      <c r="AI1" s="156"/>
      <c r="AJ1" s="156"/>
      <c r="AK1" s="156"/>
      <c r="AL1" s="156"/>
      <c r="AM1" s="156"/>
    </row>
    <row r="2" spans="1:39" s="257" customFormat="1" ht="24.95" customHeight="1" x14ac:dyDescent="0.25">
      <c r="A2" s="253" t="s">
        <v>258</v>
      </c>
      <c r="B2" s="253"/>
      <c r="C2" s="254" t="s">
        <v>387</v>
      </c>
      <c r="D2" s="272"/>
      <c r="E2" s="273"/>
      <c r="F2" s="272"/>
      <c r="Y2" s="276"/>
      <c r="Z2" s="276"/>
      <c r="AA2" s="276"/>
      <c r="AB2" s="276"/>
      <c r="AC2" s="276"/>
      <c r="AE2" s="274"/>
      <c r="AG2" s="276"/>
      <c r="AH2" s="274"/>
      <c r="AI2" s="276"/>
      <c r="AJ2" s="276"/>
      <c r="AK2" s="276"/>
      <c r="AL2" s="276"/>
      <c r="AM2" s="276"/>
    </row>
    <row r="3" spans="1:39" s="257" customFormat="1" ht="5.0999999999999996" customHeight="1" x14ac:dyDescent="0.25">
      <c r="A3" s="274"/>
      <c r="B3" s="274"/>
      <c r="C3" s="275"/>
      <c r="E3" s="262"/>
      <c r="F3" s="256"/>
      <c r="Y3" s="276"/>
      <c r="Z3" s="276"/>
      <c r="AA3" s="276"/>
      <c r="AB3" s="276"/>
      <c r="AC3" s="276"/>
      <c r="AE3" s="274"/>
      <c r="AG3" s="276"/>
      <c r="AH3" s="274"/>
      <c r="AI3" s="276"/>
      <c r="AJ3" s="276"/>
      <c r="AK3" s="276"/>
      <c r="AL3" s="276"/>
      <c r="AM3" s="276"/>
    </row>
    <row r="4" spans="1:39" s="77" customFormat="1" ht="5.0999999999999996" customHeight="1" x14ac:dyDescent="0.25">
      <c r="A4" s="141"/>
      <c r="B4" s="141"/>
      <c r="C4" s="92"/>
      <c r="E4" s="82"/>
      <c r="F4" s="78"/>
      <c r="Y4" s="156"/>
      <c r="Z4" s="156"/>
      <c r="AA4" s="156"/>
      <c r="AB4" s="156"/>
      <c r="AC4" s="156"/>
      <c r="AE4" s="141"/>
      <c r="AG4" s="156"/>
      <c r="AH4" s="141"/>
      <c r="AI4" s="156"/>
      <c r="AJ4" s="156"/>
      <c r="AK4" s="156"/>
      <c r="AL4" s="156"/>
      <c r="AM4" s="156"/>
    </row>
    <row r="5" spans="1:39" ht="5.0999999999999996" customHeight="1" x14ac:dyDescent="0.25"/>
  </sheetData>
  <sheetProtection algorithmName="SHA-512" hashValue="p4JEZhMjJ1bscZvXpNT8Gs2xu4ayIqhI+TGThwcl51v1pEYrObaRUupn4VkxEcthp6BI5+O0Tvu+kMh2mPrCGQ==" saltValue="5viTdpqKsAOXIgnHQGV4xQ==" spinCount="100000" sheet="1" objects="1" scenarios="1"/>
  <hyperlinks>
    <hyperlink ref="A2" location="akoontan" display="🅜" xr:uid="{0EB17A08-615A-481B-975B-3BDC19388851}"/>
  </hyperlinks>
  <pageMargins left="0.45" right="0.45" top="0.5" bottom="0.5" header="0.3" footer="0.3"/>
  <pageSetup paperSize="9" scale="90" fitToHeight="0" orientation="landscape" horizontalDpi="1200" verticalDpi="1200"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D96BB-7385-478F-B2B5-2ABC091E96D0}">
  <sheetPr codeName="Sheet62"/>
  <dimension ref="A1:AE5"/>
  <sheetViews>
    <sheetView showGridLines="0" workbookViewId="0">
      <pane ySplit="4" topLeftCell="A5" activePane="bottomLeft" state="frozen"/>
      <selection pane="bottomLeft" activeCell="I2" sqref="I2"/>
    </sheetView>
  </sheetViews>
  <sheetFormatPr defaultColWidth="9.140625" defaultRowHeight="15" x14ac:dyDescent="0.25"/>
  <cols>
    <col min="1" max="1" width="5.7109375" style="142" customWidth="1"/>
    <col min="2" max="2" width="5.7109375" style="142" hidden="1" customWidth="1"/>
    <col min="3" max="3" width="42" style="1" customWidth="1"/>
    <col min="4" max="29" width="15.7109375" style="1" customWidth="1"/>
    <col min="30" max="30" width="9.140625" style="1"/>
    <col min="31" max="31" width="15.42578125" style="142" hidden="1" customWidth="1"/>
    <col min="32" max="16384" width="9.140625" style="1"/>
  </cols>
  <sheetData>
    <row r="1" spans="1:31" s="96" customFormat="1" ht="5.0999999999999996" customHeight="1" x14ac:dyDescent="0.25">
      <c r="A1" s="141"/>
      <c r="B1" s="141"/>
      <c r="C1" s="107"/>
      <c r="E1" s="101"/>
      <c r="F1" s="97"/>
      <c r="AE1" s="141"/>
    </row>
    <row r="2" spans="1:31" s="257" customFormat="1" ht="24.95" customHeight="1" x14ac:dyDescent="0.25">
      <c r="A2" s="253" t="s">
        <v>258</v>
      </c>
      <c r="B2" s="253"/>
      <c r="C2" s="254" t="s">
        <v>1196</v>
      </c>
      <c r="D2" s="272"/>
      <c r="E2" s="273"/>
      <c r="F2" s="272"/>
      <c r="AE2" s="274"/>
    </row>
    <row r="3" spans="1:31" s="257" customFormat="1" ht="5.0999999999999996" customHeight="1" x14ac:dyDescent="0.25">
      <c r="A3" s="274"/>
      <c r="B3" s="274"/>
      <c r="C3" s="275"/>
      <c r="E3" s="262"/>
      <c r="F3" s="256"/>
      <c r="AE3" s="274"/>
    </row>
    <row r="4" spans="1:31" s="77" customFormat="1" ht="5.0999999999999996" customHeight="1" x14ac:dyDescent="0.25">
      <c r="A4" s="141"/>
      <c r="B4" s="141"/>
      <c r="C4" s="92"/>
      <c r="E4" s="82"/>
      <c r="F4" s="78"/>
      <c r="AE4" s="141"/>
    </row>
    <row r="5" spans="1:31" ht="5.0999999999999996" customHeight="1" x14ac:dyDescent="0.25"/>
  </sheetData>
  <sheetProtection algorithmName="SHA-512" hashValue="hF/mPA8ELoeyLT+Uh13NaLVqxk6unffw8YS6gmliszPahwT5puQax38z0U/J1Vpbzpxd7tecHXGxI7BB+LrjSg==" saltValue="J89Pj4mBMQp+Eh01jDiLLA==" spinCount="100000" sheet="1" objects="1" scenarios="1"/>
  <hyperlinks>
    <hyperlink ref="A2" location="akoontan" display="🅜" xr:uid="{5D4411E6-92AD-42F0-B12E-15D9850C9DB3}"/>
  </hyperlinks>
  <pageMargins left="0.45" right="0.45" top="0.5" bottom="0.5" header="0.3" footer="0.3"/>
  <pageSetup paperSize="9" scale="90" orientation="landscape" horizontalDpi="1200" verticalDpi="1200"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63">
    <pageSetUpPr fitToPage="1"/>
  </sheetPr>
  <dimension ref="A1:AW5"/>
  <sheetViews>
    <sheetView showGridLines="0" workbookViewId="0">
      <pane ySplit="4" topLeftCell="A5" activePane="bottomLeft" state="frozen"/>
      <selection activeCell="A2" sqref="A2"/>
      <selection pane="bottomLeft" activeCell="AZ9" sqref="AZ9"/>
    </sheetView>
  </sheetViews>
  <sheetFormatPr defaultColWidth="8.7109375" defaultRowHeight="15" x14ac:dyDescent="0.25"/>
  <cols>
    <col min="1" max="1" width="5.7109375" style="8" customWidth="1"/>
    <col min="2" max="47" width="2.42578125" style="8" customWidth="1"/>
    <col min="48" max="48" width="4.140625" style="8" customWidth="1"/>
    <col min="49" max="49" width="72.42578125" style="8" hidden="1" customWidth="1"/>
    <col min="50" max="16384" width="8.7109375" style="8"/>
  </cols>
  <sheetData>
    <row r="1" spans="1:47" s="105" customFormat="1" ht="5.0999999999999996" customHeight="1" x14ac:dyDescent="0.2">
      <c r="A1" s="104"/>
      <c r="D1" s="106"/>
      <c r="E1" s="106"/>
      <c r="K1" s="105">
        <v>2</v>
      </c>
      <c r="L1" s="105">
        <v>3</v>
      </c>
      <c r="M1" s="105">
        <v>4</v>
      </c>
      <c r="N1" s="105">
        <v>5</v>
      </c>
      <c r="O1" s="105">
        <v>6</v>
      </c>
      <c r="P1" s="105">
        <v>7</v>
      </c>
      <c r="Q1" s="105">
        <v>8</v>
      </c>
      <c r="R1" s="105">
        <v>9</v>
      </c>
      <c r="S1" s="105">
        <v>10</v>
      </c>
      <c r="T1" s="105">
        <v>11</v>
      </c>
      <c r="U1" s="105">
        <v>12</v>
      </c>
      <c r="V1" s="105">
        <v>13</v>
      </c>
      <c r="W1" s="105">
        <v>14</v>
      </c>
      <c r="X1" s="105">
        <v>15</v>
      </c>
      <c r="Y1" s="105">
        <v>16</v>
      </c>
      <c r="Z1" s="105">
        <v>17</v>
      </c>
      <c r="AA1" s="105">
        <v>18</v>
      </c>
      <c r="AB1" s="105">
        <v>19</v>
      </c>
      <c r="AC1" s="105">
        <v>20</v>
      </c>
      <c r="AD1" s="105">
        <v>21</v>
      </c>
      <c r="AE1" s="105">
        <v>22</v>
      </c>
      <c r="AF1" s="105">
        <v>23</v>
      </c>
      <c r="AG1" s="105">
        <v>24</v>
      </c>
      <c r="AH1" s="105">
        <v>25</v>
      </c>
      <c r="AI1" s="105">
        <v>26</v>
      </c>
      <c r="AJ1" s="105">
        <v>27</v>
      </c>
      <c r="AK1" s="105">
        <v>28</v>
      </c>
      <c r="AL1" s="105">
        <v>29</v>
      </c>
      <c r="AM1" s="105">
        <v>30</v>
      </c>
      <c r="AN1" s="105">
        <v>31</v>
      </c>
      <c r="AO1" s="105">
        <v>32</v>
      </c>
      <c r="AP1" s="105">
        <v>33</v>
      </c>
      <c r="AQ1" s="105">
        <v>34</v>
      </c>
      <c r="AR1" s="105">
        <v>35</v>
      </c>
      <c r="AS1" s="105">
        <v>36</v>
      </c>
      <c r="AT1" s="105">
        <v>37</v>
      </c>
      <c r="AU1" s="105">
        <v>38</v>
      </c>
    </row>
    <row r="2" spans="1:47" s="268" customFormat="1" ht="24.95" customHeight="1" x14ac:dyDescent="0.2">
      <c r="A2" s="253" t="s">
        <v>258</v>
      </c>
      <c r="B2" s="254" t="s">
        <v>263</v>
      </c>
    </row>
    <row r="3" spans="1:47" s="268" customFormat="1" ht="5.0999999999999996" customHeight="1" x14ac:dyDescent="0.2">
      <c r="A3" s="269"/>
      <c r="C3" s="270"/>
      <c r="D3" s="271"/>
      <c r="E3" s="271"/>
    </row>
    <row r="4" spans="1:47" s="86" customFormat="1" ht="5.0999999999999996" customHeight="1" x14ac:dyDescent="0.2">
      <c r="A4" s="85"/>
      <c r="C4" s="87"/>
      <c r="D4" s="88"/>
      <c r="E4" s="88"/>
    </row>
    <row r="5" spans="1:47" ht="5.0999999999999996" customHeight="1" x14ac:dyDescent="0.25"/>
  </sheetData>
  <sheetProtection algorithmName="SHA-512" hashValue="3xz5Ggot/IPNBPAA/iofaupnvHIfDFQc81ZhZXLZKO87LjDfeL4zUhGk4YIgloXMR0spYBWclKyd2kXEBto8ng==" saltValue="meR92mGLAeiYgOnQlB2WXg==" spinCount="100000" sheet="1" objects="1" scenarios="1"/>
  <hyperlinks>
    <hyperlink ref="A2" location="akoontan" display="🅜" xr:uid="{20076106-5F5B-424C-90D3-659D7A2FE835}"/>
  </hyperlinks>
  <printOptions horizontalCentered="1"/>
  <pageMargins left="0.2" right="0.2" top="0.25" bottom="0.25" header="0.05" footer="0.05"/>
  <pageSetup paperSize="5" scale="57"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64">
    <pageSetUpPr fitToPage="1"/>
  </sheetPr>
  <dimension ref="A1:F7"/>
  <sheetViews>
    <sheetView showGridLines="0" workbookViewId="0">
      <pane ySplit="4" topLeftCell="A5" activePane="bottomLeft" state="frozen"/>
      <selection activeCell="A2" sqref="A2"/>
      <selection pane="bottomLeft" activeCell="L12" sqref="L12"/>
    </sheetView>
  </sheetViews>
  <sheetFormatPr defaultColWidth="8.7109375" defaultRowHeight="15" x14ac:dyDescent="0.25"/>
  <cols>
    <col min="1" max="1" width="5.7109375" style="8" customWidth="1"/>
    <col min="2" max="2" width="3.5703125" style="8" customWidth="1"/>
    <col min="3" max="3" width="4.5703125" style="8" customWidth="1"/>
    <col min="4" max="4" width="25.5703125" style="8" customWidth="1"/>
    <col min="5" max="5" width="1.140625" style="8" customWidth="1"/>
    <col min="6" max="7" width="25.5703125" style="8" customWidth="1"/>
    <col min="8" max="16384" width="8.7109375" style="8"/>
  </cols>
  <sheetData>
    <row r="1" spans="1:6" s="105" customFormat="1" ht="5.0999999999999996" customHeight="1" x14ac:dyDescent="0.2"/>
    <row r="2" spans="1:6" s="268" customFormat="1" ht="24.95" customHeight="1" x14ac:dyDescent="0.2">
      <c r="A2" s="253" t="s">
        <v>258</v>
      </c>
      <c r="B2" s="254" t="s">
        <v>264</v>
      </c>
    </row>
    <row r="3" spans="1:6" s="268" customFormat="1" ht="5.0999999999999996" customHeight="1" x14ac:dyDescent="0.2"/>
    <row r="4" spans="1:6" s="86" customFormat="1" ht="5.0999999999999996" customHeight="1" x14ac:dyDescent="0.2"/>
    <row r="5" spans="1:6" ht="5.0999999999999996" customHeight="1" x14ac:dyDescent="0.25"/>
    <row r="6" spans="1:6" ht="15" customHeight="1" x14ac:dyDescent="0.25">
      <c r="A6" s="18"/>
      <c r="B6" s="404" t="s">
        <v>330</v>
      </c>
      <c r="C6" s="406"/>
      <c r="D6" s="406"/>
      <c r="E6" s="406"/>
      <c r="F6" s="163">
        <v>5.0000000000000001E-3</v>
      </c>
    </row>
    <row r="7" spans="1:6" ht="5.0999999999999996" customHeight="1" x14ac:dyDescent="0.25">
      <c r="A7" s="18"/>
    </row>
  </sheetData>
  <sheetProtection algorithmName="SHA-512" hashValue="eynSodFtuVAJtblytlxfmi1E45RHBdUkrMdXCvdEhto965WXxN7fuQiUyzXYuRW0yNjkK/56W82MR/+F1cRs+Q==" saltValue="TFU3trthu36z4upxeUkCtw==" spinCount="100000" sheet="1" objects="1" scenarios="1"/>
  <hyperlinks>
    <hyperlink ref="A2" location="akoontan" display="🅜" xr:uid="{CB471F1D-2845-4369-AB2F-0B43230E0B11}"/>
  </hyperlinks>
  <printOptions horizontalCentered="1"/>
  <pageMargins left="0.7" right="0.7" top="0.75" bottom="0.75" header="0.3" footer="0.3"/>
  <pageSetup scale="9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AC1010"/>
  <sheetViews>
    <sheetView showGridLines="0" topLeftCell="G1" workbookViewId="0">
      <pane ySplit="8" topLeftCell="A9" activePane="bottomLeft" state="frozen"/>
      <selection activeCell="A2" sqref="A2"/>
      <selection pane="bottomLeft" activeCell="H15" sqref="H15"/>
    </sheetView>
  </sheetViews>
  <sheetFormatPr defaultColWidth="8.85546875" defaultRowHeight="15" x14ac:dyDescent="0.25"/>
  <cols>
    <col min="1" max="1" width="5.7109375" style="10" customWidth="1"/>
    <col min="2" max="2" width="5.5703125" style="487" customWidth="1"/>
    <col min="3" max="3" width="13.5703125" style="487" customWidth="1"/>
    <col min="4" max="4" width="30.5703125" style="547" customWidth="1"/>
    <col min="5" max="5" width="20.5703125" style="548" customWidth="1"/>
    <col min="6" max="6" width="10.42578125" style="549" customWidth="1"/>
    <col min="7" max="7" width="23.42578125" style="562" bestFit="1" customWidth="1"/>
    <col min="8" max="8" width="20.5703125" style="563" customWidth="1"/>
    <col min="9" max="9" width="25.5703125" style="8" customWidth="1"/>
    <col min="10" max="10" width="16.140625" style="8" customWidth="1"/>
    <col min="11" max="11" width="16" style="8" customWidth="1"/>
    <col min="12" max="16384" width="8.85546875" style="8"/>
  </cols>
  <sheetData>
    <row r="1" spans="1:29" s="100" customFormat="1" ht="5.0999999999999996" customHeight="1" x14ac:dyDescent="0.25">
      <c r="A1" s="96"/>
      <c r="B1" s="492"/>
      <c r="C1" s="492"/>
      <c r="D1" s="491"/>
      <c r="E1" s="537"/>
      <c r="F1" s="538"/>
      <c r="G1" s="556"/>
      <c r="H1" s="557"/>
      <c r="AC1" s="100" t="s">
        <v>12</v>
      </c>
    </row>
    <row r="2" spans="1:29" s="259" customFormat="1" ht="24.95" customHeight="1" x14ac:dyDescent="0.25">
      <c r="A2" s="253" t="s">
        <v>258</v>
      </c>
      <c r="B2" s="539" t="s">
        <v>260</v>
      </c>
      <c r="C2" s="494"/>
      <c r="D2" s="494"/>
      <c r="E2" s="514"/>
      <c r="F2" s="494"/>
      <c r="G2" s="505"/>
      <c r="H2" s="527"/>
      <c r="I2" s="257"/>
      <c r="J2" s="257"/>
      <c r="K2" s="257"/>
      <c r="L2" s="257"/>
      <c r="M2" s="257"/>
    </row>
    <row r="3" spans="1:29" s="259" customFormat="1" ht="5.0999999999999996" customHeight="1" x14ac:dyDescent="0.25">
      <c r="A3" s="257"/>
      <c r="B3" s="540"/>
      <c r="C3" s="496"/>
      <c r="D3" s="495"/>
      <c r="E3" s="541"/>
      <c r="F3" s="542"/>
      <c r="G3" s="558"/>
      <c r="H3" s="559"/>
    </row>
    <row r="4" spans="1:29" s="80" customFormat="1" ht="5.0999999999999996" customHeight="1" x14ac:dyDescent="0.25">
      <c r="A4" s="77"/>
      <c r="B4" s="543"/>
      <c r="C4" s="498"/>
      <c r="D4" s="497"/>
      <c r="E4" s="544"/>
      <c r="F4" s="545"/>
      <c r="G4" s="560"/>
      <c r="H4" s="561"/>
    </row>
    <row r="5" spans="1:29" ht="5.0999999999999996" customHeight="1" x14ac:dyDescent="0.25">
      <c r="B5" s="546"/>
    </row>
    <row r="6" spans="1:29" ht="15" customHeight="1" x14ac:dyDescent="0.25">
      <c r="B6" s="550" t="s">
        <v>88</v>
      </c>
      <c r="E6" s="566">
        <f>SUM(E9:E208)</f>
        <v>30000000</v>
      </c>
    </row>
    <row r="7" spans="1:29" ht="5.0999999999999996" customHeight="1" x14ac:dyDescent="0.25"/>
    <row r="8" spans="1:29" s="12" customFormat="1" ht="30" customHeight="1" x14ac:dyDescent="0.25">
      <c r="B8" s="551" t="s">
        <v>0</v>
      </c>
      <c r="C8" s="551" t="s">
        <v>89</v>
      </c>
      <c r="D8" s="552" t="s">
        <v>90</v>
      </c>
      <c r="E8" s="553" t="str">
        <f>"Utang "&amp;YEAR(FiscalStartDate)-1</f>
        <v>Utang 2018</v>
      </c>
      <c r="F8" s="554" t="s">
        <v>91</v>
      </c>
      <c r="G8" s="564" t="s">
        <v>38</v>
      </c>
      <c r="H8" s="565" t="str">
        <f>"Utang "&amp;YEAR(FiscalStartDate)</f>
        <v>Utang 2019</v>
      </c>
      <c r="I8" s="380" t="s">
        <v>87</v>
      </c>
    </row>
    <row r="9" spans="1:29" ht="15" customHeight="1" x14ac:dyDescent="0.25">
      <c r="B9" s="502">
        <v>1</v>
      </c>
      <c r="C9" s="502" t="s">
        <v>292</v>
      </c>
      <c r="D9" s="534" t="s">
        <v>298</v>
      </c>
      <c r="E9" s="555">
        <v>30000000</v>
      </c>
      <c r="F9" s="477">
        <v>2110</v>
      </c>
      <c r="G9" s="480" t="str">
        <f t="shared" ref="G9:G72" si="0">IF(F9&lt;&gt;"",VLOOKUP(F9,ChartofAccountsTable,2,FALSE),"")</f>
        <v>Utang Usaha Supplier</v>
      </c>
      <c r="H9" s="536">
        <f>IF(C9&lt;&gt;"",-SUMIFS('Jurnal Utang'!J:J,'Jurnal Utang'!H:H,F9,'Jurnal Utang'!O:O,C9)+SUMIFS('Jurnal Kas'!K:K,'Jurnal Kas'!H:H,F9,'Jurnal Kas'!O:O,C9)+E9,"")</f>
        <v>29700000</v>
      </c>
      <c r="I9" s="166"/>
    </row>
    <row r="10" spans="1:29" ht="15" customHeight="1" x14ac:dyDescent="0.25">
      <c r="A10" s="22"/>
      <c r="B10" s="502">
        <v>2</v>
      </c>
      <c r="C10" s="502" t="s">
        <v>293</v>
      </c>
      <c r="D10" s="534" t="s">
        <v>299</v>
      </c>
      <c r="E10" s="555"/>
      <c r="F10" s="477"/>
      <c r="G10" s="480" t="str">
        <f t="shared" si="0"/>
        <v/>
      </c>
      <c r="H10" s="536">
        <f>IF(C10&lt;&gt;"",-SUMIFS('Jurnal Utang'!J:J,'Jurnal Utang'!H:H,F10,'Jurnal Utang'!O:O,C10)+SUMIFS('Jurnal Kas'!K:K,'Jurnal Kas'!H:H,F10,'Jurnal Kas'!O:O,C10)+E10,"")</f>
        <v>0</v>
      </c>
      <c r="I10" s="166"/>
    </row>
    <row r="11" spans="1:29" ht="15" customHeight="1" x14ac:dyDescent="0.25">
      <c r="A11" s="22"/>
      <c r="B11" s="502">
        <v>3</v>
      </c>
      <c r="C11" s="502" t="s">
        <v>294</v>
      </c>
      <c r="D11" s="534" t="s">
        <v>300</v>
      </c>
      <c r="E11" s="555"/>
      <c r="F11" s="477"/>
      <c r="G11" s="480" t="str">
        <f t="shared" si="0"/>
        <v/>
      </c>
      <c r="H11" s="536">
        <f>IF(C11&lt;&gt;"",-SUMIFS('Jurnal Utang'!J:J,'Jurnal Utang'!H:H,F11,'Jurnal Utang'!O:O,C11)+SUMIFS('Jurnal Kas'!K:K,'Jurnal Kas'!H:H,F11,'Jurnal Kas'!O:O,C11)+E11,"")</f>
        <v>0</v>
      </c>
      <c r="I11" s="166"/>
    </row>
    <row r="12" spans="1:29" ht="15" customHeight="1" x14ac:dyDescent="0.25">
      <c r="A12" s="22"/>
      <c r="B12" s="502">
        <v>4</v>
      </c>
      <c r="C12" s="502" t="s">
        <v>295</v>
      </c>
      <c r="D12" s="534" t="s">
        <v>301</v>
      </c>
      <c r="E12" s="555"/>
      <c r="F12" s="477"/>
      <c r="G12" s="480" t="str">
        <f t="shared" si="0"/>
        <v/>
      </c>
      <c r="H12" s="536">
        <f>IF(C12&lt;&gt;"",-SUMIFS('Jurnal Utang'!J:J,'Jurnal Utang'!H:H,F12,'Jurnal Utang'!O:O,C12)+SUMIFS('Jurnal Kas'!K:K,'Jurnal Kas'!H:H,F12,'Jurnal Kas'!O:O,C12)+E12,"")</f>
        <v>0</v>
      </c>
      <c r="I12" s="166"/>
    </row>
    <row r="13" spans="1:29" ht="15" customHeight="1" x14ac:dyDescent="0.25">
      <c r="A13" s="22"/>
      <c r="B13" s="502">
        <v>5</v>
      </c>
      <c r="C13" s="502" t="s">
        <v>296</v>
      </c>
      <c r="D13" s="534" t="s">
        <v>302</v>
      </c>
      <c r="E13" s="555"/>
      <c r="F13" s="477"/>
      <c r="G13" s="480" t="str">
        <f t="shared" si="0"/>
        <v/>
      </c>
      <c r="H13" s="536">
        <f>IF(C13&lt;&gt;"",-SUMIFS('Jurnal Utang'!J:J,'Jurnal Utang'!H:H,F13,'Jurnal Utang'!O:O,C13)+SUMIFS('Jurnal Kas'!K:K,'Jurnal Kas'!H:H,F13,'Jurnal Kas'!O:O,C13)+E13,"")</f>
        <v>0</v>
      </c>
      <c r="I13" s="166"/>
    </row>
    <row r="14" spans="1:29" ht="15" customHeight="1" x14ac:dyDescent="0.25">
      <c r="A14" s="22"/>
      <c r="B14" s="502">
        <v>6</v>
      </c>
      <c r="C14" s="502" t="s">
        <v>297</v>
      </c>
      <c r="D14" s="534" t="s">
        <v>303</v>
      </c>
      <c r="E14" s="555"/>
      <c r="F14" s="477"/>
      <c r="G14" s="480" t="str">
        <f t="shared" si="0"/>
        <v/>
      </c>
      <c r="H14" s="536">
        <f>IF(C14&lt;&gt;"",-SUMIFS('Jurnal Utang'!J:J,'Jurnal Utang'!H:H,F14,'Jurnal Utang'!O:O,C14)+SUMIFS('Jurnal Kas'!K:K,'Jurnal Kas'!H:H,F14,'Jurnal Kas'!O:O,C14)+E14,"")</f>
        <v>0</v>
      </c>
      <c r="I14" s="166"/>
    </row>
    <row r="15" spans="1:29" ht="15" customHeight="1" x14ac:dyDescent="0.25">
      <c r="A15" s="22"/>
      <c r="B15" s="502">
        <v>7</v>
      </c>
      <c r="C15" s="502"/>
      <c r="D15" s="534"/>
      <c r="E15" s="555"/>
      <c r="F15" s="477"/>
      <c r="G15" s="480" t="str">
        <f t="shared" si="0"/>
        <v/>
      </c>
      <c r="H15" s="536" t="str">
        <f>IF(C15&lt;&gt;"",-SUMIFS('Jurnal Utang'!J:J,'Jurnal Utang'!H:H,F15,'Jurnal Utang'!O:O,C15)+SUMIFS('Jurnal Kas'!K:K,'Jurnal Kas'!H:H,F15,'Jurnal Kas'!O:O,C15)+E15,"")</f>
        <v/>
      </c>
      <c r="I15" s="166"/>
    </row>
    <row r="16" spans="1:29" ht="15" customHeight="1" x14ac:dyDescent="0.25">
      <c r="A16" s="22"/>
      <c r="B16" s="502">
        <v>8</v>
      </c>
      <c r="C16" s="502"/>
      <c r="D16" s="534"/>
      <c r="E16" s="555"/>
      <c r="F16" s="477"/>
      <c r="G16" s="480" t="str">
        <f t="shared" si="0"/>
        <v/>
      </c>
      <c r="H16" s="536" t="str">
        <f>IF(C16&lt;&gt;"",-SUMIFS('Jurnal Utang'!J:J,'Jurnal Utang'!H:H,F16,'Jurnal Utang'!O:O,C16)+SUMIFS('Jurnal Kas'!K:K,'Jurnal Kas'!H:H,F16,'Jurnal Kas'!O:O,C16)+E16,"")</f>
        <v/>
      </c>
      <c r="I16" s="166"/>
    </row>
    <row r="17" spans="1:9" ht="15" customHeight="1" x14ac:dyDescent="0.25">
      <c r="A17" s="22"/>
      <c r="B17" s="502">
        <v>9</v>
      </c>
      <c r="C17" s="502"/>
      <c r="D17" s="534"/>
      <c r="E17" s="555"/>
      <c r="F17" s="477"/>
      <c r="G17" s="480" t="str">
        <f t="shared" si="0"/>
        <v/>
      </c>
      <c r="H17" s="536" t="str">
        <f>IF(C17&lt;&gt;"",-SUMIFS('Jurnal Utang'!J:J,'Jurnal Utang'!H:H,F17,'Jurnal Utang'!O:O,C17)+SUMIFS('Jurnal Kas'!K:K,'Jurnal Kas'!H:H,F17,'Jurnal Kas'!O:O,C17)+E17,"")</f>
        <v/>
      </c>
      <c r="I17" s="166"/>
    </row>
    <row r="18" spans="1:9" ht="15" customHeight="1" x14ac:dyDescent="0.25">
      <c r="A18" s="22"/>
      <c r="B18" s="502">
        <v>10</v>
      </c>
      <c r="C18" s="502"/>
      <c r="D18" s="534"/>
      <c r="E18" s="555"/>
      <c r="F18" s="477"/>
      <c r="G18" s="480" t="str">
        <f t="shared" si="0"/>
        <v/>
      </c>
      <c r="H18" s="536" t="str">
        <f>IF(C18&lt;&gt;"",-SUMIFS('Jurnal Utang'!J:J,'Jurnal Utang'!H:H,F18,'Jurnal Utang'!O:O,C18)+SUMIFS('Jurnal Kas'!K:K,'Jurnal Kas'!H:H,F18,'Jurnal Kas'!O:O,C18)+E18,"")</f>
        <v/>
      </c>
      <c r="I18" s="166"/>
    </row>
    <row r="19" spans="1:9" ht="15" customHeight="1" x14ac:dyDescent="0.25">
      <c r="A19" s="22"/>
      <c r="B19" s="502">
        <v>11</v>
      </c>
      <c r="C19" s="502"/>
      <c r="D19" s="534"/>
      <c r="E19" s="555"/>
      <c r="F19" s="477"/>
      <c r="G19" s="480" t="str">
        <f t="shared" si="0"/>
        <v/>
      </c>
      <c r="H19" s="536" t="str">
        <f>IF(C19&lt;&gt;"",-SUMIFS('Jurnal Utang'!J:J,'Jurnal Utang'!H:H,F19,'Jurnal Utang'!O:O,C19)+SUMIFS('Jurnal Kas'!K:K,'Jurnal Kas'!H:H,F19,'Jurnal Kas'!O:O,C19)+E19,"")</f>
        <v/>
      </c>
      <c r="I19" s="166"/>
    </row>
    <row r="20" spans="1:9" ht="15" customHeight="1" x14ac:dyDescent="0.25">
      <c r="A20" s="22"/>
      <c r="B20" s="502">
        <v>12</v>
      </c>
      <c r="C20" s="502"/>
      <c r="D20" s="534"/>
      <c r="E20" s="555"/>
      <c r="F20" s="477"/>
      <c r="G20" s="480" t="str">
        <f t="shared" si="0"/>
        <v/>
      </c>
      <c r="H20" s="536" t="str">
        <f>IF(C20&lt;&gt;"",-SUMIFS('Jurnal Utang'!J:J,'Jurnal Utang'!H:H,F20,'Jurnal Utang'!O:O,C20)+SUMIFS('Jurnal Kas'!K:K,'Jurnal Kas'!H:H,F20,'Jurnal Kas'!O:O,C20)+E20,"")</f>
        <v/>
      </c>
      <c r="I20" s="166"/>
    </row>
    <row r="21" spans="1:9" ht="15" customHeight="1" x14ac:dyDescent="0.25">
      <c r="A21" s="22"/>
      <c r="B21" s="502">
        <v>13</v>
      </c>
      <c r="C21" s="502"/>
      <c r="D21" s="534"/>
      <c r="E21" s="555"/>
      <c r="F21" s="477"/>
      <c r="G21" s="480" t="str">
        <f t="shared" si="0"/>
        <v/>
      </c>
      <c r="H21" s="536" t="str">
        <f>IF(C21&lt;&gt;"",-SUMIFS('Jurnal Utang'!J:J,'Jurnal Utang'!H:H,F21,'Jurnal Utang'!O:O,C21)+SUMIFS('Jurnal Kas'!K:K,'Jurnal Kas'!H:H,F21,'Jurnal Kas'!O:O,C21)+E21,"")</f>
        <v/>
      </c>
      <c r="I21" s="166"/>
    </row>
    <row r="22" spans="1:9" ht="15" customHeight="1" x14ac:dyDescent="0.25">
      <c r="A22" s="22"/>
      <c r="B22" s="502">
        <v>14</v>
      </c>
      <c r="C22" s="502"/>
      <c r="D22" s="534"/>
      <c r="E22" s="555"/>
      <c r="F22" s="477"/>
      <c r="G22" s="480" t="str">
        <f t="shared" si="0"/>
        <v/>
      </c>
      <c r="H22" s="536" t="str">
        <f>IF(C22&lt;&gt;"",-SUMIFS('Jurnal Utang'!J:J,'Jurnal Utang'!H:H,F22,'Jurnal Utang'!O:O,C22)+SUMIFS('Jurnal Kas'!K:K,'Jurnal Kas'!H:H,F22,'Jurnal Kas'!O:O,C22)+E22,"")</f>
        <v/>
      </c>
      <c r="I22" s="166"/>
    </row>
    <row r="23" spans="1:9" ht="15" customHeight="1" x14ac:dyDescent="0.25">
      <c r="A23" s="22"/>
      <c r="B23" s="502">
        <v>15</v>
      </c>
      <c r="C23" s="502"/>
      <c r="D23" s="534"/>
      <c r="E23" s="555"/>
      <c r="F23" s="477"/>
      <c r="G23" s="480" t="str">
        <f t="shared" si="0"/>
        <v/>
      </c>
      <c r="H23" s="536" t="str">
        <f>IF(C23&lt;&gt;"",-SUMIFS('Jurnal Utang'!J:J,'Jurnal Utang'!H:H,F23,'Jurnal Utang'!O:O,C23)+SUMIFS('Jurnal Kas'!K:K,'Jurnal Kas'!H:H,F23,'Jurnal Kas'!O:O,C23)+E23,"")</f>
        <v/>
      </c>
      <c r="I23" s="166"/>
    </row>
    <row r="24" spans="1:9" ht="15" customHeight="1" x14ac:dyDescent="0.25">
      <c r="A24" s="22"/>
      <c r="B24" s="502">
        <v>16</v>
      </c>
      <c r="C24" s="502"/>
      <c r="D24" s="534"/>
      <c r="E24" s="555"/>
      <c r="F24" s="477"/>
      <c r="G24" s="480" t="str">
        <f t="shared" si="0"/>
        <v/>
      </c>
      <c r="H24" s="536" t="str">
        <f>IF(C24&lt;&gt;"",-SUMIFS('Jurnal Utang'!J:J,'Jurnal Utang'!H:H,F24,'Jurnal Utang'!O:O,C24)+SUMIFS('Jurnal Kas'!K:K,'Jurnal Kas'!H:H,F24,'Jurnal Kas'!O:O,C24)+E24,"")</f>
        <v/>
      </c>
      <c r="I24" s="166"/>
    </row>
    <row r="25" spans="1:9" ht="15" customHeight="1" x14ac:dyDescent="0.25">
      <c r="A25" s="22"/>
      <c r="B25" s="502">
        <v>17</v>
      </c>
      <c r="C25" s="502"/>
      <c r="D25" s="534"/>
      <c r="E25" s="555"/>
      <c r="F25" s="477"/>
      <c r="G25" s="480" t="str">
        <f t="shared" si="0"/>
        <v/>
      </c>
      <c r="H25" s="536" t="str">
        <f>IF(C25&lt;&gt;"",-SUMIFS('Jurnal Utang'!J:J,'Jurnal Utang'!H:H,F25,'Jurnal Utang'!O:O,C25)+SUMIFS('Jurnal Kas'!K:K,'Jurnal Kas'!H:H,F25,'Jurnal Kas'!O:O,C25)+E25,"")</f>
        <v/>
      </c>
      <c r="I25" s="166"/>
    </row>
    <row r="26" spans="1:9" ht="15" customHeight="1" x14ac:dyDescent="0.25">
      <c r="A26" s="22"/>
      <c r="B26" s="502">
        <v>18</v>
      </c>
      <c r="C26" s="502"/>
      <c r="D26" s="534"/>
      <c r="E26" s="555"/>
      <c r="F26" s="477"/>
      <c r="G26" s="480" t="str">
        <f t="shared" si="0"/>
        <v/>
      </c>
      <c r="H26" s="536" t="str">
        <f>IF(C26&lt;&gt;"",-SUMIFS('Jurnal Utang'!J:J,'Jurnal Utang'!H:H,F26,'Jurnal Utang'!O:O,C26)+SUMIFS('Jurnal Kas'!K:K,'Jurnal Kas'!H:H,F26,'Jurnal Kas'!O:O,C26)+E26,"")</f>
        <v/>
      </c>
      <c r="I26" s="166"/>
    </row>
    <row r="27" spans="1:9" ht="15" customHeight="1" x14ac:dyDescent="0.25">
      <c r="A27" s="22"/>
      <c r="B27" s="502">
        <v>19</v>
      </c>
      <c r="C27" s="502"/>
      <c r="D27" s="534"/>
      <c r="E27" s="555"/>
      <c r="F27" s="477"/>
      <c r="G27" s="480" t="str">
        <f t="shared" si="0"/>
        <v/>
      </c>
      <c r="H27" s="536" t="str">
        <f>IF(C27&lt;&gt;"",-SUMIFS('Jurnal Utang'!J:J,'Jurnal Utang'!H:H,F27,'Jurnal Utang'!O:O,C27)+SUMIFS('Jurnal Kas'!K:K,'Jurnal Kas'!H:H,F27,'Jurnal Kas'!O:O,C27)+E27,"")</f>
        <v/>
      </c>
      <c r="I27" s="166"/>
    </row>
    <row r="28" spans="1:9" ht="15" customHeight="1" x14ac:dyDescent="0.25">
      <c r="A28" s="22"/>
      <c r="B28" s="502">
        <v>20</v>
      </c>
      <c r="C28" s="502"/>
      <c r="D28" s="534"/>
      <c r="E28" s="555"/>
      <c r="F28" s="477"/>
      <c r="G28" s="480" t="str">
        <f t="shared" si="0"/>
        <v/>
      </c>
      <c r="H28" s="536" t="str">
        <f>IF(C28&lt;&gt;"",-SUMIFS('Jurnal Utang'!J:J,'Jurnal Utang'!H:H,F28,'Jurnal Utang'!O:O,C28)+SUMIFS('Jurnal Kas'!K:K,'Jurnal Kas'!H:H,F28,'Jurnal Kas'!O:O,C28)+E28,"")</f>
        <v/>
      </c>
      <c r="I28" s="166"/>
    </row>
    <row r="29" spans="1:9" ht="15" customHeight="1" x14ac:dyDescent="0.25">
      <c r="A29" s="22"/>
      <c r="B29" s="502">
        <v>21</v>
      </c>
      <c r="C29" s="502"/>
      <c r="D29" s="534"/>
      <c r="E29" s="555"/>
      <c r="F29" s="477"/>
      <c r="G29" s="480" t="str">
        <f t="shared" si="0"/>
        <v/>
      </c>
      <c r="H29" s="536" t="str">
        <f>IF(C29&lt;&gt;"",-SUMIFS('Jurnal Utang'!J:J,'Jurnal Utang'!H:H,F29,'Jurnal Utang'!O:O,C29)+SUMIFS('Jurnal Kas'!K:K,'Jurnal Kas'!H:H,F29,'Jurnal Kas'!O:O,C29)+E29,"")</f>
        <v/>
      </c>
      <c r="I29" s="166"/>
    </row>
    <row r="30" spans="1:9" ht="15" customHeight="1" x14ac:dyDescent="0.25">
      <c r="A30" s="22"/>
      <c r="B30" s="502">
        <v>22</v>
      </c>
      <c r="C30" s="502"/>
      <c r="D30" s="534"/>
      <c r="E30" s="555"/>
      <c r="F30" s="477"/>
      <c r="G30" s="480" t="str">
        <f t="shared" si="0"/>
        <v/>
      </c>
      <c r="H30" s="536" t="str">
        <f>IF(C30&lt;&gt;"",-SUMIFS('Jurnal Utang'!J:J,'Jurnal Utang'!H:H,F30,'Jurnal Utang'!O:O,C30)+SUMIFS('Jurnal Kas'!K:K,'Jurnal Kas'!H:H,F30,'Jurnal Kas'!O:O,C30)+E30,"")</f>
        <v/>
      </c>
      <c r="I30" s="166"/>
    </row>
    <row r="31" spans="1:9" ht="15" customHeight="1" x14ac:dyDescent="0.25">
      <c r="A31" s="22"/>
      <c r="B31" s="502">
        <v>23</v>
      </c>
      <c r="C31" s="502"/>
      <c r="D31" s="534"/>
      <c r="E31" s="555"/>
      <c r="F31" s="477"/>
      <c r="G31" s="480" t="str">
        <f t="shared" si="0"/>
        <v/>
      </c>
      <c r="H31" s="536" t="str">
        <f>IF(C31&lt;&gt;"",-SUMIFS('Jurnal Utang'!J:J,'Jurnal Utang'!H:H,F31,'Jurnal Utang'!O:O,C31)+SUMIFS('Jurnal Kas'!K:K,'Jurnal Kas'!H:H,F31,'Jurnal Kas'!O:O,C31)+E31,"")</f>
        <v/>
      </c>
      <c r="I31" s="166"/>
    </row>
    <row r="32" spans="1:9" ht="15" customHeight="1" x14ac:dyDescent="0.25">
      <c r="A32" s="22"/>
      <c r="B32" s="502">
        <v>24</v>
      </c>
      <c r="C32" s="502"/>
      <c r="D32" s="534"/>
      <c r="E32" s="555"/>
      <c r="F32" s="477"/>
      <c r="G32" s="480" t="str">
        <f t="shared" si="0"/>
        <v/>
      </c>
      <c r="H32" s="536" t="str">
        <f>IF(C32&lt;&gt;"",-SUMIFS('Jurnal Utang'!J:J,'Jurnal Utang'!H:H,F32,'Jurnal Utang'!O:O,C32)+SUMIFS('Jurnal Kas'!K:K,'Jurnal Kas'!H:H,F32,'Jurnal Kas'!O:O,C32)+E32,"")</f>
        <v/>
      </c>
      <c r="I32" s="166"/>
    </row>
    <row r="33" spans="1:9" ht="15" customHeight="1" x14ac:dyDescent="0.25">
      <c r="A33" s="22"/>
      <c r="B33" s="502">
        <v>25</v>
      </c>
      <c r="C33" s="502"/>
      <c r="D33" s="534"/>
      <c r="E33" s="555"/>
      <c r="F33" s="477"/>
      <c r="G33" s="480" t="str">
        <f t="shared" si="0"/>
        <v/>
      </c>
      <c r="H33" s="536" t="str">
        <f>IF(C33&lt;&gt;"",-SUMIFS('Jurnal Utang'!J:J,'Jurnal Utang'!H:H,F33,'Jurnal Utang'!O:O,C33)+SUMIFS('Jurnal Kas'!K:K,'Jurnal Kas'!H:H,F33,'Jurnal Kas'!O:O,C33)+E33,"")</f>
        <v/>
      </c>
      <c r="I33" s="166"/>
    </row>
    <row r="34" spans="1:9" ht="15" customHeight="1" x14ac:dyDescent="0.25">
      <c r="A34" s="22"/>
      <c r="B34" s="502">
        <v>26</v>
      </c>
      <c r="C34" s="502"/>
      <c r="D34" s="534"/>
      <c r="E34" s="555"/>
      <c r="F34" s="477"/>
      <c r="G34" s="480" t="str">
        <f t="shared" si="0"/>
        <v/>
      </c>
      <c r="H34" s="536" t="str">
        <f>IF(C34&lt;&gt;"",-SUMIFS('Jurnal Utang'!J:J,'Jurnal Utang'!H:H,F34,'Jurnal Utang'!O:O,C34)+SUMIFS('Jurnal Kas'!K:K,'Jurnal Kas'!H:H,F34,'Jurnal Kas'!O:O,C34)+E34,"")</f>
        <v/>
      </c>
      <c r="I34" s="166"/>
    </row>
    <row r="35" spans="1:9" ht="15" customHeight="1" x14ac:dyDescent="0.25">
      <c r="A35" s="22"/>
      <c r="B35" s="502">
        <v>27</v>
      </c>
      <c r="C35" s="502"/>
      <c r="D35" s="534"/>
      <c r="E35" s="555"/>
      <c r="F35" s="477"/>
      <c r="G35" s="480" t="str">
        <f t="shared" si="0"/>
        <v/>
      </c>
      <c r="H35" s="536" t="str">
        <f>IF(C35&lt;&gt;"",-SUMIFS('Jurnal Utang'!J:J,'Jurnal Utang'!H:H,F35,'Jurnal Utang'!O:O,C35)+SUMIFS('Jurnal Kas'!K:K,'Jurnal Kas'!H:H,F35,'Jurnal Kas'!O:O,C35)+E35,"")</f>
        <v/>
      </c>
      <c r="I35" s="166"/>
    </row>
    <row r="36" spans="1:9" ht="15" customHeight="1" x14ac:dyDescent="0.25">
      <c r="A36" s="22"/>
      <c r="B36" s="502">
        <v>28</v>
      </c>
      <c r="C36" s="502"/>
      <c r="D36" s="534"/>
      <c r="E36" s="555"/>
      <c r="F36" s="477"/>
      <c r="G36" s="480" t="str">
        <f t="shared" si="0"/>
        <v/>
      </c>
      <c r="H36" s="536" t="str">
        <f>IF(C36&lt;&gt;"",-SUMIFS('Jurnal Utang'!J:J,'Jurnal Utang'!H:H,F36,'Jurnal Utang'!O:O,C36)+SUMIFS('Jurnal Kas'!K:K,'Jurnal Kas'!H:H,F36,'Jurnal Kas'!O:O,C36)+E36,"")</f>
        <v/>
      </c>
      <c r="I36" s="166"/>
    </row>
    <row r="37" spans="1:9" ht="15" customHeight="1" x14ac:dyDescent="0.25">
      <c r="A37" s="22"/>
      <c r="B37" s="502">
        <v>29</v>
      </c>
      <c r="C37" s="502"/>
      <c r="D37" s="534"/>
      <c r="E37" s="555"/>
      <c r="F37" s="477"/>
      <c r="G37" s="480" t="str">
        <f t="shared" si="0"/>
        <v/>
      </c>
      <c r="H37" s="536" t="str">
        <f>IF(C37&lt;&gt;"",-SUMIFS('Jurnal Utang'!J:J,'Jurnal Utang'!H:H,F37,'Jurnal Utang'!O:O,C37)+SUMIFS('Jurnal Kas'!K:K,'Jurnal Kas'!H:H,F37,'Jurnal Kas'!O:O,C37)+E37,"")</f>
        <v/>
      </c>
      <c r="I37" s="166"/>
    </row>
    <row r="38" spans="1:9" ht="15" customHeight="1" x14ac:dyDescent="0.25">
      <c r="A38" s="22"/>
      <c r="B38" s="502">
        <v>30</v>
      </c>
      <c r="C38" s="502"/>
      <c r="D38" s="534"/>
      <c r="E38" s="555"/>
      <c r="F38" s="477"/>
      <c r="G38" s="480" t="str">
        <f t="shared" si="0"/>
        <v/>
      </c>
      <c r="H38" s="536" t="str">
        <f>IF(C38&lt;&gt;"",-SUMIFS('Jurnal Utang'!J:J,'Jurnal Utang'!H:H,F38,'Jurnal Utang'!O:O,C38)+SUMIFS('Jurnal Kas'!K:K,'Jurnal Kas'!H:H,F38,'Jurnal Kas'!O:O,C38)+E38,"")</f>
        <v/>
      </c>
      <c r="I38" s="166"/>
    </row>
    <row r="39" spans="1:9" ht="15" customHeight="1" x14ac:dyDescent="0.25">
      <c r="A39" s="22"/>
      <c r="B39" s="502">
        <v>31</v>
      </c>
      <c r="C39" s="502"/>
      <c r="D39" s="534"/>
      <c r="E39" s="555"/>
      <c r="F39" s="477"/>
      <c r="G39" s="480" t="str">
        <f t="shared" si="0"/>
        <v/>
      </c>
      <c r="H39" s="536" t="str">
        <f>IF(C39&lt;&gt;"",-SUMIFS('Jurnal Utang'!J:J,'Jurnal Utang'!H:H,F39,'Jurnal Utang'!O:O,C39)+SUMIFS('Jurnal Kas'!K:K,'Jurnal Kas'!H:H,F39,'Jurnal Kas'!O:O,C39)+E39,"")</f>
        <v/>
      </c>
      <c r="I39" s="166"/>
    </row>
    <row r="40" spans="1:9" ht="15" customHeight="1" x14ac:dyDescent="0.25">
      <c r="A40" s="22"/>
      <c r="B40" s="502">
        <v>32</v>
      </c>
      <c r="C40" s="502"/>
      <c r="D40" s="534"/>
      <c r="E40" s="555"/>
      <c r="F40" s="477"/>
      <c r="G40" s="480" t="str">
        <f t="shared" si="0"/>
        <v/>
      </c>
      <c r="H40" s="536" t="str">
        <f>IF(C40&lt;&gt;"",-SUMIFS('Jurnal Utang'!J:J,'Jurnal Utang'!H:H,F40,'Jurnal Utang'!O:O,C40)+SUMIFS('Jurnal Kas'!K:K,'Jurnal Kas'!H:H,F40,'Jurnal Kas'!O:O,C40)+E40,"")</f>
        <v/>
      </c>
      <c r="I40" s="166"/>
    </row>
    <row r="41" spans="1:9" ht="15" customHeight="1" x14ac:dyDescent="0.25">
      <c r="A41" s="22"/>
      <c r="B41" s="502">
        <v>33</v>
      </c>
      <c r="C41" s="502"/>
      <c r="D41" s="534"/>
      <c r="E41" s="555"/>
      <c r="F41" s="477"/>
      <c r="G41" s="480" t="str">
        <f t="shared" si="0"/>
        <v/>
      </c>
      <c r="H41" s="536" t="str">
        <f>IF(C41&lt;&gt;"",-SUMIFS('Jurnal Utang'!J:J,'Jurnal Utang'!H:H,F41,'Jurnal Utang'!O:O,C41)+SUMIFS('Jurnal Kas'!K:K,'Jurnal Kas'!H:H,F41,'Jurnal Kas'!O:O,C41)+E41,"")</f>
        <v/>
      </c>
      <c r="I41" s="166"/>
    </row>
    <row r="42" spans="1:9" ht="15" customHeight="1" x14ac:dyDescent="0.25">
      <c r="A42" s="22"/>
      <c r="B42" s="502">
        <v>34</v>
      </c>
      <c r="C42" s="502"/>
      <c r="D42" s="534"/>
      <c r="E42" s="555"/>
      <c r="F42" s="477"/>
      <c r="G42" s="480" t="str">
        <f t="shared" si="0"/>
        <v/>
      </c>
      <c r="H42" s="536" t="str">
        <f>IF(C42&lt;&gt;"",-SUMIFS('Jurnal Utang'!J:J,'Jurnal Utang'!H:H,F42,'Jurnal Utang'!O:O,C42)+SUMIFS('Jurnal Kas'!K:K,'Jurnal Kas'!H:H,F42,'Jurnal Kas'!O:O,C42)+E42,"")</f>
        <v/>
      </c>
      <c r="I42" s="166"/>
    </row>
    <row r="43" spans="1:9" ht="15" customHeight="1" x14ac:dyDescent="0.25">
      <c r="A43" s="22"/>
      <c r="B43" s="502">
        <v>35</v>
      </c>
      <c r="C43" s="502"/>
      <c r="D43" s="534"/>
      <c r="E43" s="555"/>
      <c r="F43" s="477"/>
      <c r="G43" s="480" t="str">
        <f t="shared" si="0"/>
        <v/>
      </c>
      <c r="H43" s="536" t="str">
        <f>IF(C43&lt;&gt;"",-SUMIFS('Jurnal Utang'!J:J,'Jurnal Utang'!H:H,F43,'Jurnal Utang'!O:O,C43)+SUMIFS('Jurnal Kas'!K:K,'Jurnal Kas'!H:H,F43,'Jurnal Kas'!O:O,C43)+E43,"")</f>
        <v/>
      </c>
      <c r="I43" s="166"/>
    </row>
    <row r="44" spans="1:9" ht="15" customHeight="1" x14ac:dyDescent="0.25">
      <c r="A44" s="22"/>
      <c r="B44" s="502">
        <v>36</v>
      </c>
      <c r="C44" s="502"/>
      <c r="D44" s="534"/>
      <c r="E44" s="555"/>
      <c r="F44" s="477"/>
      <c r="G44" s="480" t="str">
        <f t="shared" si="0"/>
        <v/>
      </c>
      <c r="H44" s="536" t="str">
        <f>IF(C44&lt;&gt;"",-SUMIFS('Jurnal Utang'!J:J,'Jurnal Utang'!H:H,F44,'Jurnal Utang'!O:O,C44)+SUMIFS('Jurnal Kas'!K:K,'Jurnal Kas'!H:H,F44,'Jurnal Kas'!O:O,C44)+E44,"")</f>
        <v/>
      </c>
      <c r="I44" s="166"/>
    </row>
    <row r="45" spans="1:9" ht="15" customHeight="1" x14ac:dyDescent="0.25">
      <c r="A45" s="22"/>
      <c r="B45" s="502">
        <v>37</v>
      </c>
      <c r="C45" s="502"/>
      <c r="D45" s="534"/>
      <c r="E45" s="555"/>
      <c r="F45" s="477"/>
      <c r="G45" s="480" t="str">
        <f t="shared" si="0"/>
        <v/>
      </c>
      <c r="H45" s="536" t="str">
        <f>IF(C45&lt;&gt;"",-SUMIFS('Jurnal Utang'!J:J,'Jurnal Utang'!H:H,F45,'Jurnal Utang'!O:O,C45)+SUMIFS('Jurnal Kas'!K:K,'Jurnal Kas'!H:H,F45,'Jurnal Kas'!O:O,C45)+E45,"")</f>
        <v/>
      </c>
      <c r="I45" s="166"/>
    </row>
    <row r="46" spans="1:9" ht="15" customHeight="1" x14ac:dyDescent="0.25">
      <c r="A46" s="22"/>
      <c r="B46" s="502">
        <v>38</v>
      </c>
      <c r="C46" s="502"/>
      <c r="D46" s="534"/>
      <c r="E46" s="555"/>
      <c r="F46" s="477"/>
      <c r="G46" s="480" t="str">
        <f t="shared" si="0"/>
        <v/>
      </c>
      <c r="H46" s="536" t="str">
        <f>IF(C46&lt;&gt;"",-SUMIFS('Jurnal Utang'!J:J,'Jurnal Utang'!H:H,F46,'Jurnal Utang'!O:O,C46)+SUMIFS('Jurnal Kas'!K:K,'Jurnal Kas'!H:H,F46,'Jurnal Kas'!O:O,C46)+E46,"")</f>
        <v/>
      </c>
      <c r="I46" s="166"/>
    </row>
    <row r="47" spans="1:9" ht="15" customHeight="1" x14ac:dyDescent="0.25">
      <c r="A47" s="22"/>
      <c r="B47" s="502">
        <v>39</v>
      </c>
      <c r="C47" s="502"/>
      <c r="D47" s="534"/>
      <c r="E47" s="555"/>
      <c r="F47" s="477"/>
      <c r="G47" s="480" t="str">
        <f t="shared" si="0"/>
        <v/>
      </c>
      <c r="H47" s="536" t="str">
        <f>IF(C47&lt;&gt;"",-SUMIFS('Jurnal Utang'!J:J,'Jurnal Utang'!H:H,F47,'Jurnal Utang'!O:O,C47)+SUMIFS('Jurnal Kas'!K:K,'Jurnal Kas'!H:H,F47,'Jurnal Kas'!O:O,C47)+E47,"")</f>
        <v/>
      </c>
      <c r="I47" s="166"/>
    </row>
    <row r="48" spans="1:9" ht="15" customHeight="1" x14ac:dyDescent="0.25">
      <c r="A48" s="22"/>
      <c r="B48" s="502">
        <v>40</v>
      </c>
      <c r="C48" s="502"/>
      <c r="D48" s="534"/>
      <c r="E48" s="555"/>
      <c r="F48" s="477"/>
      <c r="G48" s="480" t="str">
        <f t="shared" si="0"/>
        <v/>
      </c>
      <c r="H48" s="536" t="str">
        <f>IF(C48&lt;&gt;"",-SUMIFS('Jurnal Utang'!J:J,'Jurnal Utang'!H:H,F48,'Jurnal Utang'!O:O,C48)+SUMIFS('Jurnal Kas'!K:K,'Jurnal Kas'!H:H,F48,'Jurnal Kas'!O:O,C48)+E48,"")</f>
        <v/>
      </c>
      <c r="I48" s="166"/>
    </row>
    <row r="49" spans="1:9" ht="15" customHeight="1" x14ac:dyDescent="0.25">
      <c r="A49" s="22"/>
      <c r="B49" s="502">
        <v>41</v>
      </c>
      <c r="C49" s="502"/>
      <c r="D49" s="534"/>
      <c r="E49" s="555"/>
      <c r="F49" s="477"/>
      <c r="G49" s="480" t="str">
        <f t="shared" si="0"/>
        <v/>
      </c>
      <c r="H49" s="536" t="str">
        <f>IF(C49&lt;&gt;"",-SUMIFS('Jurnal Utang'!J:J,'Jurnal Utang'!H:H,F49,'Jurnal Utang'!O:O,C49)+SUMIFS('Jurnal Kas'!K:K,'Jurnal Kas'!H:H,F49,'Jurnal Kas'!O:O,C49)+E49,"")</f>
        <v/>
      </c>
      <c r="I49" s="166"/>
    </row>
    <row r="50" spans="1:9" ht="15" customHeight="1" x14ac:dyDescent="0.25">
      <c r="A50" s="22"/>
      <c r="B50" s="502">
        <v>42</v>
      </c>
      <c r="C50" s="502"/>
      <c r="D50" s="534"/>
      <c r="E50" s="555"/>
      <c r="F50" s="477"/>
      <c r="G50" s="480" t="str">
        <f t="shared" si="0"/>
        <v/>
      </c>
      <c r="H50" s="536" t="str">
        <f>IF(C50&lt;&gt;"",-SUMIFS('Jurnal Utang'!J:J,'Jurnal Utang'!H:H,F50,'Jurnal Utang'!O:O,C50)+SUMIFS('Jurnal Kas'!K:K,'Jurnal Kas'!H:H,F50,'Jurnal Kas'!O:O,C50)+E50,"")</f>
        <v/>
      </c>
      <c r="I50" s="166"/>
    </row>
    <row r="51" spans="1:9" ht="15" customHeight="1" x14ac:dyDescent="0.25">
      <c r="A51" s="22"/>
      <c r="B51" s="502">
        <v>43</v>
      </c>
      <c r="C51" s="502"/>
      <c r="D51" s="534"/>
      <c r="E51" s="555"/>
      <c r="F51" s="477"/>
      <c r="G51" s="480" t="str">
        <f t="shared" si="0"/>
        <v/>
      </c>
      <c r="H51" s="536" t="str">
        <f>IF(C51&lt;&gt;"",-SUMIFS('Jurnal Utang'!J:J,'Jurnal Utang'!H:H,F51,'Jurnal Utang'!O:O,C51)+SUMIFS('Jurnal Kas'!K:K,'Jurnal Kas'!H:H,F51,'Jurnal Kas'!O:O,C51)+E51,"")</f>
        <v/>
      </c>
      <c r="I51" s="166"/>
    </row>
    <row r="52" spans="1:9" ht="15" customHeight="1" x14ac:dyDescent="0.25">
      <c r="A52" s="22"/>
      <c r="B52" s="502">
        <v>44</v>
      </c>
      <c r="C52" s="502"/>
      <c r="D52" s="534"/>
      <c r="E52" s="555"/>
      <c r="F52" s="477"/>
      <c r="G52" s="480" t="str">
        <f t="shared" si="0"/>
        <v/>
      </c>
      <c r="H52" s="536" t="str">
        <f>IF(C52&lt;&gt;"",-SUMIFS('Jurnal Utang'!J:J,'Jurnal Utang'!H:H,F52,'Jurnal Utang'!O:O,C52)+SUMIFS('Jurnal Kas'!K:K,'Jurnal Kas'!H:H,F52,'Jurnal Kas'!O:O,C52)+E52,"")</f>
        <v/>
      </c>
      <c r="I52" s="166"/>
    </row>
    <row r="53" spans="1:9" ht="15" customHeight="1" x14ac:dyDescent="0.25">
      <c r="A53" s="22"/>
      <c r="B53" s="502">
        <v>45</v>
      </c>
      <c r="C53" s="502"/>
      <c r="D53" s="534"/>
      <c r="E53" s="555"/>
      <c r="F53" s="477"/>
      <c r="G53" s="480" t="str">
        <f t="shared" si="0"/>
        <v/>
      </c>
      <c r="H53" s="536" t="str">
        <f>IF(C53&lt;&gt;"",-SUMIFS('Jurnal Utang'!J:J,'Jurnal Utang'!H:H,F53,'Jurnal Utang'!O:O,C53)+SUMIFS('Jurnal Kas'!K:K,'Jurnal Kas'!H:H,F53,'Jurnal Kas'!O:O,C53)+E53,"")</f>
        <v/>
      </c>
      <c r="I53" s="166"/>
    </row>
    <row r="54" spans="1:9" ht="15" customHeight="1" x14ac:dyDescent="0.25">
      <c r="A54" s="22"/>
      <c r="B54" s="502">
        <v>46</v>
      </c>
      <c r="C54" s="502"/>
      <c r="D54" s="534"/>
      <c r="E54" s="555"/>
      <c r="F54" s="477"/>
      <c r="G54" s="480" t="str">
        <f t="shared" si="0"/>
        <v/>
      </c>
      <c r="H54" s="536" t="str">
        <f>IF(C54&lt;&gt;"",-SUMIFS('Jurnal Utang'!J:J,'Jurnal Utang'!H:H,F54,'Jurnal Utang'!O:O,C54)+SUMIFS('Jurnal Kas'!K:K,'Jurnal Kas'!H:H,F54,'Jurnal Kas'!O:O,C54)+E54,"")</f>
        <v/>
      </c>
      <c r="I54" s="166"/>
    </row>
    <row r="55" spans="1:9" ht="15" customHeight="1" x14ac:dyDescent="0.25">
      <c r="A55" s="22"/>
      <c r="B55" s="502">
        <v>47</v>
      </c>
      <c r="C55" s="502"/>
      <c r="D55" s="534"/>
      <c r="E55" s="555"/>
      <c r="F55" s="477"/>
      <c r="G55" s="480" t="str">
        <f t="shared" si="0"/>
        <v/>
      </c>
      <c r="H55" s="536" t="str">
        <f>IF(C55&lt;&gt;"",-SUMIFS('Jurnal Utang'!J:J,'Jurnal Utang'!H:H,F55,'Jurnal Utang'!O:O,C55)+SUMIFS('Jurnal Kas'!K:K,'Jurnal Kas'!H:H,F55,'Jurnal Kas'!O:O,C55)+E55,"")</f>
        <v/>
      </c>
      <c r="I55" s="166"/>
    </row>
    <row r="56" spans="1:9" ht="15" customHeight="1" x14ac:dyDescent="0.25">
      <c r="A56" s="22"/>
      <c r="B56" s="502">
        <v>48</v>
      </c>
      <c r="C56" s="502"/>
      <c r="D56" s="534"/>
      <c r="E56" s="555"/>
      <c r="F56" s="477"/>
      <c r="G56" s="480" t="str">
        <f t="shared" si="0"/>
        <v/>
      </c>
      <c r="H56" s="536" t="str">
        <f>IF(C56&lt;&gt;"",-SUMIFS('Jurnal Utang'!J:J,'Jurnal Utang'!H:H,F56,'Jurnal Utang'!O:O,C56)+SUMIFS('Jurnal Kas'!K:K,'Jurnal Kas'!H:H,F56,'Jurnal Kas'!O:O,C56)+E56,"")</f>
        <v/>
      </c>
      <c r="I56" s="166"/>
    </row>
    <row r="57" spans="1:9" ht="15" customHeight="1" x14ac:dyDescent="0.25">
      <c r="A57" s="22"/>
      <c r="B57" s="502">
        <v>49</v>
      </c>
      <c r="C57" s="502"/>
      <c r="D57" s="534"/>
      <c r="E57" s="555"/>
      <c r="F57" s="477"/>
      <c r="G57" s="480" t="str">
        <f t="shared" si="0"/>
        <v/>
      </c>
      <c r="H57" s="536" t="str">
        <f>IF(C57&lt;&gt;"",-SUMIFS('Jurnal Utang'!J:J,'Jurnal Utang'!H:H,F57,'Jurnal Utang'!O:O,C57)+SUMIFS('Jurnal Kas'!K:K,'Jurnal Kas'!H:H,F57,'Jurnal Kas'!O:O,C57)+E57,"")</f>
        <v/>
      </c>
      <c r="I57" s="166"/>
    </row>
    <row r="58" spans="1:9" ht="15" customHeight="1" x14ac:dyDescent="0.25">
      <c r="A58" s="22"/>
      <c r="B58" s="502">
        <v>50</v>
      </c>
      <c r="C58" s="502"/>
      <c r="D58" s="534"/>
      <c r="E58" s="555"/>
      <c r="F58" s="477"/>
      <c r="G58" s="480" t="str">
        <f t="shared" si="0"/>
        <v/>
      </c>
      <c r="H58" s="536" t="str">
        <f>IF(C58&lt;&gt;"",-SUMIFS('Jurnal Utang'!J:J,'Jurnal Utang'!H:H,F58,'Jurnal Utang'!O:O,C58)+SUMIFS('Jurnal Kas'!K:K,'Jurnal Kas'!H:H,F58,'Jurnal Kas'!O:O,C58)+E58,"")</f>
        <v/>
      </c>
      <c r="I58" s="166"/>
    </row>
    <row r="59" spans="1:9" ht="15" customHeight="1" x14ac:dyDescent="0.25">
      <c r="A59" s="22"/>
      <c r="B59" s="502">
        <v>51</v>
      </c>
      <c r="C59" s="502"/>
      <c r="D59" s="534"/>
      <c r="E59" s="555"/>
      <c r="F59" s="477"/>
      <c r="G59" s="480" t="str">
        <f t="shared" si="0"/>
        <v/>
      </c>
      <c r="H59" s="536" t="str">
        <f>IF(C59&lt;&gt;"",-SUMIFS('Jurnal Utang'!J:J,'Jurnal Utang'!H:H,F59,'Jurnal Utang'!O:O,C59)+SUMIFS('Jurnal Kas'!K:K,'Jurnal Kas'!H:H,F59,'Jurnal Kas'!O:O,C59)+E59,"")</f>
        <v/>
      </c>
      <c r="I59" s="166"/>
    </row>
    <row r="60" spans="1:9" ht="15" customHeight="1" x14ac:dyDescent="0.25">
      <c r="A60" s="22"/>
      <c r="B60" s="502">
        <v>52</v>
      </c>
      <c r="C60" s="502"/>
      <c r="D60" s="534"/>
      <c r="E60" s="555"/>
      <c r="F60" s="477"/>
      <c r="G60" s="480" t="str">
        <f t="shared" si="0"/>
        <v/>
      </c>
      <c r="H60" s="536" t="str">
        <f>IF(C60&lt;&gt;"",-SUMIFS('Jurnal Utang'!J:J,'Jurnal Utang'!H:H,F60,'Jurnal Utang'!O:O,C60)+SUMIFS('Jurnal Kas'!K:K,'Jurnal Kas'!H:H,F60,'Jurnal Kas'!O:O,C60)+E60,"")</f>
        <v/>
      </c>
      <c r="I60" s="166"/>
    </row>
    <row r="61" spans="1:9" ht="15" customHeight="1" x14ac:dyDescent="0.25">
      <c r="A61" s="22"/>
      <c r="B61" s="502">
        <v>53</v>
      </c>
      <c r="C61" s="502"/>
      <c r="D61" s="534"/>
      <c r="E61" s="555"/>
      <c r="F61" s="477"/>
      <c r="G61" s="480" t="str">
        <f t="shared" si="0"/>
        <v/>
      </c>
      <c r="H61" s="536" t="str">
        <f>IF(C61&lt;&gt;"",-SUMIFS('Jurnal Utang'!J:J,'Jurnal Utang'!H:H,F61,'Jurnal Utang'!O:O,C61)+SUMIFS('Jurnal Kas'!K:K,'Jurnal Kas'!H:H,F61,'Jurnal Kas'!O:O,C61)+E61,"")</f>
        <v/>
      </c>
      <c r="I61" s="166"/>
    </row>
    <row r="62" spans="1:9" ht="15" customHeight="1" x14ac:dyDescent="0.25">
      <c r="A62" s="22"/>
      <c r="B62" s="502">
        <v>54</v>
      </c>
      <c r="C62" s="502"/>
      <c r="D62" s="534"/>
      <c r="E62" s="555"/>
      <c r="F62" s="477"/>
      <c r="G62" s="480" t="str">
        <f t="shared" si="0"/>
        <v/>
      </c>
      <c r="H62" s="536" t="str">
        <f>IF(C62&lt;&gt;"",-SUMIFS('Jurnal Utang'!J:J,'Jurnal Utang'!H:H,F62,'Jurnal Utang'!O:O,C62)+SUMIFS('Jurnal Kas'!K:K,'Jurnal Kas'!H:H,F62,'Jurnal Kas'!O:O,C62)+E62,"")</f>
        <v/>
      </c>
      <c r="I62" s="166"/>
    </row>
    <row r="63" spans="1:9" ht="15" customHeight="1" x14ac:dyDescent="0.25">
      <c r="A63" s="22"/>
      <c r="B63" s="502">
        <v>55</v>
      </c>
      <c r="C63" s="502"/>
      <c r="D63" s="534"/>
      <c r="E63" s="555"/>
      <c r="F63" s="477"/>
      <c r="G63" s="480" t="str">
        <f t="shared" si="0"/>
        <v/>
      </c>
      <c r="H63" s="536" t="str">
        <f>IF(C63&lt;&gt;"",-SUMIFS('Jurnal Utang'!J:J,'Jurnal Utang'!H:H,F63,'Jurnal Utang'!O:O,C63)+SUMIFS('Jurnal Kas'!K:K,'Jurnal Kas'!H:H,F63,'Jurnal Kas'!O:O,C63)+E63,"")</f>
        <v/>
      </c>
      <c r="I63" s="166"/>
    </row>
    <row r="64" spans="1:9" ht="15" customHeight="1" x14ac:dyDescent="0.25">
      <c r="A64" s="22"/>
      <c r="B64" s="502">
        <v>56</v>
      </c>
      <c r="C64" s="502"/>
      <c r="D64" s="534"/>
      <c r="E64" s="555"/>
      <c r="F64" s="477"/>
      <c r="G64" s="480" t="str">
        <f t="shared" si="0"/>
        <v/>
      </c>
      <c r="H64" s="536" t="str">
        <f>IF(C64&lt;&gt;"",-SUMIFS('Jurnal Utang'!J:J,'Jurnal Utang'!H:H,F64,'Jurnal Utang'!O:O,C64)+SUMIFS('Jurnal Kas'!K:K,'Jurnal Kas'!H:H,F64,'Jurnal Kas'!O:O,C64)+E64,"")</f>
        <v/>
      </c>
      <c r="I64" s="166"/>
    </row>
    <row r="65" spans="1:9" ht="15" customHeight="1" x14ac:dyDescent="0.25">
      <c r="A65" s="22"/>
      <c r="B65" s="502">
        <v>57</v>
      </c>
      <c r="C65" s="502"/>
      <c r="D65" s="534"/>
      <c r="E65" s="555"/>
      <c r="F65" s="477"/>
      <c r="G65" s="480" t="str">
        <f t="shared" si="0"/>
        <v/>
      </c>
      <c r="H65" s="536" t="str">
        <f>IF(C65&lt;&gt;"",-SUMIFS('Jurnal Utang'!J:J,'Jurnal Utang'!H:H,F65,'Jurnal Utang'!O:O,C65)+SUMIFS('Jurnal Kas'!K:K,'Jurnal Kas'!H:H,F65,'Jurnal Kas'!O:O,C65)+E65,"")</f>
        <v/>
      </c>
      <c r="I65" s="166"/>
    </row>
    <row r="66" spans="1:9" ht="15" customHeight="1" x14ac:dyDescent="0.25">
      <c r="A66" s="22"/>
      <c r="B66" s="502">
        <v>58</v>
      </c>
      <c r="C66" s="502"/>
      <c r="D66" s="534"/>
      <c r="E66" s="555"/>
      <c r="F66" s="477"/>
      <c r="G66" s="480" t="str">
        <f t="shared" si="0"/>
        <v/>
      </c>
      <c r="H66" s="536" t="str">
        <f>IF(C66&lt;&gt;"",-SUMIFS('Jurnal Utang'!J:J,'Jurnal Utang'!H:H,F66,'Jurnal Utang'!O:O,C66)+SUMIFS('Jurnal Kas'!K:K,'Jurnal Kas'!H:H,F66,'Jurnal Kas'!O:O,C66)+E66,"")</f>
        <v/>
      </c>
      <c r="I66" s="166"/>
    </row>
    <row r="67" spans="1:9" ht="15" customHeight="1" x14ac:dyDescent="0.25">
      <c r="A67" s="22"/>
      <c r="B67" s="502">
        <v>59</v>
      </c>
      <c r="C67" s="502"/>
      <c r="D67" s="534"/>
      <c r="E67" s="555"/>
      <c r="F67" s="477"/>
      <c r="G67" s="480" t="str">
        <f t="shared" si="0"/>
        <v/>
      </c>
      <c r="H67" s="536" t="str">
        <f>IF(C67&lt;&gt;"",-SUMIFS('Jurnal Utang'!J:J,'Jurnal Utang'!H:H,F67,'Jurnal Utang'!O:O,C67)+SUMIFS('Jurnal Kas'!K:K,'Jurnal Kas'!H:H,F67,'Jurnal Kas'!O:O,C67)+E67,"")</f>
        <v/>
      </c>
      <c r="I67" s="166"/>
    </row>
    <row r="68" spans="1:9" ht="15" customHeight="1" x14ac:dyDescent="0.25">
      <c r="A68" s="22"/>
      <c r="B68" s="502">
        <v>60</v>
      </c>
      <c r="C68" s="502"/>
      <c r="D68" s="534"/>
      <c r="E68" s="555"/>
      <c r="F68" s="477"/>
      <c r="G68" s="480" t="str">
        <f t="shared" si="0"/>
        <v/>
      </c>
      <c r="H68" s="536" t="str">
        <f>IF(C68&lt;&gt;"",-SUMIFS('Jurnal Utang'!J:J,'Jurnal Utang'!H:H,F68,'Jurnal Utang'!O:O,C68)+SUMIFS('Jurnal Kas'!K:K,'Jurnal Kas'!H:H,F68,'Jurnal Kas'!O:O,C68)+E68,"")</f>
        <v/>
      </c>
      <c r="I68" s="166"/>
    </row>
    <row r="69" spans="1:9" ht="15" customHeight="1" x14ac:dyDescent="0.25">
      <c r="A69" s="22"/>
      <c r="B69" s="502">
        <v>61</v>
      </c>
      <c r="C69" s="502"/>
      <c r="D69" s="534"/>
      <c r="E69" s="555"/>
      <c r="F69" s="477"/>
      <c r="G69" s="480" t="str">
        <f t="shared" si="0"/>
        <v/>
      </c>
      <c r="H69" s="536" t="str">
        <f>IF(C69&lt;&gt;"",-SUMIFS('Jurnal Utang'!J:J,'Jurnal Utang'!H:H,F69,'Jurnal Utang'!O:O,C69)+SUMIFS('Jurnal Kas'!K:K,'Jurnal Kas'!H:H,F69,'Jurnal Kas'!O:O,C69)+E69,"")</f>
        <v/>
      </c>
      <c r="I69" s="166"/>
    </row>
    <row r="70" spans="1:9" ht="15" customHeight="1" x14ac:dyDescent="0.25">
      <c r="A70" s="22"/>
      <c r="B70" s="502">
        <v>62</v>
      </c>
      <c r="C70" s="502"/>
      <c r="D70" s="534"/>
      <c r="E70" s="555"/>
      <c r="F70" s="477"/>
      <c r="G70" s="480" t="str">
        <f t="shared" si="0"/>
        <v/>
      </c>
      <c r="H70" s="536" t="str">
        <f>IF(C70&lt;&gt;"",-SUMIFS('Jurnal Utang'!J:J,'Jurnal Utang'!H:H,F70,'Jurnal Utang'!O:O,C70)+SUMIFS('Jurnal Kas'!K:K,'Jurnal Kas'!H:H,F70,'Jurnal Kas'!O:O,C70)+E70,"")</f>
        <v/>
      </c>
      <c r="I70" s="166"/>
    </row>
    <row r="71" spans="1:9" ht="15" customHeight="1" x14ac:dyDescent="0.25">
      <c r="A71" s="22"/>
      <c r="B71" s="502">
        <v>63</v>
      </c>
      <c r="C71" s="502"/>
      <c r="D71" s="534"/>
      <c r="E71" s="555"/>
      <c r="F71" s="477"/>
      <c r="G71" s="480" t="str">
        <f t="shared" si="0"/>
        <v/>
      </c>
      <c r="H71" s="536" t="str">
        <f>IF(C71&lt;&gt;"",-SUMIFS('Jurnal Utang'!J:J,'Jurnal Utang'!H:H,F71,'Jurnal Utang'!O:O,C71)+SUMIFS('Jurnal Kas'!K:K,'Jurnal Kas'!H:H,F71,'Jurnal Kas'!O:O,C71)+E71,"")</f>
        <v/>
      </c>
      <c r="I71" s="166"/>
    </row>
    <row r="72" spans="1:9" ht="15" customHeight="1" x14ac:dyDescent="0.25">
      <c r="A72" s="22"/>
      <c r="B72" s="502">
        <v>64</v>
      </c>
      <c r="C72" s="502"/>
      <c r="D72" s="534"/>
      <c r="E72" s="555"/>
      <c r="F72" s="477"/>
      <c r="G72" s="480" t="str">
        <f t="shared" si="0"/>
        <v/>
      </c>
      <c r="H72" s="536" t="str">
        <f>IF(C72&lt;&gt;"",-SUMIFS('Jurnal Utang'!J:J,'Jurnal Utang'!H:H,F72,'Jurnal Utang'!O:O,C72)+SUMIFS('Jurnal Kas'!K:K,'Jurnal Kas'!H:H,F72,'Jurnal Kas'!O:O,C72)+E72,"")</f>
        <v/>
      </c>
      <c r="I72" s="166"/>
    </row>
    <row r="73" spans="1:9" ht="15" customHeight="1" x14ac:dyDescent="0.25">
      <c r="A73" s="22"/>
      <c r="B73" s="502">
        <v>65</v>
      </c>
      <c r="C73" s="502"/>
      <c r="D73" s="534"/>
      <c r="E73" s="555"/>
      <c r="F73" s="477"/>
      <c r="G73" s="480" t="str">
        <f t="shared" ref="G73:G136" si="1">IF(F73&lt;&gt;"",VLOOKUP(F73,ChartofAccountsTable,2,FALSE),"")</f>
        <v/>
      </c>
      <c r="H73" s="536" t="str">
        <f>IF(C73&lt;&gt;"",-SUMIFS('Jurnal Utang'!J:J,'Jurnal Utang'!H:H,F73,'Jurnal Utang'!O:O,C73)+SUMIFS('Jurnal Kas'!K:K,'Jurnal Kas'!H:H,F73,'Jurnal Kas'!O:O,C73)+E73,"")</f>
        <v/>
      </c>
      <c r="I73" s="166"/>
    </row>
    <row r="74" spans="1:9" ht="15" customHeight="1" x14ac:dyDescent="0.25">
      <c r="A74" s="22"/>
      <c r="B74" s="502">
        <v>66</v>
      </c>
      <c r="C74" s="502"/>
      <c r="D74" s="534"/>
      <c r="E74" s="555"/>
      <c r="F74" s="477"/>
      <c r="G74" s="480" t="str">
        <f t="shared" si="1"/>
        <v/>
      </c>
      <c r="H74" s="536" t="str">
        <f>IF(C74&lt;&gt;"",-SUMIFS('Jurnal Utang'!J:J,'Jurnal Utang'!H:H,F74,'Jurnal Utang'!O:O,C74)+SUMIFS('Jurnal Kas'!K:K,'Jurnal Kas'!H:H,F74,'Jurnal Kas'!O:O,C74)+E74,"")</f>
        <v/>
      </c>
      <c r="I74" s="166"/>
    </row>
    <row r="75" spans="1:9" ht="15" customHeight="1" x14ac:dyDescent="0.25">
      <c r="A75" s="22"/>
      <c r="B75" s="502">
        <v>67</v>
      </c>
      <c r="C75" s="502"/>
      <c r="D75" s="534"/>
      <c r="E75" s="555"/>
      <c r="F75" s="477"/>
      <c r="G75" s="480" t="str">
        <f t="shared" si="1"/>
        <v/>
      </c>
      <c r="H75" s="536" t="str">
        <f>IF(C75&lt;&gt;"",-SUMIFS('Jurnal Utang'!J:J,'Jurnal Utang'!H:H,F75,'Jurnal Utang'!O:O,C75)+SUMIFS('Jurnal Kas'!K:K,'Jurnal Kas'!H:H,F75,'Jurnal Kas'!O:O,C75)+E75,"")</f>
        <v/>
      </c>
      <c r="I75" s="166"/>
    </row>
    <row r="76" spans="1:9" ht="15" customHeight="1" x14ac:dyDescent="0.25">
      <c r="A76" s="22"/>
      <c r="B76" s="502">
        <v>68</v>
      </c>
      <c r="C76" s="502"/>
      <c r="D76" s="534"/>
      <c r="E76" s="555"/>
      <c r="F76" s="477"/>
      <c r="G76" s="480" t="str">
        <f t="shared" si="1"/>
        <v/>
      </c>
      <c r="H76" s="536" t="str">
        <f>IF(C76&lt;&gt;"",-SUMIFS('Jurnal Utang'!J:J,'Jurnal Utang'!H:H,F76,'Jurnal Utang'!O:O,C76)+SUMIFS('Jurnal Kas'!K:K,'Jurnal Kas'!H:H,F76,'Jurnal Kas'!O:O,C76)+E76,"")</f>
        <v/>
      </c>
      <c r="I76" s="166"/>
    </row>
    <row r="77" spans="1:9" ht="15" customHeight="1" x14ac:dyDescent="0.25">
      <c r="A77" s="22"/>
      <c r="B77" s="502">
        <v>69</v>
      </c>
      <c r="C77" s="502"/>
      <c r="D77" s="534"/>
      <c r="E77" s="555"/>
      <c r="F77" s="477"/>
      <c r="G77" s="480" t="str">
        <f t="shared" si="1"/>
        <v/>
      </c>
      <c r="H77" s="536" t="str">
        <f>IF(C77&lt;&gt;"",-SUMIFS('Jurnal Utang'!J:J,'Jurnal Utang'!H:H,F77,'Jurnal Utang'!O:O,C77)+SUMIFS('Jurnal Kas'!K:K,'Jurnal Kas'!H:H,F77,'Jurnal Kas'!O:O,C77)+E77,"")</f>
        <v/>
      </c>
      <c r="I77" s="166"/>
    </row>
    <row r="78" spans="1:9" ht="15" customHeight="1" x14ac:dyDescent="0.25">
      <c r="A78" s="22"/>
      <c r="B78" s="502">
        <v>70</v>
      </c>
      <c r="C78" s="502"/>
      <c r="D78" s="534"/>
      <c r="E78" s="555"/>
      <c r="F78" s="477"/>
      <c r="G78" s="480" t="str">
        <f t="shared" si="1"/>
        <v/>
      </c>
      <c r="H78" s="536" t="str">
        <f>IF(C78&lt;&gt;"",-SUMIFS('Jurnal Utang'!J:J,'Jurnal Utang'!H:H,F78,'Jurnal Utang'!O:O,C78)+SUMIFS('Jurnal Kas'!K:K,'Jurnal Kas'!H:H,F78,'Jurnal Kas'!O:O,C78)+E78,"")</f>
        <v/>
      </c>
      <c r="I78" s="166"/>
    </row>
    <row r="79" spans="1:9" ht="15" customHeight="1" x14ac:dyDescent="0.25">
      <c r="A79" s="22"/>
      <c r="B79" s="502">
        <v>71</v>
      </c>
      <c r="C79" s="502"/>
      <c r="D79" s="534"/>
      <c r="E79" s="555"/>
      <c r="F79" s="477"/>
      <c r="G79" s="480" t="str">
        <f t="shared" si="1"/>
        <v/>
      </c>
      <c r="H79" s="536" t="str">
        <f>IF(C79&lt;&gt;"",-SUMIFS('Jurnal Utang'!J:J,'Jurnal Utang'!H:H,F79,'Jurnal Utang'!O:O,C79)+SUMIFS('Jurnal Kas'!K:K,'Jurnal Kas'!H:H,F79,'Jurnal Kas'!O:O,C79)+E79,"")</f>
        <v/>
      </c>
      <c r="I79" s="166"/>
    </row>
    <row r="80" spans="1:9" ht="15" customHeight="1" x14ac:dyDescent="0.25">
      <c r="A80" s="22"/>
      <c r="B80" s="502">
        <v>72</v>
      </c>
      <c r="C80" s="502"/>
      <c r="D80" s="534"/>
      <c r="E80" s="555"/>
      <c r="F80" s="477"/>
      <c r="G80" s="480" t="str">
        <f t="shared" si="1"/>
        <v/>
      </c>
      <c r="H80" s="536" t="str">
        <f>IF(C80&lt;&gt;"",-SUMIFS('Jurnal Utang'!J:J,'Jurnal Utang'!H:H,F80,'Jurnal Utang'!O:O,C80)+SUMIFS('Jurnal Kas'!K:K,'Jurnal Kas'!H:H,F80,'Jurnal Kas'!O:O,C80)+E80,"")</f>
        <v/>
      </c>
      <c r="I80" s="166"/>
    </row>
    <row r="81" spans="1:9" ht="15" customHeight="1" x14ac:dyDescent="0.25">
      <c r="A81" s="22"/>
      <c r="B81" s="502">
        <v>73</v>
      </c>
      <c r="C81" s="502"/>
      <c r="D81" s="534"/>
      <c r="E81" s="555"/>
      <c r="F81" s="477"/>
      <c r="G81" s="480" t="str">
        <f t="shared" si="1"/>
        <v/>
      </c>
      <c r="H81" s="536" t="str">
        <f>IF(C81&lt;&gt;"",-SUMIFS('Jurnal Utang'!J:J,'Jurnal Utang'!H:H,F81,'Jurnal Utang'!O:O,C81)+SUMIFS('Jurnal Kas'!K:K,'Jurnal Kas'!H:H,F81,'Jurnal Kas'!O:O,C81)+E81,"")</f>
        <v/>
      </c>
      <c r="I81" s="166"/>
    </row>
    <row r="82" spans="1:9" ht="15" customHeight="1" x14ac:dyDescent="0.25">
      <c r="A82" s="22"/>
      <c r="B82" s="502">
        <v>74</v>
      </c>
      <c r="C82" s="502"/>
      <c r="D82" s="534"/>
      <c r="E82" s="555"/>
      <c r="F82" s="477"/>
      <c r="G82" s="480" t="str">
        <f t="shared" si="1"/>
        <v/>
      </c>
      <c r="H82" s="536" t="str">
        <f>IF(C82&lt;&gt;"",-SUMIFS('Jurnal Utang'!J:J,'Jurnal Utang'!H:H,F82,'Jurnal Utang'!O:O,C82)+SUMIFS('Jurnal Kas'!K:K,'Jurnal Kas'!H:H,F82,'Jurnal Kas'!O:O,C82)+E82,"")</f>
        <v/>
      </c>
      <c r="I82" s="166"/>
    </row>
    <row r="83" spans="1:9" ht="15" customHeight="1" x14ac:dyDescent="0.25">
      <c r="A83" s="22"/>
      <c r="B83" s="502">
        <v>75</v>
      </c>
      <c r="C83" s="502"/>
      <c r="D83" s="534"/>
      <c r="E83" s="555"/>
      <c r="F83" s="477"/>
      <c r="G83" s="480" t="str">
        <f t="shared" si="1"/>
        <v/>
      </c>
      <c r="H83" s="536" t="str">
        <f>IF(C83&lt;&gt;"",-SUMIFS('Jurnal Utang'!J:J,'Jurnal Utang'!H:H,F83,'Jurnal Utang'!O:O,C83)+SUMIFS('Jurnal Kas'!K:K,'Jurnal Kas'!H:H,F83,'Jurnal Kas'!O:O,C83)+E83,"")</f>
        <v/>
      </c>
      <c r="I83" s="166"/>
    </row>
    <row r="84" spans="1:9" ht="15" customHeight="1" x14ac:dyDescent="0.25">
      <c r="A84" s="22"/>
      <c r="B84" s="502">
        <v>76</v>
      </c>
      <c r="C84" s="502"/>
      <c r="D84" s="534"/>
      <c r="E84" s="555"/>
      <c r="F84" s="477"/>
      <c r="G84" s="480" t="str">
        <f t="shared" si="1"/>
        <v/>
      </c>
      <c r="H84" s="536" t="str">
        <f>IF(C84&lt;&gt;"",-SUMIFS('Jurnal Utang'!J:J,'Jurnal Utang'!H:H,F84,'Jurnal Utang'!O:O,C84)+SUMIFS('Jurnal Kas'!K:K,'Jurnal Kas'!H:H,F84,'Jurnal Kas'!O:O,C84)+E84,"")</f>
        <v/>
      </c>
      <c r="I84" s="166"/>
    </row>
    <row r="85" spans="1:9" ht="15" customHeight="1" x14ac:dyDescent="0.25">
      <c r="A85" s="22"/>
      <c r="B85" s="502">
        <v>77</v>
      </c>
      <c r="C85" s="502"/>
      <c r="D85" s="534"/>
      <c r="E85" s="555"/>
      <c r="F85" s="477"/>
      <c r="G85" s="480" t="str">
        <f t="shared" si="1"/>
        <v/>
      </c>
      <c r="H85" s="536" t="str">
        <f>IF(C85&lt;&gt;"",-SUMIFS('Jurnal Utang'!J:J,'Jurnal Utang'!H:H,F85,'Jurnal Utang'!O:O,C85)+SUMIFS('Jurnal Kas'!K:K,'Jurnal Kas'!H:H,F85,'Jurnal Kas'!O:O,C85)+E85,"")</f>
        <v/>
      </c>
      <c r="I85" s="166"/>
    </row>
    <row r="86" spans="1:9" ht="15" customHeight="1" x14ac:dyDescent="0.25">
      <c r="A86" s="22"/>
      <c r="B86" s="502">
        <v>78</v>
      </c>
      <c r="C86" s="502"/>
      <c r="D86" s="534"/>
      <c r="E86" s="555"/>
      <c r="F86" s="477"/>
      <c r="G86" s="480" t="str">
        <f t="shared" si="1"/>
        <v/>
      </c>
      <c r="H86" s="536" t="str">
        <f>IF(C86&lt;&gt;"",-SUMIFS('Jurnal Utang'!J:J,'Jurnal Utang'!H:H,F86,'Jurnal Utang'!O:O,C86)+SUMIFS('Jurnal Kas'!K:K,'Jurnal Kas'!H:H,F86,'Jurnal Kas'!O:O,C86)+E86,"")</f>
        <v/>
      </c>
      <c r="I86" s="166"/>
    </row>
    <row r="87" spans="1:9" ht="15" customHeight="1" x14ac:dyDescent="0.25">
      <c r="A87" s="22"/>
      <c r="B87" s="502">
        <v>79</v>
      </c>
      <c r="C87" s="502"/>
      <c r="D87" s="534"/>
      <c r="E87" s="555"/>
      <c r="F87" s="477"/>
      <c r="G87" s="480" t="str">
        <f t="shared" si="1"/>
        <v/>
      </c>
      <c r="H87" s="536" t="str">
        <f>IF(C87&lt;&gt;"",-SUMIFS('Jurnal Utang'!J:J,'Jurnal Utang'!H:H,F87,'Jurnal Utang'!O:O,C87)+SUMIFS('Jurnal Kas'!K:K,'Jurnal Kas'!H:H,F87,'Jurnal Kas'!O:O,C87)+E87,"")</f>
        <v/>
      </c>
      <c r="I87" s="166"/>
    </row>
    <row r="88" spans="1:9" ht="15" customHeight="1" x14ac:dyDescent="0.25">
      <c r="A88" s="22"/>
      <c r="B88" s="502">
        <v>80</v>
      </c>
      <c r="C88" s="502"/>
      <c r="D88" s="534"/>
      <c r="E88" s="555"/>
      <c r="F88" s="477"/>
      <c r="G88" s="480" t="str">
        <f t="shared" si="1"/>
        <v/>
      </c>
      <c r="H88" s="536" t="str">
        <f>IF(C88&lt;&gt;"",-SUMIFS('Jurnal Utang'!J:J,'Jurnal Utang'!H:H,F88,'Jurnal Utang'!O:O,C88)+SUMIFS('Jurnal Kas'!K:K,'Jurnal Kas'!H:H,F88,'Jurnal Kas'!O:O,C88)+E88,"")</f>
        <v/>
      </c>
      <c r="I88" s="166"/>
    </row>
    <row r="89" spans="1:9" ht="15" customHeight="1" x14ac:dyDescent="0.25">
      <c r="A89" s="22"/>
      <c r="B89" s="502">
        <v>81</v>
      </c>
      <c r="C89" s="502"/>
      <c r="D89" s="534"/>
      <c r="E89" s="555"/>
      <c r="F89" s="477"/>
      <c r="G89" s="480" t="str">
        <f t="shared" si="1"/>
        <v/>
      </c>
      <c r="H89" s="536" t="str">
        <f>IF(C89&lt;&gt;"",-SUMIFS('Jurnal Utang'!J:J,'Jurnal Utang'!H:H,F89,'Jurnal Utang'!O:O,C89)+SUMIFS('Jurnal Kas'!K:K,'Jurnal Kas'!H:H,F89,'Jurnal Kas'!O:O,C89)+E89,"")</f>
        <v/>
      </c>
      <c r="I89" s="166"/>
    </row>
    <row r="90" spans="1:9" ht="15" customHeight="1" x14ac:dyDescent="0.25">
      <c r="A90" s="22"/>
      <c r="B90" s="502">
        <v>82</v>
      </c>
      <c r="C90" s="502"/>
      <c r="D90" s="534"/>
      <c r="E90" s="555"/>
      <c r="F90" s="477"/>
      <c r="G90" s="480" t="str">
        <f t="shared" si="1"/>
        <v/>
      </c>
      <c r="H90" s="536" t="str">
        <f>IF(C90&lt;&gt;"",-SUMIFS('Jurnal Utang'!J:J,'Jurnal Utang'!H:H,F90,'Jurnal Utang'!O:O,C90)+SUMIFS('Jurnal Kas'!K:K,'Jurnal Kas'!H:H,F90,'Jurnal Kas'!O:O,C90)+E90,"")</f>
        <v/>
      </c>
      <c r="I90" s="166"/>
    </row>
    <row r="91" spans="1:9" ht="15" customHeight="1" x14ac:dyDescent="0.25">
      <c r="A91" s="22"/>
      <c r="B91" s="502">
        <v>83</v>
      </c>
      <c r="C91" s="502"/>
      <c r="D91" s="534"/>
      <c r="E91" s="555"/>
      <c r="F91" s="477"/>
      <c r="G91" s="480" t="str">
        <f t="shared" si="1"/>
        <v/>
      </c>
      <c r="H91" s="536" t="str">
        <f>IF(C91&lt;&gt;"",-SUMIFS('Jurnal Utang'!J:J,'Jurnal Utang'!H:H,F91,'Jurnal Utang'!O:O,C91)+SUMIFS('Jurnal Kas'!K:K,'Jurnal Kas'!H:H,F91,'Jurnal Kas'!O:O,C91)+E91,"")</f>
        <v/>
      </c>
      <c r="I91" s="166"/>
    </row>
    <row r="92" spans="1:9" ht="15" customHeight="1" x14ac:dyDescent="0.25">
      <c r="A92" s="22"/>
      <c r="B92" s="502">
        <v>84</v>
      </c>
      <c r="C92" s="502"/>
      <c r="D92" s="534"/>
      <c r="E92" s="555"/>
      <c r="F92" s="477"/>
      <c r="G92" s="480" t="str">
        <f t="shared" si="1"/>
        <v/>
      </c>
      <c r="H92" s="536" t="str">
        <f>IF(C92&lt;&gt;"",-SUMIFS('Jurnal Utang'!J:J,'Jurnal Utang'!H:H,F92,'Jurnal Utang'!O:O,C92)+SUMIFS('Jurnal Kas'!K:K,'Jurnal Kas'!H:H,F92,'Jurnal Kas'!O:O,C92)+E92,"")</f>
        <v/>
      </c>
      <c r="I92" s="166"/>
    </row>
    <row r="93" spans="1:9" ht="15" customHeight="1" x14ac:dyDescent="0.25">
      <c r="A93" s="22"/>
      <c r="B93" s="502">
        <v>85</v>
      </c>
      <c r="C93" s="502"/>
      <c r="D93" s="534"/>
      <c r="E93" s="555"/>
      <c r="F93" s="477"/>
      <c r="G93" s="480" t="str">
        <f t="shared" si="1"/>
        <v/>
      </c>
      <c r="H93" s="536" t="str">
        <f>IF(C93&lt;&gt;"",-SUMIFS('Jurnal Utang'!J:J,'Jurnal Utang'!H:H,F93,'Jurnal Utang'!O:O,C93)+SUMIFS('Jurnal Kas'!K:K,'Jurnal Kas'!H:H,F93,'Jurnal Kas'!O:O,C93)+E93,"")</f>
        <v/>
      </c>
      <c r="I93" s="166"/>
    </row>
    <row r="94" spans="1:9" ht="15" customHeight="1" x14ac:dyDescent="0.25">
      <c r="A94" s="22"/>
      <c r="B94" s="502">
        <v>86</v>
      </c>
      <c r="C94" s="502"/>
      <c r="D94" s="534"/>
      <c r="E94" s="555"/>
      <c r="F94" s="477"/>
      <c r="G94" s="480" t="str">
        <f t="shared" si="1"/>
        <v/>
      </c>
      <c r="H94" s="536" t="str">
        <f>IF(C94&lt;&gt;"",-SUMIFS('Jurnal Utang'!J:J,'Jurnal Utang'!H:H,F94,'Jurnal Utang'!O:O,C94)+SUMIFS('Jurnal Kas'!K:K,'Jurnal Kas'!H:H,F94,'Jurnal Kas'!O:O,C94)+E94,"")</f>
        <v/>
      </c>
      <c r="I94" s="166"/>
    </row>
    <row r="95" spans="1:9" ht="15" customHeight="1" x14ac:dyDescent="0.25">
      <c r="A95" s="22"/>
      <c r="B95" s="502">
        <v>87</v>
      </c>
      <c r="C95" s="502"/>
      <c r="D95" s="534"/>
      <c r="E95" s="555"/>
      <c r="F95" s="477"/>
      <c r="G95" s="480" t="str">
        <f t="shared" si="1"/>
        <v/>
      </c>
      <c r="H95" s="536" t="str">
        <f>IF(C95&lt;&gt;"",-SUMIFS('Jurnal Utang'!J:J,'Jurnal Utang'!H:H,F95,'Jurnal Utang'!O:O,C95)+SUMIFS('Jurnal Kas'!K:K,'Jurnal Kas'!H:H,F95,'Jurnal Kas'!O:O,C95)+E95,"")</f>
        <v/>
      </c>
      <c r="I95" s="166"/>
    </row>
    <row r="96" spans="1:9" ht="15" customHeight="1" x14ac:dyDescent="0.25">
      <c r="A96" s="22"/>
      <c r="B96" s="502">
        <v>88</v>
      </c>
      <c r="C96" s="502"/>
      <c r="D96" s="534"/>
      <c r="E96" s="555"/>
      <c r="F96" s="477"/>
      <c r="G96" s="480" t="str">
        <f t="shared" si="1"/>
        <v/>
      </c>
      <c r="H96" s="536" t="str">
        <f>IF(C96&lt;&gt;"",-SUMIFS('Jurnal Utang'!J:J,'Jurnal Utang'!H:H,F96,'Jurnal Utang'!O:O,C96)+SUMIFS('Jurnal Kas'!K:K,'Jurnal Kas'!H:H,F96,'Jurnal Kas'!O:O,C96)+E96,"")</f>
        <v/>
      </c>
      <c r="I96" s="166"/>
    </row>
    <row r="97" spans="1:9" ht="15" customHeight="1" x14ac:dyDescent="0.25">
      <c r="A97" s="22"/>
      <c r="B97" s="502">
        <v>89</v>
      </c>
      <c r="C97" s="502"/>
      <c r="D97" s="534"/>
      <c r="E97" s="555"/>
      <c r="F97" s="477"/>
      <c r="G97" s="480" t="str">
        <f t="shared" si="1"/>
        <v/>
      </c>
      <c r="H97" s="536" t="str">
        <f>IF(C97&lt;&gt;"",-SUMIFS('Jurnal Utang'!J:J,'Jurnal Utang'!H:H,F97,'Jurnal Utang'!O:O,C97)+SUMIFS('Jurnal Kas'!K:K,'Jurnal Kas'!H:H,F97,'Jurnal Kas'!O:O,C97)+E97,"")</f>
        <v/>
      </c>
      <c r="I97" s="166"/>
    </row>
    <row r="98" spans="1:9" ht="15" customHeight="1" x14ac:dyDescent="0.25">
      <c r="A98" s="22"/>
      <c r="B98" s="502">
        <v>90</v>
      </c>
      <c r="C98" s="502"/>
      <c r="D98" s="534"/>
      <c r="E98" s="555"/>
      <c r="F98" s="477"/>
      <c r="G98" s="480" t="str">
        <f t="shared" si="1"/>
        <v/>
      </c>
      <c r="H98" s="536" t="str">
        <f>IF(C98&lt;&gt;"",-SUMIFS('Jurnal Utang'!J:J,'Jurnal Utang'!H:H,F98,'Jurnal Utang'!O:O,C98)+SUMIFS('Jurnal Kas'!K:K,'Jurnal Kas'!H:H,F98,'Jurnal Kas'!O:O,C98)+E98,"")</f>
        <v/>
      </c>
      <c r="I98" s="166"/>
    </row>
    <row r="99" spans="1:9" ht="15" customHeight="1" x14ac:dyDescent="0.25">
      <c r="A99" s="22"/>
      <c r="B99" s="502">
        <v>91</v>
      </c>
      <c r="C99" s="502"/>
      <c r="D99" s="534"/>
      <c r="E99" s="555"/>
      <c r="F99" s="477"/>
      <c r="G99" s="480" t="str">
        <f t="shared" si="1"/>
        <v/>
      </c>
      <c r="H99" s="536" t="str">
        <f>IF(C99&lt;&gt;"",-SUMIFS('Jurnal Utang'!J:J,'Jurnal Utang'!H:H,F99,'Jurnal Utang'!O:O,C99)+SUMIFS('Jurnal Kas'!K:K,'Jurnal Kas'!H:H,F99,'Jurnal Kas'!O:O,C99)+E99,"")</f>
        <v/>
      </c>
      <c r="I99" s="166"/>
    </row>
    <row r="100" spans="1:9" ht="15" customHeight="1" x14ac:dyDescent="0.25">
      <c r="A100" s="22"/>
      <c r="B100" s="502">
        <v>92</v>
      </c>
      <c r="C100" s="502"/>
      <c r="D100" s="534"/>
      <c r="E100" s="555"/>
      <c r="F100" s="477"/>
      <c r="G100" s="480" t="str">
        <f t="shared" si="1"/>
        <v/>
      </c>
      <c r="H100" s="536" t="str">
        <f>IF(C100&lt;&gt;"",-SUMIFS('Jurnal Utang'!J:J,'Jurnal Utang'!H:H,F100,'Jurnal Utang'!O:O,C100)+SUMIFS('Jurnal Kas'!K:K,'Jurnal Kas'!H:H,F100,'Jurnal Kas'!O:O,C100)+E100,"")</f>
        <v/>
      </c>
      <c r="I100" s="166"/>
    </row>
    <row r="101" spans="1:9" ht="15" customHeight="1" x14ac:dyDescent="0.25">
      <c r="A101" s="22"/>
      <c r="B101" s="502">
        <v>93</v>
      </c>
      <c r="C101" s="502"/>
      <c r="D101" s="534"/>
      <c r="E101" s="555"/>
      <c r="F101" s="477"/>
      <c r="G101" s="480" t="str">
        <f t="shared" si="1"/>
        <v/>
      </c>
      <c r="H101" s="536" t="str">
        <f>IF(C101&lt;&gt;"",-SUMIFS('Jurnal Utang'!J:J,'Jurnal Utang'!H:H,F101,'Jurnal Utang'!O:O,C101)+SUMIFS('Jurnal Kas'!K:K,'Jurnal Kas'!H:H,F101,'Jurnal Kas'!O:O,C101)+E101,"")</f>
        <v/>
      </c>
      <c r="I101" s="166"/>
    </row>
    <row r="102" spans="1:9" ht="15" customHeight="1" x14ac:dyDescent="0.25">
      <c r="A102" s="22"/>
      <c r="B102" s="502">
        <v>94</v>
      </c>
      <c r="C102" s="502"/>
      <c r="D102" s="534"/>
      <c r="E102" s="555"/>
      <c r="F102" s="477"/>
      <c r="G102" s="480" t="str">
        <f t="shared" si="1"/>
        <v/>
      </c>
      <c r="H102" s="536" t="str">
        <f>IF(C102&lt;&gt;"",-SUMIFS('Jurnal Utang'!J:J,'Jurnal Utang'!H:H,F102,'Jurnal Utang'!O:O,C102)+SUMIFS('Jurnal Kas'!K:K,'Jurnal Kas'!H:H,F102,'Jurnal Kas'!O:O,C102)+E102,"")</f>
        <v/>
      </c>
      <c r="I102" s="166"/>
    </row>
    <row r="103" spans="1:9" ht="15" customHeight="1" x14ac:dyDescent="0.25">
      <c r="A103" s="22"/>
      <c r="B103" s="502">
        <v>95</v>
      </c>
      <c r="C103" s="502"/>
      <c r="D103" s="534"/>
      <c r="E103" s="555"/>
      <c r="F103" s="477"/>
      <c r="G103" s="480" t="str">
        <f t="shared" si="1"/>
        <v/>
      </c>
      <c r="H103" s="536" t="str">
        <f>IF(C103&lt;&gt;"",-SUMIFS('Jurnal Utang'!J:J,'Jurnal Utang'!H:H,F103,'Jurnal Utang'!O:O,C103)+SUMIFS('Jurnal Kas'!K:K,'Jurnal Kas'!H:H,F103,'Jurnal Kas'!O:O,C103)+E103,"")</f>
        <v/>
      </c>
      <c r="I103" s="166"/>
    </row>
    <row r="104" spans="1:9" ht="15" customHeight="1" x14ac:dyDescent="0.25">
      <c r="A104" s="22"/>
      <c r="B104" s="502">
        <v>96</v>
      </c>
      <c r="C104" s="502"/>
      <c r="D104" s="534"/>
      <c r="E104" s="555"/>
      <c r="F104" s="477"/>
      <c r="G104" s="480" t="str">
        <f t="shared" si="1"/>
        <v/>
      </c>
      <c r="H104" s="536" t="str">
        <f>IF(C104&lt;&gt;"",-SUMIFS('Jurnal Utang'!J:J,'Jurnal Utang'!H:H,F104,'Jurnal Utang'!O:O,C104)+SUMIFS('Jurnal Kas'!K:K,'Jurnal Kas'!H:H,F104,'Jurnal Kas'!O:O,C104)+E104,"")</f>
        <v/>
      </c>
      <c r="I104" s="166"/>
    </row>
    <row r="105" spans="1:9" ht="15" customHeight="1" x14ac:dyDescent="0.25">
      <c r="A105" s="22"/>
      <c r="B105" s="502">
        <v>97</v>
      </c>
      <c r="C105" s="502"/>
      <c r="D105" s="534"/>
      <c r="E105" s="555"/>
      <c r="F105" s="477"/>
      <c r="G105" s="480" t="str">
        <f t="shared" si="1"/>
        <v/>
      </c>
      <c r="H105" s="536" t="str">
        <f>IF(C105&lt;&gt;"",-SUMIFS('Jurnal Utang'!J:J,'Jurnal Utang'!H:H,F105,'Jurnal Utang'!O:O,C105)+SUMIFS('Jurnal Kas'!K:K,'Jurnal Kas'!H:H,F105,'Jurnal Kas'!O:O,C105)+E105,"")</f>
        <v/>
      </c>
      <c r="I105" s="166"/>
    </row>
    <row r="106" spans="1:9" ht="15" customHeight="1" x14ac:dyDescent="0.25">
      <c r="A106" s="22"/>
      <c r="B106" s="502">
        <v>98</v>
      </c>
      <c r="C106" s="502"/>
      <c r="D106" s="534"/>
      <c r="E106" s="555"/>
      <c r="F106" s="477"/>
      <c r="G106" s="480" t="str">
        <f t="shared" si="1"/>
        <v/>
      </c>
      <c r="H106" s="536" t="str">
        <f>IF(C106&lt;&gt;"",-SUMIFS('Jurnal Utang'!J:J,'Jurnal Utang'!H:H,F106,'Jurnal Utang'!O:O,C106)+SUMIFS('Jurnal Kas'!K:K,'Jurnal Kas'!H:H,F106,'Jurnal Kas'!O:O,C106)+E106,"")</f>
        <v/>
      </c>
      <c r="I106" s="166"/>
    </row>
    <row r="107" spans="1:9" ht="15" customHeight="1" x14ac:dyDescent="0.25">
      <c r="A107" s="22"/>
      <c r="B107" s="502">
        <v>99</v>
      </c>
      <c r="C107" s="502"/>
      <c r="D107" s="534"/>
      <c r="E107" s="555"/>
      <c r="F107" s="477"/>
      <c r="G107" s="480" t="str">
        <f t="shared" si="1"/>
        <v/>
      </c>
      <c r="H107" s="536" t="str">
        <f>IF(C107&lt;&gt;"",-SUMIFS('Jurnal Utang'!J:J,'Jurnal Utang'!H:H,F107,'Jurnal Utang'!O:O,C107)+SUMIFS('Jurnal Kas'!K:K,'Jurnal Kas'!H:H,F107,'Jurnal Kas'!O:O,C107)+E107,"")</f>
        <v/>
      </c>
      <c r="I107" s="166"/>
    </row>
    <row r="108" spans="1:9" ht="15" customHeight="1" x14ac:dyDescent="0.25">
      <c r="A108" s="22"/>
      <c r="B108" s="502">
        <v>100</v>
      </c>
      <c r="C108" s="502"/>
      <c r="D108" s="534"/>
      <c r="E108" s="555"/>
      <c r="F108" s="477"/>
      <c r="G108" s="480" t="str">
        <f t="shared" si="1"/>
        <v/>
      </c>
      <c r="H108" s="536" t="str">
        <f>IF(C108&lt;&gt;"",-SUMIFS('Jurnal Utang'!J:J,'Jurnal Utang'!H:H,F108,'Jurnal Utang'!O:O,C108)+SUMIFS('Jurnal Kas'!K:K,'Jurnal Kas'!H:H,F108,'Jurnal Kas'!O:O,C108)+E108,"")</f>
        <v/>
      </c>
      <c r="I108" s="166"/>
    </row>
    <row r="109" spans="1:9" ht="15" customHeight="1" x14ac:dyDescent="0.25">
      <c r="A109" s="22"/>
      <c r="B109" s="502">
        <v>101</v>
      </c>
      <c r="C109" s="502"/>
      <c r="D109" s="534"/>
      <c r="E109" s="555"/>
      <c r="F109" s="477"/>
      <c r="G109" s="480" t="str">
        <f t="shared" si="1"/>
        <v/>
      </c>
      <c r="H109" s="536" t="str">
        <f>IF(C109&lt;&gt;"",-SUMIFS('Jurnal Utang'!J:J,'Jurnal Utang'!H:H,F109,'Jurnal Utang'!O:O,C109)+SUMIFS('Jurnal Kas'!K:K,'Jurnal Kas'!H:H,F109,'Jurnal Kas'!O:O,C109)+E109,"")</f>
        <v/>
      </c>
      <c r="I109" s="166"/>
    </row>
    <row r="110" spans="1:9" ht="15" customHeight="1" x14ac:dyDescent="0.25">
      <c r="A110" s="22"/>
      <c r="B110" s="502">
        <v>102</v>
      </c>
      <c r="C110" s="502"/>
      <c r="D110" s="534"/>
      <c r="E110" s="555"/>
      <c r="F110" s="477"/>
      <c r="G110" s="480" t="str">
        <f t="shared" si="1"/>
        <v/>
      </c>
      <c r="H110" s="536" t="str">
        <f>IF(C110&lt;&gt;"",-SUMIFS('Jurnal Utang'!J:J,'Jurnal Utang'!H:H,F110,'Jurnal Utang'!O:O,C110)+SUMIFS('Jurnal Kas'!K:K,'Jurnal Kas'!H:H,F110,'Jurnal Kas'!O:O,C110)+E110,"")</f>
        <v/>
      </c>
      <c r="I110" s="166"/>
    </row>
    <row r="111" spans="1:9" ht="15" customHeight="1" x14ac:dyDescent="0.25">
      <c r="A111" s="22"/>
      <c r="B111" s="502">
        <v>103</v>
      </c>
      <c r="C111" s="502"/>
      <c r="D111" s="534"/>
      <c r="E111" s="555"/>
      <c r="F111" s="477"/>
      <c r="G111" s="480" t="str">
        <f t="shared" si="1"/>
        <v/>
      </c>
      <c r="H111" s="536" t="str">
        <f>IF(C111&lt;&gt;"",-SUMIFS('Jurnal Utang'!J:J,'Jurnal Utang'!H:H,F111,'Jurnal Utang'!O:O,C111)+SUMIFS('Jurnal Kas'!K:K,'Jurnal Kas'!H:H,F111,'Jurnal Kas'!O:O,C111)+E111,"")</f>
        <v/>
      </c>
      <c r="I111" s="166"/>
    </row>
    <row r="112" spans="1:9" ht="15" customHeight="1" x14ac:dyDescent="0.25">
      <c r="A112" s="22"/>
      <c r="B112" s="502">
        <v>104</v>
      </c>
      <c r="C112" s="502"/>
      <c r="D112" s="534"/>
      <c r="E112" s="555"/>
      <c r="F112" s="477"/>
      <c r="G112" s="480" t="str">
        <f t="shared" si="1"/>
        <v/>
      </c>
      <c r="H112" s="536" t="str">
        <f>IF(C112&lt;&gt;"",-SUMIFS('Jurnal Utang'!J:J,'Jurnal Utang'!H:H,F112,'Jurnal Utang'!O:O,C112)+SUMIFS('Jurnal Kas'!K:K,'Jurnal Kas'!H:H,F112,'Jurnal Kas'!O:O,C112)+E112,"")</f>
        <v/>
      </c>
      <c r="I112" s="166"/>
    </row>
    <row r="113" spans="1:9" ht="15" customHeight="1" x14ac:dyDescent="0.25">
      <c r="A113" s="22"/>
      <c r="B113" s="502">
        <v>105</v>
      </c>
      <c r="C113" s="502"/>
      <c r="D113" s="534"/>
      <c r="E113" s="555"/>
      <c r="F113" s="477"/>
      <c r="G113" s="480" t="str">
        <f t="shared" si="1"/>
        <v/>
      </c>
      <c r="H113" s="536" t="str">
        <f>IF(C113&lt;&gt;"",-SUMIFS('Jurnal Utang'!J:J,'Jurnal Utang'!H:H,F113,'Jurnal Utang'!O:O,C113)+SUMIFS('Jurnal Kas'!K:K,'Jurnal Kas'!H:H,F113,'Jurnal Kas'!O:O,C113)+E113,"")</f>
        <v/>
      </c>
      <c r="I113" s="166"/>
    </row>
    <row r="114" spans="1:9" ht="15" customHeight="1" x14ac:dyDescent="0.25">
      <c r="A114" s="22"/>
      <c r="B114" s="502">
        <v>106</v>
      </c>
      <c r="C114" s="502"/>
      <c r="D114" s="534"/>
      <c r="E114" s="555"/>
      <c r="F114" s="477"/>
      <c r="G114" s="480" t="str">
        <f t="shared" si="1"/>
        <v/>
      </c>
      <c r="H114" s="536" t="str">
        <f>IF(C114&lt;&gt;"",-SUMIFS('Jurnal Utang'!J:J,'Jurnal Utang'!H:H,F114,'Jurnal Utang'!O:O,C114)+SUMIFS('Jurnal Kas'!K:K,'Jurnal Kas'!H:H,F114,'Jurnal Kas'!O:O,C114)+E114,"")</f>
        <v/>
      </c>
      <c r="I114" s="166"/>
    </row>
    <row r="115" spans="1:9" ht="15" customHeight="1" x14ac:dyDescent="0.25">
      <c r="A115" s="22"/>
      <c r="B115" s="502">
        <v>107</v>
      </c>
      <c r="C115" s="502"/>
      <c r="D115" s="534"/>
      <c r="E115" s="555"/>
      <c r="F115" s="477"/>
      <c r="G115" s="480" t="str">
        <f t="shared" si="1"/>
        <v/>
      </c>
      <c r="H115" s="536" t="str">
        <f>IF(C115&lt;&gt;"",-SUMIFS('Jurnal Utang'!J:J,'Jurnal Utang'!H:H,F115,'Jurnal Utang'!O:O,C115)+SUMIFS('Jurnal Kas'!K:K,'Jurnal Kas'!H:H,F115,'Jurnal Kas'!O:O,C115)+E115,"")</f>
        <v/>
      </c>
      <c r="I115" s="166"/>
    </row>
    <row r="116" spans="1:9" ht="15" customHeight="1" x14ac:dyDescent="0.25">
      <c r="A116" s="22"/>
      <c r="B116" s="502">
        <v>108</v>
      </c>
      <c r="C116" s="502"/>
      <c r="D116" s="534"/>
      <c r="E116" s="555"/>
      <c r="F116" s="477"/>
      <c r="G116" s="480" t="str">
        <f t="shared" si="1"/>
        <v/>
      </c>
      <c r="H116" s="536" t="str">
        <f>IF(C116&lt;&gt;"",-SUMIFS('Jurnal Utang'!J:J,'Jurnal Utang'!H:H,F116,'Jurnal Utang'!O:O,C116)+SUMIFS('Jurnal Kas'!K:K,'Jurnal Kas'!H:H,F116,'Jurnal Kas'!O:O,C116)+E116,"")</f>
        <v/>
      </c>
      <c r="I116" s="166"/>
    </row>
    <row r="117" spans="1:9" ht="15" customHeight="1" x14ac:dyDescent="0.25">
      <c r="A117" s="22"/>
      <c r="B117" s="502">
        <v>109</v>
      </c>
      <c r="C117" s="502"/>
      <c r="D117" s="534"/>
      <c r="E117" s="555"/>
      <c r="F117" s="477"/>
      <c r="G117" s="480" t="str">
        <f t="shared" si="1"/>
        <v/>
      </c>
      <c r="H117" s="536" t="str">
        <f>IF(C117&lt;&gt;"",-SUMIFS('Jurnal Utang'!J:J,'Jurnal Utang'!H:H,F117,'Jurnal Utang'!O:O,C117)+SUMIFS('Jurnal Kas'!K:K,'Jurnal Kas'!H:H,F117,'Jurnal Kas'!O:O,C117)+E117,"")</f>
        <v/>
      </c>
      <c r="I117" s="166"/>
    </row>
    <row r="118" spans="1:9" ht="15" customHeight="1" x14ac:dyDescent="0.25">
      <c r="A118" s="22"/>
      <c r="B118" s="502">
        <v>110</v>
      </c>
      <c r="C118" s="502"/>
      <c r="D118" s="534"/>
      <c r="E118" s="555"/>
      <c r="F118" s="477"/>
      <c r="G118" s="480" t="str">
        <f t="shared" si="1"/>
        <v/>
      </c>
      <c r="H118" s="536" t="str">
        <f>IF(C118&lt;&gt;"",-SUMIFS('Jurnal Utang'!J:J,'Jurnal Utang'!H:H,F118,'Jurnal Utang'!O:O,C118)+SUMIFS('Jurnal Kas'!K:K,'Jurnal Kas'!H:H,F118,'Jurnal Kas'!O:O,C118)+E118,"")</f>
        <v/>
      </c>
      <c r="I118" s="166"/>
    </row>
    <row r="119" spans="1:9" ht="15" customHeight="1" x14ac:dyDescent="0.25">
      <c r="A119" s="22"/>
      <c r="B119" s="502">
        <v>111</v>
      </c>
      <c r="C119" s="502"/>
      <c r="D119" s="534"/>
      <c r="E119" s="555"/>
      <c r="F119" s="477"/>
      <c r="G119" s="480" t="str">
        <f t="shared" si="1"/>
        <v/>
      </c>
      <c r="H119" s="536" t="str">
        <f>IF(C119&lt;&gt;"",-SUMIFS('Jurnal Utang'!J:J,'Jurnal Utang'!H:H,F119,'Jurnal Utang'!O:O,C119)+SUMIFS('Jurnal Kas'!K:K,'Jurnal Kas'!H:H,F119,'Jurnal Kas'!O:O,C119)+E119,"")</f>
        <v/>
      </c>
      <c r="I119" s="166"/>
    </row>
    <row r="120" spans="1:9" ht="15" customHeight="1" x14ac:dyDescent="0.25">
      <c r="A120" s="22"/>
      <c r="B120" s="502">
        <v>112</v>
      </c>
      <c r="C120" s="502"/>
      <c r="D120" s="534"/>
      <c r="E120" s="555"/>
      <c r="F120" s="477"/>
      <c r="G120" s="480" t="str">
        <f t="shared" si="1"/>
        <v/>
      </c>
      <c r="H120" s="536" t="str">
        <f>IF(C120&lt;&gt;"",-SUMIFS('Jurnal Utang'!J:J,'Jurnal Utang'!H:H,F120,'Jurnal Utang'!O:O,C120)+SUMIFS('Jurnal Kas'!K:K,'Jurnal Kas'!H:H,F120,'Jurnal Kas'!O:O,C120)+E120,"")</f>
        <v/>
      </c>
      <c r="I120" s="166"/>
    </row>
    <row r="121" spans="1:9" ht="15" customHeight="1" x14ac:dyDescent="0.25">
      <c r="A121" s="22"/>
      <c r="B121" s="502">
        <v>113</v>
      </c>
      <c r="C121" s="502"/>
      <c r="D121" s="534"/>
      <c r="E121" s="555"/>
      <c r="F121" s="477"/>
      <c r="G121" s="480" t="str">
        <f t="shared" si="1"/>
        <v/>
      </c>
      <c r="H121" s="536" t="str">
        <f>IF(C121&lt;&gt;"",-SUMIFS('Jurnal Utang'!J:J,'Jurnal Utang'!H:H,F121,'Jurnal Utang'!O:O,C121)+SUMIFS('Jurnal Kas'!K:K,'Jurnal Kas'!H:H,F121,'Jurnal Kas'!O:O,C121)+E121,"")</f>
        <v/>
      </c>
      <c r="I121" s="166"/>
    </row>
    <row r="122" spans="1:9" ht="15" customHeight="1" x14ac:dyDescent="0.25">
      <c r="A122" s="22"/>
      <c r="B122" s="502">
        <v>114</v>
      </c>
      <c r="C122" s="502"/>
      <c r="D122" s="534"/>
      <c r="E122" s="555"/>
      <c r="F122" s="477"/>
      <c r="G122" s="480" t="str">
        <f t="shared" si="1"/>
        <v/>
      </c>
      <c r="H122" s="536" t="str">
        <f>IF(C122&lt;&gt;"",-SUMIFS('Jurnal Utang'!J:J,'Jurnal Utang'!H:H,F122,'Jurnal Utang'!O:O,C122)+SUMIFS('Jurnal Kas'!K:K,'Jurnal Kas'!H:H,F122,'Jurnal Kas'!O:O,C122)+E122,"")</f>
        <v/>
      </c>
      <c r="I122" s="166"/>
    </row>
    <row r="123" spans="1:9" ht="15" customHeight="1" x14ac:dyDescent="0.25">
      <c r="A123" s="22"/>
      <c r="B123" s="502">
        <v>115</v>
      </c>
      <c r="C123" s="502"/>
      <c r="D123" s="534"/>
      <c r="E123" s="555"/>
      <c r="F123" s="477"/>
      <c r="G123" s="480" t="str">
        <f t="shared" si="1"/>
        <v/>
      </c>
      <c r="H123" s="536" t="str">
        <f>IF(C123&lt;&gt;"",-SUMIFS('Jurnal Utang'!J:J,'Jurnal Utang'!H:H,F123,'Jurnal Utang'!O:O,C123)+SUMIFS('Jurnal Kas'!K:K,'Jurnal Kas'!H:H,F123,'Jurnal Kas'!O:O,C123)+E123,"")</f>
        <v/>
      </c>
      <c r="I123" s="166"/>
    </row>
    <row r="124" spans="1:9" ht="15" customHeight="1" x14ac:dyDescent="0.25">
      <c r="A124" s="22"/>
      <c r="B124" s="502">
        <v>116</v>
      </c>
      <c r="C124" s="502"/>
      <c r="D124" s="534"/>
      <c r="E124" s="555"/>
      <c r="F124" s="477"/>
      <c r="G124" s="480" t="str">
        <f t="shared" si="1"/>
        <v/>
      </c>
      <c r="H124" s="536" t="str">
        <f>IF(C124&lt;&gt;"",-SUMIFS('Jurnal Utang'!J:J,'Jurnal Utang'!H:H,F124,'Jurnal Utang'!O:O,C124)+SUMIFS('Jurnal Kas'!K:K,'Jurnal Kas'!H:H,F124,'Jurnal Kas'!O:O,C124)+E124,"")</f>
        <v/>
      </c>
      <c r="I124" s="166"/>
    </row>
    <row r="125" spans="1:9" ht="15" customHeight="1" x14ac:dyDescent="0.25">
      <c r="A125" s="22"/>
      <c r="B125" s="502">
        <v>117</v>
      </c>
      <c r="C125" s="502"/>
      <c r="D125" s="534"/>
      <c r="E125" s="555"/>
      <c r="F125" s="477"/>
      <c r="G125" s="480" t="str">
        <f t="shared" si="1"/>
        <v/>
      </c>
      <c r="H125" s="536" t="str">
        <f>IF(C125&lt;&gt;"",-SUMIFS('Jurnal Utang'!J:J,'Jurnal Utang'!H:H,F125,'Jurnal Utang'!O:O,C125)+SUMIFS('Jurnal Kas'!K:K,'Jurnal Kas'!H:H,F125,'Jurnal Kas'!O:O,C125)+E125,"")</f>
        <v/>
      </c>
      <c r="I125" s="166"/>
    </row>
    <row r="126" spans="1:9" ht="15" customHeight="1" x14ac:dyDescent="0.25">
      <c r="A126" s="22"/>
      <c r="B126" s="502">
        <v>118</v>
      </c>
      <c r="C126" s="502"/>
      <c r="D126" s="534"/>
      <c r="E126" s="555"/>
      <c r="F126" s="477"/>
      <c r="G126" s="480" t="str">
        <f t="shared" si="1"/>
        <v/>
      </c>
      <c r="H126" s="536" t="str">
        <f>IF(C126&lt;&gt;"",-SUMIFS('Jurnal Utang'!J:J,'Jurnal Utang'!H:H,F126,'Jurnal Utang'!O:O,C126)+SUMIFS('Jurnal Kas'!K:K,'Jurnal Kas'!H:H,F126,'Jurnal Kas'!O:O,C126)+E126,"")</f>
        <v/>
      </c>
      <c r="I126" s="166"/>
    </row>
    <row r="127" spans="1:9" ht="15" customHeight="1" x14ac:dyDescent="0.25">
      <c r="A127" s="22"/>
      <c r="B127" s="502">
        <v>119</v>
      </c>
      <c r="C127" s="502"/>
      <c r="D127" s="534"/>
      <c r="E127" s="555"/>
      <c r="F127" s="477"/>
      <c r="G127" s="480" t="str">
        <f t="shared" si="1"/>
        <v/>
      </c>
      <c r="H127" s="536" t="str">
        <f>IF(C127&lt;&gt;"",-SUMIFS('Jurnal Utang'!J:J,'Jurnal Utang'!H:H,F127,'Jurnal Utang'!O:O,C127)+SUMIFS('Jurnal Kas'!K:K,'Jurnal Kas'!H:H,F127,'Jurnal Kas'!O:O,C127)+E127,"")</f>
        <v/>
      </c>
      <c r="I127" s="166"/>
    </row>
    <row r="128" spans="1:9" ht="15" customHeight="1" x14ac:dyDescent="0.25">
      <c r="A128" s="22"/>
      <c r="B128" s="502">
        <v>120</v>
      </c>
      <c r="C128" s="502"/>
      <c r="D128" s="534"/>
      <c r="E128" s="555"/>
      <c r="F128" s="477"/>
      <c r="G128" s="480" t="str">
        <f t="shared" si="1"/>
        <v/>
      </c>
      <c r="H128" s="536" t="str">
        <f>IF(C128&lt;&gt;"",-SUMIFS('Jurnal Utang'!J:J,'Jurnal Utang'!H:H,F128,'Jurnal Utang'!O:O,C128)+SUMIFS('Jurnal Kas'!K:K,'Jurnal Kas'!H:H,F128,'Jurnal Kas'!O:O,C128)+E128,"")</f>
        <v/>
      </c>
      <c r="I128" s="166"/>
    </row>
    <row r="129" spans="1:9" ht="15" customHeight="1" x14ac:dyDescent="0.25">
      <c r="A129" s="22"/>
      <c r="B129" s="502">
        <v>121</v>
      </c>
      <c r="C129" s="502"/>
      <c r="D129" s="534"/>
      <c r="E129" s="555"/>
      <c r="F129" s="477"/>
      <c r="G129" s="480" t="str">
        <f t="shared" si="1"/>
        <v/>
      </c>
      <c r="H129" s="536" t="str">
        <f>IF(C129&lt;&gt;"",-SUMIFS('Jurnal Utang'!J:J,'Jurnal Utang'!H:H,F129,'Jurnal Utang'!O:O,C129)+SUMIFS('Jurnal Kas'!K:K,'Jurnal Kas'!H:H,F129,'Jurnal Kas'!O:O,C129)+E129,"")</f>
        <v/>
      </c>
      <c r="I129" s="166"/>
    </row>
    <row r="130" spans="1:9" ht="15" customHeight="1" x14ac:dyDescent="0.25">
      <c r="A130" s="22"/>
      <c r="B130" s="502">
        <v>122</v>
      </c>
      <c r="C130" s="502"/>
      <c r="D130" s="534"/>
      <c r="E130" s="555"/>
      <c r="F130" s="477"/>
      <c r="G130" s="480" t="str">
        <f t="shared" si="1"/>
        <v/>
      </c>
      <c r="H130" s="536" t="str">
        <f>IF(C130&lt;&gt;"",-SUMIFS('Jurnal Utang'!J:J,'Jurnal Utang'!H:H,F130,'Jurnal Utang'!O:O,C130)+SUMIFS('Jurnal Kas'!K:K,'Jurnal Kas'!H:H,F130,'Jurnal Kas'!O:O,C130)+E130,"")</f>
        <v/>
      </c>
      <c r="I130" s="166"/>
    </row>
    <row r="131" spans="1:9" ht="15" customHeight="1" x14ac:dyDescent="0.25">
      <c r="A131" s="22"/>
      <c r="B131" s="502">
        <v>123</v>
      </c>
      <c r="C131" s="502"/>
      <c r="D131" s="534"/>
      <c r="E131" s="555"/>
      <c r="F131" s="477"/>
      <c r="G131" s="480" t="str">
        <f t="shared" si="1"/>
        <v/>
      </c>
      <c r="H131" s="536" t="str">
        <f>IF(C131&lt;&gt;"",-SUMIFS('Jurnal Utang'!J:J,'Jurnal Utang'!H:H,F131,'Jurnal Utang'!O:O,C131)+SUMIFS('Jurnal Kas'!K:K,'Jurnal Kas'!H:H,F131,'Jurnal Kas'!O:O,C131)+E131,"")</f>
        <v/>
      </c>
      <c r="I131" s="166"/>
    </row>
    <row r="132" spans="1:9" ht="15" customHeight="1" x14ac:dyDescent="0.25">
      <c r="A132" s="22"/>
      <c r="B132" s="502">
        <v>124</v>
      </c>
      <c r="C132" s="502"/>
      <c r="D132" s="534"/>
      <c r="E132" s="555"/>
      <c r="F132" s="477"/>
      <c r="G132" s="480" t="str">
        <f t="shared" si="1"/>
        <v/>
      </c>
      <c r="H132" s="536" t="str">
        <f>IF(C132&lt;&gt;"",-SUMIFS('Jurnal Utang'!J:J,'Jurnal Utang'!H:H,F132,'Jurnal Utang'!O:O,C132)+SUMIFS('Jurnal Kas'!K:K,'Jurnal Kas'!H:H,F132,'Jurnal Kas'!O:O,C132)+E132,"")</f>
        <v/>
      </c>
      <c r="I132" s="166"/>
    </row>
    <row r="133" spans="1:9" ht="15" customHeight="1" x14ac:dyDescent="0.25">
      <c r="A133" s="22"/>
      <c r="B133" s="502">
        <v>125</v>
      </c>
      <c r="C133" s="502"/>
      <c r="D133" s="534"/>
      <c r="E133" s="555"/>
      <c r="F133" s="477"/>
      <c r="G133" s="480" t="str">
        <f t="shared" si="1"/>
        <v/>
      </c>
      <c r="H133" s="536" t="str">
        <f>IF(C133&lt;&gt;"",-SUMIFS('Jurnal Utang'!J:J,'Jurnal Utang'!H:H,F133,'Jurnal Utang'!O:O,C133)+SUMIFS('Jurnal Kas'!K:K,'Jurnal Kas'!H:H,F133,'Jurnal Kas'!O:O,C133)+E133,"")</f>
        <v/>
      </c>
      <c r="I133" s="166"/>
    </row>
    <row r="134" spans="1:9" ht="15" customHeight="1" x14ac:dyDescent="0.25">
      <c r="A134" s="22"/>
      <c r="B134" s="502">
        <v>126</v>
      </c>
      <c r="C134" s="502"/>
      <c r="D134" s="534"/>
      <c r="E134" s="555"/>
      <c r="F134" s="477"/>
      <c r="G134" s="480" t="str">
        <f t="shared" si="1"/>
        <v/>
      </c>
      <c r="H134" s="536" t="str">
        <f>IF(C134&lt;&gt;"",-SUMIFS('Jurnal Utang'!J:J,'Jurnal Utang'!H:H,F134,'Jurnal Utang'!O:O,C134)+SUMIFS('Jurnal Kas'!K:K,'Jurnal Kas'!H:H,F134,'Jurnal Kas'!O:O,C134)+E134,"")</f>
        <v/>
      </c>
      <c r="I134" s="166"/>
    </row>
    <row r="135" spans="1:9" ht="15" customHeight="1" x14ac:dyDescent="0.25">
      <c r="A135" s="22"/>
      <c r="B135" s="502">
        <v>127</v>
      </c>
      <c r="C135" s="502"/>
      <c r="D135" s="534"/>
      <c r="E135" s="555"/>
      <c r="F135" s="477"/>
      <c r="G135" s="480" t="str">
        <f t="shared" si="1"/>
        <v/>
      </c>
      <c r="H135" s="536" t="str">
        <f>IF(C135&lt;&gt;"",-SUMIFS('Jurnal Utang'!J:J,'Jurnal Utang'!H:H,F135,'Jurnal Utang'!O:O,C135)+SUMIFS('Jurnal Kas'!K:K,'Jurnal Kas'!H:H,F135,'Jurnal Kas'!O:O,C135)+E135,"")</f>
        <v/>
      </c>
      <c r="I135" s="166"/>
    </row>
    <row r="136" spans="1:9" ht="15" customHeight="1" x14ac:dyDescent="0.25">
      <c r="A136" s="22"/>
      <c r="B136" s="502">
        <v>128</v>
      </c>
      <c r="C136" s="502"/>
      <c r="D136" s="534"/>
      <c r="E136" s="555"/>
      <c r="F136" s="477"/>
      <c r="G136" s="480" t="str">
        <f t="shared" si="1"/>
        <v/>
      </c>
      <c r="H136" s="536" t="str">
        <f>IF(C136&lt;&gt;"",-SUMIFS('Jurnal Utang'!J:J,'Jurnal Utang'!H:H,F136,'Jurnal Utang'!O:O,C136)+SUMIFS('Jurnal Kas'!K:K,'Jurnal Kas'!H:H,F136,'Jurnal Kas'!O:O,C136)+E136,"")</f>
        <v/>
      </c>
      <c r="I136" s="166"/>
    </row>
    <row r="137" spans="1:9" ht="15" customHeight="1" x14ac:dyDescent="0.25">
      <c r="A137" s="22"/>
      <c r="B137" s="502">
        <v>129</v>
      </c>
      <c r="C137" s="502"/>
      <c r="D137" s="534"/>
      <c r="E137" s="555"/>
      <c r="F137" s="477"/>
      <c r="G137" s="480" t="str">
        <f t="shared" ref="G137:G200" si="2">IF(F137&lt;&gt;"",VLOOKUP(F137,ChartofAccountsTable,2,FALSE),"")</f>
        <v/>
      </c>
      <c r="H137" s="536" t="str">
        <f>IF(C137&lt;&gt;"",-SUMIFS('Jurnal Utang'!J:J,'Jurnal Utang'!H:H,F137,'Jurnal Utang'!O:O,C137)+SUMIFS('Jurnal Kas'!K:K,'Jurnal Kas'!H:H,F137,'Jurnal Kas'!O:O,C137)+E137,"")</f>
        <v/>
      </c>
      <c r="I137" s="166"/>
    </row>
    <row r="138" spans="1:9" ht="15" customHeight="1" x14ac:dyDescent="0.25">
      <c r="A138" s="22"/>
      <c r="B138" s="502">
        <v>130</v>
      </c>
      <c r="C138" s="502"/>
      <c r="D138" s="534"/>
      <c r="E138" s="555"/>
      <c r="F138" s="477"/>
      <c r="G138" s="480" t="str">
        <f t="shared" si="2"/>
        <v/>
      </c>
      <c r="H138" s="536" t="str">
        <f>IF(C138&lt;&gt;"",-SUMIFS('Jurnal Utang'!J:J,'Jurnal Utang'!H:H,F138,'Jurnal Utang'!O:O,C138)+SUMIFS('Jurnal Kas'!K:K,'Jurnal Kas'!H:H,F138,'Jurnal Kas'!O:O,C138)+E138,"")</f>
        <v/>
      </c>
      <c r="I138" s="166"/>
    </row>
    <row r="139" spans="1:9" ht="15" customHeight="1" x14ac:dyDescent="0.25">
      <c r="A139" s="22"/>
      <c r="B139" s="502">
        <v>131</v>
      </c>
      <c r="C139" s="502"/>
      <c r="D139" s="534"/>
      <c r="E139" s="555"/>
      <c r="F139" s="477"/>
      <c r="G139" s="480" t="str">
        <f t="shared" si="2"/>
        <v/>
      </c>
      <c r="H139" s="536" t="str">
        <f>IF(C139&lt;&gt;"",-SUMIFS('Jurnal Utang'!J:J,'Jurnal Utang'!H:H,F139,'Jurnal Utang'!O:O,C139)+SUMIFS('Jurnal Kas'!K:K,'Jurnal Kas'!H:H,F139,'Jurnal Kas'!O:O,C139)+E139,"")</f>
        <v/>
      </c>
      <c r="I139" s="166"/>
    </row>
    <row r="140" spans="1:9" ht="15" customHeight="1" x14ac:dyDescent="0.25">
      <c r="A140" s="22"/>
      <c r="B140" s="502">
        <v>132</v>
      </c>
      <c r="C140" s="502"/>
      <c r="D140" s="534"/>
      <c r="E140" s="555"/>
      <c r="F140" s="477"/>
      <c r="G140" s="480" t="str">
        <f t="shared" si="2"/>
        <v/>
      </c>
      <c r="H140" s="536" t="str">
        <f>IF(C140&lt;&gt;"",-SUMIFS('Jurnal Utang'!J:J,'Jurnal Utang'!H:H,F140,'Jurnal Utang'!O:O,C140)+SUMIFS('Jurnal Kas'!K:K,'Jurnal Kas'!H:H,F140,'Jurnal Kas'!O:O,C140)+E140,"")</f>
        <v/>
      </c>
      <c r="I140" s="166"/>
    </row>
    <row r="141" spans="1:9" ht="15" customHeight="1" x14ac:dyDescent="0.25">
      <c r="A141" s="22"/>
      <c r="B141" s="502">
        <v>133</v>
      </c>
      <c r="C141" s="502"/>
      <c r="D141" s="534"/>
      <c r="E141" s="555"/>
      <c r="F141" s="477"/>
      <c r="G141" s="480" t="str">
        <f t="shared" si="2"/>
        <v/>
      </c>
      <c r="H141" s="536" t="str">
        <f>IF(C141&lt;&gt;"",-SUMIFS('Jurnal Utang'!J:J,'Jurnal Utang'!H:H,F141,'Jurnal Utang'!O:O,C141)+SUMIFS('Jurnal Kas'!K:K,'Jurnal Kas'!H:H,F141,'Jurnal Kas'!O:O,C141)+E141,"")</f>
        <v/>
      </c>
      <c r="I141" s="166"/>
    </row>
    <row r="142" spans="1:9" ht="15" customHeight="1" x14ac:dyDescent="0.25">
      <c r="A142" s="22"/>
      <c r="B142" s="502">
        <v>134</v>
      </c>
      <c r="C142" s="502"/>
      <c r="D142" s="534"/>
      <c r="E142" s="555"/>
      <c r="F142" s="477"/>
      <c r="G142" s="480" t="str">
        <f t="shared" si="2"/>
        <v/>
      </c>
      <c r="H142" s="536" t="str">
        <f>IF(C142&lt;&gt;"",-SUMIFS('Jurnal Utang'!J:J,'Jurnal Utang'!H:H,F142,'Jurnal Utang'!O:O,C142)+SUMIFS('Jurnal Kas'!K:K,'Jurnal Kas'!H:H,F142,'Jurnal Kas'!O:O,C142)+E142,"")</f>
        <v/>
      </c>
      <c r="I142" s="166"/>
    </row>
    <row r="143" spans="1:9" ht="15" customHeight="1" x14ac:dyDescent="0.25">
      <c r="A143" s="22"/>
      <c r="B143" s="502">
        <v>135</v>
      </c>
      <c r="C143" s="502"/>
      <c r="D143" s="534"/>
      <c r="E143" s="555"/>
      <c r="F143" s="477"/>
      <c r="G143" s="480" t="str">
        <f t="shared" si="2"/>
        <v/>
      </c>
      <c r="H143" s="536" t="str">
        <f>IF(C143&lt;&gt;"",-SUMIFS('Jurnal Utang'!J:J,'Jurnal Utang'!H:H,F143,'Jurnal Utang'!O:O,C143)+SUMIFS('Jurnal Kas'!K:K,'Jurnal Kas'!H:H,F143,'Jurnal Kas'!O:O,C143)+E143,"")</f>
        <v/>
      </c>
      <c r="I143" s="166"/>
    </row>
    <row r="144" spans="1:9" ht="15" customHeight="1" x14ac:dyDescent="0.25">
      <c r="A144" s="22"/>
      <c r="B144" s="502">
        <v>136</v>
      </c>
      <c r="C144" s="502"/>
      <c r="D144" s="534"/>
      <c r="E144" s="555"/>
      <c r="F144" s="477"/>
      <c r="G144" s="480" t="str">
        <f t="shared" si="2"/>
        <v/>
      </c>
      <c r="H144" s="536" t="str">
        <f>IF(C144&lt;&gt;"",-SUMIFS('Jurnal Utang'!J:J,'Jurnal Utang'!H:H,F144,'Jurnal Utang'!O:O,C144)+SUMIFS('Jurnal Kas'!K:K,'Jurnal Kas'!H:H,F144,'Jurnal Kas'!O:O,C144)+E144,"")</f>
        <v/>
      </c>
      <c r="I144" s="166"/>
    </row>
    <row r="145" spans="1:9" ht="15" customHeight="1" x14ac:dyDescent="0.25">
      <c r="A145" s="22"/>
      <c r="B145" s="502">
        <v>137</v>
      </c>
      <c r="C145" s="502"/>
      <c r="D145" s="534"/>
      <c r="E145" s="555"/>
      <c r="F145" s="477"/>
      <c r="G145" s="480" t="str">
        <f t="shared" si="2"/>
        <v/>
      </c>
      <c r="H145" s="536" t="str">
        <f>IF(C145&lt;&gt;"",-SUMIFS('Jurnal Utang'!J:J,'Jurnal Utang'!H:H,F145,'Jurnal Utang'!O:O,C145)+SUMIFS('Jurnal Kas'!K:K,'Jurnal Kas'!H:H,F145,'Jurnal Kas'!O:O,C145)+E145,"")</f>
        <v/>
      </c>
      <c r="I145" s="166"/>
    </row>
    <row r="146" spans="1:9" ht="15" customHeight="1" x14ac:dyDescent="0.25">
      <c r="A146" s="22"/>
      <c r="B146" s="502">
        <v>138</v>
      </c>
      <c r="C146" s="502"/>
      <c r="D146" s="534"/>
      <c r="E146" s="555"/>
      <c r="F146" s="477"/>
      <c r="G146" s="480" t="str">
        <f t="shared" si="2"/>
        <v/>
      </c>
      <c r="H146" s="536" t="str">
        <f>IF(C146&lt;&gt;"",-SUMIFS('Jurnal Utang'!J:J,'Jurnal Utang'!H:H,F146,'Jurnal Utang'!O:O,C146)+SUMIFS('Jurnal Kas'!K:K,'Jurnal Kas'!H:H,F146,'Jurnal Kas'!O:O,C146)+E146,"")</f>
        <v/>
      </c>
      <c r="I146" s="166"/>
    </row>
    <row r="147" spans="1:9" ht="15" customHeight="1" x14ac:dyDescent="0.25">
      <c r="A147" s="22"/>
      <c r="B147" s="502">
        <v>139</v>
      </c>
      <c r="C147" s="502"/>
      <c r="D147" s="534"/>
      <c r="E147" s="555"/>
      <c r="F147" s="477"/>
      <c r="G147" s="480" t="str">
        <f t="shared" si="2"/>
        <v/>
      </c>
      <c r="H147" s="536" t="str">
        <f>IF(C147&lt;&gt;"",-SUMIFS('Jurnal Utang'!J:J,'Jurnal Utang'!H:H,F147,'Jurnal Utang'!O:O,C147)+SUMIFS('Jurnal Kas'!K:K,'Jurnal Kas'!H:H,F147,'Jurnal Kas'!O:O,C147)+E147,"")</f>
        <v/>
      </c>
      <c r="I147" s="166"/>
    </row>
    <row r="148" spans="1:9" ht="15" customHeight="1" x14ac:dyDescent="0.25">
      <c r="A148" s="22"/>
      <c r="B148" s="502">
        <v>140</v>
      </c>
      <c r="C148" s="502"/>
      <c r="D148" s="534"/>
      <c r="E148" s="555"/>
      <c r="F148" s="477"/>
      <c r="G148" s="480" t="str">
        <f t="shared" si="2"/>
        <v/>
      </c>
      <c r="H148" s="536" t="str">
        <f>IF(C148&lt;&gt;"",-SUMIFS('Jurnal Utang'!J:J,'Jurnal Utang'!H:H,F148,'Jurnal Utang'!O:O,C148)+SUMIFS('Jurnal Kas'!K:K,'Jurnal Kas'!H:H,F148,'Jurnal Kas'!O:O,C148)+E148,"")</f>
        <v/>
      </c>
      <c r="I148" s="166"/>
    </row>
    <row r="149" spans="1:9" ht="15" customHeight="1" x14ac:dyDescent="0.25">
      <c r="A149" s="22"/>
      <c r="B149" s="502">
        <v>141</v>
      </c>
      <c r="C149" s="502"/>
      <c r="D149" s="534"/>
      <c r="E149" s="555"/>
      <c r="F149" s="477"/>
      <c r="G149" s="480" t="str">
        <f t="shared" si="2"/>
        <v/>
      </c>
      <c r="H149" s="536" t="str">
        <f>IF(C149&lt;&gt;"",-SUMIFS('Jurnal Utang'!J:J,'Jurnal Utang'!H:H,F149,'Jurnal Utang'!O:O,C149)+SUMIFS('Jurnal Kas'!K:K,'Jurnal Kas'!H:H,F149,'Jurnal Kas'!O:O,C149)+E149,"")</f>
        <v/>
      </c>
      <c r="I149" s="166"/>
    </row>
    <row r="150" spans="1:9" ht="15" customHeight="1" x14ac:dyDescent="0.25">
      <c r="A150" s="22"/>
      <c r="B150" s="502">
        <v>142</v>
      </c>
      <c r="C150" s="502"/>
      <c r="D150" s="534"/>
      <c r="E150" s="555"/>
      <c r="F150" s="477"/>
      <c r="G150" s="480" t="str">
        <f t="shared" si="2"/>
        <v/>
      </c>
      <c r="H150" s="536" t="str">
        <f>IF(C150&lt;&gt;"",-SUMIFS('Jurnal Utang'!J:J,'Jurnal Utang'!H:H,F150,'Jurnal Utang'!O:O,C150)+SUMIFS('Jurnal Kas'!K:K,'Jurnal Kas'!H:H,F150,'Jurnal Kas'!O:O,C150)+E150,"")</f>
        <v/>
      </c>
      <c r="I150" s="166"/>
    </row>
    <row r="151" spans="1:9" ht="15" customHeight="1" x14ac:dyDescent="0.25">
      <c r="A151" s="22"/>
      <c r="B151" s="502">
        <v>143</v>
      </c>
      <c r="C151" s="502"/>
      <c r="D151" s="534"/>
      <c r="E151" s="555"/>
      <c r="F151" s="477"/>
      <c r="G151" s="480" t="str">
        <f t="shared" si="2"/>
        <v/>
      </c>
      <c r="H151" s="536" t="str">
        <f>IF(C151&lt;&gt;"",-SUMIFS('Jurnal Utang'!J:J,'Jurnal Utang'!H:H,F151,'Jurnal Utang'!O:O,C151)+SUMIFS('Jurnal Kas'!K:K,'Jurnal Kas'!H:H,F151,'Jurnal Kas'!O:O,C151)+E151,"")</f>
        <v/>
      </c>
      <c r="I151" s="166"/>
    </row>
    <row r="152" spans="1:9" ht="15" customHeight="1" x14ac:dyDescent="0.25">
      <c r="A152" s="22"/>
      <c r="B152" s="502">
        <v>144</v>
      </c>
      <c r="C152" s="502"/>
      <c r="D152" s="534"/>
      <c r="E152" s="555"/>
      <c r="F152" s="477"/>
      <c r="G152" s="480" t="str">
        <f t="shared" si="2"/>
        <v/>
      </c>
      <c r="H152" s="536" t="str">
        <f>IF(C152&lt;&gt;"",-SUMIFS('Jurnal Utang'!J:J,'Jurnal Utang'!H:H,F152,'Jurnal Utang'!O:O,C152)+SUMIFS('Jurnal Kas'!K:K,'Jurnal Kas'!H:H,F152,'Jurnal Kas'!O:O,C152)+E152,"")</f>
        <v/>
      </c>
      <c r="I152" s="166"/>
    </row>
    <row r="153" spans="1:9" ht="15" customHeight="1" x14ac:dyDescent="0.25">
      <c r="A153" s="22"/>
      <c r="B153" s="502">
        <v>145</v>
      </c>
      <c r="C153" s="502"/>
      <c r="D153" s="534"/>
      <c r="E153" s="555"/>
      <c r="F153" s="477"/>
      <c r="G153" s="480" t="str">
        <f t="shared" si="2"/>
        <v/>
      </c>
      <c r="H153" s="536" t="str">
        <f>IF(C153&lt;&gt;"",-SUMIFS('Jurnal Utang'!J:J,'Jurnal Utang'!H:H,F153,'Jurnal Utang'!O:O,C153)+SUMIFS('Jurnal Kas'!K:K,'Jurnal Kas'!H:H,F153,'Jurnal Kas'!O:O,C153)+E153,"")</f>
        <v/>
      </c>
      <c r="I153" s="166"/>
    </row>
    <row r="154" spans="1:9" ht="15" customHeight="1" x14ac:dyDescent="0.25">
      <c r="A154" s="22"/>
      <c r="B154" s="502">
        <v>146</v>
      </c>
      <c r="C154" s="502"/>
      <c r="D154" s="534"/>
      <c r="E154" s="555"/>
      <c r="F154" s="477"/>
      <c r="G154" s="480" t="str">
        <f t="shared" si="2"/>
        <v/>
      </c>
      <c r="H154" s="536" t="str">
        <f>IF(C154&lt;&gt;"",-SUMIFS('Jurnal Utang'!J:J,'Jurnal Utang'!H:H,F154,'Jurnal Utang'!O:O,C154)+SUMIFS('Jurnal Kas'!K:K,'Jurnal Kas'!H:H,F154,'Jurnal Kas'!O:O,C154)+E154,"")</f>
        <v/>
      </c>
      <c r="I154" s="166"/>
    </row>
    <row r="155" spans="1:9" ht="15" customHeight="1" x14ac:dyDescent="0.25">
      <c r="A155" s="22"/>
      <c r="B155" s="502">
        <v>147</v>
      </c>
      <c r="C155" s="502"/>
      <c r="D155" s="534"/>
      <c r="E155" s="555"/>
      <c r="F155" s="477"/>
      <c r="G155" s="480" t="str">
        <f t="shared" si="2"/>
        <v/>
      </c>
      <c r="H155" s="536" t="str">
        <f>IF(C155&lt;&gt;"",-SUMIFS('Jurnal Utang'!J:J,'Jurnal Utang'!H:H,F155,'Jurnal Utang'!O:O,C155)+SUMIFS('Jurnal Kas'!K:K,'Jurnal Kas'!H:H,F155,'Jurnal Kas'!O:O,C155)+E155,"")</f>
        <v/>
      </c>
      <c r="I155" s="166"/>
    </row>
    <row r="156" spans="1:9" ht="15" customHeight="1" x14ac:dyDescent="0.25">
      <c r="A156" s="22"/>
      <c r="B156" s="502">
        <v>148</v>
      </c>
      <c r="C156" s="502"/>
      <c r="D156" s="534"/>
      <c r="E156" s="555"/>
      <c r="F156" s="477"/>
      <c r="G156" s="480" t="str">
        <f t="shared" si="2"/>
        <v/>
      </c>
      <c r="H156" s="536" t="str">
        <f>IF(C156&lt;&gt;"",-SUMIFS('Jurnal Utang'!J:J,'Jurnal Utang'!H:H,F156,'Jurnal Utang'!O:O,C156)+SUMIFS('Jurnal Kas'!K:K,'Jurnal Kas'!H:H,F156,'Jurnal Kas'!O:O,C156)+E156,"")</f>
        <v/>
      </c>
      <c r="I156" s="166"/>
    </row>
    <row r="157" spans="1:9" ht="15" customHeight="1" x14ac:dyDescent="0.25">
      <c r="A157" s="22"/>
      <c r="B157" s="502">
        <v>149</v>
      </c>
      <c r="C157" s="502"/>
      <c r="D157" s="534"/>
      <c r="E157" s="555"/>
      <c r="F157" s="477"/>
      <c r="G157" s="480" t="str">
        <f t="shared" si="2"/>
        <v/>
      </c>
      <c r="H157" s="536" t="str">
        <f>IF(C157&lt;&gt;"",-SUMIFS('Jurnal Utang'!J:J,'Jurnal Utang'!H:H,F157,'Jurnal Utang'!O:O,C157)+SUMIFS('Jurnal Kas'!K:K,'Jurnal Kas'!H:H,F157,'Jurnal Kas'!O:O,C157)+E157,"")</f>
        <v/>
      </c>
      <c r="I157" s="166"/>
    </row>
    <row r="158" spans="1:9" ht="15" customHeight="1" x14ac:dyDescent="0.25">
      <c r="A158" s="22"/>
      <c r="B158" s="502">
        <v>150</v>
      </c>
      <c r="C158" s="502"/>
      <c r="D158" s="534"/>
      <c r="E158" s="555"/>
      <c r="F158" s="477"/>
      <c r="G158" s="480" t="str">
        <f t="shared" si="2"/>
        <v/>
      </c>
      <c r="H158" s="536" t="str">
        <f>IF(C158&lt;&gt;"",-SUMIFS('Jurnal Utang'!J:J,'Jurnal Utang'!H:H,F158,'Jurnal Utang'!O:O,C158)+SUMIFS('Jurnal Kas'!K:K,'Jurnal Kas'!H:H,F158,'Jurnal Kas'!O:O,C158)+E158,"")</f>
        <v/>
      </c>
      <c r="I158" s="166"/>
    </row>
    <row r="159" spans="1:9" ht="15" customHeight="1" x14ac:dyDescent="0.25">
      <c r="A159" s="22"/>
      <c r="B159" s="502">
        <v>151</v>
      </c>
      <c r="C159" s="502"/>
      <c r="D159" s="534"/>
      <c r="E159" s="555"/>
      <c r="F159" s="477"/>
      <c r="G159" s="480" t="str">
        <f t="shared" si="2"/>
        <v/>
      </c>
      <c r="H159" s="536" t="str">
        <f>IF(C159&lt;&gt;"",-SUMIFS('Jurnal Utang'!J:J,'Jurnal Utang'!H:H,F159,'Jurnal Utang'!O:O,C159)+SUMIFS('Jurnal Kas'!K:K,'Jurnal Kas'!H:H,F159,'Jurnal Kas'!O:O,C159)+E159,"")</f>
        <v/>
      </c>
      <c r="I159" s="166"/>
    </row>
    <row r="160" spans="1:9" ht="15" customHeight="1" x14ac:dyDescent="0.25">
      <c r="A160" s="22"/>
      <c r="B160" s="502">
        <v>152</v>
      </c>
      <c r="C160" s="502"/>
      <c r="D160" s="534"/>
      <c r="E160" s="555"/>
      <c r="F160" s="477"/>
      <c r="G160" s="480" t="str">
        <f t="shared" si="2"/>
        <v/>
      </c>
      <c r="H160" s="536" t="str">
        <f>IF(C160&lt;&gt;"",-SUMIFS('Jurnal Utang'!J:J,'Jurnal Utang'!H:H,F160,'Jurnal Utang'!O:O,C160)+SUMIFS('Jurnal Kas'!K:K,'Jurnal Kas'!H:H,F160,'Jurnal Kas'!O:O,C160)+E160,"")</f>
        <v/>
      </c>
      <c r="I160" s="166"/>
    </row>
    <row r="161" spans="1:9" ht="15" customHeight="1" x14ac:dyDescent="0.25">
      <c r="A161" s="22"/>
      <c r="B161" s="502">
        <v>153</v>
      </c>
      <c r="C161" s="502"/>
      <c r="D161" s="534"/>
      <c r="E161" s="555"/>
      <c r="F161" s="477"/>
      <c r="G161" s="480" t="str">
        <f t="shared" si="2"/>
        <v/>
      </c>
      <c r="H161" s="536" t="str">
        <f>IF(C161&lt;&gt;"",-SUMIFS('Jurnal Utang'!J:J,'Jurnal Utang'!H:H,F161,'Jurnal Utang'!O:O,C161)+SUMIFS('Jurnal Kas'!K:K,'Jurnal Kas'!H:H,F161,'Jurnal Kas'!O:O,C161)+E161,"")</f>
        <v/>
      </c>
      <c r="I161" s="166"/>
    </row>
    <row r="162" spans="1:9" ht="15" customHeight="1" x14ac:dyDescent="0.25">
      <c r="A162" s="22"/>
      <c r="B162" s="502">
        <v>154</v>
      </c>
      <c r="C162" s="502"/>
      <c r="D162" s="534"/>
      <c r="E162" s="555"/>
      <c r="F162" s="477"/>
      <c r="G162" s="480" t="str">
        <f t="shared" si="2"/>
        <v/>
      </c>
      <c r="H162" s="536" t="str">
        <f>IF(C162&lt;&gt;"",-SUMIFS('Jurnal Utang'!J:J,'Jurnal Utang'!H:H,F162,'Jurnal Utang'!O:O,C162)+SUMIFS('Jurnal Kas'!K:K,'Jurnal Kas'!H:H,F162,'Jurnal Kas'!O:O,C162)+E162,"")</f>
        <v/>
      </c>
      <c r="I162" s="166"/>
    </row>
    <row r="163" spans="1:9" ht="15" customHeight="1" x14ac:dyDescent="0.25">
      <c r="A163" s="22"/>
      <c r="B163" s="502">
        <v>155</v>
      </c>
      <c r="C163" s="502"/>
      <c r="D163" s="534"/>
      <c r="E163" s="555"/>
      <c r="F163" s="477"/>
      <c r="G163" s="480" t="str">
        <f t="shared" si="2"/>
        <v/>
      </c>
      <c r="H163" s="536" t="str">
        <f>IF(C163&lt;&gt;"",-SUMIFS('Jurnal Utang'!J:J,'Jurnal Utang'!H:H,F163,'Jurnal Utang'!O:O,C163)+SUMIFS('Jurnal Kas'!K:K,'Jurnal Kas'!H:H,F163,'Jurnal Kas'!O:O,C163)+E163,"")</f>
        <v/>
      </c>
      <c r="I163" s="166"/>
    </row>
    <row r="164" spans="1:9" ht="15" customHeight="1" x14ac:dyDescent="0.25">
      <c r="A164" s="22"/>
      <c r="B164" s="502">
        <v>156</v>
      </c>
      <c r="C164" s="502"/>
      <c r="D164" s="534"/>
      <c r="E164" s="555"/>
      <c r="F164" s="477"/>
      <c r="G164" s="480" t="str">
        <f t="shared" si="2"/>
        <v/>
      </c>
      <c r="H164" s="536" t="str">
        <f>IF(C164&lt;&gt;"",-SUMIFS('Jurnal Utang'!J:J,'Jurnal Utang'!H:H,F164,'Jurnal Utang'!O:O,C164)+SUMIFS('Jurnal Kas'!K:K,'Jurnal Kas'!H:H,F164,'Jurnal Kas'!O:O,C164)+E164,"")</f>
        <v/>
      </c>
      <c r="I164" s="166"/>
    </row>
    <row r="165" spans="1:9" ht="15" customHeight="1" x14ac:dyDescent="0.25">
      <c r="A165" s="22"/>
      <c r="B165" s="502">
        <v>157</v>
      </c>
      <c r="C165" s="502"/>
      <c r="D165" s="534"/>
      <c r="E165" s="555"/>
      <c r="F165" s="477"/>
      <c r="G165" s="480" t="str">
        <f t="shared" si="2"/>
        <v/>
      </c>
      <c r="H165" s="536" t="str">
        <f>IF(C165&lt;&gt;"",-SUMIFS('Jurnal Utang'!J:J,'Jurnal Utang'!H:H,F165,'Jurnal Utang'!O:O,C165)+SUMIFS('Jurnal Kas'!K:K,'Jurnal Kas'!H:H,F165,'Jurnal Kas'!O:O,C165)+E165,"")</f>
        <v/>
      </c>
      <c r="I165" s="166"/>
    </row>
    <row r="166" spans="1:9" ht="15" customHeight="1" x14ac:dyDescent="0.25">
      <c r="A166" s="22"/>
      <c r="B166" s="502">
        <v>158</v>
      </c>
      <c r="C166" s="502"/>
      <c r="D166" s="534"/>
      <c r="E166" s="555"/>
      <c r="F166" s="477"/>
      <c r="G166" s="480" t="str">
        <f t="shared" si="2"/>
        <v/>
      </c>
      <c r="H166" s="536" t="str">
        <f>IF(C166&lt;&gt;"",-SUMIFS('Jurnal Utang'!J:J,'Jurnal Utang'!H:H,F166,'Jurnal Utang'!O:O,C166)+SUMIFS('Jurnal Kas'!K:K,'Jurnal Kas'!H:H,F166,'Jurnal Kas'!O:O,C166)+E166,"")</f>
        <v/>
      </c>
      <c r="I166" s="166"/>
    </row>
    <row r="167" spans="1:9" ht="15" customHeight="1" x14ac:dyDescent="0.25">
      <c r="A167" s="22"/>
      <c r="B167" s="502">
        <v>159</v>
      </c>
      <c r="C167" s="502"/>
      <c r="D167" s="534"/>
      <c r="E167" s="555"/>
      <c r="F167" s="477"/>
      <c r="G167" s="480" t="str">
        <f t="shared" si="2"/>
        <v/>
      </c>
      <c r="H167" s="536" t="str">
        <f>IF(C167&lt;&gt;"",-SUMIFS('Jurnal Utang'!J:J,'Jurnal Utang'!H:H,F167,'Jurnal Utang'!O:O,C167)+SUMIFS('Jurnal Kas'!K:K,'Jurnal Kas'!H:H,F167,'Jurnal Kas'!O:O,C167)+E167,"")</f>
        <v/>
      </c>
      <c r="I167" s="166"/>
    </row>
    <row r="168" spans="1:9" ht="15" customHeight="1" x14ac:dyDescent="0.25">
      <c r="A168" s="22"/>
      <c r="B168" s="502">
        <v>160</v>
      </c>
      <c r="C168" s="502"/>
      <c r="D168" s="534"/>
      <c r="E168" s="555"/>
      <c r="F168" s="477"/>
      <c r="G168" s="480" t="str">
        <f t="shared" si="2"/>
        <v/>
      </c>
      <c r="H168" s="536" t="str">
        <f>IF(C168&lt;&gt;"",-SUMIFS('Jurnal Utang'!J:J,'Jurnal Utang'!H:H,F168,'Jurnal Utang'!O:O,C168)+SUMIFS('Jurnal Kas'!K:K,'Jurnal Kas'!H:H,F168,'Jurnal Kas'!O:O,C168)+E168,"")</f>
        <v/>
      </c>
      <c r="I168" s="166"/>
    </row>
    <row r="169" spans="1:9" ht="15" customHeight="1" x14ac:dyDescent="0.25">
      <c r="A169" s="22"/>
      <c r="B169" s="502">
        <v>161</v>
      </c>
      <c r="C169" s="502"/>
      <c r="D169" s="534"/>
      <c r="E169" s="555"/>
      <c r="F169" s="477"/>
      <c r="G169" s="480" t="str">
        <f t="shared" si="2"/>
        <v/>
      </c>
      <c r="H169" s="536" t="str">
        <f>IF(C169&lt;&gt;"",-SUMIFS('Jurnal Utang'!J:J,'Jurnal Utang'!H:H,F169,'Jurnal Utang'!O:O,C169)+SUMIFS('Jurnal Kas'!K:K,'Jurnal Kas'!H:H,F169,'Jurnal Kas'!O:O,C169)+E169,"")</f>
        <v/>
      </c>
      <c r="I169" s="166"/>
    </row>
    <row r="170" spans="1:9" ht="15" customHeight="1" x14ac:dyDescent="0.25">
      <c r="A170" s="22"/>
      <c r="B170" s="502">
        <v>162</v>
      </c>
      <c r="C170" s="502"/>
      <c r="D170" s="534"/>
      <c r="E170" s="555"/>
      <c r="F170" s="477"/>
      <c r="G170" s="480" t="str">
        <f t="shared" si="2"/>
        <v/>
      </c>
      <c r="H170" s="536" t="str">
        <f>IF(C170&lt;&gt;"",-SUMIFS('Jurnal Utang'!J:J,'Jurnal Utang'!H:H,F170,'Jurnal Utang'!O:O,C170)+SUMIFS('Jurnal Kas'!K:K,'Jurnal Kas'!H:H,F170,'Jurnal Kas'!O:O,C170)+E170,"")</f>
        <v/>
      </c>
      <c r="I170" s="166"/>
    </row>
    <row r="171" spans="1:9" ht="15" customHeight="1" x14ac:dyDescent="0.25">
      <c r="A171" s="22"/>
      <c r="B171" s="502">
        <v>163</v>
      </c>
      <c r="C171" s="502"/>
      <c r="D171" s="534"/>
      <c r="E171" s="555"/>
      <c r="F171" s="477"/>
      <c r="G171" s="480" t="str">
        <f t="shared" si="2"/>
        <v/>
      </c>
      <c r="H171" s="536" t="str">
        <f>IF(C171&lt;&gt;"",-SUMIFS('Jurnal Utang'!J:J,'Jurnal Utang'!H:H,F171,'Jurnal Utang'!O:O,C171)+SUMIFS('Jurnal Kas'!K:K,'Jurnal Kas'!H:H,F171,'Jurnal Kas'!O:O,C171)+E171,"")</f>
        <v/>
      </c>
      <c r="I171" s="166"/>
    </row>
    <row r="172" spans="1:9" ht="15" customHeight="1" x14ac:dyDescent="0.25">
      <c r="A172" s="22"/>
      <c r="B172" s="502">
        <v>164</v>
      </c>
      <c r="C172" s="502"/>
      <c r="D172" s="534"/>
      <c r="E172" s="555"/>
      <c r="F172" s="477"/>
      <c r="G172" s="480" t="str">
        <f t="shared" si="2"/>
        <v/>
      </c>
      <c r="H172" s="536" t="str">
        <f>IF(C172&lt;&gt;"",-SUMIFS('Jurnal Utang'!J:J,'Jurnal Utang'!H:H,F172,'Jurnal Utang'!O:O,C172)+SUMIFS('Jurnal Kas'!K:K,'Jurnal Kas'!H:H,F172,'Jurnal Kas'!O:O,C172)+E172,"")</f>
        <v/>
      </c>
      <c r="I172" s="166"/>
    </row>
    <row r="173" spans="1:9" ht="15" customHeight="1" x14ac:dyDescent="0.25">
      <c r="A173" s="22"/>
      <c r="B173" s="502">
        <v>165</v>
      </c>
      <c r="C173" s="502"/>
      <c r="D173" s="534"/>
      <c r="E173" s="555"/>
      <c r="F173" s="477"/>
      <c r="G173" s="480" t="str">
        <f t="shared" si="2"/>
        <v/>
      </c>
      <c r="H173" s="536" t="str">
        <f>IF(C173&lt;&gt;"",-SUMIFS('Jurnal Utang'!J:J,'Jurnal Utang'!H:H,F173,'Jurnal Utang'!O:O,C173)+SUMIFS('Jurnal Kas'!K:K,'Jurnal Kas'!H:H,F173,'Jurnal Kas'!O:O,C173)+E173,"")</f>
        <v/>
      </c>
      <c r="I173" s="166"/>
    </row>
    <row r="174" spans="1:9" ht="15" customHeight="1" x14ac:dyDescent="0.25">
      <c r="A174" s="22"/>
      <c r="B174" s="502">
        <v>166</v>
      </c>
      <c r="C174" s="502"/>
      <c r="D174" s="534"/>
      <c r="E174" s="555"/>
      <c r="F174" s="477"/>
      <c r="G174" s="480" t="str">
        <f t="shared" si="2"/>
        <v/>
      </c>
      <c r="H174" s="536" t="str">
        <f>IF(C174&lt;&gt;"",-SUMIFS('Jurnal Utang'!J:J,'Jurnal Utang'!H:H,F174,'Jurnal Utang'!O:O,C174)+SUMIFS('Jurnal Kas'!K:K,'Jurnal Kas'!H:H,F174,'Jurnal Kas'!O:O,C174)+E174,"")</f>
        <v/>
      </c>
      <c r="I174" s="166"/>
    </row>
    <row r="175" spans="1:9" ht="15" customHeight="1" x14ac:dyDescent="0.25">
      <c r="A175" s="22"/>
      <c r="B175" s="502">
        <v>167</v>
      </c>
      <c r="C175" s="502"/>
      <c r="D175" s="534"/>
      <c r="E175" s="555"/>
      <c r="F175" s="477"/>
      <c r="G175" s="480" t="str">
        <f t="shared" si="2"/>
        <v/>
      </c>
      <c r="H175" s="536" t="str">
        <f>IF(C175&lt;&gt;"",-SUMIFS('Jurnal Utang'!J:J,'Jurnal Utang'!H:H,F175,'Jurnal Utang'!O:O,C175)+SUMIFS('Jurnal Kas'!K:K,'Jurnal Kas'!H:H,F175,'Jurnal Kas'!O:O,C175)+E175,"")</f>
        <v/>
      </c>
      <c r="I175" s="166"/>
    </row>
    <row r="176" spans="1:9" ht="15" customHeight="1" x14ac:dyDescent="0.25">
      <c r="A176" s="22"/>
      <c r="B176" s="502">
        <v>168</v>
      </c>
      <c r="C176" s="502"/>
      <c r="D176" s="534"/>
      <c r="E176" s="555"/>
      <c r="F176" s="477"/>
      <c r="G176" s="480" t="str">
        <f t="shared" si="2"/>
        <v/>
      </c>
      <c r="H176" s="536" t="str">
        <f>IF(C176&lt;&gt;"",-SUMIFS('Jurnal Utang'!J:J,'Jurnal Utang'!H:H,F176,'Jurnal Utang'!O:O,C176)+SUMIFS('Jurnal Kas'!K:K,'Jurnal Kas'!H:H,F176,'Jurnal Kas'!O:O,C176)+E176,"")</f>
        <v/>
      </c>
      <c r="I176" s="166"/>
    </row>
    <row r="177" spans="1:9" ht="15" customHeight="1" x14ac:dyDescent="0.25">
      <c r="A177" s="22"/>
      <c r="B177" s="502">
        <v>169</v>
      </c>
      <c r="C177" s="502"/>
      <c r="D177" s="534"/>
      <c r="E177" s="555"/>
      <c r="F177" s="477"/>
      <c r="G177" s="480" t="str">
        <f t="shared" si="2"/>
        <v/>
      </c>
      <c r="H177" s="536" t="str">
        <f>IF(C177&lt;&gt;"",-SUMIFS('Jurnal Utang'!J:J,'Jurnal Utang'!H:H,F177,'Jurnal Utang'!O:O,C177)+SUMIFS('Jurnal Kas'!K:K,'Jurnal Kas'!H:H,F177,'Jurnal Kas'!O:O,C177)+E177,"")</f>
        <v/>
      </c>
      <c r="I177" s="166"/>
    </row>
    <row r="178" spans="1:9" ht="15" customHeight="1" x14ac:dyDescent="0.25">
      <c r="A178" s="22"/>
      <c r="B178" s="502">
        <v>170</v>
      </c>
      <c r="C178" s="502"/>
      <c r="D178" s="534"/>
      <c r="E178" s="555"/>
      <c r="F178" s="477"/>
      <c r="G178" s="480" t="str">
        <f t="shared" si="2"/>
        <v/>
      </c>
      <c r="H178" s="536" t="str">
        <f>IF(C178&lt;&gt;"",-SUMIFS('Jurnal Utang'!J:J,'Jurnal Utang'!H:H,F178,'Jurnal Utang'!O:O,C178)+SUMIFS('Jurnal Kas'!K:K,'Jurnal Kas'!H:H,F178,'Jurnal Kas'!O:O,C178)+E178,"")</f>
        <v/>
      </c>
      <c r="I178" s="166"/>
    </row>
    <row r="179" spans="1:9" ht="15" customHeight="1" x14ac:dyDescent="0.25">
      <c r="A179" s="22"/>
      <c r="B179" s="502">
        <v>171</v>
      </c>
      <c r="C179" s="502"/>
      <c r="D179" s="534"/>
      <c r="E179" s="555"/>
      <c r="F179" s="477"/>
      <c r="G179" s="480" t="str">
        <f t="shared" si="2"/>
        <v/>
      </c>
      <c r="H179" s="536" t="str">
        <f>IF(C179&lt;&gt;"",-SUMIFS('Jurnal Utang'!J:J,'Jurnal Utang'!H:H,F179,'Jurnal Utang'!O:O,C179)+SUMIFS('Jurnal Kas'!K:K,'Jurnal Kas'!H:H,F179,'Jurnal Kas'!O:O,C179)+E179,"")</f>
        <v/>
      </c>
      <c r="I179" s="166"/>
    </row>
    <row r="180" spans="1:9" ht="15" customHeight="1" x14ac:dyDescent="0.25">
      <c r="A180" s="22"/>
      <c r="B180" s="502">
        <v>172</v>
      </c>
      <c r="C180" s="502"/>
      <c r="D180" s="534"/>
      <c r="E180" s="555"/>
      <c r="F180" s="477"/>
      <c r="G180" s="480" t="str">
        <f t="shared" si="2"/>
        <v/>
      </c>
      <c r="H180" s="536" t="str">
        <f>IF(C180&lt;&gt;"",-SUMIFS('Jurnal Utang'!J:J,'Jurnal Utang'!H:H,F180,'Jurnal Utang'!O:O,C180)+SUMIFS('Jurnal Kas'!K:K,'Jurnal Kas'!H:H,F180,'Jurnal Kas'!O:O,C180)+E180,"")</f>
        <v/>
      </c>
      <c r="I180" s="166"/>
    </row>
    <row r="181" spans="1:9" ht="15" customHeight="1" x14ac:dyDescent="0.25">
      <c r="A181" s="22"/>
      <c r="B181" s="502">
        <v>173</v>
      </c>
      <c r="C181" s="502"/>
      <c r="D181" s="534"/>
      <c r="E181" s="555"/>
      <c r="F181" s="477"/>
      <c r="G181" s="480" t="str">
        <f t="shared" si="2"/>
        <v/>
      </c>
      <c r="H181" s="536" t="str">
        <f>IF(C181&lt;&gt;"",-SUMIFS('Jurnal Utang'!J:J,'Jurnal Utang'!H:H,F181,'Jurnal Utang'!O:O,C181)+SUMIFS('Jurnal Kas'!K:K,'Jurnal Kas'!H:H,F181,'Jurnal Kas'!O:O,C181)+E181,"")</f>
        <v/>
      </c>
      <c r="I181" s="166"/>
    </row>
    <row r="182" spans="1:9" ht="15" customHeight="1" x14ac:dyDescent="0.25">
      <c r="A182" s="22"/>
      <c r="B182" s="502">
        <v>174</v>
      </c>
      <c r="C182" s="502"/>
      <c r="D182" s="534"/>
      <c r="E182" s="555"/>
      <c r="F182" s="477"/>
      <c r="G182" s="480" t="str">
        <f t="shared" si="2"/>
        <v/>
      </c>
      <c r="H182" s="536" t="str">
        <f>IF(C182&lt;&gt;"",-SUMIFS('Jurnal Utang'!J:J,'Jurnal Utang'!H:H,F182,'Jurnal Utang'!O:O,C182)+SUMIFS('Jurnal Kas'!K:K,'Jurnal Kas'!H:H,F182,'Jurnal Kas'!O:O,C182)+E182,"")</f>
        <v/>
      </c>
      <c r="I182" s="166"/>
    </row>
    <row r="183" spans="1:9" ht="15" customHeight="1" x14ac:dyDescent="0.25">
      <c r="A183" s="22"/>
      <c r="B183" s="502">
        <v>175</v>
      </c>
      <c r="C183" s="502"/>
      <c r="D183" s="534"/>
      <c r="E183" s="555"/>
      <c r="F183" s="477"/>
      <c r="G183" s="480" t="str">
        <f t="shared" si="2"/>
        <v/>
      </c>
      <c r="H183" s="536" t="str">
        <f>IF(C183&lt;&gt;"",-SUMIFS('Jurnal Utang'!J:J,'Jurnal Utang'!H:H,F183,'Jurnal Utang'!O:O,C183)+SUMIFS('Jurnal Kas'!K:K,'Jurnal Kas'!H:H,F183,'Jurnal Kas'!O:O,C183)+E183,"")</f>
        <v/>
      </c>
      <c r="I183" s="166"/>
    </row>
    <row r="184" spans="1:9" ht="15" customHeight="1" x14ac:dyDescent="0.25">
      <c r="A184" s="22"/>
      <c r="B184" s="502">
        <v>176</v>
      </c>
      <c r="C184" s="502"/>
      <c r="D184" s="534"/>
      <c r="E184" s="555"/>
      <c r="F184" s="477"/>
      <c r="G184" s="480" t="str">
        <f t="shared" si="2"/>
        <v/>
      </c>
      <c r="H184" s="536" t="str">
        <f>IF(C184&lt;&gt;"",-SUMIFS('Jurnal Utang'!J:J,'Jurnal Utang'!H:H,F184,'Jurnal Utang'!O:O,C184)+SUMIFS('Jurnal Kas'!K:K,'Jurnal Kas'!H:H,F184,'Jurnal Kas'!O:O,C184)+E184,"")</f>
        <v/>
      </c>
      <c r="I184" s="166"/>
    </row>
    <row r="185" spans="1:9" ht="15" customHeight="1" x14ac:dyDescent="0.25">
      <c r="A185" s="22"/>
      <c r="B185" s="502">
        <v>177</v>
      </c>
      <c r="C185" s="502"/>
      <c r="D185" s="534"/>
      <c r="E185" s="555"/>
      <c r="F185" s="477"/>
      <c r="G185" s="480" t="str">
        <f t="shared" si="2"/>
        <v/>
      </c>
      <c r="H185" s="536" t="str">
        <f>IF(C185&lt;&gt;"",-SUMIFS('Jurnal Utang'!J:J,'Jurnal Utang'!H:H,F185,'Jurnal Utang'!O:O,C185)+SUMIFS('Jurnal Kas'!K:K,'Jurnal Kas'!H:H,F185,'Jurnal Kas'!O:O,C185)+E185,"")</f>
        <v/>
      </c>
      <c r="I185" s="166"/>
    </row>
    <row r="186" spans="1:9" ht="15" customHeight="1" x14ac:dyDescent="0.25">
      <c r="A186" s="22"/>
      <c r="B186" s="502">
        <v>178</v>
      </c>
      <c r="C186" s="502"/>
      <c r="D186" s="534"/>
      <c r="E186" s="555"/>
      <c r="F186" s="477"/>
      <c r="G186" s="480" t="str">
        <f t="shared" si="2"/>
        <v/>
      </c>
      <c r="H186" s="536" t="str">
        <f>IF(C186&lt;&gt;"",-SUMIFS('Jurnal Utang'!J:J,'Jurnal Utang'!H:H,F186,'Jurnal Utang'!O:O,C186)+SUMIFS('Jurnal Kas'!K:K,'Jurnal Kas'!H:H,F186,'Jurnal Kas'!O:O,C186)+E186,"")</f>
        <v/>
      </c>
      <c r="I186" s="166"/>
    </row>
    <row r="187" spans="1:9" ht="15" customHeight="1" x14ac:dyDescent="0.25">
      <c r="A187" s="22"/>
      <c r="B187" s="502">
        <v>179</v>
      </c>
      <c r="C187" s="502"/>
      <c r="D187" s="534"/>
      <c r="E187" s="555"/>
      <c r="F187" s="477"/>
      <c r="G187" s="480" t="str">
        <f t="shared" si="2"/>
        <v/>
      </c>
      <c r="H187" s="536" t="str">
        <f>IF(C187&lt;&gt;"",-SUMIFS('Jurnal Utang'!J:J,'Jurnal Utang'!H:H,F187,'Jurnal Utang'!O:O,C187)+SUMIFS('Jurnal Kas'!K:K,'Jurnal Kas'!H:H,F187,'Jurnal Kas'!O:O,C187)+E187,"")</f>
        <v/>
      </c>
      <c r="I187" s="166"/>
    </row>
    <row r="188" spans="1:9" ht="15" customHeight="1" x14ac:dyDescent="0.25">
      <c r="A188" s="22"/>
      <c r="B188" s="502">
        <v>180</v>
      </c>
      <c r="C188" s="502"/>
      <c r="D188" s="534"/>
      <c r="E188" s="555"/>
      <c r="F188" s="477"/>
      <c r="G188" s="480" t="str">
        <f t="shared" si="2"/>
        <v/>
      </c>
      <c r="H188" s="536" t="str">
        <f>IF(C188&lt;&gt;"",-SUMIFS('Jurnal Utang'!J:J,'Jurnal Utang'!H:H,F188,'Jurnal Utang'!O:O,C188)+SUMIFS('Jurnal Kas'!K:K,'Jurnal Kas'!H:H,F188,'Jurnal Kas'!O:O,C188)+E188,"")</f>
        <v/>
      </c>
      <c r="I188" s="166"/>
    </row>
    <row r="189" spans="1:9" ht="15" customHeight="1" x14ac:dyDescent="0.25">
      <c r="A189" s="22"/>
      <c r="B189" s="502">
        <v>181</v>
      </c>
      <c r="C189" s="502"/>
      <c r="D189" s="534"/>
      <c r="E189" s="555"/>
      <c r="F189" s="477"/>
      <c r="G189" s="480" t="str">
        <f t="shared" si="2"/>
        <v/>
      </c>
      <c r="H189" s="536" t="str">
        <f>IF(C189&lt;&gt;"",-SUMIFS('Jurnal Utang'!J:J,'Jurnal Utang'!H:H,F189,'Jurnal Utang'!O:O,C189)+SUMIFS('Jurnal Kas'!K:K,'Jurnal Kas'!H:H,F189,'Jurnal Kas'!O:O,C189)+E189,"")</f>
        <v/>
      </c>
      <c r="I189" s="166"/>
    </row>
    <row r="190" spans="1:9" ht="15" customHeight="1" x14ac:dyDescent="0.25">
      <c r="A190" s="22"/>
      <c r="B190" s="502">
        <v>182</v>
      </c>
      <c r="C190" s="502"/>
      <c r="D190" s="534"/>
      <c r="E190" s="555"/>
      <c r="F190" s="477"/>
      <c r="G190" s="480" t="str">
        <f t="shared" si="2"/>
        <v/>
      </c>
      <c r="H190" s="536" t="str">
        <f>IF(C190&lt;&gt;"",-SUMIFS('Jurnal Utang'!J:J,'Jurnal Utang'!H:H,F190,'Jurnal Utang'!O:O,C190)+SUMIFS('Jurnal Kas'!K:K,'Jurnal Kas'!H:H,F190,'Jurnal Kas'!O:O,C190)+E190,"")</f>
        <v/>
      </c>
      <c r="I190" s="166"/>
    </row>
    <row r="191" spans="1:9" ht="15" customHeight="1" x14ac:dyDescent="0.25">
      <c r="A191" s="22"/>
      <c r="B191" s="502">
        <v>183</v>
      </c>
      <c r="C191" s="502"/>
      <c r="D191" s="534"/>
      <c r="E191" s="555"/>
      <c r="F191" s="477"/>
      <c r="G191" s="480" t="str">
        <f t="shared" si="2"/>
        <v/>
      </c>
      <c r="H191" s="536" t="str">
        <f>IF(C191&lt;&gt;"",-SUMIFS('Jurnal Utang'!J:J,'Jurnal Utang'!H:H,F191,'Jurnal Utang'!O:O,C191)+SUMIFS('Jurnal Kas'!K:K,'Jurnal Kas'!H:H,F191,'Jurnal Kas'!O:O,C191)+E191,"")</f>
        <v/>
      </c>
      <c r="I191" s="166"/>
    </row>
    <row r="192" spans="1:9" ht="15" customHeight="1" x14ac:dyDescent="0.25">
      <c r="A192" s="22"/>
      <c r="B192" s="502">
        <v>184</v>
      </c>
      <c r="C192" s="502"/>
      <c r="D192" s="534"/>
      <c r="E192" s="555"/>
      <c r="F192" s="477"/>
      <c r="G192" s="480" t="str">
        <f t="shared" si="2"/>
        <v/>
      </c>
      <c r="H192" s="536" t="str">
        <f>IF(C192&lt;&gt;"",-SUMIFS('Jurnal Utang'!J:J,'Jurnal Utang'!H:H,F192,'Jurnal Utang'!O:O,C192)+SUMIFS('Jurnal Kas'!K:K,'Jurnal Kas'!H:H,F192,'Jurnal Kas'!O:O,C192)+E192,"")</f>
        <v/>
      </c>
      <c r="I192" s="166"/>
    </row>
    <row r="193" spans="1:9" ht="15" customHeight="1" x14ac:dyDescent="0.25">
      <c r="A193" s="22"/>
      <c r="B193" s="502">
        <v>185</v>
      </c>
      <c r="C193" s="502"/>
      <c r="D193" s="534"/>
      <c r="E193" s="555"/>
      <c r="F193" s="477"/>
      <c r="G193" s="480" t="str">
        <f t="shared" si="2"/>
        <v/>
      </c>
      <c r="H193" s="536" t="str">
        <f>IF(C193&lt;&gt;"",-SUMIFS('Jurnal Utang'!J:J,'Jurnal Utang'!H:H,F193,'Jurnal Utang'!O:O,C193)+SUMIFS('Jurnal Kas'!K:K,'Jurnal Kas'!H:H,F193,'Jurnal Kas'!O:O,C193)+E193,"")</f>
        <v/>
      </c>
      <c r="I193" s="166"/>
    </row>
    <row r="194" spans="1:9" ht="15" customHeight="1" x14ac:dyDescent="0.25">
      <c r="A194" s="22"/>
      <c r="B194" s="502">
        <v>186</v>
      </c>
      <c r="C194" s="502"/>
      <c r="D194" s="534"/>
      <c r="E194" s="555"/>
      <c r="F194" s="477"/>
      <c r="G194" s="480" t="str">
        <f t="shared" si="2"/>
        <v/>
      </c>
      <c r="H194" s="536" t="str">
        <f>IF(C194&lt;&gt;"",-SUMIFS('Jurnal Utang'!J:J,'Jurnal Utang'!H:H,F194,'Jurnal Utang'!O:O,C194)+SUMIFS('Jurnal Kas'!K:K,'Jurnal Kas'!H:H,F194,'Jurnal Kas'!O:O,C194)+E194,"")</f>
        <v/>
      </c>
      <c r="I194" s="166"/>
    </row>
    <row r="195" spans="1:9" ht="15" customHeight="1" x14ac:dyDescent="0.25">
      <c r="A195" s="22"/>
      <c r="B195" s="502">
        <v>187</v>
      </c>
      <c r="C195" s="502"/>
      <c r="D195" s="534"/>
      <c r="E195" s="555"/>
      <c r="F195" s="477"/>
      <c r="G195" s="480" t="str">
        <f t="shared" si="2"/>
        <v/>
      </c>
      <c r="H195" s="536" t="str">
        <f>IF(C195&lt;&gt;"",-SUMIFS('Jurnal Utang'!J:J,'Jurnal Utang'!H:H,F195,'Jurnal Utang'!O:O,C195)+SUMIFS('Jurnal Kas'!K:K,'Jurnal Kas'!H:H,F195,'Jurnal Kas'!O:O,C195)+E195,"")</f>
        <v/>
      </c>
      <c r="I195" s="166"/>
    </row>
    <row r="196" spans="1:9" ht="15" customHeight="1" x14ac:dyDescent="0.25">
      <c r="A196" s="22"/>
      <c r="B196" s="502">
        <v>188</v>
      </c>
      <c r="C196" s="502"/>
      <c r="D196" s="534"/>
      <c r="E196" s="555"/>
      <c r="F196" s="477"/>
      <c r="G196" s="480" t="str">
        <f t="shared" si="2"/>
        <v/>
      </c>
      <c r="H196" s="536" t="str">
        <f>IF(C196&lt;&gt;"",-SUMIFS('Jurnal Utang'!J:J,'Jurnal Utang'!H:H,F196,'Jurnal Utang'!O:O,C196)+SUMIFS('Jurnal Kas'!K:K,'Jurnal Kas'!H:H,F196,'Jurnal Kas'!O:O,C196)+E196,"")</f>
        <v/>
      </c>
      <c r="I196" s="166"/>
    </row>
    <row r="197" spans="1:9" ht="15" customHeight="1" x14ac:dyDescent="0.25">
      <c r="A197" s="22"/>
      <c r="B197" s="502">
        <v>189</v>
      </c>
      <c r="C197" s="502"/>
      <c r="D197" s="534"/>
      <c r="E197" s="555"/>
      <c r="F197" s="477"/>
      <c r="G197" s="480" t="str">
        <f t="shared" si="2"/>
        <v/>
      </c>
      <c r="H197" s="536" t="str">
        <f>IF(C197&lt;&gt;"",-SUMIFS('Jurnal Utang'!J:J,'Jurnal Utang'!H:H,F197,'Jurnal Utang'!O:O,C197)+SUMIFS('Jurnal Kas'!K:K,'Jurnal Kas'!H:H,F197,'Jurnal Kas'!O:O,C197)+E197,"")</f>
        <v/>
      </c>
      <c r="I197" s="166"/>
    </row>
    <row r="198" spans="1:9" ht="15" customHeight="1" x14ac:dyDescent="0.25">
      <c r="A198" s="22"/>
      <c r="B198" s="502">
        <v>190</v>
      </c>
      <c r="C198" s="502"/>
      <c r="D198" s="534"/>
      <c r="E198" s="555"/>
      <c r="F198" s="477"/>
      <c r="G198" s="480" t="str">
        <f t="shared" si="2"/>
        <v/>
      </c>
      <c r="H198" s="536" t="str">
        <f>IF(C198&lt;&gt;"",-SUMIFS('Jurnal Utang'!J:J,'Jurnal Utang'!H:H,F198,'Jurnal Utang'!O:O,C198)+SUMIFS('Jurnal Kas'!K:K,'Jurnal Kas'!H:H,F198,'Jurnal Kas'!O:O,C198)+E198,"")</f>
        <v/>
      </c>
      <c r="I198" s="166"/>
    </row>
    <row r="199" spans="1:9" ht="15" customHeight="1" x14ac:dyDescent="0.25">
      <c r="A199" s="22"/>
      <c r="B199" s="502">
        <v>191</v>
      </c>
      <c r="C199" s="502"/>
      <c r="D199" s="534"/>
      <c r="E199" s="555"/>
      <c r="F199" s="477"/>
      <c r="G199" s="480" t="str">
        <f t="shared" si="2"/>
        <v/>
      </c>
      <c r="H199" s="536" t="str">
        <f>IF(C199&lt;&gt;"",-SUMIFS('Jurnal Utang'!J:J,'Jurnal Utang'!H:H,F199,'Jurnal Utang'!O:O,C199)+SUMIFS('Jurnal Kas'!K:K,'Jurnal Kas'!H:H,F199,'Jurnal Kas'!O:O,C199)+E199,"")</f>
        <v/>
      </c>
      <c r="I199" s="166"/>
    </row>
    <row r="200" spans="1:9" ht="15" customHeight="1" x14ac:dyDescent="0.25">
      <c r="A200" s="22"/>
      <c r="B200" s="502">
        <v>192</v>
      </c>
      <c r="C200" s="502"/>
      <c r="D200" s="534"/>
      <c r="E200" s="555"/>
      <c r="F200" s="477"/>
      <c r="G200" s="480" t="str">
        <f t="shared" si="2"/>
        <v/>
      </c>
      <c r="H200" s="536" t="str">
        <f>IF(C200&lt;&gt;"",-SUMIFS('Jurnal Utang'!J:J,'Jurnal Utang'!H:H,F200,'Jurnal Utang'!O:O,C200)+SUMIFS('Jurnal Kas'!K:K,'Jurnal Kas'!H:H,F200,'Jurnal Kas'!O:O,C200)+E200,"")</f>
        <v/>
      </c>
      <c r="I200" s="166"/>
    </row>
    <row r="201" spans="1:9" ht="15" customHeight="1" x14ac:dyDescent="0.25">
      <c r="A201" s="22"/>
      <c r="B201" s="502">
        <v>193</v>
      </c>
      <c r="C201" s="502"/>
      <c r="D201" s="534"/>
      <c r="E201" s="555"/>
      <c r="F201" s="477"/>
      <c r="G201" s="480" t="str">
        <f t="shared" ref="G201:G208" si="3">IF(F201&lt;&gt;"",VLOOKUP(F201,ChartofAccountsTable,2,FALSE),"")</f>
        <v/>
      </c>
      <c r="H201" s="536" t="str">
        <f>IF(C201&lt;&gt;"",-SUMIFS('Jurnal Utang'!J:J,'Jurnal Utang'!H:H,F201,'Jurnal Utang'!O:O,C201)+SUMIFS('Jurnal Kas'!K:K,'Jurnal Kas'!H:H,F201,'Jurnal Kas'!O:O,C201)+E201,"")</f>
        <v/>
      </c>
      <c r="I201" s="166"/>
    </row>
    <row r="202" spans="1:9" ht="15" customHeight="1" x14ac:dyDescent="0.25">
      <c r="A202" s="22"/>
      <c r="B202" s="502">
        <v>194</v>
      </c>
      <c r="C202" s="502"/>
      <c r="D202" s="534"/>
      <c r="E202" s="555"/>
      <c r="F202" s="477"/>
      <c r="G202" s="480" t="str">
        <f t="shared" si="3"/>
        <v/>
      </c>
      <c r="H202" s="536" t="str">
        <f>IF(C202&lt;&gt;"",-SUMIFS('Jurnal Utang'!J:J,'Jurnal Utang'!H:H,F202,'Jurnal Utang'!O:O,C202)+SUMIFS('Jurnal Kas'!K:K,'Jurnal Kas'!H:H,F202,'Jurnal Kas'!O:O,C202)+E202,"")</f>
        <v/>
      </c>
      <c r="I202" s="166"/>
    </row>
    <row r="203" spans="1:9" ht="15" customHeight="1" x14ac:dyDescent="0.25">
      <c r="A203" s="22"/>
      <c r="B203" s="502">
        <v>195</v>
      </c>
      <c r="C203" s="502"/>
      <c r="D203" s="534"/>
      <c r="E203" s="555"/>
      <c r="F203" s="477"/>
      <c r="G203" s="480" t="str">
        <f t="shared" si="3"/>
        <v/>
      </c>
      <c r="H203" s="536" t="str">
        <f>IF(C203&lt;&gt;"",-SUMIFS('Jurnal Utang'!J:J,'Jurnal Utang'!H:H,F203,'Jurnal Utang'!O:O,C203)+SUMIFS('Jurnal Kas'!K:K,'Jurnal Kas'!H:H,F203,'Jurnal Kas'!O:O,C203)+E203,"")</f>
        <v/>
      </c>
      <c r="I203" s="166"/>
    </row>
    <row r="204" spans="1:9" ht="15" customHeight="1" x14ac:dyDescent="0.25">
      <c r="A204" s="22"/>
      <c r="B204" s="502">
        <v>196</v>
      </c>
      <c r="C204" s="502"/>
      <c r="D204" s="534"/>
      <c r="E204" s="555"/>
      <c r="F204" s="477"/>
      <c r="G204" s="480" t="str">
        <f t="shared" si="3"/>
        <v/>
      </c>
      <c r="H204" s="536" t="str">
        <f>IF(C204&lt;&gt;"",-SUMIFS('Jurnal Utang'!J:J,'Jurnal Utang'!H:H,F204,'Jurnal Utang'!O:O,C204)+SUMIFS('Jurnal Kas'!K:K,'Jurnal Kas'!H:H,F204,'Jurnal Kas'!O:O,C204)+E204,"")</f>
        <v/>
      </c>
      <c r="I204" s="166"/>
    </row>
    <row r="205" spans="1:9" ht="15" customHeight="1" x14ac:dyDescent="0.25">
      <c r="A205" s="22"/>
      <c r="B205" s="502">
        <v>197</v>
      </c>
      <c r="C205" s="502"/>
      <c r="D205" s="534"/>
      <c r="E205" s="555"/>
      <c r="F205" s="477"/>
      <c r="G205" s="480" t="str">
        <f t="shared" si="3"/>
        <v/>
      </c>
      <c r="H205" s="536" t="str">
        <f>IF(C205&lt;&gt;"",-SUMIFS('Jurnal Utang'!J:J,'Jurnal Utang'!H:H,F205,'Jurnal Utang'!O:O,C205)+SUMIFS('Jurnal Kas'!K:K,'Jurnal Kas'!H:H,F205,'Jurnal Kas'!O:O,C205)+E205,"")</f>
        <v/>
      </c>
      <c r="I205" s="166"/>
    </row>
    <row r="206" spans="1:9" ht="15" customHeight="1" x14ac:dyDescent="0.25">
      <c r="A206" s="22"/>
      <c r="B206" s="502">
        <v>198</v>
      </c>
      <c r="C206" s="502"/>
      <c r="D206" s="534"/>
      <c r="E206" s="555"/>
      <c r="F206" s="477"/>
      <c r="G206" s="480" t="str">
        <f t="shared" si="3"/>
        <v/>
      </c>
      <c r="H206" s="536" t="str">
        <f>IF(C206&lt;&gt;"",-SUMIFS('Jurnal Utang'!J:J,'Jurnal Utang'!H:H,F206,'Jurnal Utang'!O:O,C206)+SUMIFS('Jurnal Kas'!K:K,'Jurnal Kas'!H:H,F206,'Jurnal Kas'!O:O,C206)+E206,"")</f>
        <v/>
      </c>
      <c r="I206" s="166"/>
    </row>
    <row r="207" spans="1:9" ht="15" customHeight="1" x14ac:dyDescent="0.25">
      <c r="A207" s="22"/>
      <c r="B207" s="502">
        <v>199</v>
      </c>
      <c r="C207" s="502"/>
      <c r="D207" s="534"/>
      <c r="E207" s="555"/>
      <c r="F207" s="477"/>
      <c r="G207" s="480" t="str">
        <f t="shared" si="3"/>
        <v/>
      </c>
      <c r="H207" s="536" t="str">
        <f>IF(C207&lt;&gt;"",-SUMIFS('Jurnal Utang'!J:J,'Jurnal Utang'!H:H,F207,'Jurnal Utang'!O:O,C207)+SUMIFS('Jurnal Kas'!K:K,'Jurnal Kas'!H:H,F207,'Jurnal Kas'!O:O,C207)+E207,"")</f>
        <v/>
      </c>
      <c r="I207" s="166"/>
    </row>
    <row r="208" spans="1:9" ht="15" customHeight="1" x14ac:dyDescent="0.25">
      <c r="A208" s="22"/>
      <c r="B208" s="502">
        <v>200</v>
      </c>
      <c r="C208" s="502"/>
      <c r="D208" s="534"/>
      <c r="E208" s="555"/>
      <c r="F208" s="477"/>
      <c r="G208" s="480" t="str">
        <f t="shared" si="3"/>
        <v/>
      </c>
      <c r="H208" s="536" t="str">
        <f>IF(C208&lt;&gt;"",-SUMIFS('Jurnal Utang'!J:J,'Jurnal Utang'!H:H,F208,'Jurnal Utang'!O:O,C208)+SUMIFS('Jurnal Kas'!K:K,'Jurnal Kas'!H:H,F208,'Jurnal Kas'!O:O,C208)+E208,"")</f>
        <v/>
      </c>
      <c r="I208" s="166"/>
    </row>
    <row r="209" spans="1:1" ht="15" customHeight="1" x14ac:dyDescent="0.25">
      <c r="A209" s="22"/>
    </row>
    <row r="210" spans="1:1" ht="15" customHeight="1" x14ac:dyDescent="0.25">
      <c r="A210" s="22"/>
    </row>
    <row r="211" spans="1:1" ht="15" customHeight="1" x14ac:dyDescent="0.25">
      <c r="A211" s="22"/>
    </row>
    <row r="212" spans="1:1" ht="15" customHeight="1" x14ac:dyDescent="0.25">
      <c r="A212" s="22"/>
    </row>
    <row r="213" spans="1:1" ht="14.45" customHeight="1" x14ac:dyDescent="0.25">
      <c r="A213" s="22"/>
    </row>
    <row r="214" spans="1:1" ht="14.45" customHeight="1" x14ac:dyDescent="0.25">
      <c r="A214" s="22"/>
    </row>
    <row r="215" spans="1:1" ht="14.45" customHeight="1" x14ac:dyDescent="0.25">
      <c r="A215" s="22"/>
    </row>
    <row r="216" spans="1:1" ht="14.45" customHeight="1" x14ac:dyDescent="0.25">
      <c r="A216" s="22"/>
    </row>
    <row r="217" spans="1:1" ht="14.45" customHeight="1" x14ac:dyDescent="0.25">
      <c r="A217" s="22"/>
    </row>
    <row r="218" spans="1:1" ht="14.45" customHeight="1" x14ac:dyDescent="0.25">
      <c r="A218" s="22"/>
    </row>
    <row r="219" spans="1:1" ht="14.45" customHeight="1" x14ac:dyDescent="0.25">
      <c r="A219" s="22"/>
    </row>
    <row r="220" spans="1:1" ht="14.45" customHeight="1" x14ac:dyDescent="0.25">
      <c r="A220" s="22"/>
    </row>
    <row r="221" spans="1:1" ht="14.45" customHeight="1" x14ac:dyDescent="0.25">
      <c r="A221" s="22"/>
    </row>
    <row r="222" spans="1:1" ht="14.45" customHeight="1" x14ac:dyDescent="0.25">
      <c r="A222" s="22"/>
    </row>
    <row r="223" spans="1:1" ht="14.45" customHeight="1" x14ac:dyDescent="0.25">
      <c r="A223" s="22"/>
    </row>
    <row r="224" spans="1:1" ht="14.45" customHeight="1" x14ac:dyDescent="0.25">
      <c r="A224" s="22"/>
    </row>
    <row r="225" spans="1:1" ht="14.45" customHeight="1" x14ac:dyDescent="0.25">
      <c r="A225" s="22"/>
    </row>
    <row r="226" spans="1:1" ht="14.45" customHeight="1" x14ac:dyDescent="0.25">
      <c r="A226" s="22"/>
    </row>
    <row r="227" spans="1:1" ht="14.45" customHeight="1" x14ac:dyDescent="0.25">
      <c r="A227" s="22"/>
    </row>
    <row r="228" spans="1:1" ht="14.45" customHeight="1" x14ac:dyDescent="0.25">
      <c r="A228" s="22"/>
    </row>
    <row r="229" spans="1:1" ht="14.45" customHeight="1" x14ac:dyDescent="0.25">
      <c r="A229" s="22"/>
    </row>
    <row r="230" spans="1:1" ht="14.45" customHeight="1" x14ac:dyDescent="0.25">
      <c r="A230" s="22"/>
    </row>
    <row r="231" spans="1:1" ht="14.45" customHeight="1" x14ac:dyDescent="0.25">
      <c r="A231" s="22"/>
    </row>
    <row r="232" spans="1:1" ht="14.45" customHeight="1" x14ac:dyDescent="0.25">
      <c r="A232" s="22"/>
    </row>
    <row r="233" spans="1:1" ht="14.45" customHeight="1" x14ac:dyDescent="0.25">
      <c r="A233" s="22"/>
    </row>
    <row r="234" spans="1:1" ht="14.45" customHeight="1" x14ac:dyDescent="0.25">
      <c r="A234" s="22"/>
    </row>
    <row r="235" spans="1:1" ht="14.45" customHeight="1" x14ac:dyDescent="0.25">
      <c r="A235" s="22"/>
    </row>
    <row r="236" spans="1:1" ht="14.45" customHeight="1" x14ac:dyDescent="0.25">
      <c r="A236" s="22"/>
    </row>
    <row r="237" spans="1:1" ht="14.45" customHeight="1" x14ac:dyDescent="0.25">
      <c r="A237" s="22"/>
    </row>
    <row r="238" spans="1:1" ht="14.45" customHeight="1" x14ac:dyDescent="0.25">
      <c r="A238" s="22"/>
    </row>
    <row r="239" spans="1:1" ht="14.45" customHeight="1" x14ac:dyDescent="0.25">
      <c r="A239" s="22"/>
    </row>
    <row r="240" spans="1:1" ht="14.45" customHeight="1" x14ac:dyDescent="0.25">
      <c r="A240" s="22"/>
    </row>
    <row r="241" spans="1:1" ht="14.45" customHeight="1" x14ac:dyDescent="0.25">
      <c r="A241" s="22"/>
    </row>
    <row r="242" spans="1:1" ht="14.45" customHeight="1" x14ac:dyDescent="0.25">
      <c r="A242" s="22"/>
    </row>
    <row r="243" spans="1:1" ht="14.45" customHeight="1" x14ac:dyDescent="0.25">
      <c r="A243" s="22"/>
    </row>
    <row r="244" spans="1:1" ht="14.45" customHeight="1" x14ac:dyDescent="0.25">
      <c r="A244" s="22"/>
    </row>
    <row r="245" spans="1:1" ht="14.45" customHeight="1" x14ac:dyDescent="0.25">
      <c r="A245" s="22"/>
    </row>
    <row r="246" spans="1:1" ht="14.45" customHeight="1" x14ac:dyDescent="0.25">
      <c r="A246" s="22"/>
    </row>
    <row r="247" spans="1:1" ht="14.45" customHeight="1" x14ac:dyDescent="0.25">
      <c r="A247" s="22"/>
    </row>
    <row r="248" spans="1:1" ht="14.45" customHeight="1" x14ac:dyDescent="0.25">
      <c r="A248" s="22"/>
    </row>
    <row r="249" spans="1:1" ht="14.45" customHeight="1" x14ac:dyDescent="0.25">
      <c r="A249" s="22"/>
    </row>
    <row r="250" spans="1:1" ht="14.45" customHeight="1" x14ac:dyDescent="0.25">
      <c r="A250" s="22"/>
    </row>
    <row r="251" spans="1:1" ht="14.45" customHeight="1" x14ac:dyDescent="0.25">
      <c r="A251" s="22"/>
    </row>
    <row r="252" spans="1:1" ht="14.45" customHeight="1" x14ac:dyDescent="0.25">
      <c r="A252" s="22"/>
    </row>
    <row r="253" spans="1:1" ht="14.45" customHeight="1" x14ac:dyDescent="0.25">
      <c r="A253" s="22"/>
    </row>
    <row r="254" spans="1:1" ht="14.45" customHeight="1" x14ac:dyDescent="0.25">
      <c r="A254" s="22"/>
    </row>
    <row r="255" spans="1:1" ht="14.45" customHeight="1" x14ac:dyDescent="0.25">
      <c r="A255" s="22"/>
    </row>
    <row r="256" spans="1:1" ht="14.45" customHeight="1" x14ac:dyDescent="0.25">
      <c r="A256" s="22"/>
    </row>
    <row r="257" spans="1:1" ht="14.45" customHeight="1" x14ac:dyDescent="0.25">
      <c r="A257" s="22"/>
    </row>
    <row r="258" spans="1:1" ht="14.45" customHeight="1" x14ac:dyDescent="0.25">
      <c r="A258" s="22"/>
    </row>
    <row r="259" spans="1:1" ht="14.45" customHeight="1" x14ac:dyDescent="0.25"/>
    <row r="260" spans="1:1" ht="14.45" customHeight="1" x14ac:dyDescent="0.25"/>
    <row r="261" spans="1:1" ht="14.45" customHeight="1" x14ac:dyDescent="0.25"/>
    <row r="262" spans="1:1" ht="14.45" customHeight="1" x14ac:dyDescent="0.25"/>
    <row r="263" spans="1:1" ht="14.45" customHeight="1" x14ac:dyDescent="0.25"/>
    <row r="264" spans="1:1" ht="14.45" customHeight="1" x14ac:dyDescent="0.25"/>
    <row r="265" spans="1:1" ht="14.45" customHeight="1" x14ac:dyDescent="0.25"/>
    <row r="266" spans="1:1" ht="14.45" customHeight="1" x14ac:dyDescent="0.25"/>
    <row r="267" spans="1:1" ht="14.45" customHeight="1" x14ac:dyDescent="0.25"/>
    <row r="268" spans="1:1" ht="14.45" customHeight="1" x14ac:dyDescent="0.25"/>
    <row r="269" spans="1:1" ht="14.45" customHeight="1" x14ac:dyDescent="0.25"/>
    <row r="270" spans="1:1" ht="14.45" customHeight="1" x14ac:dyDescent="0.25"/>
    <row r="271" spans="1:1" ht="14.45" customHeight="1" x14ac:dyDescent="0.25"/>
    <row r="272" spans="1:1" ht="14.45" customHeight="1" x14ac:dyDescent="0.25"/>
    <row r="273" ht="14.45" customHeight="1" x14ac:dyDescent="0.25"/>
    <row r="274" ht="14.45" customHeight="1" x14ac:dyDescent="0.25"/>
    <row r="275" ht="14.45" customHeight="1" x14ac:dyDescent="0.25"/>
    <row r="276" ht="14.45" customHeight="1" x14ac:dyDescent="0.25"/>
    <row r="277" ht="14.45" customHeight="1" x14ac:dyDescent="0.25"/>
    <row r="278" ht="14.45" customHeight="1" x14ac:dyDescent="0.25"/>
    <row r="279" ht="14.45" customHeight="1" x14ac:dyDescent="0.25"/>
    <row r="280" ht="14.45" customHeight="1" x14ac:dyDescent="0.25"/>
    <row r="281" ht="14.45" customHeight="1" x14ac:dyDescent="0.25"/>
    <row r="282" ht="14.45" customHeight="1" x14ac:dyDescent="0.25"/>
    <row r="283" ht="14.45" customHeight="1" x14ac:dyDescent="0.25"/>
    <row r="284" ht="14.45" customHeight="1" x14ac:dyDescent="0.25"/>
    <row r="285" ht="14.45" customHeight="1" x14ac:dyDescent="0.25"/>
    <row r="286" ht="14.45" customHeight="1" x14ac:dyDescent="0.25"/>
    <row r="287" ht="14.45" customHeight="1" x14ac:dyDescent="0.25"/>
    <row r="288" ht="14.45" customHeight="1" x14ac:dyDescent="0.25"/>
    <row r="289" ht="14.45" customHeight="1" x14ac:dyDescent="0.25"/>
    <row r="290" ht="14.45" customHeight="1" x14ac:dyDescent="0.25"/>
    <row r="291" ht="14.45" customHeight="1" x14ac:dyDescent="0.25"/>
    <row r="292" ht="14.45" customHeight="1" x14ac:dyDescent="0.25"/>
    <row r="293" ht="14.45" customHeight="1" x14ac:dyDescent="0.25"/>
    <row r="294" ht="14.45" customHeight="1" x14ac:dyDescent="0.25"/>
    <row r="295" ht="14.45" customHeight="1" x14ac:dyDescent="0.25"/>
    <row r="296" ht="14.45" customHeight="1" x14ac:dyDescent="0.25"/>
    <row r="297" ht="14.45" customHeight="1" x14ac:dyDescent="0.25"/>
    <row r="298" ht="14.45" customHeight="1" x14ac:dyDescent="0.25"/>
    <row r="299" ht="14.45" customHeight="1" x14ac:dyDescent="0.25"/>
    <row r="300" ht="14.45" customHeight="1" x14ac:dyDescent="0.25"/>
    <row r="301" ht="14.45" customHeight="1" x14ac:dyDescent="0.25"/>
    <row r="302" ht="14.45" customHeight="1" x14ac:dyDescent="0.25"/>
    <row r="303" ht="14.45" customHeight="1" x14ac:dyDescent="0.25"/>
    <row r="304" ht="14.45" customHeight="1" x14ac:dyDescent="0.25"/>
    <row r="305" ht="14.45" customHeight="1" x14ac:dyDescent="0.25"/>
    <row r="306" ht="14.45" customHeight="1" x14ac:dyDescent="0.25"/>
    <row r="307" ht="14.45" customHeight="1" x14ac:dyDescent="0.25"/>
    <row r="308" ht="14.45" customHeight="1" x14ac:dyDescent="0.25"/>
    <row r="309" ht="14.45" customHeight="1" x14ac:dyDescent="0.25"/>
    <row r="310" ht="14.45" customHeight="1" x14ac:dyDescent="0.25"/>
    <row r="311" ht="14.45" customHeight="1" x14ac:dyDescent="0.25"/>
    <row r="312" ht="14.45" customHeight="1" x14ac:dyDescent="0.25"/>
    <row r="313" ht="14.45" customHeight="1" x14ac:dyDescent="0.25"/>
    <row r="314" ht="14.45" customHeight="1" x14ac:dyDescent="0.25"/>
    <row r="315" ht="14.45" customHeight="1" x14ac:dyDescent="0.25"/>
    <row r="316" ht="14.45" customHeight="1" x14ac:dyDescent="0.25"/>
    <row r="317" ht="14.45" customHeight="1" x14ac:dyDescent="0.25"/>
    <row r="318" ht="14.45" customHeight="1" x14ac:dyDescent="0.25"/>
    <row r="319" ht="14.45" customHeight="1" x14ac:dyDescent="0.25"/>
    <row r="320" ht="14.45" customHeight="1" x14ac:dyDescent="0.25"/>
    <row r="321" ht="14.45" customHeight="1" x14ac:dyDescent="0.25"/>
    <row r="322" ht="14.45" customHeight="1" x14ac:dyDescent="0.25"/>
    <row r="323" ht="14.45" customHeight="1" x14ac:dyDescent="0.25"/>
    <row r="324" ht="14.45" customHeight="1" x14ac:dyDescent="0.25"/>
    <row r="325" ht="14.45" customHeight="1" x14ac:dyDescent="0.25"/>
    <row r="326" ht="14.45" customHeight="1" x14ac:dyDescent="0.25"/>
    <row r="327" ht="14.45" customHeight="1" x14ac:dyDescent="0.25"/>
    <row r="328" ht="14.45" customHeight="1" x14ac:dyDescent="0.25"/>
    <row r="329" ht="14.45" customHeight="1" x14ac:dyDescent="0.25"/>
    <row r="330" ht="14.45" customHeight="1" x14ac:dyDescent="0.25"/>
    <row r="331" ht="14.45" customHeight="1" x14ac:dyDescent="0.25"/>
    <row r="332" ht="14.45" customHeight="1" x14ac:dyDescent="0.25"/>
    <row r="333" ht="14.45" customHeight="1" x14ac:dyDescent="0.25"/>
    <row r="334" ht="14.45" customHeight="1" x14ac:dyDescent="0.25"/>
    <row r="335" ht="14.45" customHeight="1" x14ac:dyDescent="0.25"/>
    <row r="336" ht="14.45" customHeight="1" x14ac:dyDescent="0.25"/>
    <row r="337" ht="14.45" customHeight="1" x14ac:dyDescent="0.25"/>
    <row r="338" ht="14.45" customHeight="1" x14ac:dyDescent="0.25"/>
    <row r="339" ht="14.45" customHeight="1" x14ac:dyDescent="0.25"/>
    <row r="340" ht="14.45" customHeight="1" x14ac:dyDescent="0.25"/>
    <row r="341" ht="14.45" customHeight="1" x14ac:dyDescent="0.25"/>
    <row r="342" ht="14.45" customHeight="1" x14ac:dyDescent="0.25"/>
    <row r="343" ht="14.45" customHeight="1" x14ac:dyDescent="0.25"/>
    <row r="344" ht="14.45" customHeight="1" x14ac:dyDescent="0.25"/>
    <row r="345" ht="14.45" customHeight="1" x14ac:dyDescent="0.25"/>
    <row r="346" ht="14.45" customHeight="1" x14ac:dyDescent="0.25"/>
    <row r="347" ht="14.45" customHeight="1" x14ac:dyDescent="0.25"/>
    <row r="348" ht="14.45" customHeight="1" x14ac:dyDescent="0.25"/>
    <row r="349" ht="14.45" customHeight="1" x14ac:dyDescent="0.25"/>
    <row r="350" ht="14.45" customHeight="1" x14ac:dyDescent="0.25"/>
    <row r="351" ht="14.45" customHeight="1" x14ac:dyDescent="0.25"/>
    <row r="352" ht="14.45" customHeight="1" x14ac:dyDescent="0.25"/>
    <row r="353" ht="14.45" customHeight="1" x14ac:dyDescent="0.25"/>
    <row r="354" ht="14.45" customHeight="1" x14ac:dyDescent="0.25"/>
    <row r="355" ht="14.45" customHeight="1" x14ac:dyDescent="0.25"/>
    <row r="356" ht="14.45" customHeight="1" x14ac:dyDescent="0.25"/>
    <row r="357" ht="14.45" customHeight="1" x14ac:dyDescent="0.25"/>
    <row r="358" ht="14.45" customHeight="1" x14ac:dyDescent="0.25"/>
    <row r="359" ht="14.45" customHeight="1" x14ac:dyDescent="0.25"/>
    <row r="360" ht="14.45" customHeight="1" x14ac:dyDescent="0.25"/>
    <row r="361" ht="14.45" customHeight="1" x14ac:dyDescent="0.25"/>
    <row r="362" ht="14.45" customHeight="1" x14ac:dyDescent="0.25"/>
    <row r="363" ht="14.45" customHeight="1" x14ac:dyDescent="0.25"/>
    <row r="364" ht="14.45" customHeight="1" x14ac:dyDescent="0.25"/>
    <row r="365" ht="14.45" customHeight="1" x14ac:dyDescent="0.25"/>
    <row r="366" ht="14.45" customHeight="1" x14ac:dyDescent="0.25"/>
    <row r="367" ht="14.45" customHeight="1" x14ac:dyDescent="0.25"/>
    <row r="368" ht="14.45" customHeight="1" x14ac:dyDescent="0.25"/>
    <row r="369" ht="14.45" customHeight="1" x14ac:dyDescent="0.25"/>
    <row r="370" ht="14.45" customHeight="1" x14ac:dyDescent="0.25"/>
    <row r="371" ht="14.45" customHeight="1" x14ac:dyDescent="0.25"/>
    <row r="372" ht="14.45" customHeight="1" x14ac:dyDescent="0.25"/>
    <row r="373" ht="14.45" customHeight="1" x14ac:dyDescent="0.25"/>
    <row r="374" ht="14.45" customHeight="1" x14ac:dyDescent="0.25"/>
    <row r="375" ht="14.45" customHeight="1" x14ac:dyDescent="0.25"/>
    <row r="376" ht="14.45" customHeight="1" x14ac:dyDescent="0.25"/>
    <row r="377" ht="14.45" customHeight="1" x14ac:dyDescent="0.25"/>
    <row r="378" ht="14.45" customHeight="1" x14ac:dyDescent="0.25"/>
    <row r="379" ht="14.45" customHeight="1" x14ac:dyDescent="0.25"/>
    <row r="380" ht="14.45" customHeight="1" x14ac:dyDescent="0.25"/>
    <row r="381" ht="14.45" customHeight="1" x14ac:dyDescent="0.25"/>
    <row r="382" ht="14.45" customHeight="1" x14ac:dyDescent="0.25"/>
    <row r="383" ht="14.45" customHeight="1" x14ac:dyDescent="0.25"/>
    <row r="384" ht="14.45" customHeight="1" x14ac:dyDescent="0.25"/>
    <row r="385" ht="14.45" customHeight="1" x14ac:dyDescent="0.25"/>
    <row r="386" ht="14.45" customHeight="1" x14ac:dyDescent="0.25"/>
    <row r="387" ht="14.45" customHeight="1" x14ac:dyDescent="0.25"/>
    <row r="388" ht="14.45" customHeight="1" x14ac:dyDescent="0.25"/>
    <row r="389" ht="14.45" customHeight="1" x14ac:dyDescent="0.25"/>
    <row r="390" ht="14.45" customHeight="1" x14ac:dyDescent="0.25"/>
    <row r="391" ht="14.45" customHeight="1" x14ac:dyDescent="0.25"/>
    <row r="392" ht="14.45" customHeight="1" x14ac:dyDescent="0.25"/>
    <row r="393" ht="14.45" customHeight="1" x14ac:dyDescent="0.25"/>
    <row r="394" ht="14.45" customHeight="1" x14ac:dyDescent="0.25"/>
    <row r="395" ht="14.45" customHeight="1" x14ac:dyDescent="0.25"/>
    <row r="396" ht="14.45" customHeight="1" x14ac:dyDescent="0.25"/>
    <row r="397" ht="14.45" customHeight="1" x14ac:dyDescent="0.25"/>
    <row r="398" ht="14.45" customHeight="1" x14ac:dyDescent="0.25"/>
    <row r="399" ht="14.45" customHeight="1" x14ac:dyDescent="0.25"/>
    <row r="400" ht="14.45" customHeight="1" x14ac:dyDescent="0.25"/>
    <row r="401" ht="14.45" customHeight="1" x14ac:dyDescent="0.25"/>
    <row r="402" ht="14.45" customHeight="1" x14ac:dyDescent="0.25"/>
    <row r="403" ht="14.45" customHeight="1" x14ac:dyDescent="0.25"/>
    <row r="404" ht="14.45" customHeight="1" x14ac:dyDescent="0.25"/>
    <row r="405" ht="14.45" customHeight="1" x14ac:dyDescent="0.25"/>
    <row r="406" ht="14.45" customHeight="1" x14ac:dyDescent="0.25"/>
    <row r="407" ht="14.45" customHeight="1" x14ac:dyDescent="0.25"/>
    <row r="408" ht="14.45" customHeight="1" x14ac:dyDescent="0.25"/>
    <row r="409" ht="14.45" customHeight="1" x14ac:dyDescent="0.25"/>
    <row r="410" ht="14.45" customHeight="1" x14ac:dyDescent="0.25"/>
    <row r="411" ht="14.45" customHeight="1" x14ac:dyDescent="0.25"/>
    <row r="412" ht="14.45" customHeight="1" x14ac:dyDescent="0.25"/>
    <row r="413" ht="14.45" customHeight="1" x14ac:dyDescent="0.25"/>
    <row r="414" ht="14.45" customHeight="1" x14ac:dyDescent="0.25"/>
    <row r="415" ht="14.45" customHeight="1" x14ac:dyDescent="0.25"/>
    <row r="416" ht="14.45" customHeight="1" x14ac:dyDescent="0.25"/>
    <row r="417" ht="14.45" customHeight="1" x14ac:dyDescent="0.25"/>
    <row r="418" ht="14.45" customHeight="1" x14ac:dyDescent="0.25"/>
    <row r="419" ht="14.45" customHeight="1" x14ac:dyDescent="0.25"/>
    <row r="420" ht="14.45" customHeight="1" x14ac:dyDescent="0.25"/>
    <row r="421" ht="14.45" customHeight="1" x14ac:dyDescent="0.25"/>
    <row r="422" ht="14.45" customHeight="1" x14ac:dyDescent="0.25"/>
    <row r="423" ht="14.45" customHeight="1" x14ac:dyDescent="0.25"/>
    <row r="424" ht="14.45" customHeight="1" x14ac:dyDescent="0.25"/>
    <row r="425" ht="14.45" customHeight="1" x14ac:dyDescent="0.25"/>
    <row r="426" ht="14.45" customHeight="1" x14ac:dyDescent="0.25"/>
    <row r="427" ht="14.45" customHeight="1" x14ac:dyDescent="0.25"/>
    <row r="428" ht="14.45" customHeight="1" x14ac:dyDescent="0.25"/>
    <row r="429" ht="14.45" customHeight="1" x14ac:dyDescent="0.25"/>
    <row r="430" ht="14.45" customHeight="1" x14ac:dyDescent="0.25"/>
    <row r="431" ht="14.45" customHeight="1" x14ac:dyDescent="0.25"/>
    <row r="432" ht="14.45" customHeight="1" x14ac:dyDescent="0.25"/>
    <row r="433" ht="14.45" customHeight="1" x14ac:dyDescent="0.25"/>
    <row r="434" ht="14.45" customHeight="1" x14ac:dyDescent="0.25"/>
    <row r="435" ht="14.45" customHeight="1" x14ac:dyDescent="0.25"/>
    <row r="436" ht="14.45" customHeight="1" x14ac:dyDescent="0.25"/>
    <row r="437" ht="14.45" customHeight="1" x14ac:dyDescent="0.25"/>
    <row r="438" ht="14.45" customHeight="1" x14ac:dyDescent="0.25"/>
    <row r="439" ht="14.45" customHeight="1" x14ac:dyDescent="0.25"/>
    <row r="440" ht="14.45" customHeight="1" x14ac:dyDescent="0.25"/>
    <row r="441" ht="14.45" customHeight="1" x14ac:dyDescent="0.25"/>
    <row r="442" ht="14.45" customHeight="1" x14ac:dyDescent="0.25"/>
    <row r="443" ht="14.45" customHeight="1" x14ac:dyDescent="0.25"/>
    <row r="444" ht="14.45" customHeight="1" x14ac:dyDescent="0.25"/>
    <row r="445" ht="14.45" customHeight="1" x14ac:dyDescent="0.25"/>
    <row r="446" ht="14.45" customHeight="1" x14ac:dyDescent="0.25"/>
    <row r="447" ht="14.45" customHeight="1" x14ac:dyDescent="0.25"/>
    <row r="448" ht="14.45" customHeight="1" x14ac:dyDescent="0.25"/>
    <row r="449" ht="14.45" customHeight="1" x14ac:dyDescent="0.25"/>
    <row r="450" ht="14.45" customHeight="1" x14ac:dyDescent="0.25"/>
    <row r="451" ht="14.45" customHeight="1" x14ac:dyDescent="0.25"/>
    <row r="452" ht="14.45" customHeight="1" x14ac:dyDescent="0.25"/>
    <row r="453" ht="14.45" customHeight="1" x14ac:dyDescent="0.25"/>
    <row r="454" ht="14.45" customHeight="1" x14ac:dyDescent="0.25"/>
    <row r="455" ht="14.45" customHeight="1" x14ac:dyDescent="0.25"/>
    <row r="456" ht="14.45" customHeight="1" x14ac:dyDescent="0.25"/>
    <row r="457" ht="14.45" customHeight="1" x14ac:dyDescent="0.25"/>
    <row r="458" ht="14.45" customHeight="1" x14ac:dyDescent="0.25"/>
    <row r="459" ht="14.45" customHeight="1" x14ac:dyDescent="0.25"/>
    <row r="460" ht="14.45" customHeight="1" x14ac:dyDescent="0.25"/>
    <row r="461" ht="14.45" customHeight="1" x14ac:dyDescent="0.25"/>
    <row r="462" ht="14.45" customHeight="1" x14ac:dyDescent="0.25"/>
    <row r="463" ht="14.45" customHeight="1" x14ac:dyDescent="0.25"/>
    <row r="464" ht="14.45" customHeight="1" x14ac:dyDescent="0.25"/>
    <row r="465" ht="14.45" customHeight="1" x14ac:dyDescent="0.25"/>
    <row r="466" ht="14.45" customHeight="1" x14ac:dyDescent="0.25"/>
    <row r="467" ht="14.45" customHeight="1" x14ac:dyDescent="0.25"/>
    <row r="468" ht="14.45" customHeight="1" x14ac:dyDescent="0.25"/>
    <row r="469" ht="14.45" customHeight="1" x14ac:dyDescent="0.25"/>
    <row r="470" ht="14.45" customHeight="1" x14ac:dyDescent="0.25"/>
    <row r="471" ht="14.45" customHeight="1" x14ac:dyDescent="0.25"/>
    <row r="472" ht="14.45" customHeight="1" x14ac:dyDescent="0.25"/>
    <row r="473" ht="14.45" customHeight="1" x14ac:dyDescent="0.25"/>
    <row r="474" ht="14.45" customHeight="1" x14ac:dyDescent="0.25"/>
    <row r="475" ht="14.45" customHeight="1" x14ac:dyDescent="0.25"/>
    <row r="476" ht="14.45" customHeight="1" x14ac:dyDescent="0.25"/>
    <row r="477" ht="14.45" customHeight="1" x14ac:dyDescent="0.25"/>
    <row r="478" ht="14.45" customHeight="1" x14ac:dyDescent="0.25"/>
    <row r="479" ht="14.45" customHeight="1" x14ac:dyDescent="0.25"/>
    <row r="480" ht="14.45" customHeight="1" x14ac:dyDescent="0.25"/>
    <row r="481" ht="14.45" customHeight="1" x14ac:dyDescent="0.25"/>
    <row r="482" ht="14.45" customHeight="1" x14ac:dyDescent="0.25"/>
    <row r="483" ht="14.45" customHeight="1" x14ac:dyDescent="0.25"/>
    <row r="484" ht="14.45" customHeight="1" x14ac:dyDescent="0.25"/>
    <row r="485" ht="14.45" customHeight="1" x14ac:dyDescent="0.25"/>
    <row r="486" ht="14.45" customHeight="1" x14ac:dyDescent="0.25"/>
    <row r="487" ht="14.45" customHeight="1" x14ac:dyDescent="0.25"/>
    <row r="488" ht="14.45" customHeight="1" x14ac:dyDescent="0.25"/>
    <row r="489" ht="14.45" customHeight="1" x14ac:dyDescent="0.25"/>
    <row r="490" ht="14.45" customHeight="1" x14ac:dyDescent="0.25"/>
    <row r="491" ht="14.45" customHeight="1" x14ac:dyDescent="0.25"/>
    <row r="492" ht="14.45" customHeight="1" x14ac:dyDescent="0.25"/>
    <row r="493" ht="14.45" customHeight="1" x14ac:dyDescent="0.25"/>
    <row r="494" ht="14.45" customHeight="1" x14ac:dyDescent="0.25"/>
    <row r="495" ht="14.45" customHeight="1" x14ac:dyDescent="0.25"/>
    <row r="496" ht="14.45" customHeight="1" x14ac:dyDescent="0.25"/>
    <row r="497" ht="14.45" customHeight="1" x14ac:dyDescent="0.25"/>
    <row r="498" ht="14.45" customHeight="1" x14ac:dyDescent="0.25"/>
    <row r="499" ht="14.45" customHeight="1" x14ac:dyDescent="0.25"/>
    <row r="500" ht="14.45" customHeight="1" x14ac:dyDescent="0.25"/>
    <row r="501" ht="14.45" customHeight="1" x14ac:dyDescent="0.25"/>
    <row r="502" ht="14.45" customHeight="1" x14ac:dyDescent="0.25"/>
    <row r="503" ht="14.45" customHeight="1" x14ac:dyDescent="0.25"/>
    <row r="504" ht="14.45" customHeight="1" x14ac:dyDescent="0.25"/>
    <row r="505" ht="14.45" customHeight="1" x14ac:dyDescent="0.25"/>
    <row r="506" ht="14.45" customHeight="1" x14ac:dyDescent="0.25"/>
    <row r="507" ht="14.45" customHeight="1" x14ac:dyDescent="0.25"/>
    <row r="508" ht="14.45" customHeight="1" x14ac:dyDescent="0.25"/>
    <row r="509" ht="14.45" customHeight="1" x14ac:dyDescent="0.25"/>
    <row r="510" ht="14.45" customHeight="1" x14ac:dyDescent="0.25"/>
    <row r="511" ht="14.45" customHeight="1" x14ac:dyDescent="0.25"/>
    <row r="512" ht="14.45" customHeight="1" x14ac:dyDescent="0.25"/>
    <row r="513" ht="14.45" customHeight="1" x14ac:dyDescent="0.25"/>
    <row r="514" ht="14.45" customHeight="1" x14ac:dyDescent="0.25"/>
    <row r="515" ht="14.45" customHeight="1" x14ac:dyDescent="0.25"/>
    <row r="516" ht="14.45" customHeight="1" x14ac:dyDescent="0.25"/>
    <row r="517" ht="14.45" customHeight="1" x14ac:dyDescent="0.25"/>
    <row r="518" ht="14.45" customHeight="1" x14ac:dyDescent="0.25"/>
    <row r="519" ht="14.45" customHeight="1" x14ac:dyDescent="0.25"/>
    <row r="520" ht="14.45" customHeight="1" x14ac:dyDescent="0.25"/>
    <row r="521" ht="14.45" customHeight="1" x14ac:dyDescent="0.25"/>
    <row r="522" ht="14.45" customHeight="1" x14ac:dyDescent="0.25"/>
    <row r="523" ht="14.45" customHeight="1" x14ac:dyDescent="0.25"/>
    <row r="524" ht="14.45" customHeight="1" x14ac:dyDescent="0.25"/>
    <row r="525" ht="14.45" customHeight="1" x14ac:dyDescent="0.25"/>
    <row r="526" ht="14.45" customHeight="1" x14ac:dyDescent="0.25"/>
    <row r="527" ht="14.45" customHeight="1" x14ac:dyDescent="0.25"/>
    <row r="528" ht="14.45" customHeight="1" x14ac:dyDescent="0.25"/>
    <row r="529" ht="14.45" customHeight="1" x14ac:dyDescent="0.25"/>
    <row r="530" ht="14.45" customHeight="1" x14ac:dyDescent="0.25"/>
    <row r="531" ht="14.45" customHeight="1" x14ac:dyDescent="0.25"/>
    <row r="532" ht="14.45" customHeight="1" x14ac:dyDescent="0.25"/>
    <row r="533" ht="14.45" customHeight="1" x14ac:dyDescent="0.25"/>
    <row r="534" ht="14.45" customHeight="1" x14ac:dyDescent="0.25"/>
    <row r="535" ht="14.45" customHeight="1" x14ac:dyDescent="0.25"/>
    <row r="536" ht="14.45" customHeight="1" x14ac:dyDescent="0.25"/>
    <row r="537" ht="14.45" customHeight="1" x14ac:dyDescent="0.25"/>
    <row r="538" ht="14.45" customHeight="1" x14ac:dyDescent="0.25"/>
    <row r="539" ht="14.45" customHeight="1" x14ac:dyDescent="0.25"/>
    <row r="540" ht="14.45" customHeight="1" x14ac:dyDescent="0.25"/>
    <row r="541" ht="14.45" customHeight="1" x14ac:dyDescent="0.25"/>
    <row r="542" ht="14.45" customHeight="1" x14ac:dyDescent="0.25"/>
    <row r="543" ht="14.45" customHeight="1" x14ac:dyDescent="0.25"/>
    <row r="544" ht="14.45" customHeight="1" x14ac:dyDescent="0.25"/>
    <row r="545" ht="14.45" customHeight="1" x14ac:dyDescent="0.25"/>
    <row r="546" ht="14.45" customHeight="1" x14ac:dyDescent="0.25"/>
    <row r="547" ht="14.45" customHeight="1" x14ac:dyDescent="0.25"/>
    <row r="548" ht="14.45" customHeight="1" x14ac:dyDescent="0.25"/>
    <row r="549" ht="14.45" customHeight="1" x14ac:dyDescent="0.25"/>
    <row r="550" ht="14.45" customHeight="1" x14ac:dyDescent="0.25"/>
    <row r="551" ht="14.45" customHeight="1" x14ac:dyDescent="0.25"/>
    <row r="552" ht="14.45" customHeight="1" x14ac:dyDescent="0.25"/>
    <row r="553" ht="14.45" customHeight="1" x14ac:dyDescent="0.25"/>
    <row r="554" ht="14.45" customHeight="1" x14ac:dyDescent="0.25"/>
    <row r="555" ht="14.45" customHeight="1" x14ac:dyDescent="0.25"/>
    <row r="556" ht="14.45" customHeight="1" x14ac:dyDescent="0.25"/>
    <row r="557" ht="14.45" customHeight="1" x14ac:dyDescent="0.25"/>
    <row r="558" ht="14.45" customHeight="1" x14ac:dyDescent="0.25"/>
    <row r="559" ht="14.45" customHeight="1" x14ac:dyDescent="0.25"/>
    <row r="560" ht="14.45" customHeight="1" x14ac:dyDescent="0.25"/>
    <row r="561" ht="14.45" customHeight="1" x14ac:dyDescent="0.25"/>
    <row r="562" ht="14.45" customHeight="1" x14ac:dyDescent="0.25"/>
    <row r="563" ht="14.45" customHeight="1" x14ac:dyDescent="0.25"/>
    <row r="564" ht="14.45" customHeight="1" x14ac:dyDescent="0.25"/>
    <row r="565" ht="14.45" customHeight="1" x14ac:dyDescent="0.25"/>
    <row r="566" ht="14.45" customHeight="1" x14ac:dyDescent="0.25"/>
    <row r="567" ht="14.45" customHeight="1" x14ac:dyDescent="0.25"/>
    <row r="568" ht="14.45" customHeight="1" x14ac:dyDescent="0.25"/>
    <row r="569" ht="14.45" customHeight="1" x14ac:dyDescent="0.25"/>
    <row r="570" ht="14.45" customHeight="1" x14ac:dyDescent="0.25"/>
    <row r="571" ht="14.45" customHeight="1" x14ac:dyDescent="0.25"/>
    <row r="572" ht="14.45" customHeight="1" x14ac:dyDescent="0.25"/>
    <row r="573" ht="14.45" customHeight="1" x14ac:dyDescent="0.25"/>
    <row r="574" ht="14.45" customHeight="1" x14ac:dyDescent="0.25"/>
    <row r="575" ht="14.45" customHeight="1" x14ac:dyDescent="0.25"/>
    <row r="576" ht="14.45" customHeight="1" x14ac:dyDescent="0.25"/>
    <row r="577" ht="14.45" customHeight="1" x14ac:dyDescent="0.25"/>
    <row r="578" ht="14.45" customHeight="1" x14ac:dyDescent="0.25"/>
    <row r="579" ht="14.45" customHeight="1" x14ac:dyDescent="0.25"/>
    <row r="580" ht="14.45" customHeight="1" x14ac:dyDescent="0.25"/>
    <row r="581" ht="14.45" customHeight="1" x14ac:dyDescent="0.25"/>
    <row r="582" ht="14.45" customHeight="1" x14ac:dyDescent="0.25"/>
    <row r="583" ht="14.45" customHeight="1" x14ac:dyDescent="0.25"/>
    <row r="584" ht="14.45" customHeight="1" x14ac:dyDescent="0.25"/>
    <row r="585" ht="14.45" customHeight="1" x14ac:dyDescent="0.25"/>
    <row r="586" ht="14.45" customHeight="1" x14ac:dyDescent="0.25"/>
    <row r="587" ht="14.45" customHeight="1" x14ac:dyDescent="0.25"/>
    <row r="588" ht="14.45" customHeight="1" x14ac:dyDescent="0.25"/>
    <row r="589" ht="14.45" customHeight="1" x14ac:dyDescent="0.25"/>
    <row r="590" ht="14.45" customHeight="1" x14ac:dyDescent="0.25"/>
    <row r="591" ht="14.45" customHeight="1" x14ac:dyDescent="0.25"/>
    <row r="592" ht="14.45" customHeight="1" x14ac:dyDescent="0.25"/>
    <row r="593" ht="14.45" customHeight="1" x14ac:dyDescent="0.25"/>
    <row r="594" ht="14.45" customHeight="1" x14ac:dyDescent="0.25"/>
    <row r="595" ht="14.45" customHeight="1" x14ac:dyDescent="0.25"/>
    <row r="596" ht="14.45" customHeight="1" x14ac:dyDescent="0.25"/>
    <row r="597" ht="14.45" customHeight="1" x14ac:dyDescent="0.25"/>
    <row r="598" ht="14.45" customHeight="1" x14ac:dyDescent="0.25"/>
    <row r="599" ht="14.45" customHeight="1" x14ac:dyDescent="0.25"/>
    <row r="600" ht="14.45" customHeight="1" x14ac:dyDescent="0.25"/>
    <row r="601" ht="14.45" customHeight="1" x14ac:dyDescent="0.25"/>
    <row r="602" ht="14.45" customHeight="1" x14ac:dyDescent="0.25"/>
    <row r="603" ht="14.45" customHeight="1" x14ac:dyDescent="0.25"/>
    <row r="604" ht="14.45" customHeight="1" x14ac:dyDescent="0.25"/>
    <row r="605" ht="14.45" customHeight="1" x14ac:dyDescent="0.25"/>
    <row r="606" ht="14.45" customHeight="1" x14ac:dyDescent="0.25"/>
    <row r="607" ht="14.45" customHeight="1" x14ac:dyDescent="0.25"/>
    <row r="608" ht="14.45" customHeight="1" x14ac:dyDescent="0.25"/>
    <row r="609" ht="14.45" customHeight="1" x14ac:dyDescent="0.25"/>
    <row r="610" ht="14.45" customHeight="1" x14ac:dyDescent="0.25"/>
    <row r="611" ht="14.45" customHeight="1" x14ac:dyDescent="0.25"/>
    <row r="612" ht="14.45" customHeight="1" x14ac:dyDescent="0.25"/>
    <row r="613" ht="14.45" customHeight="1" x14ac:dyDescent="0.25"/>
    <row r="614" ht="14.45" customHeight="1" x14ac:dyDescent="0.25"/>
    <row r="615" ht="14.45" customHeight="1" x14ac:dyDescent="0.25"/>
    <row r="616" ht="14.45" customHeight="1" x14ac:dyDescent="0.25"/>
    <row r="617" ht="14.45" customHeight="1" x14ac:dyDescent="0.25"/>
    <row r="618" ht="14.45" customHeight="1" x14ac:dyDescent="0.25"/>
    <row r="619" ht="14.45" customHeight="1" x14ac:dyDescent="0.25"/>
    <row r="620" ht="14.45" customHeight="1" x14ac:dyDescent="0.25"/>
    <row r="621" ht="14.45" customHeight="1" x14ac:dyDescent="0.25"/>
    <row r="622" ht="14.45" customHeight="1" x14ac:dyDescent="0.25"/>
    <row r="623" ht="14.45" customHeight="1" x14ac:dyDescent="0.25"/>
    <row r="624" ht="14.45" customHeight="1" x14ac:dyDescent="0.25"/>
    <row r="625" ht="14.45" customHeight="1" x14ac:dyDescent="0.25"/>
    <row r="626" ht="14.45" customHeight="1" x14ac:dyDescent="0.25"/>
    <row r="627" ht="14.45" customHeight="1" x14ac:dyDescent="0.25"/>
    <row r="628" ht="14.45" customHeight="1" x14ac:dyDescent="0.25"/>
    <row r="629" ht="14.45" customHeight="1" x14ac:dyDescent="0.25"/>
    <row r="630" ht="14.45" customHeight="1" x14ac:dyDescent="0.25"/>
    <row r="631" ht="14.45" customHeight="1" x14ac:dyDescent="0.25"/>
    <row r="632" ht="14.45" customHeight="1" x14ac:dyDescent="0.25"/>
    <row r="633" ht="14.45" customHeight="1" x14ac:dyDescent="0.25"/>
    <row r="634" ht="14.45" customHeight="1" x14ac:dyDescent="0.25"/>
    <row r="635" ht="14.45" customHeight="1" x14ac:dyDescent="0.25"/>
    <row r="636" ht="14.45" customHeight="1" x14ac:dyDescent="0.25"/>
    <row r="637" ht="14.45" customHeight="1" x14ac:dyDescent="0.25"/>
    <row r="638" ht="14.45" customHeight="1" x14ac:dyDescent="0.25"/>
    <row r="639" ht="14.45" customHeight="1" x14ac:dyDescent="0.25"/>
    <row r="640" ht="14.45" customHeight="1" x14ac:dyDescent="0.25"/>
    <row r="641" ht="14.45" customHeight="1" x14ac:dyDescent="0.25"/>
    <row r="642" ht="14.45" customHeight="1" x14ac:dyDescent="0.25"/>
    <row r="643" ht="14.45" customHeight="1" x14ac:dyDescent="0.25"/>
    <row r="644" ht="14.45" customHeight="1" x14ac:dyDescent="0.25"/>
    <row r="645" ht="14.45" customHeight="1" x14ac:dyDescent="0.25"/>
    <row r="646" ht="14.45" customHeight="1" x14ac:dyDescent="0.25"/>
    <row r="647" ht="14.45" customHeight="1" x14ac:dyDescent="0.25"/>
    <row r="648" ht="14.45" customHeight="1" x14ac:dyDescent="0.25"/>
    <row r="649" ht="14.45" customHeight="1" x14ac:dyDescent="0.25"/>
    <row r="650" ht="14.45" customHeight="1" x14ac:dyDescent="0.25"/>
    <row r="651" ht="14.45" customHeight="1" x14ac:dyDescent="0.25"/>
    <row r="652" ht="14.45" customHeight="1" x14ac:dyDescent="0.25"/>
    <row r="653" ht="14.45" customHeight="1" x14ac:dyDescent="0.25"/>
    <row r="654" ht="14.45" customHeight="1" x14ac:dyDescent="0.25"/>
    <row r="655" ht="14.45" customHeight="1" x14ac:dyDescent="0.25"/>
    <row r="656" ht="14.45" customHeight="1" x14ac:dyDescent="0.25"/>
    <row r="657" ht="14.45" customHeight="1" x14ac:dyDescent="0.25"/>
    <row r="658" ht="14.45" customHeight="1" x14ac:dyDescent="0.25"/>
    <row r="659" ht="14.45" customHeight="1" x14ac:dyDescent="0.25"/>
    <row r="660" ht="14.45" customHeight="1" x14ac:dyDescent="0.25"/>
    <row r="661" ht="14.45" customHeight="1" x14ac:dyDescent="0.25"/>
    <row r="662" ht="14.45" customHeight="1" x14ac:dyDescent="0.25"/>
    <row r="663" ht="14.45" customHeight="1" x14ac:dyDescent="0.25"/>
    <row r="664" ht="14.45" customHeight="1" x14ac:dyDescent="0.25"/>
    <row r="665" ht="14.45" customHeight="1" x14ac:dyDescent="0.25"/>
    <row r="666" ht="14.45" customHeight="1" x14ac:dyDescent="0.25"/>
    <row r="667" ht="14.45" customHeight="1" x14ac:dyDescent="0.25"/>
    <row r="668" ht="14.45" customHeight="1" x14ac:dyDescent="0.25"/>
    <row r="669" ht="14.45" customHeight="1" x14ac:dyDescent="0.25"/>
    <row r="670" ht="14.45" customHeight="1" x14ac:dyDescent="0.25"/>
    <row r="671" ht="14.45" customHeight="1" x14ac:dyDescent="0.25"/>
    <row r="672" ht="14.45" customHeight="1" x14ac:dyDescent="0.25"/>
    <row r="673" ht="14.45" customHeight="1" x14ac:dyDescent="0.25"/>
    <row r="674" ht="14.45" customHeight="1" x14ac:dyDescent="0.25"/>
    <row r="675" ht="14.45" customHeight="1" x14ac:dyDescent="0.25"/>
    <row r="676" ht="14.45" customHeight="1" x14ac:dyDescent="0.25"/>
    <row r="677" ht="14.45" customHeight="1" x14ac:dyDescent="0.25"/>
    <row r="678" ht="14.45" customHeight="1" x14ac:dyDescent="0.25"/>
    <row r="679" ht="14.45" customHeight="1" x14ac:dyDescent="0.25"/>
    <row r="680" ht="14.45" customHeight="1" x14ac:dyDescent="0.25"/>
    <row r="681" ht="14.45" customHeight="1" x14ac:dyDescent="0.25"/>
    <row r="682" ht="14.45" customHeight="1" x14ac:dyDescent="0.25"/>
    <row r="683" ht="14.45" customHeight="1" x14ac:dyDescent="0.25"/>
    <row r="684" ht="14.45" customHeight="1" x14ac:dyDescent="0.25"/>
    <row r="685" ht="14.45" customHeight="1" x14ac:dyDescent="0.25"/>
    <row r="686" ht="14.45" customHeight="1" x14ac:dyDescent="0.25"/>
    <row r="687" ht="14.45" customHeight="1" x14ac:dyDescent="0.25"/>
    <row r="688" ht="14.45" customHeight="1" x14ac:dyDescent="0.25"/>
    <row r="689" ht="14.45" customHeight="1" x14ac:dyDescent="0.25"/>
    <row r="690" ht="14.45" customHeight="1" x14ac:dyDescent="0.25"/>
    <row r="691" ht="14.45" customHeight="1" x14ac:dyDescent="0.25"/>
    <row r="692" ht="14.45" customHeight="1" x14ac:dyDescent="0.25"/>
    <row r="693" ht="14.45" customHeight="1" x14ac:dyDescent="0.25"/>
    <row r="694" ht="14.45" customHeight="1" x14ac:dyDescent="0.25"/>
    <row r="695" ht="14.45" customHeight="1" x14ac:dyDescent="0.25"/>
    <row r="696" ht="14.45" customHeight="1" x14ac:dyDescent="0.25"/>
    <row r="697" ht="14.45" customHeight="1" x14ac:dyDescent="0.25"/>
    <row r="698" ht="14.45" customHeight="1" x14ac:dyDescent="0.25"/>
    <row r="699" ht="14.45" customHeight="1" x14ac:dyDescent="0.25"/>
    <row r="700" ht="14.45" customHeight="1" x14ac:dyDescent="0.25"/>
    <row r="701" ht="14.45" customHeight="1" x14ac:dyDescent="0.25"/>
    <row r="702" ht="14.45" customHeight="1" x14ac:dyDescent="0.25"/>
    <row r="703" ht="14.45" customHeight="1" x14ac:dyDescent="0.25"/>
    <row r="704" ht="14.45" customHeight="1" x14ac:dyDescent="0.25"/>
    <row r="705" ht="14.45" customHeight="1" x14ac:dyDescent="0.25"/>
    <row r="706" ht="14.45" customHeight="1" x14ac:dyDescent="0.25"/>
    <row r="707" ht="14.45" customHeight="1" x14ac:dyDescent="0.25"/>
    <row r="708" ht="14.45" customHeight="1" x14ac:dyDescent="0.25"/>
    <row r="709" ht="14.45" customHeight="1" x14ac:dyDescent="0.25"/>
    <row r="710" ht="14.45" customHeight="1" x14ac:dyDescent="0.25"/>
    <row r="711" ht="14.45" customHeight="1" x14ac:dyDescent="0.25"/>
    <row r="712" ht="14.45" customHeight="1" x14ac:dyDescent="0.25"/>
    <row r="713" ht="14.45" customHeight="1" x14ac:dyDescent="0.25"/>
    <row r="714" ht="14.45" customHeight="1" x14ac:dyDescent="0.25"/>
    <row r="715" ht="14.45" customHeight="1" x14ac:dyDescent="0.25"/>
    <row r="716" ht="14.45" customHeight="1" x14ac:dyDescent="0.25"/>
    <row r="717" ht="14.45" customHeight="1" x14ac:dyDescent="0.25"/>
    <row r="718" ht="14.45" customHeight="1" x14ac:dyDescent="0.25"/>
    <row r="719" ht="14.45" customHeight="1" x14ac:dyDescent="0.25"/>
    <row r="720" ht="14.45" customHeight="1" x14ac:dyDescent="0.25"/>
    <row r="721" ht="14.45" customHeight="1" x14ac:dyDescent="0.25"/>
    <row r="722" ht="14.45" customHeight="1" x14ac:dyDescent="0.25"/>
    <row r="723" ht="14.45" customHeight="1" x14ac:dyDescent="0.25"/>
    <row r="724" ht="14.45" customHeight="1" x14ac:dyDescent="0.25"/>
    <row r="725" ht="14.45" customHeight="1" x14ac:dyDescent="0.25"/>
    <row r="726" ht="14.45" customHeight="1" x14ac:dyDescent="0.25"/>
    <row r="727" ht="14.45" customHeight="1" x14ac:dyDescent="0.25"/>
    <row r="728" ht="14.45" customHeight="1" x14ac:dyDescent="0.25"/>
    <row r="729" ht="14.45" customHeight="1" x14ac:dyDescent="0.25"/>
    <row r="730" ht="14.45" customHeight="1" x14ac:dyDescent="0.25"/>
    <row r="731" ht="14.45" customHeight="1" x14ac:dyDescent="0.25"/>
    <row r="732" ht="14.45" customHeight="1" x14ac:dyDescent="0.25"/>
    <row r="733" ht="14.45" customHeight="1" x14ac:dyDescent="0.25"/>
    <row r="734" ht="14.45" customHeight="1" x14ac:dyDescent="0.25"/>
    <row r="735" ht="14.45" customHeight="1" x14ac:dyDescent="0.25"/>
    <row r="736" ht="14.45" customHeight="1" x14ac:dyDescent="0.25"/>
    <row r="737" ht="14.45" customHeight="1" x14ac:dyDescent="0.25"/>
    <row r="738" ht="14.45" customHeight="1" x14ac:dyDescent="0.25"/>
    <row r="739" ht="14.45" customHeight="1" x14ac:dyDescent="0.25"/>
    <row r="740" ht="14.45" customHeight="1" x14ac:dyDescent="0.25"/>
    <row r="741" ht="14.45" customHeight="1" x14ac:dyDescent="0.25"/>
    <row r="742" ht="14.45" customHeight="1" x14ac:dyDescent="0.25"/>
    <row r="743" ht="14.45" customHeight="1" x14ac:dyDescent="0.25"/>
    <row r="744" ht="14.45" customHeight="1" x14ac:dyDescent="0.25"/>
    <row r="745" ht="14.45" customHeight="1" x14ac:dyDescent="0.25"/>
    <row r="746" ht="14.45" customHeight="1" x14ac:dyDescent="0.25"/>
    <row r="747" ht="14.45" customHeight="1" x14ac:dyDescent="0.25"/>
    <row r="748" ht="14.45" customHeight="1" x14ac:dyDescent="0.25"/>
    <row r="749" ht="14.45" customHeight="1" x14ac:dyDescent="0.25"/>
    <row r="750" ht="14.45" customHeight="1" x14ac:dyDescent="0.25"/>
    <row r="751" ht="14.45" customHeight="1" x14ac:dyDescent="0.25"/>
    <row r="752" ht="14.45" customHeight="1" x14ac:dyDescent="0.25"/>
    <row r="753" ht="14.45" customHeight="1" x14ac:dyDescent="0.25"/>
    <row r="754" ht="14.45" customHeight="1" x14ac:dyDescent="0.25"/>
    <row r="755" ht="14.45" customHeight="1" x14ac:dyDescent="0.25"/>
    <row r="756" ht="14.45" customHeight="1" x14ac:dyDescent="0.25"/>
    <row r="757" ht="14.45" customHeight="1" x14ac:dyDescent="0.25"/>
    <row r="758" ht="14.45" customHeight="1" x14ac:dyDescent="0.25"/>
    <row r="759" ht="14.45" customHeight="1" x14ac:dyDescent="0.25"/>
    <row r="760" ht="14.45" customHeight="1" x14ac:dyDescent="0.25"/>
    <row r="761" ht="14.45" customHeight="1" x14ac:dyDescent="0.25"/>
    <row r="762" ht="14.45" customHeight="1" x14ac:dyDescent="0.25"/>
    <row r="763" ht="14.45" customHeight="1" x14ac:dyDescent="0.25"/>
    <row r="764" ht="14.45" customHeight="1" x14ac:dyDescent="0.25"/>
    <row r="765" ht="14.45" customHeight="1" x14ac:dyDescent="0.25"/>
    <row r="766" ht="14.45" customHeight="1" x14ac:dyDescent="0.25"/>
    <row r="767" ht="14.45" customHeight="1" x14ac:dyDescent="0.25"/>
    <row r="768" ht="14.45" customHeight="1" x14ac:dyDescent="0.25"/>
    <row r="769" ht="14.45" customHeight="1" x14ac:dyDescent="0.25"/>
    <row r="770" ht="14.45" customHeight="1" x14ac:dyDescent="0.25"/>
    <row r="771" ht="14.45" customHeight="1" x14ac:dyDescent="0.25"/>
    <row r="772" ht="14.45" customHeight="1" x14ac:dyDescent="0.25"/>
    <row r="773" ht="14.45" customHeight="1" x14ac:dyDescent="0.25"/>
    <row r="774" ht="14.45" customHeight="1" x14ac:dyDescent="0.25"/>
    <row r="775" ht="14.45" customHeight="1" x14ac:dyDescent="0.25"/>
    <row r="776" ht="14.45" customHeight="1" x14ac:dyDescent="0.25"/>
    <row r="777" ht="14.45" customHeight="1" x14ac:dyDescent="0.25"/>
    <row r="778" ht="14.45" customHeight="1" x14ac:dyDescent="0.25"/>
    <row r="779" ht="14.45" customHeight="1" x14ac:dyDescent="0.25"/>
    <row r="780" ht="14.45" customHeight="1" x14ac:dyDescent="0.25"/>
    <row r="781" ht="14.45" customHeight="1" x14ac:dyDescent="0.25"/>
    <row r="782" ht="14.45" customHeight="1" x14ac:dyDescent="0.25"/>
    <row r="783" ht="14.45" customHeight="1" x14ac:dyDescent="0.25"/>
    <row r="784" ht="14.45" customHeight="1" x14ac:dyDescent="0.25"/>
    <row r="785" ht="14.45" customHeight="1" x14ac:dyDescent="0.25"/>
    <row r="786" ht="14.45" customHeight="1" x14ac:dyDescent="0.25"/>
    <row r="787" ht="14.45" customHeight="1" x14ac:dyDescent="0.25"/>
    <row r="788" ht="14.45" customHeight="1" x14ac:dyDescent="0.25"/>
    <row r="789" ht="14.45" customHeight="1" x14ac:dyDescent="0.25"/>
    <row r="790" ht="14.45" customHeight="1" x14ac:dyDescent="0.25"/>
    <row r="791" ht="14.45" customHeight="1" x14ac:dyDescent="0.25"/>
    <row r="792" ht="14.45" customHeight="1" x14ac:dyDescent="0.25"/>
    <row r="793" ht="14.45" customHeight="1" x14ac:dyDescent="0.25"/>
    <row r="794" ht="14.45" customHeight="1" x14ac:dyDescent="0.25"/>
    <row r="795" ht="14.45" customHeight="1" x14ac:dyDescent="0.25"/>
    <row r="796" ht="14.45" customHeight="1" x14ac:dyDescent="0.25"/>
    <row r="797" ht="14.45" customHeight="1" x14ac:dyDescent="0.25"/>
    <row r="798" ht="14.45" customHeight="1" x14ac:dyDescent="0.25"/>
    <row r="799" ht="14.45" customHeight="1" x14ac:dyDescent="0.25"/>
    <row r="800" ht="14.45" customHeight="1" x14ac:dyDescent="0.25"/>
    <row r="801" ht="14.45" customHeight="1" x14ac:dyDescent="0.25"/>
    <row r="802" ht="14.45" customHeight="1" x14ac:dyDescent="0.25"/>
    <row r="803" ht="14.45" customHeight="1" x14ac:dyDescent="0.25"/>
    <row r="804" ht="14.45" customHeight="1" x14ac:dyDescent="0.25"/>
    <row r="805" ht="14.45" customHeight="1" x14ac:dyDescent="0.25"/>
    <row r="806" ht="14.45" customHeight="1" x14ac:dyDescent="0.25"/>
    <row r="807" ht="14.45" customHeight="1" x14ac:dyDescent="0.25"/>
    <row r="808" ht="14.45" customHeight="1" x14ac:dyDescent="0.25"/>
    <row r="809" ht="14.45" customHeight="1" x14ac:dyDescent="0.25"/>
    <row r="810" ht="14.45" customHeight="1" x14ac:dyDescent="0.25"/>
    <row r="811" ht="14.45" customHeight="1" x14ac:dyDescent="0.25"/>
    <row r="812" ht="14.45" customHeight="1" x14ac:dyDescent="0.25"/>
    <row r="813" ht="14.45" customHeight="1" x14ac:dyDescent="0.25"/>
    <row r="814" ht="14.45" customHeight="1" x14ac:dyDescent="0.25"/>
    <row r="815" ht="14.45" customHeight="1" x14ac:dyDescent="0.25"/>
    <row r="816" ht="14.45" customHeight="1" x14ac:dyDescent="0.25"/>
    <row r="817" ht="14.45" customHeight="1" x14ac:dyDescent="0.25"/>
    <row r="818" ht="14.45" customHeight="1" x14ac:dyDescent="0.25"/>
    <row r="819" ht="14.45" customHeight="1" x14ac:dyDescent="0.25"/>
    <row r="820" ht="14.45" customHeight="1" x14ac:dyDescent="0.25"/>
    <row r="821" ht="14.45" customHeight="1" x14ac:dyDescent="0.25"/>
    <row r="822" ht="14.45" customHeight="1" x14ac:dyDescent="0.25"/>
    <row r="823" ht="14.45" customHeight="1" x14ac:dyDescent="0.25"/>
    <row r="824" ht="14.45" customHeight="1" x14ac:dyDescent="0.25"/>
    <row r="825" ht="14.45" customHeight="1" x14ac:dyDescent="0.25"/>
    <row r="826" ht="14.45" customHeight="1" x14ac:dyDescent="0.25"/>
    <row r="827" ht="14.45" customHeight="1" x14ac:dyDescent="0.25"/>
    <row r="828" ht="14.45" customHeight="1" x14ac:dyDescent="0.25"/>
    <row r="829" ht="14.45" customHeight="1" x14ac:dyDescent="0.25"/>
    <row r="830" ht="14.45" customHeight="1" x14ac:dyDescent="0.25"/>
    <row r="831" ht="14.45" customHeight="1" x14ac:dyDescent="0.25"/>
    <row r="832" ht="14.45" customHeight="1" x14ac:dyDescent="0.25"/>
    <row r="833" ht="14.45" customHeight="1" x14ac:dyDescent="0.25"/>
    <row r="834" ht="14.45" customHeight="1" x14ac:dyDescent="0.25"/>
    <row r="835" ht="14.45" customHeight="1" x14ac:dyDescent="0.25"/>
    <row r="836" ht="14.45" customHeight="1" x14ac:dyDescent="0.25"/>
    <row r="837" ht="14.45" customHeight="1" x14ac:dyDescent="0.25"/>
    <row r="838" ht="14.45" customHeight="1" x14ac:dyDescent="0.25"/>
    <row r="839" ht="14.45" customHeight="1" x14ac:dyDescent="0.25"/>
    <row r="840" ht="14.45" customHeight="1" x14ac:dyDescent="0.25"/>
    <row r="841" ht="14.45" customHeight="1" x14ac:dyDescent="0.25"/>
    <row r="842" ht="14.45" customHeight="1" x14ac:dyDescent="0.25"/>
    <row r="843" ht="14.45" customHeight="1" x14ac:dyDescent="0.25"/>
    <row r="844" ht="14.45" customHeight="1" x14ac:dyDescent="0.25"/>
    <row r="845" ht="14.45" customHeight="1" x14ac:dyDescent="0.25"/>
    <row r="846" ht="14.45" customHeight="1" x14ac:dyDescent="0.25"/>
    <row r="847" ht="14.45" customHeight="1" x14ac:dyDescent="0.25"/>
    <row r="848" ht="14.45" customHeight="1" x14ac:dyDescent="0.25"/>
    <row r="849" ht="14.45" customHeight="1" x14ac:dyDescent="0.25"/>
    <row r="850" ht="14.45" customHeight="1" x14ac:dyDescent="0.25"/>
    <row r="851" ht="14.45" customHeight="1" x14ac:dyDescent="0.25"/>
    <row r="852" ht="14.45" customHeight="1" x14ac:dyDescent="0.25"/>
    <row r="853" ht="14.45" customHeight="1" x14ac:dyDescent="0.25"/>
    <row r="854" ht="14.45" customHeight="1" x14ac:dyDescent="0.25"/>
    <row r="855" ht="14.45" customHeight="1" x14ac:dyDescent="0.25"/>
    <row r="856" ht="14.45" customHeight="1" x14ac:dyDescent="0.25"/>
    <row r="857" ht="14.45" customHeight="1" x14ac:dyDescent="0.25"/>
    <row r="858" ht="14.45" customHeight="1" x14ac:dyDescent="0.25"/>
    <row r="859" ht="14.45" customHeight="1" x14ac:dyDescent="0.25"/>
    <row r="860" ht="14.45" customHeight="1" x14ac:dyDescent="0.25"/>
    <row r="861" ht="14.45" customHeight="1" x14ac:dyDescent="0.25"/>
    <row r="862" ht="14.45" customHeight="1" x14ac:dyDescent="0.25"/>
    <row r="863" ht="14.45" customHeight="1" x14ac:dyDescent="0.25"/>
    <row r="864" ht="14.45" customHeight="1" x14ac:dyDescent="0.25"/>
    <row r="865" ht="14.45" customHeight="1" x14ac:dyDescent="0.25"/>
    <row r="866" ht="14.45" customHeight="1" x14ac:dyDescent="0.25"/>
    <row r="867" ht="14.45" customHeight="1" x14ac:dyDescent="0.25"/>
    <row r="868" ht="14.45" customHeight="1" x14ac:dyDescent="0.25"/>
    <row r="869" ht="14.45" customHeight="1" x14ac:dyDescent="0.25"/>
    <row r="870" ht="14.45" customHeight="1" x14ac:dyDescent="0.25"/>
    <row r="871" ht="14.45" customHeight="1" x14ac:dyDescent="0.25"/>
    <row r="872" ht="14.45" customHeight="1" x14ac:dyDescent="0.25"/>
    <row r="873" ht="14.45" customHeight="1" x14ac:dyDescent="0.25"/>
    <row r="874" ht="14.45" customHeight="1" x14ac:dyDescent="0.25"/>
    <row r="875" ht="14.45" customHeight="1" x14ac:dyDescent="0.25"/>
    <row r="876" ht="14.45" customHeight="1" x14ac:dyDescent="0.25"/>
    <row r="877" ht="14.45" customHeight="1" x14ac:dyDescent="0.25"/>
    <row r="878" ht="14.45" customHeight="1" x14ac:dyDescent="0.25"/>
    <row r="879" ht="14.45" customHeight="1" x14ac:dyDescent="0.25"/>
    <row r="880" ht="14.45" customHeight="1" x14ac:dyDescent="0.25"/>
    <row r="881" ht="14.45" customHeight="1" x14ac:dyDescent="0.25"/>
    <row r="882" ht="14.45" customHeight="1" x14ac:dyDescent="0.25"/>
    <row r="883" ht="14.45" customHeight="1" x14ac:dyDescent="0.25"/>
    <row r="884" ht="14.45" customHeight="1" x14ac:dyDescent="0.25"/>
    <row r="885" ht="14.45" customHeight="1" x14ac:dyDescent="0.25"/>
    <row r="886" ht="14.45" customHeight="1" x14ac:dyDescent="0.25"/>
    <row r="887" ht="14.45" customHeight="1" x14ac:dyDescent="0.25"/>
    <row r="888" ht="14.45" customHeight="1" x14ac:dyDescent="0.25"/>
    <row r="889" ht="14.45" customHeight="1" x14ac:dyDescent="0.25"/>
    <row r="890" ht="14.45" customHeight="1" x14ac:dyDescent="0.25"/>
    <row r="891" ht="14.45" customHeight="1" x14ac:dyDescent="0.25"/>
    <row r="892" ht="14.45" customHeight="1" x14ac:dyDescent="0.25"/>
    <row r="893" ht="14.45" customHeight="1" x14ac:dyDescent="0.25"/>
    <row r="894" ht="14.45" customHeight="1" x14ac:dyDescent="0.25"/>
    <row r="895" ht="14.45" customHeight="1" x14ac:dyDescent="0.25"/>
    <row r="896" ht="14.45" customHeight="1" x14ac:dyDescent="0.25"/>
    <row r="897" ht="14.45" customHeight="1" x14ac:dyDescent="0.25"/>
    <row r="898" ht="14.45" customHeight="1" x14ac:dyDescent="0.25"/>
    <row r="899" ht="14.45" customHeight="1" x14ac:dyDescent="0.25"/>
    <row r="900" ht="14.45" customHeight="1" x14ac:dyDescent="0.25"/>
    <row r="901" ht="14.45" customHeight="1" x14ac:dyDescent="0.25"/>
    <row r="902" ht="14.45" customHeight="1" x14ac:dyDescent="0.25"/>
    <row r="903" ht="14.45" customHeight="1" x14ac:dyDescent="0.25"/>
    <row r="904" ht="14.45" customHeight="1" x14ac:dyDescent="0.25"/>
    <row r="905" ht="14.45" customHeight="1" x14ac:dyDescent="0.25"/>
    <row r="906" ht="14.45" customHeight="1" x14ac:dyDescent="0.25"/>
    <row r="907" ht="14.45" customHeight="1" x14ac:dyDescent="0.25"/>
    <row r="908" ht="14.45" customHeight="1" x14ac:dyDescent="0.25"/>
    <row r="909" ht="14.45" customHeight="1" x14ac:dyDescent="0.25"/>
    <row r="910" ht="14.45" customHeight="1" x14ac:dyDescent="0.25"/>
    <row r="911" ht="14.45" customHeight="1" x14ac:dyDescent="0.25"/>
    <row r="912" ht="14.45" customHeight="1" x14ac:dyDescent="0.25"/>
    <row r="913" ht="14.45" customHeight="1" x14ac:dyDescent="0.25"/>
    <row r="914" ht="14.45" customHeight="1" x14ac:dyDescent="0.25"/>
    <row r="915" ht="14.45" customHeight="1" x14ac:dyDescent="0.25"/>
    <row r="916" ht="14.45" customHeight="1" x14ac:dyDescent="0.25"/>
    <row r="917" ht="14.45" customHeight="1" x14ac:dyDescent="0.25"/>
    <row r="918" ht="14.45" customHeight="1" x14ac:dyDescent="0.25"/>
    <row r="919" ht="14.45" customHeight="1" x14ac:dyDescent="0.25"/>
    <row r="920" ht="14.45" customHeight="1" x14ac:dyDescent="0.25"/>
    <row r="921" ht="14.45" customHeight="1" x14ac:dyDescent="0.25"/>
    <row r="922" ht="14.45" customHeight="1" x14ac:dyDescent="0.25"/>
    <row r="923" ht="14.45" customHeight="1" x14ac:dyDescent="0.25"/>
    <row r="924" ht="14.45" customHeight="1" x14ac:dyDescent="0.25"/>
    <row r="925" ht="14.45" customHeight="1" x14ac:dyDescent="0.25"/>
    <row r="926" ht="14.45" customHeight="1" x14ac:dyDescent="0.25"/>
    <row r="927" ht="14.45" customHeight="1" x14ac:dyDescent="0.25"/>
    <row r="928" ht="14.45" customHeight="1" x14ac:dyDescent="0.25"/>
    <row r="929" ht="14.45" customHeight="1" x14ac:dyDescent="0.25"/>
    <row r="930" ht="14.45" customHeight="1" x14ac:dyDescent="0.25"/>
    <row r="931" ht="14.45" customHeight="1" x14ac:dyDescent="0.25"/>
    <row r="932" ht="14.45" customHeight="1" x14ac:dyDescent="0.25"/>
    <row r="933" ht="14.45" customHeight="1" x14ac:dyDescent="0.25"/>
    <row r="934" ht="14.45" customHeight="1" x14ac:dyDescent="0.25"/>
    <row r="935" ht="14.45" customHeight="1" x14ac:dyDescent="0.25"/>
    <row r="936" ht="14.45" customHeight="1" x14ac:dyDescent="0.25"/>
    <row r="937" ht="14.45" customHeight="1" x14ac:dyDescent="0.25"/>
    <row r="938" ht="14.45" customHeight="1" x14ac:dyDescent="0.25"/>
    <row r="939" ht="14.45" customHeight="1" x14ac:dyDescent="0.25"/>
    <row r="940" ht="14.45" customHeight="1" x14ac:dyDescent="0.25"/>
    <row r="941" ht="14.45" customHeight="1" x14ac:dyDescent="0.25"/>
    <row r="942" ht="14.45" customHeight="1" x14ac:dyDescent="0.25"/>
    <row r="943" ht="14.45" customHeight="1" x14ac:dyDescent="0.25"/>
    <row r="944" ht="14.45" customHeight="1" x14ac:dyDescent="0.25"/>
    <row r="945" ht="14.45" customHeight="1" x14ac:dyDescent="0.25"/>
    <row r="946" ht="14.45" customHeight="1" x14ac:dyDescent="0.25"/>
    <row r="947" ht="14.45" customHeight="1" x14ac:dyDescent="0.25"/>
    <row r="948" ht="14.45" customHeight="1" x14ac:dyDescent="0.25"/>
    <row r="949" ht="14.45" customHeight="1" x14ac:dyDescent="0.25"/>
    <row r="950" ht="14.45" customHeight="1" x14ac:dyDescent="0.25"/>
    <row r="951" ht="14.45" customHeight="1" x14ac:dyDescent="0.25"/>
    <row r="952" ht="14.45" customHeight="1" x14ac:dyDescent="0.25"/>
    <row r="953" ht="14.45" customHeight="1" x14ac:dyDescent="0.25"/>
    <row r="954" ht="14.45" customHeight="1" x14ac:dyDescent="0.25"/>
    <row r="955" ht="14.45" customHeight="1" x14ac:dyDescent="0.25"/>
    <row r="956" ht="14.45" customHeight="1" x14ac:dyDescent="0.25"/>
    <row r="957" ht="14.45" customHeight="1" x14ac:dyDescent="0.25"/>
    <row r="958" ht="14.45" customHeight="1" x14ac:dyDescent="0.25"/>
    <row r="959" ht="14.45" customHeight="1" x14ac:dyDescent="0.25"/>
    <row r="960" ht="14.45" customHeight="1" x14ac:dyDescent="0.25"/>
    <row r="961" ht="14.45" customHeight="1" x14ac:dyDescent="0.25"/>
    <row r="962" ht="14.45" customHeight="1" x14ac:dyDescent="0.25"/>
    <row r="963" ht="14.45" customHeight="1" x14ac:dyDescent="0.25"/>
    <row r="964" ht="14.45" customHeight="1" x14ac:dyDescent="0.25"/>
    <row r="965" ht="14.45" customHeight="1" x14ac:dyDescent="0.25"/>
    <row r="966" ht="14.45" customHeight="1" x14ac:dyDescent="0.25"/>
    <row r="967" ht="14.45" customHeight="1" x14ac:dyDescent="0.25"/>
    <row r="968" ht="14.45" customHeight="1" x14ac:dyDescent="0.25"/>
    <row r="969" ht="14.45" customHeight="1" x14ac:dyDescent="0.25"/>
    <row r="970" ht="14.45" customHeight="1" x14ac:dyDescent="0.25"/>
    <row r="971" ht="14.45" customHeight="1" x14ac:dyDescent="0.25"/>
    <row r="972" ht="14.45" customHeight="1" x14ac:dyDescent="0.25"/>
    <row r="973" ht="14.45" customHeight="1" x14ac:dyDescent="0.25"/>
    <row r="974" ht="14.45" customHeight="1" x14ac:dyDescent="0.25"/>
    <row r="975" ht="14.45" customHeight="1" x14ac:dyDescent="0.25"/>
    <row r="976" ht="14.45" customHeight="1" x14ac:dyDescent="0.25"/>
    <row r="977" ht="14.45" customHeight="1" x14ac:dyDescent="0.25"/>
    <row r="978" ht="14.45" customHeight="1" x14ac:dyDescent="0.25"/>
    <row r="979" ht="14.45" customHeight="1" x14ac:dyDescent="0.25"/>
    <row r="980" ht="14.45" customHeight="1" x14ac:dyDescent="0.25"/>
    <row r="981" ht="14.45" customHeight="1" x14ac:dyDescent="0.25"/>
    <row r="982" ht="14.45" customHeight="1" x14ac:dyDescent="0.25"/>
    <row r="983" ht="14.45" customHeight="1" x14ac:dyDescent="0.25"/>
    <row r="984" ht="14.45" customHeight="1" x14ac:dyDescent="0.25"/>
    <row r="985" ht="14.45" customHeight="1" x14ac:dyDescent="0.25"/>
    <row r="986" ht="14.45" customHeight="1" x14ac:dyDescent="0.25"/>
    <row r="987" ht="14.45" customHeight="1" x14ac:dyDescent="0.25"/>
    <row r="988" ht="14.45" customHeight="1" x14ac:dyDescent="0.25"/>
    <row r="989" ht="14.45" customHeight="1" x14ac:dyDescent="0.25"/>
    <row r="990" ht="14.45" customHeight="1" x14ac:dyDescent="0.25"/>
    <row r="991" ht="14.45" customHeight="1" x14ac:dyDescent="0.25"/>
    <row r="992" ht="14.45" customHeight="1" x14ac:dyDescent="0.25"/>
    <row r="993" ht="14.45" customHeight="1" x14ac:dyDescent="0.25"/>
    <row r="994" ht="14.45" customHeight="1" x14ac:dyDescent="0.25"/>
    <row r="995" ht="14.45" customHeight="1" x14ac:dyDescent="0.25"/>
    <row r="996" ht="14.45" customHeight="1" x14ac:dyDescent="0.25"/>
    <row r="997" ht="14.45" customHeight="1" x14ac:dyDescent="0.25"/>
    <row r="998" ht="14.45" customHeight="1" x14ac:dyDescent="0.25"/>
    <row r="999" ht="14.45" customHeight="1" x14ac:dyDescent="0.25"/>
    <row r="1000" ht="14.45" customHeight="1" x14ac:dyDescent="0.25"/>
    <row r="1001" ht="14.45" customHeight="1" x14ac:dyDescent="0.25"/>
    <row r="1002" ht="14.45" customHeight="1" x14ac:dyDescent="0.25"/>
    <row r="1003" ht="14.45" customHeight="1" x14ac:dyDescent="0.25"/>
    <row r="1004" ht="14.45" customHeight="1" x14ac:dyDescent="0.25"/>
    <row r="1005" ht="14.45" customHeight="1" x14ac:dyDescent="0.25"/>
    <row r="1006" ht="14.45" customHeight="1" x14ac:dyDescent="0.25"/>
    <row r="1007" ht="14.45" customHeight="1" x14ac:dyDescent="0.25"/>
    <row r="1008" ht="14.45" customHeight="1" x14ac:dyDescent="0.25"/>
    <row r="1009" ht="14.45" customHeight="1" x14ac:dyDescent="0.25"/>
    <row r="1010" ht="14.45" customHeight="1" x14ac:dyDescent="0.25"/>
  </sheetData>
  <sheetProtection algorithmName="SHA-512" hashValue="V+mVEK1+OfoyPasvlqKrNtUgnEFSCOzmvY9EnAzd/80PZ2S4a1iuh2wtTvBpXf+zeXBaFqQ1U6QVENp1zeeSYQ==" saltValue="2gROLdgLJQoz1qxwByljew==" spinCount="100000" sheet="1" objects="1" scenarios="1"/>
  <phoneticPr fontId="41" type="noConversion"/>
  <conditionalFormatting sqref="B9:E208 H9:I208">
    <cfRule type="expression" dxfId="42" priority="2">
      <formula>#REF!="Old"</formula>
    </cfRule>
  </conditionalFormatting>
  <conditionalFormatting sqref="E9:E208">
    <cfRule type="expression" dxfId="41" priority="1">
      <formula>#REF!="Old"</formula>
    </cfRule>
    <cfRule type="expression" dxfId="40" priority="3">
      <formula>#REF!="New"</formula>
    </cfRule>
  </conditionalFormatting>
  <dataValidations count="1">
    <dataValidation type="list" allowBlank="1" showInputMessage="1" showErrorMessage="1" sqref="F9:F208" xr:uid="{00000000-0002-0000-0400-000000000000}">
      <formula1>ChartofAccounts</formula1>
    </dataValidation>
  </dataValidations>
  <hyperlinks>
    <hyperlink ref="A2" location="akoontan" display="🅜" xr:uid="{12831669-E377-47A9-8DEB-F05F73821C7B}"/>
  </hyperlinks>
  <pageMargins left="0.7" right="0.7" top="0.75" bottom="0.75" header="0.3" footer="0.3"/>
  <pageSetup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6FE96-3497-4AE7-BC45-B5B16C29EE73}">
  <sheetPr codeName="Sheet65">
    <pageSetUpPr fitToPage="1"/>
  </sheetPr>
  <dimension ref="A1:C5"/>
  <sheetViews>
    <sheetView showGridLines="0" workbookViewId="0">
      <pane ySplit="5" topLeftCell="A6" activePane="bottomLeft" state="frozen"/>
      <selection activeCell="A2" sqref="A2"/>
      <selection pane="bottomLeft" activeCell="I8" sqref="I8"/>
    </sheetView>
  </sheetViews>
  <sheetFormatPr defaultRowHeight="15" x14ac:dyDescent="0.25"/>
  <cols>
    <col min="1" max="1" width="5.7109375" customWidth="1"/>
    <col min="2" max="2" width="10.7109375" customWidth="1"/>
    <col min="3" max="3" width="30.7109375" style="140" customWidth="1"/>
    <col min="4" max="4" width="15.7109375" customWidth="1"/>
    <col min="5" max="5" width="10.7109375" customWidth="1"/>
    <col min="6" max="6" width="30.7109375" customWidth="1"/>
    <col min="7" max="8" width="15.7109375" customWidth="1"/>
  </cols>
  <sheetData>
    <row r="1" spans="1:3" s="105" customFormat="1" ht="5.0999999999999996" customHeight="1" x14ac:dyDescent="0.2">
      <c r="C1" s="233"/>
    </row>
    <row r="2" spans="1:3" s="268" customFormat="1" ht="24.95" customHeight="1" x14ac:dyDescent="0.2">
      <c r="A2" s="253" t="s">
        <v>258</v>
      </c>
      <c r="B2" s="254" t="s">
        <v>1185</v>
      </c>
      <c r="C2" s="267"/>
    </row>
    <row r="3" spans="1:3" s="268" customFormat="1" ht="5.0999999999999996" customHeight="1" x14ac:dyDescent="0.2">
      <c r="C3" s="267"/>
    </row>
    <row r="4" spans="1:3" s="86" customFormat="1" ht="5.0999999999999996" customHeight="1" x14ac:dyDescent="0.2">
      <c r="C4" s="234"/>
    </row>
    <row r="5" spans="1:3" ht="5.0999999999999996" customHeight="1" x14ac:dyDescent="0.25"/>
  </sheetData>
  <sheetProtection algorithmName="SHA-512" hashValue="RSLWCzf3B7SkBRE4hWVnS2lo8UfD25jdImaG74opOUpR12gOUmJYCL98M22TRsxP+wXNu08hdLT6LL9zuk6YPw==" saltValue="glN/skWqjFTuRy8cxO/jmw==" spinCount="100000" sheet="1" objects="1" scenarios="1"/>
  <phoneticPr fontId="41" type="noConversion"/>
  <hyperlinks>
    <hyperlink ref="A2" location="akoontan" display="🅜" xr:uid="{89FE1F3E-13FE-4900-A2E0-F4C9A032EDC6}"/>
  </hyperlinks>
  <pageMargins left="0.45" right="0.45" top="0.5" bottom="0.5" header="0.3" footer="0.3"/>
  <pageSetup paperSize="9" orientation="landscape" horizontalDpi="1200" verticalDpi="1200"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76"/>
  <dimension ref="A1:J1012"/>
  <sheetViews>
    <sheetView showGridLines="0" workbookViewId="0">
      <pane ySplit="4" topLeftCell="A5" activePane="bottomLeft" state="frozen"/>
      <selection activeCell="A2" sqref="A2"/>
      <selection pane="bottomLeft"/>
    </sheetView>
  </sheetViews>
  <sheetFormatPr defaultColWidth="8.85546875" defaultRowHeight="0" customHeight="1" zeroHeight="1" x14ac:dyDescent="0.25"/>
  <cols>
    <col min="1" max="1" width="5.7109375" style="10" customWidth="1"/>
    <col min="2" max="2" width="4.140625" style="1" customWidth="1"/>
    <col min="3" max="3" width="5.140625" style="1" customWidth="1"/>
    <col min="4" max="4" width="19" style="1" customWidth="1"/>
    <col min="5" max="5" width="3" style="1" customWidth="1"/>
    <col min="6" max="6" width="6.5703125" style="1" customWidth="1"/>
    <col min="7" max="7" width="17.85546875" style="1" customWidth="1"/>
    <col min="8" max="8" width="48.28515625" style="3" customWidth="1"/>
    <col min="9" max="9" width="4.5703125" style="10" customWidth="1"/>
    <col min="10" max="10" width="8.85546875" style="10" customWidth="1"/>
    <col min="11" max="12" width="8.85546875" style="1" customWidth="1"/>
    <col min="13" max="16384" width="8.85546875" style="1"/>
  </cols>
  <sheetData>
    <row r="1" spans="1:9" s="96" customFormat="1" ht="5.0999999999999996" customHeight="1" x14ac:dyDescent="0.25"/>
    <row r="2" spans="1:9" s="257" customFormat="1" ht="24.95" customHeight="1" x14ac:dyDescent="0.25">
      <c r="A2" s="253" t="s">
        <v>258</v>
      </c>
      <c r="B2" s="254" t="s">
        <v>16</v>
      </c>
    </row>
    <row r="3" spans="1:9" s="257" customFormat="1" ht="5.0999999999999996" customHeight="1" x14ac:dyDescent="0.25"/>
    <row r="4" spans="1:9" s="77" customFormat="1" ht="5.0999999999999996" customHeight="1" x14ac:dyDescent="0.25"/>
    <row r="5" spans="1:9" s="10" customFormat="1" ht="5.0999999999999996" customHeight="1" x14ac:dyDescent="0.25">
      <c r="H5" s="12"/>
    </row>
    <row r="6" spans="1:9" s="10" customFormat="1" ht="24.95" customHeight="1" x14ac:dyDescent="0.25">
      <c r="C6" s="407"/>
      <c r="D6" s="407"/>
      <c r="E6" s="407"/>
      <c r="F6" s="407"/>
      <c r="G6" s="407"/>
      <c r="H6" s="407"/>
      <c r="I6" s="407"/>
    </row>
    <row r="7" spans="1:9" s="10" customFormat="1" ht="14.45" customHeight="1" x14ac:dyDescent="0.25">
      <c r="C7" s="407"/>
      <c r="D7" s="408"/>
      <c r="E7" s="408"/>
      <c r="F7" s="408"/>
      <c r="G7" s="408"/>
      <c r="H7" s="408"/>
      <c r="I7" s="407"/>
    </row>
    <row r="8" spans="1:9" s="10" customFormat="1" ht="14.45" customHeight="1" x14ac:dyDescent="0.25">
      <c r="C8" s="407"/>
      <c r="D8" s="408"/>
      <c r="E8" s="408"/>
      <c r="F8" s="408"/>
      <c r="G8" s="408"/>
      <c r="H8" s="408"/>
      <c r="I8" s="407"/>
    </row>
    <row r="9" spans="1:9" s="10" customFormat="1" ht="14.45" customHeight="1" x14ac:dyDescent="0.25">
      <c r="C9" s="407"/>
      <c r="D9" s="407" t="s">
        <v>128</v>
      </c>
      <c r="E9" s="407" t="s">
        <v>3</v>
      </c>
      <c r="F9" s="709" t="s">
        <v>1201</v>
      </c>
      <c r="G9" s="709"/>
      <c r="H9" s="709"/>
      <c r="I9" s="407"/>
    </row>
    <row r="10" spans="1:9" s="10" customFormat="1" ht="14.45" customHeight="1" x14ac:dyDescent="0.25">
      <c r="A10" s="12"/>
      <c r="C10" s="407"/>
      <c r="D10" s="407" t="s">
        <v>129</v>
      </c>
      <c r="E10" s="407" t="s">
        <v>3</v>
      </c>
      <c r="F10" s="409">
        <v>4.08</v>
      </c>
      <c r="G10" s="407"/>
      <c r="H10" s="407"/>
      <c r="I10" s="407"/>
    </row>
    <row r="11" spans="1:9" s="10" customFormat="1" ht="14.45" customHeight="1" x14ac:dyDescent="0.25">
      <c r="C11" s="407"/>
      <c r="D11" s="407" t="s">
        <v>130</v>
      </c>
      <c r="E11" s="407" t="s">
        <v>3</v>
      </c>
      <c r="F11" s="709" t="s">
        <v>140</v>
      </c>
      <c r="G11" s="709"/>
      <c r="H11" s="709"/>
      <c r="I11" s="407"/>
    </row>
    <row r="12" spans="1:9" s="10" customFormat="1" ht="14.45" customHeight="1" x14ac:dyDescent="0.25">
      <c r="A12" s="22"/>
      <c r="C12" s="407"/>
      <c r="D12" s="407" t="s">
        <v>131</v>
      </c>
      <c r="E12" s="407" t="s">
        <v>3</v>
      </c>
      <c r="F12" s="710" t="s">
        <v>1426</v>
      </c>
      <c r="G12" s="710"/>
      <c r="H12" s="710"/>
      <c r="I12" s="407"/>
    </row>
    <row r="13" spans="1:9" s="10" customFormat="1" ht="14.45" customHeight="1" x14ac:dyDescent="0.25">
      <c r="A13" s="22"/>
      <c r="C13" s="407"/>
      <c r="D13" s="407" t="s">
        <v>9</v>
      </c>
      <c r="E13" s="407" t="s">
        <v>3</v>
      </c>
      <c r="F13" s="711" t="s">
        <v>25</v>
      </c>
      <c r="G13" s="711"/>
      <c r="H13" s="711"/>
      <c r="I13" s="407"/>
    </row>
    <row r="14" spans="1:9" s="10" customFormat="1" ht="14.45" customHeight="1" x14ac:dyDescent="0.25">
      <c r="A14" s="22"/>
      <c r="C14" s="407"/>
      <c r="D14" s="407" t="s">
        <v>10</v>
      </c>
      <c r="E14" s="407" t="s">
        <v>3</v>
      </c>
      <c r="F14" s="410" t="s">
        <v>1191</v>
      </c>
      <c r="G14" s="411" t="s">
        <v>132</v>
      </c>
      <c r="H14" s="412"/>
      <c r="I14" s="407"/>
    </row>
    <row r="15" spans="1:9" s="10" customFormat="1" ht="19.5" customHeight="1" x14ac:dyDescent="0.25">
      <c r="A15" s="22"/>
      <c r="C15" s="407"/>
      <c r="D15" s="407"/>
      <c r="E15" s="407"/>
      <c r="F15" s="407"/>
      <c r="G15" s="407"/>
      <c r="H15" s="407"/>
      <c r="I15" s="407"/>
    </row>
    <row r="16" spans="1:9" s="10" customFormat="1" ht="14.45" customHeight="1" x14ac:dyDescent="0.25">
      <c r="A16" s="22"/>
      <c r="H16" s="12"/>
    </row>
    <row r="17" spans="1:8" s="10" customFormat="1" ht="14.45" customHeight="1" x14ac:dyDescent="0.25">
      <c r="A17" s="22"/>
      <c r="H17" s="12"/>
    </row>
    <row r="18" spans="1:8" s="10" customFormat="1" ht="14.45" customHeight="1" x14ac:dyDescent="0.25">
      <c r="A18" s="22"/>
      <c r="H18" s="12"/>
    </row>
    <row r="19" spans="1:8" s="10" customFormat="1" ht="14.45" customHeight="1" x14ac:dyDescent="0.25">
      <c r="A19" s="22"/>
      <c r="H19" s="12"/>
    </row>
    <row r="20" spans="1:8" s="10" customFormat="1" ht="14.45" customHeight="1" x14ac:dyDescent="0.25">
      <c r="A20" s="22"/>
      <c r="H20" s="12"/>
    </row>
    <row r="21" spans="1:8" s="10" customFormat="1" ht="15.6" customHeight="1" x14ac:dyDescent="0.25">
      <c r="A21" s="22"/>
      <c r="C21" s="19"/>
      <c r="H21" s="12"/>
    </row>
    <row r="22" spans="1:8" s="10" customFormat="1" ht="15" x14ac:dyDescent="0.25">
      <c r="A22" s="22"/>
      <c r="H22" s="12"/>
    </row>
    <row r="23" spans="1:8" s="10" customFormat="1" ht="15.6" customHeight="1" x14ac:dyDescent="0.25">
      <c r="A23" s="22"/>
      <c r="C23" s="19"/>
      <c r="H23" s="12"/>
    </row>
    <row r="24" spans="1:8" s="10" customFormat="1" ht="15.6" customHeight="1" x14ac:dyDescent="0.25">
      <c r="A24" s="22"/>
      <c r="H24" s="12"/>
    </row>
    <row r="25" spans="1:8" s="10" customFormat="1" ht="15" x14ac:dyDescent="0.25">
      <c r="A25" s="22"/>
      <c r="H25" s="12"/>
    </row>
    <row r="26" spans="1:8" s="10" customFormat="1" ht="15" customHeight="1" x14ac:dyDescent="0.25">
      <c r="A26" s="22"/>
      <c r="H26" s="12"/>
    </row>
    <row r="27" spans="1:8" s="10" customFormat="1" ht="15" customHeight="1" x14ac:dyDescent="0.25">
      <c r="A27" s="22"/>
      <c r="H27" s="12"/>
    </row>
    <row r="28" spans="1:8" s="10" customFormat="1" ht="15" x14ac:dyDescent="0.25">
      <c r="A28" s="22"/>
      <c r="H28" s="12"/>
    </row>
    <row r="29" spans="1:8" s="10" customFormat="1" ht="15" customHeight="1" x14ac:dyDescent="0.25">
      <c r="A29" s="22"/>
      <c r="H29" s="12"/>
    </row>
    <row r="30" spans="1:8" s="10" customFormat="1" ht="15" customHeight="1" x14ac:dyDescent="0.25">
      <c r="A30" s="22"/>
      <c r="H30" s="12"/>
    </row>
    <row r="31" spans="1:8" s="10" customFormat="1" ht="15" x14ac:dyDescent="0.25">
      <c r="A31" s="22"/>
      <c r="H31" s="12"/>
    </row>
    <row r="32" spans="1:8" s="10" customFormat="1" ht="15" customHeight="1" x14ac:dyDescent="0.25">
      <c r="A32" s="22"/>
      <c r="H32" s="12"/>
    </row>
    <row r="33" spans="1:8" s="10" customFormat="1" ht="15" customHeight="1" x14ac:dyDescent="0.25">
      <c r="A33" s="22"/>
      <c r="H33" s="12"/>
    </row>
    <row r="34" spans="1:8" s="10" customFormat="1" ht="15" x14ac:dyDescent="0.25">
      <c r="A34" s="22"/>
      <c r="H34" s="12"/>
    </row>
    <row r="35" spans="1:8" s="10" customFormat="1" ht="15" customHeight="1" x14ac:dyDescent="0.25">
      <c r="A35" s="22"/>
      <c r="H35" s="12"/>
    </row>
    <row r="36" spans="1:8" s="10" customFormat="1" ht="15" customHeight="1" x14ac:dyDescent="0.25">
      <c r="A36" s="22"/>
      <c r="H36" s="12"/>
    </row>
    <row r="37" spans="1:8" s="10" customFormat="1" ht="15" x14ac:dyDescent="0.25">
      <c r="A37" s="22"/>
      <c r="H37" s="12"/>
    </row>
    <row r="38" spans="1:8" s="10" customFormat="1" ht="15" x14ac:dyDescent="0.25">
      <c r="A38" s="22"/>
      <c r="H38" s="12"/>
    </row>
    <row r="39" spans="1:8" s="10" customFormat="1" ht="15" x14ac:dyDescent="0.25">
      <c r="A39" s="22"/>
      <c r="H39" s="12"/>
    </row>
    <row r="40" spans="1:8" s="10" customFormat="1" ht="15" x14ac:dyDescent="0.25">
      <c r="A40" s="22"/>
      <c r="H40" s="12"/>
    </row>
    <row r="41" spans="1:8" s="10" customFormat="1" ht="15" x14ac:dyDescent="0.25">
      <c r="A41" s="22"/>
      <c r="H41" s="12"/>
    </row>
    <row r="42" spans="1:8" s="10" customFormat="1" ht="15" x14ac:dyDescent="0.25">
      <c r="A42" s="22"/>
      <c r="H42" s="12"/>
    </row>
    <row r="43" spans="1:8" s="10" customFormat="1" ht="15" x14ac:dyDescent="0.25">
      <c r="A43" s="22"/>
      <c r="H43" s="12"/>
    </row>
    <row r="44" spans="1:8" s="10" customFormat="1" ht="15" x14ac:dyDescent="0.25">
      <c r="A44" s="22"/>
      <c r="H44" s="12"/>
    </row>
    <row r="45" spans="1:8" s="10" customFormat="1" ht="15" x14ac:dyDescent="0.25">
      <c r="A45" s="22"/>
      <c r="H45" s="12"/>
    </row>
    <row r="46" spans="1:8" s="10" customFormat="1" ht="15" x14ac:dyDescent="0.25">
      <c r="A46" s="22"/>
      <c r="H46" s="12"/>
    </row>
    <row r="47" spans="1:8" s="10" customFormat="1" ht="15" x14ac:dyDescent="0.25">
      <c r="A47" s="22"/>
      <c r="H47" s="12"/>
    </row>
    <row r="48" spans="1:8" s="10" customFormat="1" ht="15" x14ac:dyDescent="0.25">
      <c r="A48" s="22"/>
      <c r="H48" s="12"/>
    </row>
    <row r="49" spans="1:8" ht="15.6" hidden="1" customHeight="1" x14ac:dyDescent="0.25">
      <c r="A49" s="22"/>
      <c r="B49" s="10"/>
      <c r="C49" s="10"/>
      <c r="D49" s="10"/>
      <c r="E49" s="10"/>
      <c r="F49" s="10"/>
      <c r="G49" s="10"/>
      <c r="H49" s="12"/>
    </row>
    <row r="50" spans="1:8" ht="15.6" hidden="1" customHeight="1" x14ac:dyDescent="0.25">
      <c r="A50" s="22"/>
      <c r="E50" s="10"/>
      <c r="F50" s="10"/>
      <c r="G50" s="10"/>
      <c r="H50" s="12"/>
    </row>
    <row r="51" spans="1:8" ht="15.6" hidden="1" customHeight="1" x14ac:dyDescent="0.25">
      <c r="A51" s="22"/>
    </row>
    <row r="52" spans="1:8" ht="15.6" hidden="1" customHeight="1" x14ac:dyDescent="0.25">
      <c r="A52" s="22"/>
    </row>
    <row r="53" spans="1:8" ht="15.6" hidden="1" customHeight="1" x14ac:dyDescent="0.25">
      <c r="A53" s="22"/>
    </row>
    <row r="54" spans="1:8" ht="15.6" hidden="1" customHeight="1" x14ac:dyDescent="0.25">
      <c r="A54" s="22"/>
    </row>
    <row r="55" spans="1:8" ht="15.6" hidden="1" customHeight="1" x14ac:dyDescent="0.25">
      <c r="A55" s="22"/>
    </row>
    <row r="56" spans="1:8" ht="15.6" hidden="1" customHeight="1" x14ac:dyDescent="0.25">
      <c r="A56" s="22"/>
    </row>
    <row r="57" spans="1:8" ht="15.6" hidden="1" customHeight="1" x14ac:dyDescent="0.25">
      <c r="A57" s="22"/>
    </row>
    <row r="58" spans="1:8" ht="15.6" hidden="1" customHeight="1" x14ac:dyDescent="0.25">
      <c r="A58" s="22"/>
    </row>
    <row r="59" spans="1:8" ht="15.6" hidden="1" customHeight="1" x14ac:dyDescent="0.25">
      <c r="A59" s="22"/>
    </row>
    <row r="60" spans="1:8" ht="15.6" hidden="1" customHeight="1" x14ac:dyDescent="0.25">
      <c r="A60" s="22"/>
    </row>
    <row r="61" spans="1:8" ht="15.6" hidden="1" customHeight="1" x14ac:dyDescent="0.25">
      <c r="A61" s="22"/>
    </row>
    <row r="62" spans="1:8" ht="15.6" hidden="1" customHeight="1" x14ac:dyDescent="0.25">
      <c r="A62" s="22"/>
    </row>
    <row r="63" spans="1:8" ht="15.6" hidden="1" customHeight="1" x14ac:dyDescent="0.25">
      <c r="A63" s="22"/>
    </row>
    <row r="64" spans="1:8" ht="15.6" hidden="1" customHeight="1" x14ac:dyDescent="0.25">
      <c r="A64" s="22"/>
    </row>
    <row r="65" spans="1:1" ht="15.6" hidden="1" customHeight="1" x14ac:dyDescent="0.25">
      <c r="A65" s="22"/>
    </row>
    <row r="66" spans="1:1" ht="15.6" hidden="1" customHeight="1" x14ac:dyDescent="0.25">
      <c r="A66" s="22"/>
    </row>
    <row r="67" spans="1:1" ht="15.6" hidden="1" customHeight="1" x14ac:dyDescent="0.25">
      <c r="A67" s="22"/>
    </row>
    <row r="68" spans="1:1" ht="15.6" hidden="1" customHeight="1" x14ac:dyDescent="0.25">
      <c r="A68" s="22"/>
    </row>
    <row r="69" spans="1:1" ht="15.6" hidden="1" customHeight="1" x14ac:dyDescent="0.25">
      <c r="A69" s="22"/>
    </row>
    <row r="70" spans="1:1" ht="15.6" hidden="1" customHeight="1" x14ac:dyDescent="0.25">
      <c r="A70" s="22"/>
    </row>
    <row r="71" spans="1:1" ht="15.6" hidden="1" customHeight="1" x14ac:dyDescent="0.25">
      <c r="A71" s="22"/>
    </row>
    <row r="72" spans="1:1" ht="15.6" hidden="1" customHeight="1" x14ac:dyDescent="0.25">
      <c r="A72" s="22"/>
    </row>
    <row r="73" spans="1:1" ht="15.6" hidden="1" customHeight="1" x14ac:dyDescent="0.25">
      <c r="A73" s="22"/>
    </row>
    <row r="74" spans="1:1" ht="15.6" hidden="1" customHeight="1" x14ac:dyDescent="0.25">
      <c r="A74" s="22"/>
    </row>
    <row r="75" spans="1:1" ht="15.6" hidden="1" customHeight="1" x14ac:dyDescent="0.25">
      <c r="A75" s="22"/>
    </row>
    <row r="76" spans="1:1" ht="15.6" hidden="1" customHeight="1" x14ac:dyDescent="0.25">
      <c r="A76" s="22"/>
    </row>
    <row r="77" spans="1:1" ht="15.6" hidden="1" customHeight="1" x14ac:dyDescent="0.25">
      <c r="A77" s="22"/>
    </row>
    <row r="78" spans="1:1" ht="15.6" hidden="1" customHeight="1" x14ac:dyDescent="0.25">
      <c r="A78" s="22"/>
    </row>
    <row r="79" spans="1:1" ht="15.6" hidden="1" customHeight="1" x14ac:dyDescent="0.25">
      <c r="A79" s="22"/>
    </row>
    <row r="80" spans="1:1" ht="15.6" hidden="1" customHeight="1" x14ac:dyDescent="0.25">
      <c r="A80" s="22"/>
    </row>
    <row r="81" spans="1:1" ht="15.6" hidden="1" customHeight="1" x14ac:dyDescent="0.25">
      <c r="A81" s="22"/>
    </row>
    <row r="82" spans="1:1" ht="15.6" hidden="1" customHeight="1" x14ac:dyDescent="0.25">
      <c r="A82" s="22"/>
    </row>
    <row r="83" spans="1:1" ht="15.6" hidden="1" customHeight="1" x14ac:dyDescent="0.25">
      <c r="A83" s="22"/>
    </row>
    <row r="84" spans="1:1" ht="15.6" hidden="1" customHeight="1" x14ac:dyDescent="0.25">
      <c r="A84" s="22"/>
    </row>
    <row r="85" spans="1:1" ht="15.6" hidden="1" customHeight="1" x14ac:dyDescent="0.25">
      <c r="A85" s="22"/>
    </row>
    <row r="86" spans="1:1" ht="15.6" hidden="1" customHeight="1" x14ac:dyDescent="0.25">
      <c r="A86" s="22"/>
    </row>
    <row r="87" spans="1:1" ht="15.6" hidden="1" customHeight="1" x14ac:dyDescent="0.25">
      <c r="A87" s="22"/>
    </row>
    <row r="88" spans="1:1" ht="15.6" hidden="1" customHeight="1" x14ac:dyDescent="0.25">
      <c r="A88" s="22"/>
    </row>
    <row r="89" spans="1:1" ht="15.6" hidden="1" customHeight="1" x14ac:dyDescent="0.25">
      <c r="A89" s="22"/>
    </row>
    <row r="90" spans="1:1" ht="15.6" hidden="1" customHeight="1" x14ac:dyDescent="0.25">
      <c r="A90" s="22"/>
    </row>
    <row r="91" spans="1:1" ht="15.6" hidden="1" customHeight="1" x14ac:dyDescent="0.25">
      <c r="A91" s="22"/>
    </row>
    <row r="92" spans="1:1" ht="15.6" hidden="1" customHeight="1" x14ac:dyDescent="0.25">
      <c r="A92" s="22"/>
    </row>
    <row r="93" spans="1:1" ht="15.6" hidden="1" customHeight="1" x14ac:dyDescent="0.25">
      <c r="A93" s="22"/>
    </row>
    <row r="94" spans="1:1" ht="15.6" hidden="1" customHeight="1" x14ac:dyDescent="0.25">
      <c r="A94" s="22"/>
    </row>
    <row r="95" spans="1:1" ht="15.6" hidden="1" customHeight="1" x14ac:dyDescent="0.25">
      <c r="A95" s="22"/>
    </row>
    <row r="96" spans="1:1" ht="15.6" hidden="1" customHeight="1" x14ac:dyDescent="0.25">
      <c r="A96" s="22"/>
    </row>
    <row r="97" spans="1:1" ht="15.6" hidden="1" customHeight="1" x14ac:dyDescent="0.25">
      <c r="A97" s="22"/>
    </row>
    <row r="98" spans="1:1" ht="15.6" hidden="1" customHeight="1" x14ac:dyDescent="0.25">
      <c r="A98" s="22"/>
    </row>
    <row r="99" spans="1:1" ht="15.6" hidden="1" customHeight="1" x14ac:dyDescent="0.25">
      <c r="A99" s="22"/>
    </row>
    <row r="100" spans="1:1" ht="15.6" hidden="1" customHeight="1" x14ac:dyDescent="0.25">
      <c r="A100" s="22"/>
    </row>
    <row r="101" spans="1:1" ht="15.6" hidden="1" customHeight="1" x14ac:dyDescent="0.25">
      <c r="A101" s="22"/>
    </row>
    <row r="102" spans="1:1" ht="15.6" hidden="1" customHeight="1" x14ac:dyDescent="0.25">
      <c r="A102" s="22"/>
    </row>
    <row r="103" spans="1:1" ht="15.6" hidden="1" customHeight="1" x14ac:dyDescent="0.25">
      <c r="A103" s="22"/>
    </row>
    <row r="104" spans="1:1" ht="15.6" hidden="1" customHeight="1" x14ac:dyDescent="0.25">
      <c r="A104" s="22"/>
    </row>
    <row r="105" spans="1:1" ht="15.6" hidden="1" customHeight="1" x14ac:dyDescent="0.25">
      <c r="A105" s="22"/>
    </row>
    <row r="106" spans="1:1" ht="15.6" hidden="1" customHeight="1" x14ac:dyDescent="0.25">
      <c r="A106" s="22"/>
    </row>
    <row r="107" spans="1:1" ht="15.6" hidden="1" customHeight="1" x14ac:dyDescent="0.25">
      <c r="A107" s="22"/>
    </row>
    <row r="108" spans="1:1" ht="15.6" hidden="1" customHeight="1" x14ac:dyDescent="0.25">
      <c r="A108" s="22"/>
    </row>
    <row r="109" spans="1:1" ht="15.6" hidden="1" customHeight="1" x14ac:dyDescent="0.25">
      <c r="A109" s="22"/>
    </row>
    <row r="110" spans="1:1" ht="15.6" hidden="1" customHeight="1" x14ac:dyDescent="0.25">
      <c r="A110" s="22"/>
    </row>
    <row r="111" spans="1:1" ht="15.6" hidden="1" customHeight="1" x14ac:dyDescent="0.25">
      <c r="A111" s="22"/>
    </row>
    <row r="112" spans="1:1" ht="15.6" hidden="1" customHeight="1" x14ac:dyDescent="0.25">
      <c r="A112" s="22"/>
    </row>
    <row r="113" spans="1:1" ht="15.6" hidden="1" customHeight="1" x14ac:dyDescent="0.25">
      <c r="A113" s="22"/>
    </row>
    <row r="114" spans="1:1" ht="15.6" hidden="1" customHeight="1" x14ac:dyDescent="0.25">
      <c r="A114" s="22"/>
    </row>
    <row r="115" spans="1:1" ht="15.6" hidden="1" customHeight="1" x14ac:dyDescent="0.25">
      <c r="A115" s="22"/>
    </row>
    <row r="116" spans="1:1" ht="15.6" hidden="1" customHeight="1" x14ac:dyDescent="0.25">
      <c r="A116" s="22"/>
    </row>
    <row r="117" spans="1:1" ht="15.6" hidden="1" customHeight="1" x14ac:dyDescent="0.25">
      <c r="A117" s="22"/>
    </row>
    <row r="118" spans="1:1" ht="15.6" hidden="1" customHeight="1" x14ac:dyDescent="0.25">
      <c r="A118" s="22"/>
    </row>
    <row r="119" spans="1:1" ht="15.6" hidden="1" customHeight="1" x14ac:dyDescent="0.25">
      <c r="A119" s="22"/>
    </row>
    <row r="120" spans="1:1" ht="15.6" hidden="1" customHeight="1" x14ac:dyDescent="0.25">
      <c r="A120" s="22"/>
    </row>
    <row r="121" spans="1:1" ht="15.6" hidden="1" customHeight="1" x14ac:dyDescent="0.25">
      <c r="A121" s="22"/>
    </row>
    <row r="122" spans="1:1" ht="15.6" hidden="1" customHeight="1" x14ac:dyDescent="0.25">
      <c r="A122" s="22"/>
    </row>
    <row r="123" spans="1:1" ht="15.6" hidden="1" customHeight="1" x14ac:dyDescent="0.25">
      <c r="A123" s="22"/>
    </row>
    <row r="124" spans="1:1" ht="15.6" hidden="1" customHeight="1" x14ac:dyDescent="0.25">
      <c r="A124" s="22"/>
    </row>
    <row r="125" spans="1:1" ht="15.6" hidden="1" customHeight="1" x14ac:dyDescent="0.25">
      <c r="A125" s="22"/>
    </row>
    <row r="126" spans="1:1" ht="15.6" hidden="1" customHeight="1" x14ac:dyDescent="0.25">
      <c r="A126" s="22"/>
    </row>
    <row r="127" spans="1:1" ht="15.6" hidden="1" customHeight="1" x14ac:dyDescent="0.25">
      <c r="A127" s="22"/>
    </row>
    <row r="128" spans="1:1" ht="15.6" hidden="1" customHeight="1" x14ac:dyDescent="0.25">
      <c r="A128" s="22"/>
    </row>
    <row r="129" spans="1:1" ht="15.6" hidden="1" customHeight="1" x14ac:dyDescent="0.25">
      <c r="A129" s="22"/>
    </row>
    <row r="130" spans="1:1" ht="15.6" hidden="1" customHeight="1" x14ac:dyDescent="0.25">
      <c r="A130" s="22"/>
    </row>
    <row r="131" spans="1:1" ht="15.6" hidden="1" customHeight="1" x14ac:dyDescent="0.25">
      <c r="A131" s="22"/>
    </row>
    <row r="132" spans="1:1" ht="15.6" hidden="1" customHeight="1" x14ac:dyDescent="0.25">
      <c r="A132" s="22"/>
    </row>
    <row r="133" spans="1:1" ht="15.6" hidden="1" customHeight="1" x14ac:dyDescent="0.25">
      <c r="A133" s="22"/>
    </row>
    <row r="134" spans="1:1" ht="15.6" hidden="1" customHeight="1" x14ac:dyDescent="0.25">
      <c r="A134" s="22"/>
    </row>
    <row r="135" spans="1:1" ht="15.6" hidden="1" customHeight="1" x14ac:dyDescent="0.25">
      <c r="A135" s="22"/>
    </row>
    <row r="136" spans="1:1" ht="15.6" hidden="1" customHeight="1" x14ac:dyDescent="0.25">
      <c r="A136" s="22"/>
    </row>
    <row r="137" spans="1:1" ht="15.6" hidden="1" customHeight="1" x14ac:dyDescent="0.25">
      <c r="A137" s="22"/>
    </row>
    <row r="138" spans="1:1" ht="15.6" hidden="1" customHeight="1" x14ac:dyDescent="0.25">
      <c r="A138" s="22"/>
    </row>
    <row r="139" spans="1:1" ht="15.6" hidden="1" customHeight="1" x14ac:dyDescent="0.25">
      <c r="A139" s="22"/>
    </row>
    <row r="140" spans="1:1" ht="15.6" hidden="1" customHeight="1" x14ac:dyDescent="0.25">
      <c r="A140" s="22"/>
    </row>
    <row r="141" spans="1:1" ht="15.6" hidden="1" customHeight="1" x14ac:dyDescent="0.25">
      <c r="A141" s="22"/>
    </row>
    <row r="142" spans="1:1" ht="15.6" hidden="1" customHeight="1" x14ac:dyDescent="0.25">
      <c r="A142" s="22"/>
    </row>
    <row r="143" spans="1:1" ht="15.6" hidden="1" customHeight="1" x14ac:dyDescent="0.25">
      <c r="A143" s="22"/>
    </row>
    <row r="144" spans="1:1" ht="15.6" hidden="1" customHeight="1" x14ac:dyDescent="0.25">
      <c r="A144" s="22"/>
    </row>
    <row r="145" spans="1:1" ht="15.6" hidden="1" customHeight="1" x14ac:dyDescent="0.25">
      <c r="A145" s="22"/>
    </row>
    <row r="146" spans="1:1" ht="15.6" hidden="1" customHeight="1" x14ac:dyDescent="0.25">
      <c r="A146" s="22"/>
    </row>
    <row r="147" spans="1:1" ht="15.6" hidden="1" customHeight="1" x14ac:dyDescent="0.25">
      <c r="A147" s="22"/>
    </row>
    <row r="148" spans="1:1" ht="15.6" hidden="1" customHeight="1" x14ac:dyDescent="0.25">
      <c r="A148" s="22"/>
    </row>
    <row r="149" spans="1:1" ht="15.6" hidden="1" customHeight="1" x14ac:dyDescent="0.25">
      <c r="A149" s="22"/>
    </row>
    <row r="150" spans="1:1" ht="15.6" hidden="1" customHeight="1" x14ac:dyDescent="0.25">
      <c r="A150" s="22"/>
    </row>
    <row r="151" spans="1:1" ht="15.6" hidden="1" customHeight="1" x14ac:dyDescent="0.25">
      <c r="A151" s="22"/>
    </row>
    <row r="152" spans="1:1" ht="15.6" hidden="1" customHeight="1" x14ac:dyDescent="0.25">
      <c r="A152" s="22"/>
    </row>
    <row r="153" spans="1:1" ht="15.6" hidden="1" customHeight="1" x14ac:dyDescent="0.25">
      <c r="A153" s="22"/>
    </row>
    <row r="154" spans="1:1" ht="15.6" hidden="1" customHeight="1" x14ac:dyDescent="0.25">
      <c r="A154" s="22"/>
    </row>
    <row r="155" spans="1:1" ht="15.6" hidden="1" customHeight="1" x14ac:dyDescent="0.25">
      <c r="A155" s="22"/>
    </row>
    <row r="156" spans="1:1" ht="15.6" hidden="1" customHeight="1" x14ac:dyDescent="0.25">
      <c r="A156" s="22"/>
    </row>
    <row r="157" spans="1:1" ht="15.6" hidden="1" customHeight="1" x14ac:dyDescent="0.25">
      <c r="A157" s="22"/>
    </row>
    <row r="158" spans="1:1" ht="15.6" hidden="1" customHeight="1" x14ac:dyDescent="0.25">
      <c r="A158" s="22"/>
    </row>
    <row r="159" spans="1:1" ht="15.6" hidden="1" customHeight="1" x14ac:dyDescent="0.25">
      <c r="A159" s="22"/>
    </row>
    <row r="160" spans="1:1" ht="15.6" hidden="1" customHeight="1" x14ac:dyDescent="0.25">
      <c r="A160" s="22"/>
    </row>
    <row r="161" spans="1:1" ht="15.6" hidden="1" customHeight="1" x14ac:dyDescent="0.25">
      <c r="A161" s="22"/>
    </row>
    <row r="162" spans="1:1" ht="15.6" hidden="1" customHeight="1" x14ac:dyDescent="0.25">
      <c r="A162" s="22"/>
    </row>
    <row r="163" spans="1:1" ht="15.6" hidden="1" customHeight="1" x14ac:dyDescent="0.25">
      <c r="A163" s="22"/>
    </row>
    <row r="164" spans="1:1" ht="15.6" hidden="1" customHeight="1" x14ac:dyDescent="0.25">
      <c r="A164" s="22"/>
    </row>
    <row r="165" spans="1:1" ht="15.6" hidden="1" customHeight="1" x14ac:dyDescent="0.25">
      <c r="A165" s="22"/>
    </row>
    <row r="166" spans="1:1" ht="15.6" hidden="1" customHeight="1" x14ac:dyDescent="0.25">
      <c r="A166" s="22"/>
    </row>
    <row r="167" spans="1:1" ht="15.6" hidden="1" customHeight="1" x14ac:dyDescent="0.25">
      <c r="A167" s="22"/>
    </row>
    <row r="168" spans="1:1" ht="15.6" hidden="1" customHeight="1" x14ac:dyDescent="0.25">
      <c r="A168" s="22"/>
    </row>
    <row r="169" spans="1:1" ht="15.6" hidden="1" customHeight="1" x14ac:dyDescent="0.25">
      <c r="A169" s="22"/>
    </row>
    <row r="170" spans="1:1" ht="15.6" hidden="1" customHeight="1" x14ac:dyDescent="0.25">
      <c r="A170" s="22"/>
    </row>
    <row r="171" spans="1:1" ht="15.6" hidden="1" customHeight="1" x14ac:dyDescent="0.25">
      <c r="A171" s="22"/>
    </row>
    <row r="172" spans="1:1" ht="15.6" hidden="1" customHeight="1" x14ac:dyDescent="0.25">
      <c r="A172" s="22"/>
    </row>
    <row r="173" spans="1:1" ht="15.6" hidden="1" customHeight="1" x14ac:dyDescent="0.25">
      <c r="A173" s="22"/>
    </row>
    <row r="174" spans="1:1" ht="15.6" hidden="1" customHeight="1" x14ac:dyDescent="0.25">
      <c r="A174" s="22"/>
    </row>
    <row r="175" spans="1:1" ht="15.6" hidden="1" customHeight="1" x14ac:dyDescent="0.25">
      <c r="A175" s="22"/>
    </row>
    <row r="176" spans="1:1" ht="15.6" hidden="1" customHeight="1" x14ac:dyDescent="0.25">
      <c r="A176" s="22"/>
    </row>
    <row r="177" spans="1:1" ht="15.6" hidden="1" customHeight="1" x14ac:dyDescent="0.25">
      <c r="A177" s="22"/>
    </row>
    <row r="178" spans="1:1" ht="15.6" hidden="1" customHeight="1" x14ac:dyDescent="0.25">
      <c r="A178" s="22"/>
    </row>
    <row r="179" spans="1:1" ht="15.6" hidden="1" customHeight="1" x14ac:dyDescent="0.25">
      <c r="A179" s="22"/>
    </row>
    <row r="180" spans="1:1" ht="15.6" hidden="1" customHeight="1" x14ac:dyDescent="0.25">
      <c r="A180" s="22"/>
    </row>
    <row r="181" spans="1:1" ht="15.6" hidden="1" customHeight="1" x14ac:dyDescent="0.25">
      <c r="A181" s="22"/>
    </row>
    <row r="182" spans="1:1" ht="15.6" hidden="1" customHeight="1" x14ac:dyDescent="0.25">
      <c r="A182" s="22"/>
    </row>
    <row r="183" spans="1:1" ht="15.6" hidden="1" customHeight="1" x14ac:dyDescent="0.25">
      <c r="A183" s="22"/>
    </row>
    <row r="184" spans="1:1" ht="15.6" hidden="1" customHeight="1" x14ac:dyDescent="0.25">
      <c r="A184" s="22"/>
    </row>
    <row r="185" spans="1:1" ht="15.6" hidden="1" customHeight="1" x14ac:dyDescent="0.25">
      <c r="A185" s="22"/>
    </row>
    <row r="186" spans="1:1" ht="15.6" hidden="1" customHeight="1" x14ac:dyDescent="0.25">
      <c r="A186" s="22"/>
    </row>
    <row r="187" spans="1:1" ht="15.6" hidden="1" customHeight="1" x14ac:dyDescent="0.25">
      <c r="A187" s="22"/>
    </row>
    <row r="188" spans="1:1" ht="15.6" hidden="1" customHeight="1" x14ac:dyDescent="0.25">
      <c r="A188" s="22"/>
    </row>
    <row r="189" spans="1:1" ht="15.6" hidden="1" customHeight="1" x14ac:dyDescent="0.25">
      <c r="A189" s="22"/>
    </row>
    <row r="190" spans="1:1" ht="15.6" hidden="1" customHeight="1" x14ac:dyDescent="0.25">
      <c r="A190" s="22"/>
    </row>
    <row r="191" spans="1:1" ht="15.6" hidden="1" customHeight="1" x14ac:dyDescent="0.25">
      <c r="A191" s="22"/>
    </row>
    <row r="192" spans="1:1" ht="15.6" hidden="1" customHeight="1" x14ac:dyDescent="0.25">
      <c r="A192" s="22"/>
    </row>
    <row r="193" spans="1:1" ht="15.6" hidden="1" customHeight="1" x14ac:dyDescent="0.25">
      <c r="A193" s="22"/>
    </row>
    <row r="194" spans="1:1" ht="15.6" hidden="1" customHeight="1" x14ac:dyDescent="0.25">
      <c r="A194" s="22"/>
    </row>
    <row r="195" spans="1:1" ht="15.6" hidden="1" customHeight="1" x14ac:dyDescent="0.25">
      <c r="A195" s="22"/>
    </row>
    <row r="196" spans="1:1" ht="15.6" hidden="1" customHeight="1" x14ac:dyDescent="0.25">
      <c r="A196" s="22"/>
    </row>
    <row r="197" spans="1:1" ht="15.6" hidden="1" customHeight="1" x14ac:dyDescent="0.25">
      <c r="A197" s="22"/>
    </row>
    <row r="198" spans="1:1" ht="15.6" hidden="1" customHeight="1" x14ac:dyDescent="0.25">
      <c r="A198" s="22"/>
    </row>
    <row r="199" spans="1:1" ht="15.6" hidden="1" customHeight="1" x14ac:dyDescent="0.25">
      <c r="A199" s="22"/>
    </row>
    <row r="200" spans="1:1" ht="15.6" hidden="1" customHeight="1" x14ac:dyDescent="0.25">
      <c r="A200" s="22"/>
    </row>
    <row r="201" spans="1:1" ht="15.6" hidden="1" customHeight="1" x14ac:dyDescent="0.25">
      <c r="A201" s="22"/>
    </row>
    <row r="202" spans="1:1" ht="15.6" hidden="1" customHeight="1" x14ac:dyDescent="0.25">
      <c r="A202" s="22"/>
    </row>
    <row r="203" spans="1:1" ht="15.6" hidden="1" customHeight="1" x14ac:dyDescent="0.25">
      <c r="A203" s="22"/>
    </row>
    <row r="204" spans="1:1" ht="15.6" hidden="1" customHeight="1" x14ac:dyDescent="0.25">
      <c r="A204" s="22"/>
    </row>
    <row r="205" spans="1:1" ht="15.6" hidden="1" customHeight="1" x14ac:dyDescent="0.25">
      <c r="A205" s="22"/>
    </row>
    <row r="206" spans="1:1" ht="15.6" hidden="1" customHeight="1" x14ac:dyDescent="0.25">
      <c r="A206" s="22"/>
    </row>
    <row r="207" spans="1:1" ht="15.6" hidden="1" customHeight="1" x14ac:dyDescent="0.25">
      <c r="A207" s="22"/>
    </row>
    <row r="208" spans="1:1" ht="15.6" hidden="1" customHeight="1" x14ac:dyDescent="0.25">
      <c r="A208" s="22"/>
    </row>
    <row r="209" spans="1:1" ht="15.6" hidden="1" customHeight="1" x14ac:dyDescent="0.25">
      <c r="A209" s="22"/>
    </row>
    <row r="210" spans="1:1" ht="15.6" hidden="1" customHeight="1" x14ac:dyDescent="0.25">
      <c r="A210" s="22"/>
    </row>
    <row r="211" spans="1:1" ht="15.6" hidden="1" customHeight="1" x14ac:dyDescent="0.25">
      <c r="A211" s="22"/>
    </row>
    <row r="212" spans="1:1" ht="15.6" hidden="1" customHeight="1" x14ac:dyDescent="0.25">
      <c r="A212" s="22"/>
    </row>
    <row r="213" spans="1:1" ht="15.6" hidden="1" customHeight="1" x14ac:dyDescent="0.25">
      <c r="A213" s="22"/>
    </row>
    <row r="214" spans="1:1" ht="15.6" hidden="1" customHeight="1" x14ac:dyDescent="0.25">
      <c r="A214" s="22"/>
    </row>
    <row r="215" spans="1:1" ht="15.6" hidden="1" customHeight="1" x14ac:dyDescent="0.25">
      <c r="A215" s="22"/>
    </row>
    <row r="216" spans="1:1" ht="15.6" hidden="1" customHeight="1" x14ac:dyDescent="0.25">
      <c r="A216" s="22"/>
    </row>
    <row r="217" spans="1:1" ht="15.6" hidden="1" customHeight="1" x14ac:dyDescent="0.25">
      <c r="A217" s="22"/>
    </row>
    <row r="218" spans="1:1" ht="15.6" hidden="1" customHeight="1" x14ac:dyDescent="0.25">
      <c r="A218" s="22"/>
    </row>
    <row r="219" spans="1:1" ht="15.6" hidden="1" customHeight="1" x14ac:dyDescent="0.25">
      <c r="A219" s="22"/>
    </row>
    <row r="220" spans="1:1" ht="15.6" hidden="1" customHeight="1" x14ac:dyDescent="0.25">
      <c r="A220" s="22"/>
    </row>
    <row r="221" spans="1:1" ht="15.6" hidden="1" customHeight="1" x14ac:dyDescent="0.25">
      <c r="A221" s="22"/>
    </row>
    <row r="222" spans="1:1" ht="15.6" hidden="1" customHeight="1" x14ac:dyDescent="0.25">
      <c r="A222" s="22"/>
    </row>
    <row r="223" spans="1:1" ht="15.6" hidden="1" customHeight="1" x14ac:dyDescent="0.25">
      <c r="A223" s="22"/>
    </row>
    <row r="224" spans="1:1" ht="15.6" hidden="1" customHeight="1" x14ac:dyDescent="0.25">
      <c r="A224" s="22"/>
    </row>
    <row r="225" spans="1:1" ht="15.6" hidden="1" customHeight="1" x14ac:dyDescent="0.25">
      <c r="A225" s="22"/>
    </row>
    <row r="226" spans="1:1" ht="15.6" hidden="1" customHeight="1" x14ac:dyDescent="0.25">
      <c r="A226" s="22"/>
    </row>
    <row r="227" spans="1:1" ht="15.6" hidden="1" customHeight="1" x14ac:dyDescent="0.25">
      <c r="A227" s="22"/>
    </row>
    <row r="228" spans="1:1" ht="15.6" hidden="1" customHeight="1" x14ac:dyDescent="0.25">
      <c r="A228" s="22"/>
    </row>
    <row r="229" spans="1:1" ht="15.6" hidden="1" customHeight="1" x14ac:dyDescent="0.25">
      <c r="A229" s="22"/>
    </row>
    <row r="230" spans="1:1" ht="15.6" hidden="1" customHeight="1" x14ac:dyDescent="0.25">
      <c r="A230" s="22"/>
    </row>
    <row r="231" spans="1:1" ht="15.6" hidden="1" customHeight="1" x14ac:dyDescent="0.25">
      <c r="A231" s="22"/>
    </row>
    <row r="232" spans="1:1" ht="15.6" hidden="1" customHeight="1" x14ac:dyDescent="0.25">
      <c r="A232" s="22"/>
    </row>
    <row r="233" spans="1:1" ht="15.6" hidden="1" customHeight="1" x14ac:dyDescent="0.25">
      <c r="A233" s="22"/>
    </row>
    <row r="234" spans="1:1" ht="15.6" hidden="1" customHeight="1" x14ac:dyDescent="0.25">
      <c r="A234" s="22"/>
    </row>
    <row r="235" spans="1:1" ht="15.6" hidden="1" customHeight="1" x14ac:dyDescent="0.25">
      <c r="A235" s="22"/>
    </row>
    <row r="236" spans="1:1" ht="15.6" hidden="1" customHeight="1" x14ac:dyDescent="0.25">
      <c r="A236" s="22"/>
    </row>
    <row r="237" spans="1:1" ht="15.6" hidden="1" customHeight="1" x14ac:dyDescent="0.25">
      <c r="A237" s="22"/>
    </row>
    <row r="238" spans="1:1" ht="15.6" hidden="1" customHeight="1" x14ac:dyDescent="0.25">
      <c r="A238" s="22"/>
    </row>
    <row r="239" spans="1:1" ht="15.6" hidden="1" customHeight="1" x14ac:dyDescent="0.25">
      <c r="A239" s="22"/>
    </row>
    <row r="240" spans="1:1" ht="15.6" hidden="1" customHeight="1" x14ac:dyDescent="0.25">
      <c r="A240" s="22"/>
    </row>
    <row r="241" spans="1:1" ht="15.6" hidden="1" customHeight="1" x14ac:dyDescent="0.25">
      <c r="A241" s="22"/>
    </row>
    <row r="242" spans="1:1" ht="15.6" hidden="1" customHeight="1" x14ac:dyDescent="0.25">
      <c r="A242" s="22"/>
    </row>
    <row r="243" spans="1:1" ht="15.6" hidden="1" customHeight="1" x14ac:dyDescent="0.25">
      <c r="A243" s="22"/>
    </row>
    <row r="244" spans="1:1" ht="15.6" hidden="1" customHeight="1" x14ac:dyDescent="0.25">
      <c r="A244" s="22"/>
    </row>
    <row r="245" spans="1:1" ht="15.6" hidden="1" customHeight="1" x14ac:dyDescent="0.25">
      <c r="A245" s="22"/>
    </row>
    <row r="246" spans="1:1" ht="15.6" hidden="1" customHeight="1" x14ac:dyDescent="0.25">
      <c r="A246" s="22"/>
    </row>
    <row r="247" spans="1:1" ht="15.6" hidden="1" customHeight="1" x14ac:dyDescent="0.25">
      <c r="A247" s="22"/>
    </row>
    <row r="248" spans="1:1" ht="15.6" hidden="1" customHeight="1" x14ac:dyDescent="0.25">
      <c r="A248" s="22"/>
    </row>
    <row r="249" spans="1:1" ht="15.6" hidden="1" customHeight="1" x14ac:dyDescent="0.25">
      <c r="A249" s="22"/>
    </row>
    <row r="250" spans="1:1" ht="15.6" hidden="1" customHeight="1" x14ac:dyDescent="0.25">
      <c r="A250" s="22"/>
    </row>
    <row r="251" spans="1:1" ht="15.6" hidden="1" customHeight="1" x14ac:dyDescent="0.25">
      <c r="A251" s="22"/>
    </row>
    <row r="252" spans="1:1" ht="15.6" hidden="1" customHeight="1" x14ac:dyDescent="0.25">
      <c r="A252" s="22"/>
    </row>
    <row r="253" spans="1:1" ht="15.6" hidden="1" customHeight="1" x14ac:dyDescent="0.25">
      <c r="A253" s="22"/>
    </row>
    <row r="254" spans="1:1" ht="15.6" hidden="1" customHeight="1" x14ac:dyDescent="0.25">
      <c r="A254" s="22"/>
    </row>
    <row r="255" spans="1:1" ht="15.6" hidden="1" customHeight="1" x14ac:dyDescent="0.25">
      <c r="A255" s="22"/>
    </row>
    <row r="256" spans="1:1" ht="15.6" hidden="1" customHeight="1" x14ac:dyDescent="0.25">
      <c r="A256" s="22"/>
    </row>
    <row r="257" spans="1:1" ht="15.6" hidden="1" customHeight="1" x14ac:dyDescent="0.25">
      <c r="A257" s="22"/>
    </row>
    <row r="258" spans="1:1" ht="15.6" hidden="1" customHeight="1" x14ac:dyDescent="0.25">
      <c r="A258" s="22"/>
    </row>
    <row r="259" spans="1:1" ht="15.6" hidden="1" customHeight="1" x14ac:dyDescent="0.25">
      <c r="A259" s="22"/>
    </row>
    <row r="260" spans="1:1" ht="15.6" hidden="1" customHeight="1" x14ac:dyDescent="0.25">
      <c r="A260" s="22"/>
    </row>
    <row r="261" spans="1:1" ht="15.6" hidden="1" customHeight="1" x14ac:dyDescent="0.25"/>
    <row r="262" spans="1:1" ht="15.6" hidden="1" customHeight="1" x14ac:dyDescent="0.25"/>
    <row r="263" spans="1:1" ht="15.6" hidden="1" customHeight="1" x14ac:dyDescent="0.25"/>
    <row r="264" spans="1:1" ht="15.6" hidden="1" customHeight="1" x14ac:dyDescent="0.25"/>
    <row r="265" spans="1:1" ht="15.6" hidden="1" customHeight="1" x14ac:dyDescent="0.25"/>
    <row r="266" spans="1:1" ht="15.6" hidden="1" customHeight="1" x14ac:dyDescent="0.25"/>
    <row r="267" spans="1:1" ht="15.6" hidden="1" customHeight="1" x14ac:dyDescent="0.25"/>
    <row r="268" spans="1:1" ht="15.6" hidden="1" customHeight="1" x14ac:dyDescent="0.25"/>
    <row r="269" spans="1:1" ht="15.6" hidden="1" customHeight="1" x14ac:dyDescent="0.25"/>
    <row r="270" spans="1:1" ht="15.6" hidden="1" customHeight="1" x14ac:dyDescent="0.25"/>
    <row r="271" spans="1:1" ht="15.6" hidden="1" customHeight="1" x14ac:dyDescent="0.25"/>
    <row r="272" spans="1:1" ht="15.6" hidden="1" customHeight="1" x14ac:dyDescent="0.25"/>
    <row r="273" ht="15.6" hidden="1" customHeight="1" x14ac:dyDescent="0.25"/>
    <row r="274" ht="15.6" hidden="1" customHeight="1" x14ac:dyDescent="0.25"/>
    <row r="275" ht="15.6" hidden="1" customHeight="1" x14ac:dyDescent="0.25"/>
    <row r="276" ht="15.6" hidden="1" customHeight="1" x14ac:dyDescent="0.25"/>
    <row r="277" ht="15.6" hidden="1" customHeight="1" x14ac:dyDescent="0.25"/>
    <row r="278" ht="15.6" hidden="1" customHeight="1" x14ac:dyDescent="0.25"/>
    <row r="279" ht="15.6" hidden="1" customHeight="1" x14ac:dyDescent="0.25"/>
    <row r="280" ht="15.6" hidden="1" customHeight="1" x14ac:dyDescent="0.25"/>
    <row r="281" ht="15.6" hidden="1" customHeight="1" x14ac:dyDescent="0.25"/>
    <row r="282" ht="15.6" hidden="1" customHeight="1" x14ac:dyDescent="0.25"/>
    <row r="283" ht="15.6" hidden="1" customHeight="1" x14ac:dyDescent="0.25"/>
    <row r="284" ht="15.6" hidden="1" customHeight="1" x14ac:dyDescent="0.25"/>
    <row r="285" ht="15.6" hidden="1" customHeight="1" x14ac:dyDescent="0.25"/>
    <row r="286" ht="15.6" hidden="1" customHeight="1" x14ac:dyDescent="0.25"/>
    <row r="287" ht="15.6" hidden="1" customHeight="1" x14ac:dyDescent="0.25"/>
    <row r="288" ht="15.6" hidden="1" customHeight="1" x14ac:dyDescent="0.25"/>
    <row r="289" ht="15.6" hidden="1" customHeight="1" x14ac:dyDescent="0.25"/>
    <row r="290" ht="15.6" hidden="1" customHeight="1" x14ac:dyDescent="0.25"/>
    <row r="291" ht="15.6" hidden="1" customHeight="1" x14ac:dyDescent="0.25"/>
    <row r="292" ht="15.6" hidden="1" customHeight="1" x14ac:dyDescent="0.25"/>
    <row r="293" ht="15.6" hidden="1" customHeight="1" x14ac:dyDescent="0.25"/>
    <row r="294" ht="15.6" hidden="1" customHeight="1" x14ac:dyDescent="0.25"/>
    <row r="295" ht="15.6" hidden="1" customHeight="1" x14ac:dyDescent="0.25"/>
    <row r="296" ht="15.6" hidden="1" customHeight="1" x14ac:dyDescent="0.25"/>
    <row r="297" ht="15.6" hidden="1" customHeight="1" x14ac:dyDescent="0.25"/>
    <row r="298" ht="15.6" hidden="1" customHeight="1" x14ac:dyDescent="0.25"/>
    <row r="299" ht="15.6" hidden="1" customHeight="1" x14ac:dyDescent="0.25"/>
    <row r="300" ht="15.6" hidden="1" customHeight="1" x14ac:dyDescent="0.25"/>
    <row r="301" ht="15.6" hidden="1" customHeight="1" x14ac:dyDescent="0.25"/>
    <row r="302" ht="15.6" hidden="1" customHeight="1" x14ac:dyDescent="0.25"/>
    <row r="303" ht="15.6" hidden="1" customHeight="1" x14ac:dyDescent="0.25"/>
    <row r="304" ht="15.6" hidden="1" customHeight="1" x14ac:dyDescent="0.25"/>
    <row r="305" ht="15.6" hidden="1" customHeight="1" x14ac:dyDescent="0.25"/>
    <row r="306" ht="15.6" hidden="1" customHeight="1" x14ac:dyDescent="0.25"/>
    <row r="307" ht="15.6" hidden="1" customHeight="1" x14ac:dyDescent="0.25"/>
    <row r="308" ht="15.6" hidden="1" customHeight="1" x14ac:dyDescent="0.25"/>
    <row r="309" ht="15.6" hidden="1" customHeight="1" x14ac:dyDescent="0.25"/>
    <row r="310" ht="15.6" hidden="1" customHeight="1" x14ac:dyDescent="0.25"/>
    <row r="311" ht="15.6" hidden="1" customHeight="1" x14ac:dyDescent="0.25"/>
    <row r="312" ht="15.6" hidden="1" customHeight="1" x14ac:dyDescent="0.25"/>
    <row r="313" ht="15.6" hidden="1" customHeight="1" x14ac:dyDescent="0.25"/>
    <row r="314" ht="15.6" hidden="1" customHeight="1" x14ac:dyDescent="0.25"/>
    <row r="315" ht="15.6" hidden="1" customHeight="1" x14ac:dyDescent="0.25"/>
    <row r="316" ht="15.6" hidden="1" customHeight="1" x14ac:dyDescent="0.25"/>
    <row r="317" ht="15.6" hidden="1" customHeight="1" x14ac:dyDescent="0.25"/>
    <row r="318" ht="15.6" hidden="1" customHeight="1" x14ac:dyDescent="0.25"/>
    <row r="319" ht="15.6" hidden="1" customHeight="1" x14ac:dyDescent="0.25"/>
    <row r="320" ht="15.6" hidden="1" customHeight="1" x14ac:dyDescent="0.25"/>
    <row r="321" ht="15.6" hidden="1" customHeight="1" x14ac:dyDescent="0.25"/>
    <row r="322" ht="15.6" hidden="1" customHeight="1" x14ac:dyDescent="0.25"/>
    <row r="323" ht="15.6" hidden="1" customHeight="1" x14ac:dyDescent="0.25"/>
    <row r="324" ht="15.6" hidden="1" customHeight="1" x14ac:dyDescent="0.25"/>
    <row r="325" ht="15.6" hidden="1" customHeight="1" x14ac:dyDescent="0.25"/>
    <row r="326" ht="15.6" hidden="1" customHeight="1" x14ac:dyDescent="0.25"/>
    <row r="327" ht="15.6" hidden="1" customHeight="1" x14ac:dyDescent="0.25"/>
    <row r="328" ht="15.6" hidden="1" customHeight="1" x14ac:dyDescent="0.25"/>
    <row r="329" ht="15.6" hidden="1" customHeight="1" x14ac:dyDescent="0.25"/>
    <row r="330" ht="15.6" hidden="1" customHeight="1" x14ac:dyDescent="0.25"/>
    <row r="331" ht="15.6" hidden="1" customHeight="1" x14ac:dyDescent="0.25"/>
    <row r="332" ht="15.6" hidden="1" customHeight="1" x14ac:dyDescent="0.25"/>
    <row r="333" ht="15.6" hidden="1" customHeight="1" x14ac:dyDescent="0.25"/>
    <row r="334" ht="15.6" hidden="1" customHeight="1" x14ac:dyDescent="0.25"/>
    <row r="335" ht="15.6" hidden="1" customHeight="1" x14ac:dyDescent="0.25"/>
    <row r="336" ht="15.6" hidden="1" customHeight="1" x14ac:dyDescent="0.25"/>
    <row r="337" ht="15.6" hidden="1" customHeight="1" x14ac:dyDescent="0.25"/>
    <row r="338" ht="15.6" hidden="1" customHeight="1" x14ac:dyDescent="0.25"/>
    <row r="339" ht="15.6" hidden="1" customHeight="1" x14ac:dyDescent="0.25"/>
    <row r="340" ht="15.6" hidden="1" customHeight="1" x14ac:dyDescent="0.25"/>
    <row r="341" ht="15.6" hidden="1" customHeight="1" x14ac:dyDescent="0.25"/>
    <row r="342" ht="15.6" hidden="1" customHeight="1" x14ac:dyDescent="0.25"/>
    <row r="343" ht="15.6" hidden="1" customHeight="1" x14ac:dyDescent="0.25"/>
    <row r="344" ht="15.6" hidden="1" customHeight="1" x14ac:dyDescent="0.25"/>
    <row r="345" ht="15.6" hidden="1" customHeight="1" x14ac:dyDescent="0.25"/>
    <row r="346" ht="15.6" hidden="1" customHeight="1" x14ac:dyDescent="0.25"/>
    <row r="347" ht="15.6" hidden="1" customHeight="1" x14ac:dyDescent="0.25"/>
    <row r="348" ht="15.6" hidden="1" customHeight="1" x14ac:dyDescent="0.25"/>
    <row r="349" ht="15.6" hidden="1" customHeight="1" x14ac:dyDescent="0.25"/>
    <row r="350" ht="15.6" hidden="1" customHeight="1" x14ac:dyDescent="0.25"/>
    <row r="351" ht="15.6" hidden="1" customHeight="1" x14ac:dyDescent="0.25"/>
    <row r="352" ht="15.6" hidden="1" customHeight="1" x14ac:dyDescent="0.25"/>
    <row r="353" ht="15.6" hidden="1" customHeight="1" x14ac:dyDescent="0.25"/>
    <row r="354" ht="15.6" hidden="1" customHeight="1" x14ac:dyDescent="0.25"/>
    <row r="355" ht="15.6" hidden="1" customHeight="1" x14ac:dyDescent="0.25"/>
    <row r="356" ht="15.6" hidden="1" customHeight="1" x14ac:dyDescent="0.25"/>
    <row r="357" ht="15.6" hidden="1" customHeight="1" x14ac:dyDescent="0.25"/>
    <row r="358" ht="15.6" hidden="1" customHeight="1" x14ac:dyDescent="0.25"/>
    <row r="359" ht="15.6" hidden="1" customHeight="1" x14ac:dyDescent="0.25"/>
    <row r="360" ht="15.6" hidden="1" customHeight="1" x14ac:dyDescent="0.25"/>
    <row r="361" ht="15.6" hidden="1" customHeight="1" x14ac:dyDescent="0.25"/>
    <row r="362" ht="15.6" hidden="1" customHeight="1" x14ac:dyDescent="0.25"/>
    <row r="363" ht="15.6" hidden="1" customHeight="1" x14ac:dyDescent="0.25"/>
    <row r="364" ht="15.6" hidden="1" customHeight="1" x14ac:dyDescent="0.25"/>
    <row r="365" ht="15.6" hidden="1" customHeight="1" x14ac:dyDescent="0.25"/>
    <row r="366" ht="15.6" hidden="1" customHeight="1" x14ac:dyDescent="0.25"/>
    <row r="367" ht="15.6" hidden="1" customHeight="1" x14ac:dyDescent="0.25"/>
    <row r="368" ht="15.6" hidden="1" customHeight="1" x14ac:dyDescent="0.25"/>
    <row r="369" ht="15.6" hidden="1" customHeight="1" x14ac:dyDescent="0.25"/>
    <row r="370" ht="15.6" hidden="1" customHeight="1" x14ac:dyDescent="0.25"/>
    <row r="371" ht="15.6" hidden="1" customHeight="1" x14ac:dyDescent="0.25"/>
    <row r="372" ht="15.6" hidden="1" customHeight="1" x14ac:dyDescent="0.25"/>
    <row r="373" ht="15.6" hidden="1" customHeight="1" x14ac:dyDescent="0.25"/>
    <row r="374" ht="15.6" hidden="1" customHeight="1" x14ac:dyDescent="0.25"/>
    <row r="375" ht="15.6" hidden="1" customHeight="1" x14ac:dyDescent="0.25"/>
    <row r="376" ht="15.6" hidden="1" customHeight="1" x14ac:dyDescent="0.25"/>
    <row r="377" ht="15.6" hidden="1" customHeight="1" x14ac:dyDescent="0.25"/>
    <row r="378" ht="15.6" hidden="1" customHeight="1" x14ac:dyDescent="0.25"/>
    <row r="379" ht="15.6" hidden="1" customHeight="1" x14ac:dyDescent="0.25"/>
    <row r="380" ht="15.6" hidden="1" customHeight="1" x14ac:dyDescent="0.25"/>
    <row r="381" ht="15.6" hidden="1" customHeight="1" x14ac:dyDescent="0.25"/>
    <row r="382" ht="15.6" hidden="1" customHeight="1" x14ac:dyDescent="0.25"/>
    <row r="383" ht="15.6" hidden="1" customHeight="1" x14ac:dyDescent="0.25"/>
    <row r="384" ht="15.6" hidden="1" customHeight="1" x14ac:dyDescent="0.25"/>
    <row r="385" ht="15.6" hidden="1" customHeight="1" x14ac:dyDescent="0.25"/>
    <row r="386" ht="15.6" hidden="1" customHeight="1" x14ac:dyDescent="0.25"/>
    <row r="387" ht="15.6" hidden="1" customHeight="1" x14ac:dyDescent="0.25"/>
    <row r="388" ht="15.6" hidden="1" customHeight="1" x14ac:dyDescent="0.25"/>
    <row r="389" ht="15.6" hidden="1" customHeight="1" x14ac:dyDescent="0.25"/>
    <row r="390" ht="15.6" hidden="1" customHeight="1" x14ac:dyDescent="0.25"/>
    <row r="391" ht="15.6" hidden="1" customHeight="1" x14ac:dyDescent="0.25"/>
    <row r="392" ht="15.6" hidden="1" customHeight="1" x14ac:dyDescent="0.25"/>
    <row r="393" ht="15.6" hidden="1" customHeight="1" x14ac:dyDescent="0.25"/>
    <row r="394" ht="15.6" hidden="1" customHeight="1" x14ac:dyDescent="0.25"/>
    <row r="395" ht="15.6" hidden="1" customHeight="1" x14ac:dyDescent="0.25"/>
    <row r="396" ht="15.6" hidden="1" customHeight="1" x14ac:dyDescent="0.25"/>
    <row r="397" ht="15.6" hidden="1" customHeight="1" x14ac:dyDescent="0.25"/>
    <row r="398" ht="15.6" hidden="1" customHeight="1" x14ac:dyDescent="0.25"/>
    <row r="399" ht="15.6" hidden="1" customHeight="1" x14ac:dyDescent="0.25"/>
    <row r="400" ht="15.6" hidden="1" customHeight="1" x14ac:dyDescent="0.25"/>
    <row r="401" ht="15.6" hidden="1" customHeight="1" x14ac:dyDescent="0.25"/>
    <row r="402" ht="15.6" hidden="1" customHeight="1" x14ac:dyDescent="0.25"/>
    <row r="403" ht="15.6" hidden="1" customHeight="1" x14ac:dyDescent="0.25"/>
    <row r="404" ht="15.6" hidden="1" customHeight="1" x14ac:dyDescent="0.25"/>
    <row r="405" ht="15.6" hidden="1" customHeight="1" x14ac:dyDescent="0.25"/>
    <row r="406" ht="15.6" hidden="1" customHeight="1" x14ac:dyDescent="0.25"/>
    <row r="407" ht="15.6" hidden="1" customHeight="1" x14ac:dyDescent="0.25"/>
    <row r="408" ht="15.6" hidden="1" customHeight="1" x14ac:dyDescent="0.25"/>
    <row r="409" ht="15.6" hidden="1" customHeight="1" x14ac:dyDescent="0.25"/>
    <row r="410" ht="15.6" hidden="1" customHeight="1" x14ac:dyDescent="0.25"/>
    <row r="411" ht="15.6" hidden="1" customHeight="1" x14ac:dyDescent="0.25"/>
    <row r="412" ht="15.6" hidden="1" customHeight="1" x14ac:dyDescent="0.25"/>
    <row r="413" ht="15.6" hidden="1" customHeight="1" x14ac:dyDescent="0.25"/>
    <row r="414" ht="15.6" hidden="1" customHeight="1" x14ac:dyDescent="0.25"/>
    <row r="415" ht="15.6" hidden="1" customHeight="1" x14ac:dyDescent="0.25"/>
    <row r="416" ht="15.6" hidden="1" customHeight="1" x14ac:dyDescent="0.25"/>
    <row r="417" ht="15.6" hidden="1" customHeight="1" x14ac:dyDescent="0.25"/>
    <row r="418" ht="15.6" hidden="1" customHeight="1" x14ac:dyDescent="0.25"/>
    <row r="419" ht="15.6" hidden="1" customHeight="1" x14ac:dyDescent="0.25"/>
    <row r="420" ht="15.6" hidden="1" customHeight="1" x14ac:dyDescent="0.25"/>
    <row r="421" ht="15.6" hidden="1" customHeight="1" x14ac:dyDescent="0.25"/>
    <row r="422" ht="15.6" hidden="1" customHeight="1" x14ac:dyDescent="0.25"/>
    <row r="423" ht="15.6" hidden="1" customHeight="1" x14ac:dyDescent="0.25"/>
    <row r="424" ht="15.6" hidden="1" customHeight="1" x14ac:dyDescent="0.25"/>
    <row r="425" ht="15.6" hidden="1" customHeight="1" x14ac:dyDescent="0.25"/>
    <row r="426" ht="15.6" hidden="1" customHeight="1" x14ac:dyDescent="0.25"/>
    <row r="427" ht="15.6" hidden="1" customHeight="1" x14ac:dyDescent="0.25"/>
    <row r="428" ht="15.6" hidden="1" customHeight="1" x14ac:dyDescent="0.25"/>
    <row r="429" ht="15.6" hidden="1" customHeight="1" x14ac:dyDescent="0.25"/>
    <row r="430" ht="15.6" hidden="1" customHeight="1" x14ac:dyDescent="0.25"/>
    <row r="431" ht="15.6" hidden="1" customHeight="1" x14ac:dyDescent="0.25"/>
    <row r="432" ht="15.6" hidden="1" customHeight="1" x14ac:dyDescent="0.25"/>
    <row r="433" ht="15.6" hidden="1" customHeight="1" x14ac:dyDescent="0.25"/>
    <row r="434" ht="15.6" hidden="1" customHeight="1" x14ac:dyDescent="0.25"/>
    <row r="435" ht="15.6" hidden="1" customHeight="1" x14ac:dyDescent="0.25"/>
    <row r="436" ht="15.6" hidden="1" customHeight="1" x14ac:dyDescent="0.25"/>
    <row r="437" ht="15.6" hidden="1" customHeight="1" x14ac:dyDescent="0.25"/>
    <row r="438" ht="15.6" hidden="1" customHeight="1" x14ac:dyDescent="0.25"/>
    <row r="439" ht="15.6" hidden="1" customHeight="1" x14ac:dyDescent="0.25"/>
    <row r="440" ht="15.6" hidden="1" customHeight="1" x14ac:dyDescent="0.25"/>
    <row r="441" ht="15.6" hidden="1" customHeight="1" x14ac:dyDescent="0.25"/>
    <row r="442" ht="15.6" hidden="1" customHeight="1" x14ac:dyDescent="0.25"/>
    <row r="443" ht="15.6" hidden="1" customHeight="1" x14ac:dyDescent="0.25"/>
    <row r="444" ht="15.6" hidden="1" customHeight="1" x14ac:dyDescent="0.25"/>
    <row r="445" ht="15.6" hidden="1" customHeight="1" x14ac:dyDescent="0.25"/>
    <row r="446" ht="15.6" hidden="1" customHeight="1" x14ac:dyDescent="0.25"/>
    <row r="447" ht="15.6" hidden="1" customHeight="1" x14ac:dyDescent="0.25"/>
    <row r="448" ht="15.6" hidden="1" customHeight="1" x14ac:dyDescent="0.25"/>
    <row r="449" ht="15.6" hidden="1" customHeight="1" x14ac:dyDescent="0.25"/>
    <row r="450" ht="15.6" hidden="1" customHeight="1" x14ac:dyDescent="0.25"/>
    <row r="451" ht="15.6" hidden="1" customHeight="1" x14ac:dyDescent="0.25"/>
    <row r="452" ht="15.6" hidden="1" customHeight="1" x14ac:dyDescent="0.25"/>
    <row r="453" ht="15.6" hidden="1" customHeight="1" x14ac:dyDescent="0.25"/>
    <row r="454" ht="15.6" hidden="1" customHeight="1" x14ac:dyDescent="0.25"/>
    <row r="455" ht="15.6" hidden="1" customHeight="1" x14ac:dyDescent="0.25"/>
    <row r="456" ht="15.6" hidden="1" customHeight="1" x14ac:dyDescent="0.25"/>
    <row r="457" ht="15.6" hidden="1" customHeight="1" x14ac:dyDescent="0.25"/>
    <row r="458" ht="15.6" hidden="1" customHeight="1" x14ac:dyDescent="0.25"/>
    <row r="459" ht="15.6" hidden="1" customHeight="1" x14ac:dyDescent="0.25"/>
    <row r="460" ht="15.6" hidden="1" customHeight="1" x14ac:dyDescent="0.25"/>
    <row r="461" ht="15.6" hidden="1" customHeight="1" x14ac:dyDescent="0.25"/>
    <row r="462" ht="15.6" hidden="1" customHeight="1" x14ac:dyDescent="0.25"/>
    <row r="463" ht="15.6" hidden="1" customHeight="1" x14ac:dyDescent="0.25"/>
    <row r="464" ht="15.6" hidden="1" customHeight="1" x14ac:dyDescent="0.25"/>
    <row r="465" ht="15.6" hidden="1" customHeight="1" x14ac:dyDescent="0.25"/>
    <row r="466" ht="15.6" hidden="1" customHeight="1" x14ac:dyDescent="0.25"/>
    <row r="467" ht="15.6" hidden="1" customHeight="1" x14ac:dyDescent="0.25"/>
    <row r="468" ht="15.6" hidden="1" customHeight="1" x14ac:dyDescent="0.25"/>
    <row r="469" ht="15.6" hidden="1" customHeight="1" x14ac:dyDescent="0.25"/>
    <row r="470" ht="15.6" hidden="1" customHeight="1" x14ac:dyDescent="0.25"/>
    <row r="471" ht="15.6" hidden="1" customHeight="1" x14ac:dyDescent="0.25"/>
    <row r="472" ht="15.6" hidden="1" customHeight="1" x14ac:dyDescent="0.25"/>
    <row r="473" ht="15.6" hidden="1" customHeight="1" x14ac:dyDescent="0.25"/>
    <row r="474" ht="15.6" hidden="1" customHeight="1" x14ac:dyDescent="0.25"/>
    <row r="475" ht="15.6" hidden="1" customHeight="1" x14ac:dyDescent="0.25"/>
    <row r="476" ht="15.6" hidden="1" customHeight="1" x14ac:dyDescent="0.25"/>
    <row r="477" ht="15.6" hidden="1" customHeight="1" x14ac:dyDescent="0.25"/>
    <row r="478" ht="15.6" hidden="1" customHeight="1" x14ac:dyDescent="0.25"/>
    <row r="479" ht="15.6" hidden="1" customHeight="1" x14ac:dyDescent="0.25"/>
    <row r="480" ht="15.6" hidden="1" customHeight="1" x14ac:dyDescent="0.25"/>
    <row r="481" ht="15.6" hidden="1" customHeight="1" x14ac:dyDescent="0.25"/>
    <row r="482" ht="15.6" hidden="1" customHeight="1" x14ac:dyDescent="0.25"/>
    <row r="483" ht="15.6" hidden="1" customHeight="1" x14ac:dyDescent="0.25"/>
    <row r="484" ht="15.6" hidden="1" customHeight="1" x14ac:dyDescent="0.25"/>
    <row r="485" ht="15.6" hidden="1" customHeight="1" x14ac:dyDescent="0.25"/>
    <row r="486" ht="15.6" hidden="1" customHeight="1" x14ac:dyDescent="0.25"/>
    <row r="487" ht="15.6" hidden="1" customHeight="1" x14ac:dyDescent="0.25"/>
    <row r="488" ht="15.6" hidden="1" customHeight="1" x14ac:dyDescent="0.25"/>
    <row r="489" ht="15.6" hidden="1" customHeight="1" x14ac:dyDescent="0.25"/>
    <row r="490" ht="15.6" hidden="1" customHeight="1" x14ac:dyDescent="0.25"/>
    <row r="491" ht="15.6" hidden="1" customHeight="1" x14ac:dyDescent="0.25"/>
    <row r="492" ht="15.6" hidden="1" customHeight="1" x14ac:dyDescent="0.25"/>
    <row r="493" ht="15.6" hidden="1" customHeight="1" x14ac:dyDescent="0.25"/>
    <row r="494" ht="15.6" hidden="1" customHeight="1" x14ac:dyDescent="0.25"/>
    <row r="495" ht="15.6" hidden="1" customHeight="1" x14ac:dyDescent="0.25"/>
    <row r="496" ht="15.6" hidden="1" customHeight="1" x14ac:dyDescent="0.25"/>
    <row r="497" ht="15.6" hidden="1" customHeight="1" x14ac:dyDescent="0.25"/>
    <row r="498" ht="15.6" hidden="1" customHeight="1" x14ac:dyDescent="0.25"/>
    <row r="499" ht="15.6" hidden="1" customHeight="1" x14ac:dyDescent="0.25"/>
    <row r="500" ht="15.6" hidden="1" customHeight="1" x14ac:dyDescent="0.25"/>
    <row r="501" ht="15.6" hidden="1" customHeight="1" x14ac:dyDescent="0.25"/>
    <row r="502" ht="15.6" hidden="1" customHeight="1" x14ac:dyDescent="0.25"/>
    <row r="503" ht="15.6" hidden="1" customHeight="1" x14ac:dyDescent="0.25"/>
    <row r="504" ht="15.6" hidden="1" customHeight="1" x14ac:dyDescent="0.25"/>
    <row r="505" ht="15.6" hidden="1" customHeight="1" x14ac:dyDescent="0.25"/>
    <row r="506" ht="15.6" hidden="1" customHeight="1" x14ac:dyDescent="0.25"/>
    <row r="507" ht="15.6" hidden="1" customHeight="1" x14ac:dyDescent="0.25"/>
    <row r="508" ht="15.6" hidden="1" customHeight="1" x14ac:dyDescent="0.25"/>
    <row r="509" ht="15.6" hidden="1" customHeight="1" x14ac:dyDescent="0.25"/>
    <row r="510" ht="15.6" hidden="1" customHeight="1" x14ac:dyDescent="0.25"/>
    <row r="511" ht="15.6" hidden="1" customHeight="1" x14ac:dyDescent="0.25"/>
    <row r="512" ht="15.6" hidden="1" customHeight="1" x14ac:dyDescent="0.25"/>
    <row r="513" ht="15.6" hidden="1" customHeight="1" x14ac:dyDescent="0.25"/>
    <row r="514" ht="15.6" hidden="1" customHeight="1" x14ac:dyDescent="0.25"/>
    <row r="515" ht="15.6" hidden="1" customHeight="1" x14ac:dyDescent="0.25"/>
    <row r="516" ht="15.6" hidden="1" customHeight="1" x14ac:dyDescent="0.25"/>
    <row r="517" ht="15.6" hidden="1" customHeight="1" x14ac:dyDescent="0.25"/>
    <row r="518" ht="15.6" hidden="1" customHeight="1" x14ac:dyDescent="0.25"/>
    <row r="519" ht="15.6" hidden="1" customHeight="1" x14ac:dyDescent="0.25"/>
    <row r="520" ht="15.6" hidden="1" customHeight="1" x14ac:dyDescent="0.25"/>
    <row r="521" ht="15.6" hidden="1" customHeight="1" x14ac:dyDescent="0.25"/>
    <row r="522" ht="15.6" hidden="1" customHeight="1" x14ac:dyDescent="0.25"/>
    <row r="523" ht="15.6" hidden="1" customHeight="1" x14ac:dyDescent="0.25"/>
    <row r="524" ht="15.6" hidden="1" customHeight="1" x14ac:dyDescent="0.25"/>
    <row r="525" ht="15.6" hidden="1" customHeight="1" x14ac:dyDescent="0.25"/>
    <row r="526" ht="15.6" hidden="1" customHeight="1" x14ac:dyDescent="0.25"/>
    <row r="527" ht="15.6" hidden="1" customHeight="1" x14ac:dyDescent="0.25"/>
    <row r="528" ht="15.6" hidden="1" customHeight="1" x14ac:dyDescent="0.25"/>
    <row r="529" ht="15.6" hidden="1" customHeight="1" x14ac:dyDescent="0.25"/>
    <row r="530" ht="15.6" hidden="1" customHeight="1" x14ac:dyDescent="0.25"/>
    <row r="531" ht="15.6" hidden="1" customHeight="1" x14ac:dyDescent="0.25"/>
    <row r="532" ht="15.6" hidden="1" customHeight="1" x14ac:dyDescent="0.25"/>
    <row r="533" ht="15.6" hidden="1" customHeight="1" x14ac:dyDescent="0.25"/>
    <row r="534" ht="15.6" hidden="1" customHeight="1" x14ac:dyDescent="0.25"/>
    <row r="535" ht="15.6" hidden="1" customHeight="1" x14ac:dyDescent="0.25"/>
    <row r="536" ht="15.6" hidden="1" customHeight="1" x14ac:dyDescent="0.25"/>
    <row r="537" ht="15.6" hidden="1" customHeight="1" x14ac:dyDescent="0.25"/>
    <row r="538" ht="15.6" hidden="1" customHeight="1" x14ac:dyDescent="0.25"/>
    <row r="539" ht="15.6" hidden="1" customHeight="1" x14ac:dyDescent="0.25"/>
    <row r="540" ht="15.6" hidden="1" customHeight="1" x14ac:dyDescent="0.25"/>
    <row r="541" ht="15.6" hidden="1" customHeight="1" x14ac:dyDescent="0.25"/>
    <row r="542" ht="15.6" hidden="1" customHeight="1" x14ac:dyDescent="0.25"/>
    <row r="543" ht="15.6" hidden="1" customHeight="1" x14ac:dyDescent="0.25"/>
    <row r="544" ht="15.6" hidden="1" customHeight="1" x14ac:dyDescent="0.25"/>
    <row r="545" ht="15.6" hidden="1" customHeight="1" x14ac:dyDescent="0.25"/>
    <row r="546" ht="15.6" hidden="1" customHeight="1" x14ac:dyDescent="0.25"/>
    <row r="547" ht="15.6" hidden="1" customHeight="1" x14ac:dyDescent="0.25"/>
    <row r="548" ht="15.6" hidden="1" customHeight="1" x14ac:dyDescent="0.25"/>
    <row r="549" ht="15.6" hidden="1" customHeight="1" x14ac:dyDescent="0.25"/>
    <row r="550" ht="15.6" hidden="1" customHeight="1" x14ac:dyDescent="0.25"/>
    <row r="551" ht="15.6" hidden="1" customHeight="1" x14ac:dyDescent="0.25"/>
    <row r="552" ht="15.6" hidden="1" customHeight="1" x14ac:dyDescent="0.25"/>
    <row r="553" ht="15.6" hidden="1" customHeight="1" x14ac:dyDescent="0.25"/>
    <row r="554" ht="15.6" hidden="1" customHeight="1" x14ac:dyDescent="0.25"/>
    <row r="555" ht="15.6" hidden="1" customHeight="1" x14ac:dyDescent="0.25"/>
    <row r="556" ht="15.6" hidden="1" customHeight="1" x14ac:dyDescent="0.25"/>
    <row r="557" ht="15.6" hidden="1" customHeight="1" x14ac:dyDescent="0.25"/>
    <row r="558" ht="15.6" hidden="1" customHeight="1" x14ac:dyDescent="0.25"/>
    <row r="559" ht="15.6" hidden="1" customHeight="1" x14ac:dyDescent="0.25"/>
    <row r="560" ht="15.6" hidden="1" customHeight="1" x14ac:dyDescent="0.25"/>
    <row r="561" ht="15.6" hidden="1" customHeight="1" x14ac:dyDescent="0.25"/>
    <row r="562" ht="15.6" hidden="1" customHeight="1" x14ac:dyDescent="0.25"/>
    <row r="563" ht="15.6" hidden="1" customHeight="1" x14ac:dyDescent="0.25"/>
    <row r="564" ht="15.6" hidden="1" customHeight="1" x14ac:dyDescent="0.25"/>
    <row r="565" ht="15.6" hidden="1" customHeight="1" x14ac:dyDescent="0.25"/>
    <row r="566" ht="15.6" hidden="1" customHeight="1" x14ac:dyDescent="0.25"/>
    <row r="567" ht="15.6" hidden="1" customHeight="1" x14ac:dyDescent="0.25"/>
    <row r="568" ht="15.6" hidden="1" customHeight="1" x14ac:dyDescent="0.25"/>
    <row r="569" ht="15.6" hidden="1" customHeight="1" x14ac:dyDescent="0.25"/>
    <row r="570" ht="15.6" hidden="1" customHeight="1" x14ac:dyDescent="0.25"/>
    <row r="571" ht="15.6" hidden="1" customHeight="1" x14ac:dyDescent="0.25"/>
    <row r="572" ht="15.6" hidden="1" customHeight="1" x14ac:dyDescent="0.25"/>
    <row r="573" ht="15.6" hidden="1" customHeight="1" x14ac:dyDescent="0.25"/>
    <row r="574" ht="15.6" hidden="1" customHeight="1" x14ac:dyDescent="0.25"/>
    <row r="575" ht="15.6" hidden="1" customHeight="1" x14ac:dyDescent="0.25"/>
    <row r="576" ht="15.6" hidden="1" customHeight="1" x14ac:dyDescent="0.25"/>
    <row r="577" ht="15.6" hidden="1" customHeight="1" x14ac:dyDescent="0.25"/>
    <row r="578" ht="15.6" hidden="1" customHeight="1" x14ac:dyDescent="0.25"/>
    <row r="579" ht="15.6" hidden="1" customHeight="1" x14ac:dyDescent="0.25"/>
    <row r="580" ht="15.6" hidden="1" customHeight="1" x14ac:dyDescent="0.25"/>
    <row r="581" ht="15.6" hidden="1" customHeight="1" x14ac:dyDescent="0.25"/>
    <row r="582" ht="15.6" hidden="1" customHeight="1" x14ac:dyDescent="0.25"/>
    <row r="583" ht="15.6" hidden="1" customHeight="1" x14ac:dyDescent="0.25"/>
    <row r="584" ht="15.6" hidden="1" customHeight="1" x14ac:dyDescent="0.25"/>
    <row r="585" ht="15.6" hidden="1" customHeight="1" x14ac:dyDescent="0.25"/>
    <row r="586" ht="15.6" hidden="1" customHeight="1" x14ac:dyDescent="0.25"/>
    <row r="587" ht="15.6" hidden="1" customHeight="1" x14ac:dyDescent="0.25"/>
    <row r="588" ht="15.6" hidden="1" customHeight="1" x14ac:dyDescent="0.25"/>
    <row r="589" ht="15.6" hidden="1" customHeight="1" x14ac:dyDescent="0.25"/>
    <row r="590" ht="15.6" hidden="1" customHeight="1" x14ac:dyDescent="0.25"/>
    <row r="591" ht="15.6" hidden="1" customHeight="1" x14ac:dyDescent="0.25"/>
    <row r="592" ht="15.6" hidden="1" customHeight="1" x14ac:dyDescent="0.25"/>
    <row r="593" ht="15.6" hidden="1" customHeight="1" x14ac:dyDescent="0.25"/>
    <row r="594" ht="15.6" hidden="1" customHeight="1" x14ac:dyDescent="0.25"/>
    <row r="595" ht="15.6" hidden="1" customHeight="1" x14ac:dyDescent="0.25"/>
    <row r="596" ht="15.6" hidden="1" customHeight="1" x14ac:dyDescent="0.25"/>
    <row r="597" ht="15.6" hidden="1" customHeight="1" x14ac:dyDescent="0.25"/>
    <row r="598" ht="15.6" hidden="1" customHeight="1" x14ac:dyDescent="0.25"/>
    <row r="599" ht="15.6" hidden="1" customHeight="1" x14ac:dyDescent="0.25"/>
    <row r="600" ht="15.6" hidden="1" customHeight="1" x14ac:dyDescent="0.25"/>
    <row r="601" ht="15.6" hidden="1" customHeight="1" x14ac:dyDescent="0.25"/>
    <row r="602" ht="15.6" hidden="1" customHeight="1" x14ac:dyDescent="0.25"/>
    <row r="603" ht="15.6" hidden="1" customHeight="1" x14ac:dyDescent="0.25"/>
    <row r="604" ht="15.6" hidden="1" customHeight="1" x14ac:dyDescent="0.25"/>
    <row r="605" ht="15.6" hidden="1" customHeight="1" x14ac:dyDescent="0.25"/>
    <row r="606" ht="15.6" hidden="1" customHeight="1" x14ac:dyDescent="0.25"/>
    <row r="607" ht="15.6" hidden="1" customHeight="1" x14ac:dyDescent="0.25"/>
    <row r="608" ht="15.6" hidden="1" customHeight="1" x14ac:dyDescent="0.25"/>
    <row r="609" ht="15.6" hidden="1" customHeight="1" x14ac:dyDescent="0.25"/>
    <row r="610" ht="15.6" hidden="1" customHeight="1" x14ac:dyDescent="0.25"/>
    <row r="611" ht="15.6" hidden="1" customHeight="1" x14ac:dyDescent="0.25"/>
    <row r="612" ht="15.6" hidden="1" customHeight="1" x14ac:dyDescent="0.25"/>
    <row r="613" ht="15.6" hidden="1" customHeight="1" x14ac:dyDescent="0.25"/>
    <row r="614" ht="15.6" hidden="1" customHeight="1" x14ac:dyDescent="0.25"/>
    <row r="615" ht="15.6" hidden="1" customHeight="1" x14ac:dyDescent="0.25"/>
    <row r="616" ht="15.6" hidden="1" customHeight="1" x14ac:dyDescent="0.25"/>
    <row r="617" ht="15.6" hidden="1" customHeight="1" x14ac:dyDescent="0.25"/>
    <row r="618" ht="15.6" hidden="1" customHeight="1" x14ac:dyDescent="0.25"/>
    <row r="619" ht="15.6" hidden="1" customHeight="1" x14ac:dyDescent="0.25"/>
    <row r="620" ht="15.6" hidden="1" customHeight="1" x14ac:dyDescent="0.25"/>
    <row r="621" ht="15.6" hidden="1" customHeight="1" x14ac:dyDescent="0.25"/>
    <row r="622" ht="15.6" hidden="1" customHeight="1" x14ac:dyDescent="0.25"/>
    <row r="623" ht="15.6" hidden="1" customHeight="1" x14ac:dyDescent="0.25"/>
    <row r="624" ht="15.6" hidden="1" customHeight="1" x14ac:dyDescent="0.25"/>
    <row r="625" ht="15.6" hidden="1" customHeight="1" x14ac:dyDescent="0.25"/>
    <row r="626" ht="15.6" hidden="1" customHeight="1" x14ac:dyDescent="0.25"/>
    <row r="627" ht="15.6" hidden="1" customHeight="1" x14ac:dyDescent="0.25"/>
    <row r="628" ht="15.6" hidden="1" customHeight="1" x14ac:dyDescent="0.25"/>
    <row r="629" ht="15.6" hidden="1" customHeight="1" x14ac:dyDescent="0.25"/>
    <row r="630" ht="15.6" hidden="1" customHeight="1" x14ac:dyDescent="0.25"/>
    <row r="631" ht="15.6" hidden="1" customHeight="1" x14ac:dyDescent="0.25"/>
    <row r="632" ht="15.6" hidden="1" customHeight="1" x14ac:dyDescent="0.25"/>
    <row r="633" ht="15.6" hidden="1" customHeight="1" x14ac:dyDescent="0.25"/>
    <row r="634" ht="15.6" hidden="1" customHeight="1" x14ac:dyDescent="0.25"/>
    <row r="635" ht="15.6" hidden="1" customHeight="1" x14ac:dyDescent="0.25"/>
    <row r="636" ht="15.6" hidden="1" customHeight="1" x14ac:dyDescent="0.25"/>
    <row r="637" ht="15.6" hidden="1" customHeight="1" x14ac:dyDescent="0.25"/>
    <row r="638" ht="15.6" hidden="1" customHeight="1" x14ac:dyDescent="0.25"/>
    <row r="639" ht="15.6" hidden="1" customHeight="1" x14ac:dyDescent="0.25"/>
    <row r="640" ht="15.6" hidden="1" customHeight="1" x14ac:dyDescent="0.25"/>
    <row r="641" ht="15.6" hidden="1" customHeight="1" x14ac:dyDescent="0.25"/>
    <row r="642" ht="15.6" hidden="1" customHeight="1" x14ac:dyDescent="0.25"/>
    <row r="643" ht="15.6" hidden="1" customHeight="1" x14ac:dyDescent="0.25"/>
    <row r="644" ht="15.6" hidden="1" customHeight="1" x14ac:dyDescent="0.25"/>
    <row r="645" ht="15.6" hidden="1" customHeight="1" x14ac:dyDescent="0.25"/>
    <row r="646" ht="15.6" hidden="1" customHeight="1" x14ac:dyDescent="0.25"/>
    <row r="647" ht="15.6" hidden="1" customHeight="1" x14ac:dyDescent="0.25"/>
    <row r="648" ht="15.6" hidden="1" customHeight="1" x14ac:dyDescent="0.25"/>
    <row r="649" ht="15.6" hidden="1" customHeight="1" x14ac:dyDescent="0.25"/>
    <row r="650" ht="15.6" hidden="1" customHeight="1" x14ac:dyDescent="0.25"/>
    <row r="651" ht="15.6" hidden="1" customHeight="1" x14ac:dyDescent="0.25"/>
    <row r="652" ht="15.6" hidden="1" customHeight="1" x14ac:dyDescent="0.25"/>
    <row r="653" ht="15.6" hidden="1" customHeight="1" x14ac:dyDescent="0.25"/>
    <row r="654" ht="15.6" hidden="1" customHeight="1" x14ac:dyDescent="0.25"/>
    <row r="655" ht="15.6" hidden="1" customHeight="1" x14ac:dyDescent="0.25"/>
    <row r="656" ht="15.6" hidden="1" customHeight="1" x14ac:dyDescent="0.25"/>
    <row r="657" ht="15.6" hidden="1" customHeight="1" x14ac:dyDescent="0.25"/>
    <row r="658" ht="15.6" hidden="1" customHeight="1" x14ac:dyDescent="0.25"/>
    <row r="659" ht="15.6" hidden="1" customHeight="1" x14ac:dyDescent="0.25"/>
    <row r="660" ht="15.6" hidden="1" customHeight="1" x14ac:dyDescent="0.25"/>
    <row r="661" ht="15.6" hidden="1" customHeight="1" x14ac:dyDescent="0.25"/>
    <row r="662" ht="15.6" hidden="1" customHeight="1" x14ac:dyDescent="0.25"/>
    <row r="663" ht="15.6" hidden="1" customHeight="1" x14ac:dyDescent="0.25"/>
    <row r="664" ht="15.6" hidden="1" customHeight="1" x14ac:dyDescent="0.25"/>
    <row r="665" ht="15.6" hidden="1" customHeight="1" x14ac:dyDescent="0.25"/>
    <row r="666" ht="15.6" hidden="1" customHeight="1" x14ac:dyDescent="0.25"/>
    <row r="667" ht="15.6" hidden="1" customHeight="1" x14ac:dyDescent="0.25"/>
    <row r="668" ht="15.6" hidden="1" customHeight="1" x14ac:dyDescent="0.25"/>
    <row r="669" ht="15.6" hidden="1" customHeight="1" x14ac:dyDescent="0.25"/>
    <row r="670" ht="15.6" hidden="1" customHeight="1" x14ac:dyDescent="0.25"/>
    <row r="671" ht="15.6" hidden="1" customHeight="1" x14ac:dyDescent="0.25"/>
    <row r="672" ht="15.6" hidden="1" customHeight="1" x14ac:dyDescent="0.25"/>
    <row r="673" ht="15.6" hidden="1" customHeight="1" x14ac:dyDescent="0.25"/>
    <row r="674" ht="15.6" hidden="1" customHeight="1" x14ac:dyDescent="0.25"/>
    <row r="675" ht="15.6" hidden="1" customHeight="1" x14ac:dyDescent="0.25"/>
    <row r="676" ht="15.6" hidden="1" customHeight="1" x14ac:dyDescent="0.25"/>
    <row r="677" ht="15.6" hidden="1" customHeight="1" x14ac:dyDescent="0.25"/>
    <row r="678" ht="15.6" hidden="1" customHeight="1" x14ac:dyDescent="0.25"/>
    <row r="679" ht="15.6" hidden="1" customHeight="1" x14ac:dyDescent="0.25"/>
    <row r="680" ht="15.6" hidden="1" customHeight="1" x14ac:dyDescent="0.25"/>
    <row r="681" ht="15.6" hidden="1" customHeight="1" x14ac:dyDescent="0.25"/>
    <row r="682" ht="15.6" hidden="1" customHeight="1" x14ac:dyDescent="0.25"/>
    <row r="683" ht="15.6" hidden="1" customHeight="1" x14ac:dyDescent="0.25"/>
    <row r="684" ht="15.6" hidden="1" customHeight="1" x14ac:dyDescent="0.25"/>
    <row r="685" ht="15.6" hidden="1" customHeight="1" x14ac:dyDescent="0.25"/>
    <row r="686" ht="15.6" hidden="1" customHeight="1" x14ac:dyDescent="0.25"/>
    <row r="687" ht="15.6" hidden="1" customHeight="1" x14ac:dyDescent="0.25"/>
    <row r="688" ht="15.6" hidden="1" customHeight="1" x14ac:dyDescent="0.25"/>
    <row r="689" ht="15.6" hidden="1" customHeight="1" x14ac:dyDescent="0.25"/>
    <row r="690" ht="15.6" hidden="1" customHeight="1" x14ac:dyDescent="0.25"/>
    <row r="691" ht="15.6" hidden="1" customHeight="1" x14ac:dyDescent="0.25"/>
    <row r="692" ht="15.6" hidden="1" customHeight="1" x14ac:dyDescent="0.25"/>
    <row r="693" ht="15.6" hidden="1" customHeight="1" x14ac:dyDescent="0.25"/>
    <row r="694" ht="15.6" hidden="1" customHeight="1" x14ac:dyDescent="0.25"/>
    <row r="695" ht="15.6" hidden="1" customHeight="1" x14ac:dyDescent="0.25"/>
    <row r="696" ht="15.6" hidden="1" customHeight="1" x14ac:dyDescent="0.25"/>
    <row r="697" ht="15.6" hidden="1" customHeight="1" x14ac:dyDescent="0.25"/>
    <row r="698" ht="15.6" hidden="1" customHeight="1" x14ac:dyDescent="0.25"/>
    <row r="699" ht="15.6" hidden="1" customHeight="1" x14ac:dyDescent="0.25"/>
    <row r="700" ht="15.6" hidden="1" customHeight="1" x14ac:dyDescent="0.25"/>
    <row r="701" ht="15.6" hidden="1" customHeight="1" x14ac:dyDescent="0.25"/>
    <row r="702" ht="15.6" hidden="1" customHeight="1" x14ac:dyDescent="0.25"/>
    <row r="703" ht="15.6" hidden="1" customHeight="1" x14ac:dyDescent="0.25"/>
    <row r="704" ht="15.6" hidden="1" customHeight="1" x14ac:dyDescent="0.25"/>
    <row r="705" ht="15.6" hidden="1" customHeight="1" x14ac:dyDescent="0.25"/>
    <row r="706" ht="15.6" hidden="1" customHeight="1" x14ac:dyDescent="0.25"/>
    <row r="707" ht="15.6" hidden="1" customHeight="1" x14ac:dyDescent="0.25"/>
    <row r="708" ht="15.6" hidden="1" customHeight="1" x14ac:dyDescent="0.25"/>
    <row r="709" ht="15.6" hidden="1" customHeight="1" x14ac:dyDescent="0.25"/>
    <row r="710" ht="15.6" hidden="1" customHeight="1" x14ac:dyDescent="0.25"/>
    <row r="711" ht="15.6" hidden="1" customHeight="1" x14ac:dyDescent="0.25"/>
    <row r="712" ht="15.6" hidden="1" customHeight="1" x14ac:dyDescent="0.25"/>
    <row r="713" ht="15.6" hidden="1" customHeight="1" x14ac:dyDescent="0.25"/>
    <row r="714" ht="15.6" hidden="1" customHeight="1" x14ac:dyDescent="0.25"/>
    <row r="715" ht="15.6" hidden="1" customHeight="1" x14ac:dyDescent="0.25"/>
    <row r="716" ht="15.6" hidden="1" customHeight="1" x14ac:dyDescent="0.25"/>
    <row r="717" ht="15.6" hidden="1" customHeight="1" x14ac:dyDescent="0.25"/>
    <row r="718" ht="15.6" hidden="1" customHeight="1" x14ac:dyDescent="0.25"/>
    <row r="719" ht="15.6" hidden="1" customHeight="1" x14ac:dyDescent="0.25"/>
    <row r="720" ht="15.6" hidden="1" customHeight="1" x14ac:dyDescent="0.25"/>
    <row r="721" ht="15.6" hidden="1" customHeight="1" x14ac:dyDescent="0.25"/>
    <row r="722" ht="15.6" hidden="1" customHeight="1" x14ac:dyDescent="0.25"/>
    <row r="723" ht="15.6" hidden="1" customHeight="1" x14ac:dyDescent="0.25"/>
    <row r="724" ht="15.6" hidden="1" customHeight="1" x14ac:dyDescent="0.25"/>
    <row r="725" ht="15.6" hidden="1" customHeight="1" x14ac:dyDescent="0.25"/>
    <row r="726" ht="15.6" hidden="1" customHeight="1" x14ac:dyDescent="0.25"/>
    <row r="727" ht="15.6" hidden="1" customHeight="1" x14ac:dyDescent="0.25"/>
    <row r="728" ht="15.6" hidden="1" customHeight="1" x14ac:dyDescent="0.25"/>
    <row r="729" ht="15.6" hidden="1" customHeight="1" x14ac:dyDescent="0.25"/>
    <row r="730" ht="15.6" hidden="1" customHeight="1" x14ac:dyDescent="0.25"/>
    <row r="731" ht="15.6" hidden="1" customHeight="1" x14ac:dyDescent="0.25"/>
    <row r="732" ht="15.6" hidden="1" customHeight="1" x14ac:dyDescent="0.25"/>
    <row r="733" ht="15.6" hidden="1" customHeight="1" x14ac:dyDescent="0.25"/>
    <row r="734" ht="15.6" hidden="1" customHeight="1" x14ac:dyDescent="0.25"/>
    <row r="735" ht="15.6" hidden="1" customHeight="1" x14ac:dyDescent="0.25"/>
    <row r="736" ht="15.6" hidden="1" customHeight="1" x14ac:dyDescent="0.25"/>
    <row r="737" ht="15.6" hidden="1" customHeight="1" x14ac:dyDescent="0.25"/>
    <row r="738" ht="15.6" hidden="1" customHeight="1" x14ac:dyDescent="0.25"/>
    <row r="739" ht="15.6" hidden="1" customHeight="1" x14ac:dyDescent="0.25"/>
    <row r="740" ht="15.6" hidden="1" customHeight="1" x14ac:dyDescent="0.25"/>
    <row r="741" ht="15.6" hidden="1" customHeight="1" x14ac:dyDescent="0.25"/>
    <row r="742" ht="15.6" hidden="1" customHeight="1" x14ac:dyDescent="0.25"/>
    <row r="743" ht="15.6" hidden="1" customHeight="1" x14ac:dyDescent="0.25"/>
    <row r="744" ht="15.6" hidden="1" customHeight="1" x14ac:dyDescent="0.25"/>
    <row r="745" ht="15.6" hidden="1" customHeight="1" x14ac:dyDescent="0.25"/>
    <row r="746" ht="15.6" hidden="1" customHeight="1" x14ac:dyDescent="0.25"/>
    <row r="747" ht="15.6" hidden="1" customHeight="1" x14ac:dyDescent="0.25"/>
    <row r="748" ht="15.6" hidden="1" customHeight="1" x14ac:dyDescent="0.25"/>
    <row r="749" ht="15.6" hidden="1" customHeight="1" x14ac:dyDescent="0.25"/>
    <row r="750" ht="15.6" hidden="1" customHeight="1" x14ac:dyDescent="0.25"/>
    <row r="751" ht="15.6" hidden="1" customHeight="1" x14ac:dyDescent="0.25"/>
    <row r="752" ht="15.6" hidden="1" customHeight="1" x14ac:dyDescent="0.25"/>
    <row r="753" ht="15.6" hidden="1" customHeight="1" x14ac:dyDescent="0.25"/>
    <row r="754" ht="15.6" hidden="1" customHeight="1" x14ac:dyDescent="0.25"/>
    <row r="755" ht="15.6" hidden="1" customHeight="1" x14ac:dyDescent="0.25"/>
    <row r="756" ht="15.6" hidden="1" customHeight="1" x14ac:dyDescent="0.25"/>
    <row r="757" ht="15.6" hidden="1" customHeight="1" x14ac:dyDescent="0.25"/>
    <row r="758" ht="15.6" hidden="1" customHeight="1" x14ac:dyDescent="0.25"/>
    <row r="759" ht="15.6" hidden="1" customHeight="1" x14ac:dyDescent="0.25"/>
    <row r="760" ht="15.6" hidden="1" customHeight="1" x14ac:dyDescent="0.25"/>
    <row r="761" ht="15.6" hidden="1" customHeight="1" x14ac:dyDescent="0.25"/>
    <row r="762" ht="15.6" hidden="1" customHeight="1" x14ac:dyDescent="0.25"/>
    <row r="763" ht="15.6" hidden="1" customHeight="1" x14ac:dyDescent="0.25"/>
    <row r="764" ht="15.6" hidden="1" customHeight="1" x14ac:dyDescent="0.25"/>
    <row r="765" ht="15.6" hidden="1" customHeight="1" x14ac:dyDescent="0.25"/>
    <row r="766" ht="15.6" hidden="1" customHeight="1" x14ac:dyDescent="0.25"/>
    <row r="767" ht="15.6" hidden="1" customHeight="1" x14ac:dyDescent="0.25"/>
    <row r="768" ht="15.6" hidden="1" customHeight="1" x14ac:dyDescent="0.25"/>
    <row r="769" ht="15.6" hidden="1" customHeight="1" x14ac:dyDescent="0.25"/>
    <row r="770" ht="15.6" hidden="1" customHeight="1" x14ac:dyDescent="0.25"/>
    <row r="771" ht="15.6" hidden="1" customHeight="1" x14ac:dyDescent="0.25"/>
    <row r="772" ht="15.6" hidden="1" customHeight="1" x14ac:dyDescent="0.25"/>
    <row r="773" ht="15.6" hidden="1" customHeight="1" x14ac:dyDescent="0.25"/>
    <row r="774" ht="15.6" hidden="1" customHeight="1" x14ac:dyDescent="0.25"/>
    <row r="775" ht="15.6" hidden="1" customHeight="1" x14ac:dyDescent="0.25"/>
    <row r="776" ht="15.6" hidden="1" customHeight="1" x14ac:dyDescent="0.25"/>
    <row r="777" ht="15.6" hidden="1" customHeight="1" x14ac:dyDescent="0.25"/>
    <row r="778" ht="15.6" hidden="1" customHeight="1" x14ac:dyDescent="0.25"/>
    <row r="779" ht="15.6" hidden="1" customHeight="1" x14ac:dyDescent="0.25"/>
    <row r="780" ht="15.6" hidden="1" customHeight="1" x14ac:dyDescent="0.25"/>
    <row r="781" ht="15.6" hidden="1" customHeight="1" x14ac:dyDescent="0.25"/>
    <row r="782" ht="15.6" hidden="1" customHeight="1" x14ac:dyDescent="0.25"/>
    <row r="783" ht="15.6" hidden="1" customHeight="1" x14ac:dyDescent="0.25"/>
    <row r="784" ht="15.6" hidden="1" customHeight="1" x14ac:dyDescent="0.25"/>
    <row r="785" ht="15.6" hidden="1" customHeight="1" x14ac:dyDescent="0.25"/>
    <row r="786" ht="15.6" hidden="1" customHeight="1" x14ac:dyDescent="0.25"/>
    <row r="787" ht="15.6" hidden="1" customHeight="1" x14ac:dyDescent="0.25"/>
    <row r="788" ht="15.6" hidden="1" customHeight="1" x14ac:dyDescent="0.25"/>
    <row r="789" ht="15.6" hidden="1" customHeight="1" x14ac:dyDescent="0.25"/>
    <row r="790" ht="15.6" hidden="1" customHeight="1" x14ac:dyDescent="0.25"/>
    <row r="791" ht="15.6" hidden="1" customHeight="1" x14ac:dyDescent="0.25"/>
    <row r="792" ht="15.6" hidden="1" customHeight="1" x14ac:dyDescent="0.25"/>
    <row r="793" ht="15.6" hidden="1" customHeight="1" x14ac:dyDescent="0.25"/>
    <row r="794" ht="15.6" hidden="1" customHeight="1" x14ac:dyDescent="0.25"/>
    <row r="795" ht="15.6" hidden="1" customHeight="1" x14ac:dyDescent="0.25"/>
    <row r="796" ht="15.6" hidden="1" customHeight="1" x14ac:dyDescent="0.25"/>
    <row r="797" ht="15.6" hidden="1" customHeight="1" x14ac:dyDescent="0.25"/>
    <row r="798" ht="15.6" hidden="1" customHeight="1" x14ac:dyDescent="0.25"/>
    <row r="799" ht="15.6" hidden="1" customHeight="1" x14ac:dyDescent="0.25"/>
    <row r="800" ht="15.6" hidden="1" customHeight="1" x14ac:dyDescent="0.25"/>
    <row r="801" ht="15.6" hidden="1" customHeight="1" x14ac:dyDescent="0.25"/>
    <row r="802" ht="15.6" hidden="1" customHeight="1" x14ac:dyDescent="0.25"/>
    <row r="803" ht="15.6" hidden="1" customHeight="1" x14ac:dyDescent="0.25"/>
    <row r="804" ht="15.6" hidden="1" customHeight="1" x14ac:dyDescent="0.25"/>
    <row r="805" ht="15.6" hidden="1" customHeight="1" x14ac:dyDescent="0.25"/>
    <row r="806" ht="15.6" hidden="1" customHeight="1" x14ac:dyDescent="0.25"/>
    <row r="807" ht="15.6" hidden="1" customHeight="1" x14ac:dyDescent="0.25"/>
    <row r="808" ht="15.6" hidden="1" customHeight="1" x14ac:dyDescent="0.25"/>
    <row r="809" ht="15.6" hidden="1" customHeight="1" x14ac:dyDescent="0.25"/>
    <row r="810" ht="15.6" hidden="1" customHeight="1" x14ac:dyDescent="0.25"/>
    <row r="811" ht="15.6" hidden="1" customHeight="1" x14ac:dyDescent="0.25"/>
    <row r="812" ht="15.6" hidden="1" customHeight="1" x14ac:dyDescent="0.25"/>
    <row r="813" ht="15.6" hidden="1" customHeight="1" x14ac:dyDescent="0.25"/>
    <row r="814" ht="15.6" hidden="1" customHeight="1" x14ac:dyDescent="0.25"/>
    <row r="815" ht="15.6" hidden="1" customHeight="1" x14ac:dyDescent="0.25"/>
    <row r="816" ht="15.6" hidden="1" customHeight="1" x14ac:dyDescent="0.25"/>
    <row r="817" ht="15.6" hidden="1" customHeight="1" x14ac:dyDescent="0.25"/>
    <row r="818" ht="15.6" hidden="1" customHeight="1" x14ac:dyDescent="0.25"/>
    <row r="819" ht="15.6" hidden="1" customHeight="1" x14ac:dyDescent="0.25"/>
    <row r="820" ht="15.6" hidden="1" customHeight="1" x14ac:dyDescent="0.25"/>
    <row r="821" ht="15.6" hidden="1" customHeight="1" x14ac:dyDescent="0.25"/>
    <row r="822" ht="15.6" hidden="1" customHeight="1" x14ac:dyDescent="0.25"/>
    <row r="823" ht="15.6" hidden="1" customHeight="1" x14ac:dyDescent="0.25"/>
    <row r="824" ht="15.6" hidden="1" customHeight="1" x14ac:dyDescent="0.25"/>
    <row r="825" ht="15.6" hidden="1" customHeight="1" x14ac:dyDescent="0.25"/>
    <row r="826" ht="15.6" hidden="1" customHeight="1" x14ac:dyDescent="0.25"/>
    <row r="827" ht="15.6" hidden="1" customHeight="1" x14ac:dyDescent="0.25"/>
    <row r="828" ht="15.6" hidden="1" customHeight="1" x14ac:dyDescent="0.25"/>
    <row r="829" ht="15.6" hidden="1" customHeight="1" x14ac:dyDescent="0.25"/>
    <row r="830" ht="15.6" hidden="1" customHeight="1" x14ac:dyDescent="0.25"/>
    <row r="831" ht="15.6" hidden="1" customHeight="1" x14ac:dyDescent="0.25"/>
    <row r="832" ht="15.6" hidden="1" customHeight="1" x14ac:dyDescent="0.25"/>
    <row r="833" ht="15.6" hidden="1" customHeight="1" x14ac:dyDescent="0.25"/>
    <row r="834" ht="15.6" hidden="1" customHeight="1" x14ac:dyDescent="0.25"/>
    <row r="835" ht="15.6" hidden="1" customHeight="1" x14ac:dyDescent="0.25"/>
    <row r="836" ht="15.6" hidden="1" customHeight="1" x14ac:dyDescent="0.25"/>
    <row r="837" ht="15.6" hidden="1" customHeight="1" x14ac:dyDescent="0.25"/>
    <row r="838" ht="15.6" hidden="1" customHeight="1" x14ac:dyDescent="0.25"/>
    <row r="839" ht="15.6" hidden="1" customHeight="1" x14ac:dyDescent="0.25"/>
    <row r="840" ht="15.6" hidden="1" customHeight="1" x14ac:dyDescent="0.25"/>
    <row r="841" ht="15.6" hidden="1" customHeight="1" x14ac:dyDescent="0.25"/>
    <row r="842" ht="15.6" hidden="1" customHeight="1" x14ac:dyDescent="0.25"/>
    <row r="843" ht="15.6" hidden="1" customHeight="1" x14ac:dyDescent="0.25"/>
    <row r="844" ht="15.6" hidden="1" customHeight="1" x14ac:dyDescent="0.25"/>
    <row r="845" ht="15.6" hidden="1" customHeight="1" x14ac:dyDescent="0.25"/>
    <row r="846" ht="15.6" hidden="1" customHeight="1" x14ac:dyDescent="0.25"/>
    <row r="847" ht="15.6" hidden="1" customHeight="1" x14ac:dyDescent="0.25"/>
    <row r="848" ht="15.6" hidden="1" customHeight="1" x14ac:dyDescent="0.25"/>
    <row r="849" ht="15.6" hidden="1" customHeight="1" x14ac:dyDescent="0.25"/>
    <row r="850" ht="15.6" hidden="1" customHeight="1" x14ac:dyDescent="0.25"/>
    <row r="851" ht="15.6" hidden="1" customHeight="1" x14ac:dyDescent="0.25"/>
    <row r="852" ht="15.6" hidden="1" customHeight="1" x14ac:dyDescent="0.25"/>
    <row r="853" ht="15.6" hidden="1" customHeight="1" x14ac:dyDescent="0.25"/>
    <row r="854" ht="15.6" hidden="1" customHeight="1" x14ac:dyDescent="0.25"/>
    <row r="855" ht="15.6" hidden="1" customHeight="1" x14ac:dyDescent="0.25"/>
    <row r="856" ht="15.6" hidden="1" customHeight="1" x14ac:dyDescent="0.25"/>
    <row r="857" ht="15.6" hidden="1" customHeight="1" x14ac:dyDescent="0.25"/>
    <row r="858" ht="15.6" hidden="1" customHeight="1" x14ac:dyDescent="0.25"/>
    <row r="859" ht="15.6" hidden="1" customHeight="1" x14ac:dyDescent="0.25"/>
    <row r="860" ht="15.6" hidden="1" customHeight="1" x14ac:dyDescent="0.25"/>
    <row r="861" ht="15.6" hidden="1" customHeight="1" x14ac:dyDescent="0.25"/>
    <row r="862" ht="15.6" hidden="1" customHeight="1" x14ac:dyDescent="0.25"/>
    <row r="863" ht="15.6" hidden="1" customHeight="1" x14ac:dyDescent="0.25"/>
    <row r="864" ht="15.6" hidden="1" customHeight="1" x14ac:dyDescent="0.25"/>
    <row r="865" ht="15.6" hidden="1" customHeight="1" x14ac:dyDescent="0.25"/>
    <row r="866" ht="15.6" hidden="1" customHeight="1" x14ac:dyDescent="0.25"/>
    <row r="867" ht="15.6" hidden="1" customHeight="1" x14ac:dyDescent="0.25"/>
    <row r="868" ht="15.6" hidden="1" customHeight="1" x14ac:dyDescent="0.25"/>
    <row r="869" ht="15.6" hidden="1" customHeight="1" x14ac:dyDescent="0.25"/>
    <row r="870" ht="15.6" hidden="1" customHeight="1" x14ac:dyDescent="0.25"/>
    <row r="871" ht="15.6" hidden="1" customHeight="1" x14ac:dyDescent="0.25"/>
    <row r="872" ht="15.6" hidden="1" customHeight="1" x14ac:dyDescent="0.25"/>
    <row r="873" ht="15.6" hidden="1" customHeight="1" x14ac:dyDescent="0.25"/>
    <row r="874" ht="15.6" hidden="1" customHeight="1" x14ac:dyDescent="0.25"/>
    <row r="875" ht="15.6" hidden="1" customHeight="1" x14ac:dyDescent="0.25"/>
    <row r="876" ht="15.6" hidden="1" customHeight="1" x14ac:dyDescent="0.25"/>
    <row r="877" ht="15.6" hidden="1" customHeight="1" x14ac:dyDescent="0.25"/>
    <row r="878" ht="15.6" hidden="1" customHeight="1" x14ac:dyDescent="0.25"/>
    <row r="879" ht="15.6" hidden="1" customHeight="1" x14ac:dyDescent="0.25"/>
    <row r="880" ht="15.6" hidden="1" customHeight="1" x14ac:dyDescent="0.25"/>
    <row r="881" ht="15.6" hidden="1" customHeight="1" x14ac:dyDescent="0.25"/>
    <row r="882" ht="15.6" hidden="1" customHeight="1" x14ac:dyDescent="0.25"/>
    <row r="883" ht="15.6" hidden="1" customHeight="1" x14ac:dyDescent="0.25"/>
    <row r="884" ht="15.6" hidden="1" customHeight="1" x14ac:dyDescent="0.25"/>
    <row r="885" ht="15.6" hidden="1" customHeight="1" x14ac:dyDescent="0.25"/>
    <row r="886" ht="15.6" hidden="1" customHeight="1" x14ac:dyDescent="0.25"/>
    <row r="887" ht="15.6" hidden="1" customHeight="1" x14ac:dyDescent="0.25"/>
    <row r="888" ht="15.6" hidden="1" customHeight="1" x14ac:dyDescent="0.25"/>
    <row r="889" ht="15.6" hidden="1" customHeight="1" x14ac:dyDescent="0.25"/>
    <row r="890" ht="15.6" hidden="1" customHeight="1" x14ac:dyDescent="0.25"/>
    <row r="891" ht="15.6" hidden="1" customHeight="1" x14ac:dyDescent="0.25"/>
    <row r="892" ht="15.6" hidden="1" customHeight="1" x14ac:dyDescent="0.25"/>
    <row r="893" ht="15.6" hidden="1" customHeight="1" x14ac:dyDescent="0.25"/>
    <row r="894" ht="15.6" hidden="1" customHeight="1" x14ac:dyDescent="0.25"/>
    <row r="895" ht="15.6" hidden="1" customHeight="1" x14ac:dyDescent="0.25"/>
    <row r="896" ht="15.6" hidden="1" customHeight="1" x14ac:dyDescent="0.25"/>
    <row r="897" ht="15.6" hidden="1" customHeight="1" x14ac:dyDescent="0.25"/>
    <row r="898" ht="15.6" hidden="1" customHeight="1" x14ac:dyDescent="0.25"/>
    <row r="899" ht="15.6" hidden="1" customHeight="1" x14ac:dyDescent="0.25"/>
    <row r="900" ht="15.6" hidden="1" customHeight="1" x14ac:dyDescent="0.25"/>
    <row r="901" ht="15.6" hidden="1" customHeight="1" x14ac:dyDescent="0.25"/>
    <row r="902" ht="15.6" hidden="1" customHeight="1" x14ac:dyDescent="0.25"/>
    <row r="903" ht="15.6" hidden="1" customHeight="1" x14ac:dyDescent="0.25"/>
    <row r="904" ht="15.6" hidden="1" customHeight="1" x14ac:dyDescent="0.25"/>
    <row r="905" ht="15.6" hidden="1" customHeight="1" x14ac:dyDescent="0.25"/>
    <row r="906" ht="15.6" hidden="1" customHeight="1" x14ac:dyDescent="0.25"/>
    <row r="907" ht="15.6" hidden="1" customHeight="1" x14ac:dyDescent="0.25"/>
    <row r="908" ht="15.6" hidden="1" customHeight="1" x14ac:dyDescent="0.25"/>
    <row r="909" ht="15.6" hidden="1" customHeight="1" x14ac:dyDescent="0.25"/>
    <row r="910" ht="15.6" hidden="1" customHeight="1" x14ac:dyDescent="0.25"/>
    <row r="911" ht="15.6" hidden="1" customHeight="1" x14ac:dyDescent="0.25"/>
    <row r="912" ht="15.6" hidden="1" customHeight="1" x14ac:dyDescent="0.25"/>
    <row r="913" ht="15.6" hidden="1" customHeight="1" x14ac:dyDescent="0.25"/>
    <row r="914" ht="15.6" hidden="1" customHeight="1" x14ac:dyDescent="0.25"/>
    <row r="915" ht="15.6" hidden="1" customHeight="1" x14ac:dyDescent="0.25"/>
    <row r="916" ht="15.6" hidden="1" customHeight="1" x14ac:dyDescent="0.25"/>
    <row r="917" ht="15.6" hidden="1" customHeight="1" x14ac:dyDescent="0.25"/>
    <row r="918" ht="15.6" hidden="1" customHeight="1" x14ac:dyDescent="0.25"/>
    <row r="919" ht="15.6" hidden="1" customHeight="1" x14ac:dyDescent="0.25"/>
    <row r="920" ht="15.6" hidden="1" customHeight="1" x14ac:dyDescent="0.25"/>
    <row r="921" ht="15.6" hidden="1" customHeight="1" x14ac:dyDescent="0.25"/>
    <row r="922" ht="15.6" hidden="1" customHeight="1" x14ac:dyDescent="0.25"/>
    <row r="923" ht="15.6" hidden="1" customHeight="1" x14ac:dyDescent="0.25"/>
    <row r="924" ht="15.6" hidden="1" customHeight="1" x14ac:dyDescent="0.25"/>
    <row r="925" ht="15.6" hidden="1" customHeight="1" x14ac:dyDescent="0.25"/>
    <row r="926" ht="15.6" hidden="1" customHeight="1" x14ac:dyDescent="0.25"/>
    <row r="927" ht="15.6" hidden="1" customHeight="1" x14ac:dyDescent="0.25"/>
    <row r="928" ht="15.6" hidden="1" customHeight="1" x14ac:dyDescent="0.25"/>
    <row r="929" ht="15.6" hidden="1" customHeight="1" x14ac:dyDescent="0.25"/>
    <row r="930" ht="15.6" hidden="1" customHeight="1" x14ac:dyDescent="0.25"/>
    <row r="931" ht="15.6" hidden="1" customHeight="1" x14ac:dyDescent="0.25"/>
    <row r="932" ht="15.6" hidden="1" customHeight="1" x14ac:dyDescent="0.25"/>
    <row r="933" ht="15.6" hidden="1" customHeight="1" x14ac:dyDescent="0.25"/>
    <row r="934" ht="15.6" hidden="1" customHeight="1" x14ac:dyDescent="0.25"/>
    <row r="935" ht="15.6" hidden="1" customHeight="1" x14ac:dyDescent="0.25"/>
    <row r="936" ht="15.6" hidden="1" customHeight="1" x14ac:dyDescent="0.25"/>
    <row r="937" ht="15.6" hidden="1" customHeight="1" x14ac:dyDescent="0.25"/>
    <row r="938" ht="15.6" hidden="1" customHeight="1" x14ac:dyDescent="0.25"/>
    <row r="939" ht="15.6" hidden="1" customHeight="1" x14ac:dyDescent="0.25"/>
    <row r="940" ht="15.6" hidden="1" customHeight="1" x14ac:dyDescent="0.25"/>
    <row r="941" ht="15.6" hidden="1" customHeight="1" x14ac:dyDescent="0.25"/>
    <row r="942" ht="15.6" hidden="1" customHeight="1" x14ac:dyDescent="0.25"/>
    <row r="943" ht="15.6" hidden="1" customHeight="1" x14ac:dyDescent="0.25"/>
    <row r="944" ht="15.6" hidden="1" customHeight="1" x14ac:dyDescent="0.25"/>
    <row r="945" ht="15.6" hidden="1" customHeight="1" x14ac:dyDescent="0.25"/>
    <row r="946" ht="15.6" hidden="1" customHeight="1" x14ac:dyDescent="0.25"/>
    <row r="947" ht="15.6" hidden="1" customHeight="1" x14ac:dyDescent="0.25"/>
    <row r="948" ht="15.6" hidden="1" customHeight="1" x14ac:dyDescent="0.25"/>
    <row r="949" ht="15.6" hidden="1" customHeight="1" x14ac:dyDescent="0.25"/>
    <row r="950" ht="15.6" hidden="1" customHeight="1" x14ac:dyDescent="0.25"/>
    <row r="951" ht="15.6" hidden="1" customHeight="1" x14ac:dyDescent="0.25"/>
    <row r="952" ht="15.6" hidden="1" customHeight="1" x14ac:dyDescent="0.25"/>
    <row r="953" ht="15.6" hidden="1" customHeight="1" x14ac:dyDescent="0.25"/>
    <row r="954" ht="15.6" hidden="1" customHeight="1" x14ac:dyDescent="0.25"/>
    <row r="955" ht="15.6" hidden="1" customHeight="1" x14ac:dyDescent="0.25"/>
    <row r="956" ht="15.6" hidden="1" customHeight="1" x14ac:dyDescent="0.25"/>
    <row r="957" ht="15.6" hidden="1" customHeight="1" x14ac:dyDescent="0.25"/>
    <row r="958" ht="15.6" hidden="1" customHeight="1" x14ac:dyDescent="0.25"/>
    <row r="959" ht="15.6" hidden="1" customHeight="1" x14ac:dyDescent="0.25"/>
    <row r="960" ht="15.6" hidden="1" customHeight="1" x14ac:dyDescent="0.25"/>
    <row r="961" ht="15.6" hidden="1" customHeight="1" x14ac:dyDescent="0.25"/>
    <row r="962" ht="15.6" hidden="1" customHeight="1" x14ac:dyDescent="0.25"/>
    <row r="963" ht="15.6" hidden="1" customHeight="1" x14ac:dyDescent="0.25"/>
    <row r="964" ht="15.6" hidden="1" customHeight="1" x14ac:dyDescent="0.25"/>
    <row r="965" ht="15.6" hidden="1" customHeight="1" x14ac:dyDescent="0.25"/>
    <row r="966" ht="15.6" hidden="1" customHeight="1" x14ac:dyDescent="0.25"/>
    <row r="967" ht="15.6" hidden="1" customHeight="1" x14ac:dyDescent="0.25"/>
    <row r="968" ht="15.6" hidden="1" customHeight="1" x14ac:dyDescent="0.25"/>
    <row r="969" ht="15.6" hidden="1" customHeight="1" x14ac:dyDescent="0.25"/>
    <row r="970" ht="15.6" hidden="1" customHeight="1" x14ac:dyDescent="0.25"/>
    <row r="971" ht="15.6" hidden="1" customHeight="1" x14ac:dyDescent="0.25"/>
    <row r="972" ht="15.6" hidden="1" customHeight="1" x14ac:dyDescent="0.25"/>
    <row r="973" ht="15.6" hidden="1" customHeight="1" x14ac:dyDescent="0.25"/>
    <row r="974" ht="15.6" hidden="1" customHeight="1" x14ac:dyDescent="0.25"/>
    <row r="975" ht="15.6" hidden="1" customHeight="1" x14ac:dyDescent="0.25"/>
    <row r="976" ht="15.6" hidden="1" customHeight="1" x14ac:dyDescent="0.25"/>
    <row r="977" ht="15.6" hidden="1" customHeight="1" x14ac:dyDescent="0.25"/>
    <row r="978" ht="15.6" hidden="1" customHeight="1" x14ac:dyDescent="0.25"/>
    <row r="979" ht="15.6" hidden="1" customHeight="1" x14ac:dyDescent="0.25"/>
    <row r="980" ht="15.6" hidden="1" customHeight="1" x14ac:dyDescent="0.25"/>
    <row r="981" ht="15.6" hidden="1" customHeight="1" x14ac:dyDescent="0.25"/>
    <row r="982" ht="15.6" hidden="1" customHeight="1" x14ac:dyDescent="0.25"/>
    <row r="983" ht="15.6" hidden="1" customHeight="1" x14ac:dyDescent="0.25"/>
    <row r="984" ht="15.6" hidden="1" customHeight="1" x14ac:dyDescent="0.25"/>
    <row r="985" ht="15.6" hidden="1" customHeight="1" x14ac:dyDescent="0.25"/>
    <row r="986" ht="15.6" hidden="1" customHeight="1" x14ac:dyDescent="0.25"/>
    <row r="987" ht="15.6" hidden="1" customHeight="1" x14ac:dyDescent="0.25"/>
    <row r="988" ht="15.6" hidden="1" customHeight="1" x14ac:dyDescent="0.25"/>
    <row r="989" ht="15.6" hidden="1" customHeight="1" x14ac:dyDescent="0.25"/>
    <row r="990" ht="15.6" hidden="1" customHeight="1" x14ac:dyDescent="0.25"/>
    <row r="991" ht="15.6" hidden="1" customHeight="1" x14ac:dyDescent="0.25"/>
    <row r="992" ht="15.6" hidden="1" customHeight="1" x14ac:dyDescent="0.25"/>
    <row r="993" ht="15.6" hidden="1" customHeight="1" x14ac:dyDescent="0.25"/>
    <row r="994" ht="15.6" hidden="1" customHeight="1" x14ac:dyDescent="0.25"/>
    <row r="995" ht="15.6" hidden="1" customHeight="1" x14ac:dyDescent="0.25"/>
    <row r="996" ht="15.6" hidden="1" customHeight="1" x14ac:dyDescent="0.25"/>
    <row r="997" ht="15.6" hidden="1" customHeight="1" x14ac:dyDescent="0.25"/>
    <row r="998" ht="15.6" hidden="1" customHeight="1" x14ac:dyDescent="0.25"/>
    <row r="999" ht="15.6" hidden="1" customHeight="1" x14ac:dyDescent="0.25"/>
    <row r="1000" ht="15.6" hidden="1" customHeight="1" x14ac:dyDescent="0.25"/>
    <row r="1001" ht="15.6" hidden="1" customHeight="1" x14ac:dyDescent="0.25"/>
    <row r="1002" ht="15.6" hidden="1" customHeight="1" x14ac:dyDescent="0.25"/>
    <row r="1003" ht="15.6" hidden="1" customHeight="1" x14ac:dyDescent="0.25"/>
    <row r="1004" ht="15.6" hidden="1" customHeight="1" x14ac:dyDescent="0.25"/>
    <row r="1005" ht="15.6" hidden="1" customHeight="1" x14ac:dyDescent="0.25"/>
    <row r="1006" ht="15.6" hidden="1" customHeight="1" x14ac:dyDescent="0.25"/>
    <row r="1007" ht="15.6" hidden="1" customHeight="1" x14ac:dyDescent="0.25"/>
    <row r="1008" ht="15.6" hidden="1" customHeight="1" x14ac:dyDescent="0.25"/>
    <row r="1009" ht="15.6" hidden="1" customHeight="1" x14ac:dyDescent="0.25"/>
    <row r="1010" ht="15.6" hidden="1" customHeight="1" x14ac:dyDescent="0.25"/>
    <row r="1011" ht="15.6" hidden="1" customHeight="1" x14ac:dyDescent="0.25"/>
    <row r="1012" ht="15.6" hidden="1" customHeight="1" x14ac:dyDescent="0.25"/>
  </sheetData>
  <sheetProtection algorithmName="SHA-512" hashValue="j+eCzafYbPMLdAADhwnYp6HrYHfsPQsnnGUOAxd6c97cUzFuHXiGpuMoOMV9t1lTfqU8CVbmhN1tSdhCiQDSIw==" saltValue="qr3DB5PuedTq/sR6rfUQwA==" spinCount="100000" sheet="1" objects="1" scenarios="1"/>
  <mergeCells count="4">
    <mergeCell ref="F9:H9"/>
    <mergeCell ref="F11:H11"/>
    <mergeCell ref="F12:H12"/>
    <mergeCell ref="F13:H13"/>
  </mergeCells>
  <hyperlinks>
    <hyperlink ref="F13" r:id="rId1" xr:uid="{00000000-0004-0000-2B00-000001000000}"/>
    <hyperlink ref="G14" r:id="rId2" display="journalsheet.com" xr:uid="{00000000-0004-0000-2B00-000002000000}"/>
    <hyperlink ref="F13:H13" r:id="rId3" display="support@journalsheet.com" xr:uid="{00000000-0004-0000-2B00-000003000000}"/>
    <hyperlink ref="A2" location="akoontan" display="🅜" xr:uid="{6C3850F3-7AC2-4C5C-A360-8D846FE1315F}"/>
    <hyperlink ref="F12" r:id="rId4" xr:uid="{E60985D1-282E-4455-9ED4-EC3AB1546B4C}"/>
  </hyperlinks>
  <pageMargins left="0.7" right="0.7" top="0.75" bottom="0.75" header="0.3" footer="0.3"/>
  <pageSetup orientation="portrait" r:id="rId5"/>
  <drawing r:id="rId6"/>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77"/>
  <dimension ref="A1:J1012"/>
  <sheetViews>
    <sheetView showGridLines="0" workbookViewId="0">
      <pane ySplit="4" topLeftCell="A5" activePane="bottomLeft" state="frozen"/>
      <selection activeCell="A2" sqref="A2"/>
      <selection pane="bottomLeft"/>
    </sheetView>
  </sheetViews>
  <sheetFormatPr defaultColWidth="8.85546875" defaultRowHeight="0" customHeight="1" zeroHeight="1" x14ac:dyDescent="0.25"/>
  <cols>
    <col min="1" max="1" width="5.7109375" style="10" customWidth="1"/>
    <col min="2" max="2" width="4.42578125" style="1" customWidth="1"/>
    <col min="3" max="3" width="13.42578125" style="1" customWidth="1"/>
    <col min="4" max="4" width="2.85546875" style="1" customWidth="1"/>
    <col min="5" max="5" width="38.5703125" style="1" customWidth="1"/>
    <col min="6" max="6" width="26.42578125" style="1" customWidth="1"/>
    <col min="7" max="7" width="23.140625" style="1" customWidth="1"/>
    <col min="8" max="8" width="12.5703125" style="3" customWidth="1"/>
    <col min="9" max="10" width="8.85546875" style="10" customWidth="1"/>
    <col min="11" max="12" width="8.85546875" style="1" customWidth="1"/>
    <col min="13" max="16384" width="8.85546875" style="1"/>
  </cols>
  <sheetData>
    <row r="1" spans="1:8" s="96" customFormat="1" ht="5.0999999999999996" customHeight="1" x14ac:dyDescent="0.25">
      <c r="H1" s="97"/>
    </row>
    <row r="2" spans="1:8" s="257" customFormat="1" ht="24.95" customHeight="1" x14ac:dyDescent="0.25">
      <c r="A2" s="253" t="s">
        <v>258</v>
      </c>
      <c r="B2" s="254" t="s">
        <v>118</v>
      </c>
      <c r="H2" s="256"/>
    </row>
    <row r="3" spans="1:8" s="257" customFormat="1" ht="5.0999999999999996" customHeight="1" x14ac:dyDescent="0.25">
      <c r="H3" s="256"/>
    </row>
    <row r="4" spans="1:8" s="77" customFormat="1" ht="5.0999999999999996" customHeight="1" x14ac:dyDescent="0.25">
      <c r="H4" s="78"/>
    </row>
    <row r="5" spans="1:8" s="10" customFormat="1" ht="24.95" customHeight="1" x14ac:dyDescent="0.25">
      <c r="H5" s="12"/>
    </row>
    <row r="6" spans="1:8" s="10" customFormat="1" ht="24.95" customHeight="1" x14ac:dyDescent="0.25">
      <c r="H6" s="12"/>
    </row>
    <row r="7" spans="1:8" s="10" customFormat="1" ht="14.45" customHeight="1" x14ac:dyDescent="0.25">
      <c r="H7" s="12"/>
    </row>
    <row r="8" spans="1:8" s="10" customFormat="1" ht="14.45" customHeight="1" x14ac:dyDescent="0.25">
      <c r="H8" s="12"/>
    </row>
    <row r="9" spans="1:8" s="10" customFormat="1" ht="14.45" customHeight="1" x14ac:dyDescent="0.25">
      <c r="H9" s="12"/>
    </row>
    <row r="10" spans="1:8" s="10" customFormat="1" ht="14.45" customHeight="1" x14ac:dyDescent="0.25">
      <c r="A10" s="12"/>
      <c r="H10" s="12"/>
    </row>
    <row r="11" spans="1:8" s="10" customFormat="1" ht="14.45" customHeight="1" x14ac:dyDescent="0.25">
      <c r="H11" s="12"/>
    </row>
    <row r="12" spans="1:8" s="10" customFormat="1" ht="14.45" customHeight="1" x14ac:dyDescent="0.25">
      <c r="A12" s="22"/>
      <c r="H12" s="12"/>
    </row>
    <row r="13" spans="1:8" s="10" customFormat="1" ht="14.45" customHeight="1" x14ac:dyDescent="0.25">
      <c r="A13" s="22"/>
      <c r="H13" s="12"/>
    </row>
    <row r="14" spans="1:8" s="10" customFormat="1" ht="14.45" customHeight="1" x14ac:dyDescent="0.25">
      <c r="A14" s="22"/>
      <c r="H14" s="12"/>
    </row>
    <row r="15" spans="1:8" s="10" customFormat="1" ht="14.45" customHeight="1" x14ac:dyDescent="0.25">
      <c r="A15" s="22"/>
      <c r="H15" s="12"/>
    </row>
    <row r="16" spans="1:8" s="10" customFormat="1" ht="14.45" customHeight="1" x14ac:dyDescent="0.25">
      <c r="A16" s="22"/>
      <c r="H16" s="12"/>
    </row>
    <row r="17" spans="1:8" s="10" customFormat="1" ht="14.45" customHeight="1" x14ac:dyDescent="0.25">
      <c r="A17" s="22"/>
      <c r="H17" s="12"/>
    </row>
    <row r="18" spans="1:8" s="10" customFormat="1" ht="14.45" customHeight="1" x14ac:dyDescent="0.25">
      <c r="A18" s="22"/>
      <c r="H18" s="12"/>
    </row>
    <row r="19" spans="1:8" s="10" customFormat="1" ht="14.45" customHeight="1" x14ac:dyDescent="0.25">
      <c r="A19" s="22"/>
      <c r="H19" s="12"/>
    </row>
    <row r="20" spans="1:8" s="10" customFormat="1" ht="14.45" customHeight="1" x14ac:dyDescent="0.25">
      <c r="A20" s="22"/>
      <c r="H20" s="12"/>
    </row>
    <row r="21" spans="1:8" s="10" customFormat="1" ht="15.6" customHeight="1" x14ac:dyDescent="0.25">
      <c r="A21" s="22"/>
      <c r="H21" s="12"/>
    </row>
    <row r="22" spans="1:8" s="10" customFormat="1" ht="15" x14ac:dyDescent="0.25">
      <c r="A22" s="22"/>
      <c r="H22" s="12"/>
    </row>
    <row r="23" spans="1:8" s="10" customFormat="1" ht="15.6" customHeight="1" x14ac:dyDescent="0.25">
      <c r="A23" s="22"/>
      <c r="H23" s="12"/>
    </row>
    <row r="24" spans="1:8" s="10" customFormat="1" ht="15.6" customHeight="1" x14ac:dyDescent="0.25">
      <c r="A24" s="22"/>
      <c r="H24" s="12"/>
    </row>
    <row r="25" spans="1:8" s="10" customFormat="1" ht="15" x14ac:dyDescent="0.25">
      <c r="A25" s="22"/>
      <c r="H25" s="12"/>
    </row>
    <row r="26" spans="1:8" s="10" customFormat="1" ht="15" customHeight="1" x14ac:dyDescent="0.25">
      <c r="A26" s="22"/>
      <c r="H26" s="12"/>
    </row>
    <row r="27" spans="1:8" s="10" customFormat="1" ht="15" customHeight="1" x14ac:dyDescent="0.25">
      <c r="A27" s="22"/>
      <c r="H27" s="12"/>
    </row>
    <row r="28" spans="1:8" s="10" customFormat="1" ht="15" x14ac:dyDescent="0.25">
      <c r="A28" s="22"/>
      <c r="H28" s="12"/>
    </row>
    <row r="29" spans="1:8" s="10" customFormat="1" ht="15" customHeight="1" x14ac:dyDescent="0.25">
      <c r="A29" s="22"/>
      <c r="H29" s="12"/>
    </row>
    <row r="30" spans="1:8" s="10" customFormat="1" ht="15" customHeight="1" x14ac:dyDescent="0.25">
      <c r="A30" s="22"/>
      <c r="H30" s="12"/>
    </row>
    <row r="31" spans="1:8" s="10" customFormat="1" ht="15" x14ac:dyDescent="0.25">
      <c r="A31" s="22"/>
      <c r="H31" s="12"/>
    </row>
    <row r="32" spans="1:8" s="10" customFormat="1" ht="15" customHeight="1" x14ac:dyDescent="0.25">
      <c r="A32" s="22"/>
      <c r="H32" s="12"/>
    </row>
    <row r="33" spans="1:8" s="10" customFormat="1" ht="15" customHeight="1" x14ac:dyDescent="0.25">
      <c r="A33" s="22"/>
      <c r="H33" s="12"/>
    </row>
    <row r="34" spans="1:8" s="10" customFormat="1" ht="15" x14ac:dyDescent="0.25">
      <c r="A34" s="22"/>
      <c r="H34" s="12"/>
    </row>
    <row r="35" spans="1:8" s="10" customFormat="1" ht="15" customHeight="1" x14ac:dyDescent="0.25">
      <c r="A35" s="22"/>
      <c r="H35" s="12"/>
    </row>
    <row r="36" spans="1:8" s="10" customFormat="1" ht="15" customHeight="1" x14ac:dyDescent="0.25">
      <c r="A36" s="22"/>
      <c r="H36" s="12"/>
    </row>
    <row r="37" spans="1:8" s="10" customFormat="1" ht="15" x14ac:dyDescent="0.25">
      <c r="A37" s="22"/>
      <c r="H37" s="12"/>
    </row>
    <row r="38" spans="1:8" s="10" customFormat="1" ht="15" x14ac:dyDescent="0.25">
      <c r="A38" s="22"/>
      <c r="H38" s="12"/>
    </row>
    <row r="39" spans="1:8" s="10" customFormat="1" ht="15" x14ac:dyDescent="0.25">
      <c r="A39" s="22"/>
      <c r="H39" s="12"/>
    </row>
    <row r="40" spans="1:8" s="10" customFormat="1" ht="15" x14ac:dyDescent="0.25">
      <c r="A40" s="22"/>
      <c r="H40" s="12"/>
    </row>
    <row r="41" spans="1:8" s="10" customFormat="1" ht="15" x14ac:dyDescent="0.25">
      <c r="A41" s="22"/>
      <c r="H41" s="12"/>
    </row>
    <row r="42" spans="1:8" s="10" customFormat="1" ht="15" x14ac:dyDescent="0.25">
      <c r="A42" s="22"/>
      <c r="H42" s="12"/>
    </row>
    <row r="43" spans="1:8" s="10" customFormat="1" ht="15" x14ac:dyDescent="0.25">
      <c r="A43" s="22"/>
      <c r="H43" s="12"/>
    </row>
    <row r="44" spans="1:8" s="10" customFormat="1" ht="15" x14ac:dyDescent="0.25">
      <c r="A44" s="22"/>
      <c r="H44" s="12"/>
    </row>
    <row r="45" spans="1:8" s="10" customFormat="1" ht="15" x14ac:dyDescent="0.25">
      <c r="A45" s="22"/>
      <c r="H45" s="12"/>
    </row>
    <row r="46" spans="1:8" s="10" customFormat="1" ht="15" x14ac:dyDescent="0.25">
      <c r="A46" s="22"/>
      <c r="H46" s="12"/>
    </row>
    <row r="47" spans="1:8" s="10" customFormat="1" ht="15" x14ac:dyDescent="0.25">
      <c r="A47" s="22"/>
      <c r="H47" s="12"/>
    </row>
    <row r="48" spans="1:8" s="10" customFormat="1" ht="15" x14ac:dyDescent="0.25">
      <c r="A48" s="22"/>
      <c r="H48" s="12"/>
    </row>
    <row r="49" spans="1:8" s="10" customFormat="1" ht="15.6" customHeight="1" x14ac:dyDescent="0.25">
      <c r="A49" s="22"/>
      <c r="H49" s="12"/>
    </row>
    <row r="50" spans="1:8" s="10" customFormat="1" ht="15.6" customHeight="1" x14ac:dyDescent="0.25">
      <c r="A50" s="22"/>
      <c r="H50" s="12"/>
    </row>
    <row r="51" spans="1:8" s="10" customFormat="1" ht="15.6" customHeight="1" x14ac:dyDescent="0.25">
      <c r="A51" s="22"/>
      <c r="H51" s="12"/>
    </row>
    <row r="52" spans="1:8" s="10" customFormat="1" ht="15.6" customHeight="1" x14ac:dyDescent="0.25">
      <c r="A52" s="22"/>
      <c r="H52" s="12"/>
    </row>
    <row r="53" spans="1:8" s="10" customFormat="1" ht="15.6" customHeight="1" x14ac:dyDescent="0.25">
      <c r="A53" s="22"/>
      <c r="H53" s="12"/>
    </row>
    <row r="54" spans="1:8" s="10" customFormat="1" ht="15.6" customHeight="1" x14ac:dyDescent="0.25">
      <c r="A54" s="22"/>
      <c r="H54" s="12"/>
    </row>
    <row r="55" spans="1:8" s="10" customFormat="1" ht="15.6" customHeight="1" x14ac:dyDescent="0.25">
      <c r="A55" s="22"/>
      <c r="H55" s="12"/>
    </row>
    <row r="56" spans="1:8" s="10" customFormat="1" ht="15.6" customHeight="1" x14ac:dyDescent="0.25">
      <c r="A56" s="22"/>
      <c r="H56" s="12"/>
    </row>
    <row r="57" spans="1:8" s="10" customFormat="1" ht="15.6" customHeight="1" x14ac:dyDescent="0.25">
      <c r="A57" s="22"/>
      <c r="H57" s="12"/>
    </row>
    <row r="58" spans="1:8" s="10" customFormat="1" ht="15.6" customHeight="1" x14ac:dyDescent="0.25">
      <c r="A58" s="22"/>
      <c r="H58" s="12"/>
    </row>
    <row r="59" spans="1:8" s="10" customFormat="1" ht="15.6" customHeight="1" x14ac:dyDescent="0.25">
      <c r="A59" s="22"/>
      <c r="H59" s="12"/>
    </row>
    <row r="60" spans="1:8" s="10" customFormat="1" ht="15.6" customHeight="1" x14ac:dyDescent="0.25">
      <c r="A60" s="22"/>
      <c r="H60" s="12"/>
    </row>
    <row r="61" spans="1:8" s="10" customFormat="1" ht="15.6" customHeight="1" x14ac:dyDescent="0.25">
      <c r="A61" s="22"/>
      <c r="H61" s="12"/>
    </row>
    <row r="62" spans="1:8" s="10" customFormat="1" ht="15.6" customHeight="1" x14ac:dyDescent="0.25">
      <c r="A62" s="22"/>
      <c r="H62" s="12"/>
    </row>
    <row r="63" spans="1:8" s="10" customFormat="1" ht="15.6" customHeight="1" x14ac:dyDescent="0.25">
      <c r="A63" s="22"/>
      <c r="H63" s="12"/>
    </row>
    <row r="64" spans="1:8" s="10" customFormat="1" ht="15.6" customHeight="1" x14ac:dyDescent="0.25">
      <c r="A64" s="22"/>
      <c r="H64" s="12"/>
    </row>
    <row r="65" spans="1:8" s="10" customFormat="1" ht="15.6" customHeight="1" x14ac:dyDescent="0.25">
      <c r="A65" s="22"/>
      <c r="H65" s="12"/>
    </row>
    <row r="66" spans="1:8" s="10" customFormat="1" ht="15.6" customHeight="1" x14ac:dyDescent="0.25">
      <c r="A66" s="22"/>
      <c r="H66" s="12"/>
    </row>
    <row r="67" spans="1:8" s="10" customFormat="1" ht="15.6" customHeight="1" x14ac:dyDescent="0.25">
      <c r="A67" s="22"/>
      <c r="H67" s="12"/>
    </row>
    <row r="68" spans="1:8" s="10" customFormat="1" ht="15.6" customHeight="1" x14ac:dyDescent="0.25">
      <c r="A68" s="22"/>
      <c r="H68" s="12"/>
    </row>
    <row r="69" spans="1:8" s="10" customFormat="1" ht="15.6" customHeight="1" x14ac:dyDescent="0.25">
      <c r="A69" s="22"/>
      <c r="H69" s="12"/>
    </row>
    <row r="70" spans="1:8" s="10" customFormat="1" ht="15.6" customHeight="1" x14ac:dyDescent="0.25">
      <c r="A70" s="22"/>
      <c r="H70" s="12"/>
    </row>
    <row r="71" spans="1:8" s="10" customFormat="1" ht="15.6" customHeight="1" x14ac:dyDescent="0.25">
      <c r="A71" s="22"/>
      <c r="H71" s="12"/>
    </row>
    <row r="72" spans="1:8" s="10" customFormat="1" ht="15.6" customHeight="1" x14ac:dyDescent="0.25">
      <c r="A72" s="22"/>
      <c r="H72" s="12"/>
    </row>
    <row r="73" spans="1:8" s="10" customFormat="1" ht="15.6" customHeight="1" x14ac:dyDescent="0.25">
      <c r="A73" s="22"/>
      <c r="H73" s="12"/>
    </row>
    <row r="74" spans="1:8" s="10" customFormat="1" ht="15.6" customHeight="1" x14ac:dyDescent="0.25">
      <c r="A74" s="22"/>
      <c r="H74" s="12"/>
    </row>
    <row r="75" spans="1:8" s="10" customFormat="1" ht="15.6" customHeight="1" x14ac:dyDescent="0.25">
      <c r="A75" s="22"/>
      <c r="H75" s="12"/>
    </row>
    <row r="76" spans="1:8" s="10" customFormat="1" ht="15.6" customHeight="1" x14ac:dyDescent="0.25">
      <c r="A76" s="22"/>
      <c r="H76" s="12"/>
    </row>
    <row r="77" spans="1:8" s="10" customFormat="1" ht="15.6" customHeight="1" x14ac:dyDescent="0.25">
      <c r="A77" s="22"/>
      <c r="H77" s="12"/>
    </row>
    <row r="78" spans="1:8" s="10" customFormat="1" ht="15.6" customHeight="1" x14ac:dyDescent="0.25">
      <c r="A78" s="22"/>
      <c r="H78" s="12"/>
    </row>
    <row r="79" spans="1:8" s="10" customFormat="1" ht="15.6" customHeight="1" x14ac:dyDescent="0.25">
      <c r="A79" s="22"/>
      <c r="H79" s="12"/>
    </row>
    <row r="80" spans="1:8" s="10" customFormat="1" ht="15.6" customHeight="1" x14ac:dyDescent="0.25">
      <c r="A80" s="22"/>
      <c r="H80" s="12"/>
    </row>
    <row r="81" spans="1:8" s="10" customFormat="1" ht="15.6" customHeight="1" x14ac:dyDescent="0.25">
      <c r="A81" s="22"/>
      <c r="H81" s="12"/>
    </row>
    <row r="82" spans="1:8" s="10" customFormat="1" ht="15.6" customHeight="1" x14ac:dyDescent="0.25">
      <c r="A82" s="22"/>
      <c r="H82" s="12"/>
    </row>
    <row r="83" spans="1:8" s="10" customFormat="1" ht="15.6" customHeight="1" x14ac:dyDescent="0.25">
      <c r="A83" s="22"/>
      <c r="H83" s="12"/>
    </row>
    <row r="84" spans="1:8" s="10" customFormat="1" ht="15.6" customHeight="1" x14ac:dyDescent="0.25">
      <c r="A84" s="22"/>
      <c r="H84" s="12"/>
    </row>
    <row r="85" spans="1:8" s="10" customFormat="1" ht="15.6" customHeight="1" x14ac:dyDescent="0.25">
      <c r="A85" s="22"/>
      <c r="H85" s="12"/>
    </row>
    <row r="86" spans="1:8" s="10" customFormat="1" ht="15.6" customHeight="1" x14ac:dyDescent="0.25">
      <c r="A86" s="22"/>
      <c r="H86" s="12"/>
    </row>
    <row r="87" spans="1:8" s="10" customFormat="1" ht="15.6" customHeight="1" x14ac:dyDescent="0.25">
      <c r="A87" s="22"/>
      <c r="H87" s="12"/>
    </row>
    <row r="88" spans="1:8" s="10" customFormat="1" ht="15.6" customHeight="1" x14ac:dyDescent="0.25">
      <c r="A88" s="22"/>
      <c r="H88" s="12"/>
    </row>
    <row r="89" spans="1:8" s="10" customFormat="1" ht="15.6" customHeight="1" x14ac:dyDescent="0.25">
      <c r="A89" s="22"/>
      <c r="H89" s="12"/>
    </row>
    <row r="90" spans="1:8" s="10" customFormat="1" ht="15.6" customHeight="1" x14ac:dyDescent="0.25">
      <c r="A90" s="22"/>
      <c r="H90" s="12"/>
    </row>
    <row r="91" spans="1:8" s="10" customFormat="1" ht="15.6" customHeight="1" x14ac:dyDescent="0.25">
      <c r="A91" s="22"/>
      <c r="H91" s="12"/>
    </row>
    <row r="92" spans="1:8" s="10" customFormat="1" ht="15.6" customHeight="1" x14ac:dyDescent="0.25">
      <c r="A92" s="22"/>
      <c r="H92" s="12"/>
    </row>
    <row r="93" spans="1:8" s="10" customFormat="1" ht="15.6" customHeight="1" x14ac:dyDescent="0.25">
      <c r="A93" s="22"/>
      <c r="H93" s="12"/>
    </row>
    <row r="94" spans="1:8" s="10" customFormat="1" ht="15.6" customHeight="1" x14ac:dyDescent="0.25">
      <c r="A94" s="22"/>
      <c r="H94" s="12"/>
    </row>
    <row r="95" spans="1:8" s="10" customFormat="1" ht="15.6" customHeight="1" x14ac:dyDescent="0.25">
      <c r="A95" s="22"/>
      <c r="H95" s="12"/>
    </row>
    <row r="96" spans="1:8" s="10" customFormat="1" ht="15.6" customHeight="1" x14ac:dyDescent="0.25">
      <c r="A96" s="22"/>
      <c r="H96" s="12"/>
    </row>
    <row r="97" spans="1:8" s="10" customFormat="1" ht="15.6" customHeight="1" x14ac:dyDescent="0.25">
      <c r="A97" s="22"/>
      <c r="H97" s="12"/>
    </row>
    <row r="98" spans="1:8" s="10" customFormat="1" ht="15.6" customHeight="1" x14ac:dyDescent="0.25">
      <c r="A98" s="22"/>
      <c r="H98" s="12"/>
    </row>
    <row r="99" spans="1:8" s="10" customFormat="1" ht="15.6" customHeight="1" x14ac:dyDescent="0.25">
      <c r="A99" s="22"/>
      <c r="H99" s="12"/>
    </row>
    <row r="100" spans="1:8" s="10" customFormat="1" ht="15.6" customHeight="1" x14ac:dyDescent="0.25">
      <c r="A100" s="22"/>
      <c r="H100" s="12"/>
    </row>
    <row r="101" spans="1:8" s="10" customFormat="1" ht="15.6" customHeight="1" x14ac:dyDescent="0.25">
      <c r="A101" s="22"/>
      <c r="H101" s="12"/>
    </row>
    <row r="102" spans="1:8" s="10" customFormat="1" ht="15.6" customHeight="1" x14ac:dyDescent="0.25">
      <c r="A102" s="22"/>
      <c r="H102" s="12"/>
    </row>
    <row r="103" spans="1:8" s="10" customFormat="1" ht="15.6" customHeight="1" x14ac:dyDescent="0.25">
      <c r="A103" s="22"/>
      <c r="H103" s="12"/>
    </row>
    <row r="104" spans="1:8" s="10" customFormat="1" ht="15.6" customHeight="1" x14ac:dyDescent="0.25">
      <c r="A104" s="22"/>
      <c r="H104" s="12"/>
    </row>
    <row r="105" spans="1:8" s="10" customFormat="1" ht="15.6" customHeight="1" x14ac:dyDescent="0.25">
      <c r="A105" s="22"/>
      <c r="H105" s="12"/>
    </row>
    <row r="106" spans="1:8" s="10" customFormat="1" ht="15.6" customHeight="1" x14ac:dyDescent="0.25">
      <c r="A106" s="22"/>
      <c r="H106" s="12"/>
    </row>
    <row r="107" spans="1:8" s="10" customFormat="1" ht="15.6" customHeight="1" x14ac:dyDescent="0.25">
      <c r="A107" s="22"/>
      <c r="H107" s="12"/>
    </row>
    <row r="108" spans="1:8" s="10" customFormat="1" ht="15.6" customHeight="1" x14ac:dyDescent="0.25">
      <c r="A108" s="22"/>
      <c r="H108" s="12"/>
    </row>
    <row r="109" spans="1:8" s="10" customFormat="1" ht="15.6" customHeight="1" x14ac:dyDescent="0.25">
      <c r="A109" s="22"/>
      <c r="H109" s="12"/>
    </row>
    <row r="110" spans="1:8" s="10" customFormat="1" ht="15.6" customHeight="1" x14ac:dyDescent="0.25">
      <c r="A110" s="22"/>
      <c r="H110" s="12"/>
    </row>
    <row r="111" spans="1:8" s="10" customFormat="1" ht="15.6" customHeight="1" x14ac:dyDescent="0.25">
      <c r="A111" s="22"/>
      <c r="H111" s="12"/>
    </row>
    <row r="112" spans="1:8" s="10" customFormat="1" ht="15.6" customHeight="1" x14ac:dyDescent="0.25">
      <c r="A112" s="22"/>
      <c r="H112" s="12"/>
    </row>
    <row r="113" spans="1:8" s="10" customFormat="1" ht="15.6" customHeight="1" x14ac:dyDescent="0.25">
      <c r="A113" s="22"/>
      <c r="H113" s="12"/>
    </row>
    <row r="114" spans="1:8" s="10" customFormat="1" ht="15.6" customHeight="1" x14ac:dyDescent="0.25">
      <c r="A114" s="22"/>
      <c r="H114" s="12"/>
    </row>
    <row r="115" spans="1:8" s="10" customFormat="1" ht="15.6" customHeight="1" x14ac:dyDescent="0.25">
      <c r="A115" s="22"/>
      <c r="H115" s="12"/>
    </row>
    <row r="116" spans="1:8" s="10" customFormat="1" ht="15.6" customHeight="1" x14ac:dyDescent="0.25">
      <c r="A116" s="22"/>
      <c r="H116" s="12"/>
    </row>
    <row r="117" spans="1:8" s="10" customFormat="1" ht="15.6" customHeight="1" x14ac:dyDescent="0.25">
      <c r="A117" s="22"/>
      <c r="H117" s="12"/>
    </row>
    <row r="118" spans="1:8" s="10" customFormat="1" ht="15.6" customHeight="1" x14ac:dyDescent="0.25">
      <c r="A118" s="22"/>
      <c r="H118" s="12"/>
    </row>
    <row r="119" spans="1:8" s="10" customFormat="1" ht="15.6" customHeight="1" x14ac:dyDescent="0.25">
      <c r="A119" s="22"/>
      <c r="H119" s="12"/>
    </row>
    <row r="120" spans="1:8" s="10" customFormat="1" ht="15.6" customHeight="1" x14ac:dyDescent="0.25">
      <c r="A120" s="22"/>
      <c r="H120" s="12"/>
    </row>
    <row r="121" spans="1:8" s="10" customFormat="1" ht="15.6" customHeight="1" x14ac:dyDescent="0.25">
      <c r="A121" s="22"/>
      <c r="H121" s="12"/>
    </row>
    <row r="122" spans="1:8" s="10" customFormat="1" ht="15.6" customHeight="1" x14ac:dyDescent="0.25">
      <c r="A122" s="22"/>
      <c r="H122" s="12"/>
    </row>
    <row r="123" spans="1:8" s="10" customFormat="1" ht="15.6" customHeight="1" x14ac:dyDescent="0.25">
      <c r="A123" s="22"/>
      <c r="H123" s="12"/>
    </row>
    <row r="124" spans="1:8" s="10" customFormat="1" ht="15.6" customHeight="1" x14ac:dyDescent="0.25">
      <c r="A124" s="22"/>
      <c r="H124" s="12"/>
    </row>
    <row r="125" spans="1:8" s="10" customFormat="1" ht="15.6" customHeight="1" x14ac:dyDescent="0.25">
      <c r="A125" s="22"/>
      <c r="H125" s="12"/>
    </row>
    <row r="126" spans="1:8" s="10" customFormat="1" ht="15.6" customHeight="1" x14ac:dyDescent="0.25">
      <c r="A126" s="22"/>
      <c r="H126" s="12"/>
    </row>
    <row r="127" spans="1:8" s="10" customFormat="1" ht="15.6" customHeight="1" x14ac:dyDescent="0.25">
      <c r="A127" s="22"/>
      <c r="H127" s="12"/>
    </row>
    <row r="128" spans="1:8" s="10" customFormat="1" ht="15.6" customHeight="1" x14ac:dyDescent="0.25">
      <c r="A128" s="22"/>
      <c r="H128" s="12"/>
    </row>
    <row r="129" spans="1:8" s="10" customFormat="1" ht="15.6" customHeight="1" x14ac:dyDescent="0.25">
      <c r="A129" s="22"/>
      <c r="H129" s="12"/>
    </row>
    <row r="130" spans="1:8" s="10" customFormat="1" ht="15.6" customHeight="1" x14ac:dyDescent="0.25">
      <c r="A130" s="22"/>
      <c r="H130" s="12"/>
    </row>
    <row r="131" spans="1:8" s="10" customFormat="1" ht="15.6" customHeight="1" x14ac:dyDescent="0.25">
      <c r="A131" s="22"/>
      <c r="H131" s="12"/>
    </row>
    <row r="132" spans="1:8" s="10" customFormat="1" ht="15.6" customHeight="1" x14ac:dyDescent="0.25">
      <c r="A132" s="22"/>
      <c r="H132" s="12"/>
    </row>
    <row r="133" spans="1:8" s="10" customFormat="1" ht="15.6" customHeight="1" x14ac:dyDescent="0.25">
      <c r="A133" s="22"/>
      <c r="H133" s="12"/>
    </row>
    <row r="134" spans="1:8" s="10" customFormat="1" ht="15.6" customHeight="1" x14ac:dyDescent="0.25">
      <c r="A134" s="22"/>
      <c r="H134" s="12"/>
    </row>
    <row r="135" spans="1:8" s="10" customFormat="1" ht="15.6" customHeight="1" x14ac:dyDescent="0.25">
      <c r="A135" s="22"/>
      <c r="H135" s="12"/>
    </row>
    <row r="136" spans="1:8" s="10" customFormat="1" ht="15.6" customHeight="1" x14ac:dyDescent="0.25">
      <c r="A136" s="22"/>
      <c r="H136" s="12"/>
    </row>
    <row r="137" spans="1:8" s="10" customFormat="1" ht="15.6" customHeight="1" x14ac:dyDescent="0.25">
      <c r="A137" s="22"/>
      <c r="H137" s="12"/>
    </row>
    <row r="138" spans="1:8" s="10" customFormat="1" ht="15.6" customHeight="1" x14ac:dyDescent="0.25">
      <c r="A138" s="22"/>
      <c r="H138" s="12"/>
    </row>
    <row r="139" spans="1:8" s="10" customFormat="1" ht="15.6" customHeight="1" x14ac:dyDescent="0.25">
      <c r="A139" s="22"/>
      <c r="H139" s="12"/>
    </row>
    <row r="140" spans="1:8" s="10" customFormat="1" ht="15.6" customHeight="1" x14ac:dyDescent="0.25">
      <c r="A140" s="22"/>
      <c r="H140" s="12"/>
    </row>
    <row r="141" spans="1:8" s="10" customFormat="1" ht="15.6" customHeight="1" x14ac:dyDescent="0.25">
      <c r="A141" s="22"/>
      <c r="H141" s="12"/>
    </row>
    <row r="142" spans="1:8" s="10" customFormat="1" ht="15.6" customHeight="1" x14ac:dyDescent="0.25">
      <c r="A142" s="22"/>
      <c r="H142" s="12"/>
    </row>
    <row r="143" spans="1:8" s="10" customFormat="1" ht="15.6" customHeight="1" x14ac:dyDescent="0.25">
      <c r="A143" s="22"/>
      <c r="H143" s="12"/>
    </row>
    <row r="144" spans="1:8" s="10" customFormat="1" ht="15.6" customHeight="1" x14ac:dyDescent="0.25">
      <c r="A144" s="22"/>
      <c r="H144" s="12"/>
    </row>
    <row r="145" spans="1:8" s="10" customFormat="1" ht="15.6" customHeight="1" x14ac:dyDescent="0.25">
      <c r="A145" s="22"/>
      <c r="H145" s="12"/>
    </row>
    <row r="146" spans="1:8" s="10" customFormat="1" ht="15.6" customHeight="1" x14ac:dyDescent="0.25">
      <c r="A146" s="22"/>
      <c r="H146" s="12"/>
    </row>
    <row r="147" spans="1:8" s="10" customFormat="1" ht="15.6" customHeight="1" x14ac:dyDescent="0.25">
      <c r="A147" s="22"/>
      <c r="H147" s="12"/>
    </row>
    <row r="148" spans="1:8" s="10" customFormat="1" ht="15.6" customHeight="1" x14ac:dyDescent="0.25">
      <c r="A148" s="22"/>
      <c r="H148" s="12"/>
    </row>
    <row r="149" spans="1:8" s="10" customFormat="1" ht="15.6" customHeight="1" x14ac:dyDescent="0.25">
      <c r="A149" s="22"/>
      <c r="H149" s="12"/>
    </row>
    <row r="150" spans="1:8" s="10" customFormat="1" ht="15.6" customHeight="1" x14ac:dyDescent="0.25">
      <c r="A150" s="22"/>
      <c r="H150" s="12"/>
    </row>
    <row r="151" spans="1:8" s="10" customFormat="1" ht="15.6" customHeight="1" x14ac:dyDescent="0.25">
      <c r="A151" s="22"/>
      <c r="H151" s="12"/>
    </row>
    <row r="152" spans="1:8" s="10" customFormat="1" ht="15.6" customHeight="1" x14ac:dyDescent="0.25">
      <c r="A152" s="22"/>
      <c r="H152" s="12"/>
    </row>
    <row r="153" spans="1:8" s="10" customFormat="1" ht="15.6" customHeight="1" x14ac:dyDescent="0.25">
      <c r="A153" s="22"/>
      <c r="H153" s="12"/>
    </row>
    <row r="154" spans="1:8" s="10" customFormat="1" ht="15.6" customHeight="1" x14ac:dyDescent="0.25">
      <c r="A154" s="22"/>
      <c r="H154" s="12"/>
    </row>
    <row r="155" spans="1:8" s="10" customFormat="1" ht="15.6" customHeight="1" x14ac:dyDescent="0.25">
      <c r="A155" s="22"/>
      <c r="H155" s="12"/>
    </row>
    <row r="156" spans="1:8" s="10" customFormat="1" ht="15.6" customHeight="1" x14ac:dyDescent="0.25">
      <c r="A156" s="22"/>
      <c r="H156" s="12"/>
    </row>
    <row r="157" spans="1:8" s="10" customFormat="1" ht="15.6" customHeight="1" x14ac:dyDescent="0.25">
      <c r="A157" s="22"/>
      <c r="H157" s="12"/>
    </row>
    <row r="158" spans="1:8" s="10" customFormat="1" ht="15.6" customHeight="1" x14ac:dyDescent="0.25">
      <c r="A158" s="22"/>
      <c r="H158" s="12"/>
    </row>
    <row r="159" spans="1:8" s="10" customFormat="1" ht="15.6" customHeight="1" x14ac:dyDescent="0.25">
      <c r="A159" s="22"/>
      <c r="H159" s="12"/>
    </row>
    <row r="160" spans="1:8" s="10" customFormat="1" ht="15.6" customHeight="1" x14ac:dyDescent="0.25">
      <c r="A160" s="22"/>
      <c r="H160" s="12"/>
    </row>
    <row r="161" spans="1:8" s="10" customFormat="1" ht="15.6" customHeight="1" x14ac:dyDescent="0.25">
      <c r="A161" s="22"/>
      <c r="H161" s="12"/>
    </row>
    <row r="162" spans="1:8" s="10" customFormat="1" ht="15.6" customHeight="1" x14ac:dyDescent="0.25">
      <c r="A162" s="22"/>
      <c r="H162" s="12"/>
    </row>
    <row r="163" spans="1:8" s="10" customFormat="1" ht="15.6" customHeight="1" x14ac:dyDescent="0.25">
      <c r="A163" s="22"/>
      <c r="H163" s="12"/>
    </row>
    <row r="164" spans="1:8" s="10" customFormat="1" ht="15.6" customHeight="1" x14ac:dyDescent="0.25">
      <c r="A164" s="22"/>
      <c r="H164" s="12"/>
    </row>
    <row r="165" spans="1:8" s="10" customFormat="1" ht="15.6" customHeight="1" x14ac:dyDescent="0.25">
      <c r="A165" s="22"/>
      <c r="H165" s="12"/>
    </row>
    <row r="166" spans="1:8" s="10" customFormat="1" ht="15.6" customHeight="1" x14ac:dyDescent="0.25">
      <c r="A166" s="22"/>
      <c r="H166" s="12"/>
    </row>
    <row r="167" spans="1:8" s="10" customFormat="1" ht="15.6" customHeight="1" x14ac:dyDescent="0.25">
      <c r="A167" s="22"/>
      <c r="H167" s="12"/>
    </row>
    <row r="168" spans="1:8" s="10" customFormat="1" ht="15.6" customHeight="1" x14ac:dyDescent="0.25">
      <c r="A168" s="22"/>
      <c r="H168" s="12"/>
    </row>
    <row r="169" spans="1:8" s="10" customFormat="1" ht="15.6" customHeight="1" x14ac:dyDescent="0.25">
      <c r="A169" s="22"/>
      <c r="H169" s="12"/>
    </row>
    <row r="170" spans="1:8" s="10" customFormat="1" ht="15.6" customHeight="1" x14ac:dyDescent="0.25">
      <c r="A170" s="22"/>
      <c r="H170" s="12"/>
    </row>
    <row r="171" spans="1:8" s="10" customFormat="1" ht="15.6" customHeight="1" x14ac:dyDescent="0.25">
      <c r="A171" s="22"/>
      <c r="H171" s="12"/>
    </row>
    <row r="172" spans="1:8" s="10" customFormat="1" ht="15.6" customHeight="1" x14ac:dyDescent="0.25">
      <c r="A172" s="22"/>
      <c r="H172" s="12"/>
    </row>
    <row r="173" spans="1:8" s="10" customFormat="1" ht="15.6" customHeight="1" x14ac:dyDescent="0.25">
      <c r="A173" s="22"/>
      <c r="H173" s="12"/>
    </row>
    <row r="174" spans="1:8" s="10" customFormat="1" ht="15.6" customHeight="1" x14ac:dyDescent="0.25">
      <c r="A174" s="22"/>
      <c r="H174" s="12"/>
    </row>
    <row r="175" spans="1:8" s="10" customFormat="1" ht="15.6" customHeight="1" x14ac:dyDescent="0.25">
      <c r="A175" s="22"/>
      <c r="H175" s="12"/>
    </row>
    <row r="176" spans="1:8" s="10" customFormat="1" ht="15.6" customHeight="1" x14ac:dyDescent="0.25">
      <c r="A176" s="22"/>
      <c r="H176" s="12"/>
    </row>
    <row r="177" spans="1:8" s="10" customFormat="1" ht="15.6" customHeight="1" x14ac:dyDescent="0.25">
      <c r="A177" s="22"/>
      <c r="H177" s="12"/>
    </row>
    <row r="178" spans="1:8" s="10" customFormat="1" ht="15.6" customHeight="1" x14ac:dyDescent="0.25">
      <c r="A178" s="22"/>
      <c r="H178" s="12"/>
    </row>
    <row r="179" spans="1:8" s="10" customFormat="1" ht="15.6" customHeight="1" x14ac:dyDescent="0.25">
      <c r="A179" s="22"/>
      <c r="H179" s="12"/>
    </row>
    <row r="180" spans="1:8" s="10" customFormat="1" ht="15.6" customHeight="1" x14ac:dyDescent="0.25">
      <c r="A180" s="22"/>
      <c r="H180" s="12"/>
    </row>
    <row r="181" spans="1:8" s="10" customFormat="1" ht="15.6" customHeight="1" x14ac:dyDescent="0.25">
      <c r="A181" s="22"/>
      <c r="H181" s="12"/>
    </row>
    <row r="182" spans="1:8" s="10" customFormat="1" ht="15.6" customHeight="1" x14ac:dyDescent="0.25">
      <c r="A182" s="22"/>
      <c r="H182" s="12"/>
    </row>
    <row r="183" spans="1:8" s="10" customFormat="1" ht="15.6" customHeight="1" x14ac:dyDescent="0.25">
      <c r="A183" s="22"/>
      <c r="H183" s="12"/>
    </row>
    <row r="184" spans="1:8" s="10" customFormat="1" ht="15.6" customHeight="1" x14ac:dyDescent="0.25">
      <c r="A184" s="22"/>
      <c r="H184" s="12"/>
    </row>
    <row r="185" spans="1:8" s="10" customFormat="1" ht="15.6" customHeight="1" x14ac:dyDescent="0.25">
      <c r="A185" s="22"/>
      <c r="H185" s="12"/>
    </row>
    <row r="186" spans="1:8" s="10" customFormat="1" ht="15.6" customHeight="1" x14ac:dyDescent="0.25">
      <c r="A186" s="22"/>
      <c r="H186" s="12"/>
    </row>
    <row r="187" spans="1:8" s="10" customFormat="1" ht="15.6" customHeight="1" x14ac:dyDescent="0.25">
      <c r="A187" s="22"/>
      <c r="H187" s="12"/>
    </row>
    <row r="188" spans="1:8" s="10" customFormat="1" ht="15.6" customHeight="1" x14ac:dyDescent="0.25">
      <c r="A188" s="22"/>
      <c r="H188" s="12"/>
    </row>
    <row r="189" spans="1:8" s="10" customFormat="1" ht="15.6" customHeight="1" x14ac:dyDescent="0.25">
      <c r="A189" s="22"/>
      <c r="H189" s="12"/>
    </row>
    <row r="190" spans="1:8" s="10" customFormat="1" ht="15.6" customHeight="1" x14ac:dyDescent="0.25">
      <c r="A190" s="22"/>
      <c r="H190" s="12"/>
    </row>
    <row r="191" spans="1:8" s="10" customFormat="1" ht="15.6" customHeight="1" x14ac:dyDescent="0.25">
      <c r="A191" s="22"/>
      <c r="H191" s="12"/>
    </row>
    <row r="192" spans="1:8" s="10" customFormat="1" ht="15.6" customHeight="1" x14ac:dyDescent="0.25">
      <c r="A192" s="22"/>
      <c r="H192" s="12"/>
    </row>
    <row r="193" spans="1:8" s="10" customFormat="1" ht="15.6" customHeight="1" x14ac:dyDescent="0.25">
      <c r="A193" s="22"/>
      <c r="H193" s="12"/>
    </row>
    <row r="194" spans="1:8" s="10" customFormat="1" ht="15.6" customHeight="1" x14ac:dyDescent="0.25">
      <c r="A194" s="22"/>
      <c r="H194" s="12"/>
    </row>
    <row r="195" spans="1:8" s="10" customFormat="1" ht="15.6" customHeight="1" x14ac:dyDescent="0.25">
      <c r="A195" s="22"/>
      <c r="H195" s="12"/>
    </row>
    <row r="196" spans="1:8" s="10" customFormat="1" ht="15.6" customHeight="1" x14ac:dyDescent="0.25">
      <c r="A196" s="22"/>
      <c r="H196" s="12"/>
    </row>
    <row r="197" spans="1:8" s="10" customFormat="1" ht="15.6" customHeight="1" x14ac:dyDescent="0.25">
      <c r="A197" s="22"/>
      <c r="H197" s="12"/>
    </row>
    <row r="198" spans="1:8" s="10" customFormat="1" ht="15.6" customHeight="1" x14ac:dyDescent="0.25">
      <c r="A198" s="22"/>
      <c r="H198" s="12"/>
    </row>
    <row r="199" spans="1:8" s="10" customFormat="1" ht="15.6" customHeight="1" x14ac:dyDescent="0.25">
      <c r="A199" s="22"/>
      <c r="H199" s="12"/>
    </row>
    <row r="200" spans="1:8" s="10" customFormat="1" ht="15.6" customHeight="1" x14ac:dyDescent="0.25">
      <c r="A200" s="22"/>
      <c r="H200" s="12"/>
    </row>
    <row r="201" spans="1:8" s="10" customFormat="1" ht="15.6" customHeight="1" x14ac:dyDescent="0.25">
      <c r="A201" s="22"/>
      <c r="H201" s="12"/>
    </row>
    <row r="202" spans="1:8" s="10" customFormat="1" ht="15.6" customHeight="1" x14ac:dyDescent="0.25">
      <c r="A202" s="22"/>
      <c r="H202" s="12"/>
    </row>
    <row r="203" spans="1:8" s="10" customFormat="1" ht="15.6" customHeight="1" x14ac:dyDescent="0.25">
      <c r="A203" s="22"/>
      <c r="H203" s="12"/>
    </row>
    <row r="204" spans="1:8" s="10" customFormat="1" ht="15.6" customHeight="1" x14ac:dyDescent="0.25">
      <c r="A204" s="22"/>
      <c r="H204" s="12"/>
    </row>
    <row r="205" spans="1:8" s="10" customFormat="1" ht="15.6" customHeight="1" x14ac:dyDescent="0.25">
      <c r="A205" s="22"/>
      <c r="H205" s="12"/>
    </row>
    <row r="206" spans="1:8" s="10" customFormat="1" ht="15.6" customHeight="1" x14ac:dyDescent="0.25">
      <c r="A206" s="22"/>
      <c r="H206" s="12"/>
    </row>
    <row r="207" spans="1:8" s="10" customFormat="1" ht="15.6" customHeight="1" x14ac:dyDescent="0.25">
      <c r="A207" s="22"/>
      <c r="H207" s="12"/>
    </row>
    <row r="208" spans="1:8" s="10" customFormat="1" ht="15.6" customHeight="1" x14ac:dyDescent="0.25">
      <c r="A208" s="22"/>
      <c r="H208" s="12"/>
    </row>
    <row r="209" spans="1:8" s="10" customFormat="1" ht="15.6" customHeight="1" x14ac:dyDescent="0.25">
      <c r="A209" s="22"/>
      <c r="H209" s="12"/>
    </row>
    <row r="210" spans="1:8" s="10" customFormat="1" ht="15.6" customHeight="1" x14ac:dyDescent="0.25">
      <c r="A210" s="22"/>
      <c r="H210" s="12"/>
    </row>
    <row r="211" spans="1:8" s="10" customFormat="1" ht="15.6" customHeight="1" x14ac:dyDescent="0.25">
      <c r="A211" s="22"/>
      <c r="H211" s="12"/>
    </row>
    <row r="212" spans="1:8" s="10" customFormat="1" ht="15.6" customHeight="1" x14ac:dyDescent="0.25">
      <c r="A212" s="22"/>
      <c r="H212" s="12"/>
    </row>
    <row r="213" spans="1:8" s="10" customFormat="1" ht="15.6" customHeight="1" x14ac:dyDescent="0.25">
      <c r="A213" s="22"/>
      <c r="H213" s="12"/>
    </row>
    <row r="214" spans="1:8" s="10" customFormat="1" ht="15.6" customHeight="1" x14ac:dyDescent="0.25">
      <c r="A214" s="22"/>
      <c r="H214" s="12"/>
    </row>
    <row r="215" spans="1:8" s="10" customFormat="1" ht="15.6" customHeight="1" x14ac:dyDescent="0.25">
      <c r="A215" s="22"/>
      <c r="H215" s="12"/>
    </row>
    <row r="216" spans="1:8" s="10" customFormat="1" ht="15.6" customHeight="1" x14ac:dyDescent="0.25">
      <c r="A216" s="22"/>
      <c r="H216" s="12"/>
    </row>
    <row r="217" spans="1:8" s="10" customFormat="1" ht="15.6" customHeight="1" x14ac:dyDescent="0.25">
      <c r="A217" s="22"/>
      <c r="H217" s="12"/>
    </row>
    <row r="218" spans="1:8" s="10" customFormat="1" ht="15.6" customHeight="1" x14ac:dyDescent="0.25">
      <c r="A218" s="22"/>
      <c r="H218" s="12"/>
    </row>
    <row r="219" spans="1:8" s="10" customFormat="1" ht="15.6" customHeight="1" x14ac:dyDescent="0.25">
      <c r="A219" s="22"/>
      <c r="H219" s="12"/>
    </row>
    <row r="220" spans="1:8" s="10" customFormat="1" ht="15.6" customHeight="1" x14ac:dyDescent="0.25">
      <c r="A220" s="22"/>
      <c r="H220" s="12"/>
    </row>
    <row r="221" spans="1:8" s="10" customFormat="1" ht="15.6" customHeight="1" x14ac:dyDescent="0.25">
      <c r="A221" s="22"/>
      <c r="H221" s="12"/>
    </row>
    <row r="222" spans="1:8" s="10" customFormat="1" ht="15.6" customHeight="1" x14ac:dyDescent="0.25">
      <c r="A222" s="22"/>
      <c r="H222" s="12"/>
    </row>
    <row r="223" spans="1:8" s="10" customFormat="1" ht="15.6" customHeight="1" x14ac:dyDescent="0.25">
      <c r="A223" s="22"/>
      <c r="H223" s="12"/>
    </row>
    <row r="224" spans="1:8" s="10" customFormat="1" ht="15.6" customHeight="1" x14ac:dyDescent="0.25">
      <c r="A224" s="22"/>
      <c r="H224" s="12"/>
    </row>
    <row r="225" spans="1:8" s="10" customFormat="1" ht="15.6" customHeight="1" x14ac:dyDescent="0.25">
      <c r="A225" s="22"/>
      <c r="H225" s="12"/>
    </row>
    <row r="226" spans="1:8" s="10" customFormat="1" ht="15.6" customHeight="1" x14ac:dyDescent="0.25">
      <c r="A226" s="22"/>
      <c r="H226" s="12"/>
    </row>
    <row r="227" spans="1:8" s="10" customFormat="1" ht="15.6" customHeight="1" x14ac:dyDescent="0.25">
      <c r="A227" s="22"/>
      <c r="H227" s="12"/>
    </row>
    <row r="228" spans="1:8" s="10" customFormat="1" ht="15.6" customHeight="1" x14ac:dyDescent="0.25">
      <c r="A228" s="22"/>
      <c r="H228" s="12"/>
    </row>
    <row r="229" spans="1:8" s="10" customFormat="1" ht="15.6" customHeight="1" x14ac:dyDescent="0.25">
      <c r="A229" s="22"/>
      <c r="H229" s="12"/>
    </row>
    <row r="230" spans="1:8" s="10" customFormat="1" ht="15.6" customHeight="1" x14ac:dyDescent="0.25">
      <c r="A230" s="22"/>
      <c r="H230" s="12"/>
    </row>
    <row r="231" spans="1:8" s="10" customFormat="1" ht="15.6" customHeight="1" x14ac:dyDescent="0.25">
      <c r="A231" s="22"/>
      <c r="H231" s="12"/>
    </row>
    <row r="232" spans="1:8" s="10" customFormat="1" ht="15.6" customHeight="1" x14ac:dyDescent="0.25">
      <c r="A232" s="22"/>
      <c r="H232" s="12"/>
    </row>
    <row r="233" spans="1:8" s="10" customFormat="1" ht="15.6" customHeight="1" x14ac:dyDescent="0.25">
      <c r="A233" s="22"/>
      <c r="H233" s="12"/>
    </row>
    <row r="234" spans="1:8" s="10" customFormat="1" ht="15.6" customHeight="1" x14ac:dyDescent="0.25">
      <c r="A234" s="22"/>
      <c r="H234" s="12"/>
    </row>
    <row r="235" spans="1:8" s="10" customFormat="1" ht="15.6" customHeight="1" x14ac:dyDescent="0.25">
      <c r="A235" s="22"/>
      <c r="H235" s="12"/>
    </row>
    <row r="236" spans="1:8" s="10" customFormat="1" ht="15.6" customHeight="1" x14ac:dyDescent="0.25">
      <c r="A236" s="22"/>
      <c r="H236" s="12"/>
    </row>
    <row r="237" spans="1:8" s="10" customFormat="1" ht="15.6" customHeight="1" x14ac:dyDescent="0.25">
      <c r="A237" s="22"/>
      <c r="H237" s="12"/>
    </row>
    <row r="238" spans="1:8" s="10" customFormat="1" ht="15.6" customHeight="1" x14ac:dyDescent="0.25">
      <c r="A238" s="22"/>
      <c r="H238" s="12"/>
    </row>
    <row r="239" spans="1:8" s="10" customFormat="1" ht="15.6" customHeight="1" x14ac:dyDescent="0.25">
      <c r="A239" s="22"/>
      <c r="H239" s="12"/>
    </row>
    <row r="240" spans="1:8" s="10" customFormat="1" ht="15.6" customHeight="1" x14ac:dyDescent="0.25">
      <c r="A240" s="22"/>
      <c r="H240" s="12"/>
    </row>
    <row r="241" spans="1:8" s="10" customFormat="1" ht="15.6" customHeight="1" x14ac:dyDescent="0.25">
      <c r="A241" s="22"/>
      <c r="H241" s="12"/>
    </row>
    <row r="242" spans="1:8" s="10" customFormat="1" ht="15.6" customHeight="1" x14ac:dyDescent="0.25">
      <c r="A242" s="22"/>
      <c r="H242" s="12"/>
    </row>
    <row r="243" spans="1:8" s="10" customFormat="1" ht="15.6" customHeight="1" x14ac:dyDescent="0.25">
      <c r="A243" s="22"/>
      <c r="H243" s="12"/>
    </row>
    <row r="244" spans="1:8" s="10" customFormat="1" ht="15.6" customHeight="1" x14ac:dyDescent="0.25">
      <c r="A244" s="22"/>
      <c r="H244" s="12"/>
    </row>
    <row r="245" spans="1:8" s="10" customFormat="1" ht="15.6" customHeight="1" x14ac:dyDescent="0.25">
      <c r="A245" s="22"/>
      <c r="H245" s="12"/>
    </row>
    <row r="246" spans="1:8" s="10" customFormat="1" ht="15.6" customHeight="1" x14ac:dyDescent="0.25">
      <c r="A246" s="22"/>
      <c r="H246" s="12"/>
    </row>
    <row r="247" spans="1:8" s="10" customFormat="1" ht="15.6" customHeight="1" x14ac:dyDescent="0.25">
      <c r="A247" s="22"/>
      <c r="H247" s="12"/>
    </row>
    <row r="248" spans="1:8" s="10" customFormat="1" ht="15.6" customHeight="1" x14ac:dyDescent="0.25">
      <c r="A248" s="22"/>
      <c r="H248" s="12"/>
    </row>
    <row r="249" spans="1:8" s="10" customFormat="1" ht="15.6" customHeight="1" x14ac:dyDescent="0.25">
      <c r="A249" s="22"/>
      <c r="H249" s="12"/>
    </row>
    <row r="250" spans="1:8" s="10" customFormat="1" ht="15.6" customHeight="1" x14ac:dyDescent="0.25">
      <c r="A250" s="22"/>
      <c r="H250" s="12"/>
    </row>
    <row r="251" spans="1:8" s="10" customFormat="1" ht="15.6" customHeight="1" x14ac:dyDescent="0.25">
      <c r="A251" s="22"/>
      <c r="H251" s="12"/>
    </row>
    <row r="252" spans="1:8" s="10" customFormat="1" ht="15.6" customHeight="1" x14ac:dyDescent="0.25">
      <c r="A252" s="22"/>
      <c r="H252" s="12"/>
    </row>
    <row r="253" spans="1:8" s="10" customFormat="1" ht="15.6" customHeight="1" x14ac:dyDescent="0.25">
      <c r="A253" s="22"/>
      <c r="H253" s="12"/>
    </row>
    <row r="254" spans="1:8" s="10" customFormat="1" ht="15.6" customHeight="1" x14ac:dyDescent="0.25">
      <c r="A254" s="22"/>
      <c r="H254" s="12"/>
    </row>
    <row r="255" spans="1:8" s="10" customFormat="1" ht="15.6" customHeight="1" x14ac:dyDescent="0.25">
      <c r="A255" s="22"/>
      <c r="H255" s="12"/>
    </row>
    <row r="256" spans="1:8" s="10" customFormat="1" ht="15.6" customHeight="1" x14ac:dyDescent="0.25">
      <c r="A256" s="22"/>
      <c r="H256" s="12"/>
    </row>
    <row r="257" spans="1:8" s="10" customFormat="1" ht="15.6" customHeight="1" x14ac:dyDescent="0.25">
      <c r="A257" s="22"/>
      <c r="H257" s="12"/>
    </row>
    <row r="258" spans="1:8" s="10" customFormat="1" ht="15.6" customHeight="1" x14ac:dyDescent="0.25">
      <c r="A258" s="22"/>
      <c r="H258" s="12"/>
    </row>
    <row r="259" spans="1:8" s="10" customFormat="1" ht="15.6" customHeight="1" x14ac:dyDescent="0.25">
      <c r="A259" s="22"/>
      <c r="H259" s="12"/>
    </row>
    <row r="260" spans="1:8" s="10" customFormat="1" ht="15.6" customHeight="1" x14ac:dyDescent="0.25">
      <c r="A260" s="22"/>
      <c r="H260" s="12"/>
    </row>
    <row r="261" spans="1:8" s="10" customFormat="1" ht="15.6" customHeight="1" x14ac:dyDescent="0.25">
      <c r="H261" s="12"/>
    </row>
    <row r="262" spans="1:8" s="10" customFormat="1" ht="15.6" customHeight="1" x14ac:dyDescent="0.25">
      <c r="H262" s="12"/>
    </row>
    <row r="263" spans="1:8" s="10" customFormat="1" ht="15.6" customHeight="1" x14ac:dyDescent="0.25">
      <c r="H263" s="12"/>
    </row>
    <row r="264" spans="1:8" s="10" customFormat="1" ht="15.6" customHeight="1" x14ac:dyDescent="0.25">
      <c r="H264" s="12"/>
    </row>
    <row r="265" spans="1:8" s="10" customFormat="1" ht="15.6" customHeight="1" x14ac:dyDescent="0.25">
      <c r="H265" s="12"/>
    </row>
    <row r="266" spans="1:8" s="10" customFormat="1" ht="15.6" customHeight="1" x14ac:dyDescent="0.25">
      <c r="H266" s="12"/>
    </row>
    <row r="267" spans="1:8" s="10" customFormat="1" ht="15.6" customHeight="1" x14ac:dyDescent="0.25">
      <c r="H267" s="12"/>
    </row>
    <row r="268" spans="1:8" s="10" customFormat="1" ht="15.6" customHeight="1" x14ac:dyDescent="0.25">
      <c r="H268" s="12"/>
    </row>
    <row r="269" spans="1:8" s="10" customFormat="1" ht="15.6" customHeight="1" x14ac:dyDescent="0.25">
      <c r="H269" s="12"/>
    </row>
    <row r="270" spans="1:8" s="10" customFormat="1" ht="15.6" customHeight="1" x14ac:dyDescent="0.25">
      <c r="H270" s="12"/>
    </row>
    <row r="271" spans="1:8" s="10" customFormat="1" ht="15.6" customHeight="1" x14ac:dyDescent="0.25">
      <c r="H271" s="12"/>
    </row>
    <row r="272" spans="1:8" s="10" customFormat="1" ht="15.6" customHeight="1" x14ac:dyDescent="0.25">
      <c r="H272" s="12"/>
    </row>
    <row r="273" spans="2:8" s="10" customFormat="1" ht="15.6" customHeight="1" x14ac:dyDescent="0.25">
      <c r="H273" s="12"/>
    </row>
    <row r="274" spans="2:8" s="10" customFormat="1" ht="15.6" customHeight="1" x14ac:dyDescent="0.25">
      <c r="H274" s="12"/>
    </row>
    <row r="275" spans="2:8" s="10" customFormat="1" ht="15.6" customHeight="1" x14ac:dyDescent="0.25">
      <c r="H275" s="12"/>
    </row>
    <row r="276" spans="2:8" s="10" customFormat="1" ht="15.6" customHeight="1" x14ac:dyDescent="0.25">
      <c r="H276" s="12"/>
    </row>
    <row r="277" spans="2:8" s="10" customFormat="1" ht="15.6" customHeight="1" x14ac:dyDescent="0.25">
      <c r="B277" s="1"/>
      <c r="C277" s="1"/>
      <c r="D277" s="1"/>
      <c r="E277" s="1"/>
      <c r="F277" s="1"/>
      <c r="G277" s="1"/>
      <c r="H277" s="3"/>
    </row>
    <row r="278" spans="2:8" s="10" customFormat="1" ht="15.6" customHeight="1" x14ac:dyDescent="0.25">
      <c r="B278" s="1"/>
      <c r="C278" s="1"/>
      <c r="D278" s="1"/>
      <c r="E278" s="1"/>
      <c r="F278" s="1"/>
      <c r="G278" s="1"/>
      <c r="H278" s="3"/>
    </row>
    <row r="279" spans="2:8" s="10" customFormat="1" ht="15.6" customHeight="1" x14ac:dyDescent="0.25">
      <c r="B279" s="1"/>
      <c r="C279" s="1"/>
      <c r="D279" s="1"/>
      <c r="E279" s="1"/>
      <c r="F279" s="1"/>
      <c r="G279" s="1"/>
      <c r="H279" s="3"/>
    </row>
    <row r="280" spans="2:8" s="10" customFormat="1" ht="15.6" customHeight="1" x14ac:dyDescent="0.25">
      <c r="B280" s="1"/>
      <c r="C280" s="1"/>
      <c r="D280" s="1"/>
      <c r="E280" s="1"/>
      <c r="F280" s="1"/>
      <c r="G280" s="1"/>
      <c r="H280" s="3"/>
    </row>
    <row r="281" spans="2:8" s="10" customFormat="1" ht="15.6" customHeight="1" x14ac:dyDescent="0.25">
      <c r="B281" s="1"/>
      <c r="C281" s="1"/>
      <c r="D281" s="1"/>
      <c r="E281" s="1"/>
      <c r="F281" s="1"/>
      <c r="G281" s="1"/>
      <c r="H281" s="3"/>
    </row>
    <row r="282" spans="2:8" s="10" customFormat="1" ht="15.6" customHeight="1" x14ac:dyDescent="0.25">
      <c r="B282" s="1"/>
      <c r="C282" s="1"/>
      <c r="D282" s="1"/>
      <c r="E282" s="1"/>
      <c r="F282" s="1"/>
      <c r="G282" s="1"/>
      <c r="H282" s="3"/>
    </row>
    <row r="283" spans="2:8" s="10" customFormat="1" ht="15.6" customHeight="1" x14ac:dyDescent="0.25">
      <c r="B283" s="1"/>
      <c r="C283" s="1"/>
      <c r="D283" s="1"/>
      <c r="E283" s="1"/>
      <c r="F283" s="1"/>
      <c r="G283" s="1"/>
      <c r="H283" s="3"/>
    </row>
    <row r="284" spans="2:8" s="10" customFormat="1" ht="15.6" customHeight="1" x14ac:dyDescent="0.25">
      <c r="B284" s="1"/>
      <c r="C284" s="1"/>
      <c r="D284" s="1"/>
      <c r="E284" s="1"/>
      <c r="F284" s="1"/>
      <c r="G284" s="1"/>
      <c r="H284" s="3"/>
    </row>
    <row r="285" spans="2:8" s="10" customFormat="1" ht="15.6" customHeight="1" x14ac:dyDescent="0.25">
      <c r="B285" s="1"/>
      <c r="C285" s="1"/>
      <c r="D285" s="1"/>
      <c r="E285" s="1"/>
      <c r="F285" s="1"/>
      <c r="G285" s="1"/>
      <c r="H285" s="3"/>
    </row>
    <row r="286" spans="2:8" s="10" customFormat="1" ht="15.6" customHeight="1" x14ac:dyDescent="0.25">
      <c r="B286" s="1"/>
      <c r="C286" s="1"/>
      <c r="D286" s="1"/>
      <c r="E286" s="1"/>
      <c r="F286" s="1"/>
      <c r="G286" s="1"/>
      <c r="H286" s="3"/>
    </row>
    <row r="287" spans="2:8" s="10" customFormat="1" ht="15.6" customHeight="1" x14ac:dyDescent="0.25">
      <c r="B287" s="1"/>
      <c r="C287" s="1"/>
      <c r="D287" s="1"/>
      <c r="E287" s="1"/>
      <c r="F287" s="1"/>
      <c r="G287" s="1"/>
      <c r="H287" s="3"/>
    </row>
    <row r="288" spans="2:8" s="10" customFormat="1" ht="15.6" customHeight="1" x14ac:dyDescent="0.25">
      <c r="B288" s="1"/>
      <c r="C288" s="1"/>
      <c r="D288" s="1"/>
      <c r="E288" s="1"/>
      <c r="F288" s="1"/>
      <c r="G288" s="1"/>
      <c r="H288" s="3"/>
    </row>
    <row r="289" spans="2:8" s="10" customFormat="1" ht="15.6" customHeight="1" x14ac:dyDescent="0.25">
      <c r="B289" s="1"/>
      <c r="C289" s="1"/>
      <c r="D289" s="1"/>
      <c r="E289" s="1"/>
      <c r="F289" s="1"/>
      <c r="G289" s="1"/>
      <c r="H289" s="3"/>
    </row>
    <row r="290" spans="2:8" s="10" customFormat="1" ht="15.6" customHeight="1" x14ac:dyDescent="0.25">
      <c r="B290" s="1"/>
      <c r="C290" s="1"/>
      <c r="D290" s="1"/>
      <c r="E290" s="1"/>
      <c r="F290" s="1"/>
      <c r="G290" s="1"/>
      <c r="H290" s="3"/>
    </row>
    <row r="291" spans="2:8" s="10" customFormat="1" ht="15.6" customHeight="1" x14ac:dyDescent="0.25">
      <c r="B291" s="1"/>
      <c r="C291" s="1"/>
      <c r="D291" s="1"/>
      <c r="E291" s="1"/>
      <c r="F291" s="1"/>
      <c r="G291" s="1"/>
      <c r="H291" s="3"/>
    </row>
    <row r="292" spans="2:8" s="10" customFormat="1" ht="15.6" customHeight="1" x14ac:dyDescent="0.25">
      <c r="B292" s="1"/>
      <c r="C292" s="1"/>
      <c r="D292" s="1"/>
      <c r="E292" s="1"/>
      <c r="F292" s="1"/>
      <c r="G292" s="1"/>
      <c r="H292" s="3"/>
    </row>
    <row r="293" spans="2:8" s="10" customFormat="1" ht="15.6" customHeight="1" x14ac:dyDescent="0.25">
      <c r="B293" s="1"/>
      <c r="C293" s="1"/>
      <c r="D293" s="1"/>
      <c r="E293" s="1"/>
      <c r="F293" s="1"/>
      <c r="G293" s="1"/>
      <c r="H293" s="3"/>
    </row>
    <row r="294" spans="2:8" s="10" customFormat="1" ht="15.6" customHeight="1" x14ac:dyDescent="0.25">
      <c r="B294" s="1"/>
      <c r="C294" s="1"/>
      <c r="D294" s="1"/>
      <c r="E294" s="1"/>
      <c r="F294" s="1"/>
      <c r="G294" s="1"/>
      <c r="H294" s="3"/>
    </row>
    <row r="295" spans="2:8" s="10" customFormat="1" ht="15.6" customHeight="1" x14ac:dyDescent="0.25">
      <c r="B295" s="1"/>
      <c r="C295" s="1"/>
      <c r="D295" s="1"/>
      <c r="E295" s="1"/>
      <c r="F295" s="1"/>
      <c r="G295" s="1"/>
      <c r="H295" s="3"/>
    </row>
    <row r="296" spans="2:8" s="10" customFormat="1" ht="15.6" customHeight="1" x14ac:dyDescent="0.25">
      <c r="B296" s="1"/>
      <c r="C296" s="1"/>
      <c r="D296" s="1"/>
      <c r="E296" s="1"/>
      <c r="F296" s="1"/>
      <c r="G296" s="1"/>
      <c r="H296" s="3"/>
    </row>
    <row r="297" spans="2:8" s="10" customFormat="1" ht="15.6" customHeight="1" x14ac:dyDescent="0.25">
      <c r="B297" s="1"/>
      <c r="C297" s="1"/>
      <c r="D297" s="1"/>
      <c r="E297" s="1"/>
      <c r="F297" s="1"/>
      <c r="G297" s="1"/>
      <c r="H297" s="3"/>
    </row>
    <row r="298" spans="2:8" s="10" customFormat="1" ht="15.6" customHeight="1" x14ac:dyDescent="0.25">
      <c r="B298" s="1"/>
      <c r="C298" s="1"/>
      <c r="D298" s="1"/>
      <c r="E298" s="1"/>
      <c r="F298" s="1"/>
      <c r="G298" s="1"/>
      <c r="H298" s="3"/>
    </row>
    <row r="299" spans="2:8" s="10" customFormat="1" ht="15.6" customHeight="1" x14ac:dyDescent="0.25">
      <c r="B299" s="1"/>
      <c r="C299" s="1"/>
      <c r="D299" s="1"/>
      <c r="E299" s="1"/>
      <c r="F299" s="1"/>
      <c r="G299" s="1"/>
      <c r="H299" s="3"/>
    </row>
    <row r="300" spans="2:8" s="10" customFormat="1" ht="15.6" customHeight="1" x14ac:dyDescent="0.25">
      <c r="B300" s="1"/>
      <c r="C300" s="1"/>
      <c r="D300" s="1"/>
      <c r="E300" s="1"/>
      <c r="F300" s="1"/>
      <c r="G300" s="1"/>
      <c r="H300" s="3"/>
    </row>
    <row r="301" spans="2:8" s="10" customFormat="1" ht="15.6" customHeight="1" x14ac:dyDescent="0.25">
      <c r="B301" s="1"/>
      <c r="C301" s="1"/>
      <c r="D301" s="1"/>
      <c r="E301" s="1"/>
      <c r="F301" s="1"/>
      <c r="G301" s="1"/>
      <c r="H301" s="3"/>
    </row>
    <row r="302" spans="2:8" s="10" customFormat="1" ht="15.6" customHeight="1" x14ac:dyDescent="0.25">
      <c r="B302" s="1"/>
      <c r="C302" s="1"/>
      <c r="D302" s="1"/>
      <c r="E302" s="1"/>
      <c r="F302" s="1"/>
      <c r="G302" s="1"/>
      <c r="H302" s="3"/>
    </row>
    <row r="303" spans="2:8" s="10" customFormat="1" ht="15.6" customHeight="1" x14ac:dyDescent="0.25">
      <c r="B303" s="1"/>
      <c r="C303" s="1"/>
      <c r="D303" s="1"/>
      <c r="E303" s="1"/>
      <c r="F303" s="1"/>
      <c r="G303" s="1"/>
      <c r="H303" s="3"/>
    </row>
    <row r="304" spans="2:8" s="10" customFormat="1" ht="15.6" customHeight="1" x14ac:dyDescent="0.25">
      <c r="B304" s="1"/>
      <c r="C304" s="1"/>
      <c r="D304" s="1"/>
      <c r="E304" s="1"/>
      <c r="F304" s="1"/>
      <c r="G304" s="1"/>
      <c r="H304" s="3"/>
    </row>
    <row r="305" spans="2:8" s="10" customFormat="1" ht="15.6" customHeight="1" x14ac:dyDescent="0.25">
      <c r="B305" s="1"/>
      <c r="C305" s="1"/>
      <c r="D305" s="1"/>
      <c r="E305" s="1"/>
      <c r="F305" s="1"/>
      <c r="G305" s="1"/>
      <c r="H305" s="3"/>
    </row>
    <row r="306" spans="2:8" s="10" customFormat="1" ht="15.6" customHeight="1" x14ac:dyDescent="0.25">
      <c r="B306" s="1"/>
      <c r="C306" s="1"/>
      <c r="D306" s="1"/>
      <c r="E306" s="1"/>
      <c r="F306" s="1"/>
      <c r="G306" s="1"/>
      <c r="H306" s="3"/>
    </row>
    <row r="307" spans="2:8" s="10" customFormat="1" ht="15.6" customHeight="1" x14ac:dyDescent="0.25">
      <c r="B307" s="1"/>
      <c r="C307" s="1"/>
      <c r="D307" s="1"/>
      <c r="E307" s="1"/>
      <c r="F307" s="1"/>
      <c r="G307" s="1"/>
      <c r="H307" s="3"/>
    </row>
    <row r="308" spans="2:8" s="10" customFormat="1" ht="15.6" customHeight="1" x14ac:dyDescent="0.25">
      <c r="B308" s="1"/>
      <c r="C308" s="1"/>
      <c r="D308" s="1"/>
      <c r="E308" s="1"/>
      <c r="F308" s="1"/>
      <c r="G308" s="1"/>
      <c r="H308" s="3"/>
    </row>
    <row r="309" spans="2:8" s="10" customFormat="1" ht="15.6" customHeight="1" x14ac:dyDescent="0.25">
      <c r="B309" s="1"/>
      <c r="C309" s="1"/>
      <c r="D309" s="1"/>
      <c r="E309" s="1"/>
      <c r="F309" s="1"/>
      <c r="G309" s="1"/>
      <c r="H309" s="3"/>
    </row>
    <row r="310" spans="2:8" s="10" customFormat="1" ht="15.6" customHeight="1" x14ac:dyDescent="0.25">
      <c r="B310" s="1"/>
      <c r="C310" s="1"/>
      <c r="D310" s="1"/>
      <c r="E310" s="1"/>
      <c r="F310" s="1"/>
      <c r="G310" s="1"/>
      <c r="H310" s="3"/>
    </row>
    <row r="311" spans="2:8" s="10" customFormat="1" ht="15.6" customHeight="1" x14ac:dyDescent="0.25">
      <c r="B311" s="1"/>
      <c r="C311" s="1"/>
      <c r="D311" s="1"/>
      <c r="E311" s="1"/>
      <c r="F311" s="1"/>
      <c r="G311" s="1"/>
      <c r="H311" s="3"/>
    </row>
    <row r="312" spans="2:8" s="10" customFormat="1" ht="15.6" customHeight="1" x14ac:dyDescent="0.25">
      <c r="B312" s="1"/>
      <c r="C312" s="1"/>
      <c r="D312" s="1"/>
      <c r="E312" s="1"/>
      <c r="F312" s="1"/>
      <c r="G312" s="1"/>
      <c r="H312" s="3"/>
    </row>
    <row r="313" spans="2:8" s="10" customFormat="1" ht="15.6" customHeight="1" x14ac:dyDescent="0.25">
      <c r="B313" s="1"/>
      <c r="C313" s="1"/>
      <c r="D313" s="1"/>
      <c r="E313" s="1"/>
      <c r="F313" s="1"/>
      <c r="G313" s="1"/>
      <c r="H313" s="3"/>
    </row>
    <row r="314" spans="2:8" s="10" customFormat="1" ht="15.6" customHeight="1" x14ac:dyDescent="0.25">
      <c r="B314" s="1"/>
      <c r="C314" s="1"/>
      <c r="D314" s="1"/>
      <c r="E314" s="1"/>
      <c r="F314" s="1"/>
      <c r="G314" s="1"/>
      <c r="H314" s="3"/>
    </row>
    <row r="315" spans="2:8" s="10" customFormat="1" ht="15.6" customHeight="1" x14ac:dyDescent="0.25">
      <c r="B315" s="1"/>
      <c r="C315" s="1"/>
      <c r="D315" s="1"/>
      <c r="E315" s="1"/>
      <c r="F315" s="1"/>
      <c r="G315" s="1"/>
      <c r="H315" s="3"/>
    </row>
    <row r="316" spans="2:8" s="10" customFormat="1" ht="15.6" customHeight="1" x14ac:dyDescent="0.25">
      <c r="B316" s="1"/>
      <c r="C316" s="1"/>
      <c r="D316" s="1"/>
      <c r="E316" s="1"/>
      <c r="F316" s="1"/>
      <c r="G316" s="1"/>
      <c r="H316" s="3"/>
    </row>
    <row r="317" spans="2:8" s="10" customFormat="1" ht="15.6" customHeight="1" x14ac:dyDescent="0.25">
      <c r="B317" s="1"/>
      <c r="C317" s="1"/>
      <c r="D317" s="1"/>
      <c r="E317" s="1"/>
      <c r="F317" s="1"/>
      <c r="G317" s="1"/>
      <c r="H317" s="3"/>
    </row>
    <row r="318" spans="2:8" s="10" customFormat="1" ht="15.6" customHeight="1" x14ac:dyDescent="0.25">
      <c r="B318" s="1"/>
      <c r="C318" s="1"/>
      <c r="D318" s="1"/>
      <c r="E318" s="1"/>
      <c r="F318" s="1"/>
      <c r="G318" s="1"/>
      <c r="H318" s="3"/>
    </row>
    <row r="319" spans="2:8" s="10" customFormat="1" ht="15.6" customHeight="1" x14ac:dyDescent="0.25">
      <c r="B319" s="1"/>
      <c r="C319" s="1"/>
      <c r="D319" s="1"/>
      <c r="E319" s="1"/>
      <c r="F319" s="1"/>
      <c r="G319" s="1"/>
      <c r="H319" s="3"/>
    </row>
    <row r="320" spans="2:8" s="10" customFormat="1" ht="15.6" customHeight="1" x14ac:dyDescent="0.25">
      <c r="B320" s="1"/>
      <c r="C320" s="1"/>
      <c r="D320" s="1"/>
      <c r="E320" s="1"/>
      <c r="F320" s="1"/>
      <c r="G320" s="1"/>
      <c r="H320" s="3"/>
    </row>
    <row r="321" spans="2:8" s="10" customFormat="1" ht="15.6" customHeight="1" x14ac:dyDescent="0.25">
      <c r="B321" s="1"/>
      <c r="C321" s="1"/>
      <c r="D321" s="1"/>
      <c r="E321" s="1"/>
      <c r="F321" s="1"/>
      <c r="G321" s="1"/>
      <c r="H321" s="3"/>
    </row>
    <row r="322" spans="2:8" s="10" customFormat="1" ht="15.6" customHeight="1" x14ac:dyDescent="0.25">
      <c r="B322" s="1"/>
      <c r="C322" s="1"/>
      <c r="D322" s="1"/>
      <c r="E322" s="1"/>
      <c r="F322" s="1"/>
      <c r="G322" s="1"/>
      <c r="H322" s="3"/>
    </row>
    <row r="323" spans="2:8" s="10" customFormat="1" ht="15.6" customHeight="1" x14ac:dyDescent="0.25">
      <c r="B323" s="1"/>
      <c r="C323" s="1"/>
      <c r="D323" s="1"/>
      <c r="E323" s="1"/>
      <c r="F323" s="1"/>
      <c r="G323" s="1"/>
      <c r="H323" s="3"/>
    </row>
    <row r="324" spans="2:8" s="10" customFormat="1" ht="15.6" customHeight="1" x14ac:dyDescent="0.25">
      <c r="B324" s="1"/>
      <c r="C324" s="1"/>
      <c r="D324" s="1"/>
      <c r="E324" s="1"/>
      <c r="F324" s="1"/>
      <c r="G324" s="1"/>
      <c r="H324" s="3"/>
    </row>
    <row r="325" spans="2:8" s="10" customFormat="1" ht="15.6" customHeight="1" x14ac:dyDescent="0.25">
      <c r="B325" s="1"/>
      <c r="C325" s="1"/>
      <c r="D325" s="1"/>
      <c r="E325" s="1"/>
      <c r="F325" s="1"/>
      <c r="G325" s="1"/>
      <c r="H325" s="3"/>
    </row>
    <row r="326" spans="2:8" s="10" customFormat="1" ht="15.6" customHeight="1" x14ac:dyDescent="0.25">
      <c r="B326" s="1"/>
      <c r="C326" s="1"/>
      <c r="D326" s="1"/>
      <c r="E326" s="1"/>
      <c r="F326" s="1"/>
      <c r="G326" s="1"/>
      <c r="H326" s="3"/>
    </row>
    <row r="327" spans="2:8" s="10" customFormat="1" ht="15.6" customHeight="1" x14ac:dyDescent="0.25">
      <c r="B327" s="1"/>
      <c r="C327" s="1"/>
      <c r="D327" s="1"/>
      <c r="E327" s="1"/>
      <c r="F327" s="1"/>
      <c r="G327" s="1"/>
      <c r="H327" s="3"/>
    </row>
    <row r="328" spans="2:8" s="10" customFormat="1" ht="15.6" customHeight="1" x14ac:dyDescent="0.25">
      <c r="B328" s="1"/>
      <c r="C328" s="1"/>
      <c r="D328" s="1"/>
      <c r="E328" s="1"/>
      <c r="F328" s="1"/>
      <c r="G328" s="1"/>
      <c r="H328" s="3"/>
    </row>
    <row r="329" spans="2:8" s="10" customFormat="1" ht="15.6" customHeight="1" x14ac:dyDescent="0.25">
      <c r="B329" s="1"/>
      <c r="C329" s="1"/>
      <c r="D329" s="1"/>
      <c r="E329" s="1"/>
      <c r="F329" s="1"/>
      <c r="G329" s="1"/>
      <c r="H329" s="3"/>
    </row>
    <row r="330" spans="2:8" s="10" customFormat="1" ht="15.6" customHeight="1" x14ac:dyDescent="0.25">
      <c r="B330" s="1"/>
      <c r="C330" s="1"/>
      <c r="D330" s="1"/>
      <c r="E330" s="1"/>
      <c r="F330" s="1"/>
      <c r="G330" s="1"/>
      <c r="H330" s="3"/>
    </row>
    <row r="331" spans="2:8" s="10" customFormat="1" ht="15.6" customHeight="1" x14ac:dyDescent="0.25">
      <c r="B331" s="1"/>
      <c r="C331" s="1"/>
      <c r="D331" s="1"/>
      <c r="E331" s="1"/>
      <c r="F331" s="1"/>
      <c r="G331" s="1"/>
      <c r="H331" s="3"/>
    </row>
    <row r="332" spans="2:8" s="10" customFormat="1" ht="15.6" customHeight="1" x14ac:dyDescent="0.25">
      <c r="B332" s="1"/>
      <c r="C332" s="1"/>
      <c r="D332" s="1"/>
      <c r="E332" s="1"/>
      <c r="F332" s="1"/>
      <c r="G332" s="1"/>
      <c r="H332" s="3"/>
    </row>
    <row r="333" spans="2:8" s="10" customFormat="1" ht="15.6" customHeight="1" x14ac:dyDescent="0.25">
      <c r="B333" s="1"/>
      <c r="C333" s="1"/>
      <c r="D333" s="1"/>
      <c r="E333" s="1"/>
      <c r="F333" s="1"/>
      <c r="G333" s="1"/>
      <c r="H333" s="3"/>
    </row>
    <row r="334" spans="2:8" s="10" customFormat="1" ht="15.6" customHeight="1" x14ac:dyDescent="0.25">
      <c r="B334" s="1"/>
      <c r="C334" s="1"/>
      <c r="D334" s="1"/>
      <c r="E334" s="1"/>
      <c r="F334" s="1"/>
      <c r="G334" s="1"/>
      <c r="H334" s="3"/>
    </row>
    <row r="335" spans="2:8" s="10" customFormat="1" ht="15.6" customHeight="1" x14ac:dyDescent="0.25">
      <c r="B335" s="1"/>
      <c r="C335" s="1"/>
      <c r="D335" s="1"/>
      <c r="E335" s="1"/>
      <c r="F335" s="1"/>
      <c r="G335" s="1"/>
      <c r="H335" s="3"/>
    </row>
    <row r="336" spans="2:8" s="10" customFormat="1" ht="15.6" customHeight="1" x14ac:dyDescent="0.25">
      <c r="B336" s="1"/>
      <c r="C336" s="1"/>
      <c r="D336" s="1"/>
      <c r="E336" s="1"/>
      <c r="F336" s="1"/>
      <c r="G336" s="1"/>
      <c r="H336" s="3"/>
    </row>
    <row r="337" spans="2:8" s="10" customFormat="1" ht="15.6" customHeight="1" x14ac:dyDescent="0.25">
      <c r="B337" s="1"/>
      <c r="C337" s="1"/>
      <c r="D337" s="1"/>
      <c r="E337" s="1"/>
      <c r="F337" s="1"/>
      <c r="G337" s="1"/>
      <c r="H337" s="3"/>
    </row>
    <row r="338" spans="2:8" s="10" customFormat="1" ht="15.6" customHeight="1" x14ac:dyDescent="0.25">
      <c r="B338" s="1"/>
      <c r="C338" s="1"/>
      <c r="D338" s="1"/>
      <c r="E338" s="1"/>
      <c r="F338" s="1"/>
      <c r="G338" s="1"/>
      <c r="H338" s="3"/>
    </row>
    <row r="339" spans="2:8" s="10" customFormat="1" ht="15.6" customHeight="1" x14ac:dyDescent="0.25">
      <c r="B339" s="1"/>
      <c r="C339" s="1"/>
      <c r="D339" s="1"/>
      <c r="E339" s="1"/>
      <c r="F339" s="1"/>
      <c r="G339" s="1"/>
      <c r="H339" s="3"/>
    </row>
    <row r="340" spans="2:8" s="10" customFormat="1" ht="15.6" customHeight="1" x14ac:dyDescent="0.25">
      <c r="B340" s="1"/>
      <c r="C340" s="1"/>
      <c r="D340" s="1"/>
      <c r="E340" s="1"/>
      <c r="F340" s="1"/>
      <c r="G340" s="1"/>
      <c r="H340" s="3"/>
    </row>
    <row r="341" spans="2:8" s="10" customFormat="1" ht="15.6" customHeight="1" x14ac:dyDescent="0.25">
      <c r="B341" s="1"/>
      <c r="C341" s="1"/>
      <c r="D341" s="1"/>
      <c r="E341" s="1"/>
      <c r="F341" s="1"/>
      <c r="G341" s="1"/>
      <c r="H341" s="3"/>
    </row>
    <row r="342" spans="2:8" s="10" customFormat="1" ht="15.6" customHeight="1" x14ac:dyDescent="0.25">
      <c r="B342" s="1"/>
      <c r="C342" s="1"/>
      <c r="D342" s="1"/>
      <c r="E342" s="1"/>
      <c r="F342" s="1"/>
      <c r="G342" s="1"/>
      <c r="H342" s="3"/>
    </row>
    <row r="343" spans="2:8" s="10" customFormat="1" ht="15.6" customHeight="1" x14ac:dyDescent="0.25">
      <c r="B343" s="1"/>
      <c r="C343" s="1"/>
      <c r="D343" s="1"/>
      <c r="E343" s="1"/>
      <c r="F343" s="1"/>
      <c r="G343" s="1"/>
      <c r="H343" s="3"/>
    </row>
    <row r="344" spans="2:8" s="10" customFormat="1" ht="15.6" customHeight="1" x14ac:dyDescent="0.25">
      <c r="B344" s="1"/>
      <c r="C344" s="1"/>
      <c r="D344" s="1"/>
      <c r="E344" s="1"/>
      <c r="F344" s="1"/>
      <c r="G344" s="1"/>
      <c r="H344" s="3"/>
    </row>
    <row r="345" spans="2:8" s="10" customFormat="1" ht="15.6" customHeight="1" x14ac:dyDescent="0.25">
      <c r="B345" s="1"/>
      <c r="C345" s="1"/>
      <c r="D345" s="1"/>
      <c r="E345" s="1"/>
      <c r="F345" s="1"/>
      <c r="G345" s="1"/>
      <c r="H345" s="3"/>
    </row>
    <row r="346" spans="2:8" s="10" customFormat="1" ht="15.6" customHeight="1" x14ac:dyDescent="0.25">
      <c r="B346" s="1"/>
      <c r="C346" s="1"/>
      <c r="D346" s="1"/>
      <c r="E346" s="1"/>
      <c r="F346" s="1"/>
      <c r="G346" s="1"/>
      <c r="H346" s="3"/>
    </row>
    <row r="347" spans="2:8" s="10" customFormat="1" ht="15.6" customHeight="1" x14ac:dyDescent="0.25">
      <c r="B347" s="1"/>
      <c r="C347" s="1"/>
      <c r="D347" s="1"/>
      <c r="E347" s="1"/>
      <c r="F347" s="1"/>
      <c r="G347" s="1"/>
      <c r="H347" s="3"/>
    </row>
    <row r="348" spans="2:8" s="10" customFormat="1" ht="15.6" customHeight="1" x14ac:dyDescent="0.25">
      <c r="B348" s="1"/>
      <c r="C348" s="1"/>
      <c r="D348" s="1"/>
      <c r="E348" s="1"/>
      <c r="F348" s="1"/>
      <c r="G348" s="1"/>
      <c r="H348" s="3"/>
    </row>
    <row r="349" spans="2:8" s="10" customFormat="1" ht="15.6" customHeight="1" x14ac:dyDescent="0.25">
      <c r="B349" s="1"/>
      <c r="C349" s="1"/>
      <c r="D349" s="1"/>
      <c r="E349" s="1"/>
      <c r="F349" s="1"/>
      <c r="G349" s="1"/>
      <c r="H349" s="3"/>
    </row>
    <row r="350" spans="2:8" s="10" customFormat="1" ht="15.6" customHeight="1" x14ac:dyDescent="0.25">
      <c r="B350" s="1"/>
      <c r="C350" s="1"/>
      <c r="D350" s="1"/>
      <c r="E350" s="1"/>
      <c r="F350" s="1"/>
      <c r="G350" s="1"/>
      <c r="H350" s="3"/>
    </row>
    <row r="351" spans="2:8" s="10" customFormat="1" ht="15.6" customHeight="1" x14ac:dyDescent="0.25">
      <c r="B351" s="1"/>
      <c r="C351" s="1"/>
      <c r="D351" s="1"/>
      <c r="E351" s="1"/>
      <c r="F351" s="1"/>
      <c r="G351" s="1"/>
      <c r="H351" s="3"/>
    </row>
    <row r="352" spans="2:8" s="10" customFormat="1" ht="15.6" customHeight="1" x14ac:dyDescent="0.25">
      <c r="B352" s="1"/>
      <c r="C352" s="1"/>
      <c r="D352" s="1"/>
      <c r="E352" s="1"/>
      <c r="F352" s="1"/>
      <c r="G352" s="1"/>
      <c r="H352" s="3"/>
    </row>
    <row r="353" spans="2:8" s="10" customFormat="1" ht="15.6" customHeight="1" x14ac:dyDescent="0.25">
      <c r="B353" s="1"/>
      <c r="C353" s="1"/>
      <c r="D353" s="1"/>
      <c r="E353" s="1"/>
      <c r="F353" s="1"/>
      <c r="G353" s="1"/>
      <c r="H353" s="3"/>
    </row>
    <row r="354" spans="2:8" s="10" customFormat="1" ht="15.6" customHeight="1" x14ac:dyDescent="0.25">
      <c r="B354" s="1"/>
      <c r="C354" s="1"/>
      <c r="D354" s="1"/>
      <c r="E354" s="1"/>
      <c r="F354" s="1"/>
      <c r="G354" s="1"/>
      <c r="H354" s="3"/>
    </row>
    <row r="355" spans="2:8" s="10" customFormat="1" ht="15.6" customHeight="1" x14ac:dyDescent="0.25">
      <c r="B355" s="1"/>
      <c r="C355" s="1"/>
      <c r="D355" s="1"/>
      <c r="E355" s="1"/>
      <c r="F355" s="1"/>
      <c r="G355" s="1"/>
      <c r="H355" s="3"/>
    </row>
    <row r="356" spans="2:8" s="10" customFormat="1" ht="15.6" customHeight="1" x14ac:dyDescent="0.25">
      <c r="B356" s="1"/>
      <c r="C356" s="1"/>
      <c r="D356" s="1"/>
      <c r="E356" s="1"/>
      <c r="F356" s="1"/>
      <c r="G356" s="1"/>
      <c r="H356" s="3"/>
    </row>
    <row r="357" spans="2:8" s="10" customFormat="1" ht="15.6" customHeight="1" x14ac:dyDescent="0.25">
      <c r="B357" s="1"/>
      <c r="C357" s="1"/>
      <c r="D357" s="1"/>
      <c r="E357" s="1"/>
      <c r="F357" s="1"/>
      <c r="G357" s="1"/>
      <c r="H357" s="3"/>
    </row>
    <row r="358" spans="2:8" s="10" customFormat="1" ht="15.6" customHeight="1" x14ac:dyDescent="0.25">
      <c r="B358" s="1"/>
      <c r="C358" s="1"/>
      <c r="D358" s="1"/>
      <c r="E358" s="1"/>
      <c r="F358" s="1"/>
      <c r="G358" s="1"/>
      <c r="H358" s="3"/>
    </row>
    <row r="359" spans="2:8" s="10" customFormat="1" ht="15.6" customHeight="1" x14ac:dyDescent="0.25">
      <c r="B359" s="1"/>
      <c r="C359" s="1"/>
      <c r="D359" s="1"/>
      <c r="E359" s="1"/>
      <c r="F359" s="1"/>
      <c r="G359" s="1"/>
      <c r="H359" s="3"/>
    </row>
    <row r="360" spans="2:8" s="10" customFormat="1" ht="15.6" customHeight="1" x14ac:dyDescent="0.25">
      <c r="B360" s="1"/>
      <c r="C360" s="1"/>
      <c r="D360" s="1"/>
      <c r="E360" s="1"/>
      <c r="F360" s="1"/>
      <c r="G360" s="1"/>
      <c r="H360" s="3"/>
    </row>
    <row r="361" spans="2:8" s="10" customFormat="1" ht="15.6" customHeight="1" x14ac:dyDescent="0.25">
      <c r="B361" s="1"/>
      <c r="C361" s="1"/>
      <c r="D361" s="1"/>
      <c r="E361" s="1"/>
      <c r="F361" s="1"/>
      <c r="G361" s="1"/>
      <c r="H361" s="3"/>
    </row>
    <row r="362" spans="2:8" s="10" customFormat="1" ht="15.6" customHeight="1" x14ac:dyDescent="0.25">
      <c r="B362" s="1"/>
      <c r="C362" s="1"/>
      <c r="D362" s="1"/>
      <c r="E362" s="1"/>
      <c r="F362" s="1"/>
      <c r="G362" s="1"/>
      <c r="H362" s="3"/>
    </row>
    <row r="363" spans="2:8" s="10" customFormat="1" ht="15.6" customHeight="1" x14ac:dyDescent="0.25">
      <c r="B363" s="1"/>
      <c r="C363" s="1"/>
      <c r="D363" s="1"/>
      <c r="E363" s="1"/>
      <c r="F363" s="1"/>
      <c r="G363" s="1"/>
      <c r="H363" s="3"/>
    </row>
    <row r="364" spans="2:8" s="10" customFormat="1" ht="15.6" customHeight="1" x14ac:dyDescent="0.25">
      <c r="B364" s="1"/>
      <c r="C364" s="1"/>
      <c r="D364" s="1"/>
      <c r="E364" s="1"/>
      <c r="F364" s="1"/>
      <c r="G364" s="1"/>
      <c r="H364" s="3"/>
    </row>
    <row r="365" spans="2:8" s="10" customFormat="1" ht="15.6" customHeight="1" x14ac:dyDescent="0.25">
      <c r="B365" s="1"/>
      <c r="C365" s="1"/>
      <c r="D365" s="1"/>
      <c r="E365" s="1"/>
      <c r="F365" s="1"/>
      <c r="G365" s="1"/>
      <c r="H365" s="3"/>
    </row>
    <row r="366" spans="2:8" s="10" customFormat="1" ht="15.6" customHeight="1" x14ac:dyDescent="0.25">
      <c r="B366" s="1"/>
      <c r="C366" s="1"/>
      <c r="D366" s="1"/>
      <c r="E366" s="1"/>
      <c r="F366" s="1"/>
      <c r="G366" s="1"/>
      <c r="H366" s="3"/>
    </row>
    <row r="367" spans="2:8" s="10" customFormat="1" ht="15.6" customHeight="1" x14ac:dyDescent="0.25">
      <c r="B367" s="1"/>
      <c r="C367" s="1"/>
      <c r="D367" s="1"/>
      <c r="E367" s="1"/>
      <c r="F367" s="1"/>
      <c r="G367" s="1"/>
      <c r="H367" s="3"/>
    </row>
    <row r="368" spans="2:8" s="10" customFormat="1" ht="15.6" customHeight="1" x14ac:dyDescent="0.25">
      <c r="B368" s="1"/>
      <c r="C368" s="1"/>
      <c r="D368" s="1"/>
      <c r="E368" s="1"/>
      <c r="F368" s="1"/>
      <c r="G368" s="1"/>
      <c r="H368" s="3"/>
    </row>
    <row r="369" spans="2:8" s="10" customFormat="1" ht="15.6" customHeight="1" x14ac:dyDescent="0.25">
      <c r="B369" s="1"/>
      <c r="C369" s="1"/>
      <c r="D369" s="1"/>
      <c r="E369" s="1"/>
      <c r="F369" s="1"/>
      <c r="G369" s="1"/>
      <c r="H369" s="3"/>
    </row>
    <row r="370" spans="2:8" s="10" customFormat="1" ht="15.6" customHeight="1" x14ac:dyDescent="0.25">
      <c r="B370" s="1"/>
      <c r="C370" s="1"/>
      <c r="D370" s="1"/>
      <c r="E370" s="1"/>
      <c r="F370" s="1"/>
      <c r="G370" s="1"/>
      <c r="H370" s="3"/>
    </row>
    <row r="371" spans="2:8" s="10" customFormat="1" ht="15.6" customHeight="1" x14ac:dyDescent="0.25">
      <c r="B371" s="1"/>
      <c r="C371" s="1"/>
      <c r="D371" s="1"/>
      <c r="E371" s="1"/>
      <c r="F371" s="1"/>
      <c r="G371" s="1"/>
      <c r="H371" s="3"/>
    </row>
    <row r="372" spans="2:8" s="10" customFormat="1" ht="15.6" customHeight="1" x14ac:dyDescent="0.25">
      <c r="B372" s="1"/>
      <c r="C372" s="1"/>
      <c r="D372" s="1"/>
      <c r="E372" s="1"/>
      <c r="F372" s="1"/>
      <c r="G372" s="1"/>
      <c r="H372" s="3"/>
    </row>
    <row r="373" spans="2:8" s="10" customFormat="1" ht="15.6" customHeight="1" x14ac:dyDescent="0.25">
      <c r="B373" s="1"/>
      <c r="C373" s="1"/>
      <c r="D373" s="1"/>
      <c r="E373" s="1"/>
      <c r="F373" s="1"/>
      <c r="G373" s="1"/>
      <c r="H373" s="3"/>
    </row>
    <row r="374" spans="2:8" s="10" customFormat="1" ht="15.6" customHeight="1" x14ac:dyDescent="0.25">
      <c r="B374" s="1"/>
      <c r="C374" s="1"/>
      <c r="D374" s="1"/>
      <c r="E374" s="1"/>
      <c r="F374" s="1"/>
      <c r="G374" s="1"/>
      <c r="H374" s="3"/>
    </row>
    <row r="375" spans="2:8" s="10" customFormat="1" ht="15.6" customHeight="1" x14ac:dyDescent="0.25">
      <c r="B375" s="1"/>
      <c r="C375" s="1"/>
      <c r="D375" s="1"/>
      <c r="E375" s="1"/>
      <c r="F375" s="1"/>
      <c r="G375" s="1"/>
      <c r="H375" s="3"/>
    </row>
    <row r="376" spans="2:8" s="10" customFormat="1" ht="15.6" customHeight="1" x14ac:dyDescent="0.25">
      <c r="B376" s="1"/>
      <c r="C376" s="1"/>
      <c r="D376" s="1"/>
      <c r="E376" s="1"/>
      <c r="F376" s="1"/>
      <c r="G376" s="1"/>
      <c r="H376" s="3"/>
    </row>
    <row r="377" spans="2:8" s="10" customFormat="1" ht="15.6" customHeight="1" x14ac:dyDescent="0.25">
      <c r="B377" s="1"/>
      <c r="C377" s="1"/>
      <c r="D377" s="1"/>
      <c r="E377" s="1"/>
      <c r="F377" s="1"/>
      <c r="G377" s="1"/>
      <c r="H377" s="3"/>
    </row>
    <row r="378" spans="2:8" s="10" customFormat="1" ht="15.6" customHeight="1" x14ac:dyDescent="0.25">
      <c r="B378" s="1"/>
      <c r="C378" s="1"/>
      <c r="D378" s="1"/>
      <c r="E378" s="1"/>
      <c r="F378" s="1"/>
      <c r="G378" s="1"/>
      <c r="H378" s="3"/>
    </row>
    <row r="379" spans="2:8" s="10" customFormat="1" ht="15.6" customHeight="1" x14ac:dyDescent="0.25">
      <c r="B379" s="1"/>
      <c r="C379" s="1"/>
      <c r="D379" s="1"/>
      <c r="E379" s="1"/>
      <c r="F379" s="1"/>
      <c r="G379" s="1"/>
      <c r="H379" s="3"/>
    </row>
    <row r="380" spans="2:8" s="10" customFormat="1" ht="15.6" customHeight="1" x14ac:dyDescent="0.25">
      <c r="B380" s="1"/>
      <c r="C380" s="1"/>
      <c r="D380" s="1"/>
      <c r="E380" s="1"/>
      <c r="F380" s="1"/>
      <c r="G380" s="1"/>
      <c r="H380" s="3"/>
    </row>
    <row r="381" spans="2:8" s="10" customFormat="1" ht="15.6" customHeight="1" x14ac:dyDescent="0.25">
      <c r="B381" s="1"/>
      <c r="C381" s="1"/>
      <c r="D381" s="1"/>
      <c r="E381" s="1"/>
      <c r="F381" s="1"/>
      <c r="G381" s="1"/>
      <c r="H381" s="3"/>
    </row>
    <row r="382" spans="2:8" s="10" customFormat="1" ht="15.6" customHeight="1" x14ac:dyDescent="0.25">
      <c r="B382" s="1"/>
      <c r="C382" s="1"/>
      <c r="D382" s="1"/>
      <c r="E382" s="1"/>
      <c r="F382" s="1"/>
      <c r="G382" s="1"/>
      <c r="H382" s="3"/>
    </row>
    <row r="383" spans="2:8" s="10" customFormat="1" ht="15.6" customHeight="1" x14ac:dyDescent="0.25">
      <c r="B383" s="1"/>
      <c r="C383" s="1"/>
      <c r="D383" s="1"/>
      <c r="E383" s="1"/>
      <c r="F383" s="1"/>
      <c r="G383" s="1"/>
      <c r="H383" s="3"/>
    </row>
    <row r="384" spans="2:8" s="10" customFormat="1" ht="15.6" customHeight="1" x14ac:dyDescent="0.25">
      <c r="B384" s="1"/>
      <c r="C384" s="1"/>
      <c r="D384" s="1"/>
      <c r="E384" s="1"/>
      <c r="F384" s="1"/>
      <c r="G384" s="1"/>
      <c r="H384" s="3"/>
    </row>
    <row r="385" spans="2:8" s="10" customFormat="1" ht="15.6" customHeight="1" x14ac:dyDescent="0.25">
      <c r="B385" s="1"/>
      <c r="C385" s="1"/>
      <c r="D385" s="1"/>
      <c r="E385" s="1"/>
      <c r="F385" s="1"/>
      <c r="G385" s="1"/>
      <c r="H385" s="3"/>
    </row>
    <row r="386" spans="2:8" s="10" customFormat="1" ht="15.6" customHeight="1" x14ac:dyDescent="0.25">
      <c r="B386" s="1"/>
      <c r="C386" s="1"/>
      <c r="D386" s="1"/>
      <c r="E386" s="1"/>
      <c r="F386" s="1"/>
      <c r="G386" s="1"/>
      <c r="H386" s="3"/>
    </row>
    <row r="387" spans="2:8" s="10" customFormat="1" ht="15.6" customHeight="1" x14ac:dyDescent="0.25">
      <c r="B387" s="1"/>
      <c r="C387" s="1"/>
      <c r="D387" s="1"/>
      <c r="E387" s="1"/>
      <c r="F387" s="1"/>
      <c r="G387" s="1"/>
      <c r="H387" s="3"/>
    </row>
    <row r="388" spans="2:8" s="10" customFormat="1" ht="15.6" customHeight="1" x14ac:dyDescent="0.25">
      <c r="B388" s="1"/>
      <c r="C388" s="1"/>
      <c r="D388" s="1"/>
      <c r="E388" s="1"/>
      <c r="F388" s="1"/>
      <c r="G388" s="1"/>
      <c r="H388" s="3"/>
    </row>
    <row r="389" spans="2:8" s="10" customFormat="1" ht="15.6" customHeight="1" x14ac:dyDescent="0.25">
      <c r="B389" s="1"/>
      <c r="C389" s="1"/>
      <c r="D389" s="1"/>
      <c r="E389" s="1"/>
      <c r="F389" s="1"/>
      <c r="G389" s="1"/>
      <c r="H389" s="3"/>
    </row>
    <row r="390" spans="2:8" s="10" customFormat="1" ht="15.6" customHeight="1" x14ac:dyDescent="0.25">
      <c r="B390" s="1"/>
      <c r="C390" s="1"/>
      <c r="D390" s="1"/>
      <c r="E390" s="1"/>
      <c r="F390" s="1"/>
      <c r="G390" s="1"/>
      <c r="H390" s="3"/>
    </row>
    <row r="391" spans="2:8" s="10" customFormat="1" ht="15.6" customHeight="1" x14ac:dyDescent="0.25">
      <c r="B391" s="1"/>
      <c r="C391" s="1"/>
      <c r="D391" s="1"/>
      <c r="E391" s="1"/>
      <c r="F391" s="1"/>
      <c r="G391" s="1"/>
      <c r="H391" s="3"/>
    </row>
    <row r="392" spans="2:8" s="10" customFormat="1" ht="15.6" customHeight="1" x14ac:dyDescent="0.25">
      <c r="B392" s="1"/>
      <c r="C392" s="1"/>
      <c r="D392" s="1"/>
      <c r="E392" s="1"/>
      <c r="F392" s="1"/>
      <c r="G392" s="1"/>
      <c r="H392" s="3"/>
    </row>
    <row r="393" spans="2:8" s="10" customFormat="1" ht="15.6" customHeight="1" x14ac:dyDescent="0.25">
      <c r="B393" s="1"/>
      <c r="C393" s="1"/>
      <c r="D393" s="1"/>
      <c r="E393" s="1"/>
      <c r="F393" s="1"/>
      <c r="G393" s="1"/>
      <c r="H393" s="3"/>
    </row>
    <row r="394" spans="2:8" s="10" customFormat="1" ht="15.6" customHeight="1" x14ac:dyDescent="0.25">
      <c r="B394" s="1"/>
      <c r="C394" s="1"/>
      <c r="D394" s="1"/>
      <c r="E394" s="1"/>
      <c r="F394" s="1"/>
      <c r="G394" s="1"/>
      <c r="H394" s="3"/>
    </row>
    <row r="395" spans="2:8" s="10" customFormat="1" ht="15.6" customHeight="1" x14ac:dyDescent="0.25">
      <c r="B395" s="1"/>
      <c r="C395" s="1"/>
      <c r="D395" s="1"/>
      <c r="E395" s="1"/>
      <c r="F395" s="1"/>
      <c r="G395" s="1"/>
      <c r="H395" s="3"/>
    </row>
    <row r="396" spans="2:8" s="10" customFormat="1" ht="15.6" customHeight="1" x14ac:dyDescent="0.25">
      <c r="B396" s="1"/>
      <c r="C396" s="1"/>
      <c r="D396" s="1"/>
      <c r="E396" s="1"/>
      <c r="F396" s="1"/>
      <c r="G396" s="1"/>
      <c r="H396" s="3"/>
    </row>
    <row r="397" spans="2:8" s="10" customFormat="1" ht="15.6" customHeight="1" x14ac:dyDescent="0.25">
      <c r="B397" s="1"/>
      <c r="C397" s="1"/>
      <c r="D397" s="1"/>
      <c r="E397" s="1"/>
      <c r="F397" s="1"/>
      <c r="G397" s="1"/>
      <c r="H397" s="3"/>
    </row>
    <row r="398" spans="2:8" s="10" customFormat="1" ht="15.6" customHeight="1" x14ac:dyDescent="0.25">
      <c r="B398" s="1"/>
      <c r="C398" s="1"/>
      <c r="D398" s="1"/>
      <c r="E398" s="1"/>
      <c r="F398" s="1"/>
      <c r="G398" s="1"/>
      <c r="H398" s="3"/>
    </row>
    <row r="399" spans="2:8" s="10" customFormat="1" ht="15.6" customHeight="1" x14ac:dyDescent="0.25">
      <c r="B399" s="1"/>
      <c r="C399" s="1"/>
      <c r="D399" s="1"/>
      <c r="E399" s="1"/>
      <c r="F399" s="1"/>
      <c r="G399" s="1"/>
      <c r="H399" s="3"/>
    </row>
    <row r="400" spans="2:8" s="10" customFormat="1" ht="15.6" customHeight="1" x14ac:dyDescent="0.25">
      <c r="B400" s="1"/>
      <c r="C400" s="1"/>
      <c r="D400" s="1"/>
      <c r="E400" s="1"/>
      <c r="F400" s="1"/>
      <c r="G400" s="1"/>
      <c r="H400" s="3"/>
    </row>
    <row r="401" spans="2:8" s="10" customFormat="1" ht="15.6" customHeight="1" x14ac:dyDescent="0.25">
      <c r="B401" s="1"/>
      <c r="C401" s="1"/>
      <c r="D401" s="1"/>
      <c r="E401" s="1"/>
      <c r="F401" s="1"/>
      <c r="G401" s="1"/>
      <c r="H401" s="3"/>
    </row>
    <row r="402" spans="2:8" s="10" customFormat="1" ht="15.6" customHeight="1" x14ac:dyDescent="0.25">
      <c r="B402" s="1"/>
      <c r="C402" s="1"/>
      <c r="D402" s="1"/>
      <c r="E402" s="1"/>
      <c r="F402" s="1"/>
      <c r="G402" s="1"/>
      <c r="H402" s="3"/>
    </row>
    <row r="403" spans="2:8" s="10" customFormat="1" ht="15.6" customHeight="1" x14ac:dyDescent="0.25">
      <c r="B403" s="1"/>
      <c r="C403" s="1"/>
      <c r="D403" s="1"/>
      <c r="E403" s="1"/>
      <c r="F403" s="1"/>
      <c r="G403" s="1"/>
      <c r="H403" s="3"/>
    </row>
    <row r="404" spans="2:8" s="10" customFormat="1" ht="15.6" customHeight="1" x14ac:dyDescent="0.25">
      <c r="B404" s="1"/>
      <c r="C404" s="1"/>
      <c r="D404" s="1"/>
      <c r="E404" s="1"/>
      <c r="F404" s="1"/>
      <c r="G404" s="1"/>
      <c r="H404" s="3"/>
    </row>
    <row r="405" spans="2:8" s="10" customFormat="1" ht="15.6" customHeight="1" x14ac:dyDescent="0.25">
      <c r="B405" s="1"/>
      <c r="C405" s="1"/>
      <c r="D405" s="1"/>
      <c r="E405" s="1"/>
      <c r="F405" s="1"/>
      <c r="G405" s="1"/>
      <c r="H405" s="3"/>
    </row>
    <row r="406" spans="2:8" s="10" customFormat="1" ht="15.6" customHeight="1" x14ac:dyDescent="0.25">
      <c r="B406" s="1"/>
      <c r="C406" s="1"/>
      <c r="D406" s="1"/>
      <c r="E406" s="1"/>
      <c r="F406" s="1"/>
      <c r="G406" s="1"/>
      <c r="H406" s="3"/>
    </row>
    <row r="407" spans="2:8" s="10" customFormat="1" ht="15.6" customHeight="1" x14ac:dyDescent="0.25">
      <c r="B407" s="1"/>
      <c r="C407" s="1"/>
      <c r="D407" s="1"/>
      <c r="E407" s="1"/>
      <c r="F407" s="1"/>
      <c r="G407" s="1"/>
      <c r="H407" s="3"/>
    </row>
    <row r="408" spans="2:8" s="10" customFormat="1" ht="15.6" customHeight="1" x14ac:dyDescent="0.25">
      <c r="B408" s="1"/>
      <c r="C408" s="1"/>
      <c r="D408" s="1"/>
      <c r="E408" s="1"/>
      <c r="F408" s="1"/>
      <c r="G408" s="1"/>
      <c r="H408" s="3"/>
    </row>
    <row r="409" spans="2:8" s="10" customFormat="1" ht="15.6" customHeight="1" x14ac:dyDescent="0.25">
      <c r="B409" s="1"/>
      <c r="C409" s="1"/>
      <c r="D409" s="1"/>
      <c r="E409" s="1"/>
      <c r="F409" s="1"/>
      <c r="G409" s="1"/>
      <c r="H409" s="3"/>
    </row>
    <row r="410" spans="2:8" s="10" customFormat="1" ht="15.6" customHeight="1" x14ac:dyDescent="0.25">
      <c r="B410" s="1"/>
      <c r="C410" s="1"/>
      <c r="D410" s="1"/>
      <c r="E410" s="1"/>
      <c r="F410" s="1"/>
      <c r="G410" s="1"/>
      <c r="H410" s="3"/>
    </row>
    <row r="411" spans="2:8" s="10" customFormat="1" ht="15.6" customHeight="1" x14ac:dyDescent="0.25">
      <c r="B411" s="1"/>
      <c r="C411" s="1"/>
      <c r="D411" s="1"/>
      <c r="E411" s="1"/>
      <c r="F411" s="1"/>
      <c r="G411" s="1"/>
      <c r="H411" s="3"/>
    </row>
    <row r="412" spans="2:8" s="10" customFormat="1" ht="15.6" customHeight="1" x14ac:dyDescent="0.25">
      <c r="B412" s="1"/>
      <c r="C412" s="1"/>
      <c r="D412" s="1"/>
      <c r="E412" s="1"/>
      <c r="F412" s="1"/>
      <c r="G412" s="1"/>
      <c r="H412" s="3"/>
    </row>
    <row r="413" spans="2:8" s="10" customFormat="1" ht="15.6" customHeight="1" x14ac:dyDescent="0.25">
      <c r="B413" s="1"/>
      <c r="C413" s="1"/>
      <c r="D413" s="1"/>
      <c r="E413" s="1"/>
      <c r="F413" s="1"/>
      <c r="G413" s="1"/>
      <c r="H413" s="3"/>
    </row>
    <row r="414" spans="2:8" s="10" customFormat="1" ht="15.6" customHeight="1" x14ac:dyDescent="0.25">
      <c r="B414" s="1"/>
      <c r="C414" s="1"/>
      <c r="D414" s="1"/>
      <c r="E414" s="1"/>
      <c r="F414" s="1"/>
      <c r="G414" s="1"/>
      <c r="H414" s="3"/>
    </row>
    <row r="415" spans="2:8" s="10" customFormat="1" ht="15.6" customHeight="1" x14ac:dyDescent="0.25">
      <c r="B415" s="1"/>
      <c r="C415" s="1"/>
      <c r="D415" s="1"/>
      <c r="E415" s="1"/>
      <c r="F415" s="1"/>
      <c r="G415" s="1"/>
      <c r="H415" s="3"/>
    </row>
    <row r="416" spans="2:8" s="10" customFormat="1" ht="15.6" customHeight="1" x14ac:dyDescent="0.25">
      <c r="B416" s="1"/>
      <c r="C416" s="1"/>
      <c r="D416" s="1"/>
      <c r="E416" s="1"/>
      <c r="F416" s="1"/>
      <c r="G416" s="1"/>
      <c r="H416" s="3"/>
    </row>
    <row r="417" spans="2:8" s="10" customFormat="1" ht="15.6" customHeight="1" x14ac:dyDescent="0.25">
      <c r="B417" s="1"/>
      <c r="C417" s="1"/>
      <c r="D417" s="1"/>
      <c r="E417" s="1"/>
      <c r="F417" s="1"/>
      <c r="G417" s="1"/>
      <c r="H417" s="3"/>
    </row>
    <row r="418" spans="2:8" s="10" customFormat="1" ht="15.6" customHeight="1" x14ac:dyDescent="0.25">
      <c r="B418" s="1"/>
      <c r="C418" s="1"/>
      <c r="D418" s="1"/>
      <c r="E418" s="1"/>
      <c r="F418" s="1"/>
      <c r="G418" s="1"/>
      <c r="H418" s="3"/>
    </row>
    <row r="419" spans="2:8" s="10" customFormat="1" ht="15.6" customHeight="1" x14ac:dyDescent="0.25">
      <c r="B419" s="1"/>
      <c r="C419" s="1"/>
      <c r="D419" s="1"/>
      <c r="E419" s="1"/>
      <c r="F419" s="1"/>
      <c r="G419" s="1"/>
      <c r="H419" s="3"/>
    </row>
    <row r="420" spans="2:8" s="10" customFormat="1" ht="15.6" customHeight="1" x14ac:dyDescent="0.25">
      <c r="B420" s="1"/>
      <c r="C420" s="1"/>
      <c r="D420" s="1"/>
      <c r="E420" s="1"/>
      <c r="F420" s="1"/>
      <c r="G420" s="1"/>
      <c r="H420" s="3"/>
    </row>
    <row r="421" spans="2:8" s="10" customFormat="1" ht="15.6" customHeight="1" x14ac:dyDescent="0.25">
      <c r="B421" s="1"/>
      <c r="C421" s="1"/>
      <c r="D421" s="1"/>
      <c r="E421" s="1"/>
      <c r="F421" s="1"/>
      <c r="G421" s="1"/>
      <c r="H421" s="3"/>
    </row>
    <row r="422" spans="2:8" s="10" customFormat="1" ht="15.6" customHeight="1" x14ac:dyDescent="0.25">
      <c r="B422" s="1"/>
      <c r="C422" s="1"/>
      <c r="D422" s="1"/>
      <c r="E422" s="1"/>
      <c r="F422" s="1"/>
      <c r="G422" s="1"/>
      <c r="H422" s="3"/>
    </row>
    <row r="423" spans="2:8" s="10" customFormat="1" ht="15.6" customHeight="1" x14ac:dyDescent="0.25">
      <c r="B423" s="1"/>
      <c r="C423" s="1"/>
      <c r="D423" s="1"/>
      <c r="E423" s="1"/>
      <c r="F423" s="1"/>
      <c r="G423" s="1"/>
      <c r="H423" s="3"/>
    </row>
    <row r="424" spans="2:8" s="10" customFormat="1" ht="15.6" customHeight="1" x14ac:dyDescent="0.25">
      <c r="B424" s="1"/>
      <c r="C424" s="1"/>
      <c r="D424" s="1"/>
      <c r="E424" s="1"/>
      <c r="F424" s="1"/>
      <c r="G424" s="1"/>
      <c r="H424" s="3"/>
    </row>
    <row r="425" spans="2:8" s="10" customFormat="1" ht="15.6" customHeight="1" x14ac:dyDescent="0.25">
      <c r="B425" s="1"/>
      <c r="C425" s="1"/>
      <c r="D425" s="1"/>
      <c r="E425" s="1"/>
      <c r="F425" s="1"/>
      <c r="G425" s="1"/>
      <c r="H425" s="3"/>
    </row>
    <row r="426" spans="2:8" s="10" customFormat="1" ht="15.6" customHeight="1" x14ac:dyDescent="0.25">
      <c r="B426" s="1"/>
      <c r="C426" s="1"/>
      <c r="D426" s="1"/>
      <c r="E426" s="1"/>
      <c r="F426" s="1"/>
      <c r="G426" s="1"/>
      <c r="H426" s="3"/>
    </row>
    <row r="427" spans="2:8" s="10" customFormat="1" ht="15.6" customHeight="1" x14ac:dyDescent="0.25">
      <c r="B427" s="1"/>
      <c r="C427" s="1"/>
      <c r="D427" s="1"/>
      <c r="E427" s="1"/>
      <c r="F427" s="1"/>
      <c r="G427" s="1"/>
      <c r="H427" s="3"/>
    </row>
    <row r="428" spans="2:8" s="10" customFormat="1" ht="15.6" customHeight="1" x14ac:dyDescent="0.25">
      <c r="B428" s="1"/>
      <c r="C428" s="1"/>
      <c r="D428" s="1"/>
      <c r="E428" s="1"/>
      <c r="F428" s="1"/>
      <c r="G428" s="1"/>
      <c r="H428" s="3"/>
    </row>
    <row r="429" spans="2:8" s="10" customFormat="1" ht="15.6" customHeight="1" x14ac:dyDescent="0.25">
      <c r="B429" s="1"/>
      <c r="C429" s="1"/>
      <c r="D429" s="1"/>
      <c r="E429" s="1"/>
      <c r="F429" s="1"/>
      <c r="G429" s="1"/>
      <c r="H429" s="3"/>
    </row>
    <row r="430" spans="2:8" s="10" customFormat="1" ht="15.6" customHeight="1" x14ac:dyDescent="0.25">
      <c r="B430" s="1"/>
      <c r="C430" s="1"/>
      <c r="D430" s="1"/>
      <c r="E430" s="1"/>
      <c r="F430" s="1"/>
      <c r="G430" s="1"/>
      <c r="H430" s="3"/>
    </row>
    <row r="431" spans="2:8" s="10" customFormat="1" ht="15.6" customHeight="1" x14ac:dyDescent="0.25">
      <c r="B431" s="1"/>
      <c r="C431" s="1"/>
      <c r="D431" s="1"/>
      <c r="E431" s="1"/>
      <c r="F431" s="1"/>
      <c r="G431" s="1"/>
      <c r="H431" s="3"/>
    </row>
    <row r="432" spans="2:8" s="10" customFormat="1" ht="15.6" customHeight="1" x14ac:dyDescent="0.25">
      <c r="B432" s="1"/>
      <c r="C432" s="1"/>
      <c r="D432" s="1"/>
      <c r="E432" s="1"/>
      <c r="F432" s="1"/>
      <c r="G432" s="1"/>
      <c r="H432" s="3"/>
    </row>
    <row r="433" spans="2:8" s="10" customFormat="1" ht="15.6" customHeight="1" x14ac:dyDescent="0.25">
      <c r="B433" s="1"/>
      <c r="C433" s="1"/>
      <c r="D433" s="1"/>
      <c r="E433" s="1"/>
      <c r="F433" s="1"/>
      <c r="G433" s="1"/>
      <c r="H433" s="3"/>
    </row>
    <row r="434" spans="2:8" s="10" customFormat="1" ht="15.6" customHeight="1" x14ac:dyDescent="0.25">
      <c r="B434" s="1"/>
      <c r="C434" s="1"/>
      <c r="D434" s="1"/>
      <c r="E434" s="1"/>
      <c r="F434" s="1"/>
      <c r="G434" s="1"/>
      <c r="H434" s="3"/>
    </row>
    <row r="435" spans="2:8" s="10" customFormat="1" ht="15.6" customHeight="1" x14ac:dyDescent="0.25">
      <c r="B435" s="1"/>
      <c r="C435" s="1"/>
      <c r="D435" s="1"/>
      <c r="E435" s="1"/>
      <c r="F435" s="1"/>
      <c r="G435" s="1"/>
      <c r="H435" s="3"/>
    </row>
    <row r="436" spans="2:8" s="10" customFormat="1" ht="15.6" customHeight="1" x14ac:dyDescent="0.25">
      <c r="B436" s="1"/>
      <c r="C436" s="1"/>
      <c r="D436" s="1"/>
      <c r="E436" s="1"/>
      <c r="F436" s="1"/>
      <c r="G436" s="1"/>
      <c r="H436" s="3"/>
    </row>
    <row r="437" spans="2:8" s="10" customFormat="1" ht="15.6" customHeight="1" x14ac:dyDescent="0.25">
      <c r="B437" s="1"/>
      <c r="C437" s="1"/>
      <c r="D437" s="1"/>
      <c r="E437" s="1"/>
      <c r="F437" s="1"/>
      <c r="G437" s="1"/>
      <c r="H437" s="3"/>
    </row>
    <row r="438" spans="2:8" s="10" customFormat="1" ht="15.6" customHeight="1" x14ac:dyDescent="0.25">
      <c r="B438" s="1"/>
      <c r="C438" s="1"/>
      <c r="D438" s="1"/>
      <c r="E438" s="1"/>
      <c r="F438" s="1"/>
      <c r="G438" s="1"/>
      <c r="H438" s="3"/>
    </row>
    <row r="439" spans="2:8" s="10" customFormat="1" ht="15.6" customHeight="1" x14ac:dyDescent="0.25">
      <c r="B439" s="1"/>
      <c r="C439" s="1"/>
      <c r="D439" s="1"/>
      <c r="E439" s="1"/>
      <c r="F439" s="1"/>
      <c r="G439" s="1"/>
      <c r="H439" s="3"/>
    </row>
    <row r="440" spans="2:8" s="10" customFormat="1" ht="15.6" customHeight="1" x14ac:dyDescent="0.25">
      <c r="B440" s="1"/>
      <c r="C440" s="1"/>
      <c r="D440" s="1"/>
      <c r="E440" s="1"/>
      <c r="F440" s="1"/>
      <c r="G440" s="1"/>
      <c r="H440" s="3"/>
    </row>
    <row r="441" spans="2:8" s="10" customFormat="1" ht="15.6" customHeight="1" x14ac:dyDescent="0.25">
      <c r="B441" s="1"/>
      <c r="C441" s="1"/>
      <c r="D441" s="1"/>
      <c r="E441" s="1"/>
      <c r="F441" s="1"/>
      <c r="G441" s="1"/>
      <c r="H441" s="3"/>
    </row>
    <row r="442" spans="2:8" s="10" customFormat="1" ht="15.6" customHeight="1" x14ac:dyDescent="0.25">
      <c r="B442" s="1"/>
      <c r="C442" s="1"/>
      <c r="D442" s="1"/>
      <c r="E442" s="1"/>
      <c r="F442" s="1"/>
      <c r="G442" s="1"/>
      <c r="H442" s="3"/>
    </row>
    <row r="443" spans="2:8" s="10" customFormat="1" ht="15.6" customHeight="1" x14ac:dyDescent="0.25">
      <c r="B443" s="1"/>
      <c r="C443" s="1"/>
      <c r="D443" s="1"/>
      <c r="E443" s="1"/>
      <c r="F443" s="1"/>
      <c r="G443" s="1"/>
      <c r="H443" s="3"/>
    </row>
    <row r="444" spans="2:8" s="10" customFormat="1" ht="15.6" customHeight="1" x14ac:dyDescent="0.25">
      <c r="B444" s="1"/>
      <c r="C444" s="1"/>
      <c r="D444" s="1"/>
      <c r="E444" s="1"/>
      <c r="F444" s="1"/>
      <c r="G444" s="1"/>
      <c r="H444" s="3"/>
    </row>
    <row r="445" spans="2:8" s="10" customFormat="1" ht="15.6" customHeight="1" x14ac:dyDescent="0.25">
      <c r="B445" s="1"/>
      <c r="C445" s="1"/>
      <c r="D445" s="1"/>
      <c r="E445" s="1"/>
      <c r="F445" s="1"/>
      <c r="G445" s="1"/>
      <c r="H445" s="3"/>
    </row>
    <row r="446" spans="2:8" s="10" customFormat="1" ht="15.6" customHeight="1" x14ac:dyDescent="0.25">
      <c r="B446" s="1"/>
      <c r="C446" s="1"/>
      <c r="D446" s="1"/>
      <c r="E446" s="1"/>
      <c r="F446" s="1"/>
      <c r="G446" s="1"/>
      <c r="H446" s="3"/>
    </row>
    <row r="447" spans="2:8" s="10" customFormat="1" ht="15.6" customHeight="1" x14ac:dyDescent="0.25">
      <c r="B447" s="1"/>
      <c r="C447" s="1"/>
      <c r="D447" s="1"/>
      <c r="E447" s="1"/>
      <c r="F447" s="1"/>
      <c r="G447" s="1"/>
      <c r="H447" s="3"/>
    </row>
    <row r="448" spans="2:8" s="10" customFormat="1" ht="15.6" customHeight="1" x14ac:dyDescent="0.25">
      <c r="B448" s="1"/>
      <c r="C448" s="1"/>
      <c r="D448" s="1"/>
      <c r="E448" s="1"/>
      <c r="F448" s="1"/>
      <c r="G448" s="1"/>
      <c r="H448" s="3"/>
    </row>
    <row r="449" spans="2:8" s="10" customFormat="1" ht="15.6" customHeight="1" x14ac:dyDescent="0.25">
      <c r="B449" s="1"/>
      <c r="C449" s="1"/>
      <c r="D449" s="1"/>
      <c r="E449" s="1"/>
      <c r="F449" s="1"/>
      <c r="G449" s="1"/>
      <c r="H449" s="3"/>
    </row>
    <row r="450" spans="2:8" s="10" customFormat="1" ht="15.6" customHeight="1" x14ac:dyDescent="0.25">
      <c r="B450" s="1"/>
      <c r="C450" s="1"/>
      <c r="D450" s="1"/>
      <c r="E450" s="1"/>
      <c r="F450" s="1"/>
      <c r="G450" s="1"/>
      <c r="H450" s="3"/>
    </row>
    <row r="451" spans="2:8" s="10" customFormat="1" ht="15.6" customHeight="1" x14ac:dyDescent="0.25">
      <c r="B451" s="1"/>
      <c r="C451" s="1"/>
      <c r="D451" s="1"/>
      <c r="E451" s="1"/>
      <c r="F451" s="1"/>
      <c r="G451" s="1"/>
      <c r="H451" s="3"/>
    </row>
    <row r="452" spans="2:8" s="10" customFormat="1" ht="15.6" customHeight="1" x14ac:dyDescent="0.25">
      <c r="B452" s="1"/>
      <c r="C452" s="1"/>
      <c r="D452" s="1"/>
      <c r="E452" s="1"/>
      <c r="F452" s="1"/>
      <c r="G452" s="1"/>
      <c r="H452" s="3"/>
    </row>
    <row r="453" spans="2:8" s="10" customFormat="1" ht="15.6" customHeight="1" x14ac:dyDescent="0.25">
      <c r="B453" s="1"/>
      <c r="C453" s="1"/>
      <c r="D453" s="1"/>
      <c r="E453" s="1"/>
      <c r="F453" s="1"/>
      <c r="G453" s="1"/>
      <c r="H453" s="3"/>
    </row>
    <row r="454" spans="2:8" s="10" customFormat="1" ht="15.6" customHeight="1" x14ac:dyDescent="0.25">
      <c r="B454" s="1"/>
      <c r="C454" s="1"/>
      <c r="D454" s="1"/>
      <c r="E454" s="1"/>
      <c r="F454" s="1"/>
      <c r="G454" s="1"/>
      <c r="H454" s="3"/>
    </row>
    <row r="455" spans="2:8" s="10" customFormat="1" ht="15.6" customHeight="1" x14ac:dyDescent="0.25">
      <c r="B455" s="1"/>
      <c r="C455" s="1"/>
      <c r="D455" s="1"/>
      <c r="E455" s="1"/>
      <c r="F455" s="1"/>
      <c r="G455" s="1"/>
      <c r="H455" s="3"/>
    </row>
    <row r="456" spans="2:8" s="10" customFormat="1" ht="15.6" customHeight="1" x14ac:dyDescent="0.25">
      <c r="B456" s="1"/>
      <c r="C456" s="1"/>
      <c r="D456" s="1"/>
      <c r="E456" s="1"/>
      <c r="F456" s="1"/>
      <c r="G456" s="1"/>
      <c r="H456" s="3"/>
    </row>
    <row r="457" spans="2:8" s="10" customFormat="1" ht="15.6" customHeight="1" x14ac:dyDescent="0.25">
      <c r="B457" s="1"/>
      <c r="C457" s="1"/>
      <c r="D457" s="1"/>
      <c r="E457" s="1"/>
      <c r="F457" s="1"/>
      <c r="G457" s="1"/>
      <c r="H457" s="3"/>
    </row>
    <row r="458" spans="2:8" s="10" customFormat="1" ht="15.6" customHeight="1" x14ac:dyDescent="0.25">
      <c r="B458" s="1"/>
      <c r="C458" s="1"/>
      <c r="D458" s="1"/>
      <c r="E458" s="1"/>
      <c r="F458" s="1"/>
      <c r="G458" s="1"/>
      <c r="H458" s="3"/>
    </row>
    <row r="459" spans="2:8" s="10" customFormat="1" ht="15.6" customHeight="1" x14ac:dyDescent="0.25">
      <c r="B459" s="1"/>
      <c r="C459" s="1"/>
      <c r="D459" s="1"/>
      <c r="E459" s="1"/>
      <c r="F459" s="1"/>
      <c r="G459" s="1"/>
      <c r="H459" s="3"/>
    </row>
    <row r="460" spans="2:8" s="10" customFormat="1" ht="15.6" customHeight="1" x14ac:dyDescent="0.25">
      <c r="B460" s="1"/>
      <c r="C460" s="1"/>
      <c r="D460" s="1"/>
      <c r="E460" s="1"/>
      <c r="F460" s="1"/>
      <c r="G460" s="1"/>
      <c r="H460" s="3"/>
    </row>
    <row r="461" spans="2:8" s="10" customFormat="1" ht="15.6" customHeight="1" x14ac:dyDescent="0.25">
      <c r="B461" s="1"/>
      <c r="C461" s="1"/>
      <c r="D461" s="1"/>
      <c r="E461" s="1"/>
      <c r="F461" s="1"/>
      <c r="G461" s="1"/>
      <c r="H461" s="3"/>
    </row>
    <row r="462" spans="2:8" s="10" customFormat="1" ht="15.6" customHeight="1" x14ac:dyDescent="0.25">
      <c r="B462" s="1"/>
      <c r="C462" s="1"/>
      <c r="D462" s="1"/>
      <c r="E462" s="1"/>
      <c r="F462" s="1"/>
      <c r="G462" s="1"/>
      <c r="H462" s="3"/>
    </row>
    <row r="463" spans="2:8" s="10" customFormat="1" ht="15.6" customHeight="1" x14ac:dyDescent="0.25">
      <c r="B463" s="1"/>
      <c r="C463" s="1"/>
      <c r="D463" s="1"/>
      <c r="E463" s="1"/>
      <c r="F463" s="1"/>
      <c r="G463" s="1"/>
      <c r="H463" s="3"/>
    </row>
    <row r="464" spans="2:8" s="10" customFormat="1" ht="15.6" customHeight="1" x14ac:dyDescent="0.25">
      <c r="B464" s="1"/>
      <c r="C464" s="1"/>
      <c r="D464" s="1"/>
      <c r="E464" s="1"/>
      <c r="F464" s="1"/>
      <c r="G464" s="1"/>
      <c r="H464" s="3"/>
    </row>
    <row r="465" spans="2:8" s="10" customFormat="1" ht="15.6" customHeight="1" x14ac:dyDescent="0.25">
      <c r="B465" s="1"/>
      <c r="C465" s="1"/>
      <c r="D465" s="1"/>
      <c r="E465" s="1"/>
      <c r="F465" s="1"/>
      <c r="G465" s="1"/>
      <c r="H465" s="3"/>
    </row>
    <row r="466" spans="2:8" s="10" customFormat="1" ht="15.6" customHeight="1" x14ac:dyDescent="0.25">
      <c r="B466" s="1"/>
      <c r="C466" s="1"/>
      <c r="D466" s="1"/>
      <c r="E466" s="1"/>
      <c r="F466" s="1"/>
      <c r="G466" s="1"/>
      <c r="H466" s="3"/>
    </row>
    <row r="467" spans="2:8" s="10" customFormat="1" ht="15.6" customHeight="1" x14ac:dyDescent="0.25">
      <c r="B467" s="1"/>
      <c r="C467" s="1"/>
      <c r="D467" s="1"/>
      <c r="E467" s="1"/>
      <c r="F467" s="1"/>
      <c r="G467" s="1"/>
      <c r="H467" s="3"/>
    </row>
    <row r="468" spans="2:8" s="10" customFormat="1" ht="15.6" customHeight="1" x14ac:dyDescent="0.25">
      <c r="B468" s="1"/>
      <c r="C468" s="1"/>
      <c r="D468" s="1"/>
      <c r="E468" s="1"/>
      <c r="F468" s="1"/>
      <c r="G468" s="1"/>
      <c r="H468" s="3"/>
    </row>
    <row r="469" spans="2:8" s="10" customFormat="1" ht="15.6" customHeight="1" x14ac:dyDescent="0.25">
      <c r="B469" s="1"/>
      <c r="C469" s="1"/>
      <c r="D469" s="1"/>
      <c r="E469" s="1"/>
      <c r="F469" s="1"/>
      <c r="G469" s="1"/>
      <c r="H469" s="3"/>
    </row>
    <row r="470" spans="2:8" s="10" customFormat="1" ht="15.6" customHeight="1" x14ac:dyDescent="0.25">
      <c r="B470" s="1"/>
      <c r="C470" s="1"/>
      <c r="D470" s="1"/>
      <c r="E470" s="1"/>
      <c r="F470" s="1"/>
      <c r="G470" s="1"/>
      <c r="H470" s="3"/>
    </row>
    <row r="471" spans="2:8" s="10" customFormat="1" ht="15.6" customHeight="1" x14ac:dyDescent="0.25">
      <c r="B471" s="1"/>
      <c r="C471" s="1"/>
      <c r="D471" s="1"/>
      <c r="E471" s="1"/>
      <c r="F471" s="1"/>
      <c r="G471" s="1"/>
      <c r="H471" s="3"/>
    </row>
    <row r="472" spans="2:8" s="10" customFormat="1" ht="15.6" customHeight="1" x14ac:dyDescent="0.25">
      <c r="B472" s="1"/>
      <c r="C472" s="1"/>
      <c r="D472" s="1"/>
      <c r="E472" s="1"/>
      <c r="F472" s="1"/>
      <c r="G472" s="1"/>
      <c r="H472" s="3"/>
    </row>
    <row r="473" spans="2:8" s="10" customFormat="1" ht="15.6" customHeight="1" x14ac:dyDescent="0.25">
      <c r="B473" s="1"/>
      <c r="C473" s="1"/>
      <c r="D473" s="1"/>
      <c r="E473" s="1"/>
      <c r="F473" s="1"/>
      <c r="G473" s="1"/>
      <c r="H473" s="3"/>
    </row>
    <row r="474" spans="2:8" s="10" customFormat="1" ht="15.6" customHeight="1" x14ac:dyDescent="0.25">
      <c r="B474" s="1"/>
      <c r="C474" s="1"/>
      <c r="D474" s="1"/>
      <c r="E474" s="1"/>
      <c r="F474" s="1"/>
      <c r="G474" s="1"/>
      <c r="H474" s="3"/>
    </row>
    <row r="475" spans="2:8" s="10" customFormat="1" ht="15.6" customHeight="1" x14ac:dyDescent="0.25">
      <c r="B475" s="1"/>
      <c r="C475" s="1"/>
      <c r="D475" s="1"/>
      <c r="E475" s="1"/>
      <c r="F475" s="1"/>
      <c r="G475" s="1"/>
      <c r="H475" s="3"/>
    </row>
    <row r="476" spans="2:8" s="10" customFormat="1" ht="15.6" customHeight="1" x14ac:dyDescent="0.25">
      <c r="B476" s="1"/>
      <c r="C476" s="1"/>
      <c r="D476" s="1"/>
      <c r="E476" s="1"/>
      <c r="F476" s="1"/>
      <c r="G476" s="1"/>
      <c r="H476" s="3"/>
    </row>
    <row r="477" spans="2:8" s="10" customFormat="1" ht="15.6" customHeight="1" x14ac:dyDescent="0.25">
      <c r="B477" s="1"/>
      <c r="C477" s="1"/>
      <c r="D477" s="1"/>
      <c r="E477" s="1"/>
      <c r="F477" s="1"/>
      <c r="G477" s="1"/>
      <c r="H477" s="3"/>
    </row>
    <row r="478" spans="2:8" s="10" customFormat="1" ht="15.6" customHeight="1" x14ac:dyDescent="0.25">
      <c r="B478" s="1"/>
      <c r="C478" s="1"/>
      <c r="D478" s="1"/>
      <c r="E478" s="1"/>
      <c r="F478" s="1"/>
      <c r="G478" s="1"/>
      <c r="H478" s="3"/>
    </row>
    <row r="479" spans="2:8" s="10" customFormat="1" ht="15.6" customHeight="1" x14ac:dyDescent="0.25">
      <c r="B479" s="1"/>
      <c r="C479" s="1"/>
      <c r="D479" s="1"/>
      <c r="E479" s="1"/>
      <c r="F479" s="1"/>
      <c r="G479" s="1"/>
      <c r="H479" s="3"/>
    </row>
    <row r="480" spans="2:8" s="10" customFormat="1" ht="15.6" customHeight="1" x14ac:dyDescent="0.25">
      <c r="B480" s="1"/>
      <c r="C480" s="1"/>
      <c r="D480" s="1"/>
      <c r="E480" s="1"/>
      <c r="F480" s="1"/>
      <c r="G480" s="1"/>
      <c r="H480" s="3"/>
    </row>
    <row r="481" spans="2:8" s="10" customFormat="1" ht="15.6" customHeight="1" x14ac:dyDescent="0.25">
      <c r="B481" s="1"/>
      <c r="C481" s="1"/>
      <c r="D481" s="1"/>
      <c r="E481" s="1"/>
      <c r="F481" s="1"/>
      <c r="G481" s="1"/>
      <c r="H481" s="3"/>
    </row>
    <row r="482" spans="2:8" s="10" customFormat="1" ht="15.6" customHeight="1" x14ac:dyDescent="0.25">
      <c r="B482" s="1"/>
      <c r="C482" s="1"/>
      <c r="D482" s="1"/>
      <c r="E482" s="1"/>
      <c r="F482" s="1"/>
      <c r="G482" s="1"/>
      <c r="H482" s="3"/>
    </row>
    <row r="483" spans="2:8" s="10" customFormat="1" ht="15.6" customHeight="1" x14ac:dyDescent="0.25">
      <c r="B483" s="1"/>
      <c r="C483" s="1"/>
      <c r="D483" s="1"/>
      <c r="E483" s="1"/>
      <c r="F483" s="1"/>
      <c r="G483" s="1"/>
      <c r="H483" s="3"/>
    </row>
    <row r="484" spans="2:8" s="10" customFormat="1" ht="15.6" customHeight="1" x14ac:dyDescent="0.25">
      <c r="B484" s="1"/>
      <c r="C484" s="1"/>
      <c r="D484" s="1"/>
      <c r="E484" s="1"/>
      <c r="F484" s="1"/>
      <c r="G484" s="1"/>
      <c r="H484" s="3"/>
    </row>
    <row r="485" spans="2:8" s="10" customFormat="1" ht="15.6" customHeight="1" x14ac:dyDescent="0.25">
      <c r="B485" s="1"/>
      <c r="C485" s="1"/>
      <c r="D485" s="1"/>
      <c r="E485" s="1"/>
      <c r="F485" s="1"/>
      <c r="G485" s="1"/>
      <c r="H485" s="3"/>
    </row>
    <row r="486" spans="2:8" s="10" customFormat="1" ht="15.6" customHeight="1" x14ac:dyDescent="0.25">
      <c r="B486" s="1"/>
      <c r="C486" s="1"/>
      <c r="D486" s="1"/>
      <c r="E486" s="1"/>
      <c r="F486" s="1"/>
      <c r="G486" s="1"/>
      <c r="H486" s="3"/>
    </row>
    <row r="487" spans="2:8" s="10" customFormat="1" ht="15.6" customHeight="1" x14ac:dyDescent="0.25">
      <c r="B487" s="1"/>
      <c r="C487" s="1"/>
      <c r="D487" s="1"/>
      <c r="E487" s="1"/>
      <c r="F487" s="1"/>
      <c r="G487" s="1"/>
      <c r="H487" s="3"/>
    </row>
    <row r="488" spans="2:8" s="10" customFormat="1" ht="15.6" customHeight="1" x14ac:dyDescent="0.25">
      <c r="B488" s="1"/>
      <c r="C488" s="1"/>
      <c r="D488" s="1"/>
      <c r="E488" s="1"/>
      <c r="F488" s="1"/>
      <c r="G488" s="1"/>
      <c r="H488" s="3"/>
    </row>
    <row r="489" spans="2:8" s="10" customFormat="1" ht="15.6" customHeight="1" x14ac:dyDescent="0.25">
      <c r="B489" s="1"/>
      <c r="C489" s="1"/>
      <c r="D489" s="1"/>
      <c r="E489" s="1"/>
      <c r="F489" s="1"/>
      <c r="G489" s="1"/>
      <c r="H489" s="3"/>
    </row>
    <row r="490" spans="2:8" s="10" customFormat="1" ht="15.6" customHeight="1" x14ac:dyDescent="0.25">
      <c r="B490" s="1"/>
      <c r="C490" s="1"/>
      <c r="D490" s="1"/>
      <c r="E490" s="1"/>
      <c r="F490" s="1"/>
      <c r="G490" s="1"/>
      <c r="H490" s="3"/>
    </row>
    <row r="491" spans="2:8" s="10" customFormat="1" ht="15.6" customHeight="1" x14ac:dyDescent="0.25">
      <c r="B491" s="1"/>
      <c r="C491" s="1"/>
      <c r="D491" s="1"/>
      <c r="E491" s="1"/>
      <c r="F491" s="1"/>
      <c r="G491" s="1"/>
      <c r="H491" s="3"/>
    </row>
    <row r="492" spans="2:8" s="10" customFormat="1" ht="15.6" customHeight="1" x14ac:dyDescent="0.25">
      <c r="B492" s="1"/>
      <c r="C492" s="1"/>
      <c r="D492" s="1"/>
      <c r="E492" s="1"/>
      <c r="F492" s="1"/>
      <c r="G492" s="1"/>
      <c r="H492" s="3"/>
    </row>
    <row r="493" spans="2:8" s="10" customFormat="1" ht="15.6" customHeight="1" x14ac:dyDescent="0.25">
      <c r="B493" s="1"/>
      <c r="C493" s="1"/>
      <c r="D493" s="1"/>
      <c r="E493" s="1"/>
      <c r="F493" s="1"/>
      <c r="G493" s="1"/>
      <c r="H493" s="3"/>
    </row>
    <row r="494" spans="2:8" s="10" customFormat="1" ht="15.6" customHeight="1" x14ac:dyDescent="0.25">
      <c r="B494" s="1"/>
      <c r="C494" s="1"/>
      <c r="D494" s="1"/>
      <c r="E494" s="1"/>
      <c r="F494" s="1"/>
      <c r="G494" s="1"/>
      <c r="H494" s="3"/>
    </row>
    <row r="495" spans="2:8" s="10" customFormat="1" ht="15.6" customHeight="1" x14ac:dyDescent="0.25">
      <c r="B495" s="1"/>
      <c r="C495" s="1"/>
      <c r="D495" s="1"/>
      <c r="E495" s="1"/>
      <c r="F495" s="1"/>
      <c r="G495" s="1"/>
      <c r="H495" s="3"/>
    </row>
    <row r="496" spans="2:8" s="10" customFormat="1" ht="15.6" customHeight="1" x14ac:dyDescent="0.25">
      <c r="B496" s="1"/>
      <c r="C496" s="1"/>
      <c r="D496" s="1"/>
      <c r="E496" s="1"/>
      <c r="F496" s="1"/>
      <c r="G496" s="1"/>
      <c r="H496" s="3"/>
    </row>
    <row r="497" spans="2:8" s="10" customFormat="1" ht="15.6" customHeight="1" x14ac:dyDescent="0.25">
      <c r="B497" s="1"/>
      <c r="C497" s="1"/>
      <c r="D497" s="1"/>
      <c r="E497" s="1"/>
      <c r="F497" s="1"/>
      <c r="G497" s="1"/>
      <c r="H497" s="3"/>
    </row>
    <row r="498" spans="2:8" s="10" customFormat="1" ht="15.6" customHeight="1" x14ac:dyDescent="0.25">
      <c r="B498" s="1"/>
      <c r="C498" s="1"/>
      <c r="D498" s="1"/>
      <c r="E498" s="1"/>
      <c r="F498" s="1"/>
      <c r="G498" s="1"/>
      <c r="H498" s="3"/>
    </row>
    <row r="499" spans="2:8" s="10" customFormat="1" ht="15.6" customHeight="1" x14ac:dyDescent="0.25">
      <c r="B499" s="1"/>
      <c r="C499" s="1"/>
      <c r="D499" s="1"/>
      <c r="E499" s="1"/>
      <c r="F499" s="1"/>
      <c r="G499" s="1"/>
      <c r="H499" s="3"/>
    </row>
    <row r="500" spans="2:8" s="10" customFormat="1" ht="15.6" customHeight="1" x14ac:dyDescent="0.25">
      <c r="B500" s="1"/>
      <c r="C500" s="1"/>
      <c r="D500" s="1"/>
      <c r="E500" s="1"/>
      <c r="F500" s="1"/>
      <c r="G500" s="1"/>
      <c r="H500" s="3"/>
    </row>
    <row r="501" spans="2:8" s="10" customFormat="1" ht="15.6" customHeight="1" x14ac:dyDescent="0.25">
      <c r="B501" s="1"/>
      <c r="C501" s="1"/>
      <c r="D501" s="1"/>
      <c r="E501" s="1"/>
      <c r="F501" s="1"/>
      <c r="G501" s="1"/>
      <c r="H501" s="3"/>
    </row>
    <row r="502" spans="2:8" s="10" customFormat="1" ht="15.6" customHeight="1" x14ac:dyDescent="0.25">
      <c r="B502" s="1"/>
      <c r="C502" s="1"/>
      <c r="D502" s="1"/>
      <c r="E502" s="1"/>
      <c r="F502" s="1"/>
      <c r="G502" s="1"/>
      <c r="H502" s="3"/>
    </row>
    <row r="503" spans="2:8" s="10" customFormat="1" ht="15.6" customHeight="1" x14ac:dyDescent="0.25">
      <c r="B503" s="1"/>
      <c r="C503" s="1"/>
      <c r="D503" s="1"/>
      <c r="E503" s="1"/>
      <c r="F503" s="1"/>
      <c r="G503" s="1"/>
      <c r="H503" s="3"/>
    </row>
    <row r="504" spans="2:8" s="10" customFormat="1" ht="15.6" customHeight="1" x14ac:dyDescent="0.25">
      <c r="B504" s="1"/>
      <c r="C504" s="1"/>
      <c r="D504" s="1"/>
      <c r="E504" s="1"/>
      <c r="F504" s="1"/>
      <c r="G504" s="1"/>
      <c r="H504" s="3"/>
    </row>
    <row r="505" spans="2:8" s="10" customFormat="1" ht="15.6" customHeight="1" x14ac:dyDescent="0.25">
      <c r="B505" s="1"/>
      <c r="C505" s="1"/>
      <c r="D505" s="1"/>
      <c r="E505" s="1"/>
      <c r="F505" s="1"/>
      <c r="G505" s="1"/>
      <c r="H505" s="3"/>
    </row>
    <row r="506" spans="2:8" s="10" customFormat="1" ht="15.6" customHeight="1" x14ac:dyDescent="0.25">
      <c r="B506" s="1"/>
      <c r="C506" s="1"/>
      <c r="D506" s="1"/>
      <c r="E506" s="1"/>
      <c r="F506" s="1"/>
      <c r="G506" s="1"/>
      <c r="H506" s="3"/>
    </row>
    <row r="507" spans="2:8" s="10" customFormat="1" ht="15.6" customHeight="1" x14ac:dyDescent="0.25">
      <c r="B507" s="1"/>
      <c r="C507" s="1"/>
      <c r="D507" s="1"/>
      <c r="E507" s="1"/>
      <c r="F507" s="1"/>
      <c r="G507" s="1"/>
      <c r="H507" s="3"/>
    </row>
    <row r="508" spans="2:8" s="10" customFormat="1" ht="15.6" customHeight="1" x14ac:dyDescent="0.25">
      <c r="B508" s="1"/>
      <c r="C508" s="1"/>
      <c r="D508" s="1"/>
      <c r="E508" s="1"/>
      <c r="F508" s="1"/>
      <c r="G508" s="1"/>
      <c r="H508" s="3"/>
    </row>
    <row r="509" spans="2:8" s="10" customFormat="1" ht="15.6" customHeight="1" x14ac:dyDescent="0.25">
      <c r="B509" s="1"/>
      <c r="C509" s="1"/>
      <c r="D509" s="1"/>
      <c r="E509" s="1"/>
      <c r="F509" s="1"/>
      <c r="G509" s="1"/>
      <c r="H509" s="3"/>
    </row>
    <row r="510" spans="2:8" s="10" customFormat="1" ht="15.6" customHeight="1" x14ac:dyDescent="0.25">
      <c r="B510" s="1"/>
      <c r="C510" s="1"/>
      <c r="D510" s="1"/>
      <c r="E510" s="1"/>
      <c r="F510" s="1"/>
      <c r="G510" s="1"/>
      <c r="H510" s="3"/>
    </row>
    <row r="511" spans="2:8" s="10" customFormat="1" ht="15.6" customHeight="1" x14ac:dyDescent="0.25">
      <c r="B511" s="1"/>
      <c r="C511" s="1"/>
      <c r="D511" s="1"/>
      <c r="E511" s="1"/>
      <c r="F511" s="1"/>
      <c r="G511" s="1"/>
      <c r="H511" s="3"/>
    </row>
    <row r="512" spans="2:8" s="10" customFormat="1" ht="15.6" customHeight="1" x14ac:dyDescent="0.25">
      <c r="B512" s="1"/>
      <c r="C512" s="1"/>
      <c r="D512" s="1"/>
      <c r="E512" s="1"/>
      <c r="F512" s="1"/>
      <c r="G512" s="1"/>
      <c r="H512" s="3"/>
    </row>
    <row r="513" spans="2:8" s="10" customFormat="1" ht="15.6" customHeight="1" x14ac:dyDescent="0.25">
      <c r="B513" s="1"/>
      <c r="C513" s="1"/>
      <c r="D513" s="1"/>
      <c r="E513" s="1"/>
      <c r="F513" s="1"/>
      <c r="G513" s="1"/>
      <c r="H513" s="3"/>
    </row>
    <row r="514" spans="2:8" s="10" customFormat="1" ht="15.6" customHeight="1" x14ac:dyDescent="0.25">
      <c r="B514" s="1"/>
      <c r="C514" s="1"/>
      <c r="D514" s="1"/>
      <c r="E514" s="1"/>
      <c r="F514" s="1"/>
      <c r="G514" s="1"/>
      <c r="H514" s="3"/>
    </row>
    <row r="515" spans="2:8" s="10" customFormat="1" ht="15.6" customHeight="1" x14ac:dyDescent="0.25">
      <c r="B515" s="1"/>
      <c r="C515" s="1"/>
      <c r="D515" s="1"/>
      <c r="E515" s="1"/>
      <c r="F515" s="1"/>
      <c r="G515" s="1"/>
      <c r="H515" s="3"/>
    </row>
    <row r="516" spans="2:8" s="10" customFormat="1" ht="15.6" customHeight="1" x14ac:dyDescent="0.25">
      <c r="B516" s="1"/>
      <c r="C516" s="1"/>
      <c r="D516" s="1"/>
      <c r="E516" s="1"/>
      <c r="F516" s="1"/>
      <c r="G516" s="1"/>
      <c r="H516" s="3"/>
    </row>
    <row r="517" spans="2:8" s="10" customFormat="1" ht="15.6" customHeight="1" x14ac:dyDescent="0.25">
      <c r="B517" s="1"/>
      <c r="C517" s="1"/>
      <c r="D517" s="1"/>
      <c r="E517" s="1"/>
      <c r="F517" s="1"/>
      <c r="G517" s="1"/>
      <c r="H517" s="3"/>
    </row>
    <row r="518" spans="2:8" s="10" customFormat="1" ht="15.6" customHeight="1" x14ac:dyDescent="0.25">
      <c r="B518" s="1"/>
      <c r="C518" s="1"/>
      <c r="D518" s="1"/>
      <c r="E518" s="1"/>
      <c r="F518" s="1"/>
      <c r="G518" s="1"/>
      <c r="H518" s="3"/>
    </row>
    <row r="519" spans="2:8" s="10" customFormat="1" ht="15.6" customHeight="1" x14ac:dyDescent="0.25">
      <c r="B519" s="1"/>
      <c r="C519" s="1"/>
      <c r="D519" s="1"/>
      <c r="E519" s="1"/>
      <c r="F519" s="1"/>
      <c r="G519" s="1"/>
      <c r="H519" s="3"/>
    </row>
    <row r="520" spans="2:8" s="10" customFormat="1" ht="15.6" customHeight="1" x14ac:dyDescent="0.25">
      <c r="B520" s="1"/>
      <c r="C520" s="1"/>
      <c r="D520" s="1"/>
      <c r="E520" s="1"/>
      <c r="F520" s="1"/>
      <c r="G520" s="1"/>
      <c r="H520" s="3"/>
    </row>
    <row r="521" spans="2:8" s="10" customFormat="1" ht="15.6" customHeight="1" x14ac:dyDescent="0.25">
      <c r="B521" s="1"/>
      <c r="C521" s="1"/>
      <c r="D521" s="1"/>
      <c r="E521" s="1"/>
      <c r="F521" s="1"/>
      <c r="G521" s="1"/>
      <c r="H521" s="3"/>
    </row>
    <row r="522" spans="2:8" s="10" customFormat="1" ht="15.6" customHeight="1" x14ac:dyDescent="0.25">
      <c r="B522" s="1"/>
      <c r="C522" s="1"/>
      <c r="D522" s="1"/>
      <c r="E522" s="1"/>
      <c r="F522" s="1"/>
      <c r="G522" s="1"/>
      <c r="H522" s="3"/>
    </row>
    <row r="523" spans="2:8" s="10" customFormat="1" ht="15.6" customHeight="1" x14ac:dyDescent="0.25">
      <c r="B523" s="1"/>
      <c r="C523" s="1"/>
      <c r="D523" s="1"/>
      <c r="E523" s="1"/>
      <c r="F523" s="1"/>
      <c r="G523" s="1"/>
      <c r="H523" s="3"/>
    </row>
    <row r="524" spans="2:8" s="10" customFormat="1" ht="15.6" customHeight="1" x14ac:dyDescent="0.25">
      <c r="B524" s="1"/>
      <c r="C524" s="1"/>
      <c r="D524" s="1"/>
      <c r="E524" s="1"/>
      <c r="F524" s="1"/>
      <c r="G524" s="1"/>
      <c r="H524" s="3"/>
    </row>
    <row r="525" spans="2:8" s="10" customFormat="1" ht="15.6" customHeight="1" x14ac:dyDescent="0.25">
      <c r="B525" s="1"/>
      <c r="C525" s="1"/>
      <c r="D525" s="1"/>
      <c r="E525" s="1"/>
      <c r="F525" s="1"/>
      <c r="G525" s="1"/>
      <c r="H525" s="3"/>
    </row>
    <row r="526" spans="2:8" s="10" customFormat="1" ht="15.6" customHeight="1" x14ac:dyDescent="0.25">
      <c r="B526" s="1"/>
      <c r="C526" s="1"/>
      <c r="D526" s="1"/>
      <c r="E526" s="1"/>
      <c r="F526" s="1"/>
      <c r="G526" s="1"/>
      <c r="H526" s="3"/>
    </row>
    <row r="527" spans="2:8" s="10" customFormat="1" ht="15.6" customHeight="1" x14ac:dyDescent="0.25">
      <c r="B527" s="1"/>
      <c r="C527" s="1"/>
      <c r="D527" s="1"/>
      <c r="E527" s="1"/>
      <c r="F527" s="1"/>
      <c r="G527" s="1"/>
      <c r="H527" s="3"/>
    </row>
    <row r="528" spans="2:8" s="10" customFormat="1" ht="15.6" customHeight="1" x14ac:dyDescent="0.25">
      <c r="B528" s="1"/>
      <c r="C528" s="1"/>
      <c r="D528" s="1"/>
      <c r="E528" s="1"/>
      <c r="F528" s="1"/>
      <c r="G528" s="1"/>
      <c r="H528" s="3"/>
    </row>
    <row r="529" spans="2:8" s="10" customFormat="1" ht="15.6" customHeight="1" x14ac:dyDescent="0.25">
      <c r="B529" s="1"/>
      <c r="C529" s="1"/>
      <c r="D529" s="1"/>
      <c r="E529" s="1"/>
      <c r="F529" s="1"/>
      <c r="G529" s="1"/>
      <c r="H529" s="3"/>
    </row>
    <row r="530" spans="2:8" s="10" customFormat="1" ht="15.6" customHeight="1" x14ac:dyDescent="0.25">
      <c r="B530" s="1"/>
      <c r="C530" s="1"/>
      <c r="D530" s="1"/>
      <c r="E530" s="1"/>
      <c r="F530" s="1"/>
      <c r="G530" s="1"/>
      <c r="H530" s="3"/>
    </row>
    <row r="531" spans="2:8" s="10" customFormat="1" ht="15.6" customHeight="1" x14ac:dyDescent="0.25">
      <c r="B531" s="1"/>
      <c r="C531" s="1"/>
      <c r="D531" s="1"/>
      <c r="E531" s="1"/>
      <c r="F531" s="1"/>
      <c r="G531" s="1"/>
      <c r="H531" s="3"/>
    </row>
    <row r="532" spans="2:8" s="10" customFormat="1" ht="15.6" customHeight="1" x14ac:dyDescent="0.25">
      <c r="B532" s="1"/>
      <c r="C532" s="1"/>
      <c r="D532" s="1"/>
      <c r="E532" s="1"/>
      <c r="F532" s="1"/>
      <c r="G532" s="1"/>
      <c r="H532" s="3"/>
    </row>
    <row r="533" spans="2:8" s="10" customFormat="1" ht="15.6" customHeight="1" x14ac:dyDescent="0.25">
      <c r="B533" s="1"/>
      <c r="C533" s="1"/>
      <c r="D533" s="1"/>
      <c r="E533" s="1"/>
      <c r="F533" s="1"/>
      <c r="G533" s="1"/>
      <c r="H533" s="3"/>
    </row>
    <row r="534" spans="2:8" s="10" customFormat="1" ht="15.6" customHeight="1" x14ac:dyDescent="0.25">
      <c r="B534" s="1"/>
      <c r="C534" s="1"/>
      <c r="D534" s="1"/>
      <c r="E534" s="1"/>
      <c r="F534" s="1"/>
      <c r="G534" s="1"/>
      <c r="H534" s="3"/>
    </row>
    <row r="535" spans="2:8" s="10" customFormat="1" ht="15.6" customHeight="1" x14ac:dyDescent="0.25">
      <c r="B535" s="1"/>
      <c r="C535" s="1"/>
      <c r="D535" s="1"/>
      <c r="E535" s="1"/>
      <c r="F535" s="1"/>
      <c r="G535" s="1"/>
      <c r="H535" s="3"/>
    </row>
    <row r="536" spans="2:8" s="10" customFormat="1" ht="15.6" customHeight="1" x14ac:dyDescent="0.25">
      <c r="B536" s="1"/>
      <c r="C536" s="1"/>
      <c r="D536" s="1"/>
      <c r="E536" s="1"/>
      <c r="F536" s="1"/>
      <c r="G536" s="1"/>
      <c r="H536" s="3"/>
    </row>
    <row r="537" spans="2:8" s="10" customFormat="1" ht="15.6" customHeight="1" x14ac:dyDescent="0.25">
      <c r="B537" s="1"/>
      <c r="C537" s="1"/>
      <c r="D537" s="1"/>
      <c r="E537" s="1"/>
      <c r="F537" s="1"/>
      <c r="G537" s="1"/>
      <c r="H537" s="3"/>
    </row>
    <row r="538" spans="2:8" s="10" customFormat="1" ht="15.6" customHeight="1" x14ac:dyDescent="0.25">
      <c r="B538" s="1"/>
      <c r="C538" s="1"/>
      <c r="D538" s="1"/>
      <c r="E538" s="1"/>
      <c r="F538" s="1"/>
      <c r="G538" s="1"/>
      <c r="H538" s="3"/>
    </row>
    <row r="539" spans="2:8" s="10" customFormat="1" ht="15.6" customHeight="1" x14ac:dyDescent="0.25">
      <c r="B539" s="1"/>
      <c r="C539" s="1"/>
      <c r="D539" s="1"/>
      <c r="E539" s="1"/>
      <c r="F539" s="1"/>
      <c r="G539" s="1"/>
      <c r="H539" s="3"/>
    </row>
    <row r="540" spans="2:8" s="10" customFormat="1" ht="15.6" customHeight="1" x14ac:dyDescent="0.25">
      <c r="B540" s="1"/>
      <c r="C540" s="1"/>
      <c r="D540" s="1"/>
      <c r="E540" s="1"/>
      <c r="F540" s="1"/>
      <c r="G540" s="1"/>
      <c r="H540" s="3"/>
    </row>
    <row r="541" spans="2:8" s="10" customFormat="1" ht="15.6" customHeight="1" x14ac:dyDescent="0.25">
      <c r="B541" s="1"/>
      <c r="C541" s="1"/>
      <c r="D541" s="1"/>
      <c r="E541" s="1"/>
      <c r="F541" s="1"/>
      <c r="G541" s="1"/>
      <c r="H541" s="3"/>
    </row>
    <row r="542" spans="2:8" s="10" customFormat="1" ht="15.6" customHeight="1" x14ac:dyDescent="0.25">
      <c r="B542" s="1"/>
      <c r="C542" s="1"/>
      <c r="D542" s="1"/>
      <c r="E542" s="1"/>
      <c r="F542" s="1"/>
      <c r="G542" s="1"/>
      <c r="H542" s="3"/>
    </row>
    <row r="543" spans="2:8" s="10" customFormat="1" ht="15.6" customHeight="1" x14ac:dyDescent="0.25">
      <c r="B543" s="1"/>
      <c r="C543" s="1"/>
      <c r="D543" s="1"/>
      <c r="E543" s="1"/>
      <c r="F543" s="1"/>
      <c r="G543" s="1"/>
      <c r="H543" s="3"/>
    </row>
    <row r="544" spans="2:8" s="10" customFormat="1" ht="15.6" customHeight="1" x14ac:dyDescent="0.25">
      <c r="B544" s="1"/>
      <c r="C544" s="1"/>
      <c r="D544" s="1"/>
      <c r="E544" s="1"/>
      <c r="F544" s="1"/>
      <c r="G544" s="1"/>
      <c r="H544" s="3"/>
    </row>
    <row r="545" spans="2:8" s="10" customFormat="1" ht="15.6" customHeight="1" x14ac:dyDescent="0.25">
      <c r="B545" s="1"/>
      <c r="C545" s="1"/>
      <c r="D545" s="1"/>
      <c r="E545" s="1"/>
      <c r="F545" s="1"/>
      <c r="G545" s="1"/>
      <c r="H545" s="3"/>
    </row>
    <row r="546" spans="2:8" s="10" customFormat="1" ht="15.6" customHeight="1" x14ac:dyDescent="0.25">
      <c r="B546" s="1"/>
      <c r="C546" s="1"/>
      <c r="D546" s="1"/>
      <c r="E546" s="1"/>
      <c r="F546" s="1"/>
      <c r="G546" s="1"/>
      <c r="H546" s="3"/>
    </row>
    <row r="547" spans="2:8" s="10" customFormat="1" ht="15.6" customHeight="1" x14ac:dyDescent="0.25">
      <c r="B547" s="1"/>
      <c r="C547" s="1"/>
      <c r="D547" s="1"/>
      <c r="E547" s="1"/>
      <c r="F547" s="1"/>
      <c r="G547" s="1"/>
      <c r="H547" s="3"/>
    </row>
    <row r="548" spans="2:8" s="10" customFormat="1" ht="15.6" customHeight="1" x14ac:dyDescent="0.25">
      <c r="B548" s="1"/>
      <c r="C548" s="1"/>
      <c r="D548" s="1"/>
      <c r="E548" s="1"/>
      <c r="F548" s="1"/>
      <c r="G548" s="1"/>
      <c r="H548" s="3"/>
    </row>
    <row r="549" spans="2:8" s="10" customFormat="1" ht="15.6" customHeight="1" x14ac:dyDescent="0.25">
      <c r="B549" s="1"/>
      <c r="C549" s="1"/>
      <c r="D549" s="1"/>
      <c r="E549" s="1"/>
      <c r="F549" s="1"/>
      <c r="G549" s="1"/>
      <c r="H549" s="3"/>
    </row>
    <row r="550" spans="2:8" s="10" customFormat="1" ht="15.6" customHeight="1" x14ac:dyDescent="0.25">
      <c r="B550" s="1"/>
      <c r="C550" s="1"/>
      <c r="D550" s="1"/>
      <c r="E550" s="1"/>
      <c r="F550" s="1"/>
      <c r="G550" s="1"/>
      <c r="H550" s="3"/>
    </row>
    <row r="551" spans="2:8" s="10" customFormat="1" ht="15.6" customHeight="1" x14ac:dyDescent="0.25">
      <c r="B551" s="1"/>
      <c r="C551" s="1"/>
      <c r="D551" s="1"/>
      <c r="E551" s="1"/>
      <c r="F551" s="1"/>
      <c r="G551" s="1"/>
      <c r="H551" s="3"/>
    </row>
    <row r="552" spans="2:8" s="10" customFormat="1" ht="15.6" customHeight="1" x14ac:dyDescent="0.25">
      <c r="B552" s="1"/>
      <c r="C552" s="1"/>
      <c r="D552" s="1"/>
      <c r="E552" s="1"/>
      <c r="F552" s="1"/>
      <c r="G552" s="1"/>
      <c r="H552" s="3"/>
    </row>
    <row r="553" spans="2:8" s="10" customFormat="1" ht="15.6" customHeight="1" x14ac:dyDescent="0.25">
      <c r="B553" s="1"/>
      <c r="C553" s="1"/>
      <c r="D553" s="1"/>
      <c r="E553" s="1"/>
      <c r="F553" s="1"/>
      <c r="G553" s="1"/>
      <c r="H553" s="3"/>
    </row>
    <row r="554" spans="2:8" s="10" customFormat="1" ht="15.6" customHeight="1" x14ac:dyDescent="0.25">
      <c r="B554" s="1"/>
      <c r="C554" s="1"/>
      <c r="D554" s="1"/>
      <c r="E554" s="1"/>
      <c r="F554" s="1"/>
      <c r="G554" s="1"/>
      <c r="H554" s="3"/>
    </row>
    <row r="555" spans="2:8" s="10" customFormat="1" ht="15.6" customHeight="1" x14ac:dyDescent="0.25">
      <c r="B555" s="1"/>
      <c r="C555" s="1"/>
      <c r="D555" s="1"/>
      <c r="E555" s="1"/>
      <c r="F555" s="1"/>
      <c r="G555" s="1"/>
      <c r="H555" s="3"/>
    </row>
    <row r="556" spans="2:8" s="10" customFormat="1" ht="15.6" customHeight="1" x14ac:dyDescent="0.25">
      <c r="B556" s="1"/>
      <c r="C556" s="1"/>
      <c r="D556" s="1"/>
      <c r="E556" s="1"/>
      <c r="F556" s="1"/>
      <c r="G556" s="1"/>
      <c r="H556" s="3"/>
    </row>
    <row r="557" spans="2:8" s="10" customFormat="1" ht="15.6" customHeight="1" x14ac:dyDescent="0.25">
      <c r="B557" s="1"/>
      <c r="C557" s="1"/>
      <c r="D557" s="1"/>
      <c r="E557" s="1"/>
      <c r="F557" s="1"/>
      <c r="G557" s="1"/>
      <c r="H557" s="3"/>
    </row>
    <row r="558" spans="2:8" s="10" customFormat="1" ht="15.6" customHeight="1" x14ac:dyDescent="0.25">
      <c r="B558" s="1"/>
      <c r="C558" s="1"/>
      <c r="D558" s="1"/>
      <c r="E558" s="1"/>
      <c r="F558" s="1"/>
      <c r="G558" s="1"/>
      <c r="H558" s="3"/>
    </row>
    <row r="559" spans="2:8" s="10" customFormat="1" ht="15.6" customHeight="1" x14ac:dyDescent="0.25">
      <c r="B559" s="1"/>
      <c r="C559" s="1"/>
      <c r="D559" s="1"/>
      <c r="E559" s="1"/>
      <c r="F559" s="1"/>
      <c r="G559" s="1"/>
      <c r="H559" s="3"/>
    </row>
    <row r="560" spans="2:8" s="10" customFormat="1" ht="15.6" customHeight="1" x14ac:dyDescent="0.25">
      <c r="B560" s="1"/>
      <c r="C560" s="1"/>
      <c r="D560" s="1"/>
      <c r="E560" s="1"/>
      <c r="F560" s="1"/>
      <c r="G560" s="1"/>
      <c r="H560" s="3"/>
    </row>
    <row r="561" spans="2:8" s="10" customFormat="1" ht="15.6" customHeight="1" x14ac:dyDescent="0.25">
      <c r="B561" s="1"/>
      <c r="C561" s="1"/>
      <c r="D561" s="1"/>
      <c r="E561" s="1"/>
      <c r="F561" s="1"/>
      <c r="G561" s="1"/>
      <c r="H561" s="3"/>
    </row>
    <row r="562" spans="2:8" s="10" customFormat="1" ht="15.6" customHeight="1" x14ac:dyDescent="0.25">
      <c r="B562" s="1"/>
      <c r="C562" s="1"/>
      <c r="D562" s="1"/>
      <c r="E562" s="1"/>
      <c r="F562" s="1"/>
      <c r="G562" s="1"/>
      <c r="H562" s="3"/>
    </row>
    <row r="563" spans="2:8" s="10" customFormat="1" ht="15.6" customHeight="1" x14ac:dyDescent="0.25">
      <c r="B563" s="1"/>
      <c r="C563" s="1"/>
      <c r="D563" s="1"/>
      <c r="E563" s="1"/>
      <c r="F563" s="1"/>
      <c r="G563" s="1"/>
      <c r="H563" s="3"/>
    </row>
    <row r="564" spans="2:8" s="10" customFormat="1" ht="15.6" customHeight="1" x14ac:dyDescent="0.25">
      <c r="B564" s="1"/>
      <c r="C564" s="1"/>
      <c r="D564" s="1"/>
      <c r="E564" s="1"/>
      <c r="F564" s="1"/>
      <c r="G564" s="1"/>
      <c r="H564" s="3"/>
    </row>
    <row r="565" spans="2:8" s="10" customFormat="1" ht="15.6" customHeight="1" x14ac:dyDescent="0.25">
      <c r="B565" s="1"/>
      <c r="C565" s="1"/>
      <c r="D565" s="1"/>
      <c r="E565" s="1"/>
      <c r="F565" s="1"/>
      <c r="G565" s="1"/>
      <c r="H565" s="3"/>
    </row>
    <row r="566" spans="2:8" s="10" customFormat="1" ht="15.6" customHeight="1" x14ac:dyDescent="0.25">
      <c r="B566" s="1"/>
      <c r="C566" s="1"/>
      <c r="D566" s="1"/>
      <c r="E566" s="1"/>
      <c r="F566" s="1"/>
      <c r="G566" s="1"/>
      <c r="H566" s="3"/>
    </row>
    <row r="567" spans="2:8" s="10" customFormat="1" ht="15.6" customHeight="1" x14ac:dyDescent="0.25">
      <c r="B567" s="1"/>
      <c r="C567" s="1"/>
      <c r="D567" s="1"/>
      <c r="E567" s="1"/>
      <c r="F567" s="1"/>
      <c r="G567" s="1"/>
      <c r="H567" s="3"/>
    </row>
    <row r="568" spans="2:8" s="10" customFormat="1" ht="15.6" customHeight="1" x14ac:dyDescent="0.25">
      <c r="B568" s="1"/>
      <c r="C568" s="1"/>
      <c r="D568" s="1"/>
      <c r="E568" s="1"/>
      <c r="F568" s="1"/>
      <c r="G568" s="1"/>
      <c r="H568" s="3"/>
    </row>
    <row r="569" spans="2:8" s="10" customFormat="1" ht="15.6" customHeight="1" x14ac:dyDescent="0.25">
      <c r="B569" s="1"/>
      <c r="C569" s="1"/>
      <c r="D569" s="1"/>
      <c r="E569" s="1"/>
      <c r="F569" s="1"/>
      <c r="G569" s="1"/>
      <c r="H569" s="3"/>
    </row>
    <row r="570" spans="2:8" s="10" customFormat="1" ht="15.6" customHeight="1" x14ac:dyDescent="0.25">
      <c r="B570" s="1"/>
      <c r="C570" s="1"/>
      <c r="D570" s="1"/>
      <c r="E570" s="1"/>
      <c r="F570" s="1"/>
      <c r="G570" s="1"/>
      <c r="H570" s="3"/>
    </row>
    <row r="571" spans="2:8" s="10" customFormat="1" ht="15.6" customHeight="1" x14ac:dyDescent="0.25">
      <c r="B571" s="1"/>
      <c r="C571" s="1"/>
      <c r="D571" s="1"/>
      <c r="E571" s="1"/>
      <c r="F571" s="1"/>
      <c r="G571" s="1"/>
      <c r="H571" s="3"/>
    </row>
    <row r="572" spans="2:8" s="10" customFormat="1" ht="15.6" customHeight="1" x14ac:dyDescent="0.25">
      <c r="B572" s="1"/>
      <c r="C572" s="1"/>
      <c r="D572" s="1"/>
      <c r="E572" s="1"/>
      <c r="F572" s="1"/>
      <c r="G572" s="1"/>
      <c r="H572" s="3"/>
    </row>
    <row r="573" spans="2:8" s="10" customFormat="1" ht="15.6" customHeight="1" x14ac:dyDescent="0.25">
      <c r="B573" s="1"/>
      <c r="C573" s="1"/>
      <c r="D573" s="1"/>
      <c r="E573" s="1"/>
      <c r="F573" s="1"/>
      <c r="G573" s="1"/>
      <c r="H573" s="3"/>
    </row>
    <row r="574" spans="2:8" s="10" customFormat="1" ht="15.6" customHeight="1" x14ac:dyDescent="0.25">
      <c r="B574" s="1"/>
      <c r="C574" s="1"/>
      <c r="D574" s="1"/>
      <c r="E574" s="1"/>
      <c r="F574" s="1"/>
      <c r="G574" s="1"/>
      <c r="H574" s="3"/>
    </row>
    <row r="575" spans="2:8" s="10" customFormat="1" ht="15.6" customHeight="1" x14ac:dyDescent="0.25">
      <c r="B575" s="1"/>
      <c r="C575" s="1"/>
      <c r="D575" s="1"/>
      <c r="E575" s="1"/>
      <c r="F575" s="1"/>
      <c r="G575" s="1"/>
      <c r="H575" s="3"/>
    </row>
    <row r="576" spans="2:8" s="10" customFormat="1" ht="15.6" customHeight="1" x14ac:dyDescent="0.25">
      <c r="B576" s="1"/>
      <c r="C576" s="1"/>
      <c r="D576" s="1"/>
      <c r="E576" s="1"/>
      <c r="F576" s="1"/>
      <c r="G576" s="1"/>
      <c r="H576" s="3"/>
    </row>
    <row r="577" spans="2:8" s="10" customFormat="1" ht="15.6" customHeight="1" x14ac:dyDescent="0.25">
      <c r="B577" s="1"/>
      <c r="C577" s="1"/>
      <c r="D577" s="1"/>
      <c r="E577" s="1"/>
      <c r="F577" s="1"/>
      <c r="G577" s="1"/>
      <c r="H577" s="3"/>
    </row>
    <row r="578" spans="2:8" s="10" customFormat="1" ht="15.6" customHeight="1" x14ac:dyDescent="0.25">
      <c r="B578" s="1"/>
      <c r="C578" s="1"/>
      <c r="D578" s="1"/>
      <c r="E578" s="1"/>
      <c r="F578" s="1"/>
      <c r="G578" s="1"/>
      <c r="H578" s="3"/>
    </row>
    <row r="579" spans="2:8" s="10" customFormat="1" ht="15.6" customHeight="1" x14ac:dyDescent="0.25">
      <c r="B579" s="1"/>
      <c r="C579" s="1"/>
      <c r="D579" s="1"/>
      <c r="E579" s="1"/>
      <c r="F579" s="1"/>
      <c r="G579" s="1"/>
      <c r="H579" s="3"/>
    </row>
    <row r="580" spans="2:8" s="10" customFormat="1" ht="15.6" customHeight="1" x14ac:dyDescent="0.25">
      <c r="B580" s="1"/>
      <c r="C580" s="1"/>
      <c r="D580" s="1"/>
      <c r="E580" s="1"/>
      <c r="F580" s="1"/>
      <c r="G580" s="1"/>
      <c r="H580" s="3"/>
    </row>
    <row r="581" spans="2:8" s="10" customFormat="1" ht="15.6" customHeight="1" x14ac:dyDescent="0.25">
      <c r="B581" s="1"/>
      <c r="C581" s="1"/>
      <c r="D581" s="1"/>
      <c r="E581" s="1"/>
      <c r="F581" s="1"/>
      <c r="G581" s="1"/>
      <c r="H581" s="3"/>
    </row>
    <row r="582" spans="2:8" s="10" customFormat="1" ht="15.6" customHeight="1" x14ac:dyDescent="0.25">
      <c r="B582" s="1"/>
      <c r="C582" s="1"/>
      <c r="D582" s="1"/>
      <c r="E582" s="1"/>
      <c r="F582" s="1"/>
      <c r="G582" s="1"/>
      <c r="H582" s="3"/>
    </row>
    <row r="583" spans="2:8" s="10" customFormat="1" ht="15.6" customHeight="1" x14ac:dyDescent="0.25">
      <c r="B583" s="1"/>
      <c r="C583" s="1"/>
      <c r="D583" s="1"/>
      <c r="E583" s="1"/>
      <c r="F583" s="1"/>
      <c r="G583" s="1"/>
      <c r="H583" s="3"/>
    </row>
    <row r="584" spans="2:8" s="10" customFormat="1" ht="15.6" customHeight="1" x14ac:dyDescent="0.25">
      <c r="B584" s="1"/>
      <c r="C584" s="1"/>
      <c r="D584" s="1"/>
      <c r="E584" s="1"/>
      <c r="F584" s="1"/>
      <c r="G584" s="1"/>
      <c r="H584" s="3"/>
    </row>
    <row r="585" spans="2:8" s="10" customFormat="1" ht="15.6" customHeight="1" x14ac:dyDescent="0.25">
      <c r="B585" s="1"/>
      <c r="C585" s="1"/>
      <c r="D585" s="1"/>
      <c r="E585" s="1"/>
      <c r="F585" s="1"/>
      <c r="G585" s="1"/>
      <c r="H585" s="3"/>
    </row>
    <row r="586" spans="2:8" s="10" customFormat="1" ht="15.6" customHeight="1" x14ac:dyDescent="0.25">
      <c r="B586" s="1"/>
      <c r="C586" s="1"/>
      <c r="D586" s="1"/>
      <c r="E586" s="1"/>
      <c r="F586" s="1"/>
      <c r="G586" s="1"/>
      <c r="H586" s="3"/>
    </row>
    <row r="587" spans="2:8" s="10" customFormat="1" ht="15.6" customHeight="1" x14ac:dyDescent="0.25">
      <c r="B587" s="1"/>
      <c r="C587" s="1"/>
      <c r="D587" s="1"/>
      <c r="E587" s="1"/>
      <c r="F587" s="1"/>
      <c r="G587" s="1"/>
      <c r="H587" s="3"/>
    </row>
    <row r="588" spans="2:8" s="10" customFormat="1" ht="15.6" customHeight="1" x14ac:dyDescent="0.25">
      <c r="B588" s="1"/>
      <c r="C588" s="1"/>
      <c r="D588" s="1"/>
      <c r="E588" s="1"/>
      <c r="F588" s="1"/>
      <c r="G588" s="1"/>
      <c r="H588" s="3"/>
    </row>
    <row r="589" spans="2:8" s="10" customFormat="1" ht="15.6" customHeight="1" x14ac:dyDescent="0.25">
      <c r="B589" s="1"/>
      <c r="C589" s="1"/>
      <c r="D589" s="1"/>
      <c r="E589" s="1"/>
      <c r="F589" s="1"/>
      <c r="G589" s="1"/>
      <c r="H589" s="3"/>
    </row>
    <row r="590" spans="2:8" s="10" customFormat="1" ht="15.6" customHeight="1" x14ac:dyDescent="0.25">
      <c r="B590" s="1"/>
      <c r="C590" s="1"/>
      <c r="D590" s="1"/>
      <c r="E590" s="1"/>
      <c r="F590" s="1"/>
      <c r="G590" s="1"/>
      <c r="H590" s="3"/>
    </row>
    <row r="591" spans="2:8" s="10" customFormat="1" ht="15.6" customHeight="1" x14ac:dyDescent="0.25">
      <c r="B591" s="1"/>
      <c r="C591" s="1"/>
      <c r="D591" s="1"/>
      <c r="E591" s="1"/>
      <c r="F591" s="1"/>
      <c r="G591" s="1"/>
      <c r="H591" s="3"/>
    </row>
    <row r="592" spans="2:8" s="10" customFormat="1" ht="15.6" customHeight="1" x14ac:dyDescent="0.25">
      <c r="B592" s="1"/>
      <c r="C592" s="1"/>
      <c r="D592" s="1"/>
      <c r="E592" s="1"/>
      <c r="F592" s="1"/>
      <c r="G592" s="1"/>
      <c r="H592" s="3"/>
    </row>
    <row r="593" spans="2:8" s="10" customFormat="1" ht="15.6" customHeight="1" x14ac:dyDescent="0.25">
      <c r="B593" s="1"/>
      <c r="C593" s="1"/>
      <c r="D593" s="1"/>
      <c r="E593" s="1"/>
      <c r="F593" s="1"/>
      <c r="G593" s="1"/>
      <c r="H593" s="3"/>
    </row>
    <row r="594" spans="2:8" s="10" customFormat="1" ht="15.6" customHeight="1" x14ac:dyDescent="0.25">
      <c r="B594" s="1"/>
      <c r="C594" s="1"/>
      <c r="D594" s="1"/>
      <c r="E594" s="1"/>
      <c r="F594" s="1"/>
      <c r="G594" s="1"/>
      <c r="H594" s="3"/>
    </row>
    <row r="595" spans="2:8" s="10" customFormat="1" ht="15.6" customHeight="1" x14ac:dyDescent="0.25">
      <c r="B595" s="1"/>
      <c r="C595" s="1"/>
      <c r="D595" s="1"/>
      <c r="E595" s="1"/>
      <c r="F595" s="1"/>
      <c r="G595" s="1"/>
      <c r="H595" s="3"/>
    </row>
    <row r="596" spans="2:8" s="10" customFormat="1" ht="15.6" customHeight="1" x14ac:dyDescent="0.25">
      <c r="B596" s="1"/>
      <c r="C596" s="1"/>
      <c r="D596" s="1"/>
      <c r="E596" s="1"/>
      <c r="F596" s="1"/>
      <c r="G596" s="1"/>
      <c r="H596" s="3"/>
    </row>
    <row r="597" spans="2:8" s="10" customFormat="1" ht="15.6" customHeight="1" x14ac:dyDescent="0.25">
      <c r="B597" s="1"/>
      <c r="C597" s="1"/>
      <c r="D597" s="1"/>
      <c r="E597" s="1"/>
      <c r="F597" s="1"/>
      <c r="G597" s="1"/>
      <c r="H597" s="3"/>
    </row>
    <row r="598" spans="2:8" s="10" customFormat="1" ht="15.6" customHeight="1" x14ac:dyDescent="0.25">
      <c r="B598" s="1"/>
      <c r="C598" s="1"/>
      <c r="D598" s="1"/>
      <c r="E598" s="1"/>
      <c r="F598" s="1"/>
      <c r="G598" s="1"/>
      <c r="H598" s="3"/>
    </row>
    <row r="599" spans="2:8" s="10" customFormat="1" ht="15.6" customHeight="1" x14ac:dyDescent="0.25">
      <c r="B599" s="1"/>
      <c r="C599" s="1"/>
      <c r="D599" s="1"/>
      <c r="E599" s="1"/>
      <c r="F599" s="1"/>
      <c r="G599" s="1"/>
      <c r="H599" s="3"/>
    </row>
    <row r="600" spans="2:8" s="10" customFormat="1" ht="15.6" customHeight="1" x14ac:dyDescent="0.25">
      <c r="B600" s="1"/>
      <c r="C600" s="1"/>
      <c r="D600" s="1"/>
      <c r="E600" s="1"/>
      <c r="F600" s="1"/>
      <c r="G600" s="1"/>
      <c r="H600" s="3"/>
    </row>
    <row r="601" spans="2:8" s="10" customFormat="1" ht="15.6" customHeight="1" x14ac:dyDescent="0.25">
      <c r="B601" s="1"/>
      <c r="C601" s="1"/>
      <c r="D601" s="1"/>
      <c r="E601" s="1"/>
      <c r="F601" s="1"/>
      <c r="G601" s="1"/>
      <c r="H601" s="3"/>
    </row>
    <row r="602" spans="2:8" s="10" customFormat="1" ht="15.6" customHeight="1" x14ac:dyDescent="0.25">
      <c r="B602" s="1"/>
      <c r="C602" s="1"/>
      <c r="D602" s="1"/>
      <c r="E602" s="1"/>
      <c r="F602" s="1"/>
      <c r="G602" s="1"/>
      <c r="H602" s="3"/>
    </row>
    <row r="603" spans="2:8" s="10" customFormat="1" ht="15.6" customHeight="1" x14ac:dyDescent="0.25">
      <c r="B603" s="1"/>
      <c r="C603" s="1"/>
      <c r="D603" s="1"/>
      <c r="E603" s="1"/>
      <c r="F603" s="1"/>
      <c r="G603" s="1"/>
      <c r="H603" s="3"/>
    </row>
    <row r="604" spans="2:8" s="10" customFormat="1" ht="15.6" customHeight="1" x14ac:dyDescent="0.25">
      <c r="B604" s="1"/>
      <c r="C604" s="1"/>
      <c r="D604" s="1"/>
      <c r="E604" s="1"/>
      <c r="F604" s="1"/>
      <c r="G604" s="1"/>
      <c r="H604" s="3"/>
    </row>
    <row r="605" spans="2:8" s="10" customFormat="1" ht="15.6" customHeight="1" x14ac:dyDescent="0.25">
      <c r="B605" s="1"/>
      <c r="C605" s="1"/>
      <c r="D605" s="1"/>
      <c r="E605" s="1"/>
      <c r="F605" s="1"/>
      <c r="G605" s="1"/>
      <c r="H605" s="3"/>
    </row>
    <row r="606" spans="2:8" s="10" customFormat="1" ht="15.6" customHeight="1" x14ac:dyDescent="0.25">
      <c r="B606" s="1"/>
      <c r="C606" s="1"/>
      <c r="D606" s="1"/>
      <c r="E606" s="1"/>
      <c r="F606" s="1"/>
      <c r="G606" s="1"/>
      <c r="H606" s="3"/>
    </row>
    <row r="607" spans="2:8" s="10" customFormat="1" ht="15.6" customHeight="1" x14ac:dyDescent="0.25">
      <c r="B607" s="1"/>
      <c r="C607" s="1"/>
      <c r="D607" s="1"/>
      <c r="E607" s="1"/>
      <c r="F607" s="1"/>
      <c r="G607" s="1"/>
      <c r="H607" s="3"/>
    </row>
    <row r="608" spans="2:8" s="10" customFormat="1" ht="15.6" customHeight="1" x14ac:dyDescent="0.25">
      <c r="B608" s="1"/>
      <c r="C608" s="1"/>
      <c r="D608" s="1"/>
      <c r="E608" s="1"/>
      <c r="F608" s="1"/>
      <c r="G608" s="1"/>
      <c r="H608" s="3"/>
    </row>
    <row r="609" spans="2:8" s="10" customFormat="1" ht="15.6" customHeight="1" x14ac:dyDescent="0.25">
      <c r="B609" s="1"/>
      <c r="C609" s="1"/>
      <c r="D609" s="1"/>
      <c r="E609" s="1"/>
      <c r="F609" s="1"/>
      <c r="G609" s="1"/>
      <c r="H609" s="3"/>
    </row>
    <row r="610" spans="2:8" s="10" customFormat="1" ht="15.6" customHeight="1" x14ac:dyDescent="0.25">
      <c r="B610" s="1"/>
      <c r="C610" s="1"/>
      <c r="D610" s="1"/>
      <c r="E610" s="1"/>
      <c r="F610" s="1"/>
      <c r="G610" s="1"/>
      <c r="H610" s="3"/>
    </row>
    <row r="611" spans="2:8" s="10" customFormat="1" ht="15.6" customHeight="1" x14ac:dyDescent="0.25">
      <c r="B611" s="1"/>
      <c r="C611" s="1"/>
      <c r="D611" s="1"/>
      <c r="E611" s="1"/>
      <c r="F611" s="1"/>
      <c r="G611" s="1"/>
      <c r="H611" s="3"/>
    </row>
    <row r="612" spans="2:8" s="10" customFormat="1" ht="15.6" customHeight="1" x14ac:dyDescent="0.25">
      <c r="B612" s="1"/>
      <c r="C612" s="1"/>
      <c r="D612" s="1"/>
      <c r="E612" s="1"/>
      <c r="F612" s="1"/>
      <c r="G612" s="1"/>
      <c r="H612" s="3"/>
    </row>
    <row r="613" spans="2:8" s="10" customFormat="1" ht="15.6" customHeight="1" x14ac:dyDescent="0.25">
      <c r="B613" s="1"/>
      <c r="C613" s="1"/>
      <c r="D613" s="1"/>
      <c r="E613" s="1"/>
      <c r="F613" s="1"/>
      <c r="G613" s="1"/>
      <c r="H613" s="3"/>
    </row>
    <row r="614" spans="2:8" s="10" customFormat="1" ht="15.6" customHeight="1" x14ac:dyDescent="0.25">
      <c r="B614" s="1"/>
      <c r="C614" s="1"/>
      <c r="D614" s="1"/>
      <c r="E614" s="1"/>
      <c r="F614" s="1"/>
      <c r="G614" s="1"/>
      <c r="H614" s="3"/>
    </row>
    <row r="615" spans="2:8" s="10" customFormat="1" ht="15.6" customHeight="1" x14ac:dyDescent="0.25">
      <c r="B615" s="1"/>
      <c r="C615" s="1"/>
      <c r="D615" s="1"/>
      <c r="E615" s="1"/>
      <c r="F615" s="1"/>
      <c r="G615" s="1"/>
      <c r="H615" s="3"/>
    </row>
    <row r="616" spans="2:8" s="10" customFormat="1" ht="15.6" customHeight="1" x14ac:dyDescent="0.25">
      <c r="B616" s="1"/>
      <c r="C616" s="1"/>
      <c r="D616" s="1"/>
      <c r="E616" s="1"/>
      <c r="F616" s="1"/>
      <c r="G616" s="1"/>
      <c r="H616" s="3"/>
    </row>
    <row r="617" spans="2:8" s="10" customFormat="1" ht="15.6" customHeight="1" x14ac:dyDescent="0.25">
      <c r="B617" s="1"/>
      <c r="C617" s="1"/>
      <c r="D617" s="1"/>
      <c r="E617" s="1"/>
      <c r="F617" s="1"/>
      <c r="G617" s="1"/>
      <c r="H617" s="3"/>
    </row>
    <row r="618" spans="2:8" s="10" customFormat="1" ht="15.6" customHeight="1" x14ac:dyDescent="0.25">
      <c r="B618" s="1"/>
      <c r="C618" s="1"/>
      <c r="D618" s="1"/>
      <c r="E618" s="1"/>
      <c r="F618" s="1"/>
      <c r="G618" s="1"/>
      <c r="H618" s="3"/>
    </row>
    <row r="619" spans="2:8" s="10" customFormat="1" ht="15.6" customHeight="1" x14ac:dyDescent="0.25">
      <c r="B619" s="1"/>
      <c r="C619" s="1"/>
      <c r="D619" s="1"/>
      <c r="E619" s="1"/>
      <c r="F619" s="1"/>
      <c r="G619" s="1"/>
      <c r="H619" s="3"/>
    </row>
    <row r="620" spans="2:8" s="10" customFormat="1" ht="15.6" customHeight="1" x14ac:dyDescent="0.25">
      <c r="B620" s="1"/>
      <c r="C620" s="1"/>
      <c r="D620" s="1"/>
      <c r="E620" s="1"/>
      <c r="F620" s="1"/>
      <c r="G620" s="1"/>
      <c r="H620" s="3"/>
    </row>
    <row r="621" spans="2:8" s="10" customFormat="1" ht="15.6" customHeight="1" x14ac:dyDescent="0.25">
      <c r="B621" s="1"/>
      <c r="C621" s="1"/>
      <c r="D621" s="1"/>
      <c r="E621" s="1"/>
      <c r="F621" s="1"/>
      <c r="G621" s="1"/>
      <c r="H621" s="3"/>
    </row>
    <row r="622" spans="2:8" s="10" customFormat="1" ht="15.6" customHeight="1" x14ac:dyDescent="0.25">
      <c r="B622" s="1"/>
      <c r="C622" s="1"/>
      <c r="D622" s="1"/>
      <c r="E622" s="1"/>
      <c r="F622" s="1"/>
      <c r="G622" s="1"/>
      <c r="H622" s="3"/>
    </row>
    <row r="623" spans="2:8" s="10" customFormat="1" ht="15.6" customHeight="1" x14ac:dyDescent="0.25">
      <c r="B623" s="1"/>
      <c r="C623" s="1"/>
      <c r="D623" s="1"/>
      <c r="E623" s="1"/>
      <c r="F623" s="1"/>
      <c r="G623" s="1"/>
      <c r="H623" s="3"/>
    </row>
    <row r="624" spans="2:8" s="10" customFormat="1" ht="15.6" customHeight="1" x14ac:dyDescent="0.25">
      <c r="B624" s="1"/>
      <c r="C624" s="1"/>
      <c r="D624" s="1"/>
      <c r="E624" s="1"/>
      <c r="F624" s="1"/>
      <c r="G624" s="1"/>
      <c r="H624" s="3"/>
    </row>
    <row r="625" spans="2:8" s="10" customFormat="1" ht="15.6" customHeight="1" x14ac:dyDescent="0.25">
      <c r="B625" s="1"/>
      <c r="C625" s="1"/>
      <c r="D625" s="1"/>
      <c r="E625" s="1"/>
      <c r="F625" s="1"/>
      <c r="G625" s="1"/>
      <c r="H625" s="3"/>
    </row>
    <row r="626" spans="2:8" s="10" customFormat="1" ht="15.6" customHeight="1" x14ac:dyDescent="0.25">
      <c r="B626" s="1"/>
      <c r="C626" s="1"/>
      <c r="D626" s="1"/>
      <c r="E626" s="1"/>
      <c r="F626" s="1"/>
      <c r="G626" s="1"/>
      <c r="H626" s="3"/>
    </row>
    <row r="627" spans="2:8" s="10" customFormat="1" ht="15.6" customHeight="1" x14ac:dyDescent="0.25">
      <c r="B627" s="1"/>
      <c r="C627" s="1"/>
      <c r="D627" s="1"/>
      <c r="E627" s="1"/>
      <c r="F627" s="1"/>
      <c r="G627" s="1"/>
      <c r="H627" s="3"/>
    </row>
    <row r="628" spans="2:8" s="10" customFormat="1" ht="15.6" customHeight="1" x14ac:dyDescent="0.25">
      <c r="B628" s="1"/>
      <c r="C628" s="1"/>
      <c r="D628" s="1"/>
      <c r="E628" s="1"/>
      <c r="F628" s="1"/>
      <c r="G628" s="1"/>
      <c r="H628" s="3"/>
    </row>
    <row r="629" spans="2:8" s="10" customFormat="1" ht="15.6" customHeight="1" x14ac:dyDescent="0.25">
      <c r="B629" s="1"/>
      <c r="C629" s="1"/>
      <c r="D629" s="1"/>
      <c r="E629" s="1"/>
      <c r="F629" s="1"/>
      <c r="G629" s="1"/>
      <c r="H629" s="3"/>
    </row>
    <row r="630" spans="2:8" s="10" customFormat="1" ht="15.6" customHeight="1" x14ac:dyDescent="0.25">
      <c r="B630" s="1"/>
      <c r="C630" s="1"/>
      <c r="D630" s="1"/>
      <c r="E630" s="1"/>
      <c r="F630" s="1"/>
      <c r="G630" s="1"/>
      <c r="H630" s="3"/>
    </row>
    <row r="631" spans="2:8" s="10" customFormat="1" ht="15.6" customHeight="1" x14ac:dyDescent="0.25">
      <c r="B631" s="1"/>
      <c r="C631" s="1"/>
      <c r="D631" s="1"/>
      <c r="E631" s="1"/>
      <c r="F631" s="1"/>
      <c r="G631" s="1"/>
      <c r="H631" s="3"/>
    </row>
    <row r="632" spans="2:8" s="10" customFormat="1" ht="15.6" customHeight="1" x14ac:dyDescent="0.25">
      <c r="B632" s="1"/>
      <c r="C632" s="1"/>
      <c r="D632" s="1"/>
      <c r="E632" s="1"/>
      <c r="F632" s="1"/>
      <c r="G632" s="1"/>
      <c r="H632" s="3"/>
    </row>
    <row r="633" spans="2:8" s="10" customFormat="1" ht="15.6" customHeight="1" x14ac:dyDescent="0.25">
      <c r="B633" s="1"/>
      <c r="C633" s="1"/>
      <c r="D633" s="1"/>
      <c r="E633" s="1"/>
      <c r="F633" s="1"/>
      <c r="G633" s="1"/>
      <c r="H633" s="3"/>
    </row>
    <row r="634" spans="2:8" s="10" customFormat="1" ht="15.6" customHeight="1" x14ac:dyDescent="0.25">
      <c r="B634" s="1"/>
      <c r="C634" s="1"/>
      <c r="D634" s="1"/>
      <c r="E634" s="1"/>
      <c r="F634" s="1"/>
      <c r="G634" s="1"/>
      <c r="H634" s="3"/>
    </row>
    <row r="635" spans="2:8" s="10" customFormat="1" ht="15.6" customHeight="1" x14ac:dyDescent="0.25">
      <c r="B635" s="1"/>
      <c r="C635" s="1"/>
      <c r="D635" s="1"/>
      <c r="E635" s="1"/>
      <c r="F635" s="1"/>
      <c r="G635" s="1"/>
      <c r="H635" s="3"/>
    </row>
    <row r="636" spans="2:8" s="10" customFormat="1" ht="15.6" customHeight="1" x14ac:dyDescent="0.25">
      <c r="B636" s="1"/>
      <c r="C636" s="1"/>
      <c r="D636" s="1"/>
      <c r="E636" s="1"/>
      <c r="F636" s="1"/>
      <c r="G636" s="1"/>
      <c r="H636" s="3"/>
    </row>
    <row r="637" spans="2:8" s="10" customFormat="1" ht="15.6" customHeight="1" x14ac:dyDescent="0.25">
      <c r="B637" s="1"/>
      <c r="C637" s="1"/>
      <c r="D637" s="1"/>
      <c r="E637" s="1"/>
      <c r="F637" s="1"/>
      <c r="G637" s="1"/>
      <c r="H637" s="3"/>
    </row>
    <row r="638" spans="2:8" s="10" customFormat="1" ht="15.6" customHeight="1" x14ac:dyDescent="0.25">
      <c r="B638" s="1"/>
      <c r="C638" s="1"/>
      <c r="D638" s="1"/>
      <c r="E638" s="1"/>
      <c r="F638" s="1"/>
      <c r="G638" s="1"/>
      <c r="H638" s="3"/>
    </row>
    <row r="639" spans="2:8" s="10" customFormat="1" ht="15.6" customHeight="1" x14ac:dyDescent="0.25">
      <c r="B639" s="1"/>
      <c r="C639" s="1"/>
      <c r="D639" s="1"/>
      <c r="E639" s="1"/>
      <c r="F639" s="1"/>
      <c r="G639" s="1"/>
      <c r="H639" s="3"/>
    </row>
    <row r="640" spans="2:8" s="10" customFormat="1" ht="15.6" customHeight="1" x14ac:dyDescent="0.25">
      <c r="B640" s="1"/>
      <c r="C640" s="1"/>
      <c r="D640" s="1"/>
      <c r="E640" s="1"/>
      <c r="F640" s="1"/>
      <c r="G640" s="1"/>
      <c r="H640" s="3"/>
    </row>
    <row r="641" spans="2:8" s="10" customFormat="1" ht="15.6" customHeight="1" x14ac:dyDescent="0.25">
      <c r="B641" s="1"/>
      <c r="C641" s="1"/>
      <c r="D641" s="1"/>
      <c r="E641" s="1"/>
      <c r="F641" s="1"/>
      <c r="G641" s="1"/>
      <c r="H641" s="3"/>
    </row>
    <row r="642" spans="2:8" s="10" customFormat="1" ht="15.6" customHeight="1" x14ac:dyDescent="0.25">
      <c r="B642" s="1"/>
      <c r="C642" s="1"/>
      <c r="D642" s="1"/>
      <c r="E642" s="1"/>
      <c r="F642" s="1"/>
      <c r="G642" s="1"/>
      <c r="H642" s="3"/>
    </row>
    <row r="643" spans="2:8" s="10" customFormat="1" ht="15.6" customHeight="1" x14ac:dyDescent="0.25">
      <c r="B643" s="1"/>
      <c r="C643" s="1"/>
      <c r="D643" s="1"/>
      <c r="E643" s="1"/>
      <c r="F643" s="1"/>
      <c r="G643" s="1"/>
      <c r="H643" s="3"/>
    </row>
    <row r="644" spans="2:8" s="10" customFormat="1" ht="15.6" customHeight="1" x14ac:dyDescent="0.25">
      <c r="B644" s="1"/>
      <c r="C644" s="1"/>
      <c r="D644" s="1"/>
      <c r="E644" s="1"/>
      <c r="F644" s="1"/>
      <c r="G644" s="1"/>
      <c r="H644" s="3"/>
    </row>
    <row r="645" spans="2:8" s="10" customFormat="1" ht="15.6" customHeight="1" x14ac:dyDescent="0.25">
      <c r="B645" s="1"/>
      <c r="C645" s="1"/>
      <c r="D645" s="1"/>
      <c r="E645" s="1"/>
      <c r="F645" s="1"/>
      <c r="G645" s="1"/>
      <c r="H645" s="3"/>
    </row>
    <row r="646" spans="2:8" s="10" customFormat="1" ht="15.6" customHeight="1" x14ac:dyDescent="0.25">
      <c r="B646" s="1"/>
      <c r="C646" s="1"/>
      <c r="D646" s="1"/>
      <c r="E646" s="1"/>
      <c r="F646" s="1"/>
      <c r="G646" s="1"/>
      <c r="H646" s="3"/>
    </row>
    <row r="647" spans="2:8" s="10" customFormat="1" ht="15.6" customHeight="1" x14ac:dyDescent="0.25">
      <c r="B647" s="1"/>
      <c r="C647" s="1"/>
      <c r="D647" s="1"/>
      <c r="E647" s="1"/>
      <c r="F647" s="1"/>
      <c r="G647" s="1"/>
      <c r="H647" s="3"/>
    </row>
    <row r="648" spans="2:8" s="10" customFormat="1" ht="15.6" customHeight="1" x14ac:dyDescent="0.25">
      <c r="B648" s="1"/>
      <c r="C648" s="1"/>
      <c r="D648" s="1"/>
      <c r="E648" s="1"/>
      <c r="F648" s="1"/>
      <c r="G648" s="1"/>
      <c r="H648" s="3"/>
    </row>
    <row r="649" spans="2:8" s="10" customFormat="1" ht="15.6" customHeight="1" x14ac:dyDescent="0.25">
      <c r="B649" s="1"/>
      <c r="C649" s="1"/>
      <c r="D649" s="1"/>
      <c r="E649" s="1"/>
      <c r="F649" s="1"/>
      <c r="G649" s="1"/>
      <c r="H649" s="3"/>
    </row>
    <row r="650" spans="2:8" s="10" customFormat="1" ht="15.6" customHeight="1" x14ac:dyDescent="0.25">
      <c r="B650" s="1"/>
      <c r="C650" s="1"/>
      <c r="D650" s="1"/>
      <c r="E650" s="1"/>
      <c r="F650" s="1"/>
      <c r="G650" s="1"/>
      <c r="H650" s="3"/>
    </row>
    <row r="651" spans="2:8" s="10" customFormat="1" ht="15.6" customHeight="1" x14ac:dyDescent="0.25">
      <c r="B651" s="1"/>
      <c r="C651" s="1"/>
      <c r="D651" s="1"/>
      <c r="E651" s="1"/>
      <c r="F651" s="1"/>
      <c r="G651" s="1"/>
      <c r="H651" s="3"/>
    </row>
    <row r="652" spans="2:8" s="10" customFormat="1" ht="15.6" customHeight="1" x14ac:dyDescent="0.25">
      <c r="B652" s="1"/>
      <c r="C652" s="1"/>
      <c r="D652" s="1"/>
      <c r="E652" s="1"/>
      <c r="F652" s="1"/>
      <c r="G652" s="1"/>
      <c r="H652" s="3"/>
    </row>
    <row r="653" spans="2:8" s="10" customFormat="1" ht="15.6" customHeight="1" x14ac:dyDescent="0.25">
      <c r="B653" s="1"/>
      <c r="C653" s="1"/>
      <c r="D653" s="1"/>
      <c r="E653" s="1"/>
      <c r="F653" s="1"/>
      <c r="G653" s="1"/>
      <c r="H653" s="3"/>
    </row>
    <row r="654" spans="2:8" s="10" customFormat="1" ht="15.6" customHeight="1" x14ac:dyDescent="0.25">
      <c r="B654" s="1"/>
      <c r="C654" s="1"/>
      <c r="D654" s="1"/>
      <c r="E654" s="1"/>
      <c r="F654" s="1"/>
      <c r="G654" s="1"/>
      <c r="H654" s="3"/>
    </row>
    <row r="655" spans="2:8" s="10" customFormat="1" ht="15.6" customHeight="1" x14ac:dyDescent="0.25">
      <c r="B655" s="1"/>
      <c r="C655" s="1"/>
      <c r="D655" s="1"/>
      <c r="E655" s="1"/>
      <c r="F655" s="1"/>
      <c r="G655" s="1"/>
      <c r="H655" s="3"/>
    </row>
    <row r="656" spans="2:8" s="10" customFormat="1" ht="15.6" customHeight="1" x14ac:dyDescent="0.25">
      <c r="B656" s="1"/>
      <c r="C656" s="1"/>
      <c r="D656" s="1"/>
      <c r="E656" s="1"/>
      <c r="F656" s="1"/>
      <c r="G656" s="1"/>
      <c r="H656" s="3"/>
    </row>
    <row r="657" spans="2:8" s="10" customFormat="1" ht="15.6" customHeight="1" x14ac:dyDescent="0.25">
      <c r="B657" s="1"/>
      <c r="C657" s="1"/>
      <c r="D657" s="1"/>
      <c r="E657" s="1"/>
      <c r="F657" s="1"/>
      <c r="G657" s="1"/>
      <c r="H657" s="3"/>
    </row>
    <row r="658" spans="2:8" s="10" customFormat="1" ht="15.6" customHeight="1" x14ac:dyDescent="0.25">
      <c r="B658" s="1"/>
      <c r="C658" s="1"/>
      <c r="D658" s="1"/>
      <c r="E658" s="1"/>
      <c r="F658" s="1"/>
      <c r="G658" s="1"/>
      <c r="H658" s="3"/>
    </row>
    <row r="659" spans="2:8" s="10" customFormat="1" ht="15.6" customHeight="1" x14ac:dyDescent="0.25">
      <c r="B659" s="1"/>
      <c r="C659" s="1"/>
      <c r="D659" s="1"/>
      <c r="E659" s="1"/>
      <c r="F659" s="1"/>
      <c r="G659" s="1"/>
      <c r="H659" s="3"/>
    </row>
    <row r="660" spans="2:8" s="10" customFormat="1" ht="15.6" customHeight="1" x14ac:dyDescent="0.25">
      <c r="B660" s="1"/>
      <c r="C660" s="1"/>
      <c r="D660" s="1"/>
      <c r="E660" s="1"/>
      <c r="F660" s="1"/>
      <c r="G660" s="1"/>
      <c r="H660" s="3"/>
    </row>
    <row r="661" spans="2:8" s="10" customFormat="1" ht="15.6" customHeight="1" x14ac:dyDescent="0.25">
      <c r="B661" s="1"/>
      <c r="C661" s="1"/>
      <c r="D661" s="1"/>
      <c r="E661" s="1"/>
      <c r="F661" s="1"/>
      <c r="G661" s="1"/>
      <c r="H661" s="3"/>
    </row>
    <row r="662" spans="2:8" s="10" customFormat="1" ht="15.6" customHeight="1" x14ac:dyDescent="0.25">
      <c r="B662" s="1"/>
      <c r="C662" s="1"/>
      <c r="D662" s="1"/>
      <c r="E662" s="1"/>
      <c r="F662" s="1"/>
      <c r="G662" s="1"/>
      <c r="H662" s="3"/>
    </row>
    <row r="663" spans="2:8" s="10" customFormat="1" ht="15.6" customHeight="1" x14ac:dyDescent="0.25">
      <c r="B663" s="1"/>
      <c r="C663" s="1"/>
      <c r="D663" s="1"/>
      <c r="E663" s="1"/>
      <c r="F663" s="1"/>
      <c r="G663" s="1"/>
      <c r="H663" s="3"/>
    </row>
    <row r="664" spans="2:8" s="10" customFormat="1" ht="15.6" customHeight="1" x14ac:dyDescent="0.25">
      <c r="B664" s="1"/>
      <c r="C664" s="1"/>
      <c r="D664" s="1"/>
      <c r="E664" s="1"/>
      <c r="F664" s="1"/>
      <c r="G664" s="1"/>
      <c r="H664" s="3"/>
    </row>
    <row r="665" spans="2:8" s="10" customFormat="1" ht="15.6" customHeight="1" x14ac:dyDescent="0.25">
      <c r="B665" s="1"/>
      <c r="C665" s="1"/>
      <c r="D665" s="1"/>
      <c r="E665" s="1"/>
      <c r="F665" s="1"/>
      <c r="G665" s="1"/>
      <c r="H665" s="3"/>
    </row>
    <row r="666" spans="2:8" s="10" customFormat="1" ht="15.6" customHeight="1" x14ac:dyDescent="0.25">
      <c r="B666" s="1"/>
      <c r="C666" s="1"/>
      <c r="D666" s="1"/>
      <c r="E666" s="1"/>
      <c r="F666" s="1"/>
      <c r="G666" s="1"/>
      <c r="H666" s="3"/>
    </row>
    <row r="667" spans="2:8" s="10" customFormat="1" ht="15.6" customHeight="1" x14ac:dyDescent="0.25">
      <c r="B667" s="1"/>
      <c r="C667" s="1"/>
      <c r="D667" s="1"/>
      <c r="E667" s="1"/>
      <c r="F667" s="1"/>
      <c r="G667" s="1"/>
      <c r="H667" s="3"/>
    </row>
    <row r="668" spans="2:8" s="10" customFormat="1" ht="15.6" customHeight="1" x14ac:dyDescent="0.25">
      <c r="B668" s="1"/>
      <c r="C668" s="1"/>
      <c r="D668" s="1"/>
      <c r="E668" s="1"/>
      <c r="F668" s="1"/>
      <c r="G668" s="1"/>
      <c r="H668" s="3"/>
    </row>
    <row r="669" spans="2:8" s="10" customFormat="1" ht="15.6" customHeight="1" x14ac:dyDescent="0.25">
      <c r="B669" s="1"/>
      <c r="C669" s="1"/>
      <c r="D669" s="1"/>
      <c r="E669" s="1"/>
      <c r="F669" s="1"/>
      <c r="G669" s="1"/>
      <c r="H669" s="3"/>
    </row>
    <row r="670" spans="2:8" s="10" customFormat="1" ht="15.6" customHeight="1" x14ac:dyDescent="0.25">
      <c r="B670" s="1"/>
      <c r="C670" s="1"/>
      <c r="D670" s="1"/>
      <c r="E670" s="1"/>
      <c r="F670" s="1"/>
      <c r="G670" s="1"/>
      <c r="H670" s="3"/>
    </row>
    <row r="671" spans="2:8" s="10" customFormat="1" ht="15.6" customHeight="1" x14ac:dyDescent="0.25">
      <c r="B671" s="1"/>
      <c r="C671" s="1"/>
      <c r="D671" s="1"/>
      <c r="E671" s="1"/>
      <c r="F671" s="1"/>
      <c r="G671" s="1"/>
      <c r="H671" s="3"/>
    </row>
    <row r="672" spans="2:8" s="10" customFormat="1" ht="15.6" customHeight="1" x14ac:dyDescent="0.25">
      <c r="B672" s="1"/>
      <c r="C672" s="1"/>
      <c r="D672" s="1"/>
      <c r="E672" s="1"/>
      <c r="F672" s="1"/>
      <c r="G672" s="1"/>
      <c r="H672" s="3"/>
    </row>
    <row r="673" spans="2:8" s="10" customFormat="1" ht="15.6" customHeight="1" x14ac:dyDescent="0.25">
      <c r="B673" s="1"/>
      <c r="C673" s="1"/>
      <c r="D673" s="1"/>
      <c r="E673" s="1"/>
      <c r="F673" s="1"/>
      <c r="G673" s="1"/>
      <c r="H673" s="3"/>
    </row>
    <row r="674" spans="2:8" s="10" customFormat="1" ht="15.6" customHeight="1" x14ac:dyDescent="0.25">
      <c r="B674" s="1"/>
      <c r="C674" s="1"/>
      <c r="D674" s="1"/>
      <c r="E674" s="1"/>
      <c r="F674" s="1"/>
      <c r="G674" s="1"/>
      <c r="H674" s="3"/>
    </row>
    <row r="675" spans="2:8" s="10" customFormat="1" ht="15.6" customHeight="1" x14ac:dyDescent="0.25">
      <c r="B675" s="1"/>
      <c r="C675" s="1"/>
      <c r="D675" s="1"/>
      <c r="E675" s="1"/>
      <c r="F675" s="1"/>
      <c r="G675" s="1"/>
      <c r="H675" s="3"/>
    </row>
    <row r="676" spans="2:8" s="10" customFormat="1" ht="15.6" customHeight="1" x14ac:dyDescent="0.25">
      <c r="B676" s="1"/>
      <c r="C676" s="1"/>
      <c r="D676" s="1"/>
      <c r="E676" s="1"/>
      <c r="F676" s="1"/>
      <c r="G676" s="1"/>
      <c r="H676" s="3"/>
    </row>
    <row r="677" spans="2:8" s="10" customFormat="1" ht="15.6" customHeight="1" x14ac:dyDescent="0.25">
      <c r="B677" s="1"/>
      <c r="C677" s="1"/>
      <c r="D677" s="1"/>
      <c r="E677" s="1"/>
      <c r="F677" s="1"/>
      <c r="G677" s="1"/>
      <c r="H677" s="3"/>
    </row>
    <row r="678" spans="2:8" s="10" customFormat="1" ht="15.6" customHeight="1" x14ac:dyDescent="0.25">
      <c r="B678" s="1"/>
      <c r="C678" s="1"/>
      <c r="D678" s="1"/>
      <c r="E678" s="1"/>
      <c r="F678" s="1"/>
      <c r="G678" s="1"/>
      <c r="H678" s="3"/>
    </row>
    <row r="679" spans="2:8" s="10" customFormat="1" ht="15.6" customHeight="1" x14ac:dyDescent="0.25">
      <c r="B679" s="1"/>
      <c r="C679" s="1"/>
      <c r="D679" s="1"/>
      <c r="E679" s="1"/>
      <c r="F679" s="1"/>
      <c r="G679" s="1"/>
      <c r="H679" s="3"/>
    </row>
    <row r="680" spans="2:8" s="10" customFormat="1" ht="15.6" customHeight="1" x14ac:dyDescent="0.25">
      <c r="B680" s="1"/>
      <c r="C680" s="1"/>
      <c r="D680" s="1"/>
      <c r="E680" s="1"/>
      <c r="F680" s="1"/>
      <c r="G680" s="1"/>
      <c r="H680" s="3"/>
    </row>
    <row r="681" spans="2:8" s="10" customFormat="1" ht="15.6" customHeight="1" x14ac:dyDescent="0.25">
      <c r="B681" s="1"/>
      <c r="C681" s="1"/>
      <c r="D681" s="1"/>
      <c r="E681" s="1"/>
      <c r="F681" s="1"/>
      <c r="G681" s="1"/>
      <c r="H681" s="3"/>
    </row>
    <row r="682" spans="2:8" s="10" customFormat="1" ht="15.6" customHeight="1" x14ac:dyDescent="0.25">
      <c r="B682" s="1"/>
      <c r="C682" s="1"/>
      <c r="D682" s="1"/>
      <c r="E682" s="1"/>
      <c r="F682" s="1"/>
      <c r="G682" s="1"/>
      <c r="H682" s="3"/>
    </row>
    <row r="683" spans="2:8" s="10" customFormat="1" ht="15.6" customHeight="1" x14ac:dyDescent="0.25">
      <c r="B683" s="1"/>
      <c r="C683" s="1"/>
      <c r="D683" s="1"/>
      <c r="E683" s="1"/>
      <c r="F683" s="1"/>
      <c r="G683" s="1"/>
      <c r="H683" s="3"/>
    </row>
    <row r="684" spans="2:8" s="10" customFormat="1" ht="15.6" customHeight="1" x14ac:dyDescent="0.25">
      <c r="B684" s="1"/>
      <c r="C684" s="1"/>
      <c r="D684" s="1"/>
      <c r="E684" s="1"/>
      <c r="F684" s="1"/>
      <c r="G684" s="1"/>
      <c r="H684" s="3"/>
    </row>
    <row r="685" spans="2:8" s="10" customFormat="1" ht="15.6" customHeight="1" x14ac:dyDescent="0.25">
      <c r="B685" s="1"/>
      <c r="C685" s="1"/>
      <c r="D685" s="1"/>
      <c r="E685" s="1"/>
      <c r="F685" s="1"/>
      <c r="G685" s="1"/>
      <c r="H685" s="3"/>
    </row>
    <row r="686" spans="2:8" s="10" customFormat="1" ht="15.6" customHeight="1" x14ac:dyDescent="0.25">
      <c r="B686" s="1"/>
      <c r="C686" s="1"/>
      <c r="D686" s="1"/>
      <c r="E686" s="1"/>
      <c r="F686" s="1"/>
      <c r="G686" s="1"/>
      <c r="H686" s="3"/>
    </row>
    <row r="687" spans="2:8" s="10" customFormat="1" ht="15.6" customHeight="1" x14ac:dyDescent="0.25">
      <c r="B687" s="1"/>
      <c r="C687" s="1"/>
      <c r="D687" s="1"/>
      <c r="E687" s="1"/>
      <c r="F687" s="1"/>
      <c r="G687" s="1"/>
      <c r="H687" s="3"/>
    </row>
    <row r="688" spans="2:8" s="10" customFormat="1" ht="15.6" customHeight="1" x14ac:dyDescent="0.25">
      <c r="B688" s="1"/>
      <c r="C688" s="1"/>
      <c r="D688" s="1"/>
      <c r="E688" s="1"/>
      <c r="F688" s="1"/>
      <c r="G688" s="1"/>
      <c r="H688" s="3"/>
    </row>
    <row r="689" spans="2:8" s="10" customFormat="1" ht="15.6" customHeight="1" x14ac:dyDescent="0.25">
      <c r="B689" s="1"/>
      <c r="C689" s="1"/>
      <c r="D689" s="1"/>
      <c r="E689" s="1"/>
      <c r="F689" s="1"/>
      <c r="G689" s="1"/>
      <c r="H689" s="3"/>
    </row>
    <row r="690" spans="2:8" s="10" customFormat="1" ht="15.6" customHeight="1" x14ac:dyDescent="0.25">
      <c r="B690" s="1"/>
      <c r="C690" s="1"/>
      <c r="D690" s="1"/>
      <c r="E690" s="1"/>
      <c r="F690" s="1"/>
      <c r="G690" s="1"/>
      <c r="H690" s="3"/>
    </row>
    <row r="691" spans="2:8" s="10" customFormat="1" ht="15.6" customHeight="1" x14ac:dyDescent="0.25">
      <c r="B691" s="1"/>
      <c r="C691" s="1"/>
      <c r="D691" s="1"/>
      <c r="E691" s="1"/>
      <c r="F691" s="1"/>
      <c r="G691" s="1"/>
      <c r="H691" s="3"/>
    </row>
    <row r="692" spans="2:8" s="10" customFormat="1" ht="15.6" customHeight="1" x14ac:dyDescent="0.25">
      <c r="B692" s="1"/>
      <c r="C692" s="1"/>
      <c r="D692" s="1"/>
      <c r="E692" s="1"/>
      <c r="F692" s="1"/>
      <c r="G692" s="1"/>
      <c r="H692" s="3"/>
    </row>
    <row r="693" spans="2:8" s="10" customFormat="1" ht="15.6" customHeight="1" x14ac:dyDescent="0.25">
      <c r="B693" s="1"/>
      <c r="C693" s="1"/>
      <c r="D693" s="1"/>
      <c r="E693" s="1"/>
      <c r="F693" s="1"/>
      <c r="G693" s="1"/>
      <c r="H693" s="3"/>
    </row>
    <row r="694" spans="2:8" s="10" customFormat="1" ht="15.6" customHeight="1" x14ac:dyDescent="0.25">
      <c r="B694" s="1"/>
      <c r="C694" s="1"/>
      <c r="D694" s="1"/>
      <c r="E694" s="1"/>
      <c r="F694" s="1"/>
      <c r="G694" s="1"/>
      <c r="H694" s="3"/>
    </row>
    <row r="695" spans="2:8" s="10" customFormat="1" ht="15.6" customHeight="1" x14ac:dyDescent="0.25">
      <c r="B695" s="1"/>
      <c r="C695" s="1"/>
      <c r="D695" s="1"/>
      <c r="E695" s="1"/>
      <c r="F695" s="1"/>
      <c r="G695" s="1"/>
      <c r="H695" s="3"/>
    </row>
    <row r="696" spans="2:8" s="10" customFormat="1" ht="15.6" customHeight="1" x14ac:dyDescent="0.25">
      <c r="B696" s="1"/>
      <c r="C696" s="1"/>
      <c r="D696" s="1"/>
      <c r="E696" s="1"/>
      <c r="F696" s="1"/>
      <c r="G696" s="1"/>
      <c r="H696" s="3"/>
    </row>
    <row r="697" spans="2:8" s="10" customFormat="1" ht="15.6" customHeight="1" x14ac:dyDescent="0.25">
      <c r="B697" s="1"/>
      <c r="C697" s="1"/>
      <c r="D697" s="1"/>
      <c r="E697" s="1"/>
      <c r="F697" s="1"/>
      <c r="G697" s="1"/>
      <c r="H697" s="3"/>
    </row>
    <row r="698" spans="2:8" s="10" customFormat="1" ht="15.6" customHeight="1" x14ac:dyDescent="0.25">
      <c r="B698" s="1"/>
      <c r="C698" s="1"/>
      <c r="D698" s="1"/>
      <c r="E698" s="1"/>
      <c r="F698" s="1"/>
      <c r="G698" s="1"/>
      <c r="H698" s="3"/>
    </row>
    <row r="699" spans="2:8" s="10" customFormat="1" ht="15.6" customHeight="1" x14ac:dyDescent="0.25">
      <c r="B699" s="1"/>
      <c r="C699" s="1"/>
      <c r="D699" s="1"/>
      <c r="E699" s="1"/>
      <c r="F699" s="1"/>
      <c r="G699" s="1"/>
      <c r="H699" s="3"/>
    </row>
    <row r="700" spans="2:8" s="10" customFormat="1" ht="15.6" customHeight="1" x14ac:dyDescent="0.25">
      <c r="B700" s="1"/>
      <c r="C700" s="1"/>
      <c r="D700" s="1"/>
      <c r="E700" s="1"/>
      <c r="F700" s="1"/>
      <c r="G700" s="1"/>
      <c r="H700" s="3"/>
    </row>
    <row r="701" spans="2:8" s="10" customFormat="1" ht="15.6" customHeight="1" x14ac:dyDescent="0.25">
      <c r="B701" s="1"/>
      <c r="C701" s="1"/>
      <c r="D701" s="1"/>
      <c r="E701" s="1"/>
      <c r="F701" s="1"/>
      <c r="G701" s="1"/>
      <c r="H701" s="3"/>
    </row>
    <row r="702" spans="2:8" s="10" customFormat="1" ht="15.6" customHeight="1" x14ac:dyDescent="0.25">
      <c r="B702" s="1"/>
      <c r="C702" s="1"/>
      <c r="D702" s="1"/>
      <c r="E702" s="1"/>
      <c r="F702" s="1"/>
      <c r="G702" s="1"/>
      <c r="H702" s="3"/>
    </row>
    <row r="703" spans="2:8" s="10" customFormat="1" ht="15.6" customHeight="1" x14ac:dyDescent="0.25">
      <c r="B703" s="1"/>
      <c r="C703" s="1"/>
      <c r="D703" s="1"/>
      <c r="E703" s="1"/>
      <c r="F703" s="1"/>
      <c r="G703" s="1"/>
      <c r="H703" s="3"/>
    </row>
    <row r="704" spans="2:8" s="10" customFormat="1" ht="15.6" customHeight="1" x14ac:dyDescent="0.25">
      <c r="B704" s="1"/>
      <c r="C704" s="1"/>
      <c r="D704" s="1"/>
      <c r="E704" s="1"/>
      <c r="F704" s="1"/>
      <c r="G704" s="1"/>
      <c r="H704" s="3"/>
    </row>
    <row r="705" spans="2:8" s="10" customFormat="1" ht="15.6" customHeight="1" x14ac:dyDescent="0.25">
      <c r="B705" s="1"/>
      <c r="C705" s="1"/>
      <c r="D705" s="1"/>
      <c r="E705" s="1"/>
      <c r="F705" s="1"/>
      <c r="G705" s="1"/>
      <c r="H705" s="3"/>
    </row>
    <row r="706" spans="2:8" s="10" customFormat="1" ht="15.6" customHeight="1" x14ac:dyDescent="0.25">
      <c r="B706" s="1"/>
      <c r="C706" s="1"/>
      <c r="D706" s="1"/>
      <c r="E706" s="1"/>
      <c r="F706" s="1"/>
      <c r="G706" s="1"/>
      <c r="H706" s="3"/>
    </row>
    <row r="707" spans="2:8" s="10" customFormat="1" ht="15.6" customHeight="1" x14ac:dyDescent="0.25">
      <c r="B707" s="1"/>
      <c r="C707" s="1"/>
      <c r="D707" s="1"/>
      <c r="E707" s="1"/>
      <c r="F707" s="1"/>
      <c r="G707" s="1"/>
      <c r="H707" s="3"/>
    </row>
    <row r="708" spans="2:8" s="10" customFormat="1" ht="15.6" customHeight="1" x14ac:dyDescent="0.25">
      <c r="B708" s="1"/>
      <c r="C708" s="1"/>
      <c r="D708" s="1"/>
      <c r="E708" s="1"/>
      <c r="F708" s="1"/>
      <c r="G708" s="1"/>
      <c r="H708" s="3"/>
    </row>
    <row r="709" spans="2:8" s="10" customFormat="1" ht="15.6" customHeight="1" x14ac:dyDescent="0.25">
      <c r="B709" s="1"/>
      <c r="C709" s="1"/>
      <c r="D709" s="1"/>
      <c r="E709" s="1"/>
      <c r="F709" s="1"/>
      <c r="G709" s="1"/>
      <c r="H709" s="3"/>
    </row>
    <row r="710" spans="2:8" s="10" customFormat="1" ht="15.6" customHeight="1" x14ac:dyDescent="0.25">
      <c r="B710" s="1"/>
      <c r="C710" s="1"/>
      <c r="D710" s="1"/>
      <c r="E710" s="1"/>
      <c r="F710" s="1"/>
      <c r="G710" s="1"/>
      <c r="H710" s="3"/>
    </row>
    <row r="711" spans="2:8" s="10" customFormat="1" ht="15.6" customHeight="1" x14ac:dyDescent="0.25">
      <c r="B711" s="1"/>
      <c r="C711" s="1"/>
      <c r="D711" s="1"/>
      <c r="E711" s="1"/>
      <c r="F711" s="1"/>
      <c r="G711" s="1"/>
      <c r="H711" s="3"/>
    </row>
    <row r="712" spans="2:8" s="10" customFormat="1" ht="15.6" customHeight="1" x14ac:dyDescent="0.25">
      <c r="B712" s="1"/>
      <c r="C712" s="1"/>
      <c r="D712" s="1"/>
      <c r="E712" s="1"/>
      <c r="F712" s="1"/>
      <c r="G712" s="1"/>
      <c r="H712" s="3"/>
    </row>
    <row r="713" spans="2:8" s="10" customFormat="1" ht="15.6" customHeight="1" x14ac:dyDescent="0.25">
      <c r="B713" s="1"/>
      <c r="C713" s="1"/>
      <c r="D713" s="1"/>
      <c r="E713" s="1"/>
      <c r="F713" s="1"/>
      <c r="G713" s="1"/>
      <c r="H713" s="3"/>
    </row>
    <row r="714" spans="2:8" s="10" customFormat="1" ht="15.6" customHeight="1" x14ac:dyDescent="0.25">
      <c r="B714" s="1"/>
      <c r="C714" s="1"/>
      <c r="D714" s="1"/>
      <c r="E714" s="1"/>
      <c r="F714" s="1"/>
      <c r="G714" s="1"/>
      <c r="H714" s="3"/>
    </row>
    <row r="715" spans="2:8" s="10" customFormat="1" ht="15.6" customHeight="1" x14ac:dyDescent="0.25">
      <c r="B715" s="1"/>
      <c r="C715" s="1"/>
      <c r="D715" s="1"/>
      <c r="E715" s="1"/>
      <c r="F715" s="1"/>
      <c r="G715" s="1"/>
      <c r="H715" s="3"/>
    </row>
    <row r="716" spans="2:8" s="10" customFormat="1" ht="15.6" customHeight="1" x14ac:dyDescent="0.25">
      <c r="B716" s="1"/>
      <c r="C716" s="1"/>
      <c r="D716" s="1"/>
      <c r="E716" s="1"/>
      <c r="F716" s="1"/>
      <c r="G716" s="1"/>
      <c r="H716" s="3"/>
    </row>
    <row r="717" spans="2:8" s="10" customFormat="1" ht="15.6" customHeight="1" x14ac:dyDescent="0.25">
      <c r="B717" s="1"/>
      <c r="C717" s="1"/>
      <c r="D717" s="1"/>
      <c r="E717" s="1"/>
      <c r="F717" s="1"/>
      <c r="G717" s="1"/>
      <c r="H717" s="3"/>
    </row>
    <row r="718" spans="2:8" s="10" customFormat="1" ht="15.6" customHeight="1" x14ac:dyDescent="0.25">
      <c r="B718" s="1"/>
      <c r="C718" s="1"/>
      <c r="D718" s="1"/>
      <c r="E718" s="1"/>
      <c r="F718" s="1"/>
      <c r="G718" s="1"/>
      <c r="H718" s="3"/>
    </row>
    <row r="719" spans="2:8" s="10" customFormat="1" ht="15.6" customHeight="1" x14ac:dyDescent="0.25">
      <c r="B719" s="1"/>
      <c r="C719" s="1"/>
      <c r="D719" s="1"/>
      <c r="E719" s="1"/>
      <c r="F719" s="1"/>
      <c r="G719" s="1"/>
      <c r="H719" s="3"/>
    </row>
    <row r="720" spans="2:8" s="10" customFormat="1" ht="15.6" customHeight="1" x14ac:dyDescent="0.25">
      <c r="B720" s="1"/>
      <c r="C720" s="1"/>
      <c r="D720" s="1"/>
      <c r="E720" s="1"/>
      <c r="F720" s="1"/>
      <c r="G720" s="1"/>
      <c r="H720" s="3"/>
    </row>
    <row r="721" spans="2:8" s="10" customFormat="1" ht="15.6" customHeight="1" x14ac:dyDescent="0.25">
      <c r="B721" s="1"/>
      <c r="C721" s="1"/>
      <c r="D721" s="1"/>
      <c r="E721" s="1"/>
      <c r="F721" s="1"/>
      <c r="G721" s="1"/>
      <c r="H721" s="3"/>
    </row>
    <row r="722" spans="2:8" s="10" customFormat="1" ht="15.6" customHeight="1" x14ac:dyDescent="0.25">
      <c r="B722" s="1"/>
      <c r="C722" s="1"/>
      <c r="D722" s="1"/>
      <c r="E722" s="1"/>
      <c r="F722" s="1"/>
      <c r="G722" s="1"/>
      <c r="H722" s="3"/>
    </row>
    <row r="723" spans="2:8" s="10" customFormat="1" ht="15.6" customHeight="1" x14ac:dyDescent="0.25">
      <c r="B723" s="1"/>
      <c r="C723" s="1"/>
      <c r="D723" s="1"/>
      <c r="E723" s="1"/>
      <c r="F723" s="1"/>
      <c r="G723" s="1"/>
      <c r="H723" s="3"/>
    </row>
    <row r="724" spans="2:8" s="10" customFormat="1" ht="15.6" customHeight="1" x14ac:dyDescent="0.25">
      <c r="B724" s="1"/>
      <c r="C724" s="1"/>
      <c r="D724" s="1"/>
      <c r="E724" s="1"/>
      <c r="F724" s="1"/>
      <c r="G724" s="1"/>
      <c r="H724" s="3"/>
    </row>
    <row r="725" spans="2:8" s="10" customFormat="1" ht="15.6" customHeight="1" x14ac:dyDescent="0.25">
      <c r="B725" s="1"/>
      <c r="C725" s="1"/>
      <c r="D725" s="1"/>
      <c r="E725" s="1"/>
      <c r="F725" s="1"/>
      <c r="G725" s="1"/>
      <c r="H725" s="3"/>
    </row>
    <row r="726" spans="2:8" s="10" customFormat="1" ht="15.6" customHeight="1" x14ac:dyDescent="0.25">
      <c r="B726" s="1"/>
      <c r="C726" s="1"/>
      <c r="D726" s="1"/>
      <c r="E726" s="1"/>
      <c r="F726" s="1"/>
      <c r="G726" s="1"/>
      <c r="H726" s="3"/>
    </row>
    <row r="727" spans="2:8" s="10" customFormat="1" ht="15.6" customHeight="1" x14ac:dyDescent="0.25">
      <c r="B727" s="1"/>
      <c r="C727" s="1"/>
      <c r="D727" s="1"/>
      <c r="E727" s="1"/>
      <c r="F727" s="1"/>
      <c r="G727" s="1"/>
      <c r="H727" s="3"/>
    </row>
    <row r="728" spans="2:8" s="10" customFormat="1" ht="15.6" customHeight="1" x14ac:dyDescent="0.25">
      <c r="B728" s="1"/>
      <c r="C728" s="1"/>
      <c r="D728" s="1"/>
      <c r="E728" s="1"/>
      <c r="F728" s="1"/>
      <c r="G728" s="1"/>
      <c r="H728" s="3"/>
    </row>
    <row r="729" spans="2:8" s="10" customFormat="1" ht="15.6" customHeight="1" x14ac:dyDescent="0.25">
      <c r="B729" s="1"/>
      <c r="C729" s="1"/>
      <c r="D729" s="1"/>
      <c r="E729" s="1"/>
      <c r="F729" s="1"/>
      <c r="G729" s="1"/>
      <c r="H729" s="3"/>
    </row>
    <row r="730" spans="2:8" s="10" customFormat="1" ht="15.6" customHeight="1" x14ac:dyDescent="0.25">
      <c r="B730" s="1"/>
      <c r="C730" s="1"/>
      <c r="D730" s="1"/>
      <c r="E730" s="1"/>
      <c r="F730" s="1"/>
      <c r="G730" s="1"/>
      <c r="H730" s="3"/>
    </row>
    <row r="731" spans="2:8" s="10" customFormat="1" ht="15.6" customHeight="1" x14ac:dyDescent="0.25">
      <c r="B731" s="1"/>
      <c r="C731" s="1"/>
      <c r="D731" s="1"/>
      <c r="E731" s="1"/>
      <c r="F731" s="1"/>
      <c r="G731" s="1"/>
      <c r="H731" s="3"/>
    </row>
    <row r="732" spans="2:8" s="10" customFormat="1" ht="15.6" customHeight="1" x14ac:dyDescent="0.25">
      <c r="B732" s="1"/>
      <c r="C732" s="1"/>
      <c r="D732" s="1"/>
      <c r="E732" s="1"/>
      <c r="F732" s="1"/>
      <c r="G732" s="1"/>
      <c r="H732" s="3"/>
    </row>
    <row r="733" spans="2:8" s="10" customFormat="1" ht="15.6" customHeight="1" x14ac:dyDescent="0.25">
      <c r="B733" s="1"/>
      <c r="C733" s="1"/>
      <c r="D733" s="1"/>
      <c r="E733" s="1"/>
      <c r="F733" s="1"/>
      <c r="G733" s="1"/>
      <c r="H733" s="3"/>
    </row>
    <row r="734" spans="2:8" s="10" customFormat="1" ht="15.6" customHeight="1" x14ac:dyDescent="0.25">
      <c r="B734" s="1"/>
      <c r="C734" s="1"/>
      <c r="D734" s="1"/>
      <c r="E734" s="1"/>
      <c r="F734" s="1"/>
      <c r="G734" s="1"/>
      <c r="H734" s="3"/>
    </row>
    <row r="735" spans="2:8" s="10" customFormat="1" ht="15.6" customHeight="1" x14ac:dyDescent="0.25">
      <c r="B735" s="1"/>
      <c r="C735" s="1"/>
      <c r="D735" s="1"/>
      <c r="E735" s="1"/>
      <c r="F735" s="1"/>
      <c r="G735" s="1"/>
      <c r="H735" s="3"/>
    </row>
    <row r="736" spans="2:8" s="10" customFormat="1" ht="15.6" customHeight="1" x14ac:dyDescent="0.25">
      <c r="B736" s="1"/>
      <c r="C736" s="1"/>
      <c r="D736" s="1"/>
      <c r="E736" s="1"/>
      <c r="F736" s="1"/>
      <c r="G736" s="1"/>
      <c r="H736" s="3"/>
    </row>
    <row r="737" spans="2:8" s="10" customFormat="1" ht="15.6" customHeight="1" x14ac:dyDescent="0.25">
      <c r="B737" s="1"/>
      <c r="C737" s="1"/>
      <c r="D737" s="1"/>
      <c r="E737" s="1"/>
      <c r="F737" s="1"/>
      <c r="G737" s="1"/>
      <c r="H737" s="3"/>
    </row>
    <row r="738" spans="2:8" s="10" customFormat="1" ht="15.6" customHeight="1" x14ac:dyDescent="0.25">
      <c r="B738" s="1"/>
      <c r="C738" s="1"/>
      <c r="D738" s="1"/>
      <c r="E738" s="1"/>
      <c r="F738" s="1"/>
      <c r="G738" s="1"/>
      <c r="H738" s="3"/>
    </row>
    <row r="739" spans="2:8" s="10" customFormat="1" ht="15.6" customHeight="1" x14ac:dyDescent="0.25">
      <c r="B739" s="1"/>
      <c r="C739" s="1"/>
      <c r="D739" s="1"/>
      <c r="E739" s="1"/>
      <c r="F739" s="1"/>
      <c r="G739" s="1"/>
      <c r="H739" s="3"/>
    </row>
    <row r="740" spans="2:8" s="10" customFormat="1" ht="15.6" customHeight="1" x14ac:dyDescent="0.25">
      <c r="B740" s="1"/>
      <c r="C740" s="1"/>
      <c r="D740" s="1"/>
      <c r="E740" s="1"/>
      <c r="F740" s="1"/>
      <c r="G740" s="1"/>
      <c r="H740" s="3"/>
    </row>
    <row r="741" spans="2:8" s="10" customFormat="1" ht="15.6" customHeight="1" x14ac:dyDescent="0.25">
      <c r="B741" s="1"/>
      <c r="C741" s="1"/>
      <c r="D741" s="1"/>
      <c r="E741" s="1"/>
      <c r="F741" s="1"/>
      <c r="G741" s="1"/>
      <c r="H741" s="3"/>
    </row>
    <row r="742" spans="2:8" s="10" customFormat="1" ht="15.6" customHeight="1" x14ac:dyDescent="0.25">
      <c r="B742" s="1"/>
      <c r="C742" s="1"/>
      <c r="D742" s="1"/>
      <c r="E742" s="1"/>
      <c r="F742" s="1"/>
      <c r="G742" s="1"/>
      <c r="H742" s="3"/>
    </row>
    <row r="743" spans="2:8" s="10" customFormat="1" ht="15.6" customHeight="1" x14ac:dyDescent="0.25">
      <c r="B743" s="1"/>
      <c r="C743" s="1"/>
      <c r="D743" s="1"/>
      <c r="E743" s="1"/>
      <c r="F743" s="1"/>
      <c r="G743" s="1"/>
      <c r="H743" s="3"/>
    </row>
    <row r="744" spans="2:8" s="10" customFormat="1" ht="15.6" customHeight="1" x14ac:dyDescent="0.25">
      <c r="B744" s="1"/>
      <c r="C744" s="1"/>
      <c r="D744" s="1"/>
      <c r="E744" s="1"/>
      <c r="F744" s="1"/>
      <c r="G744" s="1"/>
      <c r="H744" s="3"/>
    </row>
    <row r="745" spans="2:8" s="10" customFormat="1" ht="15.6" customHeight="1" x14ac:dyDescent="0.25">
      <c r="B745" s="1"/>
      <c r="C745" s="1"/>
      <c r="D745" s="1"/>
      <c r="E745" s="1"/>
      <c r="F745" s="1"/>
      <c r="G745" s="1"/>
      <c r="H745" s="3"/>
    </row>
    <row r="746" spans="2:8" s="10" customFormat="1" ht="15.6" customHeight="1" x14ac:dyDescent="0.25">
      <c r="B746" s="1"/>
      <c r="C746" s="1"/>
      <c r="D746" s="1"/>
      <c r="E746" s="1"/>
      <c r="F746" s="1"/>
      <c r="G746" s="1"/>
      <c r="H746" s="3"/>
    </row>
    <row r="747" spans="2:8" s="10" customFormat="1" ht="15.6" customHeight="1" x14ac:dyDescent="0.25">
      <c r="B747" s="1"/>
      <c r="C747" s="1"/>
      <c r="D747" s="1"/>
      <c r="E747" s="1"/>
      <c r="F747" s="1"/>
      <c r="G747" s="1"/>
      <c r="H747" s="3"/>
    </row>
    <row r="748" spans="2:8" s="10" customFormat="1" ht="15.6" customHeight="1" x14ac:dyDescent="0.25">
      <c r="B748" s="1"/>
      <c r="C748" s="1"/>
      <c r="D748" s="1"/>
      <c r="E748" s="1"/>
      <c r="F748" s="1"/>
      <c r="G748" s="1"/>
      <c r="H748" s="3"/>
    </row>
    <row r="749" spans="2:8" s="10" customFormat="1" ht="15.6" customHeight="1" x14ac:dyDescent="0.25">
      <c r="B749" s="1"/>
      <c r="C749" s="1"/>
      <c r="D749" s="1"/>
      <c r="E749" s="1"/>
      <c r="F749" s="1"/>
      <c r="G749" s="1"/>
      <c r="H749" s="3"/>
    </row>
    <row r="750" spans="2:8" s="10" customFormat="1" ht="15.6" customHeight="1" x14ac:dyDescent="0.25">
      <c r="B750" s="1"/>
      <c r="C750" s="1"/>
      <c r="D750" s="1"/>
      <c r="E750" s="1"/>
      <c r="F750" s="1"/>
      <c r="G750" s="1"/>
      <c r="H750" s="3"/>
    </row>
    <row r="751" spans="2:8" s="10" customFormat="1" ht="15.6" customHeight="1" x14ac:dyDescent="0.25">
      <c r="B751" s="1"/>
      <c r="C751" s="1"/>
      <c r="D751" s="1"/>
      <c r="E751" s="1"/>
      <c r="F751" s="1"/>
      <c r="G751" s="1"/>
      <c r="H751" s="3"/>
    </row>
    <row r="752" spans="2:8" s="10" customFormat="1" ht="15.6" customHeight="1" x14ac:dyDescent="0.25">
      <c r="B752" s="1"/>
      <c r="C752" s="1"/>
      <c r="D752" s="1"/>
      <c r="E752" s="1"/>
      <c r="F752" s="1"/>
      <c r="G752" s="1"/>
      <c r="H752" s="3"/>
    </row>
    <row r="753" spans="2:8" s="10" customFormat="1" ht="15.6" customHeight="1" x14ac:dyDescent="0.25">
      <c r="B753" s="1"/>
      <c r="C753" s="1"/>
      <c r="D753" s="1"/>
      <c r="E753" s="1"/>
      <c r="F753" s="1"/>
      <c r="G753" s="1"/>
      <c r="H753" s="3"/>
    </row>
    <row r="754" spans="2:8" s="10" customFormat="1" ht="15.6" customHeight="1" x14ac:dyDescent="0.25">
      <c r="B754" s="1"/>
      <c r="C754" s="1"/>
      <c r="D754" s="1"/>
      <c r="E754" s="1"/>
      <c r="F754" s="1"/>
      <c r="G754" s="1"/>
      <c r="H754" s="3"/>
    </row>
    <row r="755" spans="2:8" s="10" customFormat="1" ht="15.6" customHeight="1" x14ac:dyDescent="0.25">
      <c r="B755" s="1"/>
      <c r="C755" s="1"/>
      <c r="D755" s="1"/>
      <c r="E755" s="1"/>
      <c r="F755" s="1"/>
      <c r="G755" s="1"/>
      <c r="H755" s="3"/>
    </row>
    <row r="756" spans="2:8" s="10" customFormat="1" ht="15.6" customHeight="1" x14ac:dyDescent="0.25">
      <c r="B756" s="1"/>
      <c r="C756" s="1"/>
      <c r="D756" s="1"/>
      <c r="E756" s="1"/>
      <c r="F756" s="1"/>
      <c r="G756" s="1"/>
      <c r="H756" s="3"/>
    </row>
    <row r="757" spans="2:8" s="10" customFormat="1" ht="15.6" customHeight="1" x14ac:dyDescent="0.25">
      <c r="B757" s="1"/>
      <c r="C757" s="1"/>
      <c r="D757" s="1"/>
      <c r="E757" s="1"/>
      <c r="F757" s="1"/>
      <c r="G757" s="1"/>
      <c r="H757" s="3"/>
    </row>
    <row r="758" spans="2:8" s="10" customFormat="1" ht="15.6" customHeight="1" x14ac:dyDescent="0.25">
      <c r="B758" s="1"/>
      <c r="C758" s="1"/>
      <c r="D758" s="1"/>
      <c r="E758" s="1"/>
      <c r="F758" s="1"/>
      <c r="G758" s="1"/>
      <c r="H758" s="3"/>
    </row>
    <row r="759" spans="2:8" s="10" customFormat="1" ht="15.6" customHeight="1" x14ac:dyDescent="0.25">
      <c r="B759" s="1"/>
      <c r="C759" s="1"/>
      <c r="D759" s="1"/>
      <c r="E759" s="1"/>
      <c r="F759" s="1"/>
      <c r="G759" s="1"/>
      <c r="H759" s="3"/>
    </row>
    <row r="760" spans="2:8" s="10" customFormat="1" ht="15.6" customHeight="1" x14ac:dyDescent="0.25">
      <c r="B760" s="1"/>
      <c r="C760" s="1"/>
      <c r="D760" s="1"/>
      <c r="E760" s="1"/>
      <c r="F760" s="1"/>
      <c r="G760" s="1"/>
      <c r="H760" s="3"/>
    </row>
    <row r="761" spans="2:8" s="10" customFormat="1" ht="15.6" customHeight="1" x14ac:dyDescent="0.25">
      <c r="B761" s="1"/>
      <c r="C761" s="1"/>
      <c r="D761" s="1"/>
      <c r="E761" s="1"/>
      <c r="F761" s="1"/>
      <c r="G761" s="1"/>
      <c r="H761" s="3"/>
    </row>
    <row r="762" spans="2:8" s="10" customFormat="1" ht="15.6" customHeight="1" x14ac:dyDescent="0.25">
      <c r="B762" s="1"/>
      <c r="C762" s="1"/>
      <c r="D762" s="1"/>
      <c r="E762" s="1"/>
      <c r="F762" s="1"/>
      <c r="G762" s="1"/>
      <c r="H762" s="3"/>
    </row>
    <row r="763" spans="2:8" s="10" customFormat="1" ht="15.6" customHeight="1" x14ac:dyDescent="0.25">
      <c r="B763" s="1"/>
      <c r="C763" s="1"/>
      <c r="D763" s="1"/>
      <c r="E763" s="1"/>
      <c r="F763" s="1"/>
      <c r="G763" s="1"/>
      <c r="H763" s="3"/>
    </row>
    <row r="764" spans="2:8" s="10" customFormat="1" ht="15.6" customHeight="1" x14ac:dyDescent="0.25">
      <c r="B764" s="1"/>
      <c r="C764" s="1"/>
      <c r="D764" s="1"/>
      <c r="E764" s="1"/>
      <c r="F764" s="1"/>
      <c r="G764" s="1"/>
      <c r="H764" s="3"/>
    </row>
    <row r="765" spans="2:8" s="10" customFormat="1" ht="15.6" customHeight="1" x14ac:dyDescent="0.25">
      <c r="B765" s="1"/>
      <c r="C765" s="1"/>
      <c r="D765" s="1"/>
      <c r="E765" s="1"/>
      <c r="F765" s="1"/>
      <c r="G765" s="1"/>
      <c r="H765" s="3"/>
    </row>
    <row r="766" spans="2:8" s="10" customFormat="1" ht="15.6" customHeight="1" x14ac:dyDescent="0.25">
      <c r="B766" s="1"/>
      <c r="C766" s="1"/>
      <c r="D766" s="1"/>
      <c r="E766" s="1"/>
      <c r="F766" s="1"/>
      <c r="G766" s="1"/>
      <c r="H766" s="3"/>
    </row>
    <row r="767" spans="2:8" s="10" customFormat="1" ht="15.6" customHeight="1" x14ac:dyDescent="0.25">
      <c r="B767" s="1"/>
      <c r="C767" s="1"/>
      <c r="D767" s="1"/>
      <c r="E767" s="1"/>
      <c r="F767" s="1"/>
      <c r="G767" s="1"/>
      <c r="H767" s="3"/>
    </row>
    <row r="768" spans="2:8" s="10" customFormat="1" ht="15.6" customHeight="1" x14ac:dyDescent="0.25">
      <c r="B768" s="1"/>
      <c r="C768" s="1"/>
      <c r="D768" s="1"/>
      <c r="E768" s="1"/>
      <c r="F768" s="1"/>
      <c r="G768" s="1"/>
      <c r="H768" s="3"/>
    </row>
    <row r="769" spans="2:8" s="10" customFormat="1" ht="15.6" customHeight="1" x14ac:dyDescent="0.25">
      <c r="B769" s="1"/>
      <c r="C769" s="1"/>
      <c r="D769" s="1"/>
      <c r="E769" s="1"/>
      <c r="F769" s="1"/>
      <c r="G769" s="1"/>
      <c r="H769" s="3"/>
    </row>
    <row r="770" spans="2:8" s="10" customFormat="1" ht="15.6" customHeight="1" x14ac:dyDescent="0.25">
      <c r="B770" s="1"/>
      <c r="C770" s="1"/>
      <c r="D770" s="1"/>
      <c r="E770" s="1"/>
      <c r="F770" s="1"/>
      <c r="G770" s="1"/>
      <c r="H770" s="3"/>
    </row>
    <row r="771" spans="2:8" s="10" customFormat="1" ht="15.6" customHeight="1" x14ac:dyDescent="0.25">
      <c r="B771" s="1"/>
      <c r="C771" s="1"/>
      <c r="D771" s="1"/>
      <c r="E771" s="1"/>
      <c r="F771" s="1"/>
      <c r="G771" s="1"/>
      <c r="H771" s="3"/>
    </row>
    <row r="772" spans="2:8" s="10" customFormat="1" ht="15.6" customHeight="1" x14ac:dyDescent="0.25">
      <c r="B772" s="1"/>
      <c r="C772" s="1"/>
      <c r="D772" s="1"/>
      <c r="E772" s="1"/>
      <c r="F772" s="1"/>
      <c r="G772" s="1"/>
      <c r="H772" s="3"/>
    </row>
    <row r="773" spans="2:8" s="10" customFormat="1" ht="15.6" customHeight="1" x14ac:dyDescent="0.25">
      <c r="B773" s="1"/>
      <c r="C773" s="1"/>
      <c r="D773" s="1"/>
      <c r="E773" s="1"/>
      <c r="F773" s="1"/>
      <c r="G773" s="1"/>
      <c r="H773" s="3"/>
    </row>
    <row r="774" spans="2:8" s="10" customFormat="1" ht="15.6" customHeight="1" x14ac:dyDescent="0.25">
      <c r="B774" s="1"/>
      <c r="C774" s="1"/>
      <c r="D774" s="1"/>
      <c r="E774" s="1"/>
      <c r="F774" s="1"/>
      <c r="G774" s="1"/>
      <c r="H774" s="3"/>
    </row>
    <row r="775" spans="2:8" s="10" customFormat="1" ht="15.6" customHeight="1" x14ac:dyDescent="0.25">
      <c r="B775" s="1"/>
      <c r="C775" s="1"/>
      <c r="D775" s="1"/>
      <c r="E775" s="1"/>
      <c r="F775" s="1"/>
      <c r="G775" s="1"/>
      <c r="H775" s="3"/>
    </row>
    <row r="776" spans="2:8" s="10" customFormat="1" ht="15.6" customHeight="1" x14ac:dyDescent="0.25">
      <c r="B776" s="1"/>
      <c r="C776" s="1"/>
      <c r="D776" s="1"/>
      <c r="E776" s="1"/>
      <c r="F776" s="1"/>
      <c r="G776" s="1"/>
      <c r="H776" s="3"/>
    </row>
    <row r="777" spans="2:8" s="10" customFormat="1" ht="15.6" customHeight="1" x14ac:dyDescent="0.25">
      <c r="B777" s="1"/>
      <c r="C777" s="1"/>
      <c r="D777" s="1"/>
      <c r="E777" s="1"/>
      <c r="F777" s="1"/>
      <c r="G777" s="1"/>
      <c r="H777" s="3"/>
    </row>
    <row r="778" spans="2:8" s="10" customFormat="1" ht="15.6" customHeight="1" x14ac:dyDescent="0.25">
      <c r="B778" s="1"/>
      <c r="C778" s="1"/>
      <c r="D778" s="1"/>
      <c r="E778" s="1"/>
      <c r="F778" s="1"/>
      <c r="G778" s="1"/>
      <c r="H778" s="3"/>
    </row>
    <row r="779" spans="2:8" s="10" customFormat="1" ht="15.6" customHeight="1" x14ac:dyDescent="0.25">
      <c r="B779" s="1"/>
      <c r="C779" s="1"/>
      <c r="D779" s="1"/>
      <c r="E779" s="1"/>
      <c r="F779" s="1"/>
      <c r="G779" s="1"/>
      <c r="H779" s="3"/>
    </row>
    <row r="780" spans="2:8" s="10" customFormat="1" ht="15.6" customHeight="1" x14ac:dyDescent="0.25">
      <c r="B780" s="1"/>
      <c r="C780" s="1"/>
      <c r="D780" s="1"/>
      <c r="E780" s="1"/>
      <c r="F780" s="1"/>
      <c r="G780" s="1"/>
      <c r="H780" s="3"/>
    </row>
    <row r="781" spans="2:8" s="10" customFormat="1" ht="15.6" customHeight="1" x14ac:dyDescent="0.25">
      <c r="B781" s="1"/>
      <c r="C781" s="1"/>
      <c r="D781" s="1"/>
      <c r="E781" s="1"/>
      <c r="F781" s="1"/>
      <c r="G781" s="1"/>
      <c r="H781" s="3"/>
    </row>
    <row r="782" spans="2:8" s="10" customFormat="1" ht="15.6" customHeight="1" x14ac:dyDescent="0.25">
      <c r="B782" s="1"/>
      <c r="C782" s="1"/>
      <c r="D782" s="1"/>
      <c r="E782" s="1"/>
      <c r="F782" s="1"/>
      <c r="G782" s="1"/>
      <c r="H782" s="3"/>
    </row>
    <row r="783" spans="2:8" s="10" customFormat="1" ht="15.6" customHeight="1" x14ac:dyDescent="0.25">
      <c r="B783" s="1"/>
      <c r="C783" s="1"/>
      <c r="D783" s="1"/>
      <c r="E783" s="1"/>
      <c r="F783" s="1"/>
      <c r="G783" s="1"/>
      <c r="H783" s="3"/>
    </row>
    <row r="784" spans="2:8" s="10" customFormat="1" ht="15.6" customHeight="1" x14ac:dyDescent="0.25">
      <c r="B784" s="1"/>
      <c r="C784" s="1"/>
      <c r="D784" s="1"/>
      <c r="E784" s="1"/>
      <c r="F784" s="1"/>
      <c r="G784" s="1"/>
      <c r="H784" s="3"/>
    </row>
    <row r="785" spans="2:8" s="10" customFormat="1" ht="15.6" customHeight="1" x14ac:dyDescent="0.25">
      <c r="B785" s="1"/>
      <c r="C785" s="1"/>
      <c r="D785" s="1"/>
      <c r="E785" s="1"/>
      <c r="F785" s="1"/>
      <c r="G785" s="1"/>
      <c r="H785" s="3"/>
    </row>
    <row r="786" spans="2:8" s="10" customFormat="1" ht="15.6" customHeight="1" x14ac:dyDescent="0.25">
      <c r="B786" s="1"/>
      <c r="C786" s="1"/>
      <c r="D786" s="1"/>
      <c r="E786" s="1"/>
      <c r="F786" s="1"/>
      <c r="G786" s="1"/>
      <c r="H786" s="3"/>
    </row>
    <row r="787" spans="2:8" s="10" customFormat="1" ht="15.6" customHeight="1" x14ac:dyDescent="0.25">
      <c r="B787" s="1"/>
      <c r="C787" s="1"/>
      <c r="D787" s="1"/>
      <c r="E787" s="1"/>
      <c r="F787" s="1"/>
      <c r="G787" s="1"/>
      <c r="H787" s="3"/>
    </row>
    <row r="788" spans="2:8" s="10" customFormat="1" ht="15.6" customHeight="1" x14ac:dyDescent="0.25">
      <c r="B788" s="1"/>
      <c r="C788" s="1"/>
      <c r="D788" s="1"/>
      <c r="E788" s="1"/>
      <c r="F788" s="1"/>
      <c r="G788" s="1"/>
      <c r="H788" s="3"/>
    </row>
    <row r="789" spans="2:8" s="10" customFormat="1" ht="15.6" customHeight="1" x14ac:dyDescent="0.25">
      <c r="B789" s="1"/>
      <c r="C789" s="1"/>
      <c r="D789" s="1"/>
      <c r="E789" s="1"/>
      <c r="F789" s="1"/>
      <c r="G789" s="1"/>
      <c r="H789" s="3"/>
    </row>
    <row r="790" spans="2:8" s="10" customFormat="1" ht="15.6" customHeight="1" x14ac:dyDescent="0.25">
      <c r="B790" s="1"/>
      <c r="C790" s="1"/>
      <c r="D790" s="1"/>
      <c r="E790" s="1"/>
      <c r="F790" s="1"/>
      <c r="G790" s="1"/>
      <c r="H790" s="3"/>
    </row>
    <row r="791" spans="2:8" s="10" customFormat="1" ht="15.6" customHeight="1" x14ac:dyDescent="0.25">
      <c r="B791" s="1"/>
      <c r="C791" s="1"/>
      <c r="D791" s="1"/>
      <c r="E791" s="1"/>
      <c r="F791" s="1"/>
      <c r="G791" s="1"/>
      <c r="H791" s="3"/>
    </row>
    <row r="792" spans="2:8" s="10" customFormat="1" ht="15.6" customHeight="1" x14ac:dyDescent="0.25">
      <c r="B792" s="1"/>
      <c r="C792" s="1"/>
      <c r="D792" s="1"/>
      <c r="E792" s="1"/>
      <c r="F792" s="1"/>
      <c r="G792" s="1"/>
      <c r="H792" s="3"/>
    </row>
    <row r="793" spans="2:8" s="10" customFormat="1" ht="15.6" customHeight="1" x14ac:dyDescent="0.25">
      <c r="B793" s="1"/>
      <c r="C793" s="1"/>
      <c r="D793" s="1"/>
      <c r="E793" s="1"/>
      <c r="F793" s="1"/>
      <c r="G793" s="1"/>
      <c r="H793" s="3"/>
    </row>
    <row r="794" spans="2:8" s="10" customFormat="1" ht="15.6" customHeight="1" x14ac:dyDescent="0.25">
      <c r="B794" s="1"/>
      <c r="C794" s="1"/>
      <c r="D794" s="1"/>
      <c r="E794" s="1"/>
      <c r="F794" s="1"/>
      <c r="G794" s="1"/>
      <c r="H794" s="3"/>
    </row>
    <row r="795" spans="2:8" s="10" customFormat="1" ht="15.6" customHeight="1" x14ac:dyDescent="0.25">
      <c r="B795" s="1"/>
      <c r="C795" s="1"/>
      <c r="D795" s="1"/>
      <c r="E795" s="1"/>
      <c r="F795" s="1"/>
      <c r="G795" s="1"/>
      <c r="H795" s="3"/>
    </row>
    <row r="796" spans="2:8" s="10" customFormat="1" ht="15.6" customHeight="1" x14ac:dyDescent="0.25">
      <c r="B796" s="1"/>
      <c r="C796" s="1"/>
      <c r="D796" s="1"/>
      <c r="E796" s="1"/>
      <c r="F796" s="1"/>
      <c r="G796" s="1"/>
      <c r="H796" s="3"/>
    </row>
    <row r="797" spans="2:8" s="10" customFormat="1" ht="15.6" customHeight="1" x14ac:dyDescent="0.25">
      <c r="B797" s="1"/>
      <c r="C797" s="1"/>
      <c r="D797" s="1"/>
      <c r="E797" s="1"/>
      <c r="F797" s="1"/>
      <c r="G797" s="1"/>
      <c r="H797" s="3"/>
    </row>
    <row r="798" spans="2:8" s="10" customFormat="1" ht="15.6" customHeight="1" x14ac:dyDescent="0.25">
      <c r="B798" s="1"/>
      <c r="C798" s="1"/>
      <c r="D798" s="1"/>
      <c r="E798" s="1"/>
      <c r="F798" s="1"/>
      <c r="G798" s="1"/>
      <c r="H798" s="3"/>
    </row>
    <row r="799" spans="2:8" s="10" customFormat="1" ht="15.6" customHeight="1" x14ac:dyDescent="0.25">
      <c r="B799" s="1"/>
      <c r="C799" s="1"/>
      <c r="D799" s="1"/>
      <c r="E799" s="1"/>
      <c r="F799" s="1"/>
      <c r="G799" s="1"/>
      <c r="H799" s="3"/>
    </row>
    <row r="800" spans="2:8" s="10" customFormat="1" ht="15.6" customHeight="1" x14ac:dyDescent="0.25">
      <c r="B800" s="1"/>
      <c r="C800" s="1"/>
      <c r="D800" s="1"/>
      <c r="E800" s="1"/>
      <c r="F800" s="1"/>
      <c r="G800" s="1"/>
      <c r="H800" s="3"/>
    </row>
    <row r="801" spans="2:8" s="10" customFormat="1" ht="15.6" customHeight="1" x14ac:dyDescent="0.25">
      <c r="B801" s="1"/>
      <c r="C801" s="1"/>
      <c r="D801" s="1"/>
      <c r="E801" s="1"/>
      <c r="F801" s="1"/>
      <c r="G801" s="1"/>
      <c r="H801" s="3"/>
    </row>
    <row r="802" spans="2:8" s="10" customFormat="1" ht="15.6" customHeight="1" x14ac:dyDescent="0.25">
      <c r="B802" s="1"/>
      <c r="C802" s="1"/>
      <c r="D802" s="1"/>
      <c r="E802" s="1"/>
      <c r="F802" s="1"/>
      <c r="G802" s="1"/>
      <c r="H802" s="3"/>
    </row>
    <row r="803" spans="2:8" s="10" customFormat="1" ht="15.6" customHeight="1" x14ac:dyDescent="0.25">
      <c r="B803" s="1"/>
      <c r="C803" s="1"/>
      <c r="D803" s="1"/>
      <c r="E803" s="1"/>
      <c r="F803" s="1"/>
      <c r="G803" s="1"/>
      <c r="H803" s="3"/>
    </row>
    <row r="804" spans="2:8" s="10" customFormat="1" ht="15.6" customHeight="1" x14ac:dyDescent="0.25">
      <c r="B804" s="1"/>
      <c r="C804" s="1"/>
      <c r="D804" s="1"/>
      <c r="E804" s="1"/>
      <c r="F804" s="1"/>
      <c r="G804" s="1"/>
      <c r="H804" s="3"/>
    </row>
    <row r="805" spans="2:8" s="10" customFormat="1" ht="15.6" customHeight="1" x14ac:dyDescent="0.25">
      <c r="B805" s="1"/>
      <c r="C805" s="1"/>
      <c r="D805" s="1"/>
      <c r="E805" s="1"/>
      <c r="F805" s="1"/>
      <c r="G805" s="1"/>
      <c r="H805" s="3"/>
    </row>
    <row r="806" spans="2:8" s="10" customFormat="1" ht="15.6" customHeight="1" x14ac:dyDescent="0.25">
      <c r="B806" s="1"/>
      <c r="C806" s="1"/>
      <c r="D806" s="1"/>
      <c r="E806" s="1"/>
      <c r="F806" s="1"/>
      <c r="G806" s="1"/>
      <c r="H806" s="3"/>
    </row>
    <row r="807" spans="2:8" s="10" customFormat="1" ht="15.6" customHeight="1" x14ac:dyDescent="0.25">
      <c r="B807" s="1"/>
      <c r="C807" s="1"/>
      <c r="D807" s="1"/>
      <c r="E807" s="1"/>
      <c r="F807" s="1"/>
      <c r="G807" s="1"/>
      <c r="H807" s="3"/>
    </row>
    <row r="808" spans="2:8" s="10" customFormat="1" ht="15.6" customHeight="1" x14ac:dyDescent="0.25">
      <c r="B808" s="1"/>
      <c r="C808" s="1"/>
      <c r="D808" s="1"/>
      <c r="E808" s="1"/>
      <c r="F808" s="1"/>
      <c r="G808" s="1"/>
      <c r="H808" s="3"/>
    </row>
    <row r="809" spans="2:8" s="10" customFormat="1" ht="15.6" customHeight="1" x14ac:dyDescent="0.25">
      <c r="B809" s="1"/>
      <c r="C809" s="1"/>
      <c r="D809" s="1"/>
      <c r="E809" s="1"/>
      <c r="F809" s="1"/>
      <c r="G809" s="1"/>
      <c r="H809" s="3"/>
    </row>
    <row r="810" spans="2:8" s="10" customFormat="1" ht="15.6" customHeight="1" x14ac:dyDescent="0.25">
      <c r="B810" s="1"/>
      <c r="C810" s="1"/>
      <c r="D810" s="1"/>
      <c r="E810" s="1"/>
      <c r="F810" s="1"/>
      <c r="G810" s="1"/>
      <c r="H810" s="3"/>
    </row>
    <row r="811" spans="2:8" s="10" customFormat="1" ht="15.6" customHeight="1" x14ac:dyDescent="0.25">
      <c r="B811" s="1"/>
      <c r="C811" s="1"/>
      <c r="D811" s="1"/>
      <c r="E811" s="1"/>
      <c r="F811" s="1"/>
      <c r="G811" s="1"/>
      <c r="H811" s="3"/>
    </row>
    <row r="812" spans="2:8" s="10" customFormat="1" ht="15.6" customHeight="1" x14ac:dyDescent="0.25">
      <c r="B812" s="1"/>
      <c r="C812" s="1"/>
      <c r="D812" s="1"/>
      <c r="E812" s="1"/>
      <c r="F812" s="1"/>
      <c r="G812" s="1"/>
      <c r="H812" s="3"/>
    </row>
    <row r="813" spans="2:8" s="10" customFormat="1" ht="15.6" customHeight="1" x14ac:dyDescent="0.25">
      <c r="B813" s="1"/>
      <c r="C813" s="1"/>
      <c r="D813" s="1"/>
      <c r="E813" s="1"/>
      <c r="F813" s="1"/>
      <c r="G813" s="1"/>
      <c r="H813" s="3"/>
    </row>
    <row r="814" spans="2:8" s="10" customFormat="1" ht="15.6" customHeight="1" x14ac:dyDescent="0.25">
      <c r="B814" s="1"/>
      <c r="C814" s="1"/>
      <c r="D814" s="1"/>
      <c r="E814" s="1"/>
      <c r="F814" s="1"/>
      <c r="G814" s="1"/>
      <c r="H814" s="3"/>
    </row>
    <row r="815" spans="2:8" s="10" customFormat="1" ht="15.6" customHeight="1" x14ac:dyDescent="0.25">
      <c r="B815" s="1"/>
      <c r="C815" s="1"/>
      <c r="D815" s="1"/>
      <c r="E815" s="1"/>
      <c r="F815" s="1"/>
      <c r="G815" s="1"/>
      <c r="H815" s="3"/>
    </row>
    <row r="816" spans="2:8" s="10" customFormat="1" ht="15.6" customHeight="1" x14ac:dyDescent="0.25">
      <c r="B816" s="1"/>
      <c r="C816" s="1"/>
      <c r="D816" s="1"/>
      <c r="E816" s="1"/>
      <c r="F816" s="1"/>
      <c r="G816" s="1"/>
      <c r="H816" s="3"/>
    </row>
    <row r="817" spans="2:8" s="10" customFormat="1" ht="15.6" customHeight="1" x14ac:dyDescent="0.25">
      <c r="B817" s="1"/>
      <c r="C817" s="1"/>
      <c r="D817" s="1"/>
      <c r="E817" s="1"/>
      <c r="F817" s="1"/>
      <c r="G817" s="1"/>
      <c r="H817" s="3"/>
    </row>
    <row r="818" spans="2:8" s="10" customFormat="1" ht="15.6" customHeight="1" x14ac:dyDescent="0.25">
      <c r="B818" s="1"/>
      <c r="C818" s="1"/>
      <c r="D818" s="1"/>
      <c r="E818" s="1"/>
      <c r="F818" s="1"/>
      <c r="G818" s="1"/>
      <c r="H818" s="3"/>
    </row>
    <row r="819" spans="2:8" s="10" customFormat="1" ht="15.6" customHeight="1" x14ac:dyDescent="0.25">
      <c r="B819" s="1"/>
      <c r="C819" s="1"/>
      <c r="D819" s="1"/>
      <c r="E819" s="1"/>
      <c r="F819" s="1"/>
      <c r="G819" s="1"/>
      <c r="H819" s="3"/>
    </row>
    <row r="820" spans="2:8" s="10" customFormat="1" ht="15.6" customHeight="1" x14ac:dyDescent="0.25">
      <c r="B820" s="1"/>
      <c r="C820" s="1"/>
      <c r="D820" s="1"/>
      <c r="E820" s="1"/>
      <c r="F820" s="1"/>
      <c r="G820" s="1"/>
      <c r="H820" s="3"/>
    </row>
    <row r="821" spans="2:8" s="10" customFormat="1" ht="15.6" customHeight="1" x14ac:dyDescent="0.25">
      <c r="B821" s="1"/>
      <c r="C821" s="1"/>
      <c r="D821" s="1"/>
      <c r="E821" s="1"/>
      <c r="F821" s="1"/>
      <c r="G821" s="1"/>
      <c r="H821" s="3"/>
    </row>
    <row r="822" spans="2:8" s="10" customFormat="1" ht="15.6" customHeight="1" x14ac:dyDescent="0.25">
      <c r="B822" s="1"/>
      <c r="C822" s="1"/>
      <c r="D822" s="1"/>
      <c r="E822" s="1"/>
      <c r="F822" s="1"/>
      <c r="G822" s="1"/>
      <c r="H822" s="3"/>
    </row>
    <row r="823" spans="2:8" s="10" customFormat="1" ht="15.6" customHeight="1" x14ac:dyDescent="0.25">
      <c r="B823" s="1"/>
      <c r="C823" s="1"/>
      <c r="D823" s="1"/>
      <c r="E823" s="1"/>
      <c r="F823" s="1"/>
      <c r="G823" s="1"/>
      <c r="H823" s="3"/>
    </row>
    <row r="824" spans="2:8" s="10" customFormat="1" ht="15.6" customHeight="1" x14ac:dyDescent="0.25">
      <c r="B824" s="1"/>
      <c r="C824" s="1"/>
      <c r="D824" s="1"/>
      <c r="E824" s="1"/>
      <c r="F824" s="1"/>
      <c r="G824" s="1"/>
      <c r="H824" s="3"/>
    </row>
    <row r="825" spans="2:8" s="10" customFormat="1" ht="15.6" customHeight="1" x14ac:dyDescent="0.25">
      <c r="B825" s="1"/>
      <c r="C825" s="1"/>
      <c r="D825" s="1"/>
      <c r="E825" s="1"/>
      <c r="F825" s="1"/>
      <c r="G825" s="1"/>
      <c r="H825" s="3"/>
    </row>
    <row r="826" spans="2:8" s="10" customFormat="1" ht="15.6" customHeight="1" x14ac:dyDescent="0.25">
      <c r="B826" s="1"/>
      <c r="C826" s="1"/>
      <c r="D826" s="1"/>
      <c r="E826" s="1"/>
      <c r="F826" s="1"/>
      <c r="G826" s="1"/>
      <c r="H826" s="3"/>
    </row>
    <row r="827" spans="2:8" s="10" customFormat="1" ht="15.6" customHeight="1" x14ac:dyDescent="0.25">
      <c r="B827" s="1"/>
      <c r="C827" s="1"/>
      <c r="D827" s="1"/>
      <c r="E827" s="1"/>
      <c r="F827" s="1"/>
      <c r="G827" s="1"/>
      <c r="H827" s="3"/>
    </row>
    <row r="828" spans="2:8" s="10" customFormat="1" ht="15.6" customHeight="1" x14ac:dyDescent="0.25">
      <c r="B828" s="1"/>
      <c r="C828" s="1"/>
      <c r="D828" s="1"/>
      <c r="E828" s="1"/>
      <c r="F828" s="1"/>
      <c r="G828" s="1"/>
      <c r="H828" s="3"/>
    </row>
    <row r="829" spans="2:8" s="10" customFormat="1" ht="15.6" customHeight="1" x14ac:dyDescent="0.25">
      <c r="B829" s="1"/>
      <c r="C829" s="1"/>
      <c r="D829" s="1"/>
      <c r="E829" s="1"/>
      <c r="F829" s="1"/>
      <c r="G829" s="1"/>
      <c r="H829" s="3"/>
    </row>
    <row r="830" spans="2:8" s="10" customFormat="1" ht="15.6" customHeight="1" x14ac:dyDescent="0.25">
      <c r="B830" s="1"/>
      <c r="C830" s="1"/>
      <c r="D830" s="1"/>
      <c r="E830" s="1"/>
      <c r="F830" s="1"/>
      <c r="G830" s="1"/>
      <c r="H830" s="3"/>
    </row>
    <row r="831" spans="2:8" s="10" customFormat="1" ht="15.6" customHeight="1" x14ac:dyDescent="0.25">
      <c r="B831" s="1"/>
      <c r="C831" s="1"/>
      <c r="D831" s="1"/>
      <c r="E831" s="1"/>
      <c r="F831" s="1"/>
      <c r="G831" s="1"/>
      <c r="H831" s="3"/>
    </row>
    <row r="832" spans="2:8" s="10" customFormat="1" ht="15.6" customHeight="1" x14ac:dyDescent="0.25">
      <c r="B832" s="1"/>
      <c r="C832" s="1"/>
      <c r="D832" s="1"/>
      <c r="E832" s="1"/>
      <c r="F832" s="1"/>
      <c r="G832" s="1"/>
      <c r="H832" s="3"/>
    </row>
    <row r="833" spans="2:8" s="10" customFormat="1" ht="15.6" customHeight="1" x14ac:dyDescent="0.25">
      <c r="B833" s="1"/>
      <c r="C833" s="1"/>
      <c r="D833" s="1"/>
      <c r="E833" s="1"/>
      <c r="F833" s="1"/>
      <c r="G833" s="1"/>
      <c r="H833" s="3"/>
    </row>
    <row r="834" spans="2:8" s="10" customFormat="1" ht="15.6" customHeight="1" x14ac:dyDescent="0.25">
      <c r="B834" s="1"/>
      <c r="C834" s="1"/>
      <c r="D834" s="1"/>
      <c r="E834" s="1"/>
      <c r="F834" s="1"/>
      <c r="G834" s="1"/>
      <c r="H834" s="3"/>
    </row>
    <row r="835" spans="2:8" s="10" customFormat="1" ht="15.6" customHeight="1" x14ac:dyDescent="0.25">
      <c r="B835" s="1"/>
      <c r="C835" s="1"/>
      <c r="D835" s="1"/>
      <c r="E835" s="1"/>
      <c r="F835" s="1"/>
      <c r="G835" s="1"/>
      <c r="H835" s="3"/>
    </row>
    <row r="836" spans="2:8" s="10" customFormat="1" ht="15.6" customHeight="1" x14ac:dyDescent="0.25">
      <c r="B836" s="1"/>
      <c r="C836" s="1"/>
      <c r="D836" s="1"/>
      <c r="E836" s="1"/>
      <c r="F836" s="1"/>
      <c r="G836" s="1"/>
      <c r="H836" s="3"/>
    </row>
    <row r="837" spans="2:8" s="10" customFormat="1" ht="15.6" customHeight="1" x14ac:dyDescent="0.25">
      <c r="B837" s="1"/>
      <c r="C837" s="1"/>
      <c r="D837" s="1"/>
      <c r="E837" s="1"/>
      <c r="F837" s="1"/>
      <c r="G837" s="1"/>
      <c r="H837" s="3"/>
    </row>
    <row r="838" spans="2:8" s="10" customFormat="1" ht="15.6" customHeight="1" x14ac:dyDescent="0.25">
      <c r="B838" s="1"/>
      <c r="C838" s="1"/>
      <c r="D838" s="1"/>
      <c r="E838" s="1"/>
      <c r="F838" s="1"/>
      <c r="G838" s="1"/>
      <c r="H838" s="3"/>
    </row>
    <row r="839" spans="2:8" s="10" customFormat="1" ht="15.6" customHeight="1" x14ac:dyDescent="0.25">
      <c r="B839" s="1"/>
      <c r="C839" s="1"/>
      <c r="D839" s="1"/>
      <c r="E839" s="1"/>
      <c r="F839" s="1"/>
      <c r="G839" s="1"/>
      <c r="H839" s="3"/>
    </row>
    <row r="840" spans="2:8" s="10" customFormat="1" ht="15.6" customHeight="1" x14ac:dyDescent="0.25">
      <c r="B840" s="1"/>
      <c r="C840" s="1"/>
      <c r="D840" s="1"/>
      <c r="E840" s="1"/>
      <c r="F840" s="1"/>
      <c r="G840" s="1"/>
      <c r="H840" s="3"/>
    </row>
    <row r="841" spans="2:8" s="10" customFormat="1" ht="15.6" customHeight="1" x14ac:dyDescent="0.25">
      <c r="B841" s="1"/>
      <c r="C841" s="1"/>
      <c r="D841" s="1"/>
      <c r="E841" s="1"/>
      <c r="F841" s="1"/>
      <c r="G841" s="1"/>
      <c r="H841" s="3"/>
    </row>
    <row r="842" spans="2:8" s="10" customFormat="1" ht="15.6" customHeight="1" x14ac:dyDescent="0.25">
      <c r="B842" s="1"/>
      <c r="C842" s="1"/>
      <c r="D842" s="1"/>
      <c r="E842" s="1"/>
      <c r="F842" s="1"/>
      <c r="G842" s="1"/>
      <c r="H842" s="3"/>
    </row>
    <row r="843" spans="2:8" s="10" customFormat="1" ht="15.6" customHeight="1" x14ac:dyDescent="0.25">
      <c r="B843" s="1"/>
      <c r="C843" s="1"/>
      <c r="D843" s="1"/>
      <c r="E843" s="1"/>
      <c r="F843" s="1"/>
      <c r="G843" s="1"/>
      <c r="H843" s="3"/>
    </row>
    <row r="844" spans="2:8" s="10" customFormat="1" ht="15.6" customHeight="1" x14ac:dyDescent="0.25">
      <c r="B844" s="1"/>
      <c r="C844" s="1"/>
      <c r="D844" s="1"/>
      <c r="E844" s="1"/>
      <c r="F844" s="1"/>
      <c r="G844" s="1"/>
      <c r="H844" s="3"/>
    </row>
    <row r="845" spans="2:8" s="10" customFormat="1" ht="15.6" customHeight="1" x14ac:dyDescent="0.25">
      <c r="B845" s="1"/>
      <c r="C845" s="1"/>
      <c r="D845" s="1"/>
      <c r="E845" s="1"/>
      <c r="F845" s="1"/>
      <c r="G845" s="1"/>
      <c r="H845" s="3"/>
    </row>
    <row r="846" spans="2:8" s="10" customFormat="1" ht="15.6" customHeight="1" x14ac:dyDescent="0.25">
      <c r="B846" s="1"/>
      <c r="C846" s="1"/>
      <c r="D846" s="1"/>
      <c r="E846" s="1"/>
      <c r="F846" s="1"/>
      <c r="G846" s="1"/>
      <c r="H846" s="3"/>
    </row>
    <row r="847" spans="2:8" s="10" customFormat="1" ht="15.6" customHeight="1" x14ac:dyDescent="0.25">
      <c r="B847" s="1"/>
      <c r="C847" s="1"/>
      <c r="D847" s="1"/>
      <c r="E847" s="1"/>
      <c r="F847" s="1"/>
      <c r="G847" s="1"/>
      <c r="H847" s="3"/>
    </row>
    <row r="848" spans="2:8" s="10" customFormat="1" ht="15.6" customHeight="1" x14ac:dyDescent="0.25">
      <c r="B848" s="1"/>
      <c r="C848" s="1"/>
      <c r="D848" s="1"/>
      <c r="E848" s="1"/>
      <c r="F848" s="1"/>
      <c r="G848" s="1"/>
      <c r="H848" s="3"/>
    </row>
    <row r="849" spans="2:8" s="10" customFormat="1" ht="15.6" customHeight="1" x14ac:dyDescent="0.25">
      <c r="B849" s="1"/>
      <c r="C849" s="1"/>
      <c r="D849" s="1"/>
      <c r="E849" s="1"/>
      <c r="F849" s="1"/>
      <c r="G849" s="1"/>
      <c r="H849" s="3"/>
    </row>
    <row r="850" spans="2:8" s="10" customFormat="1" ht="15.6" customHeight="1" x14ac:dyDescent="0.25">
      <c r="B850" s="1"/>
      <c r="C850" s="1"/>
      <c r="D850" s="1"/>
      <c r="E850" s="1"/>
      <c r="F850" s="1"/>
      <c r="G850" s="1"/>
      <c r="H850" s="3"/>
    </row>
    <row r="851" spans="2:8" s="10" customFormat="1" ht="15.6" customHeight="1" x14ac:dyDescent="0.25">
      <c r="B851" s="1"/>
      <c r="C851" s="1"/>
      <c r="D851" s="1"/>
      <c r="E851" s="1"/>
      <c r="F851" s="1"/>
      <c r="G851" s="1"/>
      <c r="H851" s="3"/>
    </row>
    <row r="852" spans="2:8" s="10" customFormat="1" ht="15.6" customHeight="1" x14ac:dyDescent="0.25">
      <c r="B852" s="1"/>
      <c r="C852" s="1"/>
      <c r="D852" s="1"/>
      <c r="E852" s="1"/>
      <c r="F852" s="1"/>
      <c r="G852" s="1"/>
      <c r="H852" s="3"/>
    </row>
    <row r="853" spans="2:8" s="10" customFormat="1" ht="15.6" customHeight="1" x14ac:dyDescent="0.25">
      <c r="B853" s="1"/>
      <c r="C853" s="1"/>
      <c r="D853" s="1"/>
      <c r="E853" s="1"/>
      <c r="F853" s="1"/>
      <c r="G853" s="1"/>
      <c r="H853" s="3"/>
    </row>
    <row r="854" spans="2:8" s="10" customFormat="1" ht="15.6" customHeight="1" x14ac:dyDescent="0.25">
      <c r="B854" s="1"/>
      <c r="C854" s="1"/>
      <c r="D854" s="1"/>
      <c r="E854" s="1"/>
      <c r="F854" s="1"/>
      <c r="G854" s="1"/>
      <c r="H854" s="3"/>
    </row>
    <row r="855" spans="2:8" s="10" customFormat="1" ht="15.6" customHeight="1" x14ac:dyDescent="0.25">
      <c r="B855" s="1"/>
      <c r="C855" s="1"/>
      <c r="D855" s="1"/>
      <c r="E855" s="1"/>
      <c r="F855" s="1"/>
      <c r="G855" s="1"/>
      <c r="H855" s="3"/>
    </row>
    <row r="856" spans="2:8" s="10" customFormat="1" ht="15.6" customHeight="1" x14ac:dyDescent="0.25">
      <c r="B856" s="1"/>
      <c r="C856" s="1"/>
      <c r="D856" s="1"/>
      <c r="E856" s="1"/>
      <c r="F856" s="1"/>
      <c r="G856" s="1"/>
      <c r="H856" s="3"/>
    </row>
    <row r="857" spans="2:8" s="10" customFormat="1" ht="15.6" customHeight="1" x14ac:dyDescent="0.25">
      <c r="B857" s="1"/>
      <c r="C857" s="1"/>
      <c r="D857" s="1"/>
      <c r="E857" s="1"/>
      <c r="F857" s="1"/>
      <c r="G857" s="1"/>
      <c r="H857" s="3"/>
    </row>
    <row r="858" spans="2:8" s="10" customFormat="1" ht="15.6" customHeight="1" x14ac:dyDescent="0.25">
      <c r="B858" s="1"/>
      <c r="C858" s="1"/>
      <c r="D858" s="1"/>
      <c r="E858" s="1"/>
      <c r="F858" s="1"/>
      <c r="G858" s="1"/>
      <c r="H858" s="3"/>
    </row>
    <row r="859" spans="2:8" s="10" customFormat="1" ht="15.6" customHeight="1" x14ac:dyDescent="0.25">
      <c r="B859" s="1"/>
      <c r="C859" s="1"/>
      <c r="D859" s="1"/>
      <c r="E859" s="1"/>
      <c r="F859" s="1"/>
      <c r="G859" s="1"/>
      <c r="H859" s="3"/>
    </row>
    <row r="860" spans="2:8" s="10" customFormat="1" ht="15.6" customHeight="1" x14ac:dyDescent="0.25">
      <c r="B860" s="1"/>
      <c r="C860" s="1"/>
      <c r="D860" s="1"/>
      <c r="E860" s="1"/>
      <c r="F860" s="1"/>
      <c r="G860" s="1"/>
      <c r="H860" s="3"/>
    </row>
    <row r="861" spans="2:8" s="10" customFormat="1" ht="15.6" customHeight="1" x14ac:dyDescent="0.25">
      <c r="B861" s="1"/>
      <c r="C861" s="1"/>
      <c r="D861" s="1"/>
      <c r="E861" s="1"/>
      <c r="F861" s="1"/>
      <c r="G861" s="1"/>
      <c r="H861" s="3"/>
    </row>
    <row r="862" spans="2:8" s="10" customFormat="1" ht="15.6" customHeight="1" x14ac:dyDescent="0.25">
      <c r="B862" s="1"/>
      <c r="C862" s="1"/>
      <c r="D862" s="1"/>
      <c r="E862" s="1"/>
      <c r="F862" s="1"/>
      <c r="G862" s="1"/>
      <c r="H862" s="3"/>
    </row>
    <row r="863" spans="2:8" s="10" customFormat="1" ht="15.6" customHeight="1" x14ac:dyDescent="0.25">
      <c r="B863" s="1"/>
      <c r="C863" s="1"/>
      <c r="D863" s="1"/>
      <c r="E863" s="1"/>
      <c r="F863" s="1"/>
      <c r="G863" s="1"/>
      <c r="H863" s="3"/>
    </row>
    <row r="864" spans="2:8" s="10" customFormat="1" ht="15.6" customHeight="1" x14ac:dyDescent="0.25">
      <c r="B864" s="1"/>
      <c r="C864" s="1"/>
      <c r="D864" s="1"/>
      <c r="E864" s="1"/>
      <c r="F864" s="1"/>
      <c r="G864" s="1"/>
      <c r="H864" s="3"/>
    </row>
    <row r="865" spans="2:8" s="10" customFormat="1" ht="15.6" customHeight="1" x14ac:dyDescent="0.25">
      <c r="B865" s="1"/>
      <c r="C865" s="1"/>
      <c r="D865" s="1"/>
      <c r="E865" s="1"/>
      <c r="F865" s="1"/>
      <c r="G865" s="1"/>
      <c r="H865" s="3"/>
    </row>
    <row r="866" spans="2:8" s="10" customFormat="1" ht="15.6" customHeight="1" x14ac:dyDescent="0.25">
      <c r="B866" s="1"/>
      <c r="C866" s="1"/>
      <c r="D866" s="1"/>
      <c r="E866" s="1"/>
      <c r="F866" s="1"/>
      <c r="G866" s="1"/>
      <c r="H866" s="3"/>
    </row>
    <row r="867" spans="2:8" s="10" customFormat="1" ht="15.6" customHeight="1" x14ac:dyDescent="0.25">
      <c r="B867" s="1"/>
      <c r="C867" s="1"/>
      <c r="D867" s="1"/>
      <c r="E867" s="1"/>
      <c r="F867" s="1"/>
      <c r="G867" s="1"/>
      <c r="H867" s="3"/>
    </row>
    <row r="868" spans="2:8" s="10" customFormat="1" ht="15.6" customHeight="1" x14ac:dyDescent="0.25">
      <c r="B868" s="1"/>
      <c r="C868" s="1"/>
      <c r="D868" s="1"/>
      <c r="E868" s="1"/>
      <c r="F868" s="1"/>
      <c r="G868" s="1"/>
      <c r="H868" s="3"/>
    </row>
    <row r="869" spans="2:8" s="10" customFormat="1" ht="15.6" customHeight="1" x14ac:dyDescent="0.25">
      <c r="B869" s="1"/>
      <c r="C869" s="1"/>
      <c r="D869" s="1"/>
      <c r="E869" s="1"/>
      <c r="F869" s="1"/>
      <c r="G869" s="1"/>
      <c r="H869" s="3"/>
    </row>
    <row r="870" spans="2:8" s="10" customFormat="1" ht="15.6" customHeight="1" x14ac:dyDescent="0.25">
      <c r="B870" s="1"/>
      <c r="C870" s="1"/>
      <c r="D870" s="1"/>
      <c r="E870" s="1"/>
      <c r="F870" s="1"/>
      <c r="G870" s="1"/>
      <c r="H870" s="3"/>
    </row>
    <row r="871" spans="2:8" s="10" customFormat="1" ht="15.6" customHeight="1" x14ac:dyDescent="0.25">
      <c r="B871" s="1"/>
      <c r="C871" s="1"/>
      <c r="D871" s="1"/>
      <c r="E871" s="1"/>
      <c r="F871" s="1"/>
      <c r="G871" s="1"/>
      <c r="H871" s="3"/>
    </row>
    <row r="872" spans="2:8" s="10" customFormat="1" ht="15.6" customHeight="1" x14ac:dyDescent="0.25">
      <c r="B872" s="1"/>
      <c r="C872" s="1"/>
      <c r="D872" s="1"/>
      <c r="E872" s="1"/>
      <c r="F872" s="1"/>
      <c r="G872" s="1"/>
      <c r="H872" s="3"/>
    </row>
    <row r="873" spans="2:8" s="10" customFormat="1" ht="15.6" customHeight="1" x14ac:dyDescent="0.25">
      <c r="B873" s="1"/>
      <c r="C873" s="1"/>
      <c r="D873" s="1"/>
      <c r="E873" s="1"/>
      <c r="F873" s="1"/>
      <c r="G873" s="1"/>
      <c r="H873" s="3"/>
    </row>
    <row r="874" spans="2:8" s="10" customFormat="1" ht="15.6" customHeight="1" x14ac:dyDescent="0.25">
      <c r="B874" s="1"/>
      <c r="C874" s="1"/>
      <c r="D874" s="1"/>
      <c r="E874" s="1"/>
      <c r="F874" s="1"/>
      <c r="G874" s="1"/>
      <c r="H874" s="3"/>
    </row>
    <row r="875" spans="2:8" s="10" customFormat="1" ht="15.6" customHeight="1" x14ac:dyDescent="0.25">
      <c r="B875" s="1"/>
      <c r="C875" s="1"/>
      <c r="D875" s="1"/>
      <c r="E875" s="1"/>
      <c r="F875" s="1"/>
      <c r="G875" s="1"/>
      <c r="H875" s="3"/>
    </row>
    <row r="876" spans="2:8" s="10" customFormat="1" ht="15.6" customHeight="1" x14ac:dyDescent="0.25">
      <c r="B876" s="1"/>
      <c r="C876" s="1"/>
      <c r="D876" s="1"/>
      <c r="E876" s="1"/>
      <c r="F876" s="1"/>
      <c r="G876" s="1"/>
      <c r="H876" s="3"/>
    </row>
    <row r="877" spans="2:8" s="10" customFormat="1" ht="15.6" customHeight="1" x14ac:dyDescent="0.25">
      <c r="B877" s="1"/>
      <c r="C877" s="1"/>
      <c r="D877" s="1"/>
      <c r="E877" s="1"/>
      <c r="F877" s="1"/>
      <c r="G877" s="1"/>
      <c r="H877" s="3"/>
    </row>
    <row r="878" spans="2:8" s="10" customFormat="1" ht="15.6" customHeight="1" x14ac:dyDescent="0.25">
      <c r="B878" s="1"/>
      <c r="C878" s="1"/>
      <c r="D878" s="1"/>
      <c r="E878" s="1"/>
      <c r="F878" s="1"/>
      <c r="G878" s="1"/>
      <c r="H878" s="3"/>
    </row>
    <row r="879" spans="2:8" s="10" customFormat="1" ht="15.6" customHeight="1" x14ac:dyDescent="0.25">
      <c r="B879" s="1"/>
      <c r="C879" s="1"/>
      <c r="D879" s="1"/>
      <c r="E879" s="1"/>
      <c r="F879" s="1"/>
      <c r="G879" s="1"/>
      <c r="H879" s="3"/>
    </row>
    <row r="880" spans="2:8" s="10" customFormat="1" ht="15.6" customHeight="1" x14ac:dyDescent="0.25">
      <c r="B880" s="1"/>
      <c r="C880" s="1"/>
      <c r="D880" s="1"/>
      <c r="E880" s="1"/>
      <c r="F880" s="1"/>
      <c r="G880" s="1"/>
      <c r="H880" s="3"/>
    </row>
    <row r="881" spans="2:8" s="10" customFormat="1" ht="15.6" customHeight="1" x14ac:dyDescent="0.25">
      <c r="B881" s="1"/>
      <c r="C881" s="1"/>
      <c r="D881" s="1"/>
      <c r="E881" s="1"/>
      <c r="F881" s="1"/>
      <c r="G881" s="1"/>
      <c r="H881" s="3"/>
    </row>
    <row r="882" spans="2:8" s="10" customFormat="1" ht="15.6" customHeight="1" x14ac:dyDescent="0.25">
      <c r="B882" s="1"/>
      <c r="C882" s="1"/>
      <c r="D882" s="1"/>
      <c r="E882" s="1"/>
      <c r="F882" s="1"/>
      <c r="G882" s="1"/>
      <c r="H882" s="3"/>
    </row>
    <row r="883" spans="2:8" s="10" customFormat="1" ht="15.6" customHeight="1" x14ac:dyDescent="0.25">
      <c r="B883" s="1"/>
      <c r="C883" s="1"/>
      <c r="D883" s="1"/>
      <c r="E883" s="1"/>
      <c r="F883" s="1"/>
      <c r="G883" s="1"/>
      <c r="H883" s="3"/>
    </row>
    <row r="884" spans="2:8" s="10" customFormat="1" ht="15.6" customHeight="1" x14ac:dyDescent="0.25">
      <c r="B884" s="1"/>
      <c r="C884" s="1"/>
      <c r="D884" s="1"/>
      <c r="E884" s="1"/>
      <c r="F884" s="1"/>
      <c r="G884" s="1"/>
      <c r="H884" s="3"/>
    </row>
    <row r="885" spans="2:8" s="10" customFormat="1" ht="15.6" customHeight="1" x14ac:dyDescent="0.25">
      <c r="B885" s="1"/>
      <c r="C885" s="1"/>
      <c r="D885" s="1"/>
      <c r="E885" s="1"/>
      <c r="F885" s="1"/>
      <c r="G885" s="1"/>
      <c r="H885" s="3"/>
    </row>
    <row r="886" spans="2:8" s="10" customFormat="1" ht="15.6" customHeight="1" x14ac:dyDescent="0.25">
      <c r="B886" s="1"/>
      <c r="C886" s="1"/>
      <c r="D886" s="1"/>
      <c r="E886" s="1"/>
      <c r="F886" s="1"/>
      <c r="G886" s="1"/>
      <c r="H886" s="3"/>
    </row>
    <row r="887" spans="2:8" s="10" customFormat="1" ht="15.6" customHeight="1" x14ac:dyDescent="0.25">
      <c r="B887" s="1"/>
      <c r="C887" s="1"/>
      <c r="D887" s="1"/>
      <c r="E887" s="1"/>
      <c r="F887" s="1"/>
      <c r="G887" s="1"/>
      <c r="H887" s="3"/>
    </row>
    <row r="888" spans="2:8" s="10" customFormat="1" ht="15.6" customHeight="1" x14ac:dyDescent="0.25">
      <c r="B888" s="1"/>
      <c r="C888" s="1"/>
      <c r="D888" s="1"/>
      <c r="E888" s="1"/>
      <c r="F888" s="1"/>
      <c r="G888" s="1"/>
      <c r="H888" s="3"/>
    </row>
    <row r="889" spans="2:8" s="10" customFormat="1" ht="15.6" customHeight="1" x14ac:dyDescent="0.25">
      <c r="B889" s="1"/>
      <c r="C889" s="1"/>
      <c r="D889" s="1"/>
      <c r="E889" s="1"/>
      <c r="F889" s="1"/>
      <c r="G889" s="1"/>
      <c r="H889" s="3"/>
    </row>
    <row r="890" spans="2:8" s="10" customFormat="1" ht="15.6" customHeight="1" x14ac:dyDescent="0.25">
      <c r="B890" s="1"/>
      <c r="C890" s="1"/>
      <c r="D890" s="1"/>
      <c r="E890" s="1"/>
      <c r="F890" s="1"/>
      <c r="G890" s="1"/>
      <c r="H890" s="3"/>
    </row>
    <row r="891" spans="2:8" s="10" customFormat="1" ht="15.6" customHeight="1" x14ac:dyDescent="0.25">
      <c r="B891" s="1"/>
      <c r="C891" s="1"/>
      <c r="D891" s="1"/>
      <c r="E891" s="1"/>
      <c r="F891" s="1"/>
      <c r="G891" s="1"/>
      <c r="H891" s="3"/>
    </row>
    <row r="892" spans="2:8" s="10" customFormat="1" ht="15.6" customHeight="1" x14ac:dyDescent="0.25">
      <c r="B892" s="1"/>
      <c r="C892" s="1"/>
      <c r="D892" s="1"/>
      <c r="E892" s="1"/>
      <c r="F892" s="1"/>
      <c r="G892" s="1"/>
      <c r="H892" s="3"/>
    </row>
    <row r="893" spans="2:8" s="10" customFormat="1" ht="15.6" customHeight="1" x14ac:dyDescent="0.25">
      <c r="B893" s="1"/>
      <c r="C893" s="1"/>
      <c r="D893" s="1"/>
      <c r="E893" s="1"/>
      <c r="F893" s="1"/>
      <c r="G893" s="1"/>
      <c r="H893" s="3"/>
    </row>
    <row r="894" spans="2:8" s="10" customFormat="1" ht="15.6" customHeight="1" x14ac:dyDescent="0.25">
      <c r="B894" s="1"/>
      <c r="C894" s="1"/>
      <c r="D894" s="1"/>
      <c r="E894" s="1"/>
      <c r="F894" s="1"/>
      <c r="G894" s="1"/>
      <c r="H894" s="3"/>
    </row>
    <row r="895" spans="2:8" s="10" customFormat="1" ht="15.6" customHeight="1" x14ac:dyDescent="0.25">
      <c r="B895" s="1"/>
      <c r="C895" s="1"/>
      <c r="D895" s="1"/>
      <c r="E895" s="1"/>
      <c r="F895" s="1"/>
      <c r="G895" s="1"/>
      <c r="H895" s="3"/>
    </row>
    <row r="896" spans="2:8" s="10" customFormat="1" ht="15.6" customHeight="1" x14ac:dyDescent="0.25">
      <c r="B896" s="1"/>
      <c r="C896" s="1"/>
      <c r="D896" s="1"/>
      <c r="E896" s="1"/>
      <c r="F896" s="1"/>
      <c r="G896" s="1"/>
      <c r="H896" s="3"/>
    </row>
    <row r="897" spans="2:8" s="10" customFormat="1" ht="15.6" customHeight="1" x14ac:dyDescent="0.25">
      <c r="B897" s="1"/>
      <c r="C897" s="1"/>
      <c r="D897" s="1"/>
      <c r="E897" s="1"/>
      <c r="F897" s="1"/>
      <c r="G897" s="1"/>
      <c r="H897" s="3"/>
    </row>
    <row r="898" spans="2:8" s="10" customFormat="1" ht="15.6" customHeight="1" x14ac:dyDescent="0.25">
      <c r="B898" s="1"/>
      <c r="C898" s="1"/>
      <c r="D898" s="1"/>
      <c r="E898" s="1"/>
      <c r="F898" s="1"/>
      <c r="G898" s="1"/>
      <c r="H898" s="3"/>
    </row>
    <row r="899" spans="2:8" s="10" customFormat="1" ht="15.6" customHeight="1" x14ac:dyDescent="0.25">
      <c r="B899" s="1"/>
      <c r="C899" s="1"/>
      <c r="D899" s="1"/>
      <c r="E899" s="1"/>
      <c r="F899" s="1"/>
      <c r="G899" s="1"/>
      <c r="H899" s="3"/>
    </row>
    <row r="900" spans="2:8" s="10" customFormat="1" ht="15.6" customHeight="1" x14ac:dyDescent="0.25">
      <c r="B900" s="1"/>
      <c r="C900" s="1"/>
      <c r="D900" s="1"/>
      <c r="E900" s="1"/>
      <c r="F900" s="1"/>
      <c r="G900" s="1"/>
      <c r="H900" s="3"/>
    </row>
    <row r="901" spans="2:8" s="10" customFormat="1" ht="15.6" customHeight="1" x14ac:dyDescent="0.25">
      <c r="B901" s="1"/>
      <c r="C901" s="1"/>
      <c r="D901" s="1"/>
      <c r="E901" s="1"/>
      <c r="F901" s="1"/>
      <c r="G901" s="1"/>
      <c r="H901" s="3"/>
    </row>
    <row r="902" spans="2:8" s="10" customFormat="1" ht="15.6" customHeight="1" x14ac:dyDescent="0.25">
      <c r="B902" s="1"/>
      <c r="C902" s="1"/>
      <c r="D902" s="1"/>
      <c r="E902" s="1"/>
      <c r="F902" s="1"/>
      <c r="G902" s="1"/>
      <c r="H902" s="3"/>
    </row>
    <row r="903" spans="2:8" s="10" customFormat="1" ht="15.6" customHeight="1" x14ac:dyDescent="0.25">
      <c r="B903" s="1"/>
      <c r="C903" s="1"/>
      <c r="D903" s="1"/>
      <c r="E903" s="1"/>
      <c r="F903" s="1"/>
      <c r="G903" s="1"/>
      <c r="H903" s="3"/>
    </row>
    <row r="904" spans="2:8" s="10" customFormat="1" ht="15.6" customHeight="1" x14ac:dyDescent="0.25">
      <c r="B904" s="1"/>
      <c r="C904" s="1"/>
      <c r="D904" s="1"/>
      <c r="E904" s="1"/>
      <c r="F904" s="1"/>
      <c r="G904" s="1"/>
      <c r="H904" s="3"/>
    </row>
    <row r="905" spans="2:8" s="10" customFormat="1" ht="15.6" customHeight="1" x14ac:dyDescent="0.25">
      <c r="B905" s="1"/>
      <c r="C905" s="1"/>
      <c r="D905" s="1"/>
      <c r="E905" s="1"/>
      <c r="F905" s="1"/>
      <c r="G905" s="1"/>
      <c r="H905" s="3"/>
    </row>
    <row r="906" spans="2:8" s="10" customFormat="1" ht="15.6" customHeight="1" x14ac:dyDescent="0.25">
      <c r="B906" s="1"/>
      <c r="C906" s="1"/>
      <c r="D906" s="1"/>
      <c r="E906" s="1"/>
      <c r="F906" s="1"/>
      <c r="G906" s="1"/>
      <c r="H906" s="3"/>
    </row>
    <row r="907" spans="2:8" s="10" customFormat="1" ht="15.6" customHeight="1" x14ac:dyDescent="0.25">
      <c r="B907" s="1"/>
      <c r="C907" s="1"/>
      <c r="D907" s="1"/>
      <c r="E907" s="1"/>
      <c r="F907" s="1"/>
      <c r="G907" s="1"/>
      <c r="H907" s="3"/>
    </row>
    <row r="908" spans="2:8" s="10" customFormat="1" ht="15.6" customHeight="1" x14ac:dyDescent="0.25">
      <c r="B908" s="1"/>
      <c r="C908" s="1"/>
      <c r="D908" s="1"/>
      <c r="E908" s="1"/>
      <c r="F908" s="1"/>
      <c r="G908" s="1"/>
      <c r="H908" s="3"/>
    </row>
    <row r="909" spans="2:8" s="10" customFormat="1" ht="15.6" customHeight="1" x14ac:dyDescent="0.25">
      <c r="B909" s="1"/>
      <c r="C909" s="1"/>
      <c r="D909" s="1"/>
      <c r="E909" s="1"/>
      <c r="F909" s="1"/>
      <c r="G909" s="1"/>
      <c r="H909" s="3"/>
    </row>
    <row r="910" spans="2:8" s="10" customFormat="1" ht="15.6" customHeight="1" x14ac:dyDescent="0.25">
      <c r="B910" s="1"/>
      <c r="C910" s="1"/>
      <c r="D910" s="1"/>
      <c r="E910" s="1"/>
      <c r="F910" s="1"/>
      <c r="G910" s="1"/>
      <c r="H910" s="3"/>
    </row>
    <row r="911" spans="2:8" s="10" customFormat="1" ht="15.6" customHeight="1" x14ac:dyDescent="0.25">
      <c r="B911" s="1"/>
      <c r="C911" s="1"/>
      <c r="D911" s="1"/>
      <c r="E911" s="1"/>
      <c r="F911" s="1"/>
      <c r="G911" s="1"/>
      <c r="H911" s="3"/>
    </row>
    <row r="912" spans="2:8" s="10" customFormat="1" ht="15.6" customHeight="1" x14ac:dyDescent="0.25">
      <c r="B912" s="1"/>
      <c r="C912" s="1"/>
      <c r="D912" s="1"/>
      <c r="E912" s="1"/>
      <c r="F912" s="1"/>
      <c r="G912" s="1"/>
      <c r="H912" s="3"/>
    </row>
    <row r="913" spans="2:8" s="10" customFormat="1" ht="15.6" customHeight="1" x14ac:dyDescent="0.25">
      <c r="B913" s="1"/>
      <c r="C913" s="1"/>
      <c r="D913" s="1"/>
      <c r="E913" s="1"/>
      <c r="F913" s="1"/>
      <c r="G913" s="1"/>
      <c r="H913" s="3"/>
    </row>
    <row r="914" spans="2:8" s="10" customFormat="1" ht="15.6" customHeight="1" x14ac:dyDescent="0.25">
      <c r="B914" s="1"/>
      <c r="C914" s="1"/>
      <c r="D914" s="1"/>
      <c r="E914" s="1"/>
      <c r="F914" s="1"/>
      <c r="G914" s="1"/>
      <c r="H914" s="3"/>
    </row>
    <row r="915" spans="2:8" s="10" customFormat="1" ht="15.6" customHeight="1" x14ac:dyDescent="0.25">
      <c r="B915" s="1"/>
      <c r="C915" s="1"/>
      <c r="D915" s="1"/>
      <c r="E915" s="1"/>
      <c r="F915" s="1"/>
      <c r="G915" s="1"/>
      <c r="H915" s="3"/>
    </row>
    <row r="916" spans="2:8" s="10" customFormat="1" ht="15.6" customHeight="1" x14ac:dyDescent="0.25">
      <c r="B916" s="1"/>
      <c r="C916" s="1"/>
      <c r="D916" s="1"/>
      <c r="E916" s="1"/>
      <c r="F916" s="1"/>
      <c r="G916" s="1"/>
      <c r="H916" s="3"/>
    </row>
    <row r="917" spans="2:8" s="10" customFormat="1" ht="15.6" customHeight="1" x14ac:dyDescent="0.25">
      <c r="B917" s="1"/>
      <c r="C917" s="1"/>
      <c r="D917" s="1"/>
      <c r="E917" s="1"/>
      <c r="F917" s="1"/>
      <c r="G917" s="1"/>
      <c r="H917" s="3"/>
    </row>
    <row r="918" spans="2:8" s="10" customFormat="1" ht="15.6" customHeight="1" x14ac:dyDescent="0.25">
      <c r="B918" s="1"/>
      <c r="C918" s="1"/>
      <c r="D918" s="1"/>
      <c r="E918" s="1"/>
      <c r="F918" s="1"/>
      <c r="G918" s="1"/>
      <c r="H918" s="3"/>
    </row>
    <row r="919" spans="2:8" s="10" customFormat="1" ht="15.6" customHeight="1" x14ac:dyDescent="0.25">
      <c r="B919" s="1"/>
      <c r="C919" s="1"/>
      <c r="D919" s="1"/>
      <c r="E919" s="1"/>
      <c r="F919" s="1"/>
      <c r="G919" s="1"/>
      <c r="H919" s="3"/>
    </row>
    <row r="920" spans="2:8" s="10" customFormat="1" ht="15.6" customHeight="1" x14ac:dyDescent="0.25">
      <c r="B920" s="1"/>
      <c r="C920" s="1"/>
      <c r="D920" s="1"/>
      <c r="E920" s="1"/>
      <c r="F920" s="1"/>
      <c r="G920" s="1"/>
      <c r="H920" s="3"/>
    </row>
    <row r="921" spans="2:8" s="10" customFormat="1" ht="15.6" customHeight="1" x14ac:dyDescent="0.25">
      <c r="B921" s="1"/>
      <c r="C921" s="1"/>
      <c r="D921" s="1"/>
      <c r="E921" s="1"/>
      <c r="F921" s="1"/>
      <c r="G921" s="1"/>
      <c r="H921" s="3"/>
    </row>
    <row r="922" spans="2:8" s="10" customFormat="1" ht="15.6" customHeight="1" x14ac:dyDescent="0.25">
      <c r="B922" s="1"/>
      <c r="C922" s="1"/>
      <c r="D922" s="1"/>
      <c r="E922" s="1"/>
      <c r="F922" s="1"/>
      <c r="G922" s="1"/>
      <c r="H922" s="3"/>
    </row>
    <row r="923" spans="2:8" s="10" customFormat="1" ht="15.6" customHeight="1" x14ac:dyDescent="0.25">
      <c r="B923" s="1"/>
      <c r="C923" s="1"/>
      <c r="D923" s="1"/>
      <c r="E923" s="1"/>
      <c r="F923" s="1"/>
      <c r="G923" s="1"/>
      <c r="H923" s="3"/>
    </row>
    <row r="924" spans="2:8" s="10" customFormat="1" ht="15.6" customHeight="1" x14ac:dyDescent="0.25">
      <c r="B924" s="1"/>
      <c r="C924" s="1"/>
      <c r="D924" s="1"/>
      <c r="E924" s="1"/>
      <c r="F924" s="1"/>
      <c r="G924" s="1"/>
      <c r="H924" s="3"/>
    </row>
    <row r="925" spans="2:8" s="10" customFormat="1" ht="15.6" customHeight="1" x14ac:dyDescent="0.25">
      <c r="B925" s="1"/>
      <c r="C925" s="1"/>
      <c r="D925" s="1"/>
      <c r="E925" s="1"/>
      <c r="F925" s="1"/>
      <c r="G925" s="1"/>
      <c r="H925" s="3"/>
    </row>
    <row r="926" spans="2:8" s="10" customFormat="1" ht="15.6" customHeight="1" x14ac:dyDescent="0.25">
      <c r="B926" s="1"/>
      <c r="C926" s="1"/>
      <c r="D926" s="1"/>
      <c r="E926" s="1"/>
      <c r="F926" s="1"/>
      <c r="G926" s="1"/>
      <c r="H926" s="3"/>
    </row>
    <row r="927" spans="2:8" s="10" customFormat="1" ht="15.6" customHeight="1" x14ac:dyDescent="0.25">
      <c r="B927" s="1"/>
      <c r="C927" s="1"/>
      <c r="D927" s="1"/>
      <c r="E927" s="1"/>
      <c r="F927" s="1"/>
      <c r="G927" s="1"/>
      <c r="H927" s="3"/>
    </row>
    <row r="928" spans="2:8" s="10" customFormat="1" ht="15.6" customHeight="1" x14ac:dyDescent="0.25">
      <c r="B928" s="1"/>
      <c r="C928" s="1"/>
      <c r="D928" s="1"/>
      <c r="E928" s="1"/>
      <c r="F928" s="1"/>
      <c r="G928" s="1"/>
      <c r="H928" s="3"/>
    </row>
    <row r="929" spans="2:8" s="10" customFormat="1" ht="15.6" customHeight="1" x14ac:dyDescent="0.25">
      <c r="B929" s="1"/>
      <c r="C929" s="1"/>
      <c r="D929" s="1"/>
      <c r="E929" s="1"/>
      <c r="F929" s="1"/>
      <c r="G929" s="1"/>
      <c r="H929" s="3"/>
    </row>
    <row r="930" spans="2:8" s="10" customFormat="1" ht="15.6" customHeight="1" x14ac:dyDescent="0.25">
      <c r="B930" s="1"/>
      <c r="C930" s="1"/>
      <c r="D930" s="1"/>
      <c r="E930" s="1"/>
      <c r="F930" s="1"/>
      <c r="G930" s="1"/>
      <c r="H930" s="3"/>
    </row>
    <row r="931" spans="2:8" s="10" customFormat="1" ht="15.6" customHeight="1" x14ac:dyDescent="0.25">
      <c r="B931" s="1"/>
      <c r="C931" s="1"/>
      <c r="D931" s="1"/>
      <c r="E931" s="1"/>
      <c r="F931" s="1"/>
      <c r="G931" s="1"/>
      <c r="H931" s="3"/>
    </row>
    <row r="932" spans="2:8" s="10" customFormat="1" ht="15.6" customHeight="1" x14ac:dyDescent="0.25">
      <c r="B932" s="1"/>
      <c r="C932" s="1"/>
      <c r="D932" s="1"/>
      <c r="E932" s="1"/>
      <c r="F932" s="1"/>
      <c r="G932" s="1"/>
      <c r="H932" s="3"/>
    </row>
    <row r="933" spans="2:8" s="10" customFormat="1" ht="15.6" customHeight="1" x14ac:dyDescent="0.25">
      <c r="B933" s="1"/>
      <c r="C933" s="1"/>
      <c r="D933" s="1"/>
      <c r="E933" s="1"/>
      <c r="F933" s="1"/>
      <c r="G933" s="1"/>
      <c r="H933" s="3"/>
    </row>
    <row r="934" spans="2:8" s="10" customFormat="1" ht="15.6" customHeight="1" x14ac:dyDescent="0.25">
      <c r="B934" s="1"/>
      <c r="C934" s="1"/>
      <c r="D934" s="1"/>
      <c r="E934" s="1"/>
      <c r="F934" s="1"/>
      <c r="G934" s="1"/>
      <c r="H934" s="3"/>
    </row>
    <row r="935" spans="2:8" s="10" customFormat="1" ht="15.6" customHeight="1" x14ac:dyDescent="0.25">
      <c r="B935" s="1"/>
      <c r="C935" s="1"/>
      <c r="D935" s="1"/>
      <c r="E935" s="1"/>
      <c r="F935" s="1"/>
      <c r="G935" s="1"/>
      <c r="H935" s="3"/>
    </row>
    <row r="936" spans="2:8" s="10" customFormat="1" ht="15.6" customHeight="1" x14ac:dyDescent="0.25">
      <c r="B936" s="1"/>
      <c r="C936" s="1"/>
      <c r="D936" s="1"/>
      <c r="E936" s="1"/>
      <c r="F936" s="1"/>
      <c r="G936" s="1"/>
      <c r="H936" s="3"/>
    </row>
    <row r="937" spans="2:8" s="10" customFormat="1" ht="15.6" customHeight="1" x14ac:dyDescent="0.25">
      <c r="B937" s="1"/>
      <c r="C937" s="1"/>
      <c r="D937" s="1"/>
      <c r="E937" s="1"/>
      <c r="F937" s="1"/>
      <c r="G937" s="1"/>
      <c r="H937" s="3"/>
    </row>
    <row r="938" spans="2:8" s="10" customFormat="1" ht="15.6" customHeight="1" x14ac:dyDescent="0.25">
      <c r="B938" s="1"/>
      <c r="C938" s="1"/>
      <c r="D938" s="1"/>
      <c r="E938" s="1"/>
      <c r="F938" s="1"/>
      <c r="G938" s="1"/>
      <c r="H938" s="3"/>
    </row>
    <row r="939" spans="2:8" s="10" customFormat="1" ht="15.6" customHeight="1" x14ac:dyDescent="0.25">
      <c r="B939" s="1"/>
      <c r="C939" s="1"/>
      <c r="D939" s="1"/>
      <c r="E939" s="1"/>
      <c r="F939" s="1"/>
      <c r="G939" s="1"/>
      <c r="H939" s="3"/>
    </row>
    <row r="940" spans="2:8" s="10" customFormat="1" ht="15.6" customHeight="1" x14ac:dyDescent="0.25">
      <c r="B940" s="1"/>
      <c r="C940" s="1"/>
      <c r="D940" s="1"/>
      <c r="E940" s="1"/>
      <c r="F940" s="1"/>
      <c r="G940" s="1"/>
      <c r="H940" s="3"/>
    </row>
    <row r="941" spans="2:8" s="10" customFormat="1" ht="15.6" customHeight="1" x14ac:dyDescent="0.25">
      <c r="B941" s="1"/>
      <c r="C941" s="1"/>
      <c r="D941" s="1"/>
      <c r="E941" s="1"/>
      <c r="F941" s="1"/>
      <c r="G941" s="1"/>
      <c r="H941" s="3"/>
    </row>
    <row r="942" spans="2:8" s="10" customFormat="1" ht="15.6" customHeight="1" x14ac:dyDescent="0.25">
      <c r="B942" s="1"/>
      <c r="C942" s="1"/>
      <c r="D942" s="1"/>
      <c r="E942" s="1"/>
      <c r="F942" s="1"/>
      <c r="G942" s="1"/>
      <c r="H942" s="3"/>
    </row>
    <row r="943" spans="2:8" s="10" customFormat="1" ht="15.6" customHeight="1" x14ac:dyDescent="0.25">
      <c r="B943" s="1"/>
      <c r="C943" s="1"/>
      <c r="D943" s="1"/>
      <c r="E943" s="1"/>
      <c r="F943" s="1"/>
      <c r="G943" s="1"/>
      <c r="H943" s="3"/>
    </row>
    <row r="944" spans="2:8" s="10" customFormat="1" ht="15.6" customHeight="1" x14ac:dyDescent="0.25">
      <c r="B944" s="1"/>
      <c r="C944" s="1"/>
      <c r="D944" s="1"/>
      <c r="E944" s="1"/>
      <c r="F944" s="1"/>
      <c r="G944" s="1"/>
      <c r="H944" s="3"/>
    </row>
    <row r="945" spans="2:8" s="10" customFormat="1" ht="15.6" customHeight="1" x14ac:dyDescent="0.25">
      <c r="B945" s="1"/>
      <c r="C945" s="1"/>
      <c r="D945" s="1"/>
      <c r="E945" s="1"/>
      <c r="F945" s="1"/>
      <c r="G945" s="1"/>
      <c r="H945" s="3"/>
    </row>
    <row r="946" spans="2:8" s="10" customFormat="1" ht="15.6" customHeight="1" x14ac:dyDescent="0.25">
      <c r="B946" s="1"/>
      <c r="C946" s="1"/>
      <c r="D946" s="1"/>
      <c r="E946" s="1"/>
      <c r="F946" s="1"/>
      <c r="G946" s="1"/>
      <c r="H946" s="3"/>
    </row>
    <row r="947" spans="2:8" s="10" customFormat="1" ht="15.6" customHeight="1" x14ac:dyDescent="0.25">
      <c r="B947" s="1"/>
      <c r="C947" s="1"/>
      <c r="D947" s="1"/>
      <c r="E947" s="1"/>
      <c r="F947" s="1"/>
      <c r="G947" s="1"/>
      <c r="H947" s="3"/>
    </row>
    <row r="948" spans="2:8" s="10" customFormat="1" ht="15.6" customHeight="1" x14ac:dyDescent="0.25">
      <c r="B948" s="1"/>
      <c r="C948" s="1"/>
      <c r="D948" s="1"/>
      <c r="E948" s="1"/>
      <c r="F948" s="1"/>
      <c r="G948" s="1"/>
      <c r="H948" s="3"/>
    </row>
    <row r="949" spans="2:8" s="10" customFormat="1" ht="15.6" customHeight="1" x14ac:dyDescent="0.25">
      <c r="B949" s="1"/>
      <c r="C949" s="1"/>
      <c r="D949" s="1"/>
      <c r="E949" s="1"/>
      <c r="F949" s="1"/>
      <c r="G949" s="1"/>
      <c r="H949" s="3"/>
    </row>
    <row r="950" spans="2:8" s="10" customFormat="1" ht="15.6" customHeight="1" x14ac:dyDescent="0.25">
      <c r="B950" s="1"/>
      <c r="C950" s="1"/>
      <c r="D950" s="1"/>
      <c r="E950" s="1"/>
      <c r="F950" s="1"/>
      <c r="G950" s="1"/>
      <c r="H950" s="3"/>
    </row>
    <row r="951" spans="2:8" s="10" customFormat="1" ht="15.6" customHeight="1" x14ac:dyDescent="0.25">
      <c r="B951" s="1"/>
      <c r="C951" s="1"/>
      <c r="D951" s="1"/>
      <c r="E951" s="1"/>
      <c r="F951" s="1"/>
      <c r="G951" s="1"/>
      <c r="H951" s="3"/>
    </row>
    <row r="952" spans="2:8" s="10" customFormat="1" ht="15.6" customHeight="1" x14ac:dyDescent="0.25">
      <c r="B952" s="1"/>
      <c r="C952" s="1"/>
      <c r="D952" s="1"/>
      <c r="E952" s="1"/>
      <c r="F952" s="1"/>
      <c r="G952" s="1"/>
      <c r="H952" s="3"/>
    </row>
    <row r="953" spans="2:8" s="10" customFormat="1" ht="15.6" customHeight="1" x14ac:dyDescent="0.25">
      <c r="B953" s="1"/>
      <c r="C953" s="1"/>
      <c r="D953" s="1"/>
      <c r="E953" s="1"/>
      <c r="F953" s="1"/>
      <c r="G953" s="1"/>
      <c r="H953" s="3"/>
    </row>
    <row r="954" spans="2:8" s="10" customFormat="1" ht="15.6" customHeight="1" x14ac:dyDescent="0.25">
      <c r="B954" s="1"/>
      <c r="C954" s="1"/>
      <c r="D954" s="1"/>
      <c r="E954" s="1"/>
      <c r="F954" s="1"/>
      <c r="G954" s="1"/>
      <c r="H954" s="3"/>
    </row>
    <row r="955" spans="2:8" s="10" customFormat="1" ht="15.6" customHeight="1" x14ac:dyDescent="0.25">
      <c r="B955" s="1"/>
      <c r="C955" s="1"/>
      <c r="D955" s="1"/>
      <c r="E955" s="1"/>
      <c r="F955" s="1"/>
      <c r="G955" s="1"/>
      <c r="H955" s="3"/>
    </row>
    <row r="956" spans="2:8" s="10" customFormat="1" ht="15.6" customHeight="1" x14ac:dyDescent="0.25">
      <c r="B956" s="1"/>
      <c r="C956" s="1"/>
      <c r="D956" s="1"/>
      <c r="E956" s="1"/>
      <c r="F956" s="1"/>
      <c r="G956" s="1"/>
      <c r="H956" s="3"/>
    </row>
    <row r="957" spans="2:8" s="10" customFormat="1" ht="15.6" customHeight="1" x14ac:dyDescent="0.25">
      <c r="B957" s="1"/>
      <c r="C957" s="1"/>
      <c r="D957" s="1"/>
      <c r="E957" s="1"/>
      <c r="F957" s="1"/>
      <c r="G957" s="1"/>
      <c r="H957" s="3"/>
    </row>
    <row r="958" spans="2:8" s="10" customFormat="1" ht="15.6" customHeight="1" x14ac:dyDescent="0.25">
      <c r="B958" s="1"/>
      <c r="C958" s="1"/>
      <c r="D958" s="1"/>
      <c r="E958" s="1"/>
      <c r="F958" s="1"/>
      <c r="G958" s="1"/>
      <c r="H958" s="3"/>
    </row>
    <row r="959" spans="2:8" s="10" customFormat="1" ht="15.6" customHeight="1" x14ac:dyDescent="0.25">
      <c r="B959" s="1"/>
      <c r="C959" s="1"/>
      <c r="D959" s="1"/>
      <c r="E959" s="1"/>
      <c r="F959" s="1"/>
      <c r="G959" s="1"/>
      <c r="H959" s="3"/>
    </row>
    <row r="960" spans="2:8" s="10" customFormat="1" ht="15.6" customHeight="1" x14ac:dyDescent="0.25">
      <c r="B960" s="1"/>
      <c r="C960" s="1"/>
      <c r="D960" s="1"/>
      <c r="E960" s="1"/>
      <c r="F960" s="1"/>
      <c r="G960" s="1"/>
      <c r="H960" s="3"/>
    </row>
    <row r="961" spans="2:8" s="10" customFormat="1" ht="15.6" customHeight="1" x14ac:dyDescent="0.25">
      <c r="B961" s="1"/>
      <c r="C961" s="1"/>
      <c r="D961" s="1"/>
      <c r="E961" s="1"/>
      <c r="F961" s="1"/>
      <c r="G961" s="1"/>
      <c r="H961" s="3"/>
    </row>
    <row r="962" spans="2:8" s="10" customFormat="1" ht="15.6" customHeight="1" x14ac:dyDescent="0.25">
      <c r="B962" s="1"/>
      <c r="C962" s="1"/>
      <c r="D962" s="1"/>
      <c r="E962" s="1"/>
      <c r="F962" s="1"/>
      <c r="G962" s="1"/>
      <c r="H962" s="3"/>
    </row>
    <row r="963" spans="2:8" s="10" customFormat="1" ht="15.6" customHeight="1" x14ac:dyDescent="0.25">
      <c r="B963" s="1"/>
      <c r="C963" s="1"/>
      <c r="D963" s="1"/>
      <c r="E963" s="1"/>
      <c r="F963" s="1"/>
      <c r="G963" s="1"/>
      <c r="H963" s="3"/>
    </row>
    <row r="964" spans="2:8" s="10" customFormat="1" ht="15.6" customHeight="1" x14ac:dyDescent="0.25">
      <c r="B964" s="1"/>
      <c r="C964" s="1"/>
      <c r="D964" s="1"/>
      <c r="E964" s="1"/>
      <c r="F964" s="1"/>
      <c r="G964" s="1"/>
      <c r="H964" s="3"/>
    </row>
    <row r="965" spans="2:8" s="10" customFormat="1" ht="15.6" customHeight="1" x14ac:dyDescent="0.25">
      <c r="B965" s="1"/>
      <c r="C965" s="1"/>
      <c r="D965" s="1"/>
      <c r="E965" s="1"/>
      <c r="F965" s="1"/>
      <c r="G965" s="1"/>
      <c r="H965" s="3"/>
    </row>
    <row r="966" spans="2:8" s="10" customFormat="1" ht="15.6" customHeight="1" x14ac:dyDescent="0.25">
      <c r="B966" s="1"/>
      <c r="C966" s="1"/>
      <c r="D966" s="1"/>
      <c r="E966" s="1"/>
      <c r="F966" s="1"/>
      <c r="G966" s="1"/>
      <c r="H966" s="3"/>
    </row>
    <row r="967" spans="2:8" s="10" customFormat="1" ht="15.6" customHeight="1" x14ac:dyDescent="0.25">
      <c r="B967" s="1"/>
      <c r="C967" s="1"/>
      <c r="D967" s="1"/>
      <c r="E967" s="1"/>
      <c r="F967" s="1"/>
      <c r="G967" s="1"/>
      <c r="H967" s="3"/>
    </row>
    <row r="968" spans="2:8" s="10" customFormat="1" ht="15.6" customHeight="1" x14ac:dyDescent="0.25">
      <c r="B968" s="1"/>
      <c r="C968" s="1"/>
      <c r="D968" s="1"/>
      <c r="E968" s="1"/>
      <c r="F968" s="1"/>
      <c r="G968" s="1"/>
      <c r="H968" s="3"/>
    </row>
    <row r="969" spans="2:8" s="10" customFormat="1" ht="15.6" customHeight="1" x14ac:dyDescent="0.25">
      <c r="B969" s="1"/>
      <c r="C969" s="1"/>
      <c r="D969" s="1"/>
      <c r="E969" s="1"/>
      <c r="F969" s="1"/>
      <c r="G969" s="1"/>
      <c r="H969" s="3"/>
    </row>
    <row r="970" spans="2:8" s="10" customFormat="1" ht="15.6" customHeight="1" x14ac:dyDescent="0.25">
      <c r="B970" s="1"/>
      <c r="C970" s="1"/>
      <c r="D970" s="1"/>
      <c r="E970" s="1"/>
      <c r="F970" s="1"/>
      <c r="G970" s="1"/>
      <c r="H970" s="3"/>
    </row>
    <row r="971" spans="2:8" s="10" customFormat="1" ht="15.6" customHeight="1" x14ac:dyDescent="0.25">
      <c r="B971" s="1"/>
      <c r="C971" s="1"/>
      <c r="D971" s="1"/>
      <c r="E971" s="1"/>
      <c r="F971" s="1"/>
      <c r="G971" s="1"/>
      <c r="H971" s="3"/>
    </row>
    <row r="972" spans="2:8" s="10" customFormat="1" ht="15.6" customHeight="1" x14ac:dyDescent="0.25">
      <c r="B972" s="1"/>
      <c r="C972" s="1"/>
      <c r="D972" s="1"/>
      <c r="E972" s="1"/>
      <c r="F972" s="1"/>
      <c r="G972" s="1"/>
      <c r="H972" s="3"/>
    </row>
    <row r="973" spans="2:8" s="10" customFormat="1" ht="15.6" customHeight="1" x14ac:dyDescent="0.25">
      <c r="B973" s="1"/>
      <c r="C973" s="1"/>
      <c r="D973" s="1"/>
      <c r="E973" s="1"/>
      <c r="F973" s="1"/>
      <c r="G973" s="1"/>
      <c r="H973" s="3"/>
    </row>
    <row r="974" spans="2:8" s="10" customFormat="1" ht="15.6" customHeight="1" x14ac:dyDescent="0.25">
      <c r="B974" s="1"/>
      <c r="C974" s="1"/>
      <c r="D974" s="1"/>
      <c r="E974" s="1"/>
      <c r="F974" s="1"/>
      <c r="G974" s="1"/>
      <c r="H974" s="3"/>
    </row>
    <row r="975" spans="2:8" s="10" customFormat="1" ht="15.6" customHeight="1" x14ac:dyDescent="0.25">
      <c r="B975" s="1"/>
      <c r="C975" s="1"/>
      <c r="D975" s="1"/>
      <c r="E975" s="1"/>
      <c r="F975" s="1"/>
      <c r="G975" s="1"/>
      <c r="H975" s="3"/>
    </row>
    <row r="976" spans="2:8" s="10" customFormat="1" ht="15.6" customHeight="1" x14ac:dyDescent="0.25">
      <c r="B976" s="1"/>
      <c r="C976" s="1"/>
      <c r="D976" s="1"/>
      <c r="E976" s="1"/>
      <c r="F976" s="1"/>
      <c r="G976" s="1"/>
      <c r="H976" s="3"/>
    </row>
    <row r="977" spans="2:8" s="10" customFormat="1" ht="15.6" customHeight="1" x14ac:dyDescent="0.25">
      <c r="B977" s="1"/>
      <c r="C977" s="1"/>
      <c r="D977" s="1"/>
      <c r="E977" s="1"/>
      <c r="F977" s="1"/>
      <c r="G977" s="1"/>
      <c r="H977" s="3"/>
    </row>
    <row r="978" spans="2:8" s="10" customFormat="1" ht="15.6" customHeight="1" x14ac:dyDescent="0.25">
      <c r="B978" s="1"/>
      <c r="C978" s="1"/>
      <c r="D978" s="1"/>
      <c r="E978" s="1"/>
      <c r="F978" s="1"/>
      <c r="G978" s="1"/>
      <c r="H978" s="3"/>
    </row>
    <row r="979" spans="2:8" s="10" customFormat="1" ht="15.6" customHeight="1" x14ac:dyDescent="0.25">
      <c r="B979" s="1"/>
      <c r="C979" s="1"/>
      <c r="D979" s="1"/>
      <c r="E979" s="1"/>
      <c r="F979" s="1"/>
      <c r="G979" s="1"/>
      <c r="H979" s="3"/>
    </row>
    <row r="980" spans="2:8" s="10" customFormat="1" ht="15.6" customHeight="1" x14ac:dyDescent="0.25">
      <c r="B980" s="1"/>
      <c r="C980" s="1"/>
      <c r="D980" s="1"/>
      <c r="E980" s="1"/>
      <c r="F980" s="1"/>
      <c r="G980" s="1"/>
      <c r="H980" s="3"/>
    </row>
    <row r="981" spans="2:8" s="10" customFormat="1" ht="15.6" customHeight="1" x14ac:dyDescent="0.25">
      <c r="B981" s="1"/>
      <c r="C981" s="1"/>
      <c r="D981" s="1"/>
      <c r="E981" s="1"/>
      <c r="F981" s="1"/>
      <c r="G981" s="1"/>
      <c r="H981" s="3"/>
    </row>
    <row r="982" spans="2:8" s="10" customFormat="1" ht="15.6" customHeight="1" x14ac:dyDescent="0.25">
      <c r="B982" s="1"/>
      <c r="C982" s="1"/>
      <c r="D982" s="1"/>
      <c r="E982" s="1"/>
      <c r="F982" s="1"/>
      <c r="G982" s="1"/>
      <c r="H982" s="3"/>
    </row>
    <row r="983" spans="2:8" s="10" customFormat="1" ht="15.6" customHeight="1" x14ac:dyDescent="0.25">
      <c r="B983" s="1"/>
      <c r="C983" s="1"/>
      <c r="D983" s="1"/>
      <c r="E983" s="1"/>
      <c r="F983" s="1"/>
      <c r="G983" s="1"/>
      <c r="H983" s="3"/>
    </row>
    <row r="984" spans="2:8" s="10" customFormat="1" ht="15.6" customHeight="1" x14ac:dyDescent="0.25">
      <c r="B984" s="1"/>
      <c r="C984" s="1"/>
      <c r="D984" s="1"/>
      <c r="E984" s="1"/>
      <c r="F984" s="1"/>
      <c r="G984" s="1"/>
      <c r="H984" s="3"/>
    </row>
    <row r="985" spans="2:8" s="10" customFormat="1" ht="15.6" customHeight="1" x14ac:dyDescent="0.25">
      <c r="B985" s="1"/>
      <c r="C985" s="1"/>
      <c r="D985" s="1"/>
      <c r="E985" s="1"/>
      <c r="F985" s="1"/>
      <c r="G985" s="1"/>
      <c r="H985" s="3"/>
    </row>
    <row r="986" spans="2:8" s="10" customFormat="1" ht="15.6" customHeight="1" x14ac:dyDescent="0.25">
      <c r="B986" s="1"/>
      <c r="C986" s="1"/>
      <c r="D986" s="1"/>
      <c r="E986" s="1"/>
      <c r="F986" s="1"/>
      <c r="G986" s="1"/>
      <c r="H986" s="3"/>
    </row>
    <row r="987" spans="2:8" s="10" customFormat="1" ht="15.6" customHeight="1" x14ac:dyDescent="0.25">
      <c r="B987" s="1"/>
      <c r="C987" s="1"/>
      <c r="D987" s="1"/>
      <c r="E987" s="1"/>
      <c r="F987" s="1"/>
      <c r="G987" s="1"/>
      <c r="H987" s="3"/>
    </row>
    <row r="988" spans="2:8" s="10" customFormat="1" ht="15.6" customHeight="1" x14ac:dyDescent="0.25">
      <c r="B988" s="1"/>
      <c r="C988" s="1"/>
      <c r="D988" s="1"/>
      <c r="E988" s="1"/>
      <c r="F988" s="1"/>
      <c r="G988" s="1"/>
      <c r="H988" s="3"/>
    </row>
    <row r="989" spans="2:8" s="10" customFormat="1" ht="15.6" customHeight="1" x14ac:dyDescent="0.25">
      <c r="B989" s="1"/>
      <c r="C989" s="1"/>
      <c r="D989" s="1"/>
      <c r="E989" s="1"/>
      <c r="F989" s="1"/>
      <c r="G989" s="1"/>
      <c r="H989" s="3"/>
    </row>
    <row r="990" spans="2:8" s="10" customFormat="1" ht="15.6" customHeight="1" x14ac:dyDescent="0.25">
      <c r="B990" s="1"/>
      <c r="C990" s="1"/>
      <c r="D990" s="1"/>
      <c r="E990" s="1"/>
      <c r="F990" s="1"/>
      <c r="G990" s="1"/>
      <c r="H990" s="3"/>
    </row>
    <row r="991" spans="2:8" s="10" customFormat="1" ht="15.6" customHeight="1" x14ac:dyDescent="0.25">
      <c r="B991" s="1"/>
      <c r="C991" s="1"/>
      <c r="D991" s="1"/>
      <c r="E991" s="1"/>
      <c r="F991" s="1"/>
      <c r="G991" s="1"/>
      <c r="H991" s="3"/>
    </row>
    <row r="992" spans="2:8" s="10" customFormat="1" ht="15.6" customHeight="1" x14ac:dyDescent="0.25">
      <c r="B992" s="1"/>
      <c r="C992" s="1"/>
      <c r="D992" s="1"/>
      <c r="E992" s="1"/>
      <c r="F992" s="1"/>
      <c r="G992" s="1"/>
      <c r="H992" s="3"/>
    </row>
    <row r="993" spans="2:8" s="10" customFormat="1" ht="15.6" customHeight="1" x14ac:dyDescent="0.25">
      <c r="B993" s="1"/>
      <c r="C993" s="1"/>
      <c r="D993" s="1"/>
      <c r="E993" s="1"/>
      <c r="F993" s="1"/>
      <c r="G993" s="1"/>
      <c r="H993" s="3"/>
    </row>
    <row r="994" spans="2:8" s="10" customFormat="1" ht="15.6" customHeight="1" x14ac:dyDescent="0.25">
      <c r="B994" s="1"/>
      <c r="C994" s="1"/>
      <c r="D994" s="1"/>
      <c r="E994" s="1"/>
      <c r="F994" s="1"/>
      <c r="G994" s="1"/>
      <c r="H994" s="3"/>
    </row>
    <row r="995" spans="2:8" s="10" customFormat="1" ht="15.6" customHeight="1" x14ac:dyDescent="0.25">
      <c r="B995" s="1"/>
      <c r="C995" s="1"/>
      <c r="D995" s="1"/>
      <c r="E995" s="1"/>
      <c r="F995" s="1"/>
      <c r="G995" s="1"/>
      <c r="H995" s="3"/>
    </row>
    <row r="996" spans="2:8" s="10" customFormat="1" ht="15.6" customHeight="1" x14ac:dyDescent="0.25">
      <c r="B996" s="1"/>
      <c r="C996" s="1"/>
      <c r="D996" s="1"/>
      <c r="E996" s="1"/>
      <c r="F996" s="1"/>
      <c r="G996" s="1"/>
      <c r="H996" s="3"/>
    </row>
    <row r="997" spans="2:8" s="10" customFormat="1" ht="15.6" customHeight="1" x14ac:dyDescent="0.25">
      <c r="B997" s="1"/>
      <c r="C997" s="1"/>
      <c r="D997" s="1"/>
      <c r="E997" s="1"/>
      <c r="F997" s="1"/>
      <c r="G997" s="1"/>
      <c r="H997" s="3"/>
    </row>
    <row r="998" spans="2:8" s="10" customFormat="1" ht="15.6" customHeight="1" x14ac:dyDescent="0.25">
      <c r="B998" s="1"/>
      <c r="C998" s="1"/>
      <c r="D998" s="1"/>
      <c r="E998" s="1"/>
      <c r="F998" s="1"/>
      <c r="G998" s="1"/>
      <c r="H998" s="3"/>
    </row>
    <row r="999" spans="2:8" s="10" customFormat="1" ht="15.6" customHeight="1" x14ac:dyDescent="0.25">
      <c r="B999" s="1"/>
      <c r="C999" s="1"/>
      <c r="D999" s="1"/>
      <c r="E999" s="1"/>
      <c r="F999" s="1"/>
      <c r="G999" s="1"/>
      <c r="H999" s="3"/>
    </row>
    <row r="1000" spans="2:8" s="10" customFormat="1" ht="15.6" customHeight="1" x14ac:dyDescent="0.25">
      <c r="B1000" s="1"/>
      <c r="C1000" s="1"/>
      <c r="D1000" s="1"/>
      <c r="E1000" s="1"/>
      <c r="F1000" s="1"/>
      <c r="G1000" s="1"/>
      <c r="H1000" s="3"/>
    </row>
    <row r="1001" spans="2:8" s="10" customFormat="1" ht="15.6" customHeight="1" x14ac:dyDescent="0.25">
      <c r="B1001" s="1"/>
      <c r="C1001" s="1"/>
      <c r="D1001" s="1"/>
      <c r="E1001" s="1"/>
      <c r="F1001" s="1"/>
      <c r="G1001" s="1"/>
      <c r="H1001" s="3"/>
    </row>
    <row r="1002" spans="2:8" s="10" customFormat="1" ht="15.6" customHeight="1" x14ac:dyDescent="0.25">
      <c r="B1002" s="1"/>
      <c r="C1002" s="1"/>
      <c r="D1002" s="1"/>
      <c r="E1002" s="1"/>
      <c r="F1002" s="1"/>
      <c r="G1002" s="1"/>
      <c r="H1002" s="3"/>
    </row>
    <row r="1003" spans="2:8" s="10" customFormat="1" ht="15.6" customHeight="1" x14ac:dyDescent="0.25">
      <c r="B1003" s="1"/>
      <c r="C1003" s="1"/>
      <c r="D1003" s="1"/>
      <c r="E1003" s="1"/>
      <c r="F1003" s="1"/>
      <c r="G1003" s="1"/>
      <c r="H1003" s="3"/>
    </row>
    <row r="1004" spans="2:8" s="10" customFormat="1" ht="15.6" customHeight="1" x14ac:dyDescent="0.25">
      <c r="B1004" s="1"/>
      <c r="C1004" s="1"/>
      <c r="D1004" s="1"/>
      <c r="E1004" s="1"/>
      <c r="F1004" s="1"/>
      <c r="G1004" s="1"/>
      <c r="H1004" s="3"/>
    </row>
    <row r="1005" spans="2:8" s="10" customFormat="1" ht="15.6" customHeight="1" x14ac:dyDescent="0.25">
      <c r="B1005" s="1"/>
      <c r="C1005" s="1"/>
      <c r="D1005" s="1"/>
      <c r="E1005" s="1"/>
      <c r="F1005" s="1"/>
      <c r="G1005" s="1"/>
      <c r="H1005" s="3"/>
    </row>
    <row r="1006" spans="2:8" s="10" customFormat="1" ht="15.6" customHeight="1" x14ac:dyDescent="0.25">
      <c r="B1006" s="1"/>
      <c r="C1006" s="1"/>
      <c r="D1006" s="1"/>
      <c r="E1006" s="1"/>
      <c r="F1006" s="1"/>
      <c r="G1006" s="1"/>
      <c r="H1006" s="3"/>
    </row>
    <row r="1007" spans="2:8" s="10" customFormat="1" ht="15.6" customHeight="1" x14ac:dyDescent="0.25">
      <c r="B1007" s="1"/>
      <c r="C1007" s="1"/>
      <c r="D1007" s="1"/>
      <c r="E1007" s="1"/>
      <c r="F1007" s="1"/>
      <c r="G1007" s="1"/>
      <c r="H1007" s="3"/>
    </row>
    <row r="1008" spans="2:8" s="10" customFormat="1" ht="15.6" customHeight="1" x14ac:dyDescent="0.25">
      <c r="B1008" s="1"/>
      <c r="C1008" s="1"/>
      <c r="D1008" s="1"/>
      <c r="E1008" s="1"/>
      <c r="F1008" s="1"/>
      <c r="G1008" s="1"/>
      <c r="H1008" s="3"/>
    </row>
    <row r="1009" spans="2:8" s="10" customFormat="1" ht="15.6" customHeight="1" x14ac:dyDescent="0.25">
      <c r="B1009" s="1"/>
      <c r="C1009" s="1"/>
      <c r="D1009" s="1"/>
      <c r="E1009" s="1"/>
      <c r="F1009" s="1"/>
      <c r="G1009" s="1"/>
      <c r="H1009" s="3"/>
    </row>
    <row r="1010" spans="2:8" s="10" customFormat="1" ht="15.6" customHeight="1" x14ac:dyDescent="0.25">
      <c r="B1010" s="1"/>
      <c r="C1010" s="1"/>
      <c r="D1010" s="1"/>
      <c r="E1010" s="1"/>
      <c r="F1010" s="1"/>
      <c r="G1010" s="1"/>
      <c r="H1010" s="3"/>
    </row>
    <row r="1011" spans="2:8" s="10" customFormat="1" ht="15.6" customHeight="1" x14ac:dyDescent="0.25">
      <c r="B1011" s="1"/>
      <c r="C1011" s="1"/>
      <c r="D1011" s="1"/>
      <c r="E1011" s="1"/>
      <c r="F1011" s="1"/>
      <c r="G1011" s="1"/>
      <c r="H1011" s="3"/>
    </row>
    <row r="1012" spans="2:8" s="10" customFormat="1" ht="15.6" customHeight="1" x14ac:dyDescent="0.25">
      <c r="B1012" s="1"/>
      <c r="C1012" s="1"/>
      <c r="D1012" s="1"/>
      <c r="E1012" s="1"/>
      <c r="F1012" s="1"/>
      <c r="G1012" s="1"/>
      <c r="H1012" s="3"/>
    </row>
  </sheetData>
  <sheetProtection algorithmName="SHA-512" hashValue="IfzojhVtmjaNAs1VunZIwKUbwZmzMtKVKW+T8e1YhovLliMaGWYrEKiSa8Y+g4adYzEFlSCQ6zmSXg0CpzJyvA==" saltValue="bsUPZGna6bFjJ0blc6flzA==" spinCount="100000" sheet="1" objects="1" scenarios="1"/>
  <hyperlinks>
    <hyperlink ref="A2" location="akoontan" display="🅜" xr:uid="{47CA8D3F-9BB6-414F-A010-CA3A7FACC3AA}"/>
  </hyperlinks>
  <pageMargins left="0.7" right="0.7" top="0.75" bottom="0.75" header="0.3" footer="0.3"/>
  <pageSetup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78"/>
  <dimension ref="A1:G954"/>
  <sheetViews>
    <sheetView showGridLines="0" workbookViewId="0">
      <pane ySplit="4" topLeftCell="A5" activePane="bottomLeft" state="frozen"/>
      <selection activeCell="A2" sqref="A2"/>
      <selection pane="bottomLeft" activeCell="A2" sqref="A2"/>
    </sheetView>
  </sheetViews>
  <sheetFormatPr defaultColWidth="8.85546875" defaultRowHeight="0" customHeight="1" zeroHeight="1" x14ac:dyDescent="0.25"/>
  <cols>
    <col min="1" max="1" width="5.7109375" style="10" customWidth="1"/>
    <col min="2" max="2" width="78.28515625" style="1" customWidth="1"/>
    <col min="3" max="4" width="53.140625" style="1" customWidth="1"/>
    <col min="5" max="5" width="12.5703125" style="12" customWidth="1"/>
    <col min="6" max="7" width="8.85546875" style="10" customWidth="1"/>
    <col min="8" max="9" width="8.85546875" style="1" customWidth="1"/>
    <col min="10" max="16384" width="8.85546875" style="1"/>
  </cols>
  <sheetData>
    <row r="1" spans="1:5" s="96" customFormat="1" ht="5.0999999999999996" customHeight="1" x14ac:dyDescent="0.25">
      <c r="E1" s="97"/>
    </row>
    <row r="2" spans="1:5" s="257" customFormat="1" ht="24.95" customHeight="1" x14ac:dyDescent="0.25">
      <c r="A2" s="253" t="s">
        <v>258</v>
      </c>
      <c r="B2" s="254" t="s">
        <v>117</v>
      </c>
      <c r="E2" s="256"/>
    </row>
    <row r="3" spans="1:5" s="257" customFormat="1" ht="5.0999999999999996" customHeight="1" x14ac:dyDescent="0.25">
      <c r="E3" s="256"/>
    </row>
    <row r="4" spans="1:5" s="77" customFormat="1" ht="5.0999999999999996" customHeight="1" x14ac:dyDescent="0.25">
      <c r="E4" s="78"/>
    </row>
    <row r="5" spans="1:5" s="10" customFormat="1" ht="5.0999999999999996" customHeight="1" x14ac:dyDescent="0.25">
      <c r="B5" s="27"/>
      <c r="E5" s="12"/>
    </row>
    <row r="6" spans="1:5" ht="14.45" customHeight="1" x14ac:dyDescent="0.25">
      <c r="A6" s="22"/>
      <c r="B6" s="33" t="s">
        <v>1415</v>
      </c>
      <c r="C6" s="10"/>
      <c r="D6" s="10"/>
    </row>
    <row r="7" spans="1:5" ht="14.45" customHeight="1" x14ac:dyDescent="0.25">
      <c r="A7" s="22"/>
      <c r="B7" s="10"/>
      <c r="C7" s="10"/>
      <c r="D7" s="10"/>
    </row>
    <row r="8" spans="1:5" ht="14.45" customHeight="1" x14ac:dyDescent="0.25">
      <c r="A8" s="22"/>
      <c r="B8" s="63" t="s">
        <v>166</v>
      </c>
      <c r="C8" s="10"/>
      <c r="D8" s="10"/>
    </row>
    <row r="9" spans="1:5" ht="14.45" customHeight="1" x14ac:dyDescent="0.25">
      <c r="A9" s="22"/>
      <c r="B9" s="53" t="s">
        <v>1416</v>
      </c>
      <c r="C9" s="54" t="s">
        <v>1420</v>
      </c>
      <c r="D9" s="10"/>
    </row>
    <row r="10" spans="1:5" ht="14.45" customHeight="1" x14ac:dyDescent="0.25">
      <c r="A10" s="22"/>
      <c r="B10" s="55" t="s">
        <v>1417</v>
      </c>
      <c r="C10" s="56" t="s">
        <v>1421</v>
      </c>
      <c r="D10" s="10"/>
    </row>
    <row r="11" spans="1:5" ht="14.45" customHeight="1" x14ac:dyDescent="0.25">
      <c r="A11" s="22"/>
      <c r="B11" s="53" t="s">
        <v>1418</v>
      </c>
      <c r="C11" s="64" t="s">
        <v>1422</v>
      </c>
      <c r="D11" s="10"/>
    </row>
    <row r="12" spans="1:5" ht="14.45" customHeight="1" x14ac:dyDescent="0.25">
      <c r="A12" s="22"/>
      <c r="B12" s="57" t="s">
        <v>1419</v>
      </c>
      <c r="C12" s="56" t="s">
        <v>1423</v>
      </c>
      <c r="D12" s="10"/>
    </row>
    <row r="13" spans="1:5" ht="14.45" customHeight="1" x14ac:dyDescent="0.25">
      <c r="A13" s="22"/>
      <c r="B13" s="33"/>
      <c r="C13" s="10"/>
      <c r="D13" s="10"/>
    </row>
    <row r="14" spans="1:5" ht="15" customHeight="1" x14ac:dyDescent="0.25">
      <c r="A14" s="22"/>
      <c r="B14" s="10"/>
      <c r="C14" s="10"/>
      <c r="D14" s="10"/>
    </row>
    <row r="15" spans="1:5" ht="15" x14ac:dyDescent="0.25">
      <c r="A15" s="22"/>
      <c r="B15" s="19"/>
      <c r="C15" s="10"/>
      <c r="D15" s="10"/>
    </row>
    <row r="16" spans="1:5" ht="15" customHeight="1" x14ac:dyDescent="0.25">
      <c r="A16" s="22"/>
      <c r="B16" s="19"/>
      <c r="C16" s="10"/>
      <c r="D16" s="10"/>
    </row>
    <row r="17" spans="1:4" ht="15" customHeight="1" x14ac:dyDescent="0.25">
      <c r="A17" s="22"/>
      <c r="B17" s="10"/>
      <c r="C17" s="10"/>
      <c r="D17" s="10"/>
    </row>
    <row r="18" spans="1:4" ht="15" x14ac:dyDescent="0.25">
      <c r="A18" s="22"/>
      <c r="B18" s="19"/>
      <c r="C18" s="10"/>
      <c r="D18" s="10"/>
    </row>
    <row r="19" spans="1:4" ht="15" x14ac:dyDescent="0.25">
      <c r="A19" s="22"/>
      <c r="B19" s="19"/>
      <c r="C19" s="10"/>
      <c r="D19" s="10"/>
    </row>
    <row r="20" spans="1:4" ht="15" x14ac:dyDescent="0.25">
      <c r="A20" s="22"/>
      <c r="B20" s="19"/>
      <c r="C20" s="10"/>
      <c r="D20" s="10"/>
    </row>
    <row r="21" spans="1:4" ht="15" x14ac:dyDescent="0.25">
      <c r="A21" s="22"/>
      <c r="B21" s="19"/>
      <c r="C21" s="10"/>
      <c r="D21" s="10"/>
    </row>
    <row r="22" spans="1:4" ht="15" x14ac:dyDescent="0.25">
      <c r="A22" s="22"/>
      <c r="B22" s="10"/>
      <c r="C22" s="10"/>
      <c r="D22" s="10"/>
    </row>
    <row r="23" spans="1:4" ht="15" x14ac:dyDescent="0.25">
      <c r="A23" s="22"/>
      <c r="B23" s="10"/>
      <c r="C23" s="10"/>
      <c r="D23" s="10"/>
    </row>
    <row r="24" spans="1:4" ht="15" x14ac:dyDescent="0.25">
      <c r="A24" s="22"/>
      <c r="B24" s="27"/>
      <c r="C24" s="10"/>
      <c r="D24" s="10"/>
    </row>
    <row r="25" spans="1:4" ht="15" x14ac:dyDescent="0.25">
      <c r="A25" s="22"/>
      <c r="B25" s="10"/>
      <c r="C25" s="10"/>
      <c r="D25" s="10"/>
    </row>
    <row r="26" spans="1:4" ht="15" x14ac:dyDescent="0.25">
      <c r="A26" s="22"/>
      <c r="B26" s="19"/>
      <c r="C26" s="10"/>
      <c r="D26" s="10"/>
    </row>
    <row r="27" spans="1:4" ht="15" x14ac:dyDescent="0.25">
      <c r="A27" s="22"/>
      <c r="B27" s="19"/>
      <c r="C27" s="10"/>
      <c r="D27" s="10"/>
    </row>
    <row r="28" spans="1:4" ht="15" x14ac:dyDescent="0.25">
      <c r="A28" s="22"/>
      <c r="B28" s="19"/>
      <c r="C28" s="10"/>
      <c r="D28" s="10"/>
    </row>
    <row r="29" spans="1:4" ht="15" x14ac:dyDescent="0.25">
      <c r="A29" s="22"/>
      <c r="B29" s="19"/>
      <c r="C29" s="10"/>
      <c r="D29" s="10"/>
    </row>
    <row r="30" spans="1:4" ht="15.6" customHeight="1" x14ac:dyDescent="0.25">
      <c r="A30" s="22"/>
      <c r="B30" s="19"/>
      <c r="C30" s="10"/>
      <c r="D30" s="10"/>
    </row>
    <row r="31" spans="1:4" ht="15.6" customHeight="1" x14ac:dyDescent="0.25">
      <c r="A31" s="22"/>
      <c r="B31" s="10"/>
      <c r="C31" s="10"/>
      <c r="D31" s="10"/>
    </row>
    <row r="32" spans="1:4" ht="15.6" customHeight="1" x14ac:dyDescent="0.25">
      <c r="A32" s="22"/>
      <c r="B32" s="27"/>
      <c r="C32" s="10"/>
      <c r="D32" s="10"/>
    </row>
    <row r="33" spans="1:4" ht="15.6" customHeight="1" x14ac:dyDescent="0.25">
      <c r="A33" s="22"/>
      <c r="B33" s="10"/>
      <c r="C33" s="10"/>
      <c r="D33" s="10"/>
    </row>
    <row r="34" spans="1:4" ht="15.6" customHeight="1" x14ac:dyDescent="0.25">
      <c r="A34" s="22"/>
      <c r="B34" s="10"/>
      <c r="C34" s="10"/>
      <c r="D34" s="10"/>
    </row>
    <row r="35" spans="1:4" ht="15.6" customHeight="1" x14ac:dyDescent="0.25">
      <c r="A35" s="22"/>
      <c r="B35" s="10"/>
      <c r="C35" s="10"/>
      <c r="D35" s="10"/>
    </row>
    <row r="36" spans="1:4" ht="15.6" customHeight="1" x14ac:dyDescent="0.25">
      <c r="A36" s="22"/>
      <c r="B36" s="10"/>
      <c r="C36" s="10"/>
      <c r="D36" s="10"/>
    </row>
    <row r="37" spans="1:4" ht="15.6" customHeight="1" x14ac:dyDescent="0.25">
      <c r="A37" s="22"/>
      <c r="B37" s="10"/>
      <c r="C37" s="10"/>
      <c r="D37" s="10"/>
    </row>
    <row r="38" spans="1:4" ht="15.6" customHeight="1" x14ac:dyDescent="0.25">
      <c r="A38" s="22"/>
      <c r="B38" s="10"/>
      <c r="C38" s="10"/>
      <c r="D38" s="10"/>
    </row>
    <row r="39" spans="1:4" ht="15.6" customHeight="1" x14ac:dyDescent="0.25">
      <c r="A39" s="22"/>
      <c r="B39" s="10"/>
      <c r="C39" s="10"/>
      <c r="D39" s="10"/>
    </row>
    <row r="40" spans="1:4" ht="15.6" customHeight="1" x14ac:dyDescent="0.25">
      <c r="A40" s="22"/>
      <c r="B40" s="10"/>
      <c r="C40" s="10"/>
      <c r="D40" s="10"/>
    </row>
    <row r="41" spans="1:4" ht="15.6" customHeight="1" x14ac:dyDescent="0.25">
      <c r="A41" s="22"/>
      <c r="B41" s="10"/>
      <c r="C41" s="10"/>
      <c r="D41" s="10"/>
    </row>
    <row r="42" spans="1:4" ht="15.6" customHeight="1" x14ac:dyDescent="0.25">
      <c r="A42" s="22"/>
      <c r="B42" s="10"/>
      <c r="C42" s="10"/>
      <c r="D42" s="10"/>
    </row>
    <row r="43" spans="1:4" ht="15.6" customHeight="1" x14ac:dyDescent="0.25">
      <c r="A43" s="22"/>
      <c r="B43" s="10"/>
      <c r="C43" s="10"/>
      <c r="D43" s="10"/>
    </row>
    <row r="44" spans="1:4" ht="15.6" customHeight="1" x14ac:dyDescent="0.25">
      <c r="A44" s="22"/>
      <c r="B44" s="10"/>
      <c r="C44" s="10"/>
      <c r="D44" s="10"/>
    </row>
    <row r="45" spans="1:4" ht="15.6" customHeight="1" x14ac:dyDescent="0.25">
      <c r="A45" s="22"/>
      <c r="B45" s="10"/>
      <c r="C45" s="10"/>
      <c r="D45" s="10"/>
    </row>
    <row r="46" spans="1:4" ht="15.6" customHeight="1" x14ac:dyDescent="0.25">
      <c r="A46" s="22"/>
      <c r="B46" s="10"/>
      <c r="C46" s="10"/>
      <c r="D46" s="10"/>
    </row>
    <row r="47" spans="1:4" ht="15.6" customHeight="1" x14ac:dyDescent="0.25">
      <c r="A47" s="22"/>
      <c r="B47" s="10"/>
      <c r="C47" s="10"/>
      <c r="D47" s="10"/>
    </row>
    <row r="48" spans="1:4" ht="15.6" customHeight="1" x14ac:dyDescent="0.25">
      <c r="A48" s="22"/>
      <c r="B48" s="10"/>
      <c r="C48" s="10"/>
      <c r="D48" s="10"/>
    </row>
    <row r="49" spans="1:4" ht="15.6" customHeight="1" x14ac:dyDescent="0.25">
      <c r="A49" s="22"/>
      <c r="B49" s="10"/>
      <c r="C49" s="10"/>
      <c r="D49" s="10"/>
    </row>
    <row r="50" spans="1:4" ht="15.6" customHeight="1" x14ac:dyDescent="0.25">
      <c r="A50" s="22"/>
      <c r="B50" s="10"/>
      <c r="C50" s="10"/>
      <c r="D50" s="10"/>
    </row>
    <row r="51" spans="1:4" ht="15.6" customHeight="1" x14ac:dyDescent="0.25">
      <c r="A51" s="22"/>
      <c r="B51" s="10"/>
      <c r="C51" s="10"/>
      <c r="D51" s="10"/>
    </row>
    <row r="52" spans="1:4" ht="15.6" customHeight="1" x14ac:dyDescent="0.25">
      <c r="A52" s="22"/>
      <c r="B52" s="10"/>
      <c r="C52" s="10"/>
      <c r="D52" s="10"/>
    </row>
    <row r="53" spans="1:4" ht="15.6" customHeight="1" x14ac:dyDescent="0.25">
      <c r="A53" s="22"/>
      <c r="B53" s="10"/>
      <c r="C53" s="10"/>
      <c r="D53" s="10"/>
    </row>
    <row r="54" spans="1:4" ht="15.6" customHeight="1" x14ac:dyDescent="0.25">
      <c r="A54" s="22"/>
      <c r="B54" s="27"/>
      <c r="C54" s="10"/>
      <c r="D54" s="10"/>
    </row>
    <row r="55" spans="1:4" ht="15.6" customHeight="1" x14ac:dyDescent="0.25">
      <c r="A55" s="22"/>
      <c r="B55" s="10"/>
      <c r="C55" s="10"/>
      <c r="D55" s="10"/>
    </row>
    <row r="56" spans="1:4" ht="15.6" customHeight="1" x14ac:dyDescent="0.25">
      <c r="A56" s="22"/>
      <c r="B56" s="19"/>
      <c r="C56" s="10"/>
      <c r="D56" s="10"/>
    </row>
    <row r="57" spans="1:4" ht="15.6" customHeight="1" x14ac:dyDescent="0.25">
      <c r="A57" s="22"/>
      <c r="B57" s="19"/>
      <c r="C57" s="10"/>
      <c r="D57" s="10"/>
    </row>
    <row r="58" spans="1:4" ht="15.6" customHeight="1" x14ac:dyDescent="0.25">
      <c r="A58" s="22"/>
      <c r="B58" s="10"/>
      <c r="C58" s="10"/>
      <c r="D58" s="10"/>
    </row>
    <row r="59" spans="1:4" ht="15.6" customHeight="1" x14ac:dyDescent="0.25">
      <c r="A59" s="22"/>
      <c r="B59" s="19"/>
      <c r="C59" s="10"/>
      <c r="D59" s="10"/>
    </row>
    <row r="60" spans="1:4" ht="15.6" customHeight="1" x14ac:dyDescent="0.25">
      <c r="A60" s="22"/>
      <c r="B60" s="19"/>
      <c r="C60" s="10"/>
      <c r="D60" s="10"/>
    </row>
    <row r="61" spans="1:4" ht="15.6" customHeight="1" x14ac:dyDescent="0.25">
      <c r="A61" s="22"/>
      <c r="B61" s="19"/>
      <c r="C61" s="10"/>
      <c r="D61" s="10"/>
    </row>
    <row r="62" spans="1:4" ht="15.6" customHeight="1" x14ac:dyDescent="0.25">
      <c r="A62" s="22"/>
      <c r="B62" s="19"/>
      <c r="C62" s="10"/>
      <c r="D62" s="10"/>
    </row>
    <row r="63" spans="1:4" ht="15.6" customHeight="1" x14ac:dyDescent="0.25">
      <c r="A63" s="22"/>
      <c r="B63" s="19"/>
      <c r="C63" s="10"/>
      <c r="D63" s="10"/>
    </row>
    <row r="64" spans="1:4" ht="15.6" customHeight="1" x14ac:dyDescent="0.25">
      <c r="A64" s="22"/>
      <c r="B64" s="10"/>
      <c r="C64" s="10"/>
      <c r="D64" s="10"/>
    </row>
    <row r="65" spans="1:4" ht="15.6" customHeight="1" x14ac:dyDescent="0.25">
      <c r="A65" s="22"/>
      <c r="B65" s="27"/>
      <c r="C65" s="10"/>
      <c r="D65" s="10"/>
    </row>
    <row r="66" spans="1:4" ht="15.6" customHeight="1" x14ac:dyDescent="0.25">
      <c r="A66" s="22"/>
      <c r="B66" s="10"/>
      <c r="C66" s="10"/>
      <c r="D66" s="10"/>
    </row>
    <row r="67" spans="1:4" ht="15.6" customHeight="1" x14ac:dyDescent="0.25">
      <c r="A67" s="22"/>
      <c r="B67" s="19"/>
      <c r="C67" s="10"/>
      <c r="D67" s="10"/>
    </row>
    <row r="68" spans="1:4" ht="15.6" customHeight="1" x14ac:dyDescent="0.25">
      <c r="A68" s="22"/>
      <c r="B68" s="19"/>
      <c r="C68" s="10"/>
      <c r="D68" s="10"/>
    </row>
    <row r="69" spans="1:4" ht="15.6" customHeight="1" x14ac:dyDescent="0.25">
      <c r="A69" s="22"/>
      <c r="B69" s="19"/>
      <c r="C69" s="10"/>
      <c r="D69" s="10"/>
    </row>
    <row r="70" spans="1:4" ht="15.6" customHeight="1" x14ac:dyDescent="0.25">
      <c r="A70" s="22"/>
      <c r="B70" s="19"/>
      <c r="C70" s="10"/>
      <c r="D70" s="10"/>
    </row>
    <row r="71" spans="1:4" ht="15.6" customHeight="1" x14ac:dyDescent="0.25">
      <c r="A71" s="22"/>
      <c r="B71" s="19"/>
      <c r="C71" s="10"/>
      <c r="D71" s="10"/>
    </row>
    <row r="72" spans="1:4" ht="15.6" customHeight="1" x14ac:dyDescent="0.25">
      <c r="A72" s="22"/>
      <c r="B72" s="10"/>
      <c r="C72" s="10"/>
      <c r="D72" s="10"/>
    </row>
    <row r="73" spans="1:4" ht="15.6" customHeight="1" x14ac:dyDescent="0.25">
      <c r="A73" s="22"/>
      <c r="B73" s="27"/>
      <c r="C73" s="10"/>
      <c r="D73" s="10"/>
    </row>
    <row r="74" spans="1:4" ht="15.6" customHeight="1" x14ac:dyDescent="0.25">
      <c r="A74" s="22"/>
      <c r="B74" s="10"/>
      <c r="C74" s="10"/>
      <c r="D74" s="10"/>
    </row>
    <row r="75" spans="1:4" ht="15.6" customHeight="1" x14ac:dyDescent="0.25">
      <c r="A75" s="22"/>
      <c r="B75" s="10"/>
      <c r="C75" s="10"/>
      <c r="D75" s="10"/>
    </row>
    <row r="76" spans="1:4" ht="15.6" customHeight="1" x14ac:dyDescent="0.25">
      <c r="A76" s="22"/>
      <c r="B76" s="10"/>
      <c r="C76" s="10"/>
      <c r="D76" s="10"/>
    </row>
    <row r="77" spans="1:4" ht="15.6" customHeight="1" x14ac:dyDescent="0.25">
      <c r="A77" s="22"/>
      <c r="B77" s="10"/>
      <c r="C77" s="10"/>
      <c r="D77" s="10"/>
    </row>
    <row r="78" spans="1:4" ht="15.6" customHeight="1" x14ac:dyDescent="0.25">
      <c r="A78" s="22"/>
      <c r="B78" s="10"/>
      <c r="C78" s="10"/>
      <c r="D78" s="10"/>
    </row>
    <row r="79" spans="1:4" ht="15.6" customHeight="1" x14ac:dyDescent="0.25">
      <c r="A79" s="22"/>
      <c r="B79" s="10"/>
      <c r="C79" s="10"/>
      <c r="D79" s="10"/>
    </row>
    <row r="80" spans="1:4" ht="15.6" customHeight="1" x14ac:dyDescent="0.25">
      <c r="A80" s="22"/>
      <c r="B80" s="10"/>
      <c r="C80" s="10"/>
      <c r="D80" s="10"/>
    </row>
    <row r="81" spans="1:4" ht="15.6" customHeight="1" x14ac:dyDescent="0.25">
      <c r="A81" s="22"/>
      <c r="B81" s="10"/>
      <c r="C81" s="10"/>
      <c r="D81" s="10"/>
    </row>
    <row r="82" spans="1:4" ht="15.6" customHeight="1" x14ac:dyDescent="0.25">
      <c r="A82" s="22"/>
      <c r="B82" s="10"/>
      <c r="C82" s="10"/>
      <c r="D82" s="10"/>
    </row>
    <row r="83" spans="1:4" ht="15.6" customHeight="1" x14ac:dyDescent="0.25">
      <c r="A83" s="22"/>
      <c r="B83" s="10"/>
      <c r="C83" s="10"/>
      <c r="D83" s="10"/>
    </row>
    <row r="84" spans="1:4" ht="15.6" customHeight="1" x14ac:dyDescent="0.25">
      <c r="A84" s="22"/>
      <c r="B84" s="10"/>
      <c r="C84" s="10"/>
      <c r="D84" s="10"/>
    </row>
    <row r="85" spans="1:4" ht="15.6" customHeight="1" x14ac:dyDescent="0.25">
      <c r="A85" s="22"/>
      <c r="B85" s="10"/>
      <c r="C85" s="10"/>
      <c r="D85" s="10"/>
    </row>
    <row r="86" spans="1:4" ht="15.6" customHeight="1" x14ac:dyDescent="0.25">
      <c r="A86" s="22"/>
      <c r="B86" s="10"/>
      <c r="C86" s="10"/>
      <c r="D86" s="10"/>
    </row>
    <row r="87" spans="1:4" ht="15.6" customHeight="1" x14ac:dyDescent="0.25">
      <c r="A87" s="22"/>
      <c r="B87" s="10"/>
      <c r="C87" s="10"/>
      <c r="D87" s="10"/>
    </row>
    <row r="88" spans="1:4" ht="15.6" customHeight="1" x14ac:dyDescent="0.25">
      <c r="A88" s="22"/>
      <c r="B88" s="10"/>
      <c r="C88" s="10"/>
      <c r="D88" s="10"/>
    </row>
    <row r="89" spans="1:4" ht="15" x14ac:dyDescent="0.25">
      <c r="A89" s="22"/>
      <c r="B89" s="10"/>
      <c r="C89" s="10"/>
      <c r="D89" s="10"/>
    </row>
    <row r="90" spans="1:4" ht="15.6" customHeight="1" x14ac:dyDescent="0.25">
      <c r="A90" s="22"/>
      <c r="B90" s="10"/>
      <c r="C90" s="10"/>
      <c r="D90" s="10"/>
    </row>
    <row r="91" spans="1:4" ht="15.6" customHeight="1" x14ac:dyDescent="0.25">
      <c r="A91" s="22"/>
      <c r="B91" s="10"/>
      <c r="C91" s="10"/>
      <c r="D91" s="10"/>
    </row>
    <row r="92" spans="1:4" ht="46.5" customHeight="1" x14ac:dyDescent="0.25">
      <c r="A92" s="22"/>
      <c r="B92" s="26"/>
      <c r="C92" s="10"/>
      <c r="D92" s="17"/>
    </row>
    <row r="93" spans="1:4" ht="15.6" customHeight="1" x14ac:dyDescent="0.25">
      <c r="A93" s="22"/>
      <c r="B93" s="17"/>
      <c r="C93" s="17"/>
      <c r="D93" s="30"/>
    </row>
    <row r="94" spans="1:4" ht="15.6" customHeight="1" x14ac:dyDescent="0.25">
      <c r="A94" s="22"/>
      <c r="B94" s="30"/>
      <c r="C94" s="30"/>
      <c r="D94" s="10"/>
    </row>
    <row r="95" spans="1:4" ht="15.6" customHeight="1" x14ac:dyDescent="0.25">
      <c r="A95" s="22"/>
      <c r="B95" s="27"/>
      <c r="C95" s="10"/>
      <c r="D95" s="10"/>
    </row>
    <row r="96" spans="1:4" ht="15.6" customHeight="1" x14ac:dyDescent="0.25">
      <c r="A96" s="22"/>
      <c r="B96" s="10"/>
      <c r="C96" s="10"/>
      <c r="D96" s="10"/>
    </row>
    <row r="97" spans="1:4" ht="15.6" customHeight="1" x14ac:dyDescent="0.25">
      <c r="A97" s="22"/>
      <c r="B97" s="10"/>
      <c r="C97" s="10"/>
      <c r="D97" s="10"/>
    </row>
    <row r="98" spans="1:4" ht="15.6" customHeight="1" x14ac:dyDescent="0.25">
      <c r="A98" s="22"/>
      <c r="B98" s="10"/>
      <c r="C98" s="10"/>
      <c r="D98" s="10"/>
    </row>
    <row r="99" spans="1:4" ht="15.6" customHeight="1" x14ac:dyDescent="0.25">
      <c r="A99" s="22"/>
      <c r="B99" s="10"/>
      <c r="C99" s="10"/>
      <c r="D99" s="10"/>
    </row>
    <row r="100" spans="1:4" ht="15.6" customHeight="1" x14ac:dyDescent="0.25">
      <c r="A100" s="22"/>
      <c r="B100" s="10"/>
      <c r="C100" s="10"/>
      <c r="D100" s="10"/>
    </row>
    <row r="101" spans="1:4" ht="15.6" customHeight="1" x14ac:dyDescent="0.25">
      <c r="A101" s="22"/>
      <c r="B101" s="10"/>
      <c r="C101" s="10"/>
      <c r="D101" s="10"/>
    </row>
    <row r="102" spans="1:4" ht="15.6" customHeight="1" x14ac:dyDescent="0.25">
      <c r="A102" s="22"/>
      <c r="B102" s="10"/>
      <c r="C102" s="10"/>
      <c r="D102" s="10"/>
    </row>
    <row r="103" spans="1:4" ht="15.6" customHeight="1" x14ac:dyDescent="0.25">
      <c r="A103" s="22"/>
      <c r="B103" s="10"/>
      <c r="C103" s="10"/>
      <c r="D103" s="10"/>
    </row>
    <row r="104" spans="1:4" ht="15.6" customHeight="1" x14ac:dyDescent="0.25">
      <c r="A104" s="22"/>
      <c r="B104" s="10"/>
      <c r="C104" s="10"/>
      <c r="D104" s="10"/>
    </row>
    <row r="105" spans="1:4" ht="15.6" customHeight="1" x14ac:dyDescent="0.25">
      <c r="A105" s="22"/>
      <c r="B105" s="10"/>
      <c r="C105" s="10"/>
      <c r="D105" s="10"/>
    </row>
    <row r="106" spans="1:4" ht="15.6" customHeight="1" x14ac:dyDescent="0.25">
      <c r="A106" s="22"/>
      <c r="B106" s="10"/>
      <c r="C106" s="10"/>
      <c r="D106" s="10"/>
    </row>
    <row r="107" spans="1:4" ht="15.6" customHeight="1" x14ac:dyDescent="0.25">
      <c r="A107" s="22"/>
      <c r="B107" s="28"/>
      <c r="C107" s="10"/>
      <c r="D107" s="29"/>
    </row>
    <row r="108" spans="1:4" ht="15.6" customHeight="1" x14ac:dyDescent="0.25">
      <c r="A108" s="22"/>
      <c r="B108" s="29"/>
      <c r="C108" s="29"/>
      <c r="D108" s="29"/>
    </row>
    <row r="109" spans="1:4" ht="15.6" customHeight="1" x14ac:dyDescent="0.25">
      <c r="A109" s="22"/>
      <c r="B109" s="29"/>
      <c r="C109" s="29"/>
      <c r="D109" s="10"/>
    </row>
    <row r="110" spans="1:4" ht="15.6" customHeight="1" x14ac:dyDescent="0.25">
      <c r="A110" s="22"/>
      <c r="B110" s="10"/>
      <c r="C110" s="10"/>
      <c r="D110" s="10"/>
    </row>
    <row r="111" spans="1:4" ht="15.6" customHeight="1" x14ac:dyDescent="0.25">
      <c r="A111" s="22"/>
      <c r="B111" s="27"/>
      <c r="C111" s="10"/>
      <c r="D111" s="10"/>
    </row>
    <row r="112" spans="1:4" ht="15.6" customHeight="1" x14ac:dyDescent="0.25">
      <c r="A112" s="22"/>
      <c r="B112" s="10"/>
      <c r="C112" s="10"/>
      <c r="D112" s="10"/>
    </row>
    <row r="113" spans="1:4" ht="15.6" customHeight="1" x14ac:dyDescent="0.25">
      <c r="A113" s="22"/>
      <c r="B113" s="10"/>
      <c r="C113" s="10"/>
      <c r="D113" s="10"/>
    </row>
    <row r="114" spans="1:4" ht="15.6" customHeight="1" x14ac:dyDescent="0.25">
      <c r="A114" s="22"/>
      <c r="B114" s="10"/>
      <c r="C114" s="10"/>
      <c r="D114" s="10"/>
    </row>
    <row r="115" spans="1:4" ht="15.6" customHeight="1" x14ac:dyDescent="0.25">
      <c r="A115" s="22"/>
      <c r="B115" s="10"/>
      <c r="C115" s="10"/>
      <c r="D115" s="10"/>
    </row>
    <row r="116" spans="1:4" ht="15.6" customHeight="1" x14ac:dyDescent="0.25">
      <c r="A116" s="22"/>
      <c r="B116" s="10"/>
      <c r="C116" s="10"/>
      <c r="D116" s="10"/>
    </row>
    <row r="117" spans="1:4" ht="15.6" customHeight="1" x14ac:dyDescent="0.25">
      <c r="A117" s="22"/>
      <c r="B117" s="10"/>
      <c r="C117" s="10"/>
      <c r="D117" s="10"/>
    </row>
    <row r="118" spans="1:4" ht="15.6" customHeight="1" x14ac:dyDescent="0.25">
      <c r="A118" s="22"/>
      <c r="B118" s="10"/>
      <c r="C118" s="10"/>
      <c r="D118" s="10"/>
    </row>
    <row r="119" spans="1:4" ht="15.6" customHeight="1" x14ac:dyDescent="0.25">
      <c r="A119" s="22"/>
      <c r="B119" s="10"/>
      <c r="C119" s="10"/>
      <c r="D119" s="10"/>
    </row>
    <row r="120" spans="1:4" ht="15.6" customHeight="1" x14ac:dyDescent="0.25">
      <c r="A120" s="22"/>
      <c r="B120" s="10"/>
      <c r="C120" s="10"/>
      <c r="D120" s="10"/>
    </row>
    <row r="121" spans="1:4" ht="15.6" customHeight="1" x14ac:dyDescent="0.25">
      <c r="A121" s="22"/>
      <c r="B121" s="10"/>
      <c r="C121" s="10"/>
      <c r="D121" s="10"/>
    </row>
    <row r="122" spans="1:4" ht="15.6" customHeight="1" x14ac:dyDescent="0.25">
      <c r="A122" s="22"/>
      <c r="B122" s="28"/>
      <c r="C122" s="10"/>
      <c r="D122" s="29"/>
    </row>
    <row r="123" spans="1:4" ht="15.6" customHeight="1" x14ac:dyDescent="0.25">
      <c r="A123" s="22"/>
      <c r="B123" s="29"/>
      <c r="C123" s="29"/>
      <c r="D123" s="29"/>
    </row>
    <row r="124" spans="1:4" ht="15.6" customHeight="1" x14ac:dyDescent="0.25">
      <c r="A124" s="22"/>
      <c r="B124" s="29"/>
      <c r="C124" s="29"/>
      <c r="D124" s="10"/>
    </row>
    <row r="125" spans="1:4" ht="15.6" customHeight="1" x14ac:dyDescent="0.25">
      <c r="A125" s="22"/>
      <c r="B125" s="10"/>
      <c r="C125" s="10"/>
      <c r="D125" s="10"/>
    </row>
    <row r="126" spans="1:4" ht="15.6" customHeight="1" x14ac:dyDescent="0.25">
      <c r="A126" s="22"/>
      <c r="B126" s="27"/>
      <c r="C126" s="10"/>
      <c r="D126" s="10"/>
    </row>
    <row r="127" spans="1:4" ht="15.6" customHeight="1" x14ac:dyDescent="0.25">
      <c r="A127" s="22"/>
      <c r="B127" s="10"/>
      <c r="C127" s="10"/>
      <c r="D127" s="10"/>
    </row>
    <row r="128" spans="1:4" ht="15.6" customHeight="1" x14ac:dyDescent="0.25">
      <c r="A128" s="22"/>
      <c r="B128" s="10"/>
      <c r="C128" s="10"/>
      <c r="D128" s="10"/>
    </row>
    <row r="129" spans="1:4" ht="15.6" customHeight="1" x14ac:dyDescent="0.25">
      <c r="A129" s="22"/>
      <c r="B129" s="10"/>
      <c r="C129" s="10"/>
      <c r="D129" s="10"/>
    </row>
    <row r="130" spans="1:4" ht="15.6" customHeight="1" x14ac:dyDescent="0.25">
      <c r="A130" s="22"/>
      <c r="B130" s="10"/>
      <c r="C130" s="10"/>
      <c r="D130" s="10"/>
    </row>
    <row r="131" spans="1:4" ht="15.6" customHeight="1" x14ac:dyDescent="0.25">
      <c r="A131" s="22"/>
      <c r="B131" s="10"/>
      <c r="C131" s="10"/>
      <c r="D131" s="10"/>
    </row>
    <row r="132" spans="1:4" ht="15.6" customHeight="1" x14ac:dyDescent="0.25">
      <c r="A132" s="22"/>
      <c r="B132" s="10"/>
      <c r="C132" s="10"/>
      <c r="D132" s="10"/>
    </row>
    <row r="133" spans="1:4" ht="15.6" customHeight="1" x14ac:dyDescent="0.25">
      <c r="A133" s="22"/>
      <c r="B133" s="10"/>
      <c r="C133" s="10"/>
      <c r="D133" s="10"/>
    </row>
    <row r="134" spans="1:4" ht="15.6" customHeight="1" x14ac:dyDescent="0.25">
      <c r="A134" s="22"/>
      <c r="B134" s="10"/>
      <c r="C134" s="10"/>
      <c r="D134" s="10"/>
    </row>
    <row r="135" spans="1:4" ht="15.6" customHeight="1" x14ac:dyDescent="0.25">
      <c r="A135" s="22"/>
      <c r="B135" s="10"/>
      <c r="C135" s="10"/>
      <c r="D135" s="10"/>
    </row>
    <row r="136" spans="1:4" ht="15.6" customHeight="1" x14ac:dyDescent="0.25">
      <c r="A136" s="22"/>
      <c r="B136" s="19"/>
      <c r="C136" s="10"/>
      <c r="D136" s="10"/>
    </row>
    <row r="137" spans="1:4" ht="15.6" customHeight="1" x14ac:dyDescent="0.25">
      <c r="A137" s="22"/>
      <c r="B137" s="19"/>
      <c r="C137" s="10"/>
      <c r="D137" s="10"/>
    </row>
    <row r="138" spans="1:4" ht="15.6" customHeight="1" x14ac:dyDescent="0.25">
      <c r="A138" s="22"/>
      <c r="B138" s="10"/>
      <c r="C138" s="10"/>
      <c r="D138" s="10"/>
    </row>
    <row r="139" spans="1:4" ht="15.6" customHeight="1" x14ac:dyDescent="0.25">
      <c r="A139" s="22"/>
      <c r="B139" s="27"/>
      <c r="C139" s="10"/>
      <c r="D139" s="10"/>
    </row>
    <row r="140" spans="1:4" ht="15.6" customHeight="1" x14ac:dyDescent="0.25">
      <c r="A140" s="22"/>
      <c r="B140" s="10"/>
      <c r="C140" s="10"/>
      <c r="D140" s="10"/>
    </row>
    <row r="141" spans="1:4" ht="15.6" customHeight="1" x14ac:dyDescent="0.25">
      <c r="A141" s="22"/>
      <c r="B141" s="10"/>
      <c r="C141" s="10"/>
      <c r="D141" s="10"/>
    </row>
    <row r="142" spans="1:4" ht="15.6" customHeight="1" x14ac:dyDescent="0.25">
      <c r="A142" s="22"/>
      <c r="B142" s="10"/>
      <c r="C142" s="10"/>
      <c r="D142" s="10"/>
    </row>
    <row r="143" spans="1:4" ht="15.6" customHeight="1" x14ac:dyDescent="0.25">
      <c r="A143" s="22"/>
      <c r="B143" s="10"/>
      <c r="C143" s="10"/>
      <c r="D143" s="10"/>
    </row>
    <row r="144" spans="1:4" ht="15.6" customHeight="1" x14ac:dyDescent="0.25">
      <c r="A144" s="22"/>
      <c r="B144" s="10"/>
      <c r="C144" s="10"/>
      <c r="D144" s="10"/>
    </row>
    <row r="145" spans="1:4" ht="15.6" customHeight="1" x14ac:dyDescent="0.25">
      <c r="A145" s="22"/>
      <c r="B145" s="10"/>
      <c r="C145" s="10"/>
      <c r="D145" s="10"/>
    </row>
    <row r="146" spans="1:4" ht="15.6" customHeight="1" x14ac:dyDescent="0.25">
      <c r="A146" s="22"/>
      <c r="B146" s="10"/>
      <c r="C146" s="10"/>
      <c r="D146" s="10"/>
    </row>
    <row r="147" spans="1:4" ht="15.6" customHeight="1" x14ac:dyDescent="0.25">
      <c r="A147" s="22"/>
      <c r="B147" s="10"/>
      <c r="C147" s="10"/>
      <c r="D147" s="10"/>
    </row>
    <row r="148" spans="1:4" ht="15.6" customHeight="1" x14ac:dyDescent="0.25">
      <c r="A148" s="22"/>
      <c r="B148" s="10"/>
      <c r="C148" s="10"/>
      <c r="D148" s="10"/>
    </row>
    <row r="149" spans="1:4" ht="15.6" customHeight="1" x14ac:dyDescent="0.25">
      <c r="A149" s="22"/>
      <c r="B149" s="27"/>
      <c r="C149" s="10"/>
      <c r="D149" s="10"/>
    </row>
    <row r="150" spans="1:4" ht="15.6" customHeight="1" x14ac:dyDescent="0.25">
      <c r="A150" s="22"/>
      <c r="B150" s="10"/>
      <c r="C150" s="10"/>
      <c r="D150" s="10"/>
    </row>
    <row r="151" spans="1:4" ht="15.6" customHeight="1" x14ac:dyDescent="0.25">
      <c r="A151" s="22"/>
      <c r="B151" s="10"/>
      <c r="C151" s="10"/>
      <c r="D151" s="10"/>
    </row>
    <row r="152" spans="1:4" ht="15.6" customHeight="1" x14ac:dyDescent="0.25">
      <c r="A152" s="22"/>
      <c r="B152" s="10"/>
      <c r="C152" s="10"/>
      <c r="D152" s="10"/>
    </row>
    <row r="153" spans="1:4" ht="15.6" customHeight="1" x14ac:dyDescent="0.25">
      <c r="A153" s="22"/>
      <c r="B153" s="10"/>
      <c r="C153" s="10"/>
      <c r="D153" s="10"/>
    </row>
    <row r="154" spans="1:4" ht="15.6" customHeight="1" x14ac:dyDescent="0.25">
      <c r="A154" s="22"/>
      <c r="B154" s="10"/>
      <c r="C154" s="10"/>
      <c r="D154" s="10"/>
    </row>
    <row r="155" spans="1:4" ht="15.6" customHeight="1" x14ac:dyDescent="0.25">
      <c r="A155" s="22"/>
      <c r="B155" s="10"/>
      <c r="C155" s="10"/>
      <c r="D155" s="10"/>
    </row>
    <row r="156" spans="1:4" ht="15.6" customHeight="1" x14ac:dyDescent="0.25">
      <c r="A156" s="22"/>
      <c r="B156" s="10"/>
      <c r="C156" s="10"/>
      <c r="D156" s="10"/>
    </row>
    <row r="157" spans="1:4" ht="15.6" customHeight="1" x14ac:dyDescent="0.25">
      <c r="A157" s="22"/>
      <c r="B157" s="10"/>
      <c r="C157" s="10"/>
      <c r="D157" s="10"/>
    </row>
    <row r="158" spans="1:4" ht="15.6" customHeight="1" x14ac:dyDescent="0.25">
      <c r="A158" s="22"/>
      <c r="B158" s="10"/>
      <c r="C158" s="10"/>
      <c r="D158" s="10"/>
    </row>
    <row r="159" spans="1:4" ht="15.6" customHeight="1" x14ac:dyDescent="0.25">
      <c r="A159" s="22"/>
      <c r="B159" s="10"/>
      <c r="C159" s="10"/>
      <c r="D159" s="10"/>
    </row>
    <row r="160" spans="1:4" ht="15.6" customHeight="1" x14ac:dyDescent="0.25">
      <c r="A160" s="22"/>
      <c r="B160" s="10"/>
      <c r="C160" s="10"/>
      <c r="D160" s="10"/>
    </row>
    <row r="161" spans="1:4" ht="15.6" customHeight="1" x14ac:dyDescent="0.25">
      <c r="A161" s="22"/>
      <c r="B161" s="10"/>
      <c r="C161" s="10"/>
      <c r="D161" s="10"/>
    </row>
    <row r="162" spans="1:4" ht="15.6" customHeight="1" x14ac:dyDescent="0.25">
      <c r="A162" s="22"/>
      <c r="B162" s="26"/>
      <c r="C162" s="10"/>
      <c r="D162" s="10"/>
    </row>
    <row r="163" spans="1:4" ht="15.6" customHeight="1" x14ac:dyDescent="0.25">
      <c r="A163" s="22"/>
      <c r="B163" s="10"/>
      <c r="C163" s="10"/>
      <c r="D163" s="10"/>
    </row>
    <row r="164" spans="1:4" ht="15.6" customHeight="1" x14ac:dyDescent="0.25">
      <c r="A164" s="22"/>
      <c r="B164" s="10"/>
      <c r="C164" s="10"/>
      <c r="D164" s="10"/>
    </row>
    <row r="165" spans="1:4" ht="15.6" customHeight="1" x14ac:dyDescent="0.25">
      <c r="A165" s="22"/>
      <c r="B165" s="27"/>
      <c r="C165" s="10"/>
      <c r="D165" s="10"/>
    </row>
    <row r="166" spans="1:4" ht="15.6" customHeight="1" x14ac:dyDescent="0.25">
      <c r="A166" s="22"/>
      <c r="B166" s="10"/>
      <c r="C166" s="10"/>
      <c r="D166" s="10"/>
    </row>
    <row r="167" spans="1:4" ht="15.6" customHeight="1" x14ac:dyDescent="0.25">
      <c r="A167" s="22"/>
      <c r="B167" s="10"/>
      <c r="C167" s="10"/>
      <c r="D167" s="10"/>
    </row>
    <row r="168" spans="1:4" ht="15.6" customHeight="1" x14ac:dyDescent="0.25">
      <c r="A168" s="22"/>
      <c r="B168" s="10"/>
      <c r="C168" s="10"/>
      <c r="D168" s="10"/>
    </row>
    <row r="169" spans="1:4" ht="15.6" customHeight="1" x14ac:dyDescent="0.25">
      <c r="A169" s="22"/>
      <c r="B169" s="10"/>
      <c r="C169" s="10"/>
      <c r="D169" s="10"/>
    </row>
    <row r="170" spans="1:4" ht="15.6" customHeight="1" x14ac:dyDescent="0.25">
      <c r="A170" s="22"/>
      <c r="B170" s="10"/>
      <c r="C170" s="10"/>
      <c r="D170" s="10"/>
    </row>
    <row r="171" spans="1:4" ht="15.6" customHeight="1" x14ac:dyDescent="0.25">
      <c r="A171" s="22"/>
      <c r="B171" s="10"/>
      <c r="C171" s="10"/>
      <c r="D171" s="10"/>
    </row>
    <row r="172" spans="1:4" ht="15.6" customHeight="1" x14ac:dyDescent="0.25">
      <c r="A172" s="22"/>
      <c r="B172" s="10"/>
      <c r="C172" s="10"/>
      <c r="D172" s="10"/>
    </row>
    <row r="173" spans="1:4" ht="15.6" customHeight="1" x14ac:dyDescent="0.25">
      <c r="A173" s="22"/>
      <c r="B173" s="19"/>
      <c r="C173" s="10"/>
      <c r="D173" s="10"/>
    </row>
    <row r="174" spans="1:4" ht="15.6" customHeight="1" x14ac:dyDescent="0.25">
      <c r="A174" s="22"/>
      <c r="B174" s="19"/>
      <c r="C174" s="10"/>
      <c r="D174" s="10"/>
    </row>
    <row r="175" spans="1:4" ht="15.6" customHeight="1" x14ac:dyDescent="0.25">
      <c r="A175" s="22"/>
      <c r="B175" s="19"/>
      <c r="C175" s="10"/>
      <c r="D175" s="10"/>
    </row>
    <row r="176" spans="1:4" ht="15.6" customHeight="1" x14ac:dyDescent="0.25">
      <c r="A176" s="22"/>
      <c r="B176" s="10"/>
      <c r="C176" s="10"/>
      <c r="D176" s="10"/>
    </row>
    <row r="177" spans="1:4" ht="15.6" customHeight="1" x14ac:dyDescent="0.25">
      <c r="A177" s="22"/>
      <c r="B177" s="10"/>
      <c r="C177" s="10"/>
      <c r="D177" s="10"/>
    </row>
    <row r="178" spans="1:4" ht="15.6" customHeight="1" x14ac:dyDescent="0.25">
      <c r="A178" s="22"/>
      <c r="B178" s="10"/>
      <c r="C178" s="10"/>
      <c r="D178" s="10"/>
    </row>
    <row r="179" spans="1:4" ht="15.6" customHeight="1" x14ac:dyDescent="0.25">
      <c r="A179" s="22"/>
      <c r="B179" s="10"/>
      <c r="C179" s="10"/>
      <c r="D179" s="10"/>
    </row>
    <row r="180" spans="1:4" ht="15.6" customHeight="1" x14ac:dyDescent="0.25">
      <c r="A180" s="22"/>
      <c r="B180" s="10"/>
      <c r="C180" s="10"/>
      <c r="D180" s="10"/>
    </row>
    <row r="181" spans="1:4" ht="15.6" customHeight="1" x14ac:dyDescent="0.25">
      <c r="A181" s="22"/>
      <c r="B181" s="19"/>
      <c r="C181" s="10"/>
      <c r="D181" s="10"/>
    </row>
    <row r="182" spans="1:4" ht="15.6" customHeight="1" x14ac:dyDescent="0.25">
      <c r="A182" s="22"/>
      <c r="B182" s="19"/>
      <c r="C182" s="10"/>
      <c r="D182" s="10"/>
    </row>
    <row r="183" spans="1:4" ht="15.6" customHeight="1" x14ac:dyDescent="0.25">
      <c r="A183" s="22"/>
      <c r="B183" s="19"/>
      <c r="C183" s="10"/>
      <c r="D183" s="10"/>
    </row>
    <row r="184" spans="1:4" ht="15.6" customHeight="1" x14ac:dyDescent="0.25">
      <c r="A184" s="22"/>
      <c r="B184" s="10"/>
      <c r="C184" s="10"/>
      <c r="D184" s="10"/>
    </row>
    <row r="185" spans="1:4" ht="15.6" customHeight="1" x14ac:dyDescent="0.25">
      <c r="A185" s="22"/>
      <c r="B185" s="10"/>
      <c r="C185" s="10"/>
      <c r="D185" s="10"/>
    </row>
    <row r="186" spans="1:4" ht="15.6" customHeight="1" x14ac:dyDescent="0.25">
      <c r="A186" s="22"/>
      <c r="B186" s="27"/>
      <c r="C186" s="10"/>
      <c r="D186" s="10"/>
    </row>
    <row r="187" spans="1:4" ht="15.6" customHeight="1" x14ac:dyDescent="0.25">
      <c r="A187" s="22"/>
      <c r="B187" s="10"/>
      <c r="C187" s="10"/>
      <c r="D187" s="10"/>
    </row>
    <row r="188" spans="1:4" ht="15.6" customHeight="1" x14ac:dyDescent="0.25">
      <c r="A188" s="22"/>
      <c r="B188" s="10"/>
      <c r="C188" s="10"/>
      <c r="D188" s="10"/>
    </row>
    <row r="189" spans="1:4" ht="15.6" customHeight="1" x14ac:dyDescent="0.25">
      <c r="A189" s="22"/>
      <c r="B189" s="10"/>
      <c r="C189" s="10"/>
      <c r="D189" s="10"/>
    </row>
    <row r="190" spans="1:4" ht="15.6" customHeight="1" x14ac:dyDescent="0.25">
      <c r="A190" s="22"/>
      <c r="B190" s="10"/>
      <c r="C190" s="10"/>
      <c r="D190" s="10"/>
    </row>
    <row r="191" spans="1:4" ht="15.6" customHeight="1" x14ac:dyDescent="0.25">
      <c r="A191" s="22"/>
      <c r="B191" s="10"/>
      <c r="C191" s="10"/>
      <c r="D191" s="10"/>
    </row>
    <row r="192" spans="1:4" ht="15.6" customHeight="1" x14ac:dyDescent="0.25">
      <c r="A192" s="22"/>
      <c r="B192" s="10"/>
      <c r="C192" s="10"/>
      <c r="D192" s="10"/>
    </row>
    <row r="193" spans="1:4" ht="15.6" customHeight="1" x14ac:dyDescent="0.25">
      <c r="A193" s="22"/>
      <c r="B193" s="10"/>
      <c r="C193" s="10"/>
      <c r="D193" s="10"/>
    </row>
    <row r="194" spans="1:4" ht="15.6" customHeight="1" x14ac:dyDescent="0.25">
      <c r="A194" s="22"/>
      <c r="B194" s="10"/>
      <c r="C194" s="10"/>
      <c r="D194" s="10"/>
    </row>
    <row r="195" spans="1:4" ht="15.6" customHeight="1" x14ac:dyDescent="0.25">
      <c r="A195" s="22"/>
      <c r="B195" s="10"/>
      <c r="C195" s="10"/>
      <c r="D195" s="10"/>
    </row>
    <row r="196" spans="1:4" ht="15.6" customHeight="1" x14ac:dyDescent="0.25">
      <c r="A196" s="22"/>
      <c r="B196" s="10"/>
      <c r="C196" s="10"/>
      <c r="D196" s="10"/>
    </row>
    <row r="197" spans="1:4" ht="15.6" customHeight="1" x14ac:dyDescent="0.25">
      <c r="A197" s="22"/>
      <c r="B197" s="10"/>
      <c r="C197" s="10"/>
      <c r="D197" s="10"/>
    </row>
    <row r="198" spans="1:4" ht="15.6" customHeight="1" x14ac:dyDescent="0.25">
      <c r="A198" s="22"/>
      <c r="B198" s="10"/>
      <c r="C198" s="10"/>
      <c r="D198" s="10"/>
    </row>
    <row r="199" spans="1:4" ht="15.6" customHeight="1" x14ac:dyDescent="0.25">
      <c r="A199" s="22"/>
      <c r="B199" s="10"/>
      <c r="C199" s="10"/>
      <c r="D199" s="10"/>
    </row>
    <row r="200" spans="1:4" ht="15.6" customHeight="1" x14ac:dyDescent="0.25">
      <c r="A200" s="22"/>
      <c r="B200" s="26"/>
      <c r="C200" s="10"/>
      <c r="D200" s="10"/>
    </row>
    <row r="201" spans="1:4" ht="15.6" customHeight="1" x14ac:dyDescent="0.25">
      <c r="A201" s="22"/>
      <c r="B201" s="10"/>
      <c r="C201" s="10"/>
      <c r="D201" s="10"/>
    </row>
    <row r="202" spans="1:4" ht="15.6" customHeight="1" x14ac:dyDescent="0.25">
      <c r="A202" s="22"/>
      <c r="B202" s="10"/>
      <c r="C202" s="10"/>
      <c r="D202" s="10"/>
    </row>
    <row r="203" spans="1:4" ht="15.6" customHeight="1" x14ac:dyDescent="0.25">
      <c r="A203" s="22"/>
      <c r="B203" s="27"/>
      <c r="C203" s="10"/>
      <c r="D203" s="10"/>
    </row>
    <row r="204" spans="1:4" ht="15.6" customHeight="1" x14ac:dyDescent="0.25">
      <c r="A204" s="22"/>
      <c r="B204" s="10"/>
      <c r="C204" s="10"/>
      <c r="D204" s="10"/>
    </row>
    <row r="205" spans="1:4" ht="15.6" customHeight="1" x14ac:dyDescent="0.25">
      <c r="A205" s="22"/>
      <c r="B205" s="19"/>
      <c r="C205" s="10"/>
      <c r="D205" s="10"/>
    </row>
    <row r="206" spans="1:4" ht="15.6" customHeight="1" x14ac:dyDescent="0.25">
      <c r="A206" s="22"/>
      <c r="B206" s="10"/>
      <c r="C206" s="10"/>
      <c r="D206" s="10"/>
    </row>
    <row r="207" spans="1:4" ht="15.6" customHeight="1" x14ac:dyDescent="0.25">
      <c r="A207" s="22"/>
      <c r="B207" s="10"/>
      <c r="C207" s="10"/>
      <c r="D207" s="10"/>
    </row>
    <row r="208" spans="1:4" ht="15.6" customHeight="1" x14ac:dyDescent="0.25">
      <c r="A208" s="22"/>
      <c r="B208" s="10"/>
      <c r="C208" s="10"/>
      <c r="D208" s="10"/>
    </row>
    <row r="209" spans="1:4" ht="15.6" customHeight="1" x14ac:dyDescent="0.25">
      <c r="A209" s="22"/>
      <c r="B209" s="10"/>
      <c r="C209" s="10"/>
      <c r="D209" s="10"/>
    </row>
    <row r="210" spans="1:4" ht="15.6" customHeight="1" x14ac:dyDescent="0.25">
      <c r="A210" s="22"/>
      <c r="B210" s="10"/>
      <c r="C210" s="10"/>
      <c r="D210" s="10"/>
    </row>
    <row r="211" spans="1:4" ht="15.6" customHeight="1" x14ac:dyDescent="0.25">
      <c r="A211" s="22"/>
      <c r="B211" s="10"/>
      <c r="C211" s="10"/>
      <c r="D211" s="10"/>
    </row>
    <row r="212" spans="1:4" ht="15.6" customHeight="1" x14ac:dyDescent="0.25">
      <c r="A212" s="22"/>
      <c r="B212" s="27"/>
      <c r="C212" s="10"/>
      <c r="D212" s="10"/>
    </row>
    <row r="213" spans="1:4" ht="15.6" customHeight="1" x14ac:dyDescent="0.25">
      <c r="A213" s="22"/>
      <c r="B213" s="10"/>
      <c r="C213" s="10"/>
      <c r="D213" s="10"/>
    </row>
    <row r="214" spans="1:4" ht="15.6" customHeight="1" x14ac:dyDescent="0.25">
      <c r="A214" s="22"/>
      <c r="B214" s="31"/>
      <c r="C214" s="10"/>
      <c r="D214" s="10"/>
    </row>
    <row r="215" spans="1:4" ht="15.6" customHeight="1" x14ac:dyDescent="0.25">
      <c r="A215" s="22"/>
      <c r="B215" s="32"/>
      <c r="C215" s="10"/>
      <c r="D215" s="10"/>
    </row>
    <row r="216" spans="1:4" ht="15.6" customHeight="1" x14ac:dyDescent="0.25">
      <c r="A216" s="22"/>
      <c r="B216" s="10"/>
      <c r="C216" s="10"/>
      <c r="D216" s="10"/>
    </row>
    <row r="217" spans="1:4" ht="15.6" customHeight="1" x14ac:dyDescent="0.25">
      <c r="A217" s="22"/>
      <c r="B217" s="27"/>
      <c r="C217" s="10"/>
      <c r="D217" s="10"/>
    </row>
    <row r="218" spans="1:4" ht="15.6" customHeight="1" x14ac:dyDescent="0.25">
      <c r="A218" s="22"/>
      <c r="B218" s="10"/>
      <c r="C218" s="10"/>
      <c r="D218" s="10"/>
    </row>
    <row r="219" spans="1:4" ht="15.6" customHeight="1" x14ac:dyDescent="0.25">
      <c r="A219" s="22"/>
      <c r="B219" s="10"/>
      <c r="C219" s="10"/>
      <c r="D219" s="10"/>
    </row>
    <row r="220" spans="1:4" ht="15.6" customHeight="1" x14ac:dyDescent="0.25">
      <c r="A220" s="22"/>
      <c r="B220" s="27"/>
      <c r="C220" s="10"/>
      <c r="D220" s="10"/>
    </row>
    <row r="221" spans="1:4" ht="15.6" customHeight="1" x14ac:dyDescent="0.25">
      <c r="A221" s="22"/>
      <c r="B221" s="10"/>
      <c r="C221" s="10"/>
      <c r="D221" s="10"/>
    </row>
    <row r="222" spans="1:4" ht="15.6" customHeight="1" x14ac:dyDescent="0.25">
      <c r="B222" s="10"/>
      <c r="C222" s="10"/>
      <c r="D222" s="10"/>
    </row>
    <row r="223" spans="1:4" ht="15.6" customHeight="1" x14ac:dyDescent="0.25">
      <c r="B223" s="26"/>
      <c r="C223" s="10"/>
      <c r="D223" s="10"/>
    </row>
    <row r="224" spans="1:4" ht="15.6" customHeight="1" x14ac:dyDescent="0.25">
      <c r="B224" s="10"/>
      <c r="C224" s="10"/>
      <c r="D224" s="10"/>
    </row>
    <row r="225" spans="2:4" ht="15.6" customHeight="1" x14ac:dyDescent="0.25">
      <c r="B225" s="10"/>
      <c r="C225" s="10"/>
      <c r="D225" s="10"/>
    </row>
    <row r="226" spans="2:4" ht="15.6" customHeight="1" x14ac:dyDescent="0.25">
      <c r="B226" s="27"/>
      <c r="C226" s="10"/>
      <c r="D226" s="10"/>
    </row>
    <row r="227" spans="2:4" ht="15.6" customHeight="1" x14ac:dyDescent="0.25">
      <c r="B227" s="10"/>
      <c r="C227" s="10"/>
      <c r="D227" s="10"/>
    </row>
    <row r="228" spans="2:4" ht="15.6" customHeight="1" x14ac:dyDescent="0.25">
      <c r="B228" s="19"/>
      <c r="C228" s="10"/>
      <c r="D228" s="10"/>
    </row>
    <row r="229" spans="2:4" ht="15.6" customHeight="1" x14ac:dyDescent="0.25">
      <c r="B229" s="19"/>
      <c r="C229" s="10"/>
      <c r="D229" s="10"/>
    </row>
    <row r="230" spans="2:4" ht="15.6" customHeight="1" x14ac:dyDescent="0.25">
      <c r="B230" s="19"/>
      <c r="C230" s="10"/>
      <c r="D230" s="10"/>
    </row>
    <row r="231" spans="2:4" ht="15.6" customHeight="1" x14ac:dyDescent="0.25">
      <c r="B231" s="19"/>
      <c r="C231" s="10"/>
      <c r="D231" s="10"/>
    </row>
    <row r="232" spans="2:4" ht="15.6" customHeight="1" x14ac:dyDescent="0.25">
      <c r="B232" s="10"/>
      <c r="C232" s="10"/>
      <c r="D232" s="10"/>
    </row>
    <row r="233" spans="2:4" ht="15.6" customHeight="1" x14ac:dyDescent="0.25">
      <c r="B233" s="10"/>
      <c r="C233" s="10"/>
      <c r="D233" s="10"/>
    </row>
    <row r="234" spans="2:4" ht="15.6" customHeight="1" x14ac:dyDescent="0.25">
      <c r="B234" s="10"/>
      <c r="C234" s="10"/>
      <c r="D234" s="10"/>
    </row>
    <row r="235" spans="2:4" ht="15.6" customHeight="1" x14ac:dyDescent="0.25">
      <c r="B235" s="10"/>
      <c r="C235" s="10"/>
      <c r="D235" s="10"/>
    </row>
    <row r="236" spans="2:4" ht="15.6" customHeight="1" x14ac:dyDescent="0.25">
      <c r="B236" s="10"/>
      <c r="C236" s="10"/>
      <c r="D236" s="10"/>
    </row>
    <row r="237" spans="2:4" ht="15.6" customHeight="1" x14ac:dyDescent="0.25">
      <c r="B237" s="10"/>
      <c r="C237" s="10"/>
      <c r="D237" s="10"/>
    </row>
    <row r="238" spans="2:4" ht="15.6" customHeight="1" x14ac:dyDescent="0.25">
      <c r="B238" s="10"/>
      <c r="C238" s="10"/>
      <c r="D238" s="10"/>
    </row>
    <row r="239" spans="2:4" ht="15.6" customHeight="1" x14ac:dyDescent="0.25">
      <c r="B239" s="10"/>
      <c r="C239" s="10"/>
      <c r="D239" s="10"/>
    </row>
    <row r="240" spans="2:4" ht="15.6" customHeight="1" x14ac:dyDescent="0.25">
      <c r="B240" s="10"/>
      <c r="C240" s="10"/>
      <c r="D240" s="10"/>
    </row>
    <row r="241" spans="2:4" ht="15.6" customHeight="1" x14ac:dyDescent="0.25">
      <c r="B241" s="10"/>
      <c r="C241" s="10"/>
      <c r="D241" s="10"/>
    </row>
    <row r="242" spans="2:4" ht="15.6" customHeight="1" x14ac:dyDescent="0.25">
      <c r="B242" s="10"/>
      <c r="C242" s="10"/>
      <c r="D242" s="10"/>
    </row>
    <row r="243" spans="2:4" ht="15.6" customHeight="1" x14ac:dyDescent="0.25">
      <c r="B243" s="27"/>
      <c r="C243" s="10"/>
      <c r="D243" s="10"/>
    </row>
    <row r="244" spans="2:4" ht="15.6" customHeight="1" x14ac:dyDescent="0.25">
      <c r="B244" s="10"/>
      <c r="C244" s="10"/>
      <c r="D244" s="10"/>
    </row>
    <row r="245" spans="2:4" ht="15.6" customHeight="1" x14ac:dyDescent="0.25">
      <c r="B245" s="10"/>
      <c r="C245" s="10"/>
      <c r="D245" s="10"/>
    </row>
    <row r="246" spans="2:4" ht="15.6" customHeight="1" x14ac:dyDescent="0.25">
      <c r="B246" s="27"/>
      <c r="C246" s="10"/>
      <c r="D246" s="10"/>
    </row>
    <row r="247" spans="2:4" ht="15.6" customHeight="1" x14ac:dyDescent="0.25">
      <c r="B247" s="10"/>
      <c r="C247" s="10"/>
      <c r="D247" s="10"/>
    </row>
    <row r="248" spans="2:4" ht="15.6" customHeight="1" x14ac:dyDescent="0.25">
      <c r="B248" s="31"/>
      <c r="C248" s="10"/>
      <c r="D248" s="10"/>
    </row>
    <row r="249" spans="2:4" ht="15.6" customHeight="1" x14ac:dyDescent="0.25">
      <c r="B249" s="32"/>
      <c r="C249" s="10"/>
      <c r="D249" s="10"/>
    </row>
    <row r="250" spans="2:4" ht="15.6" customHeight="1" x14ac:dyDescent="0.25">
      <c r="B250" s="10"/>
      <c r="C250" s="10"/>
      <c r="D250" s="10"/>
    </row>
    <row r="251" spans="2:4" ht="15.6" customHeight="1" x14ac:dyDescent="0.25">
      <c r="B251" s="27"/>
      <c r="C251" s="10"/>
      <c r="D251" s="10"/>
    </row>
    <row r="252" spans="2:4" ht="15.6" customHeight="1" x14ac:dyDescent="0.25">
      <c r="B252" s="10"/>
      <c r="C252" s="10"/>
      <c r="D252" s="10"/>
    </row>
    <row r="253" spans="2:4" ht="15.6" customHeight="1" x14ac:dyDescent="0.25">
      <c r="B253" s="10"/>
      <c r="C253" s="10"/>
      <c r="D253" s="10"/>
    </row>
    <row r="254" spans="2:4" ht="15.6" customHeight="1" x14ac:dyDescent="0.25">
      <c r="B254" s="26"/>
      <c r="C254" s="10"/>
      <c r="D254" s="10"/>
    </row>
    <row r="255" spans="2:4" ht="15.6" customHeight="1" x14ac:dyDescent="0.25">
      <c r="B255" s="10"/>
      <c r="C255" s="10"/>
      <c r="D255" s="10"/>
    </row>
    <row r="256" spans="2:4" ht="15.6" customHeight="1" x14ac:dyDescent="0.25">
      <c r="B256" s="10"/>
      <c r="C256" s="10"/>
      <c r="D256" s="10"/>
    </row>
    <row r="257" spans="2:4" ht="15.6" customHeight="1" x14ac:dyDescent="0.25">
      <c r="B257" s="27"/>
      <c r="C257" s="10"/>
      <c r="D257" s="10"/>
    </row>
    <row r="258" spans="2:4" ht="15.6" customHeight="1" x14ac:dyDescent="0.25">
      <c r="B258" s="10"/>
      <c r="C258" s="10"/>
      <c r="D258" s="10"/>
    </row>
    <row r="259" spans="2:4" ht="15.6" customHeight="1" x14ac:dyDescent="0.25">
      <c r="B259" s="19"/>
      <c r="C259" s="10"/>
      <c r="D259" s="10"/>
    </row>
    <row r="260" spans="2:4" ht="15.6" customHeight="1" x14ac:dyDescent="0.25">
      <c r="B260" s="19"/>
      <c r="C260" s="10"/>
      <c r="D260" s="10"/>
    </row>
    <row r="261" spans="2:4" ht="15.6" customHeight="1" x14ac:dyDescent="0.25">
      <c r="B261" s="19"/>
      <c r="C261" s="10"/>
      <c r="D261" s="10"/>
    </row>
    <row r="262" spans="2:4" ht="15.6" customHeight="1" x14ac:dyDescent="0.25">
      <c r="B262" s="10"/>
      <c r="C262" s="10"/>
      <c r="D262" s="10"/>
    </row>
    <row r="263" spans="2:4" ht="15.6" customHeight="1" x14ac:dyDescent="0.25">
      <c r="B263" s="10"/>
      <c r="C263" s="10"/>
      <c r="D263" s="10"/>
    </row>
    <row r="264" spans="2:4" ht="15.6" customHeight="1" x14ac:dyDescent="0.25">
      <c r="B264" s="10"/>
      <c r="C264" s="10"/>
      <c r="D264" s="10"/>
    </row>
    <row r="265" spans="2:4" ht="15" x14ac:dyDescent="0.25">
      <c r="B265" s="10"/>
      <c r="C265" s="10"/>
      <c r="D265" s="10"/>
    </row>
    <row r="266" spans="2:4" ht="15" x14ac:dyDescent="0.25">
      <c r="B266" s="27"/>
      <c r="C266" s="10"/>
      <c r="D266" s="10"/>
    </row>
    <row r="267" spans="2:4" ht="15" x14ac:dyDescent="0.25">
      <c r="B267" s="10"/>
      <c r="C267" s="10"/>
      <c r="D267" s="10"/>
    </row>
    <row r="268" spans="2:4" ht="15.6" customHeight="1" x14ac:dyDescent="0.25">
      <c r="B268" s="31"/>
      <c r="C268" s="10"/>
      <c r="D268" s="10"/>
    </row>
    <row r="269" spans="2:4" ht="15.6" customHeight="1" x14ac:dyDescent="0.25">
      <c r="B269" s="32"/>
      <c r="C269" s="10"/>
      <c r="D269" s="10"/>
    </row>
    <row r="270" spans="2:4" ht="15.6" customHeight="1" x14ac:dyDescent="0.25">
      <c r="B270" s="10"/>
      <c r="C270" s="10"/>
      <c r="D270" s="10"/>
    </row>
    <row r="271" spans="2:4" ht="15.6" customHeight="1" x14ac:dyDescent="0.25">
      <c r="B271" s="27"/>
      <c r="C271" s="10"/>
      <c r="D271" s="10"/>
    </row>
    <row r="272" spans="2:4" ht="15.6" customHeight="1" x14ac:dyDescent="0.25">
      <c r="B272" s="10"/>
      <c r="C272" s="10"/>
      <c r="D272" s="10"/>
    </row>
    <row r="273" spans="2:4" ht="15.6" customHeight="1" x14ac:dyDescent="0.25">
      <c r="B273" s="10"/>
      <c r="C273" s="10"/>
      <c r="D273" s="10"/>
    </row>
    <row r="274" spans="2:4" ht="15.6" customHeight="1" x14ac:dyDescent="0.25">
      <c r="B274" s="27"/>
      <c r="C274" s="10"/>
      <c r="D274" s="10"/>
    </row>
    <row r="275" spans="2:4" ht="15.6" customHeight="1" x14ac:dyDescent="0.25">
      <c r="B275" s="10"/>
      <c r="C275" s="10"/>
      <c r="D275" s="10"/>
    </row>
    <row r="276" spans="2:4" ht="15.6" customHeight="1" x14ac:dyDescent="0.25">
      <c r="B276" s="10"/>
      <c r="C276" s="10"/>
      <c r="D276" s="10"/>
    </row>
    <row r="277" spans="2:4" ht="15.6" customHeight="1" x14ac:dyDescent="0.25">
      <c r="B277" s="27"/>
      <c r="C277" s="10"/>
      <c r="D277" s="10"/>
    </row>
    <row r="278" spans="2:4" ht="15.6" customHeight="1" x14ac:dyDescent="0.25">
      <c r="B278" s="10"/>
      <c r="C278" s="10"/>
      <c r="D278" s="10"/>
    </row>
    <row r="279" spans="2:4" ht="15.6" customHeight="1" x14ac:dyDescent="0.25">
      <c r="B279" s="10"/>
      <c r="C279" s="10"/>
      <c r="D279" s="10"/>
    </row>
    <row r="280" spans="2:4" ht="15.6" customHeight="1" x14ac:dyDescent="0.25">
      <c r="B280" s="27"/>
      <c r="C280" s="10"/>
      <c r="D280" s="10"/>
    </row>
    <row r="281" spans="2:4" ht="15.6" customHeight="1" x14ac:dyDescent="0.25">
      <c r="B281" s="10"/>
      <c r="C281" s="10"/>
      <c r="D281" s="10"/>
    </row>
    <row r="282" spans="2:4" ht="15.6" customHeight="1" x14ac:dyDescent="0.25">
      <c r="B282" s="10"/>
      <c r="C282" s="10"/>
      <c r="D282" s="10"/>
    </row>
    <row r="283" spans="2:4" ht="15.6" customHeight="1" x14ac:dyDescent="0.25">
      <c r="B283" s="26"/>
      <c r="C283" s="10"/>
      <c r="D283" s="10"/>
    </row>
    <row r="284" spans="2:4" ht="15.6" customHeight="1" x14ac:dyDescent="0.25">
      <c r="B284" s="10"/>
      <c r="C284" s="10"/>
      <c r="D284" s="10"/>
    </row>
    <row r="285" spans="2:4" ht="15.6" customHeight="1" x14ac:dyDescent="0.25">
      <c r="B285" s="10"/>
      <c r="C285" s="10"/>
      <c r="D285" s="10"/>
    </row>
    <row r="286" spans="2:4" ht="15.6" customHeight="1" x14ac:dyDescent="0.25">
      <c r="B286" s="27"/>
      <c r="C286" s="10"/>
      <c r="D286" s="10"/>
    </row>
    <row r="287" spans="2:4" ht="15.6" customHeight="1" x14ac:dyDescent="0.25">
      <c r="B287" s="10"/>
      <c r="C287" s="10"/>
      <c r="D287" s="10"/>
    </row>
    <row r="288" spans="2:4" ht="15.6" customHeight="1" x14ac:dyDescent="0.25">
      <c r="B288" s="10"/>
      <c r="C288" s="10"/>
      <c r="D288" s="10"/>
    </row>
    <row r="289" spans="2:4" ht="15.6" customHeight="1" x14ac:dyDescent="0.25">
      <c r="B289" s="10"/>
      <c r="C289" s="10"/>
      <c r="D289" s="10"/>
    </row>
    <row r="290" spans="2:4" ht="15.6" customHeight="1" x14ac:dyDescent="0.25">
      <c r="B290" s="27"/>
      <c r="C290" s="10"/>
      <c r="D290" s="10"/>
    </row>
    <row r="291" spans="2:4" ht="15.6" customHeight="1" x14ac:dyDescent="0.25">
      <c r="B291" s="10"/>
      <c r="C291" s="10"/>
      <c r="D291" s="10"/>
    </row>
    <row r="292" spans="2:4" ht="15.6" customHeight="1" x14ac:dyDescent="0.25">
      <c r="B292" s="31"/>
      <c r="C292" s="10"/>
      <c r="D292" s="10"/>
    </row>
    <row r="293" spans="2:4" ht="15.6" customHeight="1" x14ac:dyDescent="0.25">
      <c r="B293" s="32"/>
      <c r="C293" s="10"/>
      <c r="D293" s="10"/>
    </row>
    <row r="294" spans="2:4" ht="15.6" customHeight="1" x14ac:dyDescent="0.25">
      <c r="B294" s="10"/>
      <c r="C294" s="10"/>
      <c r="D294" s="10"/>
    </row>
    <row r="295" spans="2:4" ht="15.6" customHeight="1" x14ac:dyDescent="0.25">
      <c r="B295" s="27"/>
      <c r="C295" s="10"/>
      <c r="D295" s="10"/>
    </row>
    <row r="296" spans="2:4" ht="15.6" customHeight="1" x14ac:dyDescent="0.25">
      <c r="B296" s="10"/>
      <c r="C296" s="10"/>
      <c r="D296" s="10"/>
    </row>
    <row r="297" spans="2:4" ht="15.6" customHeight="1" x14ac:dyDescent="0.25">
      <c r="B297" s="10"/>
      <c r="C297" s="10"/>
      <c r="D297" s="10"/>
    </row>
    <row r="298" spans="2:4" ht="15.6" customHeight="1" x14ac:dyDescent="0.25">
      <c r="B298" s="26"/>
      <c r="C298" s="10"/>
      <c r="D298" s="10"/>
    </row>
    <row r="299" spans="2:4" ht="15.6" customHeight="1" x14ac:dyDescent="0.25">
      <c r="B299" s="10"/>
      <c r="C299" s="10"/>
      <c r="D299" s="10"/>
    </row>
    <row r="300" spans="2:4" ht="15.6" customHeight="1" x14ac:dyDescent="0.25">
      <c r="B300" s="10"/>
      <c r="C300" s="10"/>
      <c r="D300" s="10"/>
    </row>
    <row r="301" spans="2:4" ht="15.6" customHeight="1" x14ac:dyDescent="0.25">
      <c r="B301" s="27"/>
      <c r="C301" s="10"/>
      <c r="D301" s="10"/>
    </row>
    <row r="302" spans="2:4" ht="15.6" customHeight="1" x14ac:dyDescent="0.25">
      <c r="B302" s="10"/>
      <c r="C302" s="10"/>
      <c r="D302" s="10"/>
    </row>
    <row r="303" spans="2:4" ht="15.6" customHeight="1" x14ac:dyDescent="0.25">
      <c r="B303" s="10"/>
      <c r="C303" s="10"/>
      <c r="D303" s="10"/>
    </row>
    <row r="304" spans="2:4" ht="15.6" customHeight="1" x14ac:dyDescent="0.25">
      <c r="B304" s="10"/>
      <c r="C304" s="10"/>
      <c r="D304" s="10"/>
    </row>
    <row r="305" spans="2:4" ht="15.6" customHeight="1" x14ac:dyDescent="0.25">
      <c r="B305" s="10"/>
      <c r="C305" s="10"/>
      <c r="D305" s="10"/>
    </row>
    <row r="306" spans="2:4" ht="15.6" customHeight="1" x14ac:dyDescent="0.25">
      <c r="B306" s="10"/>
      <c r="C306" s="10"/>
      <c r="D306" s="10"/>
    </row>
    <row r="307" spans="2:4" ht="15.6" customHeight="1" x14ac:dyDescent="0.25">
      <c r="B307" s="10"/>
      <c r="C307" s="10"/>
      <c r="D307" s="10"/>
    </row>
    <row r="308" spans="2:4" ht="15.6" customHeight="1" x14ac:dyDescent="0.25">
      <c r="B308" s="10"/>
      <c r="C308" s="10"/>
      <c r="D308" s="10"/>
    </row>
    <row r="309" spans="2:4" ht="15.6" customHeight="1" x14ac:dyDescent="0.25">
      <c r="B309" s="10"/>
      <c r="C309" s="10"/>
      <c r="D309" s="10"/>
    </row>
    <row r="310" spans="2:4" ht="15.6" customHeight="1" x14ac:dyDescent="0.25">
      <c r="B310" s="27"/>
      <c r="C310" s="10"/>
      <c r="D310" s="10"/>
    </row>
    <row r="311" spans="2:4" ht="15.6" customHeight="1" x14ac:dyDescent="0.25">
      <c r="B311" s="10"/>
      <c r="C311" s="10"/>
      <c r="D311" s="10"/>
    </row>
    <row r="312" spans="2:4" ht="15.6" customHeight="1" x14ac:dyDescent="0.25">
      <c r="B312" s="10"/>
      <c r="C312" s="10"/>
      <c r="D312" s="10"/>
    </row>
    <row r="313" spans="2:4" ht="15.6" customHeight="1" x14ac:dyDescent="0.25">
      <c r="B313" s="10"/>
      <c r="C313" s="10"/>
      <c r="D313" s="10"/>
    </row>
    <row r="314" spans="2:4" ht="15.6" customHeight="1" x14ac:dyDescent="0.25">
      <c r="B314" s="10"/>
      <c r="C314" s="10"/>
      <c r="D314" s="10"/>
    </row>
    <row r="315" spans="2:4" ht="15.6" customHeight="1" x14ac:dyDescent="0.25">
      <c r="B315" s="10"/>
      <c r="C315" s="10"/>
      <c r="D315" s="10"/>
    </row>
    <row r="316" spans="2:4" ht="15.6" customHeight="1" x14ac:dyDescent="0.25">
      <c r="B316" s="10"/>
      <c r="C316" s="10"/>
      <c r="D316" s="10"/>
    </row>
    <row r="317" spans="2:4" ht="15.6" customHeight="1" x14ac:dyDescent="0.25">
      <c r="B317" s="10"/>
      <c r="C317" s="10"/>
      <c r="D317" s="10"/>
    </row>
    <row r="318" spans="2:4" ht="15.6" customHeight="1" x14ac:dyDescent="0.25">
      <c r="B318" s="10"/>
      <c r="C318" s="10"/>
      <c r="D318" s="10"/>
    </row>
    <row r="319" spans="2:4" ht="15.6" customHeight="1" x14ac:dyDescent="0.25">
      <c r="B319" s="10"/>
      <c r="C319" s="10"/>
      <c r="D319" s="10"/>
    </row>
    <row r="320" spans="2:4" ht="15.6" customHeight="1" x14ac:dyDescent="0.25">
      <c r="B320" s="10"/>
      <c r="C320" s="10"/>
      <c r="D320" s="10"/>
    </row>
    <row r="321" spans="2:4" ht="15.6" customHeight="1" x14ac:dyDescent="0.25">
      <c r="B321" s="10"/>
      <c r="C321" s="10"/>
      <c r="D321" s="10"/>
    </row>
    <row r="322" spans="2:4" ht="15.6" customHeight="1" x14ac:dyDescent="0.25">
      <c r="B322" s="10"/>
      <c r="C322" s="10"/>
      <c r="D322" s="10"/>
    </row>
    <row r="323" spans="2:4" ht="15.6" customHeight="1" x14ac:dyDescent="0.25">
      <c r="B323" s="10"/>
      <c r="C323" s="10"/>
      <c r="D323" s="10"/>
    </row>
    <row r="324" spans="2:4" ht="15.6" customHeight="1" x14ac:dyDescent="0.25">
      <c r="B324" s="10"/>
      <c r="C324" s="10"/>
      <c r="D324" s="10"/>
    </row>
    <row r="325" spans="2:4" ht="15.6" customHeight="1" x14ac:dyDescent="0.25">
      <c r="B325" s="10"/>
      <c r="C325" s="10"/>
      <c r="D325" s="10"/>
    </row>
    <row r="326" spans="2:4" ht="15.6" customHeight="1" x14ac:dyDescent="0.25">
      <c r="B326" s="10"/>
      <c r="C326" s="10"/>
      <c r="D326" s="10"/>
    </row>
    <row r="327" spans="2:4" ht="15.6" customHeight="1" x14ac:dyDescent="0.25">
      <c r="B327" s="10"/>
      <c r="C327" s="10"/>
      <c r="D327" s="10"/>
    </row>
    <row r="328" spans="2:4" ht="15.6" customHeight="1" x14ac:dyDescent="0.25">
      <c r="B328" s="10"/>
      <c r="C328" s="10"/>
      <c r="D328" s="10"/>
    </row>
    <row r="329" spans="2:4" ht="15.6" customHeight="1" x14ac:dyDescent="0.25">
      <c r="B329" s="10"/>
      <c r="C329" s="10"/>
      <c r="D329" s="10"/>
    </row>
    <row r="330" spans="2:4" ht="15.6" customHeight="1" x14ac:dyDescent="0.25">
      <c r="B330" s="10"/>
      <c r="C330" s="10"/>
      <c r="D330" s="10"/>
    </row>
    <row r="331" spans="2:4" ht="15.6" customHeight="1" x14ac:dyDescent="0.25">
      <c r="B331" s="10"/>
      <c r="C331" s="10"/>
      <c r="D331" s="10"/>
    </row>
    <row r="332" spans="2:4" ht="15.6" customHeight="1" x14ac:dyDescent="0.25">
      <c r="B332" s="10"/>
      <c r="C332" s="10"/>
      <c r="D332" s="10"/>
    </row>
    <row r="333" spans="2:4" ht="15.6" customHeight="1" x14ac:dyDescent="0.25">
      <c r="B333" s="10"/>
      <c r="C333" s="10"/>
      <c r="D333" s="10"/>
    </row>
    <row r="334" spans="2:4" ht="15.6" customHeight="1" x14ac:dyDescent="0.25">
      <c r="B334" s="10"/>
      <c r="C334" s="10"/>
      <c r="D334" s="10"/>
    </row>
    <row r="335" spans="2:4" ht="15.6" customHeight="1" x14ac:dyDescent="0.25">
      <c r="B335" s="10"/>
      <c r="C335" s="10"/>
      <c r="D335" s="10"/>
    </row>
    <row r="336" spans="2:4" ht="15.6" customHeight="1" x14ac:dyDescent="0.25">
      <c r="B336" s="10"/>
      <c r="C336" s="10"/>
      <c r="D336" s="10"/>
    </row>
    <row r="337" spans="2:4" ht="15.6" customHeight="1" x14ac:dyDescent="0.25">
      <c r="B337" s="10"/>
      <c r="C337" s="10"/>
      <c r="D337" s="10"/>
    </row>
    <row r="338" spans="2:4" ht="15.6" customHeight="1" x14ac:dyDescent="0.25">
      <c r="B338" s="10"/>
      <c r="C338" s="10"/>
      <c r="D338" s="10"/>
    </row>
    <row r="339" spans="2:4" ht="15.6" customHeight="1" x14ac:dyDescent="0.25">
      <c r="B339" s="10"/>
      <c r="C339" s="10"/>
      <c r="D339" s="10"/>
    </row>
    <row r="340" spans="2:4" ht="15.6" customHeight="1" x14ac:dyDescent="0.25">
      <c r="B340" s="10"/>
      <c r="C340" s="10"/>
      <c r="D340" s="10"/>
    </row>
    <row r="341" spans="2:4" ht="15.6" customHeight="1" x14ac:dyDescent="0.25">
      <c r="B341" s="10"/>
      <c r="C341" s="10"/>
      <c r="D341" s="10"/>
    </row>
    <row r="342" spans="2:4" ht="15.6" customHeight="1" x14ac:dyDescent="0.25">
      <c r="B342" s="10"/>
      <c r="C342" s="10"/>
      <c r="D342" s="10"/>
    </row>
    <row r="343" spans="2:4" ht="15.6" customHeight="1" x14ac:dyDescent="0.25">
      <c r="B343" s="10"/>
      <c r="C343" s="10"/>
      <c r="D343" s="10"/>
    </row>
    <row r="344" spans="2:4" ht="15.6" customHeight="1" x14ac:dyDescent="0.25">
      <c r="B344" s="10"/>
      <c r="C344" s="10"/>
      <c r="D344" s="10"/>
    </row>
    <row r="345" spans="2:4" ht="15.6" customHeight="1" x14ac:dyDescent="0.25">
      <c r="B345" s="10"/>
      <c r="C345" s="10"/>
      <c r="D345" s="10"/>
    </row>
    <row r="346" spans="2:4" ht="15.6" customHeight="1" x14ac:dyDescent="0.25">
      <c r="B346" s="10"/>
      <c r="C346" s="10"/>
      <c r="D346" s="10"/>
    </row>
    <row r="347" spans="2:4" ht="15.6" customHeight="1" x14ac:dyDescent="0.25">
      <c r="B347" s="10"/>
      <c r="C347" s="10"/>
      <c r="D347" s="10"/>
    </row>
    <row r="348" spans="2:4" ht="15.6" customHeight="1" x14ac:dyDescent="0.25">
      <c r="B348" s="10"/>
      <c r="C348" s="10"/>
      <c r="D348" s="10"/>
    </row>
    <row r="349" spans="2:4" ht="15.6" customHeight="1" x14ac:dyDescent="0.25">
      <c r="B349" s="10"/>
      <c r="C349" s="10"/>
      <c r="D349" s="10"/>
    </row>
    <row r="350" spans="2:4" ht="15.6" customHeight="1" x14ac:dyDescent="0.25">
      <c r="B350" s="10"/>
      <c r="C350" s="10"/>
      <c r="D350" s="10"/>
    </row>
    <row r="351" spans="2:4" ht="15.6" customHeight="1" x14ac:dyDescent="0.25">
      <c r="B351" s="10"/>
      <c r="C351" s="10"/>
      <c r="D351" s="10"/>
    </row>
    <row r="352" spans="2:4" ht="15.6" customHeight="1" x14ac:dyDescent="0.25">
      <c r="B352" s="10"/>
      <c r="C352" s="10"/>
      <c r="D352" s="10"/>
    </row>
    <row r="353" spans="2:4" ht="15.6" customHeight="1" x14ac:dyDescent="0.25">
      <c r="B353" s="10"/>
      <c r="C353" s="10"/>
      <c r="D353" s="10"/>
    </row>
    <row r="354" spans="2:4" ht="15.6" customHeight="1" x14ac:dyDescent="0.25">
      <c r="B354" s="10"/>
      <c r="C354" s="10"/>
      <c r="D354" s="10"/>
    </row>
    <row r="355" spans="2:4" ht="15.6" customHeight="1" x14ac:dyDescent="0.25">
      <c r="B355" s="10"/>
      <c r="C355" s="10"/>
      <c r="D355" s="10"/>
    </row>
    <row r="356" spans="2:4" ht="15.6" customHeight="1" x14ac:dyDescent="0.25">
      <c r="B356" s="10"/>
      <c r="C356" s="10"/>
      <c r="D356" s="10"/>
    </row>
    <row r="357" spans="2:4" ht="15.6" customHeight="1" x14ac:dyDescent="0.25">
      <c r="B357" s="10"/>
      <c r="C357" s="10"/>
      <c r="D357" s="10"/>
    </row>
    <row r="358" spans="2:4" ht="15.6" customHeight="1" x14ac:dyDescent="0.25">
      <c r="B358" s="10"/>
      <c r="C358" s="10"/>
      <c r="D358" s="10"/>
    </row>
    <row r="359" spans="2:4" ht="15.6" customHeight="1" x14ac:dyDescent="0.25">
      <c r="B359" s="10"/>
      <c r="C359" s="10"/>
      <c r="D359" s="10"/>
    </row>
    <row r="360" spans="2:4" ht="15.6" customHeight="1" x14ac:dyDescent="0.25">
      <c r="B360" s="10"/>
      <c r="C360" s="10"/>
      <c r="D360" s="10"/>
    </row>
    <row r="361" spans="2:4" ht="15.6" customHeight="1" x14ac:dyDescent="0.25">
      <c r="B361" s="10"/>
      <c r="C361" s="10"/>
      <c r="D361" s="10"/>
    </row>
    <row r="362" spans="2:4" ht="15.6" customHeight="1" x14ac:dyDescent="0.25">
      <c r="B362" s="10"/>
      <c r="C362" s="10"/>
      <c r="D362" s="10"/>
    </row>
    <row r="363" spans="2:4" ht="15.6" customHeight="1" x14ac:dyDescent="0.25">
      <c r="B363" s="10"/>
      <c r="C363" s="10"/>
      <c r="D363" s="10"/>
    </row>
    <row r="364" spans="2:4" ht="15.6" customHeight="1" x14ac:dyDescent="0.25">
      <c r="B364" s="10"/>
      <c r="C364" s="10"/>
      <c r="D364" s="10"/>
    </row>
    <row r="365" spans="2:4" ht="15.6" customHeight="1" x14ac:dyDescent="0.25">
      <c r="B365" s="10"/>
      <c r="C365" s="10"/>
      <c r="D365" s="10"/>
    </row>
    <row r="366" spans="2:4" ht="15.6" customHeight="1" x14ac:dyDescent="0.25">
      <c r="B366" s="10"/>
      <c r="C366" s="10"/>
      <c r="D366" s="10"/>
    </row>
    <row r="367" spans="2:4" ht="15.6" customHeight="1" x14ac:dyDescent="0.25">
      <c r="B367" s="10"/>
      <c r="C367" s="10"/>
      <c r="D367" s="10"/>
    </row>
    <row r="368" spans="2:4" ht="15.6" customHeight="1" x14ac:dyDescent="0.25">
      <c r="B368" s="10"/>
      <c r="C368" s="10"/>
      <c r="D368" s="10"/>
    </row>
    <row r="369" spans="2:4" ht="15.6" customHeight="1" x14ac:dyDescent="0.25">
      <c r="B369" s="10"/>
      <c r="C369" s="10"/>
      <c r="D369" s="10"/>
    </row>
    <row r="370" spans="2:4" ht="15.6" customHeight="1" x14ac:dyDescent="0.25">
      <c r="B370" s="10"/>
      <c r="C370" s="10"/>
      <c r="D370" s="10"/>
    </row>
    <row r="371" spans="2:4" ht="15.6" customHeight="1" x14ac:dyDescent="0.25">
      <c r="B371" s="10"/>
      <c r="C371" s="10"/>
      <c r="D371" s="10"/>
    </row>
    <row r="372" spans="2:4" ht="15.6" customHeight="1" x14ac:dyDescent="0.25">
      <c r="B372" s="10"/>
      <c r="C372" s="10"/>
      <c r="D372" s="10"/>
    </row>
    <row r="373" spans="2:4" ht="15.6" customHeight="1" x14ac:dyDescent="0.25">
      <c r="B373" s="10"/>
      <c r="C373" s="10"/>
      <c r="D373" s="10"/>
    </row>
    <row r="374" spans="2:4" ht="15.6" customHeight="1" x14ac:dyDescent="0.25">
      <c r="B374" s="10"/>
      <c r="C374" s="10"/>
      <c r="D374" s="10"/>
    </row>
    <row r="375" spans="2:4" ht="15.6" customHeight="1" x14ac:dyDescent="0.25">
      <c r="B375" s="10"/>
      <c r="C375" s="10"/>
      <c r="D375" s="10"/>
    </row>
    <row r="376" spans="2:4" ht="15.6" customHeight="1" x14ac:dyDescent="0.25">
      <c r="B376" s="10"/>
      <c r="C376" s="10"/>
      <c r="D376" s="10"/>
    </row>
    <row r="377" spans="2:4" ht="15.6" customHeight="1" x14ac:dyDescent="0.25">
      <c r="B377" s="10"/>
      <c r="C377" s="10"/>
      <c r="D377" s="10"/>
    </row>
    <row r="378" spans="2:4" ht="15.6" customHeight="1" x14ac:dyDescent="0.25">
      <c r="B378" s="10"/>
      <c r="C378" s="10"/>
      <c r="D378" s="10"/>
    </row>
    <row r="379" spans="2:4" ht="15.6" customHeight="1" x14ac:dyDescent="0.25">
      <c r="B379" s="10"/>
      <c r="C379" s="10"/>
      <c r="D379" s="10"/>
    </row>
    <row r="380" spans="2:4" ht="15.6" customHeight="1" x14ac:dyDescent="0.25">
      <c r="B380" s="10"/>
      <c r="C380" s="10"/>
      <c r="D380" s="10"/>
    </row>
    <row r="381" spans="2:4" ht="15.6" customHeight="1" x14ac:dyDescent="0.25">
      <c r="B381" s="10"/>
      <c r="C381" s="10"/>
      <c r="D381" s="10"/>
    </row>
    <row r="382" spans="2:4" ht="15.6" customHeight="1" x14ac:dyDescent="0.25">
      <c r="B382" s="10"/>
      <c r="C382" s="10"/>
      <c r="D382" s="10"/>
    </row>
    <row r="383" spans="2:4" ht="15.6" customHeight="1" x14ac:dyDescent="0.25">
      <c r="B383" s="10"/>
      <c r="C383" s="10"/>
      <c r="D383" s="10"/>
    </row>
    <row r="384" spans="2:4" ht="15.6" customHeight="1" x14ac:dyDescent="0.25">
      <c r="B384" s="10"/>
      <c r="C384" s="10"/>
      <c r="D384" s="10"/>
    </row>
    <row r="385" spans="2:4" ht="15.6" customHeight="1" x14ac:dyDescent="0.25">
      <c r="B385" s="10"/>
      <c r="C385" s="10"/>
      <c r="D385" s="10"/>
    </row>
    <row r="386" spans="2:4" ht="15.6" customHeight="1" x14ac:dyDescent="0.25">
      <c r="B386" s="10"/>
      <c r="C386" s="10"/>
      <c r="D386" s="10"/>
    </row>
    <row r="387" spans="2:4" ht="15.6" customHeight="1" x14ac:dyDescent="0.25">
      <c r="B387" s="10"/>
      <c r="C387" s="10"/>
      <c r="D387" s="10"/>
    </row>
    <row r="388" spans="2:4" ht="15.6" customHeight="1" x14ac:dyDescent="0.25">
      <c r="B388" s="10"/>
      <c r="C388" s="10"/>
      <c r="D388" s="10"/>
    </row>
    <row r="389" spans="2:4" ht="15.6" customHeight="1" x14ac:dyDescent="0.25">
      <c r="B389" s="10"/>
      <c r="C389" s="10"/>
      <c r="D389" s="10"/>
    </row>
    <row r="390" spans="2:4" ht="15.6" customHeight="1" x14ac:dyDescent="0.25">
      <c r="B390" s="10"/>
      <c r="C390" s="10"/>
      <c r="D390" s="10"/>
    </row>
    <row r="391" spans="2:4" ht="15.6" customHeight="1" x14ac:dyDescent="0.25">
      <c r="B391" s="10"/>
      <c r="C391" s="10"/>
      <c r="D391" s="10"/>
    </row>
    <row r="392" spans="2:4" ht="15.6" customHeight="1" x14ac:dyDescent="0.25">
      <c r="B392" s="10"/>
      <c r="C392" s="10"/>
      <c r="D392" s="10"/>
    </row>
    <row r="393" spans="2:4" ht="15.6" customHeight="1" x14ac:dyDescent="0.25">
      <c r="B393" s="10"/>
      <c r="C393" s="10"/>
      <c r="D393" s="10"/>
    </row>
    <row r="394" spans="2:4" ht="15.6" customHeight="1" x14ac:dyDescent="0.25">
      <c r="B394" s="10"/>
      <c r="C394" s="10"/>
      <c r="D394" s="10"/>
    </row>
    <row r="395" spans="2:4" ht="15.6" customHeight="1" x14ac:dyDescent="0.25">
      <c r="B395" s="10"/>
      <c r="C395" s="10"/>
      <c r="D395" s="10"/>
    </row>
    <row r="396" spans="2:4" ht="15.6" customHeight="1" x14ac:dyDescent="0.25">
      <c r="B396" s="10"/>
      <c r="C396" s="10"/>
      <c r="D396" s="10"/>
    </row>
    <row r="397" spans="2:4" ht="15.6" customHeight="1" x14ac:dyDescent="0.25">
      <c r="B397" s="10"/>
      <c r="C397" s="10"/>
      <c r="D397" s="10"/>
    </row>
    <row r="398" spans="2:4" ht="15.6" customHeight="1" x14ac:dyDescent="0.25">
      <c r="B398" s="10"/>
      <c r="C398" s="10"/>
      <c r="D398" s="10"/>
    </row>
    <row r="399" spans="2:4" ht="15.6" customHeight="1" x14ac:dyDescent="0.25">
      <c r="B399" s="10"/>
      <c r="C399" s="10"/>
      <c r="D399" s="10"/>
    </row>
    <row r="400" spans="2:4" ht="15.6" customHeight="1" x14ac:dyDescent="0.25">
      <c r="B400" s="10"/>
      <c r="C400" s="10"/>
      <c r="D400" s="10"/>
    </row>
    <row r="401" spans="2:4" ht="15.6" customHeight="1" x14ac:dyDescent="0.25">
      <c r="B401" s="10"/>
      <c r="C401" s="10"/>
      <c r="D401" s="10"/>
    </row>
    <row r="402" spans="2:4" ht="15.6" customHeight="1" x14ac:dyDescent="0.25">
      <c r="B402" s="10"/>
      <c r="C402" s="10"/>
      <c r="D402" s="10"/>
    </row>
    <row r="403" spans="2:4" ht="15.6" customHeight="1" x14ac:dyDescent="0.25">
      <c r="B403" s="10"/>
      <c r="C403" s="10"/>
      <c r="D403" s="10"/>
    </row>
    <row r="404" spans="2:4" ht="15.6" customHeight="1" x14ac:dyDescent="0.25">
      <c r="B404" s="10"/>
      <c r="C404" s="10"/>
      <c r="D404" s="10"/>
    </row>
    <row r="405" spans="2:4" ht="15.6" customHeight="1" x14ac:dyDescent="0.25">
      <c r="B405" s="10"/>
      <c r="C405" s="10"/>
      <c r="D405" s="10"/>
    </row>
    <row r="406" spans="2:4" ht="15.6" customHeight="1" x14ac:dyDescent="0.25">
      <c r="B406" s="10"/>
      <c r="C406" s="10"/>
      <c r="D406" s="10"/>
    </row>
    <row r="407" spans="2:4" ht="15.6" customHeight="1" x14ac:dyDescent="0.25">
      <c r="B407" s="10"/>
      <c r="C407" s="10"/>
      <c r="D407" s="10"/>
    </row>
    <row r="408" spans="2:4" ht="15.6" customHeight="1" x14ac:dyDescent="0.25">
      <c r="B408" s="10"/>
      <c r="C408" s="10"/>
      <c r="D408" s="10"/>
    </row>
    <row r="409" spans="2:4" ht="15.6" customHeight="1" x14ac:dyDescent="0.25">
      <c r="B409" s="10"/>
      <c r="C409" s="10"/>
      <c r="D409" s="10"/>
    </row>
    <row r="410" spans="2:4" ht="15.6" customHeight="1" x14ac:dyDescent="0.25">
      <c r="B410" s="10"/>
      <c r="C410" s="10"/>
      <c r="D410" s="10"/>
    </row>
    <row r="411" spans="2:4" ht="15.6" customHeight="1" x14ac:dyDescent="0.25">
      <c r="B411" s="10"/>
      <c r="C411" s="10"/>
      <c r="D411" s="10"/>
    </row>
    <row r="412" spans="2:4" ht="15.6" customHeight="1" x14ac:dyDescent="0.25">
      <c r="B412" s="10"/>
      <c r="C412" s="10"/>
      <c r="D412" s="10"/>
    </row>
    <row r="413" spans="2:4" ht="15.6" customHeight="1" x14ac:dyDescent="0.25">
      <c r="B413" s="10"/>
      <c r="C413" s="10"/>
      <c r="D413" s="10"/>
    </row>
    <row r="414" spans="2:4" ht="15.6" customHeight="1" x14ac:dyDescent="0.25">
      <c r="B414" s="10"/>
      <c r="C414" s="10"/>
      <c r="D414" s="10"/>
    </row>
    <row r="415" spans="2:4" ht="15.6" customHeight="1" x14ac:dyDescent="0.25">
      <c r="B415" s="10"/>
      <c r="C415" s="10"/>
      <c r="D415" s="10"/>
    </row>
    <row r="416" spans="2:4" ht="15.6" customHeight="1" x14ac:dyDescent="0.25">
      <c r="B416" s="10"/>
      <c r="C416" s="10"/>
      <c r="D416" s="10"/>
    </row>
    <row r="417" spans="2:4" ht="15.6" customHeight="1" x14ac:dyDescent="0.25">
      <c r="B417" s="10"/>
      <c r="C417" s="10"/>
      <c r="D417" s="10"/>
    </row>
    <row r="418" spans="2:4" ht="15.6" customHeight="1" x14ac:dyDescent="0.25">
      <c r="B418" s="10"/>
      <c r="C418" s="10"/>
      <c r="D418" s="10"/>
    </row>
    <row r="419" spans="2:4" ht="15.6" customHeight="1" x14ac:dyDescent="0.25">
      <c r="B419" s="10"/>
      <c r="C419" s="10"/>
      <c r="D419" s="10"/>
    </row>
    <row r="420" spans="2:4" ht="15.6" customHeight="1" x14ac:dyDescent="0.25">
      <c r="B420" s="10"/>
      <c r="C420" s="10"/>
      <c r="D420" s="10"/>
    </row>
    <row r="421" spans="2:4" ht="15.6" customHeight="1" x14ac:dyDescent="0.25">
      <c r="B421" s="10"/>
      <c r="C421" s="10"/>
      <c r="D421" s="10"/>
    </row>
    <row r="422" spans="2:4" ht="15.6" customHeight="1" x14ac:dyDescent="0.25">
      <c r="B422" s="10"/>
      <c r="C422" s="10"/>
      <c r="D422" s="10"/>
    </row>
    <row r="423" spans="2:4" ht="15.6" customHeight="1" x14ac:dyDescent="0.25">
      <c r="B423" s="10"/>
      <c r="C423" s="10"/>
      <c r="D423" s="10"/>
    </row>
    <row r="424" spans="2:4" ht="15.6" customHeight="1" x14ac:dyDescent="0.25">
      <c r="B424" s="10"/>
      <c r="C424" s="10"/>
      <c r="D424" s="10"/>
    </row>
    <row r="425" spans="2:4" ht="15.6" customHeight="1" x14ac:dyDescent="0.25">
      <c r="B425" s="10"/>
      <c r="C425" s="10"/>
      <c r="D425" s="10"/>
    </row>
    <row r="426" spans="2:4" ht="15.6" customHeight="1" x14ac:dyDescent="0.25">
      <c r="B426" s="10"/>
      <c r="C426" s="10"/>
      <c r="D426" s="10"/>
    </row>
    <row r="427" spans="2:4" ht="15.6" customHeight="1" x14ac:dyDescent="0.25">
      <c r="B427" s="10"/>
      <c r="C427" s="10"/>
      <c r="D427" s="10"/>
    </row>
    <row r="428" spans="2:4" ht="15.6" customHeight="1" x14ac:dyDescent="0.25">
      <c r="B428" s="10"/>
      <c r="C428" s="10"/>
      <c r="D428" s="10"/>
    </row>
    <row r="429" spans="2:4" ht="15.6" customHeight="1" x14ac:dyDescent="0.25">
      <c r="B429" s="10"/>
      <c r="C429" s="10"/>
      <c r="D429" s="10"/>
    </row>
    <row r="430" spans="2:4" ht="15.6" customHeight="1" x14ac:dyDescent="0.25">
      <c r="B430" s="10"/>
      <c r="C430" s="10"/>
      <c r="D430" s="10"/>
    </row>
    <row r="431" spans="2:4" ht="15.6" customHeight="1" x14ac:dyDescent="0.25">
      <c r="B431" s="10"/>
      <c r="C431" s="10"/>
      <c r="D431" s="10"/>
    </row>
    <row r="432" spans="2:4" ht="15.6" customHeight="1" x14ac:dyDescent="0.25">
      <c r="B432" s="10"/>
      <c r="C432" s="10"/>
      <c r="D432" s="10"/>
    </row>
    <row r="433" spans="2:4" ht="15.6" customHeight="1" x14ac:dyDescent="0.25">
      <c r="B433" s="10"/>
      <c r="C433" s="10"/>
      <c r="D433" s="10"/>
    </row>
    <row r="434" spans="2:4" ht="15.6" customHeight="1" x14ac:dyDescent="0.25">
      <c r="B434" s="10"/>
      <c r="C434" s="10"/>
      <c r="D434" s="10"/>
    </row>
    <row r="435" spans="2:4" ht="15.6" customHeight="1" x14ac:dyDescent="0.25">
      <c r="B435" s="10"/>
      <c r="C435" s="10"/>
      <c r="D435" s="10"/>
    </row>
    <row r="436" spans="2:4" ht="15.6" customHeight="1" x14ac:dyDescent="0.25">
      <c r="B436" s="10"/>
      <c r="C436" s="10"/>
      <c r="D436" s="10"/>
    </row>
    <row r="437" spans="2:4" ht="15.6" customHeight="1" x14ac:dyDescent="0.25">
      <c r="B437" s="10"/>
      <c r="C437" s="10"/>
      <c r="D437" s="10"/>
    </row>
    <row r="438" spans="2:4" ht="15.6" customHeight="1" x14ac:dyDescent="0.25">
      <c r="B438" s="10"/>
      <c r="C438" s="10"/>
      <c r="D438" s="10"/>
    </row>
    <row r="439" spans="2:4" ht="15.6" customHeight="1" x14ac:dyDescent="0.25">
      <c r="B439" s="10"/>
      <c r="C439" s="10"/>
      <c r="D439" s="10"/>
    </row>
    <row r="440" spans="2:4" ht="15.6" customHeight="1" x14ac:dyDescent="0.25">
      <c r="B440" s="10"/>
      <c r="C440" s="10"/>
      <c r="D440" s="10"/>
    </row>
    <row r="441" spans="2:4" ht="15.6" customHeight="1" x14ac:dyDescent="0.25">
      <c r="B441" s="10"/>
      <c r="C441" s="10"/>
      <c r="D441" s="10"/>
    </row>
    <row r="442" spans="2:4" ht="15.6" customHeight="1" x14ac:dyDescent="0.25">
      <c r="B442" s="10"/>
      <c r="C442" s="10"/>
      <c r="D442" s="10"/>
    </row>
    <row r="443" spans="2:4" ht="15.6" customHeight="1" x14ac:dyDescent="0.25">
      <c r="B443" s="10"/>
      <c r="C443" s="10"/>
      <c r="D443" s="10"/>
    </row>
    <row r="444" spans="2:4" ht="15.6" customHeight="1" x14ac:dyDescent="0.25">
      <c r="B444" s="10"/>
      <c r="C444" s="10"/>
      <c r="D444" s="10"/>
    </row>
    <row r="445" spans="2:4" ht="15.6" customHeight="1" x14ac:dyDescent="0.25">
      <c r="B445" s="10"/>
      <c r="C445" s="10"/>
      <c r="D445" s="10"/>
    </row>
    <row r="446" spans="2:4" ht="15.6" customHeight="1" x14ac:dyDescent="0.25">
      <c r="B446" s="10"/>
      <c r="C446" s="10"/>
      <c r="D446" s="10"/>
    </row>
    <row r="447" spans="2:4" ht="15.6" customHeight="1" x14ac:dyDescent="0.25">
      <c r="B447" s="10"/>
      <c r="C447" s="10"/>
      <c r="D447" s="10"/>
    </row>
    <row r="448" spans="2:4" ht="15.6" customHeight="1" x14ac:dyDescent="0.25">
      <c r="B448" s="10"/>
      <c r="C448" s="10"/>
      <c r="D448" s="10"/>
    </row>
    <row r="449" spans="2:4" ht="15.6" customHeight="1" x14ac:dyDescent="0.25">
      <c r="B449" s="10"/>
      <c r="C449" s="10"/>
      <c r="D449" s="10"/>
    </row>
    <row r="450" spans="2:4" ht="15.6" customHeight="1" x14ac:dyDescent="0.25">
      <c r="B450" s="10"/>
      <c r="C450" s="10"/>
      <c r="D450" s="10"/>
    </row>
    <row r="451" spans="2:4" ht="15.6" customHeight="1" x14ac:dyDescent="0.25">
      <c r="B451" s="10"/>
      <c r="C451" s="10"/>
      <c r="D451" s="10"/>
    </row>
    <row r="452" spans="2:4" ht="15.6" customHeight="1" x14ac:dyDescent="0.25">
      <c r="B452" s="10"/>
      <c r="C452" s="10"/>
      <c r="D452" s="10"/>
    </row>
    <row r="453" spans="2:4" ht="15.6" customHeight="1" x14ac:dyDescent="0.25">
      <c r="B453" s="10"/>
      <c r="C453" s="10"/>
      <c r="D453" s="10"/>
    </row>
    <row r="454" spans="2:4" ht="15.6" customHeight="1" x14ac:dyDescent="0.25">
      <c r="B454" s="10"/>
      <c r="C454" s="10"/>
      <c r="D454" s="10"/>
    </row>
    <row r="455" spans="2:4" ht="15.6" customHeight="1" x14ac:dyDescent="0.25">
      <c r="B455" s="10"/>
      <c r="C455" s="10"/>
      <c r="D455" s="10"/>
    </row>
    <row r="456" spans="2:4" ht="15.6" customHeight="1" x14ac:dyDescent="0.25">
      <c r="B456" s="10"/>
      <c r="C456" s="10"/>
      <c r="D456" s="10"/>
    </row>
    <row r="457" spans="2:4" ht="15.6" customHeight="1" x14ac:dyDescent="0.25">
      <c r="B457" s="10"/>
      <c r="C457" s="10"/>
      <c r="D457" s="10"/>
    </row>
    <row r="458" spans="2:4" ht="15.6" customHeight="1" x14ac:dyDescent="0.25">
      <c r="B458" s="10"/>
      <c r="C458" s="10"/>
      <c r="D458" s="10"/>
    </row>
    <row r="459" spans="2:4" ht="15.6" customHeight="1" x14ac:dyDescent="0.25">
      <c r="B459" s="10"/>
      <c r="C459" s="10"/>
      <c r="D459" s="10"/>
    </row>
    <row r="460" spans="2:4" ht="15.6" customHeight="1" x14ac:dyDescent="0.25">
      <c r="B460" s="10"/>
      <c r="C460" s="10"/>
      <c r="D460" s="10"/>
    </row>
    <row r="461" spans="2:4" ht="15.6" customHeight="1" x14ac:dyDescent="0.25">
      <c r="B461" s="10"/>
      <c r="C461" s="10"/>
      <c r="D461" s="10"/>
    </row>
    <row r="462" spans="2:4" ht="15.6" customHeight="1" x14ac:dyDescent="0.25">
      <c r="B462" s="10"/>
      <c r="C462" s="10"/>
      <c r="D462" s="10"/>
    </row>
    <row r="463" spans="2:4" ht="15.6" customHeight="1" x14ac:dyDescent="0.25">
      <c r="B463" s="10"/>
      <c r="C463" s="10"/>
      <c r="D463" s="10"/>
    </row>
    <row r="464" spans="2:4" ht="15.6" customHeight="1" x14ac:dyDescent="0.25">
      <c r="B464" s="10"/>
      <c r="C464" s="10"/>
      <c r="D464" s="10"/>
    </row>
    <row r="465" spans="2:4" ht="15.6" customHeight="1" x14ac:dyDescent="0.25">
      <c r="B465" s="10"/>
      <c r="C465" s="10"/>
      <c r="D465" s="10"/>
    </row>
    <row r="466" spans="2:4" ht="15.6" customHeight="1" x14ac:dyDescent="0.25">
      <c r="B466" s="10"/>
      <c r="C466" s="10"/>
      <c r="D466" s="10"/>
    </row>
    <row r="467" spans="2:4" ht="15.6" customHeight="1" x14ac:dyDescent="0.25">
      <c r="B467" s="10"/>
      <c r="C467" s="10"/>
      <c r="D467" s="10"/>
    </row>
    <row r="468" spans="2:4" ht="15.6" customHeight="1" x14ac:dyDescent="0.25">
      <c r="B468" s="10"/>
      <c r="C468" s="10"/>
      <c r="D468" s="10"/>
    </row>
    <row r="469" spans="2:4" ht="15.6" customHeight="1" x14ac:dyDescent="0.25">
      <c r="B469" s="10"/>
      <c r="C469" s="10"/>
      <c r="D469" s="10"/>
    </row>
    <row r="470" spans="2:4" ht="15.6" customHeight="1" x14ac:dyDescent="0.25">
      <c r="B470" s="10"/>
      <c r="C470" s="10"/>
      <c r="D470" s="10"/>
    </row>
    <row r="471" spans="2:4" ht="15.6" customHeight="1" x14ac:dyDescent="0.25">
      <c r="B471" s="10"/>
      <c r="C471" s="10"/>
      <c r="D471" s="10"/>
    </row>
    <row r="472" spans="2:4" ht="15.6" customHeight="1" x14ac:dyDescent="0.25">
      <c r="B472" s="10"/>
      <c r="C472" s="10"/>
      <c r="D472" s="10"/>
    </row>
    <row r="473" spans="2:4" ht="15.6" customHeight="1" x14ac:dyDescent="0.25">
      <c r="B473" s="10"/>
      <c r="C473" s="10"/>
      <c r="D473" s="10"/>
    </row>
    <row r="474" spans="2:4" ht="15.6" customHeight="1" x14ac:dyDescent="0.25">
      <c r="B474" s="10"/>
      <c r="C474" s="10"/>
      <c r="D474" s="10"/>
    </row>
    <row r="475" spans="2:4" ht="15.6" customHeight="1" x14ac:dyDescent="0.25">
      <c r="B475" s="10"/>
      <c r="C475" s="10"/>
      <c r="D475" s="10"/>
    </row>
    <row r="476" spans="2:4" ht="15.6" customHeight="1" x14ac:dyDescent="0.25">
      <c r="B476" s="10"/>
      <c r="C476" s="10"/>
      <c r="D476" s="10"/>
    </row>
    <row r="477" spans="2:4" ht="15.6" customHeight="1" x14ac:dyDescent="0.25">
      <c r="B477" s="10"/>
      <c r="C477" s="10"/>
      <c r="D477" s="10"/>
    </row>
    <row r="478" spans="2:4" ht="15.6" customHeight="1" x14ac:dyDescent="0.25">
      <c r="B478" s="10"/>
      <c r="C478" s="10"/>
      <c r="D478" s="10"/>
    </row>
    <row r="479" spans="2:4" ht="15.6" customHeight="1" x14ac:dyDescent="0.25">
      <c r="B479" s="10"/>
      <c r="C479" s="10"/>
      <c r="D479" s="10"/>
    </row>
    <row r="480" spans="2:4" ht="15.6" customHeight="1" x14ac:dyDescent="0.25">
      <c r="B480" s="10"/>
      <c r="C480" s="10"/>
      <c r="D480" s="10"/>
    </row>
    <row r="481" spans="2:4" ht="15.6" customHeight="1" x14ac:dyDescent="0.25">
      <c r="B481" s="10"/>
      <c r="C481" s="10"/>
      <c r="D481" s="10"/>
    </row>
    <row r="482" spans="2:4" ht="15.6" customHeight="1" x14ac:dyDescent="0.25">
      <c r="B482" s="10"/>
      <c r="C482" s="10"/>
      <c r="D482" s="10"/>
    </row>
    <row r="483" spans="2:4" ht="15.6" customHeight="1" x14ac:dyDescent="0.25">
      <c r="B483" s="10"/>
      <c r="C483" s="10"/>
      <c r="D483" s="10"/>
    </row>
    <row r="484" spans="2:4" ht="15.6" customHeight="1" x14ac:dyDescent="0.25">
      <c r="B484" s="10"/>
      <c r="C484" s="10"/>
      <c r="D484" s="10"/>
    </row>
    <row r="485" spans="2:4" ht="15.6" customHeight="1" x14ac:dyDescent="0.25">
      <c r="B485" s="10"/>
      <c r="C485" s="10"/>
      <c r="D485" s="10"/>
    </row>
    <row r="486" spans="2:4" ht="15.6" customHeight="1" x14ac:dyDescent="0.25">
      <c r="B486" s="10"/>
      <c r="C486" s="10"/>
      <c r="D486" s="10"/>
    </row>
    <row r="487" spans="2:4" ht="15.6" customHeight="1" x14ac:dyDescent="0.25">
      <c r="B487" s="10"/>
      <c r="C487" s="10"/>
      <c r="D487" s="10"/>
    </row>
    <row r="488" spans="2:4" ht="15.6" customHeight="1" x14ac:dyDescent="0.25">
      <c r="B488" s="10"/>
      <c r="C488" s="10"/>
      <c r="D488" s="10"/>
    </row>
    <row r="489" spans="2:4" ht="15.6" customHeight="1" x14ac:dyDescent="0.25">
      <c r="B489" s="10"/>
      <c r="C489" s="10"/>
      <c r="D489" s="10"/>
    </row>
    <row r="490" spans="2:4" ht="15.6" customHeight="1" x14ac:dyDescent="0.25">
      <c r="B490" s="10"/>
      <c r="C490" s="10"/>
      <c r="D490" s="10"/>
    </row>
    <row r="491" spans="2:4" ht="15.6" customHeight="1" x14ac:dyDescent="0.25">
      <c r="B491" s="10"/>
      <c r="C491" s="10"/>
      <c r="D491" s="10"/>
    </row>
    <row r="492" spans="2:4" ht="15.6" customHeight="1" x14ac:dyDescent="0.25">
      <c r="B492" s="10"/>
      <c r="C492" s="10"/>
      <c r="D492" s="10"/>
    </row>
    <row r="493" spans="2:4" ht="15.6" customHeight="1" x14ac:dyDescent="0.25">
      <c r="B493" s="10"/>
      <c r="C493" s="10"/>
      <c r="D493" s="10"/>
    </row>
    <row r="494" spans="2:4" ht="15.6" customHeight="1" x14ac:dyDescent="0.25">
      <c r="B494" s="10"/>
      <c r="C494" s="10"/>
      <c r="D494" s="10"/>
    </row>
    <row r="495" spans="2:4" ht="15.6" customHeight="1" x14ac:dyDescent="0.25">
      <c r="B495" s="10"/>
      <c r="C495" s="10"/>
      <c r="D495" s="10"/>
    </row>
    <row r="496" spans="2:4" ht="15.6" customHeight="1" x14ac:dyDescent="0.25">
      <c r="B496" s="10"/>
      <c r="C496" s="10"/>
      <c r="D496" s="10"/>
    </row>
    <row r="497" spans="2:4" ht="15.6" customHeight="1" x14ac:dyDescent="0.25">
      <c r="B497" s="10"/>
      <c r="C497" s="10"/>
      <c r="D497" s="10"/>
    </row>
    <row r="498" spans="2:4" ht="15.6" customHeight="1" x14ac:dyDescent="0.25">
      <c r="B498" s="10"/>
      <c r="C498" s="10"/>
      <c r="D498" s="10"/>
    </row>
    <row r="499" spans="2:4" ht="15.6" customHeight="1" x14ac:dyDescent="0.25">
      <c r="B499" s="10"/>
      <c r="C499" s="10"/>
      <c r="D499" s="10"/>
    </row>
    <row r="500" spans="2:4" ht="15.6" customHeight="1" x14ac:dyDescent="0.25">
      <c r="B500" s="10"/>
      <c r="C500" s="10"/>
      <c r="D500" s="10"/>
    </row>
    <row r="501" spans="2:4" ht="15.6" customHeight="1" x14ac:dyDescent="0.25">
      <c r="B501" s="10"/>
      <c r="C501" s="10"/>
      <c r="D501" s="10"/>
    </row>
    <row r="502" spans="2:4" ht="15.6" customHeight="1" x14ac:dyDescent="0.25">
      <c r="B502" s="10"/>
      <c r="C502" s="10"/>
      <c r="D502" s="10"/>
    </row>
    <row r="503" spans="2:4" ht="15.6" customHeight="1" x14ac:dyDescent="0.25">
      <c r="B503" s="10"/>
      <c r="C503" s="10"/>
      <c r="D503" s="10"/>
    </row>
    <row r="504" spans="2:4" ht="15.6" customHeight="1" x14ac:dyDescent="0.25">
      <c r="B504" s="10"/>
      <c r="C504" s="10"/>
      <c r="D504" s="10"/>
    </row>
    <row r="505" spans="2:4" ht="15.6" customHeight="1" x14ac:dyDescent="0.25">
      <c r="B505" s="10"/>
      <c r="C505" s="10"/>
      <c r="D505" s="10"/>
    </row>
    <row r="506" spans="2:4" ht="15.6" customHeight="1" x14ac:dyDescent="0.25">
      <c r="B506" s="10"/>
      <c r="C506" s="10"/>
      <c r="D506" s="10"/>
    </row>
    <row r="507" spans="2:4" ht="15.6" customHeight="1" x14ac:dyDescent="0.25">
      <c r="B507" s="10"/>
      <c r="C507" s="10"/>
      <c r="D507" s="10"/>
    </row>
    <row r="508" spans="2:4" ht="15.6" customHeight="1" x14ac:dyDescent="0.25">
      <c r="B508" s="10"/>
      <c r="C508" s="10"/>
      <c r="D508" s="10"/>
    </row>
    <row r="509" spans="2:4" ht="15.6" customHeight="1" x14ac:dyDescent="0.25">
      <c r="B509" s="10"/>
      <c r="C509" s="10"/>
      <c r="D509" s="10"/>
    </row>
    <row r="510" spans="2:4" ht="15.6" customHeight="1" x14ac:dyDescent="0.25">
      <c r="B510" s="10"/>
      <c r="C510" s="10"/>
      <c r="D510" s="10"/>
    </row>
    <row r="511" spans="2:4" ht="15.6" customHeight="1" x14ac:dyDescent="0.25">
      <c r="B511" s="10"/>
      <c r="C511" s="10"/>
      <c r="D511" s="10"/>
    </row>
    <row r="512" spans="2:4" ht="15.6" customHeight="1" x14ac:dyDescent="0.25">
      <c r="B512" s="10"/>
      <c r="C512" s="10"/>
      <c r="D512" s="10"/>
    </row>
    <row r="513" spans="2:4" ht="15.6" customHeight="1" x14ac:dyDescent="0.25">
      <c r="B513" s="10"/>
      <c r="C513" s="10"/>
      <c r="D513" s="10"/>
    </row>
    <row r="514" spans="2:4" ht="15.6" customHeight="1" x14ac:dyDescent="0.25">
      <c r="B514" s="10"/>
      <c r="C514" s="10"/>
      <c r="D514" s="10"/>
    </row>
    <row r="515" spans="2:4" ht="15.6" customHeight="1" x14ac:dyDescent="0.25">
      <c r="B515" s="10"/>
      <c r="C515" s="10"/>
      <c r="D515" s="10"/>
    </row>
    <row r="516" spans="2:4" ht="15.6" customHeight="1" x14ac:dyDescent="0.25">
      <c r="B516" s="10"/>
      <c r="C516" s="10"/>
      <c r="D516" s="10"/>
    </row>
    <row r="517" spans="2:4" ht="15.6" customHeight="1" x14ac:dyDescent="0.25">
      <c r="B517" s="10"/>
      <c r="C517" s="10"/>
      <c r="D517" s="10"/>
    </row>
    <row r="518" spans="2:4" ht="15.6" customHeight="1" x14ac:dyDescent="0.25">
      <c r="B518" s="10"/>
      <c r="C518" s="10"/>
      <c r="D518" s="10"/>
    </row>
    <row r="519" spans="2:4" ht="15.6" customHeight="1" x14ac:dyDescent="0.25">
      <c r="B519" s="10"/>
      <c r="C519" s="10"/>
      <c r="D519" s="10"/>
    </row>
    <row r="520" spans="2:4" ht="15.6" customHeight="1" x14ac:dyDescent="0.25">
      <c r="B520" s="10"/>
      <c r="C520" s="10"/>
      <c r="D520" s="10"/>
    </row>
    <row r="521" spans="2:4" ht="15.6" customHeight="1" x14ac:dyDescent="0.25">
      <c r="B521" s="10"/>
      <c r="C521" s="10"/>
      <c r="D521" s="10"/>
    </row>
    <row r="522" spans="2:4" ht="15.6" customHeight="1" x14ac:dyDescent="0.25">
      <c r="B522" s="10"/>
      <c r="C522" s="10"/>
      <c r="D522" s="10"/>
    </row>
    <row r="523" spans="2:4" ht="15.6" customHeight="1" x14ac:dyDescent="0.25">
      <c r="B523" s="10"/>
      <c r="C523" s="10"/>
      <c r="D523" s="10"/>
    </row>
    <row r="524" spans="2:4" ht="15.6" customHeight="1" x14ac:dyDescent="0.25">
      <c r="B524" s="10"/>
      <c r="C524" s="10"/>
      <c r="D524" s="10"/>
    </row>
    <row r="525" spans="2:4" ht="15.6" customHeight="1" x14ac:dyDescent="0.25">
      <c r="B525" s="10"/>
      <c r="C525" s="10"/>
      <c r="D525" s="10"/>
    </row>
    <row r="526" spans="2:4" ht="15.6" customHeight="1" x14ac:dyDescent="0.25">
      <c r="B526" s="10"/>
      <c r="C526" s="10"/>
      <c r="D526" s="10"/>
    </row>
    <row r="527" spans="2:4" ht="15.6" customHeight="1" x14ac:dyDescent="0.25">
      <c r="B527" s="10"/>
      <c r="C527" s="10"/>
      <c r="D527" s="10"/>
    </row>
    <row r="528" spans="2:4" ht="15.6" customHeight="1" x14ac:dyDescent="0.25">
      <c r="B528" s="10"/>
      <c r="C528" s="10"/>
      <c r="D528" s="10"/>
    </row>
    <row r="529" spans="2:4" ht="15.6" customHeight="1" x14ac:dyDescent="0.25">
      <c r="B529" s="10"/>
      <c r="C529" s="10"/>
      <c r="D529" s="10"/>
    </row>
    <row r="530" spans="2:4" ht="15.6" customHeight="1" x14ac:dyDescent="0.25">
      <c r="B530" s="10"/>
      <c r="C530" s="10"/>
      <c r="D530" s="10"/>
    </row>
    <row r="531" spans="2:4" ht="15.6" customHeight="1" x14ac:dyDescent="0.25">
      <c r="B531" s="10"/>
      <c r="C531" s="10"/>
      <c r="D531" s="10"/>
    </row>
    <row r="532" spans="2:4" ht="15.6" customHeight="1" x14ac:dyDescent="0.25">
      <c r="B532" s="10"/>
      <c r="C532" s="10"/>
      <c r="D532" s="10"/>
    </row>
    <row r="533" spans="2:4" ht="15.6" customHeight="1" x14ac:dyDescent="0.25">
      <c r="B533" s="10"/>
      <c r="C533" s="10"/>
      <c r="D533" s="10"/>
    </row>
    <row r="534" spans="2:4" ht="15.6" customHeight="1" x14ac:dyDescent="0.25">
      <c r="B534" s="10"/>
      <c r="C534" s="10"/>
      <c r="D534" s="10"/>
    </row>
    <row r="535" spans="2:4" ht="15.6" customHeight="1" x14ac:dyDescent="0.25">
      <c r="B535" s="10"/>
      <c r="C535" s="10"/>
      <c r="D535" s="10"/>
    </row>
    <row r="536" spans="2:4" ht="15.6" customHeight="1" x14ac:dyDescent="0.25">
      <c r="B536" s="10"/>
      <c r="C536" s="10"/>
      <c r="D536" s="10"/>
    </row>
    <row r="537" spans="2:4" ht="15.6" customHeight="1" x14ac:dyDescent="0.25">
      <c r="B537" s="10"/>
      <c r="C537" s="10"/>
      <c r="D537" s="10"/>
    </row>
    <row r="538" spans="2:4" ht="15.6" customHeight="1" x14ac:dyDescent="0.25">
      <c r="B538" s="10"/>
      <c r="C538" s="10"/>
      <c r="D538" s="10"/>
    </row>
    <row r="539" spans="2:4" ht="15.6" customHeight="1" x14ac:dyDescent="0.25">
      <c r="B539" s="10"/>
      <c r="C539" s="10"/>
      <c r="D539" s="10"/>
    </row>
    <row r="540" spans="2:4" ht="15.6" customHeight="1" x14ac:dyDescent="0.25">
      <c r="B540" s="10"/>
      <c r="C540" s="10"/>
      <c r="D540" s="10"/>
    </row>
    <row r="541" spans="2:4" ht="15.6" customHeight="1" x14ac:dyDescent="0.25">
      <c r="B541" s="10"/>
      <c r="C541" s="10"/>
      <c r="D541" s="10"/>
    </row>
    <row r="542" spans="2:4" ht="15.6" customHeight="1" x14ac:dyDescent="0.25">
      <c r="B542" s="10"/>
      <c r="C542" s="10"/>
      <c r="D542" s="10"/>
    </row>
    <row r="543" spans="2:4" ht="15.6" customHeight="1" x14ac:dyDescent="0.25">
      <c r="B543" s="10"/>
      <c r="C543" s="10"/>
      <c r="D543" s="10"/>
    </row>
    <row r="544" spans="2:4" ht="15.6" customHeight="1" x14ac:dyDescent="0.25">
      <c r="B544" s="10"/>
      <c r="C544" s="10"/>
      <c r="D544" s="10"/>
    </row>
    <row r="545" spans="2:4" ht="15.6" customHeight="1" x14ac:dyDescent="0.25">
      <c r="B545" s="10"/>
      <c r="C545" s="10"/>
      <c r="D545" s="10"/>
    </row>
    <row r="546" spans="2:4" ht="15.6" customHeight="1" x14ac:dyDescent="0.25">
      <c r="B546" s="10"/>
      <c r="C546" s="10"/>
      <c r="D546" s="10"/>
    </row>
    <row r="547" spans="2:4" ht="15.6" customHeight="1" x14ac:dyDescent="0.25">
      <c r="B547" s="10"/>
      <c r="C547" s="10"/>
      <c r="D547" s="10"/>
    </row>
    <row r="548" spans="2:4" ht="15.6" customHeight="1" x14ac:dyDescent="0.25">
      <c r="B548" s="10"/>
      <c r="C548" s="10"/>
      <c r="D548" s="10"/>
    </row>
    <row r="549" spans="2:4" ht="15.6" customHeight="1" x14ac:dyDescent="0.25">
      <c r="B549" s="10"/>
      <c r="C549" s="10"/>
      <c r="D549" s="10"/>
    </row>
    <row r="550" spans="2:4" ht="15.6" customHeight="1" x14ac:dyDescent="0.25">
      <c r="B550" s="10"/>
      <c r="C550" s="10"/>
      <c r="D550" s="10"/>
    </row>
    <row r="551" spans="2:4" ht="15.6" customHeight="1" x14ac:dyDescent="0.25">
      <c r="B551" s="10"/>
      <c r="C551" s="10"/>
      <c r="D551" s="10"/>
    </row>
    <row r="552" spans="2:4" ht="15.6" customHeight="1" x14ac:dyDescent="0.25">
      <c r="B552" s="10"/>
      <c r="C552" s="10"/>
      <c r="D552" s="10"/>
    </row>
    <row r="553" spans="2:4" ht="15.6" customHeight="1" x14ac:dyDescent="0.25">
      <c r="B553" s="10"/>
      <c r="C553" s="10"/>
      <c r="D553" s="10"/>
    </row>
    <row r="554" spans="2:4" ht="15.6" customHeight="1" x14ac:dyDescent="0.25">
      <c r="B554" s="10"/>
      <c r="C554" s="10"/>
      <c r="D554" s="10"/>
    </row>
    <row r="555" spans="2:4" ht="15.6" customHeight="1" x14ac:dyDescent="0.25">
      <c r="B555" s="10"/>
      <c r="C555" s="10"/>
      <c r="D555" s="10"/>
    </row>
    <row r="556" spans="2:4" ht="15.6" customHeight="1" x14ac:dyDescent="0.25">
      <c r="B556" s="10"/>
      <c r="C556" s="10"/>
      <c r="D556" s="10"/>
    </row>
    <row r="557" spans="2:4" ht="15.6" customHeight="1" x14ac:dyDescent="0.25">
      <c r="B557" s="10"/>
      <c r="C557" s="10"/>
      <c r="D557" s="10"/>
    </row>
    <row r="558" spans="2:4" ht="15.6" customHeight="1" x14ac:dyDescent="0.25">
      <c r="B558" s="10"/>
      <c r="C558" s="10"/>
      <c r="D558" s="10"/>
    </row>
    <row r="559" spans="2:4" ht="15.6" customHeight="1" x14ac:dyDescent="0.25">
      <c r="B559" s="10"/>
      <c r="C559" s="10"/>
      <c r="D559" s="10"/>
    </row>
    <row r="560" spans="2:4" ht="15.6" customHeight="1" x14ac:dyDescent="0.25">
      <c r="B560" s="10"/>
      <c r="C560" s="10"/>
      <c r="D560" s="10"/>
    </row>
    <row r="561" spans="2:4" ht="15.6" customHeight="1" x14ac:dyDescent="0.25">
      <c r="B561" s="10"/>
      <c r="C561" s="10"/>
      <c r="D561" s="10"/>
    </row>
    <row r="562" spans="2:4" ht="15.6" customHeight="1" x14ac:dyDescent="0.25">
      <c r="B562" s="10"/>
      <c r="C562" s="10"/>
      <c r="D562" s="10"/>
    </row>
    <row r="563" spans="2:4" ht="15.6" customHeight="1" x14ac:dyDescent="0.25">
      <c r="B563" s="10"/>
      <c r="C563" s="10"/>
      <c r="D563" s="10"/>
    </row>
    <row r="564" spans="2:4" ht="15.6" customHeight="1" x14ac:dyDescent="0.25">
      <c r="B564" s="10"/>
      <c r="C564" s="10"/>
      <c r="D564" s="10"/>
    </row>
    <row r="565" spans="2:4" ht="15.6" customHeight="1" x14ac:dyDescent="0.25">
      <c r="B565" s="10"/>
      <c r="C565" s="10"/>
      <c r="D565" s="10"/>
    </row>
    <row r="566" spans="2:4" ht="15.6" customHeight="1" x14ac:dyDescent="0.25">
      <c r="B566" s="10"/>
      <c r="C566" s="10"/>
      <c r="D566" s="10"/>
    </row>
    <row r="567" spans="2:4" ht="15.6" customHeight="1" x14ac:dyDescent="0.25">
      <c r="B567" s="10"/>
      <c r="C567" s="10"/>
      <c r="D567" s="10"/>
    </row>
    <row r="568" spans="2:4" ht="15.6" customHeight="1" x14ac:dyDescent="0.25">
      <c r="B568" s="10"/>
      <c r="C568" s="10"/>
      <c r="D568" s="10"/>
    </row>
    <row r="569" spans="2:4" ht="15.6" customHeight="1" x14ac:dyDescent="0.25">
      <c r="B569" s="10"/>
      <c r="C569" s="10"/>
      <c r="D569" s="10"/>
    </row>
    <row r="570" spans="2:4" ht="15.6" customHeight="1" x14ac:dyDescent="0.25">
      <c r="B570" s="10"/>
      <c r="C570" s="10"/>
      <c r="D570" s="10"/>
    </row>
    <row r="571" spans="2:4" ht="15.6" customHeight="1" x14ac:dyDescent="0.25">
      <c r="B571" s="10"/>
      <c r="C571" s="10"/>
      <c r="D571" s="10"/>
    </row>
    <row r="572" spans="2:4" ht="15.6" customHeight="1" x14ac:dyDescent="0.25">
      <c r="B572" s="10"/>
      <c r="C572" s="10"/>
      <c r="D572" s="10"/>
    </row>
    <row r="573" spans="2:4" ht="15.6" customHeight="1" x14ac:dyDescent="0.25">
      <c r="B573" s="10"/>
      <c r="C573" s="10"/>
      <c r="D573" s="10"/>
    </row>
    <row r="574" spans="2:4" ht="15.6" customHeight="1" x14ac:dyDescent="0.25">
      <c r="B574" s="10"/>
      <c r="C574" s="10"/>
      <c r="D574" s="10"/>
    </row>
    <row r="575" spans="2:4" ht="15.6" customHeight="1" x14ac:dyDescent="0.25">
      <c r="B575" s="10"/>
      <c r="C575" s="10"/>
      <c r="D575" s="10"/>
    </row>
    <row r="576" spans="2:4" ht="15.6" customHeight="1" x14ac:dyDescent="0.25">
      <c r="B576" s="10"/>
      <c r="C576" s="10"/>
      <c r="D576" s="10"/>
    </row>
    <row r="577" spans="2:4" ht="15.6" customHeight="1" x14ac:dyDescent="0.25">
      <c r="B577" s="10"/>
      <c r="C577" s="10"/>
      <c r="D577" s="10"/>
    </row>
    <row r="578" spans="2:4" ht="15.6" customHeight="1" x14ac:dyDescent="0.25">
      <c r="B578" s="10"/>
      <c r="C578" s="10"/>
      <c r="D578" s="10"/>
    </row>
    <row r="579" spans="2:4" ht="15.6" customHeight="1" x14ac:dyDescent="0.25">
      <c r="B579" s="10"/>
      <c r="C579" s="10"/>
      <c r="D579" s="10"/>
    </row>
    <row r="580" spans="2:4" ht="15.6" customHeight="1" x14ac:dyDescent="0.25">
      <c r="B580" s="10"/>
      <c r="C580" s="10"/>
      <c r="D580" s="10"/>
    </row>
    <row r="581" spans="2:4" ht="15.6" customHeight="1" x14ac:dyDescent="0.25">
      <c r="B581" s="10"/>
      <c r="C581" s="10"/>
      <c r="D581" s="10"/>
    </row>
    <row r="582" spans="2:4" ht="15.6" customHeight="1" x14ac:dyDescent="0.25">
      <c r="B582" s="10"/>
      <c r="C582" s="10"/>
      <c r="D582" s="10"/>
    </row>
    <row r="583" spans="2:4" ht="15.6" customHeight="1" x14ac:dyDescent="0.25">
      <c r="B583" s="10"/>
      <c r="C583" s="10"/>
      <c r="D583" s="10"/>
    </row>
    <row r="584" spans="2:4" ht="15.6" customHeight="1" x14ac:dyDescent="0.25">
      <c r="B584" s="10"/>
      <c r="C584" s="10"/>
      <c r="D584" s="10"/>
    </row>
    <row r="585" spans="2:4" ht="15.6" customHeight="1" x14ac:dyDescent="0.25">
      <c r="B585" s="10"/>
      <c r="C585" s="10"/>
      <c r="D585" s="10"/>
    </row>
    <row r="586" spans="2:4" ht="15.6" customHeight="1" x14ac:dyDescent="0.25">
      <c r="B586" s="10"/>
      <c r="C586" s="10"/>
      <c r="D586" s="10"/>
    </row>
    <row r="587" spans="2:4" ht="15.6" customHeight="1" x14ac:dyDescent="0.25">
      <c r="B587" s="10"/>
      <c r="C587" s="10"/>
      <c r="D587" s="10"/>
    </row>
    <row r="588" spans="2:4" ht="15.6" customHeight="1" x14ac:dyDescent="0.25">
      <c r="B588" s="10"/>
      <c r="C588" s="10"/>
      <c r="D588" s="10"/>
    </row>
    <row r="589" spans="2:4" ht="15.6" customHeight="1" x14ac:dyDescent="0.25">
      <c r="B589" s="10"/>
      <c r="C589" s="10"/>
      <c r="D589" s="10"/>
    </row>
    <row r="590" spans="2:4" ht="15.6" customHeight="1" x14ac:dyDescent="0.25">
      <c r="B590" s="10"/>
      <c r="C590" s="10"/>
      <c r="D590" s="10"/>
    </row>
    <row r="591" spans="2:4" ht="15.6" customHeight="1" x14ac:dyDescent="0.25">
      <c r="B591" s="10"/>
      <c r="C591" s="10"/>
      <c r="D591" s="10"/>
    </row>
    <row r="592" spans="2:4" ht="15.6" customHeight="1" x14ac:dyDescent="0.25">
      <c r="B592" s="10"/>
      <c r="C592" s="10"/>
      <c r="D592" s="10"/>
    </row>
    <row r="593" spans="2:4" ht="15.6" customHeight="1" x14ac:dyDescent="0.25">
      <c r="B593" s="10"/>
      <c r="C593" s="10"/>
      <c r="D593" s="10"/>
    </row>
    <row r="594" spans="2:4" ht="15.6" customHeight="1" x14ac:dyDescent="0.25">
      <c r="B594" s="10"/>
      <c r="C594" s="10"/>
      <c r="D594" s="10"/>
    </row>
    <row r="595" spans="2:4" ht="15.6" customHeight="1" x14ac:dyDescent="0.25">
      <c r="B595" s="10"/>
      <c r="C595" s="10"/>
      <c r="D595" s="10"/>
    </row>
    <row r="596" spans="2:4" ht="15.6" customHeight="1" x14ac:dyDescent="0.25">
      <c r="B596" s="10"/>
      <c r="C596" s="10"/>
      <c r="D596" s="10"/>
    </row>
    <row r="597" spans="2:4" ht="15.6" customHeight="1" x14ac:dyDescent="0.25">
      <c r="B597" s="10"/>
      <c r="C597" s="10"/>
      <c r="D597" s="10"/>
    </row>
    <row r="598" spans="2:4" ht="15.6" customHeight="1" x14ac:dyDescent="0.25">
      <c r="B598" s="10"/>
      <c r="C598" s="10"/>
      <c r="D598" s="10"/>
    </row>
    <row r="599" spans="2:4" ht="15.6" customHeight="1" x14ac:dyDescent="0.25">
      <c r="B599" s="10"/>
      <c r="C599" s="10"/>
      <c r="D599" s="10"/>
    </row>
    <row r="600" spans="2:4" ht="15.6" customHeight="1" x14ac:dyDescent="0.25">
      <c r="B600" s="10"/>
      <c r="C600" s="10"/>
      <c r="D600" s="10"/>
    </row>
    <row r="601" spans="2:4" ht="15.6" customHeight="1" x14ac:dyDescent="0.25">
      <c r="B601" s="10"/>
      <c r="C601" s="10"/>
      <c r="D601" s="10"/>
    </row>
    <row r="602" spans="2:4" ht="15.6" customHeight="1" x14ac:dyDescent="0.25">
      <c r="B602" s="10"/>
      <c r="C602" s="10"/>
      <c r="D602" s="10"/>
    </row>
    <row r="603" spans="2:4" ht="15.6" customHeight="1" x14ac:dyDescent="0.25">
      <c r="B603" s="10"/>
      <c r="C603" s="10"/>
      <c r="D603" s="10"/>
    </row>
    <row r="604" spans="2:4" ht="15.6" customHeight="1" x14ac:dyDescent="0.25">
      <c r="B604" s="10"/>
      <c r="C604" s="10"/>
      <c r="D604" s="10"/>
    </row>
    <row r="605" spans="2:4" ht="15.6" customHeight="1" x14ac:dyDescent="0.25">
      <c r="B605" s="10"/>
      <c r="C605" s="10"/>
      <c r="D605" s="10"/>
    </row>
    <row r="606" spans="2:4" ht="15.6" customHeight="1" x14ac:dyDescent="0.25">
      <c r="B606" s="10"/>
      <c r="C606" s="10"/>
      <c r="D606" s="10"/>
    </row>
    <row r="607" spans="2:4" ht="15.6" customHeight="1" x14ac:dyDescent="0.25">
      <c r="B607" s="10"/>
      <c r="C607" s="10"/>
      <c r="D607" s="10"/>
    </row>
    <row r="608" spans="2:4" ht="15.6" customHeight="1" x14ac:dyDescent="0.25">
      <c r="B608" s="10"/>
      <c r="C608" s="10"/>
      <c r="D608" s="10"/>
    </row>
    <row r="609" spans="2:4" ht="15.6" customHeight="1" x14ac:dyDescent="0.25">
      <c r="B609" s="10"/>
      <c r="C609" s="10"/>
      <c r="D609" s="10"/>
    </row>
    <row r="610" spans="2:4" ht="15.6" customHeight="1" x14ac:dyDescent="0.25">
      <c r="B610" s="10"/>
      <c r="C610" s="10"/>
      <c r="D610" s="10"/>
    </row>
    <row r="611" spans="2:4" ht="15.6" customHeight="1" x14ac:dyDescent="0.25">
      <c r="B611" s="10"/>
      <c r="C611" s="10"/>
      <c r="D611" s="10"/>
    </row>
    <row r="612" spans="2:4" ht="15.6" customHeight="1" x14ac:dyDescent="0.25">
      <c r="B612" s="10"/>
      <c r="C612" s="10"/>
      <c r="D612" s="10"/>
    </row>
    <row r="613" spans="2:4" ht="15.6" customHeight="1" x14ac:dyDescent="0.25">
      <c r="B613" s="10"/>
      <c r="C613" s="10"/>
      <c r="D613" s="10"/>
    </row>
    <row r="614" spans="2:4" ht="15.6" customHeight="1" x14ac:dyDescent="0.25">
      <c r="B614" s="10"/>
      <c r="C614" s="10"/>
      <c r="D614" s="10"/>
    </row>
    <row r="615" spans="2:4" ht="15.6" customHeight="1" x14ac:dyDescent="0.25">
      <c r="B615" s="10"/>
      <c r="C615" s="10"/>
      <c r="D615" s="10"/>
    </row>
    <row r="616" spans="2:4" ht="15.6" customHeight="1" x14ac:dyDescent="0.25">
      <c r="B616" s="10"/>
      <c r="C616" s="10"/>
      <c r="D616" s="10"/>
    </row>
    <row r="617" spans="2:4" ht="15.6" customHeight="1" x14ac:dyDescent="0.25">
      <c r="B617" s="10"/>
      <c r="C617" s="10"/>
      <c r="D617" s="10"/>
    </row>
    <row r="618" spans="2:4" ht="15.6" customHeight="1" x14ac:dyDescent="0.25">
      <c r="B618" s="10"/>
      <c r="C618" s="10"/>
      <c r="D618" s="10"/>
    </row>
    <row r="619" spans="2:4" ht="15.6" customHeight="1" x14ac:dyDescent="0.25">
      <c r="B619" s="10"/>
      <c r="C619" s="10"/>
      <c r="D619" s="10"/>
    </row>
    <row r="620" spans="2:4" ht="15.6" customHeight="1" x14ac:dyDescent="0.25">
      <c r="B620" s="10"/>
      <c r="C620" s="10"/>
      <c r="D620" s="10"/>
    </row>
    <row r="621" spans="2:4" ht="15.6" customHeight="1" x14ac:dyDescent="0.25">
      <c r="B621" s="10"/>
      <c r="C621" s="10"/>
      <c r="D621" s="10"/>
    </row>
    <row r="622" spans="2:4" ht="15.6" customHeight="1" x14ac:dyDescent="0.25">
      <c r="B622" s="10"/>
      <c r="C622" s="10"/>
      <c r="D622" s="10"/>
    </row>
    <row r="623" spans="2:4" ht="15.6" customHeight="1" x14ac:dyDescent="0.25">
      <c r="B623" s="10"/>
      <c r="C623" s="10"/>
      <c r="D623" s="10"/>
    </row>
    <row r="624" spans="2:4" ht="15.6" customHeight="1" x14ac:dyDescent="0.25">
      <c r="B624" s="10"/>
      <c r="C624" s="10"/>
      <c r="D624" s="10"/>
    </row>
    <row r="625" spans="2:4" ht="15.6" customHeight="1" x14ac:dyDescent="0.25">
      <c r="B625" s="10"/>
      <c r="C625" s="10"/>
      <c r="D625" s="10"/>
    </row>
    <row r="626" spans="2:4" ht="15.6" customHeight="1" x14ac:dyDescent="0.25">
      <c r="B626" s="10"/>
      <c r="C626" s="10"/>
      <c r="D626" s="10"/>
    </row>
    <row r="627" spans="2:4" ht="15.6" customHeight="1" x14ac:dyDescent="0.25">
      <c r="B627" s="10"/>
      <c r="C627" s="10"/>
      <c r="D627" s="10"/>
    </row>
    <row r="628" spans="2:4" ht="15.6" customHeight="1" x14ac:dyDescent="0.25">
      <c r="B628" s="10"/>
      <c r="C628" s="10"/>
      <c r="D628" s="10"/>
    </row>
    <row r="629" spans="2:4" ht="15.6" customHeight="1" x14ac:dyDescent="0.25">
      <c r="B629" s="10"/>
      <c r="C629" s="10"/>
      <c r="D629" s="10"/>
    </row>
    <row r="630" spans="2:4" ht="15.6" customHeight="1" x14ac:dyDescent="0.25">
      <c r="B630" s="10"/>
      <c r="C630" s="10"/>
      <c r="D630" s="10"/>
    </row>
    <row r="631" spans="2:4" ht="15.6" customHeight="1" x14ac:dyDescent="0.25">
      <c r="B631" s="10"/>
      <c r="C631" s="10"/>
      <c r="D631" s="10"/>
    </row>
    <row r="632" spans="2:4" ht="15.6" customHeight="1" x14ac:dyDescent="0.25">
      <c r="B632" s="10"/>
      <c r="C632" s="10"/>
      <c r="D632" s="10"/>
    </row>
    <row r="633" spans="2:4" ht="15.6" customHeight="1" x14ac:dyDescent="0.25">
      <c r="B633" s="10"/>
      <c r="C633" s="10"/>
      <c r="D633" s="10"/>
    </row>
    <row r="634" spans="2:4" ht="15.6" customHeight="1" x14ac:dyDescent="0.25">
      <c r="B634" s="10"/>
      <c r="C634" s="10"/>
      <c r="D634" s="10"/>
    </row>
    <row r="635" spans="2:4" ht="15.6" customHeight="1" x14ac:dyDescent="0.25">
      <c r="B635" s="10"/>
      <c r="C635" s="10"/>
      <c r="D635" s="10"/>
    </row>
    <row r="636" spans="2:4" ht="15.6" customHeight="1" x14ac:dyDescent="0.25">
      <c r="B636" s="10"/>
      <c r="C636" s="10"/>
      <c r="D636" s="10"/>
    </row>
    <row r="637" spans="2:4" ht="15.6" customHeight="1" x14ac:dyDescent="0.25">
      <c r="B637" s="10"/>
      <c r="C637" s="10"/>
      <c r="D637" s="10"/>
    </row>
    <row r="638" spans="2:4" ht="15.6" customHeight="1" x14ac:dyDescent="0.25">
      <c r="B638" s="10"/>
      <c r="C638" s="10"/>
      <c r="D638" s="10"/>
    </row>
    <row r="639" spans="2:4" ht="15.6" customHeight="1" x14ac:dyDescent="0.25">
      <c r="B639" s="10"/>
      <c r="C639" s="10"/>
      <c r="D639" s="10"/>
    </row>
    <row r="640" spans="2:4" ht="15.6" customHeight="1" x14ac:dyDescent="0.25">
      <c r="B640" s="10"/>
      <c r="C640" s="10"/>
      <c r="D640" s="10"/>
    </row>
    <row r="641" spans="2:4" ht="15.6" customHeight="1" x14ac:dyDescent="0.25">
      <c r="B641" s="10"/>
      <c r="C641" s="10"/>
      <c r="D641" s="10"/>
    </row>
    <row r="642" spans="2:4" ht="15.6" customHeight="1" x14ac:dyDescent="0.25">
      <c r="B642" s="10"/>
      <c r="C642" s="10"/>
      <c r="D642" s="10"/>
    </row>
    <row r="643" spans="2:4" ht="15.6" customHeight="1" x14ac:dyDescent="0.25">
      <c r="B643" s="10"/>
      <c r="C643" s="10"/>
      <c r="D643" s="10"/>
    </row>
    <row r="644" spans="2:4" ht="15.6" customHeight="1" x14ac:dyDescent="0.25">
      <c r="B644" s="10"/>
      <c r="C644" s="10"/>
      <c r="D644" s="10"/>
    </row>
    <row r="645" spans="2:4" ht="15.6" customHeight="1" x14ac:dyDescent="0.25">
      <c r="B645" s="10"/>
      <c r="C645" s="10"/>
      <c r="D645" s="10"/>
    </row>
    <row r="646" spans="2:4" ht="15.6" customHeight="1" x14ac:dyDescent="0.25">
      <c r="B646" s="10"/>
      <c r="C646" s="10"/>
      <c r="D646" s="10"/>
    </row>
    <row r="647" spans="2:4" ht="15.6" customHeight="1" x14ac:dyDescent="0.25">
      <c r="B647" s="10"/>
      <c r="C647" s="10"/>
      <c r="D647" s="10"/>
    </row>
    <row r="648" spans="2:4" ht="15.6" customHeight="1" x14ac:dyDescent="0.25">
      <c r="B648" s="10"/>
      <c r="C648" s="10"/>
      <c r="D648" s="10"/>
    </row>
    <row r="649" spans="2:4" ht="15.6" customHeight="1" x14ac:dyDescent="0.25">
      <c r="B649" s="10"/>
      <c r="C649" s="10"/>
      <c r="D649" s="10"/>
    </row>
    <row r="650" spans="2:4" ht="15.6" customHeight="1" x14ac:dyDescent="0.25">
      <c r="B650" s="10"/>
      <c r="C650" s="10"/>
      <c r="D650" s="10"/>
    </row>
    <row r="651" spans="2:4" ht="15.6" customHeight="1" x14ac:dyDescent="0.25">
      <c r="B651" s="10"/>
      <c r="C651" s="10"/>
      <c r="D651" s="10"/>
    </row>
    <row r="652" spans="2:4" ht="15.6" customHeight="1" x14ac:dyDescent="0.25">
      <c r="B652" s="10"/>
      <c r="C652" s="10"/>
      <c r="D652" s="10"/>
    </row>
    <row r="653" spans="2:4" ht="15.6" customHeight="1" x14ac:dyDescent="0.25">
      <c r="B653" s="10"/>
      <c r="C653" s="10"/>
      <c r="D653" s="10"/>
    </row>
    <row r="654" spans="2:4" ht="15.6" customHeight="1" x14ac:dyDescent="0.25">
      <c r="B654" s="10"/>
      <c r="C654" s="10"/>
      <c r="D654" s="10"/>
    </row>
    <row r="655" spans="2:4" ht="15.6" customHeight="1" x14ac:dyDescent="0.25">
      <c r="B655" s="10"/>
      <c r="C655" s="10"/>
      <c r="D655" s="10"/>
    </row>
    <row r="656" spans="2:4" ht="15.6" customHeight="1" x14ac:dyDescent="0.25">
      <c r="B656" s="10"/>
      <c r="C656" s="10"/>
      <c r="D656" s="10"/>
    </row>
    <row r="657" spans="2:4" ht="15.6" customHeight="1" x14ac:dyDescent="0.25">
      <c r="B657" s="10"/>
      <c r="C657" s="10"/>
      <c r="D657" s="10"/>
    </row>
    <row r="658" spans="2:4" ht="15.6" customHeight="1" x14ac:dyDescent="0.25">
      <c r="B658" s="10"/>
      <c r="C658" s="10"/>
      <c r="D658" s="10"/>
    </row>
    <row r="659" spans="2:4" ht="15.6" customHeight="1" x14ac:dyDescent="0.25">
      <c r="B659" s="10"/>
      <c r="C659" s="10"/>
      <c r="D659" s="10"/>
    </row>
    <row r="660" spans="2:4" ht="15.6" customHeight="1" x14ac:dyDescent="0.25">
      <c r="B660" s="10"/>
      <c r="C660" s="10"/>
      <c r="D660" s="10"/>
    </row>
    <row r="661" spans="2:4" ht="15.6" customHeight="1" x14ac:dyDescent="0.25">
      <c r="B661" s="10"/>
      <c r="C661" s="10"/>
      <c r="D661" s="10"/>
    </row>
    <row r="662" spans="2:4" ht="15.6" customHeight="1" x14ac:dyDescent="0.25">
      <c r="B662" s="10"/>
      <c r="C662" s="10"/>
      <c r="D662" s="10"/>
    </row>
    <row r="663" spans="2:4" ht="15.6" customHeight="1" x14ac:dyDescent="0.25">
      <c r="B663" s="10"/>
      <c r="C663" s="10"/>
      <c r="D663" s="10"/>
    </row>
    <row r="664" spans="2:4" ht="15.6" customHeight="1" x14ac:dyDescent="0.25">
      <c r="B664" s="10"/>
      <c r="C664" s="10"/>
      <c r="D664" s="10"/>
    </row>
    <row r="665" spans="2:4" ht="15.6" customHeight="1" x14ac:dyDescent="0.25">
      <c r="B665" s="10"/>
      <c r="C665" s="10"/>
      <c r="D665" s="10"/>
    </row>
    <row r="666" spans="2:4" ht="15.6" customHeight="1" x14ac:dyDescent="0.25">
      <c r="B666" s="10"/>
      <c r="C666" s="10"/>
      <c r="D666" s="10"/>
    </row>
    <row r="667" spans="2:4" ht="15.6" customHeight="1" x14ac:dyDescent="0.25">
      <c r="B667" s="10"/>
      <c r="C667" s="10"/>
      <c r="D667" s="10"/>
    </row>
    <row r="668" spans="2:4" ht="15.6" customHeight="1" x14ac:dyDescent="0.25">
      <c r="B668" s="10"/>
      <c r="C668" s="10"/>
      <c r="D668" s="10"/>
    </row>
    <row r="669" spans="2:4" ht="15.6" customHeight="1" x14ac:dyDescent="0.25">
      <c r="B669" s="10"/>
      <c r="C669" s="10"/>
      <c r="D669" s="10"/>
    </row>
    <row r="670" spans="2:4" ht="15.6" customHeight="1" x14ac:dyDescent="0.25">
      <c r="B670" s="10"/>
      <c r="C670" s="10"/>
      <c r="D670" s="10"/>
    </row>
    <row r="671" spans="2:4" ht="15.6" customHeight="1" x14ac:dyDescent="0.25">
      <c r="B671" s="10"/>
      <c r="C671" s="10"/>
      <c r="D671" s="10"/>
    </row>
    <row r="672" spans="2:4" ht="15.6" customHeight="1" x14ac:dyDescent="0.25">
      <c r="B672" s="10"/>
      <c r="C672" s="10"/>
      <c r="D672" s="10"/>
    </row>
    <row r="673" spans="2:4" ht="15.6" customHeight="1" x14ac:dyDescent="0.25">
      <c r="B673" s="10"/>
      <c r="C673" s="10"/>
      <c r="D673" s="10"/>
    </row>
    <row r="674" spans="2:4" ht="15.6" customHeight="1" x14ac:dyDescent="0.25">
      <c r="B674" s="10"/>
      <c r="C674" s="10"/>
      <c r="D674" s="10"/>
    </row>
    <row r="675" spans="2:4" ht="15.6" customHeight="1" x14ac:dyDescent="0.25">
      <c r="B675" s="10"/>
      <c r="C675" s="10"/>
      <c r="D675" s="10"/>
    </row>
    <row r="676" spans="2:4" ht="15.6" customHeight="1" x14ac:dyDescent="0.25">
      <c r="B676" s="10"/>
      <c r="C676" s="10"/>
      <c r="D676" s="10"/>
    </row>
    <row r="677" spans="2:4" ht="15.6" customHeight="1" x14ac:dyDescent="0.25">
      <c r="B677" s="10"/>
      <c r="C677" s="10"/>
      <c r="D677" s="10"/>
    </row>
    <row r="678" spans="2:4" ht="15.6" customHeight="1" x14ac:dyDescent="0.25">
      <c r="B678" s="10"/>
      <c r="C678" s="10"/>
      <c r="D678" s="10"/>
    </row>
    <row r="679" spans="2:4" ht="15.6" customHeight="1" x14ac:dyDescent="0.25">
      <c r="B679" s="10"/>
      <c r="C679" s="10"/>
      <c r="D679" s="10"/>
    </row>
    <row r="680" spans="2:4" ht="15.6" customHeight="1" x14ac:dyDescent="0.25">
      <c r="B680" s="10"/>
      <c r="C680" s="10"/>
      <c r="D680" s="10"/>
    </row>
    <row r="681" spans="2:4" ht="15.6" customHeight="1" x14ac:dyDescent="0.25">
      <c r="B681" s="10"/>
      <c r="C681" s="10"/>
      <c r="D681" s="10"/>
    </row>
    <row r="682" spans="2:4" ht="15.6" customHeight="1" x14ac:dyDescent="0.25">
      <c r="B682" s="10"/>
      <c r="C682" s="10"/>
      <c r="D682" s="10"/>
    </row>
    <row r="683" spans="2:4" ht="15.6" customHeight="1" x14ac:dyDescent="0.25">
      <c r="B683" s="10"/>
      <c r="C683" s="10"/>
      <c r="D683" s="10"/>
    </row>
    <row r="684" spans="2:4" ht="15.6" customHeight="1" x14ac:dyDescent="0.25">
      <c r="B684" s="10"/>
      <c r="C684" s="10"/>
      <c r="D684" s="10"/>
    </row>
    <row r="685" spans="2:4" ht="15.6" customHeight="1" x14ac:dyDescent="0.25">
      <c r="B685" s="10"/>
      <c r="C685" s="10"/>
      <c r="D685" s="10"/>
    </row>
    <row r="686" spans="2:4" ht="15.6" customHeight="1" x14ac:dyDescent="0.25">
      <c r="B686" s="10"/>
      <c r="C686" s="10"/>
      <c r="D686" s="10"/>
    </row>
    <row r="687" spans="2:4" ht="15.6" customHeight="1" x14ac:dyDescent="0.25">
      <c r="B687" s="10"/>
      <c r="C687" s="10"/>
      <c r="D687" s="10"/>
    </row>
    <row r="688" spans="2:4" ht="15.6" customHeight="1" x14ac:dyDescent="0.25">
      <c r="B688" s="10"/>
      <c r="C688" s="10"/>
      <c r="D688" s="10"/>
    </row>
    <row r="689" spans="2:4" ht="15.6" customHeight="1" x14ac:dyDescent="0.25">
      <c r="B689" s="10"/>
      <c r="C689" s="10"/>
      <c r="D689" s="10"/>
    </row>
    <row r="690" spans="2:4" ht="15.6" customHeight="1" x14ac:dyDescent="0.25">
      <c r="B690" s="10"/>
      <c r="C690" s="10"/>
      <c r="D690" s="10"/>
    </row>
    <row r="691" spans="2:4" ht="15.6" customHeight="1" x14ac:dyDescent="0.25">
      <c r="B691" s="10"/>
      <c r="C691" s="10"/>
      <c r="D691" s="10"/>
    </row>
    <row r="692" spans="2:4" ht="15.6" customHeight="1" x14ac:dyDescent="0.25">
      <c r="B692" s="10"/>
      <c r="C692" s="10"/>
      <c r="D692" s="10"/>
    </row>
    <row r="693" spans="2:4" ht="15.6" customHeight="1" x14ac:dyDescent="0.25">
      <c r="B693" s="10"/>
      <c r="C693" s="10"/>
      <c r="D693" s="10"/>
    </row>
    <row r="694" spans="2:4" ht="15.6" customHeight="1" x14ac:dyDescent="0.25">
      <c r="B694" s="10"/>
      <c r="C694" s="10"/>
      <c r="D694" s="10"/>
    </row>
    <row r="695" spans="2:4" ht="15.6" customHeight="1" x14ac:dyDescent="0.25">
      <c r="B695" s="10"/>
      <c r="C695" s="10"/>
      <c r="D695" s="10"/>
    </row>
    <row r="696" spans="2:4" ht="15.6" customHeight="1" x14ac:dyDescent="0.25">
      <c r="B696" s="10"/>
      <c r="C696" s="10"/>
      <c r="D696" s="10"/>
    </row>
    <row r="697" spans="2:4" ht="15.6" customHeight="1" x14ac:dyDescent="0.25">
      <c r="B697" s="10"/>
      <c r="C697" s="10"/>
      <c r="D697" s="10"/>
    </row>
    <row r="698" spans="2:4" ht="15.6" customHeight="1" x14ac:dyDescent="0.25">
      <c r="B698" s="10"/>
      <c r="C698" s="10"/>
      <c r="D698" s="10"/>
    </row>
    <row r="699" spans="2:4" ht="15.6" customHeight="1" x14ac:dyDescent="0.25">
      <c r="B699" s="10"/>
      <c r="C699" s="10"/>
      <c r="D699" s="10"/>
    </row>
    <row r="700" spans="2:4" ht="15.6" customHeight="1" x14ac:dyDescent="0.25">
      <c r="B700" s="10"/>
      <c r="C700" s="10"/>
      <c r="D700" s="10"/>
    </row>
    <row r="701" spans="2:4" ht="15.6" customHeight="1" x14ac:dyDescent="0.25">
      <c r="B701" s="10"/>
      <c r="C701" s="10"/>
      <c r="D701" s="10"/>
    </row>
    <row r="702" spans="2:4" ht="15.6" customHeight="1" x14ac:dyDescent="0.25">
      <c r="B702" s="10"/>
      <c r="C702" s="10"/>
      <c r="D702" s="10"/>
    </row>
    <row r="703" spans="2:4" ht="15.6" customHeight="1" x14ac:dyDescent="0.25">
      <c r="B703" s="10"/>
      <c r="C703" s="10"/>
      <c r="D703" s="10"/>
    </row>
    <row r="704" spans="2:4" ht="15.6" customHeight="1" x14ac:dyDescent="0.25">
      <c r="B704" s="10"/>
      <c r="C704" s="10"/>
      <c r="D704" s="10"/>
    </row>
    <row r="705" spans="2:4" ht="15.6" customHeight="1" x14ac:dyDescent="0.25">
      <c r="B705" s="10"/>
      <c r="C705" s="10"/>
      <c r="D705" s="10"/>
    </row>
    <row r="706" spans="2:4" ht="15.6" customHeight="1" x14ac:dyDescent="0.25">
      <c r="B706" s="10"/>
      <c r="C706" s="10"/>
      <c r="D706" s="10"/>
    </row>
    <row r="707" spans="2:4" ht="15.6" customHeight="1" x14ac:dyDescent="0.25">
      <c r="B707" s="10"/>
      <c r="C707" s="10"/>
      <c r="D707" s="10"/>
    </row>
    <row r="708" spans="2:4" ht="15.6" customHeight="1" x14ac:dyDescent="0.25">
      <c r="B708" s="10"/>
      <c r="C708" s="10"/>
      <c r="D708" s="10"/>
    </row>
    <row r="709" spans="2:4" ht="15.6" customHeight="1" x14ac:dyDescent="0.25">
      <c r="B709" s="10"/>
      <c r="C709" s="10"/>
      <c r="D709" s="10"/>
    </row>
    <row r="710" spans="2:4" ht="15.6" customHeight="1" x14ac:dyDescent="0.25">
      <c r="B710" s="10"/>
      <c r="C710" s="10"/>
      <c r="D710" s="10"/>
    </row>
    <row r="711" spans="2:4" ht="15.6" customHeight="1" x14ac:dyDescent="0.25">
      <c r="B711" s="10"/>
      <c r="C711" s="10"/>
      <c r="D711" s="10"/>
    </row>
    <row r="712" spans="2:4" ht="15.6" customHeight="1" x14ac:dyDescent="0.25">
      <c r="B712" s="10"/>
      <c r="C712" s="10"/>
      <c r="D712" s="10"/>
    </row>
    <row r="713" spans="2:4" ht="15.6" customHeight="1" x14ac:dyDescent="0.25">
      <c r="B713" s="10"/>
      <c r="C713" s="10"/>
      <c r="D713" s="10"/>
    </row>
    <row r="714" spans="2:4" ht="15.6" customHeight="1" x14ac:dyDescent="0.25">
      <c r="B714" s="10"/>
      <c r="C714" s="10"/>
      <c r="D714" s="10"/>
    </row>
    <row r="715" spans="2:4" ht="15.6" customHeight="1" x14ac:dyDescent="0.25">
      <c r="B715" s="10"/>
      <c r="C715" s="10"/>
      <c r="D715" s="10"/>
    </row>
    <row r="716" spans="2:4" ht="15.6" customHeight="1" x14ac:dyDescent="0.25">
      <c r="B716" s="10"/>
      <c r="C716" s="10"/>
      <c r="D716" s="10"/>
    </row>
    <row r="717" spans="2:4" ht="15.6" customHeight="1" x14ac:dyDescent="0.25">
      <c r="B717" s="10"/>
      <c r="C717" s="10"/>
      <c r="D717" s="10"/>
    </row>
    <row r="718" spans="2:4" ht="15.6" customHeight="1" x14ac:dyDescent="0.25">
      <c r="B718" s="10"/>
      <c r="C718" s="10"/>
      <c r="D718" s="10"/>
    </row>
    <row r="719" spans="2:4" ht="15.6" customHeight="1" x14ac:dyDescent="0.25">
      <c r="B719" s="10"/>
      <c r="C719" s="10"/>
      <c r="D719" s="10"/>
    </row>
    <row r="720" spans="2:4" ht="15.6" customHeight="1" x14ac:dyDescent="0.25">
      <c r="B720" s="10"/>
      <c r="C720" s="10"/>
      <c r="D720" s="10"/>
    </row>
    <row r="721" spans="2:4" ht="15.6" customHeight="1" x14ac:dyDescent="0.25">
      <c r="B721" s="10"/>
      <c r="C721" s="10"/>
      <c r="D721" s="10"/>
    </row>
    <row r="722" spans="2:4" ht="15.6" customHeight="1" x14ac:dyDescent="0.25">
      <c r="B722" s="10"/>
      <c r="C722" s="10"/>
      <c r="D722" s="10"/>
    </row>
    <row r="723" spans="2:4" ht="15.6" customHeight="1" x14ac:dyDescent="0.25">
      <c r="B723" s="10"/>
      <c r="C723" s="10"/>
      <c r="D723" s="10"/>
    </row>
    <row r="724" spans="2:4" ht="15.6" customHeight="1" x14ac:dyDescent="0.25">
      <c r="B724" s="10"/>
      <c r="C724" s="10"/>
      <c r="D724" s="10"/>
    </row>
    <row r="725" spans="2:4" ht="15.6" customHeight="1" x14ac:dyDescent="0.25">
      <c r="B725" s="10"/>
      <c r="C725" s="10"/>
      <c r="D725" s="10"/>
    </row>
    <row r="726" spans="2:4" ht="15.6" customHeight="1" x14ac:dyDescent="0.25">
      <c r="B726" s="10"/>
      <c r="C726" s="10"/>
      <c r="D726" s="10"/>
    </row>
    <row r="727" spans="2:4" ht="15.6" customHeight="1" x14ac:dyDescent="0.25">
      <c r="B727" s="10"/>
      <c r="C727" s="10"/>
      <c r="D727" s="10"/>
    </row>
    <row r="728" spans="2:4" ht="15.6" customHeight="1" x14ac:dyDescent="0.25">
      <c r="B728" s="10"/>
      <c r="C728" s="10"/>
      <c r="D728" s="10"/>
    </row>
    <row r="729" spans="2:4" ht="15.6" customHeight="1" x14ac:dyDescent="0.25">
      <c r="B729" s="10"/>
      <c r="C729" s="10"/>
      <c r="D729" s="10"/>
    </row>
    <row r="730" spans="2:4" ht="15.6" customHeight="1" x14ac:dyDescent="0.25">
      <c r="B730" s="10"/>
      <c r="C730" s="10"/>
      <c r="D730" s="10"/>
    </row>
    <row r="731" spans="2:4" ht="15.6" customHeight="1" x14ac:dyDescent="0.25">
      <c r="B731" s="10"/>
      <c r="C731" s="10"/>
      <c r="D731" s="10"/>
    </row>
    <row r="732" spans="2:4" ht="15.6" customHeight="1" x14ac:dyDescent="0.25">
      <c r="B732" s="10"/>
      <c r="C732" s="10"/>
      <c r="D732" s="10"/>
    </row>
    <row r="733" spans="2:4" ht="15.6" customHeight="1" x14ac:dyDescent="0.25">
      <c r="B733" s="10"/>
      <c r="C733" s="10"/>
      <c r="D733" s="10"/>
    </row>
    <row r="734" spans="2:4" ht="15.6" customHeight="1" x14ac:dyDescent="0.25">
      <c r="B734" s="10"/>
      <c r="C734" s="10"/>
      <c r="D734" s="10"/>
    </row>
    <row r="735" spans="2:4" ht="15.6" customHeight="1" x14ac:dyDescent="0.25">
      <c r="B735" s="10"/>
      <c r="C735" s="10"/>
      <c r="D735" s="10"/>
    </row>
    <row r="736" spans="2:4" ht="15.6" customHeight="1" x14ac:dyDescent="0.25">
      <c r="B736" s="10"/>
      <c r="C736" s="10"/>
      <c r="D736" s="10"/>
    </row>
    <row r="737" spans="2:4" ht="15.6" customHeight="1" x14ac:dyDescent="0.25">
      <c r="B737" s="10"/>
      <c r="C737" s="10"/>
      <c r="D737" s="10"/>
    </row>
    <row r="738" spans="2:4" ht="15.6" customHeight="1" x14ac:dyDescent="0.25">
      <c r="B738" s="10"/>
      <c r="C738" s="10"/>
      <c r="D738" s="10"/>
    </row>
    <row r="739" spans="2:4" ht="15.6" customHeight="1" x14ac:dyDescent="0.25">
      <c r="B739" s="10"/>
      <c r="C739" s="10"/>
      <c r="D739" s="10"/>
    </row>
    <row r="740" spans="2:4" ht="15.6" customHeight="1" x14ac:dyDescent="0.25">
      <c r="B740" s="10"/>
      <c r="C740" s="10"/>
      <c r="D740" s="10"/>
    </row>
    <row r="741" spans="2:4" ht="15.6" customHeight="1" x14ac:dyDescent="0.25">
      <c r="B741" s="10"/>
      <c r="C741" s="10"/>
      <c r="D741" s="10"/>
    </row>
    <row r="742" spans="2:4" ht="15.6" customHeight="1" x14ac:dyDescent="0.25">
      <c r="B742" s="10"/>
      <c r="C742" s="10"/>
      <c r="D742" s="10"/>
    </row>
    <row r="743" spans="2:4" ht="15.6" customHeight="1" x14ac:dyDescent="0.25">
      <c r="B743" s="10"/>
      <c r="C743" s="10"/>
      <c r="D743" s="10"/>
    </row>
    <row r="744" spans="2:4" ht="15.6" customHeight="1" x14ac:dyDescent="0.25">
      <c r="B744" s="10"/>
      <c r="C744" s="10"/>
      <c r="D744" s="10"/>
    </row>
    <row r="745" spans="2:4" ht="15.6" customHeight="1" x14ac:dyDescent="0.25">
      <c r="B745" s="10"/>
      <c r="C745" s="10"/>
      <c r="D745" s="10"/>
    </row>
    <row r="746" spans="2:4" ht="15.6" customHeight="1" x14ac:dyDescent="0.25">
      <c r="B746" s="10"/>
      <c r="C746" s="10"/>
      <c r="D746" s="10"/>
    </row>
    <row r="747" spans="2:4" ht="15.6" customHeight="1" x14ac:dyDescent="0.25">
      <c r="B747" s="10"/>
      <c r="C747" s="10"/>
      <c r="D747" s="10"/>
    </row>
    <row r="748" spans="2:4" ht="15.6" customHeight="1" x14ac:dyDescent="0.25">
      <c r="B748" s="10"/>
      <c r="C748" s="10"/>
      <c r="D748" s="10"/>
    </row>
    <row r="749" spans="2:4" ht="15.6" customHeight="1" x14ac:dyDescent="0.25">
      <c r="B749" s="10"/>
      <c r="C749" s="10"/>
      <c r="D749" s="10"/>
    </row>
    <row r="750" spans="2:4" ht="15.6" customHeight="1" x14ac:dyDescent="0.25">
      <c r="B750" s="10"/>
      <c r="C750" s="10"/>
      <c r="D750" s="10"/>
    </row>
    <row r="751" spans="2:4" ht="15.6" customHeight="1" x14ac:dyDescent="0.25">
      <c r="B751" s="10"/>
      <c r="C751" s="10"/>
      <c r="D751" s="10"/>
    </row>
    <row r="752" spans="2:4" ht="15.6" customHeight="1" x14ac:dyDescent="0.25">
      <c r="B752" s="10"/>
      <c r="C752" s="10"/>
      <c r="D752" s="10"/>
    </row>
    <row r="753" spans="2:4" ht="15.6" customHeight="1" x14ac:dyDescent="0.25">
      <c r="B753" s="10"/>
      <c r="C753" s="10"/>
      <c r="D753" s="10"/>
    </row>
    <row r="754" spans="2:4" ht="15.6" customHeight="1" x14ac:dyDescent="0.25">
      <c r="B754" s="10"/>
      <c r="C754" s="10"/>
      <c r="D754" s="10"/>
    </row>
    <row r="755" spans="2:4" ht="15.6" customHeight="1" x14ac:dyDescent="0.25">
      <c r="B755" s="10"/>
      <c r="C755" s="10"/>
      <c r="D755" s="10"/>
    </row>
    <row r="756" spans="2:4" ht="15.6" customHeight="1" x14ac:dyDescent="0.25">
      <c r="B756" s="10"/>
      <c r="C756" s="10"/>
      <c r="D756" s="10"/>
    </row>
    <row r="757" spans="2:4" ht="15.6" customHeight="1" x14ac:dyDescent="0.25">
      <c r="B757" s="10"/>
      <c r="C757" s="10"/>
      <c r="D757" s="10"/>
    </row>
    <row r="758" spans="2:4" ht="15.6" customHeight="1" x14ac:dyDescent="0.25">
      <c r="B758" s="10"/>
      <c r="C758" s="10"/>
      <c r="D758" s="10"/>
    </row>
    <row r="759" spans="2:4" ht="15.6" customHeight="1" x14ac:dyDescent="0.25">
      <c r="B759" s="10"/>
      <c r="C759" s="10"/>
      <c r="D759" s="10"/>
    </row>
    <row r="760" spans="2:4" ht="15.6" customHeight="1" x14ac:dyDescent="0.25">
      <c r="B760" s="10"/>
      <c r="C760" s="10"/>
      <c r="D760" s="10"/>
    </row>
    <row r="761" spans="2:4" ht="15.6" customHeight="1" x14ac:dyDescent="0.25">
      <c r="B761" s="10"/>
      <c r="C761" s="10"/>
      <c r="D761" s="10"/>
    </row>
    <row r="762" spans="2:4" ht="15.6" customHeight="1" x14ac:dyDescent="0.25">
      <c r="B762" s="10"/>
      <c r="C762" s="10"/>
      <c r="D762" s="10"/>
    </row>
    <row r="763" spans="2:4" ht="15.6" customHeight="1" x14ac:dyDescent="0.25">
      <c r="B763" s="10"/>
      <c r="C763" s="10"/>
      <c r="D763" s="10"/>
    </row>
    <row r="764" spans="2:4" ht="15.6" customHeight="1" x14ac:dyDescent="0.25">
      <c r="B764" s="10"/>
      <c r="C764" s="10"/>
      <c r="D764" s="10"/>
    </row>
    <row r="765" spans="2:4" ht="15.6" customHeight="1" x14ac:dyDescent="0.25">
      <c r="B765" s="10"/>
      <c r="C765" s="10"/>
      <c r="D765" s="10"/>
    </row>
    <row r="766" spans="2:4" ht="15.6" customHeight="1" x14ac:dyDescent="0.25">
      <c r="B766" s="10"/>
      <c r="C766" s="10"/>
      <c r="D766" s="10"/>
    </row>
    <row r="767" spans="2:4" ht="15.6" customHeight="1" x14ac:dyDescent="0.25">
      <c r="B767" s="10"/>
      <c r="C767" s="10"/>
      <c r="D767" s="10"/>
    </row>
    <row r="768" spans="2:4" ht="15.6" customHeight="1" x14ac:dyDescent="0.25">
      <c r="B768" s="10"/>
      <c r="C768" s="10"/>
      <c r="D768" s="10"/>
    </row>
    <row r="769" spans="2:4" ht="15.6" customHeight="1" x14ac:dyDescent="0.25">
      <c r="B769" s="10"/>
      <c r="C769" s="10"/>
      <c r="D769" s="10"/>
    </row>
    <row r="770" spans="2:4" ht="15.6" customHeight="1" x14ac:dyDescent="0.25">
      <c r="B770" s="10"/>
      <c r="C770" s="10"/>
      <c r="D770" s="10"/>
    </row>
    <row r="771" spans="2:4" ht="15.6" customHeight="1" x14ac:dyDescent="0.25">
      <c r="B771" s="10"/>
      <c r="C771" s="10"/>
      <c r="D771" s="10"/>
    </row>
    <row r="772" spans="2:4" ht="15.6" customHeight="1" x14ac:dyDescent="0.25">
      <c r="B772" s="10"/>
      <c r="C772" s="10"/>
      <c r="D772" s="10"/>
    </row>
    <row r="773" spans="2:4" ht="15.6" customHeight="1" x14ac:dyDescent="0.25">
      <c r="B773" s="10"/>
      <c r="C773" s="10"/>
      <c r="D773" s="10"/>
    </row>
    <row r="774" spans="2:4" ht="15.6" customHeight="1" x14ac:dyDescent="0.25">
      <c r="B774" s="10"/>
      <c r="C774" s="10"/>
      <c r="D774" s="10"/>
    </row>
    <row r="775" spans="2:4" ht="15.6" customHeight="1" x14ac:dyDescent="0.25">
      <c r="B775" s="10"/>
      <c r="C775" s="10"/>
      <c r="D775" s="10"/>
    </row>
    <row r="776" spans="2:4" ht="15.6" customHeight="1" x14ac:dyDescent="0.25">
      <c r="B776" s="10"/>
      <c r="C776" s="10"/>
      <c r="D776" s="10"/>
    </row>
    <row r="777" spans="2:4" ht="15.6" customHeight="1" x14ac:dyDescent="0.25">
      <c r="B777" s="10"/>
      <c r="C777" s="10"/>
      <c r="D777" s="10"/>
    </row>
    <row r="778" spans="2:4" ht="15.6" customHeight="1" x14ac:dyDescent="0.25">
      <c r="B778" s="10"/>
      <c r="C778" s="10"/>
      <c r="D778" s="10"/>
    </row>
    <row r="779" spans="2:4" ht="15.6" customHeight="1" x14ac:dyDescent="0.25">
      <c r="B779" s="10"/>
      <c r="C779" s="10"/>
      <c r="D779" s="10"/>
    </row>
    <row r="780" spans="2:4" ht="15.6" customHeight="1" x14ac:dyDescent="0.25">
      <c r="B780" s="10"/>
      <c r="C780" s="10"/>
      <c r="D780" s="10"/>
    </row>
    <row r="781" spans="2:4" ht="15.6" customHeight="1" x14ac:dyDescent="0.25">
      <c r="B781" s="10"/>
      <c r="C781" s="10"/>
      <c r="D781" s="10"/>
    </row>
    <row r="782" spans="2:4" ht="15.6" customHeight="1" x14ac:dyDescent="0.25">
      <c r="B782" s="10"/>
      <c r="C782" s="10"/>
      <c r="D782" s="10"/>
    </row>
    <row r="783" spans="2:4" ht="15.6" customHeight="1" x14ac:dyDescent="0.25">
      <c r="B783" s="10"/>
      <c r="C783" s="10"/>
      <c r="D783" s="10"/>
    </row>
    <row r="784" spans="2:4" ht="15.6" customHeight="1" x14ac:dyDescent="0.25">
      <c r="B784" s="10"/>
      <c r="C784" s="10"/>
      <c r="D784" s="10"/>
    </row>
    <row r="785" spans="2:4" ht="15.6" customHeight="1" x14ac:dyDescent="0.25">
      <c r="B785" s="10"/>
      <c r="C785" s="10"/>
      <c r="D785" s="10"/>
    </row>
    <row r="786" spans="2:4" ht="15.6" customHeight="1" x14ac:dyDescent="0.25">
      <c r="B786" s="10"/>
      <c r="C786" s="10"/>
      <c r="D786" s="10"/>
    </row>
    <row r="787" spans="2:4" ht="15.6" customHeight="1" x14ac:dyDescent="0.25">
      <c r="B787" s="10"/>
      <c r="C787" s="10"/>
      <c r="D787" s="10"/>
    </row>
    <row r="788" spans="2:4" ht="15.6" customHeight="1" x14ac:dyDescent="0.25">
      <c r="B788" s="10"/>
      <c r="C788" s="10"/>
      <c r="D788" s="10"/>
    </row>
    <row r="789" spans="2:4" ht="15.6" customHeight="1" x14ac:dyDescent="0.25">
      <c r="B789" s="10"/>
      <c r="C789" s="10"/>
      <c r="D789" s="10"/>
    </row>
    <row r="790" spans="2:4" ht="15.6" customHeight="1" x14ac:dyDescent="0.25">
      <c r="B790" s="10"/>
      <c r="C790" s="10"/>
      <c r="D790" s="10"/>
    </row>
    <row r="791" spans="2:4" ht="15.6" customHeight="1" x14ac:dyDescent="0.25">
      <c r="B791" s="10"/>
      <c r="C791" s="10"/>
      <c r="D791" s="10"/>
    </row>
    <row r="792" spans="2:4" ht="15.6" customHeight="1" x14ac:dyDescent="0.25">
      <c r="B792" s="10"/>
      <c r="C792" s="10"/>
      <c r="D792" s="10"/>
    </row>
    <row r="793" spans="2:4" ht="15.6" customHeight="1" x14ac:dyDescent="0.25">
      <c r="B793" s="10"/>
      <c r="C793" s="10"/>
      <c r="D793" s="10"/>
    </row>
    <row r="794" spans="2:4" ht="15.6" customHeight="1" x14ac:dyDescent="0.25">
      <c r="B794" s="10"/>
      <c r="C794" s="10"/>
      <c r="D794" s="10"/>
    </row>
    <row r="795" spans="2:4" ht="15.6" customHeight="1" x14ac:dyDescent="0.25">
      <c r="B795" s="10"/>
      <c r="C795" s="10"/>
      <c r="D795" s="10"/>
    </row>
    <row r="796" spans="2:4" ht="15.6" customHeight="1" x14ac:dyDescent="0.25">
      <c r="B796" s="10"/>
      <c r="C796" s="10"/>
      <c r="D796" s="10"/>
    </row>
    <row r="797" spans="2:4" ht="15.6" customHeight="1" x14ac:dyDescent="0.25">
      <c r="B797" s="10"/>
      <c r="C797" s="10"/>
      <c r="D797" s="10"/>
    </row>
    <row r="798" spans="2:4" ht="15.6" customHeight="1" x14ac:dyDescent="0.25">
      <c r="B798" s="10"/>
      <c r="C798" s="10"/>
      <c r="D798" s="10"/>
    </row>
    <row r="799" spans="2:4" ht="15.6" customHeight="1" x14ac:dyDescent="0.25">
      <c r="B799" s="10"/>
      <c r="C799" s="10"/>
      <c r="D799" s="10"/>
    </row>
    <row r="800" spans="2:4" ht="15.6" customHeight="1" x14ac:dyDescent="0.25">
      <c r="B800" s="10"/>
      <c r="C800" s="10"/>
      <c r="D800" s="10"/>
    </row>
    <row r="801" spans="2:4" ht="15.6" customHeight="1" x14ac:dyDescent="0.25">
      <c r="B801" s="10"/>
      <c r="C801" s="10"/>
      <c r="D801" s="10"/>
    </row>
    <row r="802" spans="2:4" ht="15.6" customHeight="1" x14ac:dyDescent="0.25">
      <c r="B802" s="10"/>
      <c r="C802" s="10"/>
      <c r="D802" s="10"/>
    </row>
    <row r="803" spans="2:4" ht="15.6" customHeight="1" x14ac:dyDescent="0.25">
      <c r="B803" s="10"/>
      <c r="C803" s="10"/>
      <c r="D803" s="10"/>
    </row>
    <row r="804" spans="2:4" ht="15.6" customHeight="1" x14ac:dyDescent="0.25">
      <c r="B804" s="10"/>
      <c r="C804" s="10"/>
      <c r="D804" s="10"/>
    </row>
    <row r="805" spans="2:4" ht="15.6" customHeight="1" x14ac:dyDescent="0.25">
      <c r="B805" s="10"/>
      <c r="C805" s="10"/>
      <c r="D805" s="10"/>
    </row>
    <row r="806" spans="2:4" ht="15.6" customHeight="1" x14ac:dyDescent="0.25">
      <c r="B806" s="10"/>
      <c r="C806" s="10"/>
      <c r="D806" s="10"/>
    </row>
    <row r="807" spans="2:4" ht="15.6" customHeight="1" x14ac:dyDescent="0.25">
      <c r="B807" s="10"/>
      <c r="C807" s="10"/>
      <c r="D807" s="10"/>
    </row>
    <row r="808" spans="2:4" ht="15.6" customHeight="1" x14ac:dyDescent="0.25">
      <c r="B808" s="10"/>
      <c r="C808" s="10"/>
      <c r="D808" s="10"/>
    </row>
    <row r="809" spans="2:4" ht="15.6" customHeight="1" x14ac:dyDescent="0.25">
      <c r="B809" s="10"/>
      <c r="C809" s="10"/>
      <c r="D809" s="10"/>
    </row>
    <row r="810" spans="2:4" ht="15.6" customHeight="1" x14ac:dyDescent="0.25">
      <c r="B810" s="10"/>
      <c r="C810" s="10"/>
      <c r="D810" s="10"/>
    </row>
    <row r="811" spans="2:4" ht="15.6" customHeight="1" x14ac:dyDescent="0.25">
      <c r="B811" s="10"/>
      <c r="C811" s="10"/>
      <c r="D811" s="10"/>
    </row>
    <row r="812" spans="2:4" ht="15.6" customHeight="1" x14ac:dyDescent="0.25">
      <c r="B812" s="10"/>
      <c r="C812" s="10"/>
      <c r="D812" s="10"/>
    </row>
    <row r="813" spans="2:4" ht="15.6" customHeight="1" x14ac:dyDescent="0.25">
      <c r="B813" s="10"/>
      <c r="C813" s="10"/>
      <c r="D813" s="10"/>
    </row>
    <row r="814" spans="2:4" ht="15.6" customHeight="1" x14ac:dyDescent="0.25">
      <c r="B814" s="10"/>
      <c r="C814" s="10"/>
      <c r="D814" s="10"/>
    </row>
    <row r="815" spans="2:4" ht="15.6" customHeight="1" x14ac:dyDescent="0.25">
      <c r="B815" s="10"/>
      <c r="C815" s="10"/>
      <c r="D815" s="10"/>
    </row>
    <row r="816" spans="2:4" ht="15.6" customHeight="1" x14ac:dyDescent="0.25">
      <c r="B816" s="10"/>
      <c r="C816" s="10"/>
      <c r="D816" s="10"/>
    </row>
    <row r="817" spans="2:4" ht="15.6" customHeight="1" x14ac:dyDescent="0.25">
      <c r="B817" s="10"/>
      <c r="C817" s="10"/>
      <c r="D817" s="10"/>
    </row>
    <row r="818" spans="2:4" ht="15.6" customHeight="1" x14ac:dyDescent="0.25">
      <c r="B818" s="10"/>
      <c r="C818" s="10"/>
      <c r="D818" s="10"/>
    </row>
    <row r="819" spans="2:4" ht="15.6" customHeight="1" x14ac:dyDescent="0.25">
      <c r="B819" s="10"/>
      <c r="C819" s="10"/>
      <c r="D819" s="10"/>
    </row>
    <row r="820" spans="2:4" ht="15.6" customHeight="1" x14ac:dyDescent="0.25">
      <c r="B820" s="10"/>
      <c r="C820" s="10"/>
      <c r="D820" s="10"/>
    </row>
    <row r="821" spans="2:4" ht="15.6" customHeight="1" x14ac:dyDescent="0.25">
      <c r="B821" s="10"/>
      <c r="C821" s="10"/>
      <c r="D821" s="10"/>
    </row>
    <row r="822" spans="2:4" ht="15.6" customHeight="1" x14ac:dyDescent="0.25">
      <c r="B822" s="10"/>
      <c r="C822" s="10"/>
      <c r="D822" s="10"/>
    </row>
    <row r="823" spans="2:4" ht="15.6" customHeight="1" x14ac:dyDescent="0.25">
      <c r="B823" s="10"/>
      <c r="C823" s="10"/>
      <c r="D823" s="10"/>
    </row>
    <row r="824" spans="2:4" ht="15.6" customHeight="1" x14ac:dyDescent="0.25">
      <c r="B824" s="10"/>
      <c r="C824" s="10"/>
      <c r="D824" s="10"/>
    </row>
    <row r="825" spans="2:4" ht="15.6" customHeight="1" x14ac:dyDescent="0.25">
      <c r="B825" s="10"/>
      <c r="C825" s="10"/>
      <c r="D825" s="10"/>
    </row>
    <row r="826" spans="2:4" ht="15.6" customHeight="1" x14ac:dyDescent="0.25">
      <c r="B826" s="10"/>
      <c r="C826" s="10"/>
      <c r="D826" s="10"/>
    </row>
    <row r="827" spans="2:4" ht="15.6" customHeight="1" x14ac:dyDescent="0.25">
      <c r="B827" s="10"/>
      <c r="C827" s="10"/>
      <c r="D827" s="10"/>
    </row>
    <row r="828" spans="2:4" ht="15.6" customHeight="1" x14ac:dyDescent="0.25">
      <c r="B828" s="10"/>
      <c r="C828" s="10"/>
      <c r="D828" s="10"/>
    </row>
    <row r="829" spans="2:4" ht="15.6" customHeight="1" x14ac:dyDescent="0.25">
      <c r="B829" s="10"/>
      <c r="C829" s="10"/>
      <c r="D829" s="10"/>
    </row>
    <row r="830" spans="2:4" ht="15.6" customHeight="1" x14ac:dyDescent="0.25">
      <c r="B830" s="10"/>
      <c r="C830" s="10"/>
      <c r="D830" s="10"/>
    </row>
    <row r="831" spans="2:4" ht="15.6" customHeight="1" x14ac:dyDescent="0.25">
      <c r="B831" s="10"/>
      <c r="C831" s="10"/>
      <c r="D831" s="10"/>
    </row>
    <row r="832" spans="2:4" ht="15.6" customHeight="1" x14ac:dyDescent="0.25">
      <c r="B832" s="10"/>
      <c r="C832" s="10"/>
      <c r="D832" s="10"/>
    </row>
    <row r="833" spans="2:4" ht="15.6" customHeight="1" x14ac:dyDescent="0.25">
      <c r="B833" s="10"/>
      <c r="C833" s="10"/>
      <c r="D833" s="10"/>
    </row>
    <row r="834" spans="2:4" ht="15.6" customHeight="1" x14ac:dyDescent="0.25">
      <c r="B834" s="10"/>
      <c r="C834" s="10"/>
      <c r="D834" s="10"/>
    </row>
    <row r="835" spans="2:4" ht="15.6" customHeight="1" x14ac:dyDescent="0.25">
      <c r="B835" s="10"/>
      <c r="C835" s="10"/>
      <c r="D835" s="10"/>
    </row>
    <row r="836" spans="2:4" ht="15.6" customHeight="1" x14ac:dyDescent="0.25">
      <c r="B836" s="10"/>
      <c r="C836" s="10"/>
      <c r="D836" s="10"/>
    </row>
    <row r="837" spans="2:4" ht="15.6" customHeight="1" x14ac:dyDescent="0.25">
      <c r="B837" s="10"/>
      <c r="C837" s="10"/>
      <c r="D837" s="10"/>
    </row>
    <row r="838" spans="2:4" ht="15.6" customHeight="1" x14ac:dyDescent="0.25">
      <c r="B838" s="10"/>
      <c r="C838" s="10"/>
      <c r="D838" s="10"/>
    </row>
    <row r="839" spans="2:4" ht="15.6" customHeight="1" x14ac:dyDescent="0.25">
      <c r="B839" s="10"/>
      <c r="C839" s="10"/>
      <c r="D839" s="10"/>
    </row>
    <row r="840" spans="2:4" ht="15.6" customHeight="1" x14ac:dyDescent="0.25">
      <c r="B840" s="10"/>
      <c r="C840" s="10"/>
      <c r="D840" s="10"/>
    </row>
    <row r="841" spans="2:4" ht="15.6" customHeight="1" x14ac:dyDescent="0.25">
      <c r="B841" s="10"/>
      <c r="C841" s="10"/>
      <c r="D841" s="10"/>
    </row>
    <row r="842" spans="2:4" ht="15.6" customHeight="1" x14ac:dyDescent="0.25">
      <c r="B842" s="10"/>
      <c r="C842" s="10"/>
      <c r="D842" s="10"/>
    </row>
    <row r="843" spans="2:4" ht="15.6" customHeight="1" x14ac:dyDescent="0.25">
      <c r="B843" s="10"/>
      <c r="C843" s="10"/>
      <c r="D843" s="10"/>
    </row>
    <row r="844" spans="2:4" ht="15.6" customHeight="1" x14ac:dyDescent="0.25">
      <c r="B844" s="10"/>
      <c r="C844" s="10"/>
      <c r="D844" s="10"/>
    </row>
    <row r="845" spans="2:4" ht="15.6" customHeight="1" x14ac:dyDescent="0.25">
      <c r="B845" s="10"/>
      <c r="C845" s="10"/>
      <c r="D845" s="10"/>
    </row>
    <row r="846" spans="2:4" ht="15.6" customHeight="1" x14ac:dyDescent="0.25">
      <c r="B846" s="10"/>
      <c r="C846" s="10"/>
      <c r="D846" s="10"/>
    </row>
    <row r="847" spans="2:4" ht="15.6" customHeight="1" x14ac:dyDescent="0.25">
      <c r="B847" s="10"/>
      <c r="C847" s="10"/>
      <c r="D847" s="10"/>
    </row>
    <row r="848" spans="2:4" ht="15.6" customHeight="1" x14ac:dyDescent="0.25">
      <c r="B848" s="10"/>
      <c r="C848" s="10"/>
      <c r="D848" s="10"/>
    </row>
    <row r="849" spans="2:4" ht="15.6" customHeight="1" x14ac:dyDescent="0.25">
      <c r="B849" s="10"/>
      <c r="C849" s="10"/>
      <c r="D849" s="10"/>
    </row>
    <row r="850" spans="2:4" ht="15.6" customHeight="1" x14ac:dyDescent="0.25">
      <c r="B850" s="10"/>
      <c r="C850" s="10"/>
      <c r="D850" s="10"/>
    </row>
    <row r="851" spans="2:4" ht="15.6" customHeight="1" x14ac:dyDescent="0.25">
      <c r="B851" s="10"/>
      <c r="C851" s="10"/>
      <c r="D851" s="10"/>
    </row>
    <row r="852" spans="2:4" ht="15.6" customHeight="1" x14ac:dyDescent="0.25">
      <c r="B852" s="10"/>
      <c r="C852" s="10"/>
      <c r="D852" s="10"/>
    </row>
    <row r="853" spans="2:4" ht="15.6" customHeight="1" x14ac:dyDescent="0.25">
      <c r="B853" s="10"/>
      <c r="C853" s="10"/>
      <c r="D853" s="10"/>
    </row>
    <row r="854" spans="2:4" ht="15.6" customHeight="1" x14ac:dyDescent="0.25">
      <c r="B854" s="10"/>
      <c r="C854" s="10"/>
      <c r="D854" s="10"/>
    </row>
    <row r="855" spans="2:4" ht="15.6" customHeight="1" x14ac:dyDescent="0.25">
      <c r="B855" s="10"/>
      <c r="C855" s="10"/>
      <c r="D855" s="10"/>
    </row>
    <row r="856" spans="2:4" ht="15.6" customHeight="1" x14ac:dyDescent="0.25">
      <c r="B856" s="10"/>
      <c r="C856" s="10"/>
      <c r="D856" s="10"/>
    </row>
    <row r="857" spans="2:4" ht="15.6" customHeight="1" x14ac:dyDescent="0.25">
      <c r="B857" s="10"/>
      <c r="C857" s="10"/>
      <c r="D857" s="10"/>
    </row>
    <row r="858" spans="2:4" ht="15.6" customHeight="1" x14ac:dyDescent="0.25">
      <c r="B858" s="10"/>
      <c r="C858" s="10"/>
      <c r="D858" s="10"/>
    </row>
    <row r="859" spans="2:4" ht="15.6" customHeight="1" x14ac:dyDescent="0.25">
      <c r="B859" s="10"/>
      <c r="C859" s="10"/>
      <c r="D859" s="10"/>
    </row>
    <row r="860" spans="2:4" ht="15.6" customHeight="1" x14ac:dyDescent="0.25">
      <c r="B860" s="10"/>
      <c r="C860" s="10"/>
      <c r="D860" s="10"/>
    </row>
    <row r="861" spans="2:4" ht="15.6" customHeight="1" x14ac:dyDescent="0.25">
      <c r="B861" s="10"/>
      <c r="C861" s="10"/>
      <c r="D861" s="10"/>
    </row>
    <row r="862" spans="2:4" ht="15.6" customHeight="1" x14ac:dyDescent="0.25">
      <c r="B862" s="10"/>
      <c r="C862" s="10"/>
      <c r="D862" s="10"/>
    </row>
    <row r="863" spans="2:4" ht="15.6" customHeight="1" x14ac:dyDescent="0.25">
      <c r="B863" s="10"/>
      <c r="C863" s="10"/>
      <c r="D863" s="10"/>
    </row>
    <row r="864" spans="2:4" ht="15.6" customHeight="1" x14ac:dyDescent="0.25">
      <c r="B864" s="10"/>
      <c r="C864" s="10"/>
      <c r="D864" s="10"/>
    </row>
    <row r="865" spans="2:4" ht="15.6" customHeight="1" x14ac:dyDescent="0.25">
      <c r="B865" s="10"/>
      <c r="C865" s="10"/>
      <c r="D865" s="10"/>
    </row>
    <row r="866" spans="2:4" ht="15.6" customHeight="1" x14ac:dyDescent="0.25">
      <c r="B866" s="10"/>
      <c r="C866" s="10"/>
      <c r="D866" s="10"/>
    </row>
    <row r="867" spans="2:4" ht="15.6" customHeight="1" x14ac:dyDescent="0.25">
      <c r="B867" s="10"/>
      <c r="C867" s="10"/>
      <c r="D867" s="10"/>
    </row>
    <row r="868" spans="2:4" ht="15.6" customHeight="1" x14ac:dyDescent="0.25">
      <c r="B868" s="10"/>
      <c r="C868" s="10"/>
      <c r="D868" s="10"/>
    </row>
    <row r="869" spans="2:4" ht="15.6" customHeight="1" x14ac:dyDescent="0.25">
      <c r="B869" s="10"/>
      <c r="C869" s="10"/>
      <c r="D869" s="10"/>
    </row>
    <row r="870" spans="2:4" ht="15.6" customHeight="1" x14ac:dyDescent="0.25">
      <c r="B870" s="10"/>
      <c r="C870" s="10"/>
      <c r="D870" s="10"/>
    </row>
    <row r="871" spans="2:4" ht="15.6" customHeight="1" x14ac:dyDescent="0.25">
      <c r="B871" s="10"/>
      <c r="C871" s="10"/>
      <c r="D871" s="10"/>
    </row>
    <row r="872" spans="2:4" ht="15.6" customHeight="1" x14ac:dyDescent="0.25">
      <c r="B872" s="10"/>
      <c r="C872" s="10"/>
      <c r="D872" s="10"/>
    </row>
    <row r="873" spans="2:4" ht="15.6" customHeight="1" x14ac:dyDescent="0.25">
      <c r="B873" s="10"/>
      <c r="C873" s="10"/>
      <c r="D873" s="10"/>
    </row>
    <row r="874" spans="2:4" ht="15.6" customHeight="1" x14ac:dyDescent="0.25">
      <c r="B874" s="10"/>
      <c r="C874" s="10"/>
      <c r="D874" s="10"/>
    </row>
    <row r="875" spans="2:4" ht="15.6" customHeight="1" x14ac:dyDescent="0.25">
      <c r="B875" s="10"/>
      <c r="C875" s="10"/>
      <c r="D875" s="10"/>
    </row>
    <row r="876" spans="2:4" ht="15.6" customHeight="1" x14ac:dyDescent="0.25">
      <c r="B876" s="10"/>
      <c r="C876" s="10"/>
      <c r="D876" s="10"/>
    </row>
    <row r="877" spans="2:4" ht="15.6" customHeight="1" x14ac:dyDescent="0.25">
      <c r="B877" s="10"/>
      <c r="C877" s="10"/>
      <c r="D877" s="10"/>
    </row>
    <row r="878" spans="2:4" ht="15.6" customHeight="1" x14ac:dyDescent="0.25">
      <c r="B878" s="10"/>
      <c r="C878" s="10"/>
      <c r="D878" s="10"/>
    </row>
    <row r="879" spans="2:4" ht="15.6" customHeight="1" x14ac:dyDescent="0.25">
      <c r="B879" s="10"/>
      <c r="C879" s="10"/>
      <c r="D879" s="10"/>
    </row>
    <row r="880" spans="2:4" ht="15.6" customHeight="1" x14ac:dyDescent="0.25">
      <c r="B880" s="10"/>
      <c r="C880" s="10"/>
      <c r="D880" s="10"/>
    </row>
    <row r="881" spans="2:4" ht="15.6" customHeight="1" x14ac:dyDescent="0.25">
      <c r="B881" s="10"/>
      <c r="C881" s="10"/>
      <c r="D881" s="10"/>
    </row>
    <row r="882" spans="2:4" ht="15.6" customHeight="1" x14ac:dyDescent="0.25">
      <c r="B882" s="10"/>
      <c r="C882" s="10"/>
      <c r="D882" s="10"/>
    </row>
    <row r="883" spans="2:4" ht="15.6" customHeight="1" x14ac:dyDescent="0.25">
      <c r="B883" s="10"/>
      <c r="C883" s="10"/>
      <c r="D883" s="10"/>
    </row>
    <row r="884" spans="2:4" ht="15.6" customHeight="1" x14ac:dyDescent="0.25">
      <c r="B884" s="10"/>
      <c r="C884" s="10"/>
      <c r="D884" s="10"/>
    </row>
    <row r="885" spans="2:4" ht="15.6" customHeight="1" x14ac:dyDescent="0.25">
      <c r="B885" s="10"/>
      <c r="C885" s="10"/>
      <c r="D885" s="10"/>
    </row>
    <row r="886" spans="2:4" ht="15.6" customHeight="1" x14ac:dyDescent="0.25">
      <c r="B886" s="10"/>
      <c r="C886" s="10"/>
      <c r="D886" s="10"/>
    </row>
    <row r="887" spans="2:4" ht="15.6" customHeight="1" x14ac:dyDescent="0.25">
      <c r="B887" s="10"/>
      <c r="C887" s="10"/>
      <c r="D887" s="10"/>
    </row>
    <row r="888" spans="2:4" ht="15.6" customHeight="1" x14ac:dyDescent="0.25">
      <c r="B888" s="10"/>
      <c r="C888" s="10"/>
      <c r="D888" s="10"/>
    </row>
    <row r="889" spans="2:4" ht="15.6" customHeight="1" x14ac:dyDescent="0.25">
      <c r="B889" s="10"/>
      <c r="C889" s="10"/>
      <c r="D889" s="10"/>
    </row>
    <row r="890" spans="2:4" ht="15.6" customHeight="1" x14ac:dyDescent="0.25">
      <c r="B890" s="10"/>
      <c r="C890" s="10"/>
      <c r="D890" s="10"/>
    </row>
    <row r="891" spans="2:4" ht="15.6" customHeight="1" x14ac:dyDescent="0.25">
      <c r="B891" s="10"/>
      <c r="C891" s="10"/>
      <c r="D891" s="10"/>
    </row>
    <row r="892" spans="2:4" ht="15.6" customHeight="1" x14ac:dyDescent="0.25">
      <c r="B892" s="10"/>
      <c r="C892" s="10"/>
      <c r="D892" s="10"/>
    </row>
    <row r="893" spans="2:4" ht="15.6" customHeight="1" x14ac:dyDescent="0.25">
      <c r="B893" s="10"/>
      <c r="C893" s="10"/>
      <c r="D893" s="10"/>
    </row>
    <row r="894" spans="2:4" ht="15.6" customHeight="1" x14ac:dyDescent="0.25">
      <c r="B894" s="10"/>
      <c r="C894" s="10"/>
      <c r="D894" s="10"/>
    </row>
    <row r="895" spans="2:4" ht="15.6" customHeight="1" x14ac:dyDescent="0.25">
      <c r="B895" s="10"/>
      <c r="C895" s="10"/>
      <c r="D895" s="10"/>
    </row>
    <row r="896" spans="2:4" ht="15.6" customHeight="1" x14ac:dyDescent="0.25">
      <c r="B896" s="10"/>
      <c r="C896" s="10"/>
      <c r="D896" s="10"/>
    </row>
    <row r="897" spans="2:4" ht="15.6" customHeight="1" x14ac:dyDescent="0.25">
      <c r="B897" s="10"/>
      <c r="C897" s="10"/>
      <c r="D897" s="10"/>
    </row>
    <row r="898" spans="2:4" ht="15.6" customHeight="1" x14ac:dyDescent="0.25">
      <c r="B898" s="10"/>
      <c r="C898" s="10"/>
      <c r="D898" s="10"/>
    </row>
    <row r="899" spans="2:4" ht="15.6" customHeight="1" x14ac:dyDescent="0.25">
      <c r="B899" s="10"/>
      <c r="C899" s="10"/>
      <c r="D899" s="10"/>
    </row>
    <row r="900" spans="2:4" ht="15.6" customHeight="1" x14ac:dyDescent="0.25">
      <c r="B900" s="10"/>
      <c r="C900" s="10"/>
      <c r="D900" s="10"/>
    </row>
    <row r="901" spans="2:4" ht="15.6" customHeight="1" x14ac:dyDescent="0.25">
      <c r="B901" s="10"/>
      <c r="C901" s="10"/>
      <c r="D901" s="10"/>
    </row>
    <row r="902" spans="2:4" ht="15.6" customHeight="1" x14ac:dyDescent="0.25">
      <c r="B902" s="10"/>
      <c r="C902" s="10"/>
      <c r="D902" s="10"/>
    </row>
    <row r="903" spans="2:4" ht="15.6" customHeight="1" x14ac:dyDescent="0.25">
      <c r="B903" s="10"/>
      <c r="C903" s="10"/>
      <c r="D903" s="10"/>
    </row>
    <row r="904" spans="2:4" ht="15.6" customHeight="1" x14ac:dyDescent="0.25">
      <c r="B904" s="10"/>
      <c r="C904" s="10"/>
      <c r="D904" s="10"/>
    </row>
    <row r="905" spans="2:4" ht="15.6" customHeight="1" x14ac:dyDescent="0.25">
      <c r="B905" s="10"/>
      <c r="C905" s="10"/>
      <c r="D905" s="10"/>
    </row>
    <row r="906" spans="2:4" ht="15.6" customHeight="1" x14ac:dyDescent="0.25">
      <c r="B906" s="10"/>
      <c r="C906" s="10"/>
      <c r="D906" s="10"/>
    </row>
    <row r="907" spans="2:4" ht="15.6" customHeight="1" x14ac:dyDescent="0.25">
      <c r="B907" s="10"/>
      <c r="C907" s="10"/>
      <c r="D907" s="10"/>
    </row>
    <row r="908" spans="2:4" ht="15.6" customHeight="1" x14ac:dyDescent="0.25">
      <c r="B908" s="10"/>
      <c r="C908" s="10"/>
      <c r="D908" s="10"/>
    </row>
    <row r="909" spans="2:4" ht="15.6" customHeight="1" x14ac:dyDescent="0.25">
      <c r="B909" s="10"/>
      <c r="C909" s="10"/>
      <c r="D909" s="10"/>
    </row>
    <row r="910" spans="2:4" ht="15.6" customHeight="1" x14ac:dyDescent="0.25">
      <c r="B910" s="10"/>
      <c r="C910" s="10"/>
      <c r="D910" s="10"/>
    </row>
    <row r="911" spans="2:4" ht="15.6" customHeight="1" x14ac:dyDescent="0.25">
      <c r="B911" s="10"/>
      <c r="C911" s="10"/>
      <c r="D911" s="10"/>
    </row>
    <row r="912" spans="2:4" ht="15.6" customHeight="1" x14ac:dyDescent="0.25">
      <c r="B912" s="10"/>
      <c r="C912" s="10"/>
      <c r="D912" s="10"/>
    </row>
    <row r="913" spans="2:4" ht="15.6" customHeight="1" x14ac:dyDescent="0.25">
      <c r="B913" s="10"/>
      <c r="C913" s="10"/>
      <c r="D913" s="10"/>
    </row>
    <row r="914" spans="2:4" ht="15.6" customHeight="1" x14ac:dyDescent="0.25">
      <c r="B914" s="10"/>
      <c r="C914" s="10"/>
      <c r="D914" s="10"/>
    </row>
    <row r="915" spans="2:4" ht="15.6" customHeight="1" x14ac:dyDescent="0.25">
      <c r="B915" s="10"/>
      <c r="C915" s="10"/>
      <c r="D915" s="10"/>
    </row>
    <row r="916" spans="2:4" ht="15.6" customHeight="1" x14ac:dyDescent="0.25">
      <c r="B916" s="10"/>
      <c r="C916" s="10"/>
      <c r="D916" s="10"/>
    </row>
    <row r="917" spans="2:4" ht="15.6" customHeight="1" x14ac:dyDescent="0.25">
      <c r="B917" s="10"/>
      <c r="C917" s="10"/>
      <c r="D917" s="10"/>
    </row>
    <row r="918" spans="2:4" ht="15.6" customHeight="1" x14ac:dyDescent="0.25">
      <c r="B918" s="10"/>
      <c r="C918" s="10"/>
      <c r="D918" s="10"/>
    </row>
    <row r="919" spans="2:4" ht="15.6" customHeight="1" x14ac:dyDescent="0.25">
      <c r="B919" s="10"/>
      <c r="C919" s="10"/>
      <c r="D919" s="10"/>
    </row>
    <row r="920" spans="2:4" ht="15.6" customHeight="1" x14ac:dyDescent="0.25">
      <c r="B920" s="10"/>
      <c r="C920" s="10"/>
      <c r="D920" s="10"/>
    </row>
    <row r="921" spans="2:4" ht="15.6" customHeight="1" x14ac:dyDescent="0.25">
      <c r="B921" s="10"/>
      <c r="C921" s="10"/>
      <c r="D921" s="10"/>
    </row>
    <row r="922" spans="2:4" ht="15.6" customHeight="1" x14ac:dyDescent="0.25">
      <c r="B922" s="10"/>
      <c r="C922" s="10"/>
      <c r="D922" s="10"/>
    </row>
    <row r="923" spans="2:4" ht="15.6" customHeight="1" x14ac:dyDescent="0.25">
      <c r="B923" s="10"/>
      <c r="C923" s="10"/>
      <c r="D923" s="10"/>
    </row>
    <row r="924" spans="2:4" ht="15.6" customHeight="1" x14ac:dyDescent="0.25">
      <c r="B924" s="10"/>
      <c r="C924" s="10"/>
      <c r="D924" s="10"/>
    </row>
    <row r="925" spans="2:4" ht="15.6" customHeight="1" x14ac:dyDescent="0.25">
      <c r="B925" s="10"/>
      <c r="C925" s="10"/>
      <c r="D925" s="10"/>
    </row>
    <row r="926" spans="2:4" ht="15.6" customHeight="1" x14ac:dyDescent="0.25">
      <c r="B926" s="10"/>
      <c r="C926" s="10"/>
      <c r="D926" s="10"/>
    </row>
    <row r="927" spans="2:4" ht="15.6" customHeight="1" x14ac:dyDescent="0.25">
      <c r="B927" s="10"/>
      <c r="C927" s="10"/>
      <c r="D927" s="10"/>
    </row>
    <row r="928" spans="2:4" ht="15.6" customHeight="1" x14ac:dyDescent="0.25">
      <c r="B928" s="10"/>
      <c r="C928" s="10"/>
      <c r="D928" s="10"/>
    </row>
    <row r="929" spans="2:4" ht="15.6" customHeight="1" x14ac:dyDescent="0.25">
      <c r="B929" s="10"/>
      <c r="C929" s="10"/>
      <c r="D929" s="10"/>
    </row>
    <row r="930" spans="2:4" ht="15.6" customHeight="1" x14ac:dyDescent="0.25">
      <c r="B930" s="10"/>
      <c r="C930" s="10"/>
      <c r="D930" s="10"/>
    </row>
    <row r="931" spans="2:4" ht="15.6" customHeight="1" x14ac:dyDescent="0.25">
      <c r="B931" s="10"/>
      <c r="C931" s="10"/>
      <c r="D931" s="10"/>
    </row>
    <row r="932" spans="2:4" ht="15.6" customHeight="1" x14ac:dyDescent="0.25">
      <c r="B932" s="10"/>
      <c r="C932" s="10"/>
      <c r="D932" s="10"/>
    </row>
    <row r="933" spans="2:4" ht="15.6" customHeight="1" x14ac:dyDescent="0.25">
      <c r="B933" s="10"/>
      <c r="C933" s="10"/>
      <c r="D933" s="10"/>
    </row>
    <row r="934" spans="2:4" ht="15.6" customHeight="1" x14ac:dyDescent="0.25">
      <c r="B934" s="10"/>
      <c r="C934" s="10"/>
      <c r="D934" s="10"/>
    </row>
    <row r="935" spans="2:4" ht="15.6" customHeight="1" x14ac:dyDescent="0.25">
      <c r="B935" s="10"/>
      <c r="C935" s="10"/>
      <c r="D935" s="10"/>
    </row>
    <row r="936" spans="2:4" ht="15.6" customHeight="1" x14ac:dyDescent="0.25">
      <c r="B936" s="10"/>
      <c r="C936" s="10"/>
      <c r="D936" s="10"/>
    </row>
    <row r="937" spans="2:4" ht="15.6" customHeight="1" x14ac:dyDescent="0.25">
      <c r="B937" s="10"/>
      <c r="C937" s="10"/>
      <c r="D937" s="10"/>
    </row>
    <row r="938" spans="2:4" ht="15.6" customHeight="1" x14ac:dyDescent="0.25">
      <c r="B938" s="10"/>
      <c r="C938" s="10"/>
      <c r="D938" s="10"/>
    </row>
    <row r="939" spans="2:4" ht="15.6" customHeight="1" x14ac:dyDescent="0.25">
      <c r="B939" s="10"/>
      <c r="C939" s="10"/>
      <c r="D939" s="10"/>
    </row>
    <row r="940" spans="2:4" ht="15.6" customHeight="1" x14ac:dyDescent="0.25">
      <c r="B940" s="10"/>
      <c r="C940" s="10"/>
      <c r="D940" s="10"/>
    </row>
    <row r="941" spans="2:4" ht="15.6" customHeight="1" x14ac:dyDescent="0.25">
      <c r="B941" s="10"/>
      <c r="C941" s="10"/>
      <c r="D941" s="10"/>
    </row>
    <row r="942" spans="2:4" ht="15.6" customHeight="1" x14ac:dyDescent="0.25">
      <c r="B942" s="10"/>
      <c r="C942" s="10"/>
      <c r="D942" s="10"/>
    </row>
    <row r="943" spans="2:4" ht="15.6" customHeight="1" x14ac:dyDescent="0.25">
      <c r="B943" s="10"/>
      <c r="C943" s="10"/>
      <c r="D943" s="10"/>
    </row>
    <row r="944" spans="2:4" ht="15.6" customHeight="1" x14ac:dyDescent="0.25">
      <c r="B944" s="10"/>
      <c r="C944" s="10"/>
      <c r="D944" s="10"/>
    </row>
    <row r="945" spans="2:4" ht="15.6" customHeight="1" x14ac:dyDescent="0.25">
      <c r="B945" s="10"/>
      <c r="C945" s="10"/>
      <c r="D945" s="10"/>
    </row>
    <row r="946" spans="2:4" ht="15.6" customHeight="1" x14ac:dyDescent="0.25">
      <c r="B946" s="10"/>
      <c r="C946" s="10"/>
      <c r="D946" s="10"/>
    </row>
    <row r="947" spans="2:4" ht="15.6" customHeight="1" x14ac:dyDescent="0.25">
      <c r="B947" s="10"/>
      <c r="C947" s="10"/>
      <c r="D947" s="10"/>
    </row>
    <row r="948" spans="2:4" ht="15.6" customHeight="1" x14ac:dyDescent="0.25">
      <c r="B948" s="10"/>
      <c r="C948" s="10"/>
      <c r="D948" s="10"/>
    </row>
    <row r="949" spans="2:4" ht="15.6" customHeight="1" x14ac:dyDescent="0.25">
      <c r="B949" s="10"/>
      <c r="C949" s="10"/>
      <c r="D949" s="10"/>
    </row>
    <row r="950" spans="2:4" ht="15.6" customHeight="1" x14ac:dyDescent="0.25">
      <c r="B950" s="10"/>
      <c r="C950" s="10"/>
      <c r="D950" s="10"/>
    </row>
    <row r="951" spans="2:4" ht="15.6" customHeight="1" x14ac:dyDescent="0.25">
      <c r="B951" s="10"/>
      <c r="C951" s="10"/>
      <c r="D951" s="10"/>
    </row>
    <row r="952" spans="2:4" ht="15.6" customHeight="1" x14ac:dyDescent="0.25">
      <c r="B952" s="10"/>
      <c r="C952" s="10"/>
      <c r="D952" s="10"/>
    </row>
    <row r="953" spans="2:4" ht="15.6" customHeight="1" x14ac:dyDescent="0.25">
      <c r="B953" s="10"/>
      <c r="C953" s="10"/>
      <c r="D953" s="10"/>
    </row>
    <row r="954" spans="2:4" ht="0" hidden="1" customHeight="1" x14ac:dyDescent="0.25">
      <c r="B954" s="10"/>
      <c r="C954" s="10"/>
    </row>
  </sheetData>
  <sheetProtection algorithmName="SHA-512" hashValue="Q6axlcbY2rPHB3SEYFNPjpWafUwkY9OsNnivdpihAfsABCEpdLcoD3gPOUiPqdR08JMd9tqR8qKfIDsNdQJ1xg==" saltValue="kYicqF0uTOCLHnDoW73SvA==" spinCount="100000" sheet="1" objects="1" scenarios="1"/>
  <conditionalFormatting sqref="B93">
    <cfRule type="containsText" dxfId="5" priority="13" operator="containsText" text="automatically">
      <formula>NOT(ISERROR(SEARCH("automatically",B93)))</formula>
    </cfRule>
  </conditionalFormatting>
  <conditionalFormatting sqref="B94:C107 B110:C122 B125:B136 C125:C187 B138:B186 B188:C307 C308 B309:C316">
    <cfRule type="containsText" dxfId="4" priority="5" operator="containsText" text="automatically">
      <formula>NOT(ISERROR(SEARCH("automatically",B94)))</formula>
    </cfRule>
  </conditionalFormatting>
  <conditionalFormatting sqref="D6:D91 B8 B12:B13 B14:C92">
    <cfRule type="containsText" dxfId="3" priority="4" operator="containsText" text="automatically">
      <formula>NOT(ISERROR(SEARCH("automatically",B6)))</formula>
    </cfRule>
  </conditionalFormatting>
  <conditionalFormatting sqref="D93:D106">
    <cfRule type="containsText" dxfId="2" priority="19" operator="containsText" text="automatically">
      <formula>NOT(ISERROR(SEARCH("automatically",D93)))</formula>
    </cfRule>
  </conditionalFormatting>
  <conditionalFormatting sqref="D109:D121">
    <cfRule type="containsText" dxfId="1" priority="18" operator="containsText" text="automatically">
      <formula>NOT(ISERROR(SEARCH("automatically",D109)))</formula>
    </cfRule>
  </conditionalFormatting>
  <conditionalFormatting sqref="D124:D315">
    <cfRule type="containsText" dxfId="0" priority="14" operator="containsText" text="automatically">
      <formula>NOT(ISERROR(SEARCH("automatically",D124)))</formula>
    </cfRule>
  </conditionalFormatting>
  <hyperlinks>
    <hyperlink ref="A2" location="akoontan" display="🅜" xr:uid="{0CA66331-9D78-4503-A5EC-5239E25DF3B0}"/>
    <hyperlink ref="C9" r:id="rId1" xr:uid="{C6B72FCD-97BF-4346-A580-DE6108A7272B}"/>
    <hyperlink ref="C10" r:id="rId2" xr:uid="{E977D485-B006-4DC8-8EEA-4A0224FC9629}"/>
    <hyperlink ref="C11" r:id="rId3" xr:uid="{1592E9F2-60E3-42DD-86C8-C237E251BE2E}"/>
    <hyperlink ref="C12" r:id="rId4" xr:uid="{E7AF739A-C0E8-4DC2-AFBD-591FD3128FCD}"/>
  </hyperlinks>
  <pageMargins left="0.7" right="0.7" top="0.75" bottom="0.75" header="0.3" footer="0.3"/>
  <pageSetup orientation="portrait"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6B8F8-78E8-47E5-AB9A-B903C49CD017}">
  <sheetPr codeName="Sheet7"/>
  <dimension ref="A1:AD66"/>
  <sheetViews>
    <sheetView showGridLines="0" workbookViewId="0">
      <pane ySplit="6" topLeftCell="A7" activePane="bottomLeft" state="frozen"/>
      <selection activeCell="A2" sqref="A2"/>
      <selection pane="bottomLeft" activeCell="F7" sqref="F7"/>
    </sheetView>
  </sheetViews>
  <sheetFormatPr defaultRowHeight="15" x14ac:dyDescent="0.25"/>
  <cols>
    <col min="1" max="1" width="5.7109375" style="1" customWidth="1"/>
    <col min="2" max="2" width="5.5703125" customWidth="1"/>
    <col min="3" max="3" width="11.28515625" style="2" customWidth="1"/>
    <col min="4" max="4" width="30.5703125" customWidth="1"/>
  </cols>
  <sheetData>
    <row r="1" spans="1:30" s="100" customFormat="1" ht="5.0999999999999996" customHeight="1" x14ac:dyDescent="0.25">
      <c r="A1" s="96"/>
      <c r="C1" s="98"/>
      <c r="E1" s="99"/>
      <c r="F1" s="109"/>
      <c r="G1" s="109"/>
      <c r="H1" s="109"/>
      <c r="AD1" s="100" t="s">
        <v>12</v>
      </c>
    </row>
    <row r="2" spans="1:30" s="259" customFormat="1" ht="24.95" customHeight="1" x14ac:dyDescent="0.25">
      <c r="A2" s="253" t="s">
        <v>258</v>
      </c>
      <c r="B2" s="254" t="s">
        <v>257</v>
      </c>
      <c r="C2" s="257"/>
      <c r="D2" s="257"/>
      <c r="E2" s="257"/>
      <c r="F2" s="257"/>
      <c r="G2" s="257"/>
      <c r="H2" s="257"/>
      <c r="I2" s="257"/>
      <c r="J2" s="257"/>
      <c r="K2" s="257"/>
      <c r="L2" s="257"/>
      <c r="M2" s="257"/>
      <c r="N2" s="257"/>
    </row>
    <row r="3" spans="1:30" s="259" customFormat="1" ht="5.0999999999999996" customHeight="1" x14ac:dyDescent="0.25">
      <c r="A3" s="257"/>
      <c r="C3" s="260"/>
      <c r="E3" s="266"/>
      <c r="F3" s="258"/>
      <c r="G3" s="258"/>
      <c r="H3" s="258"/>
    </row>
    <row r="4" spans="1:30" s="80" customFormat="1" ht="5.0999999999999996" customHeight="1" x14ac:dyDescent="0.25">
      <c r="A4" s="77"/>
      <c r="C4" s="79"/>
      <c r="E4" s="81"/>
      <c r="F4" s="93"/>
      <c r="G4" s="93"/>
      <c r="H4" s="93"/>
    </row>
    <row r="5" spans="1:30" ht="5.0999999999999996" customHeight="1" x14ac:dyDescent="0.25"/>
    <row r="6" spans="1:30" x14ac:dyDescent="0.25">
      <c r="A6" s="3"/>
      <c r="B6" s="353" t="s">
        <v>0</v>
      </c>
      <c r="C6" s="353" t="s">
        <v>277</v>
      </c>
      <c r="D6" s="381" t="s">
        <v>278</v>
      </c>
    </row>
    <row r="7" spans="1:30" x14ac:dyDescent="0.25">
      <c r="B7" s="180">
        <v>1</v>
      </c>
      <c r="C7" s="502" t="s">
        <v>292</v>
      </c>
      <c r="D7" s="534" t="s">
        <v>356</v>
      </c>
    </row>
    <row r="8" spans="1:30" x14ac:dyDescent="0.25">
      <c r="A8" s="179"/>
      <c r="B8" s="180">
        <v>2</v>
      </c>
      <c r="C8" s="502" t="s">
        <v>293</v>
      </c>
      <c r="D8" s="534" t="s">
        <v>357</v>
      </c>
    </row>
    <row r="9" spans="1:30" x14ac:dyDescent="0.25">
      <c r="A9" s="179"/>
      <c r="B9" s="180">
        <v>3</v>
      </c>
      <c r="C9" s="502" t="s">
        <v>294</v>
      </c>
      <c r="D9" s="534" t="s">
        <v>358</v>
      </c>
    </row>
    <row r="10" spans="1:30" x14ac:dyDescent="0.25">
      <c r="A10" s="179"/>
      <c r="B10" s="180">
        <v>4</v>
      </c>
      <c r="C10" s="502" t="s">
        <v>295</v>
      </c>
      <c r="D10" s="534" t="s">
        <v>359</v>
      </c>
    </row>
    <row r="11" spans="1:30" x14ac:dyDescent="0.25">
      <c r="A11" s="179"/>
      <c r="B11" s="180">
        <v>5</v>
      </c>
      <c r="C11" s="502" t="s">
        <v>296</v>
      </c>
      <c r="D11" s="534" t="s">
        <v>360</v>
      </c>
    </row>
    <row r="12" spans="1:30" x14ac:dyDescent="0.25">
      <c r="A12" s="179"/>
      <c r="B12" s="180">
        <v>6</v>
      </c>
      <c r="C12" s="502" t="s">
        <v>297</v>
      </c>
      <c r="D12" s="534" t="s">
        <v>361</v>
      </c>
    </row>
    <row r="13" spans="1:30" x14ac:dyDescent="0.25">
      <c r="A13" s="179"/>
      <c r="B13" s="180">
        <v>7</v>
      </c>
      <c r="C13" s="502" t="s">
        <v>353</v>
      </c>
      <c r="D13" s="534" t="s">
        <v>362</v>
      </c>
    </row>
    <row r="14" spans="1:30" x14ac:dyDescent="0.25">
      <c r="A14" s="179"/>
      <c r="B14" s="180">
        <v>8</v>
      </c>
      <c r="C14" s="502" t="s">
        <v>354</v>
      </c>
      <c r="D14" s="534" t="s">
        <v>363</v>
      </c>
    </row>
    <row r="15" spans="1:30" x14ac:dyDescent="0.25">
      <c r="A15" s="179"/>
      <c r="B15" s="180">
        <v>9</v>
      </c>
      <c r="C15" s="502" t="s">
        <v>355</v>
      </c>
      <c r="D15" s="534" t="s">
        <v>364</v>
      </c>
    </row>
    <row r="16" spans="1:30" x14ac:dyDescent="0.25">
      <c r="A16" s="179"/>
      <c r="B16" s="180">
        <v>10</v>
      </c>
      <c r="C16" s="502" t="s">
        <v>376</v>
      </c>
      <c r="D16" s="534" t="s">
        <v>365</v>
      </c>
    </row>
    <row r="17" spans="1:4" x14ac:dyDescent="0.25">
      <c r="A17" s="179"/>
      <c r="B17" s="180">
        <v>11</v>
      </c>
      <c r="C17" s="502" t="s">
        <v>377</v>
      </c>
      <c r="D17" s="534" t="s">
        <v>366</v>
      </c>
    </row>
    <row r="18" spans="1:4" x14ac:dyDescent="0.25">
      <c r="A18" s="179"/>
      <c r="B18" s="180">
        <v>12</v>
      </c>
      <c r="C18" s="502" t="s">
        <v>378</v>
      </c>
      <c r="D18" s="534" t="s">
        <v>367</v>
      </c>
    </row>
    <row r="19" spans="1:4" x14ac:dyDescent="0.25">
      <c r="A19" s="179"/>
      <c r="B19" s="180">
        <v>13</v>
      </c>
      <c r="C19" s="502" t="s">
        <v>379</v>
      </c>
      <c r="D19" s="534" t="s">
        <v>368</v>
      </c>
    </row>
    <row r="20" spans="1:4" x14ac:dyDescent="0.25">
      <c r="A20" s="179"/>
      <c r="B20" s="180">
        <v>14</v>
      </c>
      <c r="C20" s="502" t="s">
        <v>380</v>
      </c>
      <c r="D20" s="534" t="s">
        <v>369</v>
      </c>
    </row>
    <row r="21" spans="1:4" x14ac:dyDescent="0.25">
      <c r="A21" s="179"/>
      <c r="B21" s="180">
        <v>15</v>
      </c>
      <c r="C21" s="502" t="s">
        <v>381</v>
      </c>
      <c r="D21" s="534" t="s">
        <v>370</v>
      </c>
    </row>
    <row r="22" spans="1:4" x14ac:dyDescent="0.25">
      <c r="A22" s="179"/>
      <c r="B22" s="180">
        <v>16</v>
      </c>
      <c r="C22" s="502" t="s">
        <v>382</v>
      </c>
      <c r="D22" s="534" t="s">
        <v>371</v>
      </c>
    </row>
    <row r="23" spans="1:4" x14ac:dyDescent="0.25">
      <c r="A23" s="179"/>
      <c r="B23" s="180">
        <v>17</v>
      </c>
      <c r="C23" s="502" t="s">
        <v>383</v>
      </c>
      <c r="D23" s="534" t="s">
        <v>372</v>
      </c>
    </row>
    <row r="24" spans="1:4" x14ac:dyDescent="0.25">
      <c r="A24" s="179"/>
      <c r="B24" s="180">
        <v>18</v>
      </c>
      <c r="C24" s="502" t="s">
        <v>384</v>
      </c>
      <c r="D24" s="534" t="s">
        <v>373</v>
      </c>
    </row>
    <row r="25" spans="1:4" x14ac:dyDescent="0.25">
      <c r="A25" s="179"/>
      <c r="B25" s="180">
        <v>19</v>
      </c>
      <c r="C25" s="502" t="s">
        <v>385</v>
      </c>
      <c r="D25" s="534" t="s">
        <v>374</v>
      </c>
    </row>
    <row r="26" spans="1:4" x14ac:dyDescent="0.25">
      <c r="A26" s="179"/>
      <c r="B26" s="180">
        <v>20</v>
      </c>
      <c r="C26" s="502" t="s">
        <v>386</v>
      </c>
      <c r="D26" s="534" t="s">
        <v>375</v>
      </c>
    </row>
    <row r="27" spans="1:4" x14ac:dyDescent="0.25">
      <c r="A27" s="179"/>
    </row>
    <row r="28" spans="1:4" x14ac:dyDescent="0.25">
      <c r="A28" s="179"/>
    </row>
    <row r="29" spans="1:4" x14ac:dyDescent="0.25">
      <c r="A29" s="179"/>
    </row>
    <row r="30" spans="1:4" x14ac:dyDescent="0.25">
      <c r="A30" s="179"/>
    </row>
    <row r="31" spans="1:4" x14ac:dyDescent="0.25">
      <c r="A31" s="179"/>
    </row>
    <row r="32" spans="1:4" x14ac:dyDescent="0.25">
      <c r="A32" s="179"/>
    </row>
    <row r="33" spans="1:1" x14ac:dyDescent="0.25">
      <c r="A33" s="179"/>
    </row>
    <row r="34" spans="1:1" x14ac:dyDescent="0.25">
      <c r="A34" s="179"/>
    </row>
    <row r="35" spans="1:1" x14ac:dyDescent="0.25">
      <c r="A35" s="179"/>
    </row>
    <row r="36" spans="1:1" x14ac:dyDescent="0.25">
      <c r="A36" s="179"/>
    </row>
    <row r="37" spans="1:1" x14ac:dyDescent="0.25">
      <c r="A37" s="179"/>
    </row>
    <row r="38" spans="1:1" x14ac:dyDescent="0.25">
      <c r="A38" s="179"/>
    </row>
    <row r="39" spans="1:1" x14ac:dyDescent="0.25">
      <c r="A39" s="179"/>
    </row>
    <row r="40" spans="1:1" x14ac:dyDescent="0.25">
      <c r="A40" s="179"/>
    </row>
    <row r="41" spans="1:1" x14ac:dyDescent="0.25">
      <c r="A41" s="179"/>
    </row>
    <row r="42" spans="1:1" x14ac:dyDescent="0.25">
      <c r="A42" s="179"/>
    </row>
    <row r="43" spans="1:1" x14ac:dyDescent="0.25">
      <c r="A43" s="179"/>
    </row>
    <row r="44" spans="1:1" x14ac:dyDescent="0.25">
      <c r="A44" s="179"/>
    </row>
    <row r="45" spans="1:1" x14ac:dyDescent="0.25">
      <c r="A45" s="179"/>
    </row>
    <row r="46" spans="1:1" x14ac:dyDescent="0.25">
      <c r="A46" s="179"/>
    </row>
    <row r="47" spans="1:1" x14ac:dyDescent="0.25">
      <c r="A47" s="179"/>
    </row>
    <row r="48" spans="1:1" x14ac:dyDescent="0.25">
      <c r="A48" s="179"/>
    </row>
    <row r="49" spans="1:1" x14ac:dyDescent="0.25">
      <c r="A49" s="179"/>
    </row>
    <row r="50" spans="1:1" x14ac:dyDescent="0.25">
      <c r="A50" s="179"/>
    </row>
    <row r="51" spans="1:1" x14ac:dyDescent="0.25">
      <c r="A51" s="179"/>
    </row>
    <row r="52" spans="1:1" x14ac:dyDescent="0.25">
      <c r="A52" s="179"/>
    </row>
    <row r="53" spans="1:1" x14ac:dyDescent="0.25">
      <c r="A53" s="179"/>
    </row>
    <row r="54" spans="1:1" x14ac:dyDescent="0.25">
      <c r="A54" s="179"/>
    </row>
    <row r="55" spans="1:1" x14ac:dyDescent="0.25">
      <c r="A55" s="179"/>
    </row>
    <row r="56" spans="1:1" x14ac:dyDescent="0.25">
      <c r="A56" s="179"/>
    </row>
    <row r="57" spans="1:1" x14ac:dyDescent="0.25">
      <c r="A57" s="179"/>
    </row>
    <row r="58" spans="1:1" x14ac:dyDescent="0.25">
      <c r="A58" s="179"/>
    </row>
    <row r="59" spans="1:1" x14ac:dyDescent="0.25">
      <c r="A59" s="179"/>
    </row>
    <row r="60" spans="1:1" x14ac:dyDescent="0.25">
      <c r="A60" s="179"/>
    </row>
    <row r="61" spans="1:1" x14ac:dyDescent="0.25">
      <c r="A61" s="179"/>
    </row>
    <row r="62" spans="1:1" x14ac:dyDescent="0.25">
      <c r="A62" s="179"/>
    </row>
    <row r="63" spans="1:1" x14ac:dyDescent="0.25">
      <c r="A63" s="179"/>
    </row>
    <row r="64" spans="1:1" x14ac:dyDescent="0.25">
      <c r="A64" s="179"/>
    </row>
    <row r="65" spans="1:1" x14ac:dyDescent="0.25">
      <c r="A65" s="179"/>
    </row>
    <row r="66" spans="1:1" x14ac:dyDescent="0.25">
      <c r="A66" s="179"/>
    </row>
  </sheetData>
  <sheetProtection algorithmName="SHA-512" hashValue="AKi6r7d8kcHhIqjvsqQpuh0rjkGWR/3+PQU7xNGDMpvrU/Nk3hs6pqxgWplbC59bmiKrl19MQ6tq0KFbLJ9I0g==" saltValue="nZHLaHIwCnlxZRZKP75p0g==" spinCount="100000" sheet="1" objects="1" scenarios="1"/>
  <phoneticPr fontId="41" type="noConversion"/>
  <conditionalFormatting sqref="B7:D26">
    <cfRule type="expression" dxfId="39" priority="1">
      <formula>#REF!="Old"</formula>
    </cfRule>
  </conditionalFormatting>
  <hyperlinks>
    <hyperlink ref="A2" location="akoontan" display="🅜" xr:uid="{6718ED46-F39C-4E80-ABD7-D68690D79FB3}"/>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11444-0618-462C-A2BD-00450BAAADAE}">
  <sheetPr codeName="Sheet8"/>
  <dimension ref="A1:AD207"/>
  <sheetViews>
    <sheetView showGridLines="0" workbookViewId="0">
      <pane ySplit="7" topLeftCell="A8" activePane="bottomLeft" state="frozen"/>
      <selection activeCell="A2" sqref="A2"/>
      <selection pane="bottomLeft" activeCell="F12" sqref="F12"/>
    </sheetView>
  </sheetViews>
  <sheetFormatPr defaultRowHeight="15" x14ac:dyDescent="0.25"/>
  <cols>
    <col min="1" max="1" width="5.7109375" style="1" customWidth="1"/>
    <col min="2" max="2" width="5.5703125" customWidth="1"/>
    <col min="3" max="3" width="11.28515625" style="2" customWidth="1"/>
    <col min="4" max="4" width="30.5703125" customWidth="1"/>
    <col min="5" max="7" width="15.7109375" customWidth="1"/>
  </cols>
  <sheetData>
    <row r="1" spans="1:30" s="100" customFormat="1" ht="5.0999999999999996" customHeight="1" x14ac:dyDescent="0.25">
      <c r="A1" s="96"/>
      <c r="C1" s="98"/>
      <c r="E1" s="99"/>
      <c r="F1" s="109"/>
      <c r="G1" s="109"/>
      <c r="H1" s="109"/>
      <c r="AD1" s="100" t="s">
        <v>12</v>
      </c>
    </row>
    <row r="2" spans="1:30" s="259" customFormat="1" ht="24.95" customHeight="1" x14ac:dyDescent="0.25">
      <c r="A2" s="253" t="s">
        <v>258</v>
      </c>
      <c r="B2" s="254" t="s">
        <v>1192</v>
      </c>
      <c r="C2" s="257"/>
      <c r="D2" s="257"/>
      <c r="E2" s="257"/>
      <c r="F2" s="257"/>
      <c r="G2" s="257"/>
      <c r="H2" s="257"/>
      <c r="I2" s="257"/>
      <c r="J2" s="257"/>
      <c r="K2" s="257"/>
      <c r="L2" s="257"/>
      <c r="M2" s="257"/>
      <c r="N2" s="257"/>
    </row>
    <row r="3" spans="1:30" s="259" customFormat="1" ht="5.0999999999999996" customHeight="1" x14ac:dyDescent="0.25">
      <c r="A3" s="257"/>
      <c r="C3" s="260"/>
      <c r="E3" s="266"/>
      <c r="F3" s="258"/>
      <c r="G3" s="258"/>
      <c r="H3" s="258"/>
    </row>
    <row r="4" spans="1:30" s="80" customFormat="1" ht="5.0999999999999996" customHeight="1" x14ac:dyDescent="0.25">
      <c r="A4" s="77"/>
      <c r="C4" s="79"/>
      <c r="E4" s="81"/>
      <c r="F4" s="93"/>
      <c r="G4" s="93"/>
      <c r="H4" s="93"/>
    </row>
    <row r="5" spans="1:30" ht="5.0999999999999996" customHeight="1" x14ac:dyDescent="0.25"/>
    <row r="6" spans="1:30" x14ac:dyDescent="0.25">
      <c r="A6" s="3"/>
      <c r="B6" s="382" t="s">
        <v>0</v>
      </c>
      <c r="C6" s="382" t="s">
        <v>277</v>
      </c>
      <c r="D6" s="358" t="s">
        <v>1410</v>
      </c>
      <c r="E6" s="358" t="s">
        <v>1182</v>
      </c>
      <c r="F6" s="700" t="s">
        <v>139</v>
      </c>
      <c r="G6" s="700"/>
    </row>
    <row r="7" spans="1:30" x14ac:dyDescent="0.25">
      <c r="A7" s="3"/>
      <c r="B7" s="382"/>
      <c r="C7" s="382"/>
      <c r="D7" s="358"/>
      <c r="E7" s="358"/>
      <c r="F7" s="382">
        <f>G7-1</f>
        <v>2018</v>
      </c>
      <c r="G7" s="382">
        <f>YEAR(FiscalStartDate)</f>
        <v>2019</v>
      </c>
    </row>
    <row r="8" spans="1:30" x14ac:dyDescent="0.25">
      <c r="B8" s="180">
        <v>1</v>
      </c>
      <c r="C8" s="502" t="s">
        <v>966</v>
      </c>
      <c r="D8" s="534" t="s">
        <v>1210</v>
      </c>
      <c r="E8" s="534"/>
      <c r="F8" s="535"/>
      <c r="G8" s="536">
        <f>SUMIFS('Jurnal Piutang'!J:J,'Jurnal Piutang'!M:M,D8)-SUMIFS('Jurnal Piutang'!K:K,'Jurnal Piutang'!M:M,D8)+SUMIFS('Jurnal Kas'!J:J,'Jurnal Kas'!M:M,D8)-SUMIFS('Jurnal Kas'!K:K,'Jurnal Kas'!M:M,D8)</f>
        <v>0</v>
      </c>
    </row>
    <row r="9" spans="1:30" x14ac:dyDescent="0.25">
      <c r="A9" s="179"/>
      <c r="B9" s="180">
        <v>2</v>
      </c>
      <c r="C9" s="502" t="s">
        <v>967</v>
      </c>
      <c r="D9" s="534" t="s">
        <v>1211</v>
      </c>
      <c r="E9" s="534"/>
      <c r="F9" s="535"/>
      <c r="G9" s="536">
        <f>SUMIFS('Jurnal Piutang'!J:J,'Jurnal Piutang'!M:M,D9)-SUMIFS('Jurnal Piutang'!K:K,'Jurnal Piutang'!M:M,D9)+SUMIFS('Jurnal Kas'!J:J,'Jurnal Kas'!M:M,D9)-SUMIFS('Jurnal Kas'!K:K,'Jurnal Kas'!M:M,D9)</f>
        <v>0</v>
      </c>
    </row>
    <row r="10" spans="1:30" x14ac:dyDescent="0.25">
      <c r="A10" s="179"/>
      <c r="B10" s="180">
        <v>3</v>
      </c>
      <c r="C10" s="502" t="s">
        <v>968</v>
      </c>
      <c r="D10" s="534" t="s">
        <v>1212</v>
      </c>
      <c r="E10" s="534"/>
      <c r="F10" s="535"/>
      <c r="G10" s="536">
        <f>SUMIFS('Jurnal Piutang'!J:J,'Jurnal Piutang'!M:M,D10)-SUMIFS('Jurnal Piutang'!K:K,'Jurnal Piutang'!M:M,D10)+SUMIFS('Jurnal Kas'!J:J,'Jurnal Kas'!M:M,D10)-SUMIFS('Jurnal Kas'!K:K,'Jurnal Kas'!M:M,D10)</f>
        <v>0</v>
      </c>
    </row>
    <row r="11" spans="1:30" x14ac:dyDescent="0.25">
      <c r="A11" s="179"/>
      <c r="B11" s="180">
        <v>4</v>
      </c>
      <c r="C11" s="502" t="s">
        <v>969</v>
      </c>
      <c r="D11" s="534" t="s">
        <v>1213</v>
      </c>
      <c r="E11" s="534"/>
      <c r="F11" s="535"/>
      <c r="G11" s="536">
        <f>SUMIFS('Jurnal Piutang'!J:J,'Jurnal Piutang'!M:M,D11)-SUMIFS('Jurnal Piutang'!K:K,'Jurnal Piutang'!M:M,D11)+SUMIFS('Jurnal Kas'!J:J,'Jurnal Kas'!M:M,D11)-SUMIFS('Jurnal Kas'!K:K,'Jurnal Kas'!M:M,D11)</f>
        <v>0</v>
      </c>
    </row>
    <row r="12" spans="1:30" x14ac:dyDescent="0.25">
      <c r="A12" s="179"/>
      <c r="B12" s="180">
        <v>5</v>
      </c>
      <c r="C12" s="502" t="s">
        <v>970</v>
      </c>
      <c r="D12" s="534" t="s">
        <v>1214</v>
      </c>
      <c r="E12" s="534"/>
      <c r="F12" s="535"/>
      <c r="G12" s="536">
        <f>SUMIFS('Jurnal Piutang'!J:J,'Jurnal Piutang'!M:M,D12)-SUMIFS('Jurnal Piutang'!K:K,'Jurnal Piutang'!M:M,D12)+SUMIFS('Jurnal Kas'!J:J,'Jurnal Kas'!M:M,D12)-SUMIFS('Jurnal Kas'!K:K,'Jurnal Kas'!M:M,D12)</f>
        <v>0</v>
      </c>
    </row>
    <row r="13" spans="1:30" x14ac:dyDescent="0.25">
      <c r="A13" s="179"/>
      <c r="B13" s="180">
        <v>6</v>
      </c>
      <c r="C13" s="502" t="s">
        <v>971</v>
      </c>
      <c r="D13" s="534" t="s">
        <v>1215</v>
      </c>
      <c r="E13" s="534"/>
      <c r="F13" s="535"/>
      <c r="G13" s="536">
        <f>SUMIFS('Jurnal Piutang'!J:J,'Jurnal Piutang'!M:M,D13)-SUMIFS('Jurnal Piutang'!K:K,'Jurnal Piutang'!M:M,D13)+SUMIFS('Jurnal Kas'!J:J,'Jurnal Kas'!M:M,D13)-SUMIFS('Jurnal Kas'!K:K,'Jurnal Kas'!M:M,D13)</f>
        <v>0</v>
      </c>
    </row>
    <row r="14" spans="1:30" x14ac:dyDescent="0.25">
      <c r="A14" s="179"/>
      <c r="B14" s="180">
        <v>7</v>
      </c>
      <c r="C14" s="502" t="s">
        <v>972</v>
      </c>
      <c r="D14" s="534" t="s">
        <v>1216</v>
      </c>
      <c r="E14" s="534"/>
      <c r="F14" s="535"/>
      <c r="G14" s="536">
        <f>SUMIFS('Jurnal Piutang'!J:J,'Jurnal Piutang'!M:M,D14)-SUMIFS('Jurnal Piutang'!K:K,'Jurnal Piutang'!M:M,D14)+SUMIFS('Jurnal Kas'!J:J,'Jurnal Kas'!M:M,D14)-SUMIFS('Jurnal Kas'!K:K,'Jurnal Kas'!M:M,D14)</f>
        <v>0</v>
      </c>
    </row>
    <row r="15" spans="1:30" x14ac:dyDescent="0.25">
      <c r="A15" s="179"/>
      <c r="B15" s="180">
        <v>8</v>
      </c>
      <c r="C15" s="502" t="s">
        <v>973</v>
      </c>
      <c r="D15" s="534" t="s">
        <v>1217</v>
      </c>
      <c r="E15" s="534"/>
      <c r="F15" s="535"/>
      <c r="G15" s="536">
        <f>SUMIFS('Jurnal Piutang'!J:J,'Jurnal Piutang'!M:M,D15)-SUMIFS('Jurnal Piutang'!K:K,'Jurnal Piutang'!M:M,D15)+SUMIFS('Jurnal Kas'!J:J,'Jurnal Kas'!M:M,D15)-SUMIFS('Jurnal Kas'!K:K,'Jurnal Kas'!M:M,D15)</f>
        <v>0</v>
      </c>
    </row>
    <row r="16" spans="1:30" x14ac:dyDescent="0.25">
      <c r="A16" s="179"/>
      <c r="B16" s="180">
        <v>9</v>
      </c>
      <c r="C16" s="502" t="s">
        <v>974</v>
      </c>
      <c r="D16" s="534" t="s">
        <v>1218</v>
      </c>
      <c r="E16" s="534"/>
      <c r="F16" s="535"/>
      <c r="G16" s="536">
        <f>SUMIFS('Jurnal Piutang'!J:J,'Jurnal Piutang'!M:M,D16)-SUMIFS('Jurnal Piutang'!K:K,'Jurnal Piutang'!M:M,D16)+SUMIFS('Jurnal Kas'!J:J,'Jurnal Kas'!M:M,D16)-SUMIFS('Jurnal Kas'!K:K,'Jurnal Kas'!M:M,D16)</f>
        <v>0</v>
      </c>
    </row>
    <row r="17" spans="1:7" x14ac:dyDescent="0.25">
      <c r="A17" s="179"/>
      <c r="B17" s="180">
        <v>10</v>
      </c>
      <c r="C17" s="502" t="s">
        <v>975</v>
      </c>
      <c r="D17" s="534" t="s">
        <v>1219</v>
      </c>
      <c r="E17" s="534"/>
      <c r="F17" s="535"/>
      <c r="G17" s="536">
        <f>SUMIFS('Jurnal Piutang'!J:J,'Jurnal Piutang'!M:M,D17)-SUMIFS('Jurnal Piutang'!K:K,'Jurnal Piutang'!M:M,D17)+SUMIFS('Jurnal Kas'!J:J,'Jurnal Kas'!M:M,D17)-SUMIFS('Jurnal Kas'!K:K,'Jurnal Kas'!M:M,D17)</f>
        <v>0</v>
      </c>
    </row>
    <row r="18" spans="1:7" x14ac:dyDescent="0.25">
      <c r="A18" s="179"/>
      <c r="B18" s="180">
        <v>11</v>
      </c>
      <c r="C18" s="502" t="s">
        <v>976</v>
      </c>
      <c r="D18" s="534" t="s">
        <v>1220</v>
      </c>
      <c r="E18" s="534"/>
      <c r="F18" s="535"/>
      <c r="G18" s="536">
        <f>SUMIFS('Jurnal Piutang'!J:J,'Jurnal Piutang'!M:M,D18)-SUMIFS('Jurnal Piutang'!K:K,'Jurnal Piutang'!M:M,D18)+SUMIFS('Jurnal Kas'!J:J,'Jurnal Kas'!M:M,D18)-SUMIFS('Jurnal Kas'!K:K,'Jurnal Kas'!M:M,D18)</f>
        <v>0</v>
      </c>
    </row>
    <row r="19" spans="1:7" x14ac:dyDescent="0.25">
      <c r="A19" s="179"/>
      <c r="B19" s="180">
        <v>12</v>
      </c>
      <c r="C19" s="502" t="s">
        <v>977</v>
      </c>
      <c r="D19" s="534" t="s">
        <v>1221</v>
      </c>
      <c r="E19" s="534"/>
      <c r="F19" s="535"/>
      <c r="G19" s="536">
        <f>SUMIFS('Jurnal Piutang'!J:J,'Jurnal Piutang'!M:M,D19)-SUMIFS('Jurnal Piutang'!K:K,'Jurnal Piutang'!M:M,D19)+SUMIFS('Jurnal Kas'!J:J,'Jurnal Kas'!M:M,D19)-SUMIFS('Jurnal Kas'!K:K,'Jurnal Kas'!M:M,D19)</f>
        <v>0</v>
      </c>
    </row>
    <row r="20" spans="1:7" x14ac:dyDescent="0.25">
      <c r="A20" s="179"/>
      <c r="B20" s="180">
        <v>13</v>
      </c>
      <c r="C20" s="502" t="s">
        <v>978</v>
      </c>
      <c r="D20" s="534" t="s">
        <v>1222</v>
      </c>
      <c r="E20" s="534"/>
      <c r="F20" s="535"/>
      <c r="G20" s="536">
        <f>SUMIFS('Jurnal Piutang'!J:J,'Jurnal Piutang'!M:M,D20)-SUMIFS('Jurnal Piutang'!K:K,'Jurnal Piutang'!M:M,D20)+SUMIFS('Jurnal Kas'!J:J,'Jurnal Kas'!M:M,D20)-SUMIFS('Jurnal Kas'!K:K,'Jurnal Kas'!M:M,D20)</f>
        <v>0</v>
      </c>
    </row>
    <row r="21" spans="1:7" x14ac:dyDescent="0.25">
      <c r="A21" s="179"/>
      <c r="B21" s="180">
        <v>14</v>
      </c>
      <c r="C21" s="502" t="s">
        <v>979</v>
      </c>
      <c r="D21" s="534" t="s">
        <v>1223</v>
      </c>
      <c r="E21" s="534"/>
      <c r="F21" s="535"/>
      <c r="G21" s="536">
        <f>SUMIFS('Jurnal Piutang'!J:J,'Jurnal Piutang'!M:M,D21)-SUMIFS('Jurnal Piutang'!K:K,'Jurnal Piutang'!M:M,D21)+SUMIFS('Jurnal Kas'!J:J,'Jurnal Kas'!M:M,D21)-SUMIFS('Jurnal Kas'!K:K,'Jurnal Kas'!M:M,D21)</f>
        <v>0</v>
      </c>
    </row>
    <row r="22" spans="1:7" x14ac:dyDescent="0.25">
      <c r="A22" s="179"/>
      <c r="B22" s="180">
        <v>15</v>
      </c>
      <c r="C22" s="502" t="s">
        <v>980</v>
      </c>
      <c r="D22" s="534" t="s">
        <v>1224</v>
      </c>
      <c r="E22" s="534"/>
      <c r="F22" s="535"/>
      <c r="G22" s="536">
        <f>SUMIFS('Jurnal Piutang'!J:J,'Jurnal Piutang'!M:M,D22)-SUMIFS('Jurnal Piutang'!K:K,'Jurnal Piutang'!M:M,D22)+SUMIFS('Jurnal Kas'!J:J,'Jurnal Kas'!M:M,D22)-SUMIFS('Jurnal Kas'!K:K,'Jurnal Kas'!M:M,D22)</f>
        <v>0</v>
      </c>
    </row>
    <row r="23" spans="1:7" x14ac:dyDescent="0.25">
      <c r="A23" s="179"/>
      <c r="B23" s="180">
        <v>16</v>
      </c>
      <c r="C23" s="502" t="s">
        <v>981</v>
      </c>
      <c r="D23" s="534" t="s">
        <v>1225</v>
      </c>
      <c r="E23" s="534"/>
      <c r="F23" s="535"/>
      <c r="G23" s="536">
        <f>SUMIFS('Jurnal Piutang'!J:J,'Jurnal Piutang'!M:M,D23)-SUMIFS('Jurnal Piutang'!K:K,'Jurnal Piutang'!M:M,D23)+SUMIFS('Jurnal Kas'!J:J,'Jurnal Kas'!M:M,D23)-SUMIFS('Jurnal Kas'!K:K,'Jurnal Kas'!M:M,D23)</f>
        <v>0</v>
      </c>
    </row>
    <row r="24" spans="1:7" x14ac:dyDescent="0.25">
      <c r="A24" s="179"/>
      <c r="B24" s="180">
        <v>17</v>
      </c>
      <c r="C24" s="502" t="s">
        <v>982</v>
      </c>
      <c r="D24" s="534" t="s">
        <v>1226</v>
      </c>
      <c r="E24" s="534"/>
      <c r="F24" s="535"/>
      <c r="G24" s="536">
        <f>SUMIFS('Jurnal Piutang'!J:J,'Jurnal Piutang'!M:M,D24)-SUMIFS('Jurnal Piutang'!K:K,'Jurnal Piutang'!M:M,D24)+SUMIFS('Jurnal Kas'!J:J,'Jurnal Kas'!M:M,D24)-SUMIFS('Jurnal Kas'!K:K,'Jurnal Kas'!M:M,D24)</f>
        <v>0</v>
      </c>
    </row>
    <row r="25" spans="1:7" x14ac:dyDescent="0.25">
      <c r="A25" s="179"/>
      <c r="B25" s="180">
        <v>18</v>
      </c>
      <c r="C25" s="502" t="s">
        <v>983</v>
      </c>
      <c r="D25" s="534" t="s">
        <v>1227</v>
      </c>
      <c r="E25" s="534"/>
      <c r="F25" s="535"/>
      <c r="G25" s="536">
        <f>SUMIFS('Jurnal Piutang'!J:J,'Jurnal Piutang'!M:M,D25)-SUMIFS('Jurnal Piutang'!K:K,'Jurnal Piutang'!M:M,D25)+SUMIFS('Jurnal Kas'!J:J,'Jurnal Kas'!M:M,D25)-SUMIFS('Jurnal Kas'!K:K,'Jurnal Kas'!M:M,D25)</f>
        <v>0</v>
      </c>
    </row>
    <row r="26" spans="1:7" x14ac:dyDescent="0.25">
      <c r="A26" s="179"/>
      <c r="B26" s="180">
        <v>19</v>
      </c>
      <c r="C26" s="502" t="s">
        <v>984</v>
      </c>
      <c r="D26" s="534" t="s">
        <v>1228</v>
      </c>
      <c r="E26" s="534"/>
      <c r="F26" s="535"/>
      <c r="G26" s="536">
        <f>SUMIFS('Jurnal Piutang'!J:J,'Jurnal Piutang'!M:M,D26)-SUMIFS('Jurnal Piutang'!K:K,'Jurnal Piutang'!M:M,D26)+SUMIFS('Jurnal Kas'!J:J,'Jurnal Kas'!M:M,D26)-SUMIFS('Jurnal Kas'!K:K,'Jurnal Kas'!M:M,D26)</f>
        <v>0</v>
      </c>
    </row>
    <row r="27" spans="1:7" x14ac:dyDescent="0.25">
      <c r="A27" s="179"/>
      <c r="B27" s="180">
        <v>20</v>
      </c>
      <c r="C27" s="502" t="s">
        <v>985</v>
      </c>
      <c r="D27" s="534" t="s">
        <v>1229</v>
      </c>
      <c r="E27" s="534"/>
      <c r="F27" s="535"/>
      <c r="G27" s="536">
        <f>SUMIFS('Jurnal Piutang'!J:J,'Jurnal Piutang'!M:M,D27)-SUMIFS('Jurnal Piutang'!K:K,'Jurnal Piutang'!M:M,D27)+SUMIFS('Jurnal Kas'!J:J,'Jurnal Kas'!M:M,D27)-SUMIFS('Jurnal Kas'!K:K,'Jurnal Kas'!M:M,D27)</f>
        <v>0</v>
      </c>
    </row>
    <row r="28" spans="1:7" x14ac:dyDescent="0.25">
      <c r="A28" s="179"/>
      <c r="B28" s="180">
        <v>21</v>
      </c>
      <c r="C28" s="502" t="s">
        <v>986</v>
      </c>
      <c r="D28" s="534" t="s">
        <v>1230</v>
      </c>
      <c r="E28" s="534"/>
      <c r="F28" s="535"/>
      <c r="G28" s="536">
        <f>SUMIFS('Jurnal Piutang'!J:J,'Jurnal Piutang'!M:M,D28)-SUMIFS('Jurnal Piutang'!K:K,'Jurnal Piutang'!M:M,D28)+SUMIFS('Jurnal Kas'!J:J,'Jurnal Kas'!M:M,D28)-SUMIFS('Jurnal Kas'!K:K,'Jurnal Kas'!M:M,D28)</f>
        <v>0</v>
      </c>
    </row>
    <row r="29" spans="1:7" x14ac:dyDescent="0.25">
      <c r="A29" s="179"/>
      <c r="B29" s="180">
        <v>22</v>
      </c>
      <c r="C29" s="502" t="s">
        <v>987</v>
      </c>
      <c r="D29" s="534" t="s">
        <v>1231</v>
      </c>
      <c r="E29" s="534"/>
      <c r="F29" s="535"/>
      <c r="G29" s="536">
        <f>SUMIFS('Jurnal Piutang'!J:J,'Jurnal Piutang'!M:M,D29)-SUMIFS('Jurnal Piutang'!K:K,'Jurnal Piutang'!M:M,D29)+SUMIFS('Jurnal Kas'!J:J,'Jurnal Kas'!M:M,D29)-SUMIFS('Jurnal Kas'!K:K,'Jurnal Kas'!M:M,D29)</f>
        <v>0</v>
      </c>
    </row>
    <row r="30" spans="1:7" x14ac:dyDescent="0.25">
      <c r="A30" s="179"/>
      <c r="B30" s="180">
        <v>23</v>
      </c>
      <c r="C30" s="502" t="s">
        <v>988</v>
      </c>
      <c r="D30" s="534" t="s">
        <v>1232</v>
      </c>
      <c r="E30" s="534"/>
      <c r="F30" s="535"/>
      <c r="G30" s="536">
        <f>SUMIFS('Jurnal Piutang'!J:J,'Jurnal Piutang'!M:M,D30)-SUMIFS('Jurnal Piutang'!K:K,'Jurnal Piutang'!M:M,D30)+SUMIFS('Jurnal Kas'!J:J,'Jurnal Kas'!M:M,D30)-SUMIFS('Jurnal Kas'!K:K,'Jurnal Kas'!M:M,D30)</f>
        <v>0</v>
      </c>
    </row>
    <row r="31" spans="1:7" x14ac:dyDescent="0.25">
      <c r="A31" s="179"/>
      <c r="B31" s="180">
        <v>24</v>
      </c>
      <c r="C31" s="502" t="s">
        <v>989</v>
      </c>
      <c r="D31" s="534" t="s">
        <v>1233</v>
      </c>
      <c r="E31" s="534"/>
      <c r="F31" s="535"/>
      <c r="G31" s="536">
        <f>SUMIFS('Jurnal Piutang'!J:J,'Jurnal Piutang'!M:M,D31)-SUMIFS('Jurnal Piutang'!K:K,'Jurnal Piutang'!M:M,D31)+SUMIFS('Jurnal Kas'!J:J,'Jurnal Kas'!M:M,D31)-SUMIFS('Jurnal Kas'!K:K,'Jurnal Kas'!M:M,D31)</f>
        <v>0</v>
      </c>
    </row>
    <row r="32" spans="1:7" x14ac:dyDescent="0.25">
      <c r="A32" s="179"/>
      <c r="B32" s="180">
        <v>25</v>
      </c>
      <c r="C32" s="502" t="s">
        <v>990</v>
      </c>
      <c r="D32" s="534" t="s">
        <v>1234</v>
      </c>
      <c r="E32" s="534"/>
      <c r="F32" s="535"/>
      <c r="G32" s="536">
        <f>SUMIFS('Jurnal Piutang'!J:J,'Jurnal Piutang'!M:M,D32)-SUMIFS('Jurnal Piutang'!K:K,'Jurnal Piutang'!M:M,D32)+SUMIFS('Jurnal Kas'!J:J,'Jurnal Kas'!M:M,D32)-SUMIFS('Jurnal Kas'!K:K,'Jurnal Kas'!M:M,D32)</f>
        <v>0</v>
      </c>
    </row>
    <row r="33" spans="1:7" x14ac:dyDescent="0.25">
      <c r="A33" s="179"/>
      <c r="B33" s="180">
        <v>26</v>
      </c>
      <c r="C33" s="502" t="s">
        <v>991</v>
      </c>
      <c r="D33" s="534" t="s">
        <v>1235</v>
      </c>
      <c r="E33" s="534"/>
      <c r="F33" s="535"/>
      <c r="G33" s="536">
        <f>SUMIFS('Jurnal Piutang'!J:J,'Jurnal Piutang'!M:M,D33)-SUMIFS('Jurnal Piutang'!K:K,'Jurnal Piutang'!M:M,D33)+SUMIFS('Jurnal Kas'!J:J,'Jurnal Kas'!M:M,D33)-SUMIFS('Jurnal Kas'!K:K,'Jurnal Kas'!M:M,D33)</f>
        <v>0</v>
      </c>
    </row>
    <row r="34" spans="1:7" x14ac:dyDescent="0.25">
      <c r="A34" s="179"/>
      <c r="B34" s="180">
        <v>27</v>
      </c>
      <c r="C34" s="502" t="s">
        <v>992</v>
      </c>
      <c r="D34" s="534" t="s">
        <v>1236</v>
      </c>
      <c r="E34" s="534"/>
      <c r="F34" s="535"/>
      <c r="G34" s="536">
        <f>SUMIFS('Jurnal Piutang'!J:J,'Jurnal Piutang'!M:M,D34)-SUMIFS('Jurnal Piutang'!K:K,'Jurnal Piutang'!M:M,D34)+SUMIFS('Jurnal Kas'!J:J,'Jurnal Kas'!M:M,D34)-SUMIFS('Jurnal Kas'!K:K,'Jurnal Kas'!M:M,D34)</f>
        <v>0</v>
      </c>
    </row>
    <row r="35" spans="1:7" x14ac:dyDescent="0.25">
      <c r="A35" s="179"/>
      <c r="B35" s="180">
        <v>28</v>
      </c>
      <c r="C35" s="502" t="s">
        <v>993</v>
      </c>
      <c r="D35" s="534" t="s">
        <v>1237</v>
      </c>
      <c r="E35" s="534"/>
      <c r="F35" s="535"/>
      <c r="G35" s="536">
        <f>SUMIFS('Jurnal Piutang'!J:J,'Jurnal Piutang'!M:M,D35)-SUMIFS('Jurnal Piutang'!K:K,'Jurnal Piutang'!M:M,D35)+SUMIFS('Jurnal Kas'!J:J,'Jurnal Kas'!M:M,D35)-SUMIFS('Jurnal Kas'!K:K,'Jurnal Kas'!M:M,D35)</f>
        <v>0</v>
      </c>
    </row>
    <row r="36" spans="1:7" x14ac:dyDescent="0.25">
      <c r="A36" s="179"/>
      <c r="B36" s="180">
        <v>29</v>
      </c>
      <c r="C36" s="502" t="s">
        <v>994</v>
      </c>
      <c r="D36" s="534" t="s">
        <v>1238</v>
      </c>
      <c r="E36" s="534"/>
      <c r="F36" s="535"/>
      <c r="G36" s="536">
        <f>SUMIFS('Jurnal Piutang'!J:J,'Jurnal Piutang'!M:M,D36)-SUMIFS('Jurnal Piutang'!K:K,'Jurnal Piutang'!M:M,D36)+SUMIFS('Jurnal Kas'!J:J,'Jurnal Kas'!M:M,D36)-SUMIFS('Jurnal Kas'!K:K,'Jurnal Kas'!M:M,D36)</f>
        <v>0</v>
      </c>
    </row>
    <row r="37" spans="1:7" x14ac:dyDescent="0.25">
      <c r="A37" s="179"/>
      <c r="B37" s="180">
        <v>30</v>
      </c>
      <c r="C37" s="502" t="s">
        <v>995</v>
      </c>
      <c r="D37" s="534" t="s">
        <v>1239</v>
      </c>
      <c r="E37" s="534"/>
      <c r="F37" s="535"/>
      <c r="G37" s="536">
        <f>SUMIFS('Jurnal Piutang'!J:J,'Jurnal Piutang'!M:M,D37)-SUMIFS('Jurnal Piutang'!K:K,'Jurnal Piutang'!M:M,D37)+SUMIFS('Jurnal Kas'!J:J,'Jurnal Kas'!M:M,D37)-SUMIFS('Jurnal Kas'!K:K,'Jurnal Kas'!M:M,D37)</f>
        <v>0</v>
      </c>
    </row>
    <row r="38" spans="1:7" x14ac:dyDescent="0.25">
      <c r="A38" s="179"/>
      <c r="B38" s="180">
        <v>31</v>
      </c>
      <c r="C38" s="502" t="s">
        <v>996</v>
      </c>
      <c r="D38" s="534" t="s">
        <v>1240</v>
      </c>
      <c r="E38" s="534"/>
      <c r="F38" s="535"/>
      <c r="G38" s="536">
        <f>SUMIFS('Jurnal Piutang'!J:J,'Jurnal Piutang'!M:M,D38)-SUMIFS('Jurnal Piutang'!K:K,'Jurnal Piutang'!M:M,D38)+SUMIFS('Jurnal Kas'!J:J,'Jurnal Kas'!M:M,D38)-SUMIFS('Jurnal Kas'!K:K,'Jurnal Kas'!M:M,D38)</f>
        <v>0</v>
      </c>
    </row>
    <row r="39" spans="1:7" x14ac:dyDescent="0.25">
      <c r="A39" s="179"/>
      <c r="B39" s="180">
        <v>32</v>
      </c>
      <c r="C39" s="502" t="s">
        <v>997</v>
      </c>
      <c r="D39" s="534" t="s">
        <v>1241</v>
      </c>
      <c r="E39" s="534"/>
      <c r="F39" s="535"/>
      <c r="G39" s="536">
        <f>SUMIFS('Jurnal Piutang'!J:J,'Jurnal Piutang'!M:M,D39)-SUMIFS('Jurnal Piutang'!K:K,'Jurnal Piutang'!M:M,D39)+SUMIFS('Jurnal Kas'!J:J,'Jurnal Kas'!M:M,D39)-SUMIFS('Jurnal Kas'!K:K,'Jurnal Kas'!M:M,D39)</f>
        <v>0</v>
      </c>
    </row>
    <row r="40" spans="1:7" x14ac:dyDescent="0.25">
      <c r="A40" s="179"/>
      <c r="B40" s="180">
        <v>33</v>
      </c>
      <c r="C40" s="502" t="s">
        <v>998</v>
      </c>
      <c r="D40" s="534" t="s">
        <v>1242</v>
      </c>
      <c r="E40" s="534"/>
      <c r="F40" s="535"/>
      <c r="G40" s="536">
        <f>SUMIFS('Jurnal Piutang'!J:J,'Jurnal Piutang'!M:M,D40)-SUMIFS('Jurnal Piutang'!K:K,'Jurnal Piutang'!M:M,D40)+SUMIFS('Jurnal Kas'!J:J,'Jurnal Kas'!M:M,D40)-SUMIFS('Jurnal Kas'!K:K,'Jurnal Kas'!M:M,D40)</f>
        <v>0</v>
      </c>
    </row>
    <row r="41" spans="1:7" x14ac:dyDescent="0.25">
      <c r="A41" s="179"/>
      <c r="B41" s="180">
        <v>34</v>
      </c>
      <c r="C41" s="502" t="s">
        <v>999</v>
      </c>
      <c r="D41" s="534" t="s">
        <v>1243</v>
      </c>
      <c r="E41" s="534"/>
      <c r="F41" s="535"/>
      <c r="G41" s="536">
        <f>SUMIFS('Jurnal Piutang'!J:J,'Jurnal Piutang'!M:M,D41)-SUMIFS('Jurnal Piutang'!K:K,'Jurnal Piutang'!M:M,D41)+SUMIFS('Jurnal Kas'!J:J,'Jurnal Kas'!M:M,D41)-SUMIFS('Jurnal Kas'!K:K,'Jurnal Kas'!M:M,D41)</f>
        <v>0</v>
      </c>
    </row>
    <row r="42" spans="1:7" x14ac:dyDescent="0.25">
      <c r="A42" s="179"/>
      <c r="B42" s="180">
        <v>35</v>
      </c>
      <c r="C42" s="502" t="s">
        <v>1000</v>
      </c>
      <c r="D42" s="534" t="s">
        <v>1244</v>
      </c>
      <c r="E42" s="534"/>
      <c r="F42" s="535"/>
      <c r="G42" s="536">
        <f>SUMIFS('Jurnal Piutang'!J:J,'Jurnal Piutang'!M:M,D42)-SUMIFS('Jurnal Piutang'!K:K,'Jurnal Piutang'!M:M,D42)+SUMIFS('Jurnal Kas'!J:J,'Jurnal Kas'!M:M,D42)-SUMIFS('Jurnal Kas'!K:K,'Jurnal Kas'!M:M,D42)</f>
        <v>0</v>
      </c>
    </row>
    <row r="43" spans="1:7" x14ac:dyDescent="0.25">
      <c r="A43" s="179"/>
      <c r="B43" s="180">
        <v>36</v>
      </c>
      <c r="C43" s="502" t="s">
        <v>1001</v>
      </c>
      <c r="D43" s="534" t="s">
        <v>1245</v>
      </c>
      <c r="E43" s="534"/>
      <c r="F43" s="535"/>
      <c r="G43" s="536">
        <f>SUMIFS('Jurnal Piutang'!J:J,'Jurnal Piutang'!M:M,D43)-SUMIFS('Jurnal Piutang'!K:K,'Jurnal Piutang'!M:M,D43)+SUMIFS('Jurnal Kas'!J:J,'Jurnal Kas'!M:M,D43)-SUMIFS('Jurnal Kas'!K:K,'Jurnal Kas'!M:M,D43)</f>
        <v>0</v>
      </c>
    </row>
    <row r="44" spans="1:7" x14ac:dyDescent="0.25">
      <c r="A44" s="179"/>
      <c r="B44" s="180">
        <v>37</v>
      </c>
      <c r="C44" s="502" t="s">
        <v>1002</v>
      </c>
      <c r="D44" s="534" t="s">
        <v>1246</v>
      </c>
      <c r="E44" s="534"/>
      <c r="F44" s="535"/>
      <c r="G44" s="536">
        <f>SUMIFS('Jurnal Piutang'!J:J,'Jurnal Piutang'!M:M,D44)-SUMIFS('Jurnal Piutang'!K:K,'Jurnal Piutang'!M:M,D44)+SUMIFS('Jurnal Kas'!J:J,'Jurnal Kas'!M:M,D44)-SUMIFS('Jurnal Kas'!K:K,'Jurnal Kas'!M:M,D44)</f>
        <v>0</v>
      </c>
    </row>
    <row r="45" spans="1:7" x14ac:dyDescent="0.25">
      <c r="A45" s="179"/>
      <c r="B45" s="180">
        <v>38</v>
      </c>
      <c r="C45" s="502" t="s">
        <v>1003</v>
      </c>
      <c r="D45" s="534" t="s">
        <v>1247</v>
      </c>
      <c r="E45" s="534"/>
      <c r="F45" s="535"/>
      <c r="G45" s="536">
        <f>SUMIFS('Jurnal Piutang'!J:J,'Jurnal Piutang'!M:M,D45)-SUMIFS('Jurnal Piutang'!K:K,'Jurnal Piutang'!M:M,D45)+SUMIFS('Jurnal Kas'!J:J,'Jurnal Kas'!M:M,D45)-SUMIFS('Jurnal Kas'!K:K,'Jurnal Kas'!M:M,D45)</f>
        <v>0</v>
      </c>
    </row>
    <row r="46" spans="1:7" x14ac:dyDescent="0.25">
      <c r="A46" s="179"/>
      <c r="B46" s="180">
        <v>39</v>
      </c>
      <c r="C46" s="502" t="s">
        <v>1004</v>
      </c>
      <c r="D46" s="534" t="s">
        <v>1248</v>
      </c>
      <c r="E46" s="534"/>
      <c r="F46" s="535"/>
      <c r="G46" s="536">
        <f>SUMIFS('Jurnal Piutang'!J:J,'Jurnal Piutang'!M:M,D46)-SUMIFS('Jurnal Piutang'!K:K,'Jurnal Piutang'!M:M,D46)+SUMIFS('Jurnal Kas'!J:J,'Jurnal Kas'!M:M,D46)-SUMIFS('Jurnal Kas'!K:K,'Jurnal Kas'!M:M,D46)</f>
        <v>0</v>
      </c>
    </row>
    <row r="47" spans="1:7" x14ac:dyDescent="0.25">
      <c r="A47" s="179"/>
      <c r="B47" s="180">
        <v>40</v>
      </c>
      <c r="C47" s="502" t="s">
        <v>1005</v>
      </c>
      <c r="D47" s="534" t="s">
        <v>1249</v>
      </c>
      <c r="E47" s="534"/>
      <c r="F47" s="535"/>
      <c r="G47" s="536">
        <f>SUMIFS('Jurnal Piutang'!J:J,'Jurnal Piutang'!M:M,D47)-SUMIFS('Jurnal Piutang'!K:K,'Jurnal Piutang'!M:M,D47)+SUMIFS('Jurnal Kas'!J:J,'Jurnal Kas'!M:M,D47)-SUMIFS('Jurnal Kas'!K:K,'Jurnal Kas'!M:M,D47)</f>
        <v>0</v>
      </c>
    </row>
    <row r="48" spans="1:7" x14ac:dyDescent="0.25">
      <c r="A48" s="179"/>
      <c r="B48" s="180">
        <v>41</v>
      </c>
      <c r="C48" s="502" t="s">
        <v>1006</v>
      </c>
      <c r="D48" s="534" t="s">
        <v>1250</v>
      </c>
      <c r="E48" s="534"/>
      <c r="F48" s="535"/>
      <c r="G48" s="536">
        <f>SUMIFS('Jurnal Piutang'!J:J,'Jurnal Piutang'!M:M,D48)-SUMIFS('Jurnal Piutang'!K:K,'Jurnal Piutang'!M:M,D48)+SUMIFS('Jurnal Kas'!J:J,'Jurnal Kas'!M:M,D48)-SUMIFS('Jurnal Kas'!K:K,'Jurnal Kas'!M:M,D48)</f>
        <v>0</v>
      </c>
    </row>
    <row r="49" spans="1:7" x14ac:dyDescent="0.25">
      <c r="A49" s="179"/>
      <c r="B49" s="180">
        <v>42</v>
      </c>
      <c r="C49" s="502" t="s">
        <v>1007</v>
      </c>
      <c r="D49" s="534" t="s">
        <v>1251</v>
      </c>
      <c r="E49" s="534"/>
      <c r="F49" s="535"/>
      <c r="G49" s="536">
        <f>SUMIFS('Jurnal Piutang'!J:J,'Jurnal Piutang'!M:M,D49)-SUMIFS('Jurnal Piutang'!K:K,'Jurnal Piutang'!M:M,D49)+SUMIFS('Jurnal Kas'!J:J,'Jurnal Kas'!M:M,D49)-SUMIFS('Jurnal Kas'!K:K,'Jurnal Kas'!M:M,D49)</f>
        <v>0</v>
      </c>
    </row>
    <row r="50" spans="1:7" x14ac:dyDescent="0.25">
      <c r="A50" s="179"/>
      <c r="B50" s="180">
        <v>43</v>
      </c>
      <c r="C50" s="502" t="s">
        <v>1008</v>
      </c>
      <c r="D50" s="534" t="s">
        <v>1252</v>
      </c>
      <c r="E50" s="534"/>
      <c r="F50" s="535"/>
      <c r="G50" s="536">
        <f>SUMIFS('Jurnal Piutang'!J:J,'Jurnal Piutang'!M:M,D50)-SUMIFS('Jurnal Piutang'!K:K,'Jurnal Piutang'!M:M,D50)+SUMIFS('Jurnal Kas'!J:J,'Jurnal Kas'!M:M,D50)-SUMIFS('Jurnal Kas'!K:K,'Jurnal Kas'!M:M,D50)</f>
        <v>0</v>
      </c>
    </row>
    <row r="51" spans="1:7" x14ac:dyDescent="0.25">
      <c r="A51" s="179"/>
      <c r="B51" s="180">
        <v>44</v>
      </c>
      <c r="C51" s="502" t="s">
        <v>1009</v>
      </c>
      <c r="D51" s="534" t="s">
        <v>1253</v>
      </c>
      <c r="E51" s="534"/>
      <c r="F51" s="535"/>
      <c r="G51" s="536">
        <f>SUMIFS('Jurnal Piutang'!J:J,'Jurnal Piutang'!M:M,D51)-SUMIFS('Jurnal Piutang'!K:K,'Jurnal Piutang'!M:M,D51)+SUMIFS('Jurnal Kas'!J:J,'Jurnal Kas'!M:M,D51)-SUMIFS('Jurnal Kas'!K:K,'Jurnal Kas'!M:M,D51)</f>
        <v>0</v>
      </c>
    </row>
    <row r="52" spans="1:7" x14ac:dyDescent="0.25">
      <c r="A52" s="179"/>
      <c r="B52" s="180">
        <v>45</v>
      </c>
      <c r="C52" s="502" t="s">
        <v>1010</v>
      </c>
      <c r="D52" s="534" t="s">
        <v>1254</v>
      </c>
      <c r="E52" s="534"/>
      <c r="F52" s="535"/>
      <c r="G52" s="536">
        <f>SUMIFS('Jurnal Piutang'!J:J,'Jurnal Piutang'!M:M,D52)-SUMIFS('Jurnal Piutang'!K:K,'Jurnal Piutang'!M:M,D52)+SUMIFS('Jurnal Kas'!J:J,'Jurnal Kas'!M:M,D52)-SUMIFS('Jurnal Kas'!K:K,'Jurnal Kas'!M:M,D52)</f>
        <v>0</v>
      </c>
    </row>
    <row r="53" spans="1:7" x14ac:dyDescent="0.25">
      <c r="A53" s="179"/>
      <c r="B53" s="180">
        <v>46</v>
      </c>
      <c r="C53" s="502" t="s">
        <v>1011</v>
      </c>
      <c r="D53" s="534" t="s">
        <v>1255</v>
      </c>
      <c r="E53" s="534"/>
      <c r="F53" s="535"/>
      <c r="G53" s="536">
        <f>SUMIFS('Jurnal Piutang'!J:J,'Jurnal Piutang'!M:M,D53)-SUMIFS('Jurnal Piutang'!K:K,'Jurnal Piutang'!M:M,D53)+SUMIFS('Jurnal Kas'!J:J,'Jurnal Kas'!M:M,D53)-SUMIFS('Jurnal Kas'!K:K,'Jurnal Kas'!M:M,D53)</f>
        <v>0</v>
      </c>
    </row>
    <row r="54" spans="1:7" x14ac:dyDescent="0.25">
      <c r="A54" s="179"/>
      <c r="B54" s="180">
        <v>47</v>
      </c>
      <c r="C54" s="502" t="s">
        <v>1012</v>
      </c>
      <c r="D54" s="534" t="s">
        <v>1256</v>
      </c>
      <c r="E54" s="534"/>
      <c r="F54" s="535"/>
      <c r="G54" s="536">
        <f>SUMIFS('Jurnal Piutang'!J:J,'Jurnal Piutang'!M:M,D54)-SUMIFS('Jurnal Piutang'!K:K,'Jurnal Piutang'!M:M,D54)+SUMIFS('Jurnal Kas'!J:J,'Jurnal Kas'!M:M,D54)-SUMIFS('Jurnal Kas'!K:K,'Jurnal Kas'!M:M,D54)</f>
        <v>0</v>
      </c>
    </row>
    <row r="55" spans="1:7" x14ac:dyDescent="0.25">
      <c r="A55" s="179"/>
      <c r="B55" s="180">
        <v>48</v>
      </c>
      <c r="C55" s="502" t="s">
        <v>1013</v>
      </c>
      <c r="D55" s="534" t="s">
        <v>1257</v>
      </c>
      <c r="E55" s="534"/>
      <c r="F55" s="535"/>
      <c r="G55" s="536">
        <f>SUMIFS('Jurnal Piutang'!J:J,'Jurnal Piutang'!M:M,D55)-SUMIFS('Jurnal Piutang'!K:K,'Jurnal Piutang'!M:M,D55)+SUMIFS('Jurnal Kas'!J:J,'Jurnal Kas'!M:M,D55)-SUMIFS('Jurnal Kas'!K:K,'Jurnal Kas'!M:M,D55)</f>
        <v>0</v>
      </c>
    </row>
    <row r="56" spans="1:7" x14ac:dyDescent="0.25">
      <c r="A56" s="179"/>
      <c r="B56" s="180">
        <v>49</v>
      </c>
      <c r="C56" s="502" t="s">
        <v>1014</v>
      </c>
      <c r="D56" s="534" t="s">
        <v>1258</v>
      </c>
      <c r="E56" s="534"/>
      <c r="F56" s="535"/>
      <c r="G56" s="536">
        <f>SUMIFS('Jurnal Piutang'!J:J,'Jurnal Piutang'!M:M,D56)-SUMIFS('Jurnal Piutang'!K:K,'Jurnal Piutang'!M:M,D56)+SUMIFS('Jurnal Kas'!J:J,'Jurnal Kas'!M:M,D56)-SUMIFS('Jurnal Kas'!K:K,'Jurnal Kas'!M:M,D56)</f>
        <v>0</v>
      </c>
    </row>
    <row r="57" spans="1:7" x14ac:dyDescent="0.25">
      <c r="A57" s="179"/>
      <c r="B57" s="180">
        <v>50</v>
      </c>
      <c r="C57" s="502" t="s">
        <v>1015</v>
      </c>
      <c r="D57" s="534" t="s">
        <v>1259</v>
      </c>
      <c r="E57" s="534"/>
      <c r="F57" s="535"/>
      <c r="G57" s="536">
        <f>SUMIFS('Jurnal Piutang'!J:J,'Jurnal Piutang'!M:M,D57)-SUMIFS('Jurnal Piutang'!K:K,'Jurnal Piutang'!M:M,D57)+SUMIFS('Jurnal Kas'!J:J,'Jurnal Kas'!M:M,D57)-SUMIFS('Jurnal Kas'!K:K,'Jurnal Kas'!M:M,D57)</f>
        <v>0</v>
      </c>
    </row>
    <row r="58" spans="1:7" x14ac:dyDescent="0.25">
      <c r="A58" s="179"/>
      <c r="B58" s="180">
        <v>51</v>
      </c>
      <c r="C58" s="502" t="s">
        <v>1016</v>
      </c>
      <c r="D58" s="534" t="s">
        <v>1260</v>
      </c>
      <c r="E58" s="534"/>
      <c r="F58" s="535"/>
      <c r="G58" s="536">
        <f>SUMIFS('Jurnal Piutang'!J:J,'Jurnal Piutang'!M:M,D58)-SUMIFS('Jurnal Piutang'!K:K,'Jurnal Piutang'!M:M,D58)+SUMIFS('Jurnal Kas'!J:J,'Jurnal Kas'!M:M,D58)-SUMIFS('Jurnal Kas'!K:K,'Jurnal Kas'!M:M,D58)</f>
        <v>0</v>
      </c>
    </row>
    <row r="59" spans="1:7" x14ac:dyDescent="0.25">
      <c r="A59" s="179"/>
      <c r="B59" s="180">
        <v>52</v>
      </c>
      <c r="C59" s="502" t="s">
        <v>1017</v>
      </c>
      <c r="D59" s="534" t="s">
        <v>1261</v>
      </c>
      <c r="E59" s="534"/>
      <c r="F59" s="535"/>
      <c r="G59" s="536">
        <f>SUMIFS('Jurnal Piutang'!J:J,'Jurnal Piutang'!M:M,D59)-SUMIFS('Jurnal Piutang'!K:K,'Jurnal Piutang'!M:M,D59)+SUMIFS('Jurnal Kas'!J:J,'Jurnal Kas'!M:M,D59)-SUMIFS('Jurnal Kas'!K:K,'Jurnal Kas'!M:M,D59)</f>
        <v>0</v>
      </c>
    </row>
    <row r="60" spans="1:7" x14ac:dyDescent="0.25">
      <c r="A60" s="179"/>
      <c r="B60" s="180">
        <v>53</v>
      </c>
      <c r="C60" s="502" t="s">
        <v>1018</v>
      </c>
      <c r="D60" s="534" t="s">
        <v>1262</v>
      </c>
      <c r="E60" s="534"/>
      <c r="F60" s="535"/>
      <c r="G60" s="536">
        <f>SUMIFS('Jurnal Piutang'!J:J,'Jurnal Piutang'!M:M,D60)-SUMIFS('Jurnal Piutang'!K:K,'Jurnal Piutang'!M:M,D60)+SUMIFS('Jurnal Kas'!J:J,'Jurnal Kas'!M:M,D60)-SUMIFS('Jurnal Kas'!K:K,'Jurnal Kas'!M:M,D60)</f>
        <v>0</v>
      </c>
    </row>
    <row r="61" spans="1:7" x14ac:dyDescent="0.25">
      <c r="A61" s="179"/>
      <c r="B61" s="180">
        <v>54</v>
      </c>
      <c r="C61" s="502" t="s">
        <v>1019</v>
      </c>
      <c r="D61" s="534" t="s">
        <v>1263</v>
      </c>
      <c r="E61" s="534"/>
      <c r="F61" s="535"/>
      <c r="G61" s="536">
        <f>SUMIFS('Jurnal Piutang'!J:J,'Jurnal Piutang'!M:M,D61)-SUMIFS('Jurnal Piutang'!K:K,'Jurnal Piutang'!M:M,D61)+SUMIFS('Jurnal Kas'!J:J,'Jurnal Kas'!M:M,D61)-SUMIFS('Jurnal Kas'!K:K,'Jurnal Kas'!M:M,D61)</f>
        <v>0</v>
      </c>
    </row>
    <row r="62" spans="1:7" x14ac:dyDescent="0.25">
      <c r="A62" s="179"/>
      <c r="B62" s="180">
        <v>55</v>
      </c>
      <c r="C62" s="502" t="s">
        <v>1020</v>
      </c>
      <c r="D62" s="534" t="s">
        <v>1264</v>
      </c>
      <c r="E62" s="534"/>
      <c r="F62" s="535"/>
      <c r="G62" s="536">
        <f>SUMIFS('Jurnal Piutang'!J:J,'Jurnal Piutang'!M:M,D62)-SUMIFS('Jurnal Piutang'!K:K,'Jurnal Piutang'!M:M,D62)+SUMIFS('Jurnal Kas'!J:J,'Jurnal Kas'!M:M,D62)-SUMIFS('Jurnal Kas'!K:K,'Jurnal Kas'!M:M,D62)</f>
        <v>0</v>
      </c>
    </row>
    <row r="63" spans="1:7" x14ac:dyDescent="0.25">
      <c r="A63" s="179"/>
      <c r="B63" s="180">
        <v>56</v>
      </c>
      <c r="C63" s="502" t="s">
        <v>1021</v>
      </c>
      <c r="D63" s="534" t="s">
        <v>1265</v>
      </c>
      <c r="E63" s="534"/>
      <c r="F63" s="535"/>
      <c r="G63" s="536">
        <f>SUMIFS('Jurnal Piutang'!J:J,'Jurnal Piutang'!M:M,D63)-SUMIFS('Jurnal Piutang'!K:K,'Jurnal Piutang'!M:M,D63)+SUMIFS('Jurnal Kas'!J:J,'Jurnal Kas'!M:M,D63)-SUMIFS('Jurnal Kas'!K:K,'Jurnal Kas'!M:M,D63)</f>
        <v>0</v>
      </c>
    </row>
    <row r="64" spans="1:7" x14ac:dyDescent="0.25">
      <c r="A64" s="179"/>
      <c r="B64" s="180">
        <v>57</v>
      </c>
      <c r="C64" s="502" t="s">
        <v>1022</v>
      </c>
      <c r="D64" s="534" t="s">
        <v>1266</v>
      </c>
      <c r="E64" s="534"/>
      <c r="F64" s="535"/>
      <c r="G64" s="536">
        <f>SUMIFS('Jurnal Piutang'!J:J,'Jurnal Piutang'!M:M,D64)-SUMIFS('Jurnal Piutang'!K:K,'Jurnal Piutang'!M:M,D64)+SUMIFS('Jurnal Kas'!J:J,'Jurnal Kas'!M:M,D64)-SUMIFS('Jurnal Kas'!K:K,'Jurnal Kas'!M:M,D64)</f>
        <v>0</v>
      </c>
    </row>
    <row r="65" spans="1:7" x14ac:dyDescent="0.25">
      <c r="A65" s="179"/>
      <c r="B65" s="180">
        <v>58</v>
      </c>
      <c r="C65" s="502" t="s">
        <v>1023</v>
      </c>
      <c r="D65" s="534" t="s">
        <v>1267</v>
      </c>
      <c r="E65" s="534"/>
      <c r="F65" s="535"/>
      <c r="G65" s="536">
        <f>SUMIFS('Jurnal Piutang'!J:J,'Jurnal Piutang'!M:M,D65)-SUMIFS('Jurnal Piutang'!K:K,'Jurnal Piutang'!M:M,D65)+SUMIFS('Jurnal Kas'!J:J,'Jurnal Kas'!M:M,D65)-SUMIFS('Jurnal Kas'!K:K,'Jurnal Kas'!M:M,D65)</f>
        <v>0</v>
      </c>
    </row>
    <row r="66" spans="1:7" x14ac:dyDescent="0.25">
      <c r="A66" s="179"/>
      <c r="B66" s="180">
        <v>59</v>
      </c>
      <c r="C66" s="502" t="s">
        <v>1024</v>
      </c>
      <c r="D66" s="534" t="s">
        <v>1268</v>
      </c>
      <c r="E66" s="534"/>
      <c r="F66" s="535"/>
      <c r="G66" s="536">
        <f>SUMIFS('Jurnal Piutang'!J:J,'Jurnal Piutang'!M:M,D66)-SUMIFS('Jurnal Piutang'!K:K,'Jurnal Piutang'!M:M,D66)+SUMIFS('Jurnal Kas'!J:J,'Jurnal Kas'!M:M,D66)-SUMIFS('Jurnal Kas'!K:K,'Jurnal Kas'!M:M,D66)</f>
        <v>0</v>
      </c>
    </row>
    <row r="67" spans="1:7" x14ac:dyDescent="0.25">
      <c r="A67" s="179"/>
      <c r="B67" s="180">
        <v>60</v>
      </c>
      <c r="C67" s="502" t="s">
        <v>1025</v>
      </c>
      <c r="D67" s="534" t="s">
        <v>1269</v>
      </c>
      <c r="E67" s="534"/>
      <c r="F67" s="535"/>
      <c r="G67" s="536">
        <f>SUMIFS('Jurnal Piutang'!J:J,'Jurnal Piutang'!M:M,D67)-SUMIFS('Jurnal Piutang'!K:K,'Jurnal Piutang'!M:M,D67)+SUMIFS('Jurnal Kas'!J:J,'Jurnal Kas'!M:M,D67)-SUMIFS('Jurnal Kas'!K:K,'Jurnal Kas'!M:M,D67)</f>
        <v>0</v>
      </c>
    </row>
    <row r="68" spans="1:7" x14ac:dyDescent="0.25">
      <c r="B68" s="180">
        <v>61</v>
      </c>
      <c r="C68" s="502" t="s">
        <v>1026</v>
      </c>
      <c r="D68" s="534" t="s">
        <v>1270</v>
      </c>
      <c r="E68" s="534"/>
      <c r="F68" s="535"/>
      <c r="G68" s="536">
        <f>SUMIFS('Jurnal Piutang'!J:J,'Jurnal Piutang'!M:M,D68)-SUMIFS('Jurnal Piutang'!K:K,'Jurnal Piutang'!M:M,D68)+SUMIFS('Jurnal Kas'!J:J,'Jurnal Kas'!M:M,D68)-SUMIFS('Jurnal Kas'!K:K,'Jurnal Kas'!M:M,D68)</f>
        <v>0</v>
      </c>
    </row>
    <row r="69" spans="1:7" x14ac:dyDescent="0.25">
      <c r="B69" s="180">
        <v>62</v>
      </c>
      <c r="C69" s="502" t="s">
        <v>1027</v>
      </c>
      <c r="D69" s="534" t="s">
        <v>1271</v>
      </c>
      <c r="E69" s="534"/>
      <c r="F69" s="535"/>
      <c r="G69" s="536">
        <f>SUMIFS('Jurnal Piutang'!J:J,'Jurnal Piutang'!M:M,D69)-SUMIFS('Jurnal Piutang'!K:K,'Jurnal Piutang'!M:M,D69)+SUMIFS('Jurnal Kas'!J:J,'Jurnal Kas'!M:M,D69)-SUMIFS('Jurnal Kas'!K:K,'Jurnal Kas'!M:M,D69)</f>
        <v>0</v>
      </c>
    </row>
    <row r="70" spans="1:7" x14ac:dyDescent="0.25">
      <c r="B70" s="180">
        <v>63</v>
      </c>
      <c r="C70" s="502" t="s">
        <v>1028</v>
      </c>
      <c r="D70" s="534" t="s">
        <v>1272</v>
      </c>
      <c r="E70" s="534"/>
      <c r="F70" s="535"/>
      <c r="G70" s="536">
        <f>SUMIFS('Jurnal Piutang'!J:J,'Jurnal Piutang'!M:M,D70)-SUMIFS('Jurnal Piutang'!K:K,'Jurnal Piutang'!M:M,D70)+SUMIFS('Jurnal Kas'!J:J,'Jurnal Kas'!M:M,D70)-SUMIFS('Jurnal Kas'!K:K,'Jurnal Kas'!M:M,D70)</f>
        <v>0</v>
      </c>
    </row>
    <row r="71" spans="1:7" x14ac:dyDescent="0.25">
      <c r="B71" s="180">
        <v>64</v>
      </c>
      <c r="C71" s="502" t="s">
        <v>1029</v>
      </c>
      <c r="D71" s="534" t="s">
        <v>1273</v>
      </c>
      <c r="E71" s="534"/>
      <c r="F71" s="535"/>
      <c r="G71" s="536">
        <f>SUMIFS('Jurnal Piutang'!J:J,'Jurnal Piutang'!M:M,D71)-SUMIFS('Jurnal Piutang'!K:K,'Jurnal Piutang'!M:M,D71)+SUMIFS('Jurnal Kas'!J:J,'Jurnal Kas'!M:M,D71)-SUMIFS('Jurnal Kas'!K:K,'Jurnal Kas'!M:M,D71)</f>
        <v>0</v>
      </c>
    </row>
    <row r="72" spans="1:7" x14ac:dyDescent="0.25">
      <c r="B72" s="180">
        <v>65</v>
      </c>
      <c r="C72" s="502" t="s">
        <v>1030</v>
      </c>
      <c r="D72" s="534" t="s">
        <v>1274</v>
      </c>
      <c r="E72" s="534"/>
      <c r="F72" s="535"/>
      <c r="G72" s="536">
        <f>SUMIFS('Jurnal Piutang'!J:J,'Jurnal Piutang'!M:M,D72)-SUMIFS('Jurnal Piutang'!K:K,'Jurnal Piutang'!M:M,D72)+SUMIFS('Jurnal Kas'!J:J,'Jurnal Kas'!M:M,D72)-SUMIFS('Jurnal Kas'!K:K,'Jurnal Kas'!M:M,D72)</f>
        <v>0</v>
      </c>
    </row>
    <row r="73" spans="1:7" x14ac:dyDescent="0.25">
      <c r="B73" s="180">
        <v>66</v>
      </c>
      <c r="C73" s="502" t="s">
        <v>1031</v>
      </c>
      <c r="D73" s="534" t="s">
        <v>1275</v>
      </c>
      <c r="E73" s="534"/>
      <c r="F73" s="535"/>
      <c r="G73" s="536">
        <f>SUMIFS('Jurnal Piutang'!J:J,'Jurnal Piutang'!M:M,D73)-SUMIFS('Jurnal Piutang'!K:K,'Jurnal Piutang'!M:M,D73)+SUMIFS('Jurnal Kas'!J:J,'Jurnal Kas'!M:M,D73)-SUMIFS('Jurnal Kas'!K:K,'Jurnal Kas'!M:M,D73)</f>
        <v>0</v>
      </c>
    </row>
    <row r="74" spans="1:7" x14ac:dyDescent="0.25">
      <c r="B74" s="180">
        <v>67</v>
      </c>
      <c r="C74" s="502" t="s">
        <v>1032</v>
      </c>
      <c r="D74" s="534" t="s">
        <v>1276</v>
      </c>
      <c r="E74" s="534"/>
      <c r="F74" s="535"/>
      <c r="G74" s="536">
        <f>SUMIFS('Jurnal Piutang'!J:J,'Jurnal Piutang'!M:M,D74)-SUMIFS('Jurnal Piutang'!K:K,'Jurnal Piutang'!M:M,D74)+SUMIFS('Jurnal Kas'!J:J,'Jurnal Kas'!M:M,D74)-SUMIFS('Jurnal Kas'!K:K,'Jurnal Kas'!M:M,D74)</f>
        <v>0</v>
      </c>
    </row>
    <row r="75" spans="1:7" x14ac:dyDescent="0.25">
      <c r="B75" s="180">
        <v>68</v>
      </c>
      <c r="C75" s="502" t="s">
        <v>1033</v>
      </c>
      <c r="D75" s="534" t="s">
        <v>1277</v>
      </c>
      <c r="E75" s="534"/>
      <c r="F75" s="535"/>
      <c r="G75" s="536">
        <f>SUMIFS('Jurnal Piutang'!J:J,'Jurnal Piutang'!M:M,D75)-SUMIFS('Jurnal Piutang'!K:K,'Jurnal Piutang'!M:M,D75)+SUMIFS('Jurnal Kas'!J:J,'Jurnal Kas'!M:M,D75)-SUMIFS('Jurnal Kas'!K:K,'Jurnal Kas'!M:M,D75)</f>
        <v>0</v>
      </c>
    </row>
    <row r="76" spans="1:7" x14ac:dyDescent="0.25">
      <c r="B76" s="180">
        <v>69</v>
      </c>
      <c r="C76" s="502" t="s">
        <v>1034</v>
      </c>
      <c r="D76" s="534" t="s">
        <v>1278</v>
      </c>
      <c r="E76" s="534"/>
      <c r="F76" s="535"/>
      <c r="G76" s="536">
        <f>SUMIFS('Jurnal Piutang'!J:J,'Jurnal Piutang'!M:M,D76)-SUMIFS('Jurnal Piutang'!K:K,'Jurnal Piutang'!M:M,D76)+SUMIFS('Jurnal Kas'!J:J,'Jurnal Kas'!M:M,D76)-SUMIFS('Jurnal Kas'!K:K,'Jurnal Kas'!M:M,D76)</f>
        <v>0</v>
      </c>
    </row>
    <row r="77" spans="1:7" x14ac:dyDescent="0.25">
      <c r="B77" s="180">
        <v>70</v>
      </c>
      <c r="C77" s="502" t="s">
        <v>1035</v>
      </c>
      <c r="D77" s="534" t="s">
        <v>1279</v>
      </c>
      <c r="E77" s="534"/>
      <c r="F77" s="535"/>
      <c r="G77" s="536">
        <f>SUMIFS('Jurnal Piutang'!J:J,'Jurnal Piutang'!M:M,D77)-SUMIFS('Jurnal Piutang'!K:K,'Jurnal Piutang'!M:M,D77)+SUMIFS('Jurnal Kas'!J:J,'Jurnal Kas'!M:M,D77)-SUMIFS('Jurnal Kas'!K:K,'Jurnal Kas'!M:M,D77)</f>
        <v>0</v>
      </c>
    </row>
    <row r="78" spans="1:7" x14ac:dyDescent="0.25">
      <c r="B78" s="180">
        <v>71</v>
      </c>
      <c r="C78" s="502" t="s">
        <v>1036</v>
      </c>
      <c r="D78" s="534" t="s">
        <v>1280</v>
      </c>
      <c r="E78" s="534"/>
      <c r="F78" s="535"/>
      <c r="G78" s="536">
        <f>SUMIFS('Jurnal Piutang'!J:J,'Jurnal Piutang'!M:M,D78)-SUMIFS('Jurnal Piutang'!K:K,'Jurnal Piutang'!M:M,D78)+SUMIFS('Jurnal Kas'!J:J,'Jurnal Kas'!M:M,D78)-SUMIFS('Jurnal Kas'!K:K,'Jurnal Kas'!M:M,D78)</f>
        <v>0</v>
      </c>
    </row>
    <row r="79" spans="1:7" x14ac:dyDescent="0.25">
      <c r="B79" s="180">
        <v>72</v>
      </c>
      <c r="C79" s="502" t="s">
        <v>1037</v>
      </c>
      <c r="D79" s="534" t="s">
        <v>1281</v>
      </c>
      <c r="E79" s="534"/>
      <c r="F79" s="535"/>
      <c r="G79" s="536">
        <f>SUMIFS('Jurnal Piutang'!J:J,'Jurnal Piutang'!M:M,D79)-SUMIFS('Jurnal Piutang'!K:K,'Jurnal Piutang'!M:M,D79)+SUMIFS('Jurnal Kas'!J:J,'Jurnal Kas'!M:M,D79)-SUMIFS('Jurnal Kas'!K:K,'Jurnal Kas'!M:M,D79)</f>
        <v>0</v>
      </c>
    </row>
    <row r="80" spans="1:7" x14ac:dyDescent="0.25">
      <c r="B80" s="180">
        <v>73</v>
      </c>
      <c r="C80" s="502" t="s">
        <v>1038</v>
      </c>
      <c r="D80" s="534" t="s">
        <v>1282</v>
      </c>
      <c r="E80" s="534"/>
      <c r="F80" s="535"/>
      <c r="G80" s="536">
        <f>SUMIFS('Jurnal Piutang'!J:J,'Jurnal Piutang'!M:M,D80)-SUMIFS('Jurnal Piutang'!K:K,'Jurnal Piutang'!M:M,D80)+SUMIFS('Jurnal Kas'!J:J,'Jurnal Kas'!M:M,D80)-SUMIFS('Jurnal Kas'!K:K,'Jurnal Kas'!M:M,D80)</f>
        <v>0</v>
      </c>
    </row>
    <row r="81" spans="2:7" x14ac:dyDescent="0.25">
      <c r="B81" s="180">
        <v>74</v>
      </c>
      <c r="C81" s="502" t="s">
        <v>1039</v>
      </c>
      <c r="D81" s="534" t="s">
        <v>1283</v>
      </c>
      <c r="E81" s="534"/>
      <c r="F81" s="535"/>
      <c r="G81" s="536">
        <f>SUMIFS('Jurnal Piutang'!J:J,'Jurnal Piutang'!M:M,D81)-SUMIFS('Jurnal Piutang'!K:K,'Jurnal Piutang'!M:M,D81)+SUMIFS('Jurnal Kas'!J:J,'Jurnal Kas'!M:M,D81)-SUMIFS('Jurnal Kas'!K:K,'Jurnal Kas'!M:M,D81)</f>
        <v>0</v>
      </c>
    </row>
    <row r="82" spans="2:7" x14ac:dyDescent="0.25">
      <c r="B82" s="180">
        <v>75</v>
      </c>
      <c r="C82" s="502" t="s">
        <v>1040</v>
      </c>
      <c r="D82" s="534" t="s">
        <v>1284</v>
      </c>
      <c r="E82" s="534"/>
      <c r="F82" s="535"/>
      <c r="G82" s="536">
        <f>SUMIFS('Jurnal Piutang'!J:J,'Jurnal Piutang'!M:M,D82)-SUMIFS('Jurnal Piutang'!K:K,'Jurnal Piutang'!M:M,D82)+SUMIFS('Jurnal Kas'!J:J,'Jurnal Kas'!M:M,D82)-SUMIFS('Jurnal Kas'!K:K,'Jurnal Kas'!M:M,D82)</f>
        <v>0</v>
      </c>
    </row>
    <row r="83" spans="2:7" x14ac:dyDescent="0.25">
      <c r="B83" s="180">
        <v>76</v>
      </c>
      <c r="C83" s="502" t="s">
        <v>1041</v>
      </c>
      <c r="D83" s="534" t="s">
        <v>1285</v>
      </c>
      <c r="E83" s="534"/>
      <c r="F83" s="535"/>
      <c r="G83" s="536">
        <f>SUMIFS('Jurnal Piutang'!J:J,'Jurnal Piutang'!M:M,D83)-SUMIFS('Jurnal Piutang'!K:K,'Jurnal Piutang'!M:M,D83)+SUMIFS('Jurnal Kas'!J:J,'Jurnal Kas'!M:M,D83)-SUMIFS('Jurnal Kas'!K:K,'Jurnal Kas'!M:M,D83)</f>
        <v>0</v>
      </c>
    </row>
    <row r="84" spans="2:7" x14ac:dyDescent="0.25">
      <c r="B84" s="180">
        <v>77</v>
      </c>
      <c r="C84" s="502" t="s">
        <v>1042</v>
      </c>
      <c r="D84" s="534" t="s">
        <v>1286</v>
      </c>
      <c r="E84" s="534"/>
      <c r="F84" s="535"/>
      <c r="G84" s="536">
        <f>SUMIFS('Jurnal Piutang'!J:J,'Jurnal Piutang'!M:M,D84)-SUMIFS('Jurnal Piutang'!K:K,'Jurnal Piutang'!M:M,D84)+SUMIFS('Jurnal Kas'!J:J,'Jurnal Kas'!M:M,D84)-SUMIFS('Jurnal Kas'!K:K,'Jurnal Kas'!M:M,D84)</f>
        <v>0</v>
      </c>
    </row>
    <row r="85" spans="2:7" x14ac:dyDescent="0.25">
      <c r="B85" s="180">
        <v>78</v>
      </c>
      <c r="C85" s="502" t="s">
        <v>1043</v>
      </c>
      <c r="D85" s="534" t="s">
        <v>1287</v>
      </c>
      <c r="E85" s="534"/>
      <c r="F85" s="535"/>
      <c r="G85" s="536">
        <f>SUMIFS('Jurnal Piutang'!J:J,'Jurnal Piutang'!M:M,D85)-SUMIFS('Jurnal Piutang'!K:K,'Jurnal Piutang'!M:M,D85)+SUMIFS('Jurnal Kas'!J:J,'Jurnal Kas'!M:M,D85)-SUMIFS('Jurnal Kas'!K:K,'Jurnal Kas'!M:M,D85)</f>
        <v>0</v>
      </c>
    </row>
    <row r="86" spans="2:7" x14ac:dyDescent="0.25">
      <c r="B86" s="180">
        <v>79</v>
      </c>
      <c r="C86" s="502" t="s">
        <v>1044</v>
      </c>
      <c r="D86" s="534" t="s">
        <v>1288</v>
      </c>
      <c r="E86" s="534"/>
      <c r="F86" s="535"/>
      <c r="G86" s="536">
        <f>SUMIFS('Jurnal Piutang'!J:J,'Jurnal Piutang'!M:M,D86)-SUMIFS('Jurnal Piutang'!K:K,'Jurnal Piutang'!M:M,D86)+SUMIFS('Jurnal Kas'!J:J,'Jurnal Kas'!M:M,D86)-SUMIFS('Jurnal Kas'!K:K,'Jurnal Kas'!M:M,D86)</f>
        <v>0</v>
      </c>
    </row>
    <row r="87" spans="2:7" x14ac:dyDescent="0.25">
      <c r="B87" s="180">
        <v>80</v>
      </c>
      <c r="C87" s="502" t="s">
        <v>1045</v>
      </c>
      <c r="D87" s="534" t="s">
        <v>1289</v>
      </c>
      <c r="E87" s="534"/>
      <c r="F87" s="535"/>
      <c r="G87" s="536">
        <f>SUMIFS('Jurnal Piutang'!J:J,'Jurnal Piutang'!M:M,D87)-SUMIFS('Jurnal Piutang'!K:K,'Jurnal Piutang'!M:M,D87)+SUMIFS('Jurnal Kas'!J:J,'Jurnal Kas'!M:M,D87)-SUMIFS('Jurnal Kas'!K:K,'Jurnal Kas'!M:M,D87)</f>
        <v>0</v>
      </c>
    </row>
    <row r="88" spans="2:7" x14ac:dyDescent="0.25">
      <c r="B88" s="180">
        <v>81</v>
      </c>
      <c r="C88" s="502" t="s">
        <v>1046</v>
      </c>
      <c r="D88" s="534" t="s">
        <v>1290</v>
      </c>
      <c r="E88" s="534"/>
      <c r="F88" s="535"/>
      <c r="G88" s="536">
        <f>SUMIFS('Jurnal Piutang'!J:J,'Jurnal Piutang'!M:M,D88)-SUMIFS('Jurnal Piutang'!K:K,'Jurnal Piutang'!M:M,D88)+SUMIFS('Jurnal Kas'!J:J,'Jurnal Kas'!M:M,D88)-SUMIFS('Jurnal Kas'!K:K,'Jurnal Kas'!M:M,D88)</f>
        <v>0</v>
      </c>
    </row>
    <row r="89" spans="2:7" x14ac:dyDescent="0.25">
      <c r="B89" s="180">
        <v>82</v>
      </c>
      <c r="C89" s="502" t="s">
        <v>1047</v>
      </c>
      <c r="D89" s="534" t="s">
        <v>1291</v>
      </c>
      <c r="E89" s="534"/>
      <c r="F89" s="535"/>
      <c r="G89" s="536">
        <f>SUMIFS('Jurnal Piutang'!J:J,'Jurnal Piutang'!M:M,D89)-SUMIFS('Jurnal Piutang'!K:K,'Jurnal Piutang'!M:M,D89)+SUMIFS('Jurnal Kas'!J:J,'Jurnal Kas'!M:M,D89)-SUMIFS('Jurnal Kas'!K:K,'Jurnal Kas'!M:M,D89)</f>
        <v>0</v>
      </c>
    </row>
    <row r="90" spans="2:7" x14ac:dyDescent="0.25">
      <c r="B90" s="180">
        <v>83</v>
      </c>
      <c r="C90" s="502" t="s">
        <v>1048</v>
      </c>
      <c r="D90" s="534" t="s">
        <v>1292</v>
      </c>
      <c r="E90" s="534"/>
      <c r="F90" s="535"/>
      <c r="G90" s="536">
        <f>SUMIFS('Jurnal Piutang'!J:J,'Jurnal Piutang'!M:M,D90)-SUMIFS('Jurnal Piutang'!K:K,'Jurnal Piutang'!M:M,D90)+SUMIFS('Jurnal Kas'!J:J,'Jurnal Kas'!M:M,D90)-SUMIFS('Jurnal Kas'!K:K,'Jurnal Kas'!M:M,D90)</f>
        <v>0</v>
      </c>
    </row>
    <row r="91" spans="2:7" x14ac:dyDescent="0.25">
      <c r="B91" s="180">
        <v>84</v>
      </c>
      <c r="C91" s="502" t="s">
        <v>1049</v>
      </c>
      <c r="D91" s="534" t="s">
        <v>1293</v>
      </c>
      <c r="E91" s="534"/>
      <c r="F91" s="535"/>
      <c r="G91" s="536">
        <f>SUMIFS('Jurnal Piutang'!J:J,'Jurnal Piutang'!M:M,D91)-SUMIFS('Jurnal Piutang'!K:K,'Jurnal Piutang'!M:M,D91)+SUMIFS('Jurnal Kas'!J:J,'Jurnal Kas'!M:M,D91)-SUMIFS('Jurnal Kas'!K:K,'Jurnal Kas'!M:M,D91)</f>
        <v>0</v>
      </c>
    </row>
    <row r="92" spans="2:7" x14ac:dyDescent="0.25">
      <c r="B92" s="180">
        <v>85</v>
      </c>
      <c r="C92" s="502" t="s">
        <v>1050</v>
      </c>
      <c r="D92" s="534" t="s">
        <v>1294</v>
      </c>
      <c r="E92" s="534"/>
      <c r="F92" s="535"/>
      <c r="G92" s="536">
        <f>SUMIFS('Jurnal Piutang'!J:J,'Jurnal Piutang'!M:M,D92)-SUMIFS('Jurnal Piutang'!K:K,'Jurnal Piutang'!M:M,D92)+SUMIFS('Jurnal Kas'!J:J,'Jurnal Kas'!M:M,D92)-SUMIFS('Jurnal Kas'!K:K,'Jurnal Kas'!M:M,D92)</f>
        <v>0</v>
      </c>
    </row>
    <row r="93" spans="2:7" x14ac:dyDescent="0.25">
      <c r="B93" s="180">
        <v>86</v>
      </c>
      <c r="C93" s="502" t="s">
        <v>1051</v>
      </c>
      <c r="D93" s="534" t="s">
        <v>1295</v>
      </c>
      <c r="E93" s="534"/>
      <c r="F93" s="535"/>
      <c r="G93" s="536">
        <f>SUMIFS('Jurnal Piutang'!J:J,'Jurnal Piutang'!M:M,D93)-SUMIFS('Jurnal Piutang'!K:K,'Jurnal Piutang'!M:M,D93)+SUMIFS('Jurnal Kas'!J:J,'Jurnal Kas'!M:M,D93)-SUMIFS('Jurnal Kas'!K:K,'Jurnal Kas'!M:M,D93)</f>
        <v>0</v>
      </c>
    </row>
    <row r="94" spans="2:7" x14ac:dyDescent="0.25">
      <c r="B94" s="180">
        <v>87</v>
      </c>
      <c r="C94" s="502" t="s">
        <v>1052</v>
      </c>
      <c r="D94" s="534" t="s">
        <v>1296</v>
      </c>
      <c r="E94" s="534"/>
      <c r="F94" s="535"/>
      <c r="G94" s="536">
        <f>SUMIFS('Jurnal Piutang'!J:J,'Jurnal Piutang'!M:M,D94)-SUMIFS('Jurnal Piutang'!K:K,'Jurnal Piutang'!M:M,D94)+SUMIFS('Jurnal Kas'!J:J,'Jurnal Kas'!M:M,D94)-SUMIFS('Jurnal Kas'!K:K,'Jurnal Kas'!M:M,D94)</f>
        <v>0</v>
      </c>
    </row>
    <row r="95" spans="2:7" x14ac:dyDescent="0.25">
      <c r="B95" s="180">
        <v>88</v>
      </c>
      <c r="C95" s="502" t="s">
        <v>1053</v>
      </c>
      <c r="D95" s="534" t="s">
        <v>1297</v>
      </c>
      <c r="E95" s="534"/>
      <c r="F95" s="535"/>
      <c r="G95" s="536">
        <f>SUMIFS('Jurnal Piutang'!J:J,'Jurnal Piutang'!M:M,D95)-SUMIFS('Jurnal Piutang'!K:K,'Jurnal Piutang'!M:M,D95)+SUMIFS('Jurnal Kas'!J:J,'Jurnal Kas'!M:M,D95)-SUMIFS('Jurnal Kas'!K:K,'Jurnal Kas'!M:M,D95)</f>
        <v>0</v>
      </c>
    </row>
    <row r="96" spans="2:7" x14ac:dyDescent="0.25">
      <c r="B96" s="180">
        <v>89</v>
      </c>
      <c r="C96" s="502" t="s">
        <v>1054</v>
      </c>
      <c r="D96" s="534" t="s">
        <v>1298</v>
      </c>
      <c r="E96" s="534"/>
      <c r="F96" s="535"/>
      <c r="G96" s="536">
        <f>SUMIFS('Jurnal Piutang'!J:J,'Jurnal Piutang'!M:M,D96)-SUMIFS('Jurnal Piutang'!K:K,'Jurnal Piutang'!M:M,D96)+SUMIFS('Jurnal Kas'!J:J,'Jurnal Kas'!M:M,D96)-SUMIFS('Jurnal Kas'!K:K,'Jurnal Kas'!M:M,D96)</f>
        <v>0</v>
      </c>
    </row>
    <row r="97" spans="2:7" x14ac:dyDescent="0.25">
      <c r="B97" s="180">
        <v>90</v>
      </c>
      <c r="C97" s="502" t="s">
        <v>1055</v>
      </c>
      <c r="D97" s="534" t="s">
        <v>1299</v>
      </c>
      <c r="E97" s="534"/>
      <c r="F97" s="535"/>
      <c r="G97" s="536">
        <f>SUMIFS('Jurnal Piutang'!J:J,'Jurnal Piutang'!M:M,D97)-SUMIFS('Jurnal Piutang'!K:K,'Jurnal Piutang'!M:M,D97)+SUMIFS('Jurnal Kas'!J:J,'Jurnal Kas'!M:M,D97)-SUMIFS('Jurnal Kas'!K:K,'Jurnal Kas'!M:M,D97)</f>
        <v>0</v>
      </c>
    </row>
    <row r="98" spans="2:7" x14ac:dyDescent="0.25">
      <c r="B98" s="180">
        <v>91</v>
      </c>
      <c r="C98" s="502" t="s">
        <v>1056</v>
      </c>
      <c r="D98" s="534" t="s">
        <v>1300</v>
      </c>
      <c r="E98" s="534"/>
      <c r="F98" s="535"/>
      <c r="G98" s="536">
        <f>SUMIFS('Jurnal Piutang'!J:J,'Jurnal Piutang'!M:M,D98)-SUMIFS('Jurnal Piutang'!K:K,'Jurnal Piutang'!M:M,D98)+SUMIFS('Jurnal Kas'!J:J,'Jurnal Kas'!M:M,D98)-SUMIFS('Jurnal Kas'!K:K,'Jurnal Kas'!M:M,D98)</f>
        <v>0</v>
      </c>
    </row>
    <row r="99" spans="2:7" x14ac:dyDescent="0.25">
      <c r="B99" s="180">
        <v>92</v>
      </c>
      <c r="C99" s="502" t="s">
        <v>1057</v>
      </c>
      <c r="D99" s="534" t="s">
        <v>1301</v>
      </c>
      <c r="E99" s="534"/>
      <c r="F99" s="535"/>
      <c r="G99" s="536">
        <f>SUMIFS('Jurnal Piutang'!J:J,'Jurnal Piutang'!M:M,D99)-SUMIFS('Jurnal Piutang'!K:K,'Jurnal Piutang'!M:M,D99)+SUMIFS('Jurnal Kas'!J:J,'Jurnal Kas'!M:M,D99)-SUMIFS('Jurnal Kas'!K:K,'Jurnal Kas'!M:M,D99)</f>
        <v>0</v>
      </c>
    </row>
    <row r="100" spans="2:7" x14ac:dyDescent="0.25">
      <c r="B100" s="180">
        <v>93</v>
      </c>
      <c r="C100" s="502" t="s">
        <v>1058</v>
      </c>
      <c r="D100" s="534" t="s">
        <v>1302</v>
      </c>
      <c r="E100" s="534"/>
      <c r="F100" s="535"/>
      <c r="G100" s="536">
        <f>SUMIFS('Jurnal Piutang'!J:J,'Jurnal Piutang'!M:M,D100)-SUMIFS('Jurnal Piutang'!K:K,'Jurnal Piutang'!M:M,D100)+SUMIFS('Jurnal Kas'!J:J,'Jurnal Kas'!M:M,D100)-SUMIFS('Jurnal Kas'!K:K,'Jurnal Kas'!M:M,D100)</f>
        <v>0</v>
      </c>
    </row>
    <row r="101" spans="2:7" x14ac:dyDescent="0.25">
      <c r="B101" s="180">
        <v>94</v>
      </c>
      <c r="C101" s="502" t="s">
        <v>1059</v>
      </c>
      <c r="D101" s="534" t="s">
        <v>1303</v>
      </c>
      <c r="E101" s="534"/>
      <c r="F101" s="535"/>
      <c r="G101" s="536">
        <f>SUMIFS('Jurnal Piutang'!J:J,'Jurnal Piutang'!M:M,D101)-SUMIFS('Jurnal Piutang'!K:K,'Jurnal Piutang'!M:M,D101)+SUMIFS('Jurnal Kas'!J:J,'Jurnal Kas'!M:M,D101)-SUMIFS('Jurnal Kas'!K:K,'Jurnal Kas'!M:M,D101)</f>
        <v>0</v>
      </c>
    </row>
    <row r="102" spans="2:7" x14ac:dyDescent="0.25">
      <c r="B102" s="180">
        <v>95</v>
      </c>
      <c r="C102" s="502" t="s">
        <v>1060</v>
      </c>
      <c r="D102" s="534" t="s">
        <v>1304</v>
      </c>
      <c r="E102" s="534"/>
      <c r="F102" s="535"/>
      <c r="G102" s="536">
        <f>SUMIFS('Jurnal Piutang'!J:J,'Jurnal Piutang'!M:M,D102)-SUMIFS('Jurnal Piutang'!K:K,'Jurnal Piutang'!M:M,D102)+SUMIFS('Jurnal Kas'!J:J,'Jurnal Kas'!M:M,D102)-SUMIFS('Jurnal Kas'!K:K,'Jurnal Kas'!M:M,D102)</f>
        <v>0</v>
      </c>
    </row>
    <row r="103" spans="2:7" x14ac:dyDescent="0.25">
      <c r="B103" s="180">
        <v>96</v>
      </c>
      <c r="C103" s="502" t="s">
        <v>1061</v>
      </c>
      <c r="D103" s="534" t="s">
        <v>1305</v>
      </c>
      <c r="E103" s="534"/>
      <c r="F103" s="535"/>
      <c r="G103" s="536">
        <f>SUMIFS('Jurnal Piutang'!J:J,'Jurnal Piutang'!M:M,D103)-SUMIFS('Jurnal Piutang'!K:K,'Jurnal Piutang'!M:M,D103)+SUMIFS('Jurnal Kas'!J:J,'Jurnal Kas'!M:M,D103)-SUMIFS('Jurnal Kas'!K:K,'Jurnal Kas'!M:M,D103)</f>
        <v>0</v>
      </c>
    </row>
    <row r="104" spans="2:7" x14ac:dyDescent="0.25">
      <c r="B104" s="180">
        <v>97</v>
      </c>
      <c r="C104" s="502" t="s">
        <v>1062</v>
      </c>
      <c r="D104" s="534" t="s">
        <v>1306</v>
      </c>
      <c r="E104" s="534"/>
      <c r="F104" s="535"/>
      <c r="G104" s="536">
        <f>SUMIFS('Jurnal Piutang'!J:J,'Jurnal Piutang'!M:M,D104)-SUMIFS('Jurnal Piutang'!K:K,'Jurnal Piutang'!M:M,D104)+SUMIFS('Jurnal Kas'!J:J,'Jurnal Kas'!M:M,D104)-SUMIFS('Jurnal Kas'!K:K,'Jurnal Kas'!M:M,D104)</f>
        <v>0</v>
      </c>
    </row>
    <row r="105" spans="2:7" x14ac:dyDescent="0.25">
      <c r="B105" s="180">
        <v>98</v>
      </c>
      <c r="C105" s="502" t="s">
        <v>1063</v>
      </c>
      <c r="D105" s="534" t="s">
        <v>1307</v>
      </c>
      <c r="E105" s="534"/>
      <c r="F105" s="535"/>
      <c r="G105" s="536">
        <f>SUMIFS('Jurnal Piutang'!J:J,'Jurnal Piutang'!M:M,D105)-SUMIFS('Jurnal Piutang'!K:K,'Jurnal Piutang'!M:M,D105)+SUMIFS('Jurnal Kas'!J:J,'Jurnal Kas'!M:M,D105)-SUMIFS('Jurnal Kas'!K:K,'Jurnal Kas'!M:M,D105)</f>
        <v>0</v>
      </c>
    </row>
    <row r="106" spans="2:7" x14ac:dyDescent="0.25">
      <c r="B106" s="180">
        <v>99</v>
      </c>
      <c r="C106" s="502" t="s">
        <v>1064</v>
      </c>
      <c r="D106" s="534" t="s">
        <v>1308</v>
      </c>
      <c r="E106" s="534"/>
      <c r="F106" s="535"/>
      <c r="G106" s="536">
        <f>SUMIFS('Jurnal Piutang'!J:J,'Jurnal Piutang'!M:M,D106)-SUMIFS('Jurnal Piutang'!K:K,'Jurnal Piutang'!M:M,D106)+SUMIFS('Jurnal Kas'!J:J,'Jurnal Kas'!M:M,D106)-SUMIFS('Jurnal Kas'!K:K,'Jurnal Kas'!M:M,D106)</f>
        <v>0</v>
      </c>
    </row>
    <row r="107" spans="2:7" x14ac:dyDescent="0.25">
      <c r="B107" s="180">
        <v>100</v>
      </c>
      <c r="C107" s="502" t="s">
        <v>1065</v>
      </c>
      <c r="D107" s="534" t="s">
        <v>1309</v>
      </c>
      <c r="E107" s="534"/>
      <c r="F107" s="535"/>
      <c r="G107" s="536">
        <f>SUMIFS('Jurnal Piutang'!J:J,'Jurnal Piutang'!M:M,D107)-SUMIFS('Jurnal Piutang'!K:K,'Jurnal Piutang'!M:M,D107)+SUMIFS('Jurnal Kas'!J:J,'Jurnal Kas'!M:M,D107)-SUMIFS('Jurnal Kas'!K:K,'Jurnal Kas'!M:M,D107)</f>
        <v>0</v>
      </c>
    </row>
    <row r="108" spans="2:7" x14ac:dyDescent="0.25">
      <c r="B108" s="180">
        <v>101</v>
      </c>
      <c r="C108" s="502" t="s">
        <v>1066</v>
      </c>
      <c r="D108" s="534" t="s">
        <v>1310</v>
      </c>
      <c r="E108" s="534"/>
      <c r="F108" s="535"/>
      <c r="G108" s="536">
        <f>SUMIFS('Jurnal Piutang'!J:J,'Jurnal Piutang'!M:M,D108)-SUMIFS('Jurnal Piutang'!K:K,'Jurnal Piutang'!M:M,D108)+SUMIFS('Jurnal Kas'!J:J,'Jurnal Kas'!M:M,D108)-SUMIFS('Jurnal Kas'!K:K,'Jurnal Kas'!M:M,D108)</f>
        <v>0</v>
      </c>
    </row>
    <row r="109" spans="2:7" x14ac:dyDescent="0.25">
      <c r="B109" s="180">
        <v>102</v>
      </c>
      <c r="C109" s="502" t="s">
        <v>1067</v>
      </c>
      <c r="D109" s="534" t="s">
        <v>1311</v>
      </c>
      <c r="E109" s="534"/>
      <c r="F109" s="535"/>
      <c r="G109" s="536">
        <f>SUMIFS('Jurnal Piutang'!J:J,'Jurnal Piutang'!M:M,D109)-SUMIFS('Jurnal Piutang'!K:K,'Jurnal Piutang'!M:M,D109)+SUMIFS('Jurnal Kas'!J:J,'Jurnal Kas'!M:M,D109)-SUMIFS('Jurnal Kas'!K:K,'Jurnal Kas'!M:M,D109)</f>
        <v>0</v>
      </c>
    </row>
    <row r="110" spans="2:7" x14ac:dyDescent="0.25">
      <c r="B110" s="180">
        <v>103</v>
      </c>
      <c r="C110" s="502" t="s">
        <v>1068</v>
      </c>
      <c r="D110" s="534" t="s">
        <v>1312</v>
      </c>
      <c r="E110" s="534"/>
      <c r="F110" s="535"/>
      <c r="G110" s="536">
        <f>SUMIFS('Jurnal Piutang'!J:J,'Jurnal Piutang'!M:M,D110)-SUMIFS('Jurnal Piutang'!K:K,'Jurnal Piutang'!M:M,D110)+SUMIFS('Jurnal Kas'!J:J,'Jurnal Kas'!M:M,D110)-SUMIFS('Jurnal Kas'!K:K,'Jurnal Kas'!M:M,D110)</f>
        <v>0</v>
      </c>
    </row>
    <row r="111" spans="2:7" x14ac:dyDescent="0.25">
      <c r="B111" s="180">
        <v>104</v>
      </c>
      <c r="C111" s="502" t="s">
        <v>1069</v>
      </c>
      <c r="D111" s="534" t="s">
        <v>1313</v>
      </c>
      <c r="E111" s="534"/>
      <c r="F111" s="535"/>
      <c r="G111" s="536">
        <f>SUMIFS('Jurnal Piutang'!J:J,'Jurnal Piutang'!M:M,D111)-SUMIFS('Jurnal Piutang'!K:K,'Jurnal Piutang'!M:M,D111)+SUMIFS('Jurnal Kas'!J:J,'Jurnal Kas'!M:M,D111)-SUMIFS('Jurnal Kas'!K:K,'Jurnal Kas'!M:M,D111)</f>
        <v>0</v>
      </c>
    </row>
    <row r="112" spans="2:7" x14ac:dyDescent="0.25">
      <c r="B112" s="180">
        <v>105</v>
      </c>
      <c r="C112" s="502" t="s">
        <v>1070</v>
      </c>
      <c r="D112" s="534" t="s">
        <v>1314</v>
      </c>
      <c r="E112" s="534"/>
      <c r="F112" s="535"/>
      <c r="G112" s="536">
        <f>SUMIFS('Jurnal Piutang'!J:J,'Jurnal Piutang'!M:M,D112)-SUMIFS('Jurnal Piutang'!K:K,'Jurnal Piutang'!M:M,D112)+SUMIFS('Jurnal Kas'!J:J,'Jurnal Kas'!M:M,D112)-SUMIFS('Jurnal Kas'!K:K,'Jurnal Kas'!M:M,D112)</f>
        <v>0</v>
      </c>
    </row>
    <row r="113" spans="2:7" x14ac:dyDescent="0.25">
      <c r="B113" s="180">
        <v>106</v>
      </c>
      <c r="C113" s="502" t="s">
        <v>1071</v>
      </c>
      <c r="D113" s="534" t="s">
        <v>1315</v>
      </c>
      <c r="E113" s="534"/>
      <c r="F113" s="535"/>
      <c r="G113" s="536">
        <f>SUMIFS('Jurnal Piutang'!J:J,'Jurnal Piutang'!M:M,D113)-SUMIFS('Jurnal Piutang'!K:K,'Jurnal Piutang'!M:M,D113)+SUMIFS('Jurnal Kas'!J:J,'Jurnal Kas'!M:M,D113)-SUMIFS('Jurnal Kas'!K:K,'Jurnal Kas'!M:M,D113)</f>
        <v>0</v>
      </c>
    </row>
    <row r="114" spans="2:7" x14ac:dyDescent="0.25">
      <c r="B114" s="180">
        <v>107</v>
      </c>
      <c r="C114" s="502" t="s">
        <v>1072</v>
      </c>
      <c r="D114" s="534" t="s">
        <v>1316</v>
      </c>
      <c r="E114" s="534"/>
      <c r="F114" s="535"/>
      <c r="G114" s="536">
        <f>SUMIFS('Jurnal Piutang'!J:J,'Jurnal Piutang'!M:M,D114)-SUMIFS('Jurnal Piutang'!K:K,'Jurnal Piutang'!M:M,D114)+SUMIFS('Jurnal Kas'!J:J,'Jurnal Kas'!M:M,D114)-SUMIFS('Jurnal Kas'!K:K,'Jurnal Kas'!M:M,D114)</f>
        <v>0</v>
      </c>
    </row>
    <row r="115" spans="2:7" x14ac:dyDescent="0.25">
      <c r="B115" s="180">
        <v>108</v>
      </c>
      <c r="C115" s="502" t="s">
        <v>1073</v>
      </c>
      <c r="D115" s="534" t="s">
        <v>1317</v>
      </c>
      <c r="E115" s="534"/>
      <c r="F115" s="535"/>
      <c r="G115" s="536">
        <f>SUMIFS('Jurnal Piutang'!J:J,'Jurnal Piutang'!M:M,D115)-SUMIFS('Jurnal Piutang'!K:K,'Jurnal Piutang'!M:M,D115)+SUMIFS('Jurnal Kas'!J:J,'Jurnal Kas'!M:M,D115)-SUMIFS('Jurnal Kas'!K:K,'Jurnal Kas'!M:M,D115)</f>
        <v>0</v>
      </c>
    </row>
    <row r="116" spans="2:7" x14ac:dyDescent="0.25">
      <c r="B116" s="180">
        <v>109</v>
      </c>
      <c r="C116" s="502" t="s">
        <v>1074</v>
      </c>
      <c r="D116" s="534" t="s">
        <v>1318</v>
      </c>
      <c r="E116" s="534"/>
      <c r="F116" s="535"/>
      <c r="G116" s="536">
        <f>SUMIFS('Jurnal Piutang'!J:J,'Jurnal Piutang'!M:M,D116)-SUMIFS('Jurnal Piutang'!K:K,'Jurnal Piutang'!M:M,D116)+SUMIFS('Jurnal Kas'!J:J,'Jurnal Kas'!M:M,D116)-SUMIFS('Jurnal Kas'!K:K,'Jurnal Kas'!M:M,D116)</f>
        <v>0</v>
      </c>
    </row>
    <row r="117" spans="2:7" x14ac:dyDescent="0.25">
      <c r="B117" s="180">
        <v>110</v>
      </c>
      <c r="C117" s="502" t="s">
        <v>1075</v>
      </c>
      <c r="D117" s="534" t="s">
        <v>1319</v>
      </c>
      <c r="E117" s="534"/>
      <c r="F117" s="535"/>
      <c r="G117" s="536">
        <f>SUMIFS('Jurnal Piutang'!J:J,'Jurnal Piutang'!M:M,D117)-SUMIFS('Jurnal Piutang'!K:K,'Jurnal Piutang'!M:M,D117)+SUMIFS('Jurnal Kas'!J:J,'Jurnal Kas'!M:M,D117)-SUMIFS('Jurnal Kas'!K:K,'Jurnal Kas'!M:M,D117)</f>
        <v>0</v>
      </c>
    </row>
    <row r="118" spans="2:7" x14ac:dyDescent="0.25">
      <c r="B118" s="180">
        <v>111</v>
      </c>
      <c r="C118" s="502" t="s">
        <v>1076</v>
      </c>
      <c r="D118" s="534" t="s">
        <v>1320</v>
      </c>
      <c r="E118" s="534"/>
      <c r="F118" s="535"/>
      <c r="G118" s="536">
        <f>SUMIFS('Jurnal Piutang'!J:J,'Jurnal Piutang'!M:M,D118)-SUMIFS('Jurnal Piutang'!K:K,'Jurnal Piutang'!M:M,D118)+SUMIFS('Jurnal Kas'!J:J,'Jurnal Kas'!M:M,D118)-SUMIFS('Jurnal Kas'!K:K,'Jurnal Kas'!M:M,D118)</f>
        <v>0</v>
      </c>
    </row>
    <row r="119" spans="2:7" x14ac:dyDescent="0.25">
      <c r="B119" s="180">
        <v>112</v>
      </c>
      <c r="C119" s="502" t="s">
        <v>1077</v>
      </c>
      <c r="D119" s="534" t="s">
        <v>1321</v>
      </c>
      <c r="E119" s="534"/>
      <c r="F119" s="535"/>
      <c r="G119" s="536">
        <f>SUMIFS('Jurnal Piutang'!J:J,'Jurnal Piutang'!M:M,D119)-SUMIFS('Jurnal Piutang'!K:K,'Jurnal Piutang'!M:M,D119)+SUMIFS('Jurnal Kas'!J:J,'Jurnal Kas'!M:M,D119)-SUMIFS('Jurnal Kas'!K:K,'Jurnal Kas'!M:M,D119)</f>
        <v>0</v>
      </c>
    </row>
    <row r="120" spans="2:7" x14ac:dyDescent="0.25">
      <c r="B120" s="180">
        <v>113</v>
      </c>
      <c r="C120" s="502" t="s">
        <v>1078</v>
      </c>
      <c r="D120" s="534" t="s">
        <v>1322</v>
      </c>
      <c r="E120" s="534"/>
      <c r="F120" s="535"/>
      <c r="G120" s="536">
        <f>SUMIFS('Jurnal Piutang'!J:J,'Jurnal Piutang'!M:M,D120)-SUMIFS('Jurnal Piutang'!K:K,'Jurnal Piutang'!M:M,D120)+SUMIFS('Jurnal Kas'!J:J,'Jurnal Kas'!M:M,D120)-SUMIFS('Jurnal Kas'!K:K,'Jurnal Kas'!M:M,D120)</f>
        <v>0</v>
      </c>
    </row>
    <row r="121" spans="2:7" x14ac:dyDescent="0.25">
      <c r="B121" s="180">
        <v>114</v>
      </c>
      <c r="C121" s="502" t="s">
        <v>1079</v>
      </c>
      <c r="D121" s="534" t="s">
        <v>1323</v>
      </c>
      <c r="E121" s="534"/>
      <c r="F121" s="535"/>
      <c r="G121" s="536">
        <f>SUMIFS('Jurnal Piutang'!J:J,'Jurnal Piutang'!M:M,D121)-SUMIFS('Jurnal Piutang'!K:K,'Jurnal Piutang'!M:M,D121)+SUMIFS('Jurnal Kas'!J:J,'Jurnal Kas'!M:M,D121)-SUMIFS('Jurnal Kas'!K:K,'Jurnal Kas'!M:M,D121)</f>
        <v>0</v>
      </c>
    </row>
    <row r="122" spans="2:7" x14ac:dyDescent="0.25">
      <c r="B122" s="180">
        <v>115</v>
      </c>
      <c r="C122" s="502" t="s">
        <v>1080</v>
      </c>
      <c r="D122" s="534" t="s">
        <v>1324</v>
      </c>
      <c r="E122" s="534"/>
      <c r="F122" s="535"/>
      <c r="G122" s="536">
        <f>SUMIFS('Jurnal Piutang'!J:J,'Jurnal Piutang'!M:M,D122)-SUMIFS('Jurnal Piutang'!K:K,'Jurnal Piutang'!M:M,D122)+SUMIFS('Jurnal Kas'!J:J,'Jurnal Kas'!M:M,D122)-SUMIFS('Jurnal Kas'!K:K,'Jurnal Kas'!M:M,D122)</f>
        <v>0</v>
      </c>
    </row>
    <row r="123" spans="2:7" x14ac:dyDescent="0.25">
      <c r="B123" s="180">
        <v>116</v>
      </c>
      <c r="C123" s="502" t="s">
        <v>1081</v>
      </c>
      <c r="D123" s="534" t="s">
        <v>1325</v>
      </c>
      <c r="E123" s="534"/>
      <c r="F123" s="535"/>
      <c r="G123" s="536">
        <f>SUMIFS('Jurnal Piutang'!J:J,'Jurnal Piutang'!M:M,D123)-SUMIFS('Jurnal Piutang'!K:K,'Jurnal Piutang'!M:M,D123)+SUMIFS('Jurnal Kas'!J:J,'Jurnal Kas'!M:M,D123)-SUMIFS('Jurnal Kas'!K:K,'Jurnal Kas'!M:M,D123)</f>
        <v>0</v>
      </c>
    </row>
    <row r="124" spans="2:7" x14ac:dyDescent="0.25">
      <c r="B124" s="180">
        <v>117</v>
      </c>
      <c r="C124" s="502" t="s">
        <v>1082</v>
      </c>
      <c r="D124" s="534" t="s">
        <v>1326</v>
      </c>
      <c r="E124" s="534"/>
      <c r="F124" s="535"/>
      <c r="G124" s="536">
        <f>SUMIFS('Jurnal Piutang'!J:J,'Jurnal Piutang'!M:M,D124)-SUMIFS('Jurnal Piutang'!K:K,'Jurnal Piutang'!M:M,D124)+SUMIFS('Jurnal Kas'!J:J,'Jurnal Kas'!M:M,D124)-SUMIFS('Jurnal Kas'!K:K,'Jurnal Kas'!M:M,D124)</f>
        <v>0</v>
      </c>
    </row>
    <row r="125" spans="2:7" x14ac:dyDescent="0.25">
      <c r="B125" s="180">
        <v>118</v>
      </c>
      <c r="C125" s="502" t="s">
        <v>1083</v>
      </c>
      <c r="D125" s="534" t="s">
        <v>1327</v>
      </c>
      <c r="E125" s="534"/>
      <c r="F125" s="535"/>
      <c r="G125" s="536">
        <f>SUMIFS('Jurnal Piutang'!J:J,'Jurnal Piutang'!M:M,D125)-SUMIFS('Jurnal Piutang'!K:K,'Jurnal Piutang'!M:M,D125)+SUMIFS('Jurnal Kas'!J:J,'Jurnal Kas'!M:M,D125)-SUMIFS('Jurnal Kas'!K:K,'Jurnal Kas'!M:M,D125)</f>
        <v>0</v>
      </c>
    </row>
    <row r="126" spans="2:7" x14ac:dyDescent="0.25">
      <c r="B126" s="180">
        <v>119</v>
      </c>
      <c r="C126" s="502" t="s">
        <v>1084</v>
      </c>
      <c r="D126" s="534" t="s">
        <v>1328</v>
      </c>
      <c r="E126" s="534"/>
      <c r="F126" s="535"/>
      <c r="G126" s="536">
        <f>SUMIFS('Jurnal Piutang'!J:J,'Jurnal Piutang'!M:M,D126)-SUMIFS('Jurnal Piutang'!K:K,'Jurnal Piutang'!M:M,D126)+SUMIFS('Jurnal Kas'!J:J,'Jurnal Kas'!M:M,D126)-SUMIFS('Jurnal Kas'!K:K,'Jurnal Kas'!M:M,D126)</f>
        <v>0</v>
      </c>
    </row>
    <row r="127" spans="2:7" x14ac:dyDescent="0.25">
      <c r="B127" s="180">
        <v>120</v>
      </c>
      <c r="C127" s="502" t="s">
        <v>1085</v>
      </c>
      <c r="D127" s="534" t="s">
        <v>1329</v>
      </c>
      <c r="E127" s="534"/>
      <c r="F127" s="535"/>
      <c r="G127" s="536">
        <f>SUMIFS('Jurnal Piutang'!J:J,'Jurnal Piutang'!M:M,D127)-SUMIFS('Jurnal Piutang'!K:K,'Jurnal Piutang'!M:M,D127)+SUMIFS('Jurnal Kas'!J:J,'Jurnal Kas'!M:M,D127)-SUMIFS('Jurnal Kas'!K:K,'Jurnal Kas'!M:M,D127)</f>
        <v>0</v>
      </c>
    </row>
    <row r="128" spans="2:7" x14ac:dyDescent="0.25">
      <c r="B128" s="180">
        <v>121</v>
      </c>
      <c r="C128" s="502" t="s">
        <v>1086</v>
      </c>
      <c r="D128" s="534" t="s">
        <v>1330</v>
      </c>
      <c r="E128" s="534"/>
      <c r="F128" s="535"/>
      <c r="G128" s="536">
        <f>SUMIFS('Jurnal Piutang'!J:J,'Jurnal Piutang'!M:M,D128)-SUMIFS('Jurnal Piutang'!K:K,'Jurnal Piutang'!M:M,D128)+SUMIFS('Jurnal Kas'!J:J,'Jurnal Kas'!M:M,D128)-SUMIFS('Jurnal Kas'!K:K,'Jurnal Kas'!M:M,D128)</f>
        <v>0</v>
      </c>
    </row>
    <row r="129" spans="2:7" x14ac:dyDescent="0.25">
      <c r="B129" s="180">
        <v>122</v>
      </c>
      <c r="C129" s="502" t="s">
        <v>1087</v>
      </c>
      <c r="D129" s="534" t="s">
        <v>1331</v>
      </c>
      <c r="E129" s="534"/>
      <c r="F129" s="535"/>
      <c r="G129" s="536">
        <f>SUMIFS('Jurnal Piutang'!J:J,'Jurnal Piutang'!M:M,D129)-SUMIFS('Jurnal Piutang'!K:K,'Jurnal Piutang'!M:M,D129)+SUMIFS('Jurnal Kas'!J:J,'Jurnal Kas'!M:M,D129)-SUMIFS('Jurnal Kas'!K:K,'Jurnal Kas'!M:M,D129)</f>
        <v>0</v>
      </c>
    </row>
    <row r="130" spans="2:7" x14ac:dyDescent="0.25">
      <c r="B130" s="180">
        <v>123</v>
      </c>
      <c r="C130" s="502" t="s">
        <v>1088</v>
      </c>
      <c r="D130" s="534" t="s">
        <v>1332</v>
      </c>
      <c r="E130" s="534"/>
      <c r="F130" s="535"/>
      <c r="G130" s="536">
        <f>SUMIFS('Jurnal Piutang'!J:J,'Jurnal Piutang'!M:M,D130)-SUMIFS('Jurnal Piutang'!K:K,'Jurnal Piutang'!M:M,D130)+SUMIFS('Jurnal Kas'!J:J,'Jurnal Kas'!M:M,D130)-SUMIFS('Jurnal Kas'!K:K,'Jurnal Kas'!M:M,D130)</f>
        <v>0</v>
      </c>
    </row>
    <row r="131" spans="2:7" x14ac:dyDescent="0.25">
      <c r="B131" s="180">
        <v>124</v>
      </c>
      <c r="C131" s="502" t="s">
        <v>1089</v>
      </c>
      <c r="D131" s="534" t="s">
        <v>1333</v>
      </c>
      <c r="E131" s="534"/>
      <c r="F131" s="535"/>
      <c r="G131" s="536">
        <f>SUMIFS('Jurnal Piutang'!J:J,'Jurnal Piutang'!M:M,D131)-SUMIFS('Jurnal Piutang'!K:K,'Jurnal Piutang'!M:M,D131)+SUMIFS('Jurnal Kas'!J:J,'Jurnal Kas'!M:M,D131)-SUMIFS('Jurnal Kas'!K:K,'Jurnal Kas'!M:M,D131)</f>
        <v>0</v>
      </c>
    </row>
    <row r="132" spans="2:7" x14ac:dyDescent="0.25">
      <c r="B132" s="180">
        <v>125</v>
      </c>
      <c r="C132" s="502" t="s">
        <v>1090</v>
      </c>
      <c r="D132" s="534" t="s">
        <v>1334</v>
      </c>
      <c r="E132" s="534"/>
      <c r="F132" s="535"/>
      <c r="G132" s="536">
        <f>SUMIFS('Jurnal Piutang'!J:J,'Jurnal Piutang'!M:M,D132)-SUMIFS('Jurnal Piutang'!K:K,'Jurnal Piutang'!M:M,D132)+SUMIFS('Jurnal Kas'!J:J,'Jurnal Kas'!M:M,D132)-SUMIFS('Jurnal Kas'!K:K,'Jurnal Kas'!M:M,D132)</f>
        <v>0</v>
      </c>
    </row>
    <row r="133" spans="2:7" x14ac:dyDescent="0.25">
      <c r="B133" s="180">
        <v>126</v>
      </c>
      <c r="C133" s="502" t="s">
        <v>1091</v>
      </c>
      <c r="D133" s="534" t="s">
        <v>1335</v>
      </c>
      <c r="E133" s="534"/>
      <c r="F133" s="535"/>
      <c r="G133" s="536">
        <f>SUMIFS('Jurnal Piutang'!J:J,'Jurnal Piutang'!M:M,D133)-SUMIFS('Jurnal Piutang'!K:K,'Jurnal Piutang'!M:M,D133)+SUMIFS('Jurnal Kas'!J:J,'Jurnal Kas'!M:M,D133)-SUMIFS('Jurnal Kas'!K:K,'Jurnal Kas'!M:M,D133)</f>
        <v>0</v>
      </c>
    </row>
    <row r="134" spans="2:7" x14ac:dyDescent="0.25">
      <c r="B134" s="180">
        <v>127</v>
      </c>
      <c r="C134" s="502" t="s">
        <v>1092</v>
      </c>
      <c r="D134" s="534" t="s">
        <v>1336</v>
      </c>
      <c r="E134" s="534"/>
      <c r="F134" s="535"/>
      <c r="G134" s="536">
        <f>SUMIFS('Jurnal Piutang'!J:J,'Jurnal Piutang'!M:M,D134)-SUMIFS('Jurnal Piutang'!K:K,'Jurnal Piutang'!M:M,D134)+SUMIFS('Jurnal Kas'!J:J,'Jurnal Kas'!M:M,D134)-SUMIFS('Jurnal Kas'!K:K,'Jurnal Kas'!M:M,D134)</f>
        <v>0</v>
      </c>
    </row>
    <row r="135" spans="2:7" x14ac:dyDescent="0.25">
      <c r="B135" s="180">
        <v>128</v>
      </c>
      <c r="C135" s="502" t="s">
        <v>1093</v>
      </c>
      <c r="D135" s="534" t="s">
        <v>1337</v>
      </c>
      <c r="E135" s="534"/>
      <c r="F135" s="535"/>
      <c r="G135" s="536">
        <f>SUMIFS('Jurnal Piutang'!J:J,'Jurnal Piutang'!M:M,D135)-SUMIFS('Jurnal Piutang'!K:K,'Jurnal Piutang'!M:M,D135)+SUMIFS('Jurnal Kas'!J:J,'Jurnal Kas'!M:M,D135)-SUMIFS('Jurnal Kas'!K:K,'Jurnal Kas'!M:M,D135)</f>
        <v>0</v>
      </c>
    </row>
    <row r="136" spans="2:7" x14ac:dyDescent="0.25">
      <c r="B136" s="180">
        <v>129</v>
      </c>
      <c r="C136" s="502" t="s">
        <v>1094</v>
      </c>
      <c r="D136" s="534" t="s">
        <v>1338</v>
      </c>
      <c r="E136" s="534"/>
      <c r="F136" s="535"/>
      <c r="G136" s="536">
        <f>SUMIFS('Jurnal Piutang'!J:J,'Jurnal Piutang'!M:M,D136)-SUMIFS('Jurnal Piutang'!K:K,'Jurnal Piutang'!M:M,D136)+SUMIFS('Jurnal Kas'!J:J,'Jurnal Kas'!M:M,D136)-SUMIFS('Jurnal Kas'!K:K,'Jurnal Kas'!M:M,D136)</f>
        <v>0</v>
      </c>
    </row>
    <row r="137" spans="2:7" x14ac:dyDescent="0.25">
      <c r="B137" s="180">
        <v>130</v>
      </c>
      <c r="C137" s="502" t="s">
        <v>1095</v>
      </c>
      <c r="D137" s="534" t="s">
        <v>1339</v>
      </c>
      <c r="E137" s="534"/>
      <c r="F137" s="535"/>
      <c r="G137" s="536">
        <f>SUMIFS('Jurnal Piutang'!J:J,'Jurnal Piutang'!M:M,D137)-SUMIFS('Jurnal Piutang'!K:K,'Jurnal Piutang'!M:M,D137)+SUMIFS('Jurnal Kas'!J:J,'Jurnal Kas'!M:M,D137)-SUMIFS('Jurnal Kas'!K:K,'Jurnal Kas'!M:M,D137)</f>
        <v>0</v>
      </c>
    </row>
    <row r="138" spans="2:7" x14ac:dyDescent="0.25">
      <c r="B138" s="180">
        <v>131</v>
      </c>
      <c r="C138" s="502" t="s">
        <v>1096</v>
      </c>
      <c r="D138" s="534" t="s">
        <v>1340</v>
      </c>
      <c r="E138" s="534"/>
      <c r="F138" s="535"/>
      <c r="G138" s="536">
        <f>SUMIFS('Jurnal Piutang'!J:J,'Jurnal Piutang'!M:M,D138)-SUMIFS('Jurnal Piutang'!K:K,'Jurnal Piutang'!M:M,D138)+SUMIFS('Jurnal Kas'!J:J,'Jurnal Kas'!M:M,D138)-SUMIFS('Jurnal Kas'!K:K,'Jurnal Kas'!M:M,D138)</f>
        <v>0</v>
      </c>
    </row>
    <row r="139" spans="2:7" x14ac:dyDescent="0.25">
      <c r="B139" s="180">
        <v>132</v>
      </c>
      <c r="C139" s="502" t="s">
        <v>1097</v>
      </c>
      <c r="D139" s="534" t="s">
        <v>1341</v>
      </c>
      <c r="E139" s="534"/>
      <c r="F139" s="535"/>
      <c r="G139" s="536">
        <f>SUMIFS('Jurnal Piutang'!J:J,'Jurnal Piutang'!M:M,D139)-SUMIFS('Jurnal Piutang'!K:K,'Jurnal Piutang'!M:M,D139)+SUMIFS('Jurnal Kas'!J:J,'Jurnal Kas'!M:M,D139)-SUMIFS('Jurnal Kas'!K:K,'Jurnal Kas'!M:M,D139)</f>
        <v>0</v>
      </c>
    </row>
    <row r="140" spans="2:7" x14ac:dyDescent="0.25">
      <c r="B140" s="180">
        <v>133</v>
      </c>
      <c r="C140" s="502" t="s">
        <v>1098</v>
      </c>
      <c r="D140" s="534" t="s">
        <v>1342</v>
      </c>
      <c r="E140" s="534"/>
      <c r="F140" s="535"/>
      <c r="G140" s="536">
        <f>SUMIFS('Jurnal Piutang'!J:J,'Jurnal Piutang'!M:M,D140)-SUMIFS('Jurnal Piutang'!K:K,'Jurnal Piutang'!M:M,D140)+SUMIFS('Jurnal Kas'!J:J,'Jurnal Kas'!M:M,D140)-SUMIFS('Jurnal Kas'!K:K,'Jurnal Kas'!M:M,D140)</f>
        <v>0</v>
      </c>
    </row>
    <row r="141" spans="2:7" x14ac:dyDescent="0.25">
      <c r="B141" s="180">
        <v>134</v>
      </c>
      <c r="C141" s="502" t="s">
        <v>1099</v>
      </c>
      <c r="D141" s="534" t="s">
        <v>1343</v>
      </c>
      <c r="E141" s="534"/>
      <c r="F141" s="535"/>
      <c r="G141" s="536">
        <f>SUMIFS('Jurnal Piutang'!J:J,'Jurnal Piutang'!M:M,D141)-SUMIFS('Jurnal Piutang'!K:K,'Jurnal Piutang'!M:M,D141)+SUMIFS('Jurnal Kas'!J:J,'Jurnal Kas'!M:M,D141)-SUMIFS('Jurnal Kas'!K:K,'Jurnal Kas'!M:M,D141)</f>
        <v>0</v>
      </c>
    </row>
    <row r="142" spans="2:7" x14ac:dyDescent="0.25">
      <c r="B142" s="180">
        <v>135</v>
      </c>
      <c r="C142" s="502" t="s">
        <v>1100</v>
      </c>
      <c r="D142" s="534" t="s">
        <v>1344</v>
      </c>
      <c r="E142" s="534"/>
      <c r="F142" s="535"/>
      <c r="G142" s="536">
        <f>SUMIFS('Jurnal Piutang'!J:J,'Jurnal Piutang'!M:M,D142)-SUMIFS('Jurnal Piutang'!K:K,'Jurnal Piutang'!M:M,D142)+SUMIFS('Jurnal Kas'!J:J,'Jurnal Kas'!M:M,D142)-SUMIFS('Jurnal Kas'!K:K,'Jurnal Kas'!M:M,D142)</f>
        <v>0</v>
      </c>
    </row>
    <row r="143" spans="2:7" x14ac:dyDescent="0.25">
      <c r="B143" s="180">
        <v>136</v>
      </c>
      <c r="C143" s="502" t="s">
        <v>1101</v>
      </c>
      <c r="D143" s="534" t="s">
        <v>1345</v>
      </c>
      <c r="E143" s="534"/>
      <c r="F143" s="535"/>
      <c r="G143" s="536">
        <f>SUMIFS('Jurnal Piutang'!J:J,'Jurnal Piutang'!M:M,D143)-SUMIFS('Jurnal Piutang'!K:K,'Jurnal Piutang'!M:M,D143)+SUMIFS('Jurnal Kas'!J:J,'Jurnal Kas'!M:M,D143)-SUMIFS('Jurnal Kas'!K:K,'Jurnal Kas'!M:M,D143)</f>
        <v>0</v>
      </c>
    </row>
    <row r="144" spans="2:7" x14ac:dyDescent="0.25">
      <c r="B144" s="180">
        <v>137</v>
      </c>
      <c r="C144" s="502" t="s">
        <v>1102</v>
      </c>
      <c r="D144" s="534" t="s">
        <v>1346</v>
      </c>
      <c r="E144" s="534"/>
      <c r="F144" s="535"/>
      <c r="G144" s="536">
        <f>SUMIFS('Jurnal Piutang'!J:J,'Jurnal Piutang'!M:M,D144)-SUMIFS('Jurnal Piutang'!K:K,'Jurnal Piutang'!M:M,D144)+SUMIFS('Jurnal Kas'!J:J,'Jurnal Kas'!M:M,D144)-SUMIFS('Jurnal Kas'!K:K,'Jurnal Kas'!M:M,D144)</f>
        <v>0</v>
      </c>
    </row>
    <row r="145" spans="2:7" x14ac:dyDescent="0.25">
      <c r="B145" s="180">
        <v>138</v>
      </c>
      <c r="C145" s="502" t="s">
        <v>1103</v>
      </c>
      <c r="D145" s="534" t="s">
        <v>1347</v>
      </c>
      <c r="E145" s="534"/>
      <c r="F145" s="535"/>
      <c r="G145" s="536">
        <f>SUMIFS('Jurnal Piutang'!J:J,'Jurnal Piutang'!M:M,D145)-SUMIFS('Jurnal Piutang'!K:K,'Jurnal Piutang'!M:M,D145)+SUMIFS('Jurnal Kas'!J:J,'Jurnal Kas'!M:M,D145)-SUMIFS('Jurnal Kas'!K:K,'Jurnal Kas'!M:M,D145)</f>
        <v>0</v>
      </c>
    </row>
    <row r="146" spans="2:7" x14ac:dyDescent="0.25">
      <c r="B146" s="180">
        <v>139</v>
      </c>
      <c r="C146" s="502" t="s">
        <v>1104</v>
      </c>
      <c r="D146" s="534" t="s">
        <v>1348</v>
      </c>
      <c r="E146" s="534"/>
      <c r="F146" s="535"/>
      <c r="G146" s="536">
        <f>SUMIFS('Jurnal Piutang'!J:J,'Jurnal Piutang'!M:M,D146)-SUMIFS('Jurnal Piutang'!K:K,'Jurnal Piutang'!M:M,D146)+SUMIFS('Jurnal Kas'!J:J,'Jurnal Kas'!M:M,D146)-SUMIFS('Jurnal Kas'!K:K,'Jurnal Kas'!M:M,D146)</f>
        <v>0</v>
      </c>
    </row>
    <row r="147" spans="2:7" x14ac:dyDescent="0.25">
      <c r="B147" s="180">
        <v>140</v>
      </c>
      <c r="C147" s="502" t="s">
        <v>1105</v>
      </c>
      <c r="D147" s="534" t="s">
        <v>1349</v>
      </c>
      <c r="E147" s="534"/>
      <c r="F147" s="535"/>
      <c r="G147" s="536">
        <f>SUMIFS('Jurnal Piutang'!J:J,'Jurnal Piutang'!M:M,D147)-SUMIFS('Jurnal Piutang'!K:K,'Jurnal Piutang'!M:M,D147)+SUMIFS('Jurnal Kas'!J:J,'Jurnal Kas'!M:M,D147)-SUMIFS('Jurnal Kas'!K:K,'Jurnal Kas'!M:M,D147)</f>
        <v>0</v>
      </c>
    </row>
    <row r="148" spans="2:7" x14ac:dyDescent="0.25">
      <c r="B148" s="180">
        <v>141</v>
      </c>
      <c r="C148" s="502" t="s">
        <v>1106</v>
      </c>
      <c r="D148" s="534" t="s">
        <v>1350</v>
      </c>
      <c r="E148" s="534"/>
      <c r="F148" s="535"/>
      <c r="G148" s="536">
        <f>SUMIFS('Jurnal Piutang'!J:J,'Jurnal Piutang'!M:M,D148)-SUMIFS('Jurnal Piutang'!K:K,'Jurnal Piutang'!M:M,D148)+SUMIFS('Jurnal Kas'!J:J,'Jurnal Kas'!M:M,D148)-SUMIFS('Jurnal Kas'!K:K,'Jurnal Kas'!M:M,D148)</f>
        <v>0</v>
      </c>
    </row>
    <row r="149" spans="2:7" x14ac:dyDescent="0.25">
      <c r="B149" s="180">
        <v>142</v>
      </c>
      <c r="C149" s="502" t="s">
        <v>1107</v>
      </c>
      <c r="D149" s="534" t="s">
        <v>1351</v>
      </c>
      <c r="E149" s="534"/>
      <c r="F149" s="535"/>
      <c r="G149" s="536">
        <f>SUMIFS('Jurnal Piutang'!J:J,'Jurnal Piutang'!M:M,D149)-SUMIFS('Jurnal Piutang'!K:K,'Jurnal Piutang'!M:M,D149)+SUMIFS('Jurnal Kas'!J:J,'Jurnal Kas'!M:M,D149)-SUMIFS('Jurnal Kas'!K:K,'Jurnal Kas'!M:M,D149)</f>
        <v>0</v>
      </c>
    </row>
    <row r="150" spans="2:7" x14ac:dyDescent="0.25">
      <c r="B150" s="180">
        <v>143</v>
      </c>
      <c r="C150" s="502" t="s">
        <v>1108</v>
      </c>
      <c r="D150" s="534" t="s">
        <v>1352</v>
      </c>
      <c r="E150" s="534"/>
      <c r="F150" s="535"/>
      <c r="G150" s="536">
        <f>SUMIFS('Jurnal Piutang'!J:J,'Jurnal Piutang'!M:M,D150)-SUMIFS('Jurnal Piutang'!K:K,'Jurnal Piutang'!M:M,D150)+SUMIFS('Jurnal Kas'!J:J,'Jurnal Kas'!M:M,D150)-SUMIFS('Jurnal Kas'!K:K,'Jurnal Kas'!M:M,D150)</f>
        <v>0</v>
      </c>
    </row>
    <row r="151" spans="2:7" x14ac:dyDescent="0.25">
      <c r="B151" s="180">
        <v>144</v>
      </c>
      <c r="C151" s="502" t="s">
        <v>1109</v>
      </c>
      <c r="D151" s="534" t="s">
        <v>1353</v>
      </c>
      <c r="E151" s="534"/>
      <c r="F151" s="535"/>
      <c r="G151" s="536">
        <f>SUMIFS('Jurnal Piutang'!J:J,'Jurnal Piutang'!M:M,D151)-SUMIFS('Jurnal Piutang'!K:K,'Jurnal Piutang'!M:M,D151)+SUMIFS('Jurnal Kas'!J:J,'Jurnal Kas'!M:M,D151)-SUMIFS('Jurnal Kas'!K:K,'Jurnal Kas'!M:M,D151)</f>
        <v>0</v>
      </c>
    </row>
    <row r="152" spans="2:7" x14ac:dyDescent="0.25">
      <c r="B152" s="180">
        <v>145</v>
      </c>
      <c r="C152" s="502" t="s">
        <v>1110</v>
      </c>
      <c r="D152" s="534" t="s">
        <v>1354</v>
      </c>
      <c r="E152" s="534"/>
      <c r="F152" s="535"/>
      <c r="G152" s="536">
        <f>SUMIFS('Jurnal Piutang'!J:J,'Jurnal Piutang'!M:M,D152)-SUMIFS('Jurnal Piutang'!K:K,'Jurnal Piutang'!M:M,D152)+SUMIFS('Jurnal Kas'!J:J,'Jurnal Kas'!M:M,D152)-SUMIFS('Jurnal Kas'!K:K,'Jurnal Kas'!M:M,D152)</f>
        <v>0</v>
      </c>
    </row>
    <row r="153" spans="2:7" x14ac:dyDescent="0.25">
      <c r="B153" s="180">
        <v>146</v>
      </c>
      <c r="C153" s="502" t="s">
        <v>1111</v>
      </c>
      <c r="D153" s="534" t="s">
        <v>1355</v>
      </c>
      <c r="E153" s="534"/>
      <c r="F153" s="535"/>
      <c r="G153" s="536">
        <f>SUMIFS('Jurnal Piutang'!J:J,'Jurnal Piutang'!M:M,D153)-SUMIFS('Jurnal Piutang'!K:K,'Jurnal Piutang'!M:M,D153)+SUMIFS('Jurnal Kas'!J:J,'Jurnal Kas'!M:M,D153)-SUMIFS('Jurnal Kas'!K:K,'Jurnal Kas'!M:M,D153)</f>
        <v>0</v>
      </c>
    </row>
    <row r="154" spans="2:7" x14ac:dyDescent="0.25">
      <c r="B154" s="180">
        <v>147</v>
      </c>
      <c r="C154" s="502" t="s">
        <v>1112</v>
      </c>
      <c r="D154" s="534" t="s">
        <v>1356</v>
      </c>
      <c r="E154" s="534"/>
      <c r="F154" s="535"/>
      <c r="G154" s="536">
        <f>SUMIFS('Jurnal Piutang'!J:J,'Jurnal Piutang'!M:M,D154)-SUMIFS('Jurnal Piutang'!K:K,'Jurnal Piutang'!M:M,D154)+SUMIFS('Jurnal Kas'!J:J,'Jurnal Kas'!M:M,D154)-SUMIFS('Jurnal Kas'!K:K,'Jurnal Kas'!M:M,D154)</f>
        <v>0</v>
      </c>
    </row>
    <row r="155" spans="2:7" x14ac:dyDescent="0.25">
      <c r="B155" s="180">
        <v>148</v>
      </c>
      <c r="C155" s="502" t="s">
        <v>1113</v>
      </c>
      <c r="D155" s="534" t="s">
        <v>1357</v>
      </c>
      <c r="E155" s="534"/>
      <c r="F155" s="535"/>
      <c r="G155" s="536">
        <f>SUMIFS('Jurnal Piutang'!J:J,'Jurnal Piutang'!M:M,D155)-SUMIFS('Jurnal Piutang'!K:K,'Jurnal Piutang'!M:M,D155)+SUMIFS('Jurnal Kas'!J:J,'Jurnal Kas'!M:M,D155)-SUMIFS('Jurnal Kas'!K:K,'Jurnal Kas'!M:M,D155)</f>
        <v>0</v>
      </c>
    </row>
    <row r="156" spans="2:7" x14ac:dyDescent="0.25">
      <c r="B156" s="180">
        <v>149</v>
      </c>
      <c r="C156" s="502" t="s">
        <v>1114</v>
      </c>
      <c r="D156" s="534" t="s">
        <v>1358</v>
      </c>
      <c r="E156" s="534"/>
      <c r="F156" s="535"/>
      <c r="G156" s="536">
        <f>SUMIFS('Jurnal Piutang'!J:J,'Jurnal Piutang'!M:M,D156)-SUMIFS('Jurnal Piutang'!K:K,'Jurnal Piutang'!M:M,D156)+SUMIFS('Jurnal Kas'!J:J,'Jurnal Kas'!M:M,D156)-SUMIFS('Jurnal Kas'!K:K,'Jurnal Kas'!M:M,D156)</f>
        <v>0</v>
      </c>
    </row>
    <row r="157" spans="2:7" x14ac:dyDescent="0.25">
      <c r="B157" s="180">
        <v>150</v>
      </c>
      <c r="C157" s="502" t="s">
        <v>1115</v>
      </c>
      <c r="D157" s="534" t="s">
        <v>1359</v>
      </c>
      <c r="E157" s="534"/>
      <c r="F157" s="535"/>
      <c r="G157" s="536">
        <f>SUMIFS('Jurnal Piutang'!J:J,'Jurnal Piutang'!M:M,D157)-SUMIFS('Jurnal Piutang'!K:K,'Jurnal Piutang'!M:M,D157)+SUMIFS('Jurnal Kas'!J:J,'Jurnal Kas'!M:M,D157)-SUMIFS('Jurnal Kas'!K:K,'Jurnal Kas'!M:M,D157)</f>
        <v>0</v>
      </c>
    </row>
    <row r="158" spans="2:7" x14ac:dyDescent="0.25">
      <c r="B158" s="180">
        <v>151</v>
      </c>
      <c r="C158" s="502" t="s">
        <v>1116</v>
      </c>
      <c r="D158" s="534" t="s">
        <v>1360</v>
      </c>
      <c r="E158" s="534"/>
      <c r="F158" s="535"/>
      <c r="G158" s="536">
        <f>SUMIFS('Jurnal Piutang'!J:J,'Jurnal Piutang'!M:M,D158)-SUMIFS('Jurnal Piutang'!K:K,'Jurnal Piutang'!M:M,D158)+SUMIFS('Jurnal Kas'!J:J,'Jurnal Kas'!M:M,D158)-SUMIFS('Jurnal Kas'!K:K,'Jurnal Kas'!M:M,D158)</f>
        <v>0</v>
      </c>
    </row>
    <row r="159" spans="2:7" x14ac:dyDescent="0.25">
      <c r="B159" s="180">
        <v>152</v>
      </c>
      <c r="C159" s="502" t="s">
        <v>1117</v>
      </c>
      <c r="D159" s="534" t="s">
        <v>1361</v>
      </c>
      <c r="E159" s="534"/>
      <c r="F159" s="535"/>
      <c r="G159" s="536">
        <f>SUMIFS('Jurnal Piutang'!J:J,'Jurnal Piutang'!M:M,D159)-SUMIFS('Jurnal Piutang'!K:K,'Jurnal Piutang'!M:M,D159)+SUMIFS('Jurnal Kas'!J:J,'Jurnal Kas'!M:M,D159)-SUMIFS('Jurnal Kas'!K:K,'Jurnal Kas'!M:M,D159)</f>
        <v>0</v>
      </c>
    </row>
    <row r="160" spans="2:7" x14ac:dyDescent="0.25">
      <c r="B160" s="180">
        <v>153</v>
      </c>
      <c r="C160" s="502" t="s">
        <v>1118</v>
      </c>
      <c r="D160" s="534" t="s">
        <v>1362</v>
      </c>
      <c r="E160" s="534"/>
      <c r="F160" s="535"/>
      <c r="G160" s="536">
        <f>SUMIFS('Jurnal Piutang'!J:J,'Jurnal Piutang'!M:M,D160)-SUMIFS('Jurnal Piutang'!K:K,'Jurnal Piutang'!M:M,D160)+SUMIFS('Jurnal Kas'!J:J,'Jurnal Kas'!M:M,D160)-SUMIFS('Jurnal Kas'!K:K,'Jurnal Kas'!M:M,D160)</f>
        <v>0</v>
      </c>
    </row>
    <row r="161" spans="2:7" x14ac:dyDescent="0.25">
      <c r="B161" s="180">
        <v>154</v>
      </c>
      <c r="C161" s="502" t="s">
        <v>1119</v>
      </c>
      <c r="D161" s="534" t="s">
        <v>1363</v>
      </c>
      <c r="E161" s="534"/>
      <c r="F161" s="535"/>
      <c r="G161" s="536">
        <f>SUMIFS('Jurnal Piutang'!J:J,'Jurnal Piutang'!M:M,D161)-SUMIFS('Jurnal Piutang'!K:K,'Jurnal Piutang'!M:M,D161)+SUMIFS('Jurnal Kas'!J:J,'Jurnal Kas'!M:M,D161)-SUMIFS('Jurnal Kas'!K:K,'Jurnal Kas'!M:M,D161)</f>
        <v>0</v>
      </c>
    </row>
    <row r="162" spans="2:7" x14ac:dyDescent="0.25">
      <c r="B162" s="180">
        <v>155</v>
      </c>
      <c r="C162" s="502" t="s">
        <v>1120</v>
      </c>
      <c r="D162" s="534" t="s">
        <v>1364</v>
      </c>
      <c r="E162" s="534"/>
      <c r="F162" s="535"/>
      <c r="G162" s="536">
        <f>SUMIFS('Jurnal Piutang'!J:J,'Jurnal Piutang'!M:M,D162)-SUMIFS('Jurnal Piutang'!K:K,'Jurnal Piutang'!M:M,D162)+SUMIFS('Jurnal Kas'!J:J,'Jurnal Kas'!M:M,D162)-SUMIFS('Jurnal Kas'!K:K,'Jurnal Kas'!M:M,D162)</f>
        <v>0</v>
      </c>
    </row>
    <row r="163" spans="2:7" x14ac:dyDescent="0.25">
      <c r="B163" s="180">
        <v>156</v>
      </c>
      <c r="C163" s="502" t="s">
        <v>1121</v>
      </c>
      <c r="D163" s="534" t="s">
        <v>1365</v>
      </c>
      <c r="E163" s="534"/>
      <c r="F163" s="535"/>
      <c r="G163" s="536">
        <f>SUMIFS('Jurnal Piutang'!J:J,'Jurnal Piutang'!M:M,D163)-SUMIFS('Jurnal Piutang'!K:K,'Jurnal Piutang'!M:M,D163)+SUMIFS('Jurnal Kas'!J:J,'Jurnal Kas'!M:M,D163)-SUMIFS('Jurnal Kas'!K:K,'Jurnal Kas'!M:M,D163)</f>
        <v>0</v>
      </c>
    </row>
    <row r="164" spans="2:7" x14ac:dyDescent="0.25">
      <c r="B164" s="180">
        <v>157</v>
      </c>
      <c r="C164" s="502" t="s">
        <v>1122</v>
      </c>
      <c r="D164" s="534" t="s">
        <v>1366</v>
      </c>
      <c r="E164" s="534"/>
      <c r="F164" s="535"/>
      <c r="G164" s="536">
        <f>SUMIFS('Jurnal Piutang'!J:J,'Jurnal Piutang'!M:M,D164)-SUMIFS('Jurnal Piutang'!K:K,'Jurnal Piutang'!M:M,D164)+SUMIFS('Jurnal Kas'!J:J,'Jurnal Kas'!M:M,D164)-SUMIFS('Jurnal Kas'!K:K,'Jurnal Kas'!M:M,D164)</f>
        <v>0</v>
      </c>
    </row>
    <row r="165" spans="2:7" x14ac:dyDescent="0.25">
      <c r="B165" s="180">
        <v>158</v>
      </c>
      <c r="C165" s="502" t="s">
        <v>1123</v>
      </c>
      <c r="D165" s="534" t="s">
        <v>1367</v>
      </c>
      <c r="E165" s="534"/>
      <c r="F165" s="535"/>
      <c r="G165" s="536">
        <f>SUMIFS('Jurnal Piutang'!J:J,'Jurnal Piutang'!M:M,D165)-SUMIFS('Jurnal Piutang'!K:K,'Jurnal Piutang'!M:M,D165)+SUMIFS('Jurnal Kas'!J:J,'Jurnal Kas'!M:M,D165)-SUMIFS('Jurnal Kas'!K:K,'Jurnal Kas'!M:M,D165)</f>
        <v>0</v>
      </c>
    </row>
    <row r="166" spans="2:7" x14ac:dyDescent="0.25">
      <c r="B166" s="180">
        <v>159</v>
      </c>
      <c r="C166" s="502" t="s">
        <v>1124</v>
      </c>
      <c r="D166" s="534" t="s">
        <v>1368</v>
      </c>
      <c r="E166" s="534"/>
      <c r="F166" s="535"/>
      <c r="G166" s="536">
        <f>SUMIFS('Jurnal Piutang'!J:J,'Jurnal Piutang'!M:M,D166)-SUMIFS('Jurnal Piutang'!K:K,'Jurnal Piutang'!M:M,D166)+SUMIFS('Jurnal Kas'!J:J,'Jurnal Kas'!M:M,D166)-SUMIFS('Jurnal Kas'!K:K,'Jurnal Kas'!M:M,D166)</f>
        <v>0</v>
      </c>
    </row>
    <row r="167" spans="2:7" x14ac:dyDescent="0.25">
      <c r="B167" s="180">
        <v>160</v>
      </c>
      <c r="C167" s="502" t="s">
        <v>1125</v>
      </c>
      <c r="D167" s="534" t="s">
        <v>1369</v>
      </c>
      <c r="E167" s="534"/>
      <c r="F167" s="535"/>
      <c r="G167" s="536">
        <f>SUMIFS('Jurnal Piutang'!J:J,'Jurnal Piutang'!M:M,D167)-SUMIFS('Jurnal Piutang'!K:K,'Jurnal Piutang'!M:M,D167)+SUMIFS('Jurnal Kas'!J:J,'Jurnal Kas'!M:M,D167)-SUMIFS('Jurnal Kas'!K:K,'Jurnal Kas'!M:M,D167)</f>
        <v>0</v>
      </c>
    </row>
    <row r="168" spans="2:7" x14ac:dyDescent="0.25">
      <c r="B168" s="180">
        <v>161</v>
      </c>
      <c r="C168" s="502" t="s">
        <v>1126</v>
      </c>
      <c r="D168" s="534" t="s">
        <v>1370</v>
      </c>
      <c r="E168" s="534"/>
      <c r="F168" s="535"/>
      <c r="G168" s="536">
        <f>SUMIFS('Jurnal Piutang'!J:J,'Jurnal Piutang'!M:M,D168)-SUMIFS('Jurnal Piutang'!K:K,'Jurnal Piutang'!M:M,D168)+SUMIFS('Jurnal Kas'!J:J,'Jurnal Kas'!M:M,D168)-SUMIFS('Jurnal Kas'!K:K,'Jurnal Kas'!M:M,D168)</f>
        <v>0</v>
      </c>
    </row>
    <row r="169" spans="2:7" x14ac:dyDescent="0.25">
      <c r="B169" s="180">
        <v>162</v>
      </c>
      <c r="C169" s="502" t="s">
        <v>1127</v>
      </c>
      <c r="D169" s="534" t="s">
        <v>1371</v>
      </c>
      <c r="E169" s="534"/>
      <c r="F169" s="535"/>
      <c r="G169" s="536">
        <f>SUMIFS('Jurnal Piutang'!J:J,'Jurnal Piutang'!M:M,D169)-SUMIFS('Jurnal Piutang'!K:K,'Jurnal Piutang'!M:M,D169)+SUMIFS('Jurnal Kas'!J:J,'Jurnal Kas'!M:M,D169)-SUMIFS('Jurnal Kas'!K:K,'Jurnal Kas'!M:M,D169)</f>
        <v>0</v>
      </c>
    </row>
    <row r="170" spans="2:7" x14ac:dyDescent="0.25">
      <c r="B170" s="180">
        <v>163</v>
      </c>
      <c r="C170" s="502" t="s">
        <v>1128</v>
      </c>
      <c r="D170" s="534" t="s">
        <v>1372</v>
      </c>
      <c r="E170" s="534"/>
      <c r="F170" s="535"/>
      <c r="G170" s="536">
        <f>SUMIFS('Jurnal Piutang'!J:J,'Jurnal Piutang'!M:M,D170)-SUMIFS('Jurnal Piutang'!K:K,'Jurnal Piutang'!M:M,D170)+SUMIFS('Jurnal Kas'!J:J,'Jurnal Kas'!M:M,D170)-SUMIFS('Jurnal Kas'!K:K,'Jurnal Kas'!M:M,D170)</f>
        <v>0</v>
      </c>
    </row>
    <row r="171" spans="2:7" x14ac:dyDescent="0.25">
      <c r="B171" s="180">
        <v>164</v>
      </c>
      <c r="C171" s="502" t="s">
        <v>1129</v>
      </c>
      <c r="D171" s="534" t="s">
        <v>1373</v>
      </c>
      <c r="E171" s="534"/>
      <c r="F171" s="535"/>
      <c r="G171" s="536">
        <f>SUMIFS('Jurnal Piutang'!J:J,'Jurnal Piutang'!M:M,D171)-SUMIFS('Jurnal Piutang'!K:K,'Jurnal Piutang'!M:M,D171)+SUMIFS('Jurnal Kas'!J:J,'Jurnal Kas'!M:M,D171)-SUMIFS('Jurnal Kas'!K:K,'Jurnal Kas'!M:M,D171)</f>
        <v>0</v>
      </c>
    </row>
    <row r="172" spans="2:7" x14ac:dyDescent="0.25">
      <c r="B172" s="180">
        <v>165</v>
      </c>
      <c r="C172" s="502" t="s">
        <v>1130</v>
      </c>
      <c r="D172" s="534" t="s">
        <v>1374</v>
      </c>
      <c r="E172" s="534"/>
      <c r="F172" s="535"/>
      <c r="G172" s="536">
        <f>SUMIFS('Jurnal Piutang'!J:J,'Jurnal Piutang'!M:M,D172)-SUMIFS('Jurnal Piutang'!K:K,'Jurnal Piutang'!M:M,D172)+SUMIFS('Jurnal Kas'!J:J,'Jurnal Kas'!M:M,D172)-SUMIFS('Jurnal Kas'!K:K,'Jurnal Kas'!M:M,D172)</f>
        <v>0</v>
      </c>
    </row>
    <row r="173" spans="2:7" x14ac:dyDescent="0.25">
      <c r="B173" s="180">
        <v>166</v>
      </c>
      <c r="C173" s="502" t="s">
        <v>1131</v>
      </c>
      <c r="D173" s="534" t="s">
        <v>1375</v>
      </c>
      <c r="E173" s="534"/>
      <c r="F173" s="535"/>
      <c r="G173" s="536">
        <f>SUMIFS('Jurnal Piutang'!J:J,'Jurnal Piutang'!M:M,D173)-SUMIFS('Jurnal Piutang'!K:K,'Jurnal Piutang'!M:M,D173)+SUMIFS('Jurnal Kas'!J:J,'Jurnal Kas'!M:M,D173)-SUMIFS('Jurnal Kas'!K:K,'Jurnal Kas'!M:M,D173)</f>
        <v>0</v>
      </c>
    </row>
    <row r="174" spans="2:7" x14ac:dyDescent="0.25">
      <c r="B174" s="180">
        <v>167</v>
      </c>
      <c r="C174" s="502" t="s">
        <v>1132</v>
      </c>
      <c r="D174" s="534" t="s">
        <v>1376</v>
      </c>
      <c r="E174" s="534"/>
      <c r="F174" s="535"/>
      <c r="G174" s="536">
        <f>SUMIFS('Jurnal Piutang'!J:J,'Jurnal Piutang'!M:M,D174)-SUMIFS('Jurnal Piutang'!K:K,'Jurnal Piutang'!M:M,D174)+SUMIFS('Jurnal Kas'!J:J,'Jurnal Kas'!M:M,D174)-SUMIFS('Jurnal Kas'!K:K,'Jurnal Kas'!M:M,D174)</f>
        <v>0</v>
      </c>
    </row>
    <row r="175" spans="2:7" x14ac:dyDescent="0.25">
      <c r="B175" s="180">
        <v>168</v>
      </c>
      <c r="C175" s="502" t="s">
        <v>1133</v>
      </c>
      <c r="D175" s="534" t="s">
        <v>1377</v>
      </c>
      <c r="E175" s="534"/>
      <c r="F175" s="535"/>
      <c r="G175" s="536">
        <f>SUMIFS('Jurnal Piutang'!J:J,'Jurnal Piutang'!M:M,D175)-SUMIFS('Jurnal Piutang'!K:K,'Jurnal Piutang'!M:M,D175)+SUMIFS('Jurnal Kas'!J:J,'Jurnal Kas'!M:M,D175)-SUMIFS('Jurnal Kas'!K:K,'Jurnal Kas'!M:M,D175)</f>
        <v>0</v>
      </c>
    </row>
    <row r="176" spans="2:7" x14ac:dyDescent="0.25">
      <c r="B176" s="180">
        <v>169</v>
      </c>
      <c r="C176" s="502" t="s">
        <v>1134</v>
      </c>
      <c r="D176" s="534" t="s">
        <v>1378</v>
      </c>
      <c r="E176" s="534"/>
      <c r="F176" s="535"/>
      <c r="G176" s="536">
        <f>SUMIFS('Jurnal Piutang'!J:J,'Jurnal Piutang'!M:M,D176)-SUMIFS('Jurnal Piutang'!K:K,'Jurnal Piutang'!M:M,D176)+SUMIFS('Jurnal Kas'!J:J,'Jurnal Kas'!M:M,D176)-SUMIFS('Jurnal Kas'!K:K,'Jurnal Kas'!M:M,D176)</f>
        <v>0</v>
      </c>
    </row>
    <row r="177" spans="2:7" x14ac:dyDescent="0.25">
      <c r="B177" s="180">
        <v>170</v>
      </c>
      <c r="C177" s="502" t="s">
        <v>1135</v>
      </c>
      <c r="D177" s="534" t="s">
        <v>1379</v>
      </c>
      <c r="E177" s="534"/>
      <c r="F177" s="535"/>
      <c r="G177" s="536">
        <f>SUMIFS('Jurnal Piutang'!J:J,'Jurnal Piutang'!M:M,D177)-SUMIFS('Jurnal Piutang'!K:K,'Jurnal Piutang'!M:M,D177)+SUMIFS('Jurnal Kas'!J:J,'Jurnal Kas'!M:M,D177)-SUMIFS('Jurnal Kas'!K:K,'Jurnal Kas'!M:M,D177)</f>
        <v>0</v>
      </c>
    </row>
    <row r="178" spans="2:7" x14ac:dyDescent="0.25">
      <c r="B178" s="180">
        <v>171</v>
      </c>
      <c r="C178" s="502" t="s">
        <v>1136</v>
      </c>
      <c r="D178" s="534" t="s">
        <v>1380</v>
      </c>
      <c r="E178" s="534"/>
      <c r="F178" s="535"/>
      <c r="G178" s="536">
        <f>SUMIFS('Jurnal Piutang'!J:J,'Jurnal Piutang'!M:M,D178)-SUMIFS('Jurnal Piutang'!K:K,'Jurnal Piutang'!M:M,D178)+SUMIFS('Jurnal Kas'!J:J,'Jurnal Kas'!M:M,D178)-SUMIFS('Jurnal Kas'!K:K,'Jurnal Kas'!M:M,D178)</f>
        <v>0</v>
      </c>
    </row>
    <row r="179" spans="2:7" x14ac:dyDescent="0.25">
      <c r="B179" s="180">
        <v>172</v>
      </c>
      <c r="C179" s="502" t="s">
        <v>1137</v>
      </c>
      <c r="D179" s="534" t="s">
        <v>1381</v>
      </c>
      <c r="E179" s="534"/>
      <c r="F179" s="535"/>
      <c r="G179" s="536">
        <f>SUMIFS('Jurnal Piutang'!J:J,'Jurnal Piutang'!M:M,D179)-SUMIFS('Jurnal Piutang'!K:K,'Jurnal Piutang'!M:M,D179)+SUMIFS('Jurnal Kas'!J:J,'Jurnal Kas'!M:M,D179)-SUMIFS('Jurnal Kas'!K:K,'Jurnal Kas'!M:M,D179)</f>
        <v>0</v>
      </c>
    </row>
    <row r="180" spans="2:7" x14ac:dyDescent="0.25">
      <c r="B180" s="180">
        <v>173</v>
      </c>
      <c r="C180" s="502" t="s">
        <v>1138</v>
      </c>
      <c r="D180" s="534" t="s">
        <v>1382</v>
      </c>
      <c r="E180" s="534"/>
      <c r="F180" s="535"/>
      <c r="G180" s="536">
        <f>SUMIFS('Jurnal Piutang'!J:J,'Jurnal Piutang'!M:M,D180)-SUMIFS('Jurnal Piutang'!K:K,'Jurnal Piutang'!M:M,D180)+SUMIFS('Jurnal Kas'!J:J,'Jurnal Kas'!M:M,D180)-SUMIFS('Jurnal Kas'!K:K,'Jurnal Kas'!M:M,D180)</f>
        <v>0</v>
      </c>
    </row>
    <row r="181" spans="2:7" x14ac:dyDescent="0.25">
      <c r="B181" s="180">
        <v>174</v>
      </c>
      <c r="C181" s="502" t="s">
        <v>1139</v>
      </c>
      <c r="D181" s="534" t="s">
        <v>1383</v>
      </c>
      <c r="E181" s="534"/>
      <c r="F181" s="535"/>
      <c r="G181" s="536">
        <f>SUMIFS('Jurnal Piutang'!J:J,'Jurnal Piutang'!M:M,D181)-SUMIFS('Jurnal Piutang'!K:K,'Jurnal Piutang'!M:M,D181)+SUMIFS('Jurnal Kas'!J:J,'Jurnal Kas'!M:M,D181)-SUMIFS('Jurnal Kas'!K:K,'Jurnal Kas'!M:M,D181)</f>
        <v>0</v>
      </c>
    </row>
    <row r="182" spans="2:7" x14ac:dyDescent="0.25">
      <c r="B182" s="180">
        <v>175</v>
      </c>
      <c r="C182" s="502" t="s">
        <v>1140</v>
      </c>
      <c r="D182" s="534" t="s">
        <v>1384</v>
      </c>
      <c r="E182" s="534"/>
      <c r="F182" s="535"/>
      <c r="G182" s="536">
        <f>SUMIFS('Jurnal Piutang'!J:J,'Jurnal Piutang'!M:M,D182)-SUMIFS('Jurnal Piutang'!K:K,'Jurnal Piutang'!M:M,D182)+SUMIFS('Jurnal Kas'!J:J,'Jurnal Kas'!M:M,D182)-SUMIFS('Jurnal Kas'!K:K,'Jurnal Kas'!M:M,D182)</f>
        <v>0</v>
      </c>
    </row>
    <row r="183" spans="2:7" x14ac:dyDescent="0.25">
      <c r="B183" s="180">
        <v>176</v>
      </c>
      <c r="C183" s="502" t="s">
        <v>1141</v>
      </c>
      <c r="D183" s="534" t="s">
        <v>1385</v>
      </c>
      <c r="E183" s="534"/>
      <c r="F183" s="535"/>
      <c r="G183" s="536">
        <f>SUMIFS('Jurnal Piutang'!J:J,'Jurnal Piutang'!M:M,D183)-SUMIFS('Jurnal Piutang'!K:K,'Jurnal Piutang'!M:M,D183)+SUMIFS('Jurnal Kas'!J:J,'Jurnal Kas'!M:M,D183)-SUMIFS('Jurnal Kas'!K:K,'Jurnal Kas'!M:M,D183)</f>
        <v>0</v>
      </c>
    </row>
    <row r="184" spans="2:7" x14ac:dyDescent="0.25">
      <c r="B184" s="180">
        <v>177</v>
      </c>
      <c r="C184" s="502" t="s">
        <v>1142</v>
      </c>
      <c r="D184" s="534" t="s">
        <v>1386</v>
      </c>
      <c r="E184" s="534"/>
      <c r="F184" s="535"/>
      <c r="G184" s="536">
        <f>SUMIFS('Jurnal Piutang'!J:J,'Jurnal Piutang'!M:M,D184)-SUMIFS('Jurnal Piutang'!K:K,'Jurnal Piutang'!M:M,D184)+SUMIFS('Jurnal Kas'!J:J,'Jurnal Kas'!M:M,D184)-SUMIFS('Jurnal Kas'!K:K,'Jurnal Kas'!M:M,D184)</f>
        <v>0</v>
      </c>
    </row>
    <row r="185" spans="2:7" x14ac:dyDescent="0.25">
      <c r="B185" s="180">
        <v>178</v>
      </c>
      <c r="C185" s="502" t="s">
        <v>1143</v>
      </c>
      <c r="D185" s="534" t="s">
        <v>1387</v>
      </c>
      <c r="E185" s="534"/>
      <c r="F185" s="535"/>
      <c r="G185" s="536">
        <f>SUMIFS('Jurnal Piutang'!J:J,'Jurnal Piutang'!M:M,D185)-SUMIFS('Jurnal Piutang'!K:K,'Jurnal Piutang'!M:M,D185)+SUMIFS('Jurnal Kas'!J:J,'Jurnal Kas'!M:M,D185)-SUMIFS('Jurnal Kas'!K:K,'Jurnal Kas'!M:M,D185)</f>
        <v>0</v>
      </c>
    </row>
    <row r="186" spans="2:7" x14ac:dyDescent="0.25">
      <c r="B186" s="180">
        <v>179</v>
      </c>
      <c r="C186" s="502" t="s">
        <v>1144</v>
      </c>
      <c r="D186" s="534" t="s">
        <v>1388</v>
      </c>
      <c r="E186" s="534"/>
      <c r="F186" s="535"/>
      <c r="G186" s="536">
        <f>SUMIFS('Jurnal Piutang'!J:J,'Jurnal Piutang'!M:M,D186)-SUMIFS('Jurnal Piutang'!K:K,'Jurnal Piutang'!M:M,D186)+SUMIFS('Jurnal Kas'!J:J,'Jurnal Kas'!M:M,D186)-SUMIFS('Jurnal Kas'!K:K,'Jurnal Kas'!M:M,D186)</f>
        <v>0</v>
      </c>
    </row>
    <row r="187" spans="2:7" x14ac:dyDescent="0.25">
      <c r="B187" s="180">
        <v>180</v>
      </c>
      <c r="C187" s="502" t="s">
        <v>1145</v>
      </c>
      <c r="D187" s="534" t="s">
        <v>1389</v>
      </c>
      <c r="E187" s="534"/>
      <c r="F187" s="535"/>
      <c r="G187" s="536">
        <f>SUMIFS('Jurnal Piutang'!J:J,'Jurnal Piutang'!M:M,D187)-SUMIFS('Jurnal Piutang'!K:K,'Jurnal Piutang'!M:M,D187)+SUMIFS('Jurnal Kas'!J:J,'Jurnal Kas'!M:M,D187)-SUMIFS('Jurnal Kas'!K:K,'Jurnal Kas'!M:M,D187)</f>
        <v>0</v>
      </c>
    </row>
    <row r="188" spans="2:7" x14ac:dyDescent="0.25">
      <c r="B188" s="180">
        <v>181</v>
      </c>
      <c r="C188" s="502" t="s">
        <v>1146</v>
      </c>
      <c r="D188" s="534" t="s">
        <v>1390</v>
      </c>
      <c r="E188" s="534"/>
      <c r="F188" s="535"/>
      <c r="G188" s="536">
        <f>SUMIFS('Jurnal Piutang'!J:J,'Jurnal Piutang'!M:M,D188)-SUMIFS('Jurnal Piutang'!K:K,'Jurnal Piutang'!M:M,D188)+SUMIFS('Jurnal Kas'!J:J,'Jurnal Kas'!M:M,D188)-SUMIFS('Jurnal Kas'!K:K,'Jurnal Kas'!M:M,D188)</f>
        <v>0</v>
      </c>
    </row>
    <row r="189" spans="2:7" x14ac:dyDescent="0.25">
      <c r="B189" s="180">
        <v>182</v>
      </c>
      <c r="C189" s="502" t="s">
        <v>1147</v>
      </c>
      <c r="D189" s="534" t="s">
        <v>1391</v>
      </c>
      <c r="E189" s="534"/>
      <c r="F189" s="535"/>
      <c r="G189" s="536">
        <f>SUMIFS('Jurnal Piutang'!J:J,'Jurnal Piutang'!M:M,D189)-SUMIFS('Jurnal Piutang'!K:K,'Jurnal Piutang'!M:M,D189)+SUMIFS('Jurnal Kas'!J:J,'Jurnal Kas'!M:M,D189)-SUMIFS('Jurnal Kas'!K:K,'Jurnal Kas'!M:M,D189)</f>
        <v>0</v>
      </c>
    </row>
    <row r="190" spans="2:7" x14ac:dyDescent="0.25">
      <c r="B190" s="180">
        <v>183</v>
      </c>
      <c r="C190" s="502" t="s">
        <v>1148</v>
      </c>
      <c r="D190" s="534" t="s">
        <v>1392</v>
      </c>
      <c r="E190" s="534"/>
      <c r="F190" s="535"/>
      <c r="G190" s="536">
        <f>SUMIFS('Jurnal Piutang'!J:J,'Jurnal Piutang'!M:M,D190)-SUMIFS('Jurnal Piutang'!K:K,'Jurnal Piutang'!M:M,D190)+SUMIFS('Jurnal Kas'!J:J,'Jurnal Kas'!M:M,D190)-SUMIFS('Jurnal Kas'!K:K,'Jurnal Kas'!M:M,D190)</f>
        <v>0</v>
      </c>
    </row>
    <row r="191" spans="2:7" x14ac:dyDescent="0.25">
      <c r="B191" s="180">
        <v>184</v>
      </c>
      <c r="C191" s="502" t="s">
        <v>1149</v>
      </c>
      <c r="D191" s="534" t="s">
        <v>1393</v>
      </c>
      <c r="E191" s="534"/>
      <c r="F191" s="535"/>
      <c r="G191" s="536">
        <f>SUMIFS('Jurnal Piutang'!J:J,'Jurnal Piutang'!M:M,D191)-SUMIFS('Jurnal Piutang'!K:K,'Jurnal Piutang'!M:M,D191)+SUMIFS('Jurnal Kas'!J:J,'Jurnal Kas'!M:M,D191)-SUMIFS('Jurnal Kas'!K:K,'Jurnal Kas'!M:M,D191)</f>
        <v>0</v>
      </c>
    </row>
    <row r="192" spans="2:7" x14ac:dyDescent="0.25">
      <c r="B192" s="180">
        <v>185</v>
      </c>
      <c r="C192" s="502" t="s">
        <v>1150</v>
      </c>
      <c r="D192" s="534" t="s">
        <v>1394</v>
      </c>
      <c r="E192" s="534"/>
      <c r="F192" s="535"/>
      <c r="G192" s="536">
        <f>SUMIFS('Jurnal Piutang'!J:J,'Jurnal Piutang'!M:M,D192)-SUMIFS('Jurnal Piutang'!K:K,'Jurnal Piutang'!M:M,D192)+SUMIFS('Jurnal Kas'!J:J,'Jurnal Kas'!M:M,D192)-SUMIFS('Jurnal Kas'!K:K,'Jurnal Kas'!M:M,D192)</f>
        <v>0</v>
      </c>
    </row>
    <row r="193" spans="2:7" x14ac:dyDescent="0.25">
      <c r="B193" s="180">
        <v>186</v>
      </c>
      <c r="C193" s="502" t="s">
        <v>1151</v>
      </c>
      <c r="D193" s="534" t="s">
        <v>1395</v>
      </c>
      <c r="E193" s="534"/>
      <c r="F193" s="535"/>
      <c r="G193" s="536">
        <f>SUMIFS('Jurnal Piutang'!J:J,'Jurnal Piutang'!M:M,D193)-SUMIFS('Jurnal Piutang'!K:K,'Jurnal Piutang'!M:M,D193)+SUMIFS('Jurnal Kas'!J:J,'Jurnal Kas'!M:M,D193)-SUMIFS('Jurnal Kas'!K:K,'Jurnal Kas'!M:M,D193)</f>
        <v>0</v>
      </c>
    </row>
    <row r="194" spans="2:7" x14ac:dyDescent="0.25">
      <c r="B194" s="180">
        <v>187</v>
      </c>
      <c r="C194" s="502" t="s">
        <v>1152</v>
      </c>
      <c r="D194" s="534" t="s">
        <v>1396</v>
      </c>
      <c r="E194" s="534"/>
      <c r="F194" s="535"/>
      <c r="G194" s="536">
        <f>SUMIFS('Jurnal Piutang'!J:J,'Jurnal Piutang'!M:M,D194)-SUMIFS('Jurnal Piutang'!K:K,'Jurnal Piutang'!M:M,D194)+SUMIFS('Jurnal Kas'!J:J,'Jurnal Kas'!M:M,D194)-SUMIFS('Jurnal Kas'!K:K,'Jurnal Kas'!M:M,D194)</f>
        <v>0</v>
      </c>
    </row>
    <row r="195" spans="2:7" x14ac:dyDescent="0.25">
      <c r="B195" s="180">
        <v>188</v>
      </c>
      <c r="C195" s="502" t="s">
        <v>1153</v>
      </c>
      <c r="D195" s="534" t="s">
        <v>1397</v>
      </c>
      <c r="E195" s="534"/>
      <c r="F195" s="535"/>
      <c r="G195" s="536">
        <f>SUMIFS('Jurnal Piutang'!J:J,'Jurnal Piutang'!M:M,D195)-SUMIFS('Jurnal Piutang'!K:K,'Jurnal Piutang'!M:M,D195)+SUMIFS('Jurnal Kas'!J:J,'Jurnal Kas'!M:M,D195)-SUMIFS('Jurnal Kas'!K:K,'Jurnal Kas'!M:M,D195)</f>
        <v>0</v>
      </c>
    </row>
    <row r="196" spans="2:7" x14ac:dyDescent="0.25">
      <c r="B196" s="180">
        <v>189</v>
      </c>
      <c r="C196" s="502" t="s">
        <v>1154</v>
      </c>
      <c r="D196" s="534" t="s">
        <v>1398</v>
      </c>
      <c r="E196" s="534"/>
      <c r="F196" s="535"/>
      <c r="G196" s="536">
        <f>SUMIFS('Jurnal Piutang'!J:J,'Jurnal Piutang'!M:M,D196)-SUMIFS('Jurnal Piutang'!K:K,'Jurnal Piutang'!M:M,D196)+SUMIFS('Jurnal Kas'!J:J,'Jurnal Kas'!M:M,D196)-SUMIFS('Jurnal Kas'!K:K,'Jurnal Kas'!M:M,D196)</f>
        <v>0</v>
      </c>
    </row>
    <row r="197" spans="2:7" x14ac:dyDescent="0.25">
      <c r="B197" s="180">
        <v>190</v>
      </c>
      <c r="C197" s="502" t="s">
        <v>1155</v>
      </c>
      <c r="D197" s="534" t="s">
        <v>1399</v>
      </c>
      <c r="E197" s="534"/>
      <c r="F197" s="535"/>
      <c r="G197" s="536">
        <f>SUMIFS('Jurnal Piutang'!J:J,'Jurnal Piutang'!M:M,D197)-SUMIFS('Jurnal Piutang'!K:K,'Jurnal Piutang'!M:M,D197)+SUMIFS('Jurnal Kas'!J:J,'Jurnal Kas'!M:M,D197)-SUMIFS('Jurnal Kas'!K:K,'Jurnal Kas'!M:M,D197)</f>
        <v>0</v>
      </c>
    </row>
    <row r="198" spans="2:7" x14ac:dyDescent="0.25">
      <c r="B198" s="180">
        <v>191</v>
      </c>
      <c r="C198" s="502" t="s">
        <v>1156</v>
      </c>
      <c r="D198" s="534" t="s">
        <v>1400</v>
      </c>
      <c r="E198" s="534"/>
      <c r="F198" s="535"/>
      <c r="G198" s="536">
        <f>SUMIFS('Jurnal Piutang'!J:J,'Jurnal Piutang'!M:M,D198)-SUMIFS('Jurnal Piutang'!K:K,'Jurnal Piutang'!M:M,D198)+SUMIFS('Jurnal Kas'!J:J,'Jurnal Kas'!M:M,D198)-SUMIFS('Jurnal Kas'!K:K,'Jurnal Kas'!M:M,D198)</f>
        <v>0</v>
      </c>
    </row>
    <row r="199" spans="2:7" x14ac:dyDescent="0.25">
      <c r="B199" s="180">
        <v>192</v>
      </c>
      <c r="C199" s="502" t="s">
        <v>1157</v>
      </c>
      <c r="D199" s="534" t="s">
        <v>1401</v>
      </c>
      <c r="E199" s="534"/>
      <c r="F199" s="535"/>
      <c r="G199" s="536">
        <f>SUMIFS('Jurnal Piutang'!J:J,'Jurnal Piutang'!M:M,D199)-SUMIFS('Jurnal Piutang'!K:K,'Jurnal Piutang'!M:M,D199)+SUMIFS('Jurnal Kas'!J:J,'Jurnal Kas'!M:M,D199)-SUMIFS('Jurnal Kas'!K:K,'Jurnal Kas'!M:M,D199)</f>
        <v>0</v>
      </c>
    </row>
    <row r="200" spans="2:7" x14ac:dyDescent="0.25">
      <c r="B200" s="180">
        <v>193</v>
      </c>
      <c r="C200" s="502" t="s">
        <v>1158</v>
      </c>
      <c r="D200" s="534" t="s">
        <v>1402</v>
      </c>
      <c r="E200" s="534"/>
      <c r="F200" s="535"/>
      <c r="G200" s="536">
        <f>SUMIFS('Jurnal Piutang'!J:J,'Jurnal Piutang'!M:M,D200)-SUMIFS('Jurnal Piutang'!K:K,'Jurnal Piutang'!M:M,D200)+SUMIFS('Jurnal Kas'!J:J,'Jurnal Kas'!M:M,D200)-SUMIFS('Jurnal Kas'!K:K,'Jurnal Kas'!M:M,D200)</f>
        <v>0</v>
      </c>
    </row>
    <row r="201" spans="2:7" x14ac:dyDescent="0.25">
      <c r="B201" s="180">
        <v>194</v>
      </c>
      <c r="C201" s="502" t="s">
        <v>1159</v>
      </c>
      <c r="D201" s="534" t="s">
        <v>1403</v>
      </c>
      <c r="E201" s="534"/>
      <c r="F201" s="535"/>
      <c r="G201" s="536">
        <f>SUMIFS('Jurnal Piutang'!J:J,'Jurnal Piutang'!M:M,D201)-SUMIFS('Jurnal Piutang'!K:K,'Jurnal Piutang'!M:M,D201)+SUMIFS('Jurnal Kas'!J:J,'Jurnal Kas'!M:M,D201)-SUMIFS('Jurnal Kas'!K:K,'Jurnal Kas'!M:M,D201)</f>
        <v>0</v>
      </c>
    </row>
    <row r="202" spans="2:7" x14ac:dyDescent="0.25">
      <c r="B202" s="180">
        <v>195</v>
      </c>
      <c r="C202" s="502" t="s">
        <v>1160</v>
      </c>
      <c r="D202" s="534" t="s">
        <v>1404</v>
      </c>
      <c r="E202" s="534"/>
      <c r="F202" s="535"/>
      <c r="G202" s="536">
        <f>SUMIFS('Jurnal Piutang'!J:J,'Jurnal Piutang'!M:M,D202)-SUMIFS('Jurnal Piutang'!K:K,'Jurnal Piutang'!M:M,D202)+SUMIFS('Jurnal Kas'!J:J,'Jurnal Kas'!M:M,D202)-SUMIFS('Jurnal Kas'!K:K,'Jurnal Kas'!M:M,D202)</f>
        <v>0</v>
      </c>
    </row>
    <row r="203" spans="2:7" x14ac:dyDescent="0.25">
      <c r="B203" s="180">
        <v>196</v>
      </c>
      <c r="C203" s="502" t="s">
        <v>1161</v>
      </c>
      <c r="D203" s="534" t="s">
        <v>1405</v>
      </c>
      <c r="E203" s="534"/>
      <c r="F203" s="535"/>
      <c r="G203" s="536">
        <f>SUMIFS('Jurnal Piutang'!J:J,'Jurnal Piutang'!M:M,D203)-SUMIFS('Jurnal Piutang'!K:K,'Jurnal Piutang'!M:M,D203)+SUMIFS('Jurnal Kas'!J:J,'Jurnal Kas'!M:M,D203)-SUMIFS('Jurnal Kas'!K:K,'Jurnal Kas'!M:M,D203)</f>
        <v>0</v>
      </c>
    </row>
    <row r="204" spans="2:7" x14ac:dyDescent="0.25">
      <c r="B204" s="180">
        <v>197</v>
      </c>
      <c r="C204" s="502" t="s">
        <v>1162</v>
      </c>
      <c r="D204" s="534" t="s">
        <v>1406</v>
      </c>
      <c r="E204" s="534"/>
      <c r="F204" s="535"/>
      <c r="G204" s="536">
        <f>SUMIFS('Jurnal Piutang'!J:J,'Jurnal Piutang'!M:M,D204)-SUMIFS('Jurnal Piutang'!K:K,'Jurnal Piutang'!M:M,D204)+SUMIFS('Jurnal Kas'!J:J,'Jurnal Kas'!M:M,D204)-SUMIFS('Jurnal Kas'!K:K,'Jurnal Kas'!M:M,D204)</f>
        <v>0</v>
      </c>
    </row>
    <row r="205" spans="2:7" x14ac:dyDescent="0.25">
      <c r="B205" s="180">
        <v>198</v>
      </c>
      <c r="C205" s="502" t="s">
        <v>1163</v>
      </c>
      <c r="D205" s="534" t="s">
        <v>1407</v>
      </c>
      <c r="E205" s="534"/>
      <c r="F205" s="535"/>
      <c r="G205" s="536">
        <f>SUMIFS('Jurnal Piutang'!J:J,'Jurnal Piutang'!M:M,D205)-SUMIFS('Jurnal Piutang'!K:K,'Jurnal Piutang'!M:M,D205)+SUMIFS('Jurnal Kas'!J:J,'Jurnal Kas'!M:M,D205)-SUMIFS('Jurnal Kas'!K:K,'Jurnal Kas'!M:M,D205)</f>
        <v>0</v>
      </c>
    </row>
    <row r="206" spans="2:7" x14ac:dyDescent="0.25">
      <c r="B206" s="180">
        <v>199</v>
      </c>
      <c r="C206" s="502" t="s">
        <v>1164</v>
      </c>
      <c r="D206" s="534" t="s">
        <v>1408</v>
      </c>
      <c r="E206" s="534"/>
      <c r="F206" s="535"/>
      <c r="G206" s="536">
        <f>SUMIFS('Jurnal Piutang'!J:J,'Jurnal Piutang'!M:M,D206)-SUMIFS('Jurnal Piutang'!K:K,'Jurnal Piutang'!M:M,D206)+SUMIFS('Jurnal Kas'!J:J,'Jurnal Kas'!M:M,D206)-SUMIFS('Jurnal Kas'!K:K,'Jurnal Kas'!M:M,D206)</f>
        <v>0</v>
      </c>
    </row>
    <row r="207" spans="2:7" x14ac:dyDescent="0.25">
      <c r="B207" s="180">
        <v>200</v>
      </c>
      <c r="C207" s="502" t="s">
        <v>1165</v>
      </c>
      <c r="D207" s="534" t="s">
        <v>1409</v>
      </c>
      <c r="E207" s="534"/>
      <c r="F207" s="535"/>
      <c r="G207" s="536">
        <f>SUMIFS('Jurnal Piutang'!J:J,'Jurnal Piutang'!M:M,D207)-SUMIFS('Jurnal Piutang'!K:K,'Jurnal Piutang'!M:M,D207)+SUMIFS('Jurnal Kas'!J:J,'Jurnal Kas'!M:M,D207)-SUMIFS('Jurnal Kas'!K:K,'Jurnal Kas'!M:M,D207)</f>
        <v>0</v>
      </c>
    </row>
  </sheetData>
  <sheetProtection algorithmName="SHA-512" hashValue="enYzijni2WBDGAL/wNo33fsKKCUxMf1z7ZMxsbBNTnmFiHhBDnww0jxVRKNEdBCgjjg5W5syXx0XLqeTKKZjvQ==" saltValue="HlRy6POrJME6InIJQWiFZQ==" spinCount="100000" sheet="1" objects="1" scenarios="1"/>
  <mergeCells count="1">
    <mergeCell ref="F6:G6"/>
  </mergeCells>
  <phoneticPr fontId="41" type="noConversion"/>
  <conditionalFormatting sqref="B8:G207">
    <cfRule type="expression" dxfId="38" priority="1">
      <formula>#REF!="Old"</formula>
    </cfRule>
  </conditionalFormatting>
  <hyperlinks>
    <hyperlink ref="A2" location="akoontan" display="🅜" xr:uid="{D92EAFD5-4809-4DEA-8565-DFE67E4CF548}"/>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73</vt:i4>
      </vt:variant>
      <vt:variant>
        <vt:lpstr>Named Ranges</vt:lpstr>
      </vt:variant>
      <vt:variant>
        <vt:i4>201</vt:i4>
      </vt:variant>
    </vt:vector>
  </HeadingPairs>
  <TitlesOfParts>
    <vt:vector size="274" baseType="lpstr">
      <vt:lpstr>Panel</vt:lpstr>
      <vt:lpstr>Info Produk</vt:lpstr>
      <vt:lpstr>Setup</vt:lpstr>
      <vt:lpstr>Kode Akun</vt:lpstr>
      <vt:lpstr>Kode Akun 2</vt:lpstr>
      <vt:lpstr>Customer</vt:lpstr>
      <vt:lpstr>Supplier</vt:lpstr>
      <vt:lpstr>Cabang</vt:lpstr>
      <vt:lpstr>Produk Dagang</vt:lpstr>
      <vt:lpstr>Data Invoice</vt:lpstr>
      <vt:lpstr>Rekap PO</vt:lpstr>
      <vt:lpstr>Rekap Invoice</vt:lpstr>
      <vt:lpstr>Data PO</vt:lpstr>
      <vt:lpstr>Jurnal Umum</vt:lpstr>
      <vt:lpstr>Jurnal Kas</vt:lpstr>
      <vt:lpstr>Jurnal Piutang</vt:lpstr>
      <vt:lpstr>Jurnal Utang</vt:lpstr>
      <vt:lpstr>Jurnal Penyesuaian</vt:lpstr>
      <vt:lpstr>Buku Besar</vt:lpstr>
      <vt:lpstr>Buku Piutang</vt:lpstr>
      <vt:lpstr>Buku Hutang</vt:lpstr>
      <vt:lpstr>Rekap Laba Rugi</vt:lpstr>
      <vt:lpstr>Laporan Laba Rugi | Bulanan 1</vt:lpstr>
      <vt:lpstr>Laporan Laba Rugi | Bulanan 2</vt:lpstr>
      <vt:lpstr>Laporan Laba Rugi | Periode 1</vt:lpstr>
      <vt:lpstr>Laporan Laba Rugi | Periode 2</vt:lpstr>
      <vt:lpstr>Laporan Laba Rugi | Triwulan 1</vt:lpstr>
      <vt:lpstr>Laporan Laba Rugi | Triwulan 2</vt:lpstr>
      <vt:lpstr>Laporan Laba Rugi | Periode Tg1</vt:lpstr>
      <vt:lpstr>Laporan Laba Rugi | Periode Tg2</vt:lpstr>
      <vt:lpstr>Laporan Laba Rugi | YTD</vt:lpstr>
      <vt:lpstr>Laporan Laba Rugi | YTD 2</vt:lpstr>
      <vt:lpstr>Rekap Neraca</vt:lpstr>
      <vt:lpstr>Laporan Neraca | Bulanan</vt:lpstr>
      <vt:lpstr>Laporan Neraca | Periode</vt:lpstr>
      <vt:lpstr>Laporan Neraca | Periode (2)</vt:lpstr>
      <vt:lpstr>Laporan Neraca | YTD</vt:lpstr>
      <vt:lpstr>Laporan Neraca | Triwulan</vt:lpstr>
      <vt:lpstr>Rekap Arus Kas DM</vt:lpstr>
      <vt:lpstr>Laporan Arus Kas DM | Bulan</vt:lpstr>
      <vt:lpstr>Laporan Arus Kas DM | Triwulan</vt:lpstr>
      <vt:lpstr>Laporan Arus Kas DM | Periode</vt:lpstr>
      <vt:lpstr>Laporan Arus Kas DM | Per Tgl</vt:lpstr>
      <vt:lpstr>Rekap Arus Kas IM</vt:lpstr>
      <vt:lpstr>Laporan Arus Kas IM | Tahun</vt:lpstr>
      <vt:lpstr>Rekap Ekuitas</vt:lpstr>
      <vt:lpstr>Laporan Ekuitas | Bulanan</vt:lpstr>
      <vt:lpstr>Laporan Ekuitas | Tahun</vt:lpstr>
      <vt:lpstr>Laporan Laba Rugi | Akun 2 - 1</vt:lpstr>
      <vt:lpstr>Laporan Laba Rugi | Akun 2 - 2</vt:lpstr>
      <vt:lpstr>Laporan Laba Rugi | 2 Akun 1</vt:lpstr>
      <vt:lpstr>Laporan Laba Rugi | 2 Akun 2</vt:lpstr>
      <vt:lpstr>Laporan Neraca | Akun 12</vt:lpstr>
      <vt:lpstr>Laporan Neraca | Akun 2</vt:lpstr>
      <vt:lpstr>Laporan Arus Kas DM | Akun 12</vt:lpstr>
      <vt:lpstr>Laporan Arus Kas DM | Akun 2</vt:lpstr>
      <vt:lpstr>Laporan Ekuitas | Akun 2</vt:lpstr>
      <vt:lpstr>Laporan Ekuitas | Akun 12</vt:lpstr>
      <vt:lpstr>Dashboard</vt:lpstr>
      <vt:lpstr>Tabel Rasio</vt:lpstr>
      <vt:lpstr>Grafik Rasio</vt:lpstr>
      <vt:lpstr>Analisa Horizontal</vt:lpstr>
      <vt:lpstr>Analisa Vertikal</vt:lpstr>
      <vt:lpstr>Laporan Cabang | LR 1 | Periode</vt:lpstr>
      <vt:lpstr>Laporan Cabang | LR 2 | Periode</vt:lpstr>
      <vt:lpstr>Laporan Semua Cabang | LR 1</vt:lpstr>
      <vt:lpstr>Laporan Semua Cabang | LR 2</vt:lpstr>
      <vt:lpstr>Pajak</vt:lpstr>
      <vt:lpstr>Pajak Final</vt:lpstr>
      <vt:lpstr>Pajak Non Final</vt:lpstr>
      <vt:lpstr>About</vt:lpstr>
      <vt:lpstr>Lisensi</vt:lpstr>
      <vt:lpstr>Cara Penggunaan</vt:lpstr>
      <vt:lpstr>About</vt:lpstr>
      <vt:lpstr>Akoontan</vt:lpstr>
      <vt:lpstr>AkunAR</vt:lpstr>
      <vt:lpstr>AkunARKontrol</vt:lpstr>
      <vt:lpstr>AkunBukuBesar</vt:lpstr>
      <vt:lpstr>AkunLaporan2LR</vt:lpstr>
      <vt:lpstr>AkunLaporan2LRName</vt:lpstr>
      <vt:lpstr>AkunLRAkun</vt:lpstr>
      <vt:lpstr>AkunLRCOA</vt:lpstr>
      <vt:lpstr>AkunLRLajurLaporan</vt:lpstr>
      <vt:lpstr>AkunLRLajurSaldo</vt:lpstr>
      <vt:lpstr>AkunLRLaporan2</vt:lpstr>
      <vt:lpstr>AkunLRModel2</vt:lpstr>
      <vt:lpstr>AkunLRNoUrut</vt:lpstr>
      <vt:lpstr>AkunLRPajak</vt:lpstr>
      <vt:lpstr>AkunLRRasio</vt:lpstr>
      <vt:lpstr>AkunLRSaldoAkhir</vt:lpstr>
      <vt:lpstr>AkunLRSaldoAwal</vt:lpstr>
      <vt:lpstr>AkunNeracaAkun</vt:lpstr>
      <vt:lpstr>AkunNeracaAnalisa</vt:lpstr>
      <vt:lpstr>AkunNeracaCOA</vt:lpstr>
      <vt:lpstr>AkunNeracaGroup</vt:lpstr>
      <vt:lpstr>AkunNeracaLajurLaporan</vt:lpstr>
      <vt:lpstr>AkunNeracaLajurSaldo</vt:lpstr>
      <vt:lpstr>AkunNeracaLaporan</vt:lpstr>
      <vt:lpstr>AkunNeracaLaporan2</vt:lpstr>
      <vt:lpstr>AkunNeracaLaporan2Nama</vt:lpstr>
      <vt:lpstr>AkunNeracaNoUrut</vt:lpstr>
      <vt:lpstr>AkunNeracaPajak</vt:lpstr>
      <vt:lpstr>AkunNeracaRasio</vt:lpstr>
      <vt:lpstr>AkunNeracaReport</vt:lpstr>
      <vt:lpstr>AkunNeracaSaldoAkhir</vt:lpstr>
      <vt:lpstr>AkunNeracaSaldoAwal</vt:lpstr>
      <vt:lpstr>AkunSemua</vt:lpstr>
      <vt:lpstr>analisahorizontal</vt:lpstr>
      <vt:lpstr>analisavertikal</vt:lpstr>
      <vt:lpstr>ARAPAdjustingJournalList</vt:lpstr>
      <vt:lpstr>ARAPAdjustingJournalTable</vt:lpstr>
      <vt:lpstr>ARAPCodeGeneralJournal</vt:lpstr>
      <vt:lpstr>arapcontrol</vt:lpstr>
      <vt:lpstr>ARAPGeneralJournalList</vt:lpstr>
      <vt:lpstr>ARAPGeneralJournalTable</vt:lpstr>
      <vt:lpstr>arapledgercode</vt:lpstr>
      <vt:lpstr>ArusKasDMBulanan</vt:lpstr>
      <vt:lpstr>ArusKasDMFormat</vt:lpstr>
      <vt:lpstr>ArusKasDMPeriode</vt:lpstr>
      <vt:lpstr>ArusKasDMPeriodeTgl</vt:lpstr>
      <vt:lpstr>ArusKasDMTriwulan</vt:lpstr>
      <vt:lpstr>ArusKasIMFormat</vt:lpstr>
      <vt:lpstr>ArusKasIMPeriode</vt:lpstr>
      <vt:lpstr>Asset</vt:lpstr>
      <vt:lpstr>BSAsetL</vt:lpstr>
      <vt:lpstr>BSAsetT</vt:lpstr>
      <vt:lpstr>BSLiL</vt:lpstr>
      <vt:lpstr>BSLJP</vt:lpstr>
      <vt:lpstr>BSLTB</vt:lpstr>
      <vt:lpstr>BSModal</vt:lpstr>
      <vt:lpstr>BukuBesar</vt:lpstr>
      <vt:lpstr>BukuPiutang</vt:lpstr>
      <vt:lpstr>bukuutang</vt:lpstr>
      <vt:lpstr>CaraPenggunaan</vt:lpstr>
      <vt:lpstr>CashObliAR</vt:lpstr>
      <vt:lpstr>CFCoAList</vt:lpstr>
      <vt:lpstr>ChartofAccounts</vt:lpstr>
      <vt:lpstr>ChartofAccountsTable</vt:lpstr>
      <vt:lpstr>CoABalance</vt:lpstr>
      <vt:lpstr>CustomerCode</vt:lpstr>
      <vt:lpstr>CustomerTable</vt:lpstr>
      <vt:lpstr>DaftarCabang</vt:lpstr>
      <vt:lpstr>DaftarNoInvoice</vt:lpstr>
      <vt:lpstr>DaftarNoPo</vt:lpstr>
      <vt:lpstr>Dashboard</vt:lpstr>
      <vt:lpstr>datapo</vt:lpstr>
      <vt:lpstr>DataProdukJasa</vt:lpstr>
      <vt:lpstr>Debet</vt:lpstr>
      <vt:lpstr>Ekuitas</vt:lpstr>
      <vt:lpstr>EkuitasAkun12</vt:lpstr>
      <vt:lpstr>EkuitasAkun2</vt:lpstr>
      <vt:lpstr>EkuitasBulanan</vt:lpstr>
      <vt:lpstr>EkuitasFormat</vt:lpstr>
      <vt:lpstr>EkuitasPeriode</vt:lpstr>
      <vt:lpstr>FiscalStartDate</vt:lpstr>
      <vt:lpstr>GLAdjustingJournalList</vt:lpstr>
      <vt:lpstr>GLAdjustingJournalTable</vt:lpstr>
      <vt:lpstr>GLCodeGeneralJournal</vt:lpstr>
      <vt:lpstr>GLGeneralJournalList</vt:lpstr>
      <vt:lpstr>GLGeneralJournalTable</vt:lpstr>
      <vt:lpstr>infoproduk</vt:lpstr>
      <vt:lpstr>Jurnal_Penyesuaian</vt:lpstr>
      <vt:lpstr>Jurnal_Penyesuaian_Cabang</vt:lpstr>
      <vt:lpstr>Jurnal_Penyesuaian_Debet</vt:lpstr>
      <vt:lpstr>Jurnal_Penyesuaian_KodeCS</vt:lpstr>
      <vt:lpstr>Jurnal_Penyesuaian_KodeSP</vt:lpstr>
      <vt:lpstr>Jurnal_Penyesuaian_Kredit</vt:lpstr>
      <vt:lpstr>Jurnal_Penyesuaian_maxdate</vt:lpstr>
      <vt:lpstr>Jurnal_Penyesuaian_Tanggal</vt:lpstr>
      <vt:lpstr>Jurnal_Umum</vt:lpstr>
      <vt:lpstr>Jurnal_Umum_Cabang</vt:lpstr>
      <vt:lpstr>Jurnal_Umum_Debet</vt:lpstr>
      <vt:lpstr>Jurnal_Umum_KodeCS</vt:lpstr>
      <vt:lpstr>Jurnal_Umum_KodeSP</vt:lpstr>
      <vt:lpstr>Jurnal_Umum_Kredit</vt:lpstr>
      <vt:lpstr>Jurnal_Umum_maxdate</vt:lpstr>
      <vt:lpstr>Jurnal_Umum_Tanggal</vt:lpstr>
      <vt:lpstr>jurnalkas</vt:lpstr>
      <vt:lpstr>JurnalPenyesuaian</vt:lpstr>
      <vt:lpstr>jurnalpiutang</vt:lpstr>
      <vt:lpstr>JurnalUmum</vt:lpstr>
      <vt:lpstr>jurnalutang</vt:lpstr>
      <vt:lpstr>Kredit</vt:lpstr>
      <vt:lpstr>labarugiakun12</vt:lpstr>
      <vt:lpstr>labarugiakun121</vt:lpstr>
      <vt:lpstr>labarugibulanan</vt:lpstr>
      <vt:lpstr>labarugibulanan2</vt:lpstr>
      <vt:lpstr>LabaRugiCabangPeriode</vt:lpstr>
      <vt:lpstr>LabaRugiCabangPeriode2</vt:lpstr>
      <vt:lpstr>LabaRugiFormat</vt:lpstr>
      <vt:lpstr>labarugiperiode</vt:lpstr>
      <vt:lpstr>labarugiperiode2</vt:lpstr>
      <vt:lpstr>labarugiperiodeakun2</vt:lpstr>
      <vt:lpstr>labarugiperiodeakun22</vt:lpstr>
      <vt:lpstr>labarugiperiodetgl</vt:lpstr>
      <vt:lpstr>labarugiperiodetgl2</vt:lpstr>
      <vt:lpstr>LabaRugiSemuaCabang</vt:lpstr>
      <vt:lpstr>LabaRugiSemuaCabang2</vt:lpstr>
      <vt:lpstr>labarugitriwulan</vt:lpstr>
      <vt:lpstr>labarugitriwulan2</vt:lpstr>
      <vt:lpstr>labarugiytd</vt:lpstr>
      <vt:lpstr>labarugiytd2</vt:lpstr>
      <vt:lpstr>LajurLaporan</vt:lpstr>
      <vt:lpstr>laporanaruskasakun12</vt:lpstr>
      <vt:lpstr>laporanaruskasakun2</vt:lpstr>
      <vt:lpstr>Liabilitas</vt:lpstr>
      <vt:lpstr>Lisensi</vt:lpstr>
      <vt:lpstr>ListKodeAkun2</vt:lpstr>
      <vt:lpstr>ListProdukJasa</vt:lpstr>
      <vt:lpstr>LR1Pendapatan</vt:lpstr>
      <vt:lpstr>LR1Pengeluaran</vt:lpstr>
      <vt:lpstr>LR2Ebit</vt:lpstr>
      <vt:lpstr>LR2Ebitda</vt:lpstr>
      <vt:lpstr>LR2EbitdaBunga</vt:lpstr>
      <vt:lpstr>LR2Hpp</vt:lpstr>
      <vt:lpstr>LR2Pendapatan</vt:lpstr>
      <vt:lpstr>LR2Pengeluaran</vt:lpstr>
      <vt:lpstr>Neracaakun12</vt:lpstr>
      <vt:lpstr>Neracaakun2</vt:lpstr>
      <vt:lpstr>neracabulanan</vt:lpstr>
      <vt:lpstr>NeracaFormat</vt:lpstr>
      <vt:lpstr>neracaperiode</vt:lpstr>
      <vt:lpstr>neracaperiode2</vt:lpstr>
      <vt:lpstr>neracatriwulan</vt:lpstr>
      <vt:lpstr>neracaytd</vt:lpstr>
      <vt:lpstr>PajakNonFinal</vt:lpstr>
      <vt:lpstr>Customer!Print_Area</vt:lpstr>
      <vt:lpstr>'Kode Akun'!Print_Area</vt:lpstr>
      <vt:lpstr>Setup!Print_Area</vt:lpstr>
      <vt:lpstr>Rasio</vt:lpstr>
      <vt:lpstr>RasioAsetLain</vt:lpstr>
      <vt:lpstr>RasioAsetTetap</vt:lpstr>
      <vt:lpstr>RasioBebanOps</vt:lpstr>
      <vt:lpstr>RasioBunga</vt:lpstr>
      <vt:lpstr>RasioBungaPajak</vt:lpstr>
      <vt:lpstr>RasioEkuitasLaba</vt:lpstr>
      <vt:lpstr>RasioEkuitasModal</vt:lpstr>
      <vt:lpstr>RasioHPP</vt:lpstr>
      <vt:lpstr>RasioKas</vt:lpstr>
      <vt:lpstr>RasioPendapatan</vt:lpstr>
      <vt:lpstr>RasioPenyusutan</vt:lpstr>
      <vt:lpstr>RasioPersediaan</vt:lpstr>
      <vt:lpstr>RasioPiutang</vt:lpstr>
      <vt:lpstr>RasioSuratBerharga</vt:lpstr>
      <vt:lpstr>RasioUtangJP</vt:lpstr>
      <vt:lpstr>RasioUtangLancar</vt:lpstr>
      <vt:lpstr>RefKodeAkun</vt:lpstr>
      <vt:lpstr>RekapInvoice</vt:lpstr>
      <vt:lpstr>RekapPO</vt:lpstr>
      <vt:lpstr>SetupCabang</vt:lpstr>
      <vt:lpstr>SetupKodeAkun</vt:lpstr>
      <vt:lpstr>SetupKodeAkun2</vt:lpstr>
      <vt:lpstr>SetupNoInvPO</vt:lpstr>
      <vt:lpstr>SetupPelanggan</vt:lpstr>
      <vt:lpstr>SetupSupplier</vt:lpstr>
      <vt:lpstr>SetupUsaha</vt:lpstr>
      <vt:lpstr>SheetPajak</vt:lpstr>
      <vt:lpstr>SheetPajakFinal</vt:lpstr>
      <vt:lpstr>SupplierCode</vt:lpstr>
      <vt:lpstr>SupplierTable</vt:lpstr>
      <vt:lpstr>TabelforPajak</vt:lpstr>
      <vt:lpstr>tabelrasio</vt:lpstr>
      <vt:lpstr>Tanggal_Akhir</vt:lpstr>
      <vt:lpstr>tglapakhir</vt:lpstr>
      <vt:lpstr>tglapawal</vt:lpstr>
      <vt:lpstr>tglarakhir</vt:lpstr>
      <vt:lpstr>tglarawal</vt:lpstr>
      <vt:lpstr>tglbbakhir</vt:lpstr>
      <vt:lpstr>tglbbawal</vt:lpstr>
      <vt:lpstr>TransCodeAJ</vt:lpstr>
      <vt:lpstr>TransCodeGJ</vt:lpstr>
      <vt:lpstr>WajibPajakAlamat</vt:lpstr>
      <vt:lpstr>WajibPajakNama</vt:lpstr>
      <vt:lpstr>WajibPajakNPWP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Akoontan.com</dc:creator>
  <cp:lastModifiedBy>Michael Capuccino</cp:lastModifiedBy>
  <cp:lastPrinted>2023-11-15T03:16:39Z</cp:lastPrinted>
  <dcterms:created xsi:type="dcterms:W3CDTF">2017-01-12T11:03:55Z</dcterms:created>
  <dcterms:modified xsi:type="dcterms:W3CDTF">2023-11-15T04:53:49Z</dcterms:modified>
</cp:coreProperties>
</file>